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ohiodas-my.sharepoint.com/personal/10036878_id_ohio_gov/Documents/Desktop/Simulations - various/FY27 Simulator/"/>
    </mc:Choice>
  </mc:AlternateContent>
  <xr:revisionPtr revIDLastSave="23" documentId="8_{D2CF5546-416B-4CD0-8B20-9F1C0B40602B}" xr6:coauthVersionLast="47" xr6:coauthVersionMax="47" xr10:uidLastSave="{3B26F438-EA5E-41A1-B296-4619270FECEF}"/>
  <workbookProtection workbookAlgorithmName="SHA-512" workbookHashValue="pQc9vu/mWhWALlE2KNp837HknBdG35TAyfKzi9acUd5AoDtccCmvvVSwMgqPr3VJH/fB7XiLyV0MtcNuUuftWA==" workbookSaltValue="U06YZA3UJnxncbk2em9k8A==" workbookSpinCount="100000" lockStructure="1"/>
  <bookViews>
    <workbookView xWindow="-108" yWindow="-108" windowWidth="24792" windowHeight="13320" firstSheet="2" activeTab="6" xr2:uid="{4545E04E-3548-4662-BA60-8A0A291531F2}"/>
  </bookViews>
  <sheets>
    <sheet name="Summary_SFPR (2)" sheetId="30" state="hidden" r:id="rId1"/>
    <sheet name="Summary SFPR (2)" sheetId="31" state="hidden" r:id="rId2"/>
    <sheet name="Directions" sheetId="28" r:id="rId3"/>
    <sheet name="Export" sheetId="27" state="hidden" r:id="rId4"/>
    <sheet name="sch_list" sheetId="26" state="hidden" r:id="rId5"/>
    <sheet name="Notes" sheetId="25" state="hidden" r:id="rId6"/>
    <sheet name="Detailed SFPR " sheetId="21" r:id="rId7"/>
    <sheet name="Summary SFPR" sheetId="20" r:id="rId8"/>
    <sheet name="ADM Data" sheetId="8" r:id="rId9"/>
    <sheet name="Base ADM" sheetId="5" state="hidden" r:id="rId10"/>
    <sheet name="Detail SFPR" sheetId="16" state="hidden" r:id="rId11"/>
    <sheet name="B.spe ed" sheetId="9" state="hidden" r:id="rId12"/>
    <sheet name="Summary_SFPR" sheetId="19" state="hidden" r:id="rId13"/>
    <sheet name="E.CTE" sheetId="12" state="hidden" r:id="rId14"/>
    <sheet name="D.EL" sheetId="11" state="hidden" r:id="rId15"/>
    <sheet name="Base Cost" sheetId="4" state="hidden" r:id="rId16"/>
    <sheet name="QualitySupport" sheetId="29" state="hidden" r:id="rId17"/>
    <sheet name="C.DPIA" sheetId="10" state="hidden" r:id="rId18"/>
    <sheet name="G.Transportation" sheetId="15" state="hidden" r:id="rId19"/>
    <sheet name="Base Cost Report" sheetId="22" state="hidden" r:id="rId20"/>
    <sheet name="Sheet1" sheetId="24" state="hidden" r:id="rId21"/>
    <sheet name="new_fte_detail" sheetId="23" state="hidden" r:id="rId22"/>
    <sheet name="TR_ADM" sheetId="14" state="hidden" r:id="rId23"/>
    <sheet name="sw cal" sheetId="7" state="hidden" r:id="rId24"/>
    <sheet name="E1" sheetId="6" state="hidden" r:id="rId25"/>
    <sheet name="FY20 Base" sheetId="17" state="hidden" r:id="rId26"/>
    <sheet name="FY21 Base" sheetId="18" state="hidden" r:id="rId27"/>
    <sheet name="cs_list" sheetId="13" state="hidden" r:id="rId28"/>
  </sheets>
  <externalReferences>
    <externalReference r:id="rId29"/>
    <externalReference r:id="rId30"/>
  </externalReferences>
  <definedNames>
    <definedName name="____oct1" localSheetId="19">#REF!</definedName>
    <definedName name="____oct1" localSheetId="6">#REF!</definedName>
    <definedName name="____oct1" localSheetId="2">#REF!</definedName>
    <definedName name="____oct1" localSheetId="7">#REF!</definedName>
    <definedName name="____oct1" localSheetId="1">#REF!</definedName>
    <definedName name="____oct1">#REF!</definedName>
    <definedName name="___oct1" localSheetId="19">#REF!</definedName>
    <definedName name="___oct1" localSheetId="6">#REF!</definedName>
    <definedName name="___oct1" localSheetId="2">#REF!</definedName>
    <definedName name="___oct1" localSheetId="7">#REF!</definedName>
    <definedName name="___oct1" localSheetId="1">#REF!</definedName>
    <definedName name="___oct1">#REF!</definedName>
    <definedName name="__oct1" localSheetId="19">#REF!</definedName>
    <definedName name="__oct1" localSheetId="6">#REF!</definedName>
    <definedName name="__oct1" localSheetId="2">#REF!</definedName>
    <definedName name="__oct1">#REF!</definedName>
    <definedName name="_xlnm._FilterDatabase" localSheetId="8" hidden="1">'ADM Data'!$A$1:$AA$357</definedName>
    <definedName name="_xlnm._FilterDatabase" localSheetId="11" hidden="1">'B.spe ed'!$A$4:$S$4</definedName>
    <definedName name="_xlnm._FilterDatabase" localSheetId="9" hidden="1">'Base ADM'!$A$1:$K$351</definedName>
    <definedName name="_xlnm._FilterDatabase" localSheetId="15" hidden="1">'Base Cost'!$A$4:$AH$361</definedName>
    <definedName name="_xlnm._FilterDatabase" localSheetId="17" hidden="1">'C.DPIA'!$A$4:$M$4</definedName>
    <definedName name="_xlnm._FilterDatabase" localSheetId="14" hidden="1">D.EL!$A$4:$P$4</definedName>
    <definedName name="_xlnm._FilterDatabase" localSheetId="10" hidden="1">'Detail SFPR'!$A$4:$X$360</definedName>
    <definedName name="_xlnm._FilterDatabase" localSheetId="13" hidden="1">E.CTE!$A$4:$R$335</definedName>
    <definedName name="_xlnm._FilterDatabase" localSheetId="24" hidden="1">'E1'!$B$1:$G$932</definedName>
    <definedName name="_xlnm._FilterDatabase" localSheetId="25" hidden="1">'FY20 Base'!$A$3:$S$335</definedName>
    <definedName name="_xlnm._FilterDatabase" localSheetId="26" hidden="1">'FY21 Base'!$A$2:$T$325</definedName>
    <definedName name="_xlnm._FilterDatabase" localSheetId="18" hidden="1">G.Transportation!$A$4:$G$4</definedName>
    <definedName name="_xlnm._FilterDatabase" localSheetId="16" hidden="1">QualitySupport!$A$4:$C$360</definedName>
    <definedName name="_xlnm._FilterDatabase" localSheetId="12" hidden="1">Summary_SFPR!$A$4:$V$361</definedName>
    <definedName name="_xlnm._FilterDatabase" localSheetId="0" hidden="1">'Summary_SFPR (2)'!$A$4:$BI$366</definedName>
    <definedName name="_oct1" localSheetId="19">#REF!</definedName>
    <definedName name="_oct1" localSheetId="6">#REF!</definedName>
    <definedName name="_oct1" localSheetId="2">#REF!</definedName>
    <definedName name="_oct1" localSheetId="7">#REF!</definedName>
    <definedName name="_oct1" localSheetId="1">#REF!</definedName>
    <definedName name="_oct1">#REF!</definedName>
    <definedName name="_Order1" hidden="1">255</definedName>
    <definedName name="_Order2" hidden="1">255</definedName>
    <definedName name="_pg10" localSheetId="19">#REF!</definedName>
    <definedName name="_pg10" localSheetId="6">#REF!</definedName>
    <definedName name="_pg10" localSheetId="2">[1]SD1CY11!#REF!</definedName>
    <definedName name="_pg10" localSheetId="7">#REF!</definedName>
    <definedName name="_pg10" localSheetId="1">#REF!</definedName>
    <definedName name="_pg10">#REF!</definedName>
    <definedName name="_pg11" localSheetId="19">#REF!</definedName>
    <definedName name="_pg11" localSheetId="6">#REF!</definedName>
    <definedName name="_pg11" localSheetId="2">[1]SD1CY11!#REF!</definedName>
    <definedName name="_pg11" localSheetId="7">#REF!</definedName>
    <definedName name="_pg11" localSheetId="1">#REF!</definedName>
    <definedName name="_pg11">#REF!</definedName>
    <definedName name="_pg12" localSheetId="2">[1]SD1CY11!#REF!</definedName>
    <definedName name="_pg12" localSheetId="7">#REF!</definedName>
    <definedName name="_pg12" localSheetId="1">#REF!</definedName>
    <definedName name="_pg12">#REF!</definedName>
    <definedName name="_pg13" localSheetId="2">[1]SD1CY11!#REF!</definedName>
    <definedName name="_pg13" localSheetId="7">#REF!</definedName>
    <definedName name="_pg13" localSheetId="1">#REF!</definedName>
    <definedName name="_pg13">#REF!</definedName>
    <definedName name="_pg2" localSheetId="2">[1]SD1CY11!#REF!</definedName>
    <definedName name="_pg2" localSheetId="7">#REF!</definedName>
    <definedName name="_pg2" localSheetId="1">#REF!</definedName>
    <definedName name="_pg2">#REF!</definedName>
    <definedName name="_pg3" localSheetId="2">[1]SD1CY11!#REF!</definedName>
    <definedName name="_pg3" localSheetId="7">#REF!</definedName>
    <definedName name="_pg3" localSheetId="1">#REF!</definedName>
    <definedName name="_pg3">#REF!</definedName>
    <definedName name="_pg4" localSheetId="2">[1]SD1CY11!#REF!</definedName>
    <definedName name="_pg4" localSheetId="7">#REF!</definedName>
    <definedName name="_pg4" localSheetId="1">#REF!</definedName>
    <definedName name="_pg4">#REF!</definedName>
    <definedName name="_pg5" localSheetId="2">[1]SD1CY11!#REF!</definedName>
    <definedName name="_pg5" localSheetId="7">#REF!</definedName>
    <definedName name="_pg5" localSheetId="1">#REF!</definedName>
    <definedName name="_pg5">#REF!</definedName>
    <definedName name="_pg6" localSheetId="2">[1]SD1CY11!#REF!</definedName>
    <definedName name="_pg6" localSheetId="7">#REF!</definedName>
    <definedName name="_pg6" localSheetId="1">#REF!</definedName>
    <definedName name="_pg6">#REF!</definedName>
    <definedName name="_pg7" localSheetId="2">[1]SD1CY11!#REF!</definedName>
    <definedName name="_pg7" localSheetId="7">#REF!</definedName>
    <definedName name="_pg7" localSheetId="1">#REF!</definedName>
    <definedName name="_pg7">#REF!</definedName>
    <definedName name="_pg8" localSheetId="2">[1]SD1CY11!#REF!</definedName>
    <definedName name="_pg8" localSheetId="7">#REF!</definedName>
    <definedName name="_pg8" localSheetId="1">#REF!</definedName>
    <definedName name="_pg8">#REF!</definedName>
    <definedName name="_pg9" localSheetId="2">[1]SD1CY11!#REF!</definedName>
    <definedName name="_pg9" localSheetId="7">#REF!</definedName>
    <definedName name="_pg9" localSheetId="1">#REF!</definedName>
    <definedName name="_pg9">#REF!</definedName>
    <definedName name="Allrat11_update" localSheetId="19">#REF!</definedName>
    <definedName name="Allrat11_update" localSheetId="6">#REF!</definedName>
    <definedName name="Allrat11_update" localSheetId="2">#REF!</definedName>
    <definedName name="Allrat11_update" localSheetId="7">#REF!</definedName>
    <definedName name="Allrat11_update" localSheetId="1">#REF!</definedName>
    <definedName name="Allrat11_update">#REF!</definedName>
    <definedName name="_xlnm.Database" localSheetId="19">#REF!</definedName>
    <definedName name="_xlnm.Database" localSheetId="6">#REF!</definedName>
    <definedName name="_xlnm.Database" localSheetId="2">#REF!</definedName>
    <definedName name="_xlnm.Database" localSheetId="7">#REF!</definedName>
    <definedName name="_xlnm.Database" localSheetId="1">#REF!</definedName>
    <definedName name="_xlnm.Database">#REF!</definedName>
    <definedName name="DISTRICT" localSheetId="19">#REF!</definedName>
    <definedName name="DISTRICT" localSheetId="6">#REF!</definedName>
    <definedName name="DISTRICT" localSheetId="2">#REF!</definedName>
    <definedName name="DISTRICT" localSheetId="7">#REF!</definedName>
    <definedName name="DISTRICT" localSheetId="1">#REF!</definedName>
    <definedName name="DISTRICT">#REF!</definedName>
    <definedName name="NO" localSheetId="19">#REF!</definedName>
    <definedName name="NO" localSheetId="6">#REF!</definedName>
    <definedName name="NO" localSheetId="2">[1]SD1CY11!#REF!</definedName>
    <definedName name="NO" localSheetId="7">#REF!</definedName>
    <definedName name="NO" localSheetId="1">#REF!</definedName>
    <definedName name="NO">#REF!</definedName>
    <definedName name="October" localSheetId="19">#REF!</definedName>
    <definedName name="October" localSheetId="6">#REF!</definedName>
    <definedName name="October" localSheetId="2">#REF!</definedName>
    <definedName name="October" localSheetId="7">#REF!</definedName>
    <definedName name="October" localSheetId="1">#REF!</definedName>
    <definedName name="October">#REF!</definedName>
    <definedName name="Rollup_community_file_denormalized_into_category_FTEs1" localSheetId="19">#REF!</definedName>
    <definedName name="Rollup_community_file_denormalized_into_category_FTEs1" localSheetId="6">#REF!</definedName>
    <definedName name="Rollup_community_file_denormalized_into_category_FTEs1" localSheetId="7">#REF!</definedName>
    <definedName name="Rollup_community_file_denormalized_into_category_FTEs1" localSheetId="1">#REF!</definedName>
    <definedName name="Rollup_community_file_denormalized_into_category_FTEs1">#REF!</definedName>
    <definedName name="TypeIII" localSheetId="2">[2]Constants!$B$46</definedName>
    <definedName name="TypeIII">#REF!</definedName>
    <definedName name="TypeIV" localSheetId="2">[2]Constants!$B$47</definedName>
    <definedName name="TypeIV">#REF!</definedName>
    <definedName name="TypeV" localSheetId="2">[2]Constants!$B$48</definedName>
    <definedName name="TypeV">#REF!</definedName>
    <definedName name="TypeVI" localSheetId="2">[2]Constants!$B$49</definedName>
    <definedName name="TypeVI">#REF!</definedName>
    <definedName name="xxx" localSheetId="19">#REF!</definedName>
    <definedName name="xxx" localSheetId="6">#REF!</definedName>
    <definedName name="xxx" localSheetId="2">#REF!</definedName>
    <definedName name="xxx" localSheetId="7">#REF!</definedName>
    <definedName name="xxx" localSheetId="1">#REF!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6" i="21" l="1"/>
  <c r="K73" i="21"/>
  <c r="X1" i="16"/>
  <c r="K75" i="21"/>
  <c r="K74" i="21"/>
  <c r="P360" i="16"/>
  <c r="O360" i="16"/>
  <c r="F1" i="15"/>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5" i="10"/>
  <c r="E360" i="10" s="1"/>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5" i="16"/>
  <c r="N12" i="16"/>
  <c r="N20" i="16"/>
  <c r="N25" i="16"/>
  <c r="N32" i="16"/>
  <c r="N44" i="16"/>
  <c r="N54" i="16"/>
  <c r="N78" i="16"/>
  <c r="N100" i="16"/>
  <c r="N120" i="16"/>
  <c r="N122" i="16"/>
  <c r="N137" i="16"/>
  <c r="N142" i="16"/>
  <c r="N144" i="16"/>
  <c r="N147" i="16"/>
  <c r="N149" i="16"/>
  <c r="N184" i="16"/>
  <c r="N185" i="16"/>
  <c r="N186" i="16"/>
  <c r="N213" i="16"/>
  <c r="N241" i="16"/>
  <c r="N243" i="16"/>
  <c r="N244" i="16"/>
  <c r="N245" i="16"/>
  <c r="N250" i="16"/>
  <c r="N256" i="16"/>
  <c r="N258" i="16"/>
  <c r="N323" i="16"/>
  <c r="N329" i="16"/>
  <c r="N330" i="16"/>
  <c r="N337" i="16"/>
  <c r="N340" i="16"/>
  <c r="K360" i="16"/>
  <c r="R361" i="19" l="1"/>
  <c r="S361" i="19"/>
  <c r="T361" i="19"/>
  <c r="V361" i="19"/>
  <c r="K31" i="21"/>
  <c r="F360" i="10"/>
  <c r="K27" i="21"/>
  <c r="G360" i="29"/>
  <c r="C7" i="31"/>
  <c r="L33" i="31" s="1"/>
  <c r="J8" i="8"/>
  <c r="I357" i="8"/>
  <c r="J177" i="8"/>
  <c r="J284" i="8"/>
  <c r="H357" i="8"/>
  <c r="J22" i="8"/>
  <c r="J36" i="8"/>
  <c r="J92" i="8"/>
  <c r="J106" i="8"/>
  <c r="J148" i="8"/>
  <c r="J204" i="8"/>
  <c r="J246" i="8"/>
  <c r="J270" i="8"/>
  <c r="J288" i="8"/>
  <c r="J341" i="8"/>
  <c r="J117" i="8"/>
  <c r="J131" i="8"/>
  <c r="J145" i="8"/>
  <c r="J229" i="8"/>
  <c r="J173" i="8"/>
  <c r="J207" i="8"/>
  <c r="J243" i="8"/>
  <c r="J271" i="8"/>
  <c r="J327" i="8"/>
  <c r="J176" i="8"/>
  <c r="J216" i="8"/>
  <c r="J218" i="8"/>
  <c r="J302" i="8"/>
  <c r="J312" i="8"/>
  <c r="J344" i="8"/>
  <c r="J354" i="8"/>
  <c r="J297" i="8"/>
  <c r="J326" i="8"/>
  <c r="N39" i="16"/>
  <c r="Q39" i="16"/>
  <c r="K29" i="21"/>
  <c r="J3" i="8"/>
  <c r="J4" i="8"/>
  <c r="J5" i="8"/>
  <c r="J17" i="8"/>
  <c r="J18" i="8"/>
  <c r="J19" i="8"/>
  <c r="J31" i="8"/>
  <c r="J32" i="8"/>
  <c r="J33" i="8"/>
  <c r="J45" i="8"/>
  <c r="J46" i="8"/>
  <c r="J59" i="8"/>
  <c r="J60" i="8"/>
  <c r="J61" i="8"/>
  <c r="J73" i="8"/>
  <c r="J74" i="8"/>
  <c r="J75" i="8"/>
  <c r="J76" i="8"/>
  <c r="J87" i="8"/>
  <c r="J88" i="8"/>
  <c r="J101" i="8"/>
  <c r="J102" i="8"/>
  <c r="J103" i="8"/>
  <c r="J104" i="8"/>
  <c r="J115" i="8"/>
  <c r="J116" i="8"/>
  <c r="J120" i="8"/>
  <c r="J129" i="8"/>
  <c r="J130" i="8"/>
  <c r="J143" i="8"/>
  <c r="J144" i="8"/>
  <c r="J157" i="8"/>
  <c r="J158" i="8"/>
  <c r="J159" i="8"/>
  <c r="J160" i="8"/>
  <c r="J171" i="8"/>
  <c r="J185" i="8"/>
  <c r="J186" i="8"/>
  <c r="J199" i="8"/>
  <c r="J200" i="8"/>
  <c r="J201" i="8"/>
  <c r="J202" i="8"/>
  <c r="J213" i="8"/>
  <c r="J214" i="8"/>
  <c r="J215" i="8"/>
  <c r="J227" i="8"/>
  <c r="J228" i="8"/>
  <c r="J241" i="8"/>
  <c r="J242" i="8"/>
  <c r="J247" i="8"/>
  <c r="J255" i="8"/>
  <c r="J256" i="8"/>
  <c r="J269" i="8"/>
  <c r="J283" i="8"/>
  <c r="J285" i="8"/>
  <c r="J298" i="8"/>
  <c r="J299" i="8"/>
  <c r="J300" i="8"/>
  <c r="J311" i="8"/>
  <c r="J313" i="8"/>
  <c r="J314" i="8"/>
  <c r="J325" i="8"/>
  <c r="J330" i="8"/>
  <c r="J339" i="8"/>
  <c r="J340" i="8"/>
  <c r="J353" i="8"/>
  <c r="J355" i="8"/>
  <c r="L16" i="31" l="1"/>
  <c r="F17" i="31"/>
  <c r="L25" i="31"/>
  <c r="L7" i="31"/>
  <c r="L8" i="31"/>
  <c r="H15" i="31"/>
  <c r="K15" i="31"/>
  <c r="K16" i="31"/>
  <c r="H17" i="31"/>
  <c r="L18" i="31"/>
  <c r="F20" i="31"/>
  <c r="L22" i="31"/>
  <c r="L23" i="31"/>
  <c r="E7" i="31"/>
  <c r="L24" i="31"/>
  <c r="D8" i="31"/>
  <c r="F15" i="31"/>
  <c r="K18" i="31"/>
  <c r="L15" i="31"/>
  <c r="H20" i="31"/>
  <c r="F16" i="31"/>
  <c r="K20" i="31"/>
  <c r="H16" i="31"/>
  <c r="L20" i="31"/>
  <c r="F14" i="31"/>
  <c r="K17" i="31"/>
  <c r="L26" i="31"/>
  <c r="H14" i="31"/>
  <c r="L17" i="31"/>
  <c r="K14" i="31"/>
  <c r="F18" i="31"/>
  <c r="L14" i="31"/>
  <c r="H18" i="31"/>
  <c r="S357" i="8"/>
  <c r="AA357" i="8"/>
  <c r="P357" i="8"/>
  <c r="U357" i="8"/>
  <c r="M357" i="8"/>
  <c r="L357" i="8"/>
  <c r="N357" i="8"/>
  <c r="X357" i="8"/>
  <c r="Z357" i="8"/>
  <c r="K357" i="8"/>
  <c r="V357" i="8"/>
  <c r="W357" i="8"/>
  <c r="T357" i="8"/>
  <c r="O357" i="8"/>
  <c r="R357" i="8"/>
  <c r="Y357" i="8"/>
  <c r="J77" i="8"/>
  <c r="J244" i="8"/>
  <c r="J230" i="8"/>
  <c r="J172" i="8"/>
  <c r="J37" i="8"/>
  <c r="J343" i="8"/>
  <c r="J315" i="8"/>
  <c r="J245" i="8"/>
  <c r="J203" i="8"/>
  <c r="J161" i="8"/>
  <c r="J35" i="8"/>
  <c r="J7" i="8"/>
  <c r="J262" i="8"/>
  <c r="J234" i="8"/>
  <c r="J342" i="8"/>
  <c r="J286" i="8"/>
  <c r="J258" i="8"/>
  <c r="J34" i="8"/>
  <c r="J20" i="8"/>
  <c r="J6" i="8"/>
  <c r="J206" i="8"/>
  <c r="J205" i="8"/>
  <c r="J273" i="8"/>
  <c r="J49" i="8"/>
  <c r="J356" i="8"/>
  <c r="J329" i="8"/>
  <c r="J287" i="8"/>
  <c r="J147" i="8"/>
  <c r="J133" i="8"/>
  <c r="J105" i="8"/>
  <c r="J63" i="8"/>
  <c r="J21" i="8"/>
  <c r="J328" i="8"/>
  <c r="J272" i="8"/>
  <c r="J174" i="8"/>
  <c r="J146" i="8"/>
  <c r="J132" i="8"/>
  <c r="J62" i="8"/>
  <c r="J175" i="8"/>
  <c r="J208" i="8"/>
  <c r="J301" i="8"/>
  <c r="J217" i="8"/>
  <c r="J189" i="8"/>
  <c r="J119" i="8"/>
  <c r="J91" i="8"/>
  <c r="J188" i="8"/>
  <c r="J118" i="8"/>
  <c r="J90" i="8"/>
  <c r="J48" i="8"/>
  <c r="J257" i="8"/>
  <c r="J187" i="8"/>
  <c r="J89" i="8"/>
  <c r="J47" i="8"/>
  <c r="J317" i="8"/>
  <c r="J209" i="8"/>
  <c r="J316" i="8"/>
  <c r="J260" i="8"/>
  <c r="J232" i="8"/>
  <c r="J162" i="8"/>
  <c r="J64" i="8"/>
  <c r="J320" i="8"/>
  <c r="J259" i="8"/>
  <c r="J231" i="8"/>
  <c r="J332" i="8"/>
  <c r="J318" i="8"/>
  <c r="J122" i="8"/>
  <c r="J94" i="8"/>
  <c r="J10" i="8"/>
  <c r="J331" i="8"/>
  <c r="J121" i="8"/>
  <c r="J93" i="8"/>
  <c r="J9" i="8"/>
  <c r="J274" i="8"/>
  <c r="J190" i="8"/>
  <c r="J134" i="8"/>
  <c r="J78" i="8"/>
  <c r="J50" i="8"/>
  <c r="J264" i="8"/>
  <c r="J124" i="8"/>
  <c r="J68" i="8"/>
  <c r="J12" i="8"/>
  <c r="J319" i="8"/>
  <c r="J263" i="8"/>
  <c r="J151" i="8"/>
  <c r="J123" i="8"/>
  <c r="J67" i="8"/>
  <c r="J11" i="8"/>
  <c r="J290" i="8"/>
  <c r="J178" i="8"/>
  <c r="J150" i="8"/>
  <c r="J66" i="8"/>
  <c r="J38" i="8"/>
  <c r="J289" i="8"/>
  <c r="J261" i="8"/>
  <c r="J233" i="8"/>
  <c r="J149" i="8"/>
  <c r="J65" i="8"/>
  <c r="J334" i="8"/>
  <c r="J306" i="8"/>
  <c r="J278" i="8"/>
  <c r="J236" i="8"/>
  <c r="J194" i="8"/>
  <c r="J152" i="8"/>
  <c r="J82" i="8"/>
  <c r="J40" i="8"/>
  <c r="J347" i="8"/>
  <c r="J333" i="8"/>
  <c r="J305" i="8"/>
  <c r="J277" i="8"/>
  <c r="J249" i="8"/>
  <c r="J221" i="8"/>
  <c r="J193" i="8"/>
  <c r="J179" i="8"/>
  <c r="J165" i="8"/>
  <c r="J137" i="8"/>
  <c r="J95" i="8"/>
  <c r="J81" i="8"/>
  <c r="J53" i="8"/>
  <c r="J39" i="8"/>
  <c r="J25" i="8"/>
  <c r="J267" i="8"/>
  <c r="J71" i="8"/>
  <c r="J346" i="8"/>
  <c r="J304" i="8"/>
  <c r="J276" i="8"/>
  <c r="J248" i="8"/>
  <c r="J220" i="8"/>
  <c r="J192" i="8"/>
  <c r="J164" i="8"/>
  <c r="J136" i="8"/>
  <c r="J108" i="8"/>
  <c r="J80" i="8"/>
  <c r="J52" i="8"/>
  <c r="J24" i="8"/>
  <c r="J266" i="8"/>
  <c r="J70" i="8"/>
  <c r="J14" i="8"/>
  <c r="J348" i="8"/>
  <c r="J292" i="8"/>
  <c r="J250" i="8"/>
  <c r="J222" i="8"/>
  <c r="J180" i="8"/>
  <c r="J166" i="8"/>
  <c r="J138" i="8"/>
  <c r="J110" i="8"/>
  <c r="J96" i="8"/>
  <c r="J54" i="8"/>
  <c r="J26" i="8"/>
  <c r="J291" i="8"/>
  <c r="J235" i="8"/>
  <c r="J109" i="8"/>
  <c r="J345" i="8"/>
  <c r="J303" i="8"/>
  <c r="J275" i="8"/>
  <c r="J219" i="8"/>
  <c r="J191" i="8"/>
  <c r="J163" i="8"/>
  <c r="J135" i="8"/>
  <c r="J107" i="8"/>
  <c r="J79" i="8"/>
  <c r="J51" i="8"/>
  <c r="J23" i="8"/>
  <c r="J265" i="8"/>
  <c r="J125" i="8"/>
  <c r="J69" i="8"/>
  <c r="J13" i="8"/>
  <c r="J352" i="8"/>
  <c r="J338" i="8"/>
  <c r="J324" i="8"/>
  <c r="J310" i="8"/>
  <c r="J296" i="8"/>
  <c r="J282" i="8"/>
  <c r="J268" i="8"/>
  <c r="J254" i="8"/>
  <c r="J240" i="8"/>
  <c r="J226" i="8"/>
  <c r="J212" i="8"/>
  <c r="J198" i="8"/>
  <c r="J184" i="8"/>
  <c r="J170" i="8"/>
  <c r="J156" i="8"/>
  <c r="J142" i="8"/>
  <c r="J128" i="8"/>
  <c r="J114" i="8"/>
  <c r="J100" i="8"/>
  <c r="J86" i="8"/>
  <c r="J72" i="8"/>
  <c r="J58" i="8"/>
  <c r="J44" i="8"/>
  <c r="J30" i="8"/>
  <c r="J16" i="8"/>
  <c r="J351" i="8"/>
  <c r="J337" i="8"/>
  <c r="J323" i="8"/>
  <c r="J309" i="8"/>
  <c r="J295" i="8"/>
  <c r="J281" i="8"/>
  <c r="J253" i="8"/>
  <c r="J239" i="8"/>
  <c r="J225" i="8"/>
  <c r="J211" i="8"/>
  <c r="J197" i="8"/>
  <c r="J183" i="8"/>
  <c r="J169" i="8"/>
  <c r="J155" i="8"/>
  <c r="J141" i="8"/>
  <c r="J127" i="8"/>
  <c r="J113" i="8"/>
  <c r="J99" i="8"/>
  <c r="J85" i="8"/>
  <c r="J57" i="8"/>
  <c r="J43" i="8"/>
  <c r="J29" i="8"/>
  <c r="J15" i="8"/>
  <c r="J350" i="8"/>
  <c r="J336" i="8"/>
  <c r="J322" i="8"/>
  <c r="J308" i="8"/>
  <c r="J294" i="8"/>
  <c r="J280" i="8"/>
  <c r="J252" i="8"/>
  <c r="J238" i="8"/>
  <c r="J224" i="8"/>
  <c r="J210" i="8"/>
  <c r="J196" i="8"/>
  <c r="J182" i="8"/>
  <c r="J168" i="8"/>
  <c r="J154" i="8"/>
  <c r="J140" i="8"/>
  <c r="J126" i="8"/>
  <c r="J112" i="8"/>
  <c r="J98" i="8"/>
  <c r="J84" i="8"/>
  <c r="J56" i="8"/>
  <c r="J42" i="8"/>
  <c r="J28" i="8"/>
  <c r="J349" i="8"/>
  <c r="J335" i="8"/>
  <c r="J321" i="8"/>
  <c r="J307" i="8"/>
  <c r="J293" i="8"/>
  <c r="J279" i="8"/>
  <c r="J251" i="8"/>
  <c r="J237" i="8"/>
  <c r="J223" i="8"/>
  <c r="J195" i="8"/>
  <c r="J181" i="8"/>
  <c r="J167" i="8"/>
  <c r="J153" i="8"/>
  <c r="J139" i="8"/>
  <c r="J111" i="8"/>
  <c r="J97" i="8"/>
  <c r="J83" i="8"/>
  <c r="J55" i="8"/>
  <c r="J41" i="8"/>
  <c r="J27" i="8"/>
  <c r="V39" i="16"/>
  <c r="U39" i="16"/>
  <c r="Q357" i="8"/>
  <c r="T355" i="19"/>
  <c r="T356" i="19"/>
  <c r="T357" i="19"/>
  <c r="T358" i="19"/>
  <c r="T359" i="19"/>
  <c r="G357" i="8" l="1"/>
  <c r="F357" i="8"/>
  <c r="E357" i="8"/>
  <c r="AA6" i="30"/>
  <c r="AA7"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0" i="30"/>
  <c r="AA111" i="30"/>
  <c r="AA112" i="30"/>
  <c r="AA113" i="30"/>
  <c r="AA114" i="30"/>
  <c r="AA115" i="30"/>
  <c r="AA116" i="30"/>
  <c r="AA117" i="30"/>
  <c r="AA118" i="30"/>
  <c r="AA119" i="30"/>
  <c r="AA120" i="30"/>
  <c r="AA121" i="30"/>
  <c r="AA122" i="30"/>
  <c r="AA123" i="30"/>
  <c r="AA124" i="30"/>
  <c r="AA125" i="30"/>
  <c r="AA126" i="30"/>
  <c r="AA127" i="30"/>
  <c r="AA128" i="30"/>
  <c r="AA129" i="30"/>
  <c r="AA130" i="30"/>
  <c r="AA131" i="30"/>
  <c r="AA132" i="30"/>
  <c r="AA133" i="30"/>
  <c r="AA134" i="30"/>
  <c r="AA135" i="30"/>
  <c r="AA136" i="30"/>
  <c r="AA137" i="30"/>
  <c r="AA138" i="30"/>
  <c r="AA139" i="30"/>
  <c r="AA140" i="30"/>
  <c r="AA141" i="30"/>
  <c r="AA142" i="30"/>
  <c r="AA143" i="30"/>
  <c r="AA144" i="30"/>
  <c r="AA145" i="30"/>
  <c r="AA146" i="30"/>
  <c r="AA147" i="30"/>
  <c r="AA148" i="30"/>
  <c r="AA149" i="30"/>
  <c r="AA150" i="30"/>
  <c r="AA151" i="30"/>
  <c r="AA152" i="30"/>
  <c r="AA153" i="30"/>
  <c r="AA154" i="30"/>
  <c r="AA155" i="30"/>
  <c r="AA156" i="30"/>
  <c r="AA157" i="30"/>
  <c r="AA158" i="30"/>
  <c r="AA159" i="30"/>
  <c r="AA160" i="30"/>
  <c r="AA161" i="30"/>
  <c r="AA162" i="30"/>
  <c r="AA163" i="30"/>
  <c r="AA164" i="30"/>
  <c r="AA165" i="30"/>
  <c r="AA166" i="30"/>
  <c r="AA167" i="30"/>
  <c r="AA168" i="30"/>
  <c r="AA169" i="30"/>
  <c r="AA170" i="30"/>
  <c r="AA171" i="30"/>
  <c r="AA172" i="30"/>
  <c r="AA173" i="30"/>
  <c r="AA174" i="30"/>
  <c r="AA175" i="30"/>
  <c r="AA176" i="30"/>
  <c r="AA177" i="30"/>
  <c r="AA178" i="30"/>
  <c r="AA179" i="30"/>
  <c r="AA180" i="30"/>
  <c r="AA181" i="30"/>
  <c r="AA182" i="30"/>
  <c r="AA183" i="30"/>
  <c r="AA184" i="30"/>
  <c r="AA185" i="30"/>
  <c r="AA186" i="30"/>
  <c r="AA187" i="30"/>
  <c r="AA188" i="30"/>
  <c r="AA189" i="30"/>
  <c r="AA190" i="30"/>
  <c r="AA191" i="30"/>
  <c r="AA192" i="30"/>
  <c r="AA193" i="30"/>
  <c r="AA194" i="30"/>
  <c r="AA195" i="30"/>
  <c r="AA196" i="30"/>
  <c r="AA197" i="30"/>
  <c r="AA198" i="30"/>
  <c r="AA199" i="30"/>
  <c r="AA200" i="30"/>
  <c r="AA201" i="30"/>
  <c r="AA202" i="30"/>
  <c r="AA203" i="30"/>
  <c r="AA204" i="30"/>
  <c r="AA205" i="30"/>
  <c r="AA206" i="30"/>
  <c r="AA207" i="30"/>
  <c r="AA208" i="30"/>
  <c r="AA209" i="30"/>
  <c r="AA210" i="30"/>
  <c r="AA211" i="30"/>
  <c r="AA212" i="30"/>
  <c r="AA213" i="30"/>
  <c r="AA214" i="30"/>
  <c r="AA215" i="30"/>
  <c r="AA216" i="30"/>
  <c r="AA217" i="30"/>
  <c r="AA218" i="30"/>
  <c r="AA219" i="30"/>
  <c r="AA220" i="30"/>
  <c r="AA221" i="30"/>
  <c r="AA222" i="30"/>
  <c r="AA223" i="30"/>
  <c r="AA224" i="30"/>
  <c r="AA225" i="30"/>
  <c r="AA226" i="30"/>
  <c r="AA227" i="30"/>
  <c r="AA228" i="30"/>
  <c r="AA229" i="30"/>
  <c r="AA230" i="30"/>
  <c r="AA231" i="30"/>
  <c r="AA232" i="30"/>
  <c r="AA233" i="30"/>
  <c r="AA234" i="30"/>
  <c r="AA235" i="30"/>
  <c r="AA236" i="30"/>
  <c r="AA237" i="30"/>
  <c r="AA238" i="30"/>
  <c r="AA239" i="30"/>
  <c r="AA240" i="30"/>
  <c r="AA241" i="30"/>
  <c r="AA242" i="30"/>
  <c r="AA243" i="30"/>
  <c r="AA244" i="30"/>
  <c r="AA245" i="30"/>
  <c r="AA246" i="30"/>
  <c r="AA247" i="30"/>
  <c r="AA248" i="30"/>
  <c r="AA249" i="30"/>
  <c r="AA250" i="30"/>
  <c r="AA251" i="30"/>
  <c r="AA252" i="30"/>
  <c r="AA253" i="30"/>
  <c r="AA254" i="30"/>
  <c r="AA255" i="30"/>
  <c r="AA256" i="30"/>
  <c r="AA257" i="30"/>
  <c r="AA258" i="30"/>
  <c r="AA259" i="30"/>
  <c r="AA260" i="30"/>
  <c r="AA261" i="30"/>
  <c r="AA262" i="30"/>
  <c r="AA263" i="30"/>
  <c r="AA264" i="30"/>
  <c r="AA265" i="30"/>
  <c r="AA266" i="30"/>
  <c r="AA267" i="30"/>
  <c r="AA268" i="30"/>
  <c r="AA269" i="30"/>
  <c r="AA270" i="30"/>
  <c r="AA271" i="30"/>
  <c r="AA272" i="30"/>
  <c r="AA273" i="30"/>
  <c r="AA274" i="30"/>
  <c r="AA275" i="30"/>
  <c r="AA276" i="30"/>
  <c r="AA277" i="30"/>
  <c r="AA278" i="30"/>
  <c r="AA279" i="30"/>
  <c r="AA280" i="30"/>
  <c r="AA281" i="30"/>
  <c r="AA282" i="30"/>
  <c r="AA283" i="30"/>
  <c r="AA284" i="30"/>
  <c r="AA285" i="30"/>
  <c r="AA286" i="30"/>
  <c r="AA287" i="30"/>
  <c r="AA288" i="30"/>
  <c r="AA289" i="30"/>
  <c r="AA290" i="30"/>
  <c r="AA291" i="30"/>
  <c r="AA292" i="30"/>
  <c r="AA293" i="30"/>
  <c r="AA294" i="30"/>
  <c r="AA295" i="30"/>
  <c r="AA296" i="30"/>
  <c r="AA297" i="30"/>
  <c r="AA298" i="30"/>
  <c r="AA299" i="30"/>
  <c r="AA300" i="30"/>
  <c r="AA301" i="30"/>
  <c r="AA302" i="30"/>
  <c r="AA303" i="30"/>
  <c r="AA304" i="30"/>
  <c r="AA305" i="30"/>
  <c r="AA306" i="30"/>
  <c r="AA307" i="30"/>
  <c r="AA308" i="30"/>
  <c r="AA309" i="30"/>
  <c r="AA310" i="30"/>
  <c r="AA311" i="30"/>
  <c r="AA312" i="30"/>
  <c r="AA313" i="30"/>
  <c r="AA314" i="30"/>
  <c r="AA315" i="30"/>
  <c r="AA316" i="30"/>
  <c r="AA317" i="30"/>
  <c r="AA318" i="30"/>
  <c r="AA319" i="30"/>
  <c r="AA320" i="30"/>
  <c r="AA321" i="30"/>
  <c r="AA322" i="30"/>
  <c r="AA323" i="30"/>
  <c r="AA324" i="30"/>
  <c r="AA325" i="30"/>
  <c r="AA326" i="30"/>
  <c r="AA327" i="30"/>
  <c r="AA328" i="30"/>
  <c r="AA329" i="30"/>
  <c r="AA330" i="30"/>
  <c r="AA331" i="30"/>
  <c r="AA332" i="30"/>
  <c r="AA333" i="30"/>
  <c r="AA334" i="30"/>
  <c r="AA335" i="30"/>
  <c r="AA336" i="30"/>
  <c r="AA337" i="30"/>
  <c r="AA338" i="30"/>
  <c r="AA339" i="30"/>
  <c r="AA340" i="30"/>
  <c r="AA341" i="30"/>
  <c r="AA342" i="30"/>
  <c r="AA343" i="30"/>
  <c r="AA344" i="30"/>
  <c r="AA345" i="30"/>
  <c r="AA346" i="30"/>
  <c r="AA347" i="30"/>
  <c r="AA348" i="30"/>
  <c r="AA349" i="30"/>
  <c r="AA350" i="30"/>
  <c r="AA351" i="30"/>
  <c r="AA352" i="30"/>
  <c r="AA353" i="30"/>
  <c r="AA354" i="30"/>
  <c r="AA355" i="30"/>
  <c r="AA356" i="30"/>
  <c r="AA357" i="30"/>
  <c r="AA358" i="30"/>
  <c r="AA359" i="30"/>
  <c r="AA360" i="30"/>
  <c r="AA361" i="30"/>
  <c r="AA362" i="30"/>
  <c r="AA363" i="30"/>
  <c r="AA364" i="30"/>
  <c r="AA365" i="30"/>
  <c r="AA5" i="30"/>
  <c r="O366" i="30"/>
  <c r="R366" i="30"/>
  <c r="U366" i="30"/>
  <c r="X366" i="30"/>
  <c r="L366" i="30"/>
  <c r="BB366" i="30"/>
  <c r="AX366" i="30"/>
  <c r="AW366" i="30"/>
  <c r="AL365" i="30"/>
  <c r="AL364" i="30"/>
  <c r="AL363" i="30"/>
  <c r="AL362" i="30"/>
  <c r="AL361" i="30"/>
  <c r="AL360" i="30"/>
  <c r="AL359" i="30"/>
  <c r="AL358" i="30"/>
  <c r="AL357" i="30"/>
  <c r="AL356" i="30"/>
  <c r="AL355" i="30"/>
  <c r="AY354" i="30"/>
  <c r="AL354" i="30"/>
  <c r="AY353" i="30"/>
  <c r="AT353" i="30"/>
  <c r="AP353" i="30"/>
  <c r="AL353" i="30"/>
  <c r="AY352" i="30"/>
  <c r="AL352" i="30"/>
  <c r="AY351" i="30"/>
  <c r="AL351" i="30"/>
  <c r="AY350" i="30"/>
  <c r="AL350" i="30"/>
  <c r="AY349" i="30"/>
  <c r="AL349" i="30"/>
  <c r="AY348" i="30"/>
  <c r="AL348" i="30"/>
  <c r="AY347" i="30"/>
  <c r="AL347" i="30"/>
  <c r="AY346" i="30"/>
  <c r="AL346" i="30"/>
  <c r="AY345" i="30"/>
  <c r="AL345" i="30"/>
  <c r="AY344" i="30"/>
  <c r="AL344" i="30"/>
  <c r="AY343" i="30"/>
  <c r="AL343" i="30"/>
  <c r="AY342" i="30"/>
  <c r="AL342" i="30"/>
  <c r="AY341" i="30"/>
  <c r="AL341" i="30"/>
  <c r="AY340" i="30"/>
  <c r="AL340" i="30"/>
  <c r="AY339" i="30"/>
  <c r="AL339" i="30"/>
  <c r="AY338" i="30"/>
  <c r="AL338" i="30"/>
  <c r="AY337" i="30"/>
  <c r="AL337" i="30"/>
  <c r="AY336" i="30"/>
  <c r="AL336" i="30"/>
  <c r="AY335" i="30"/>
  <c r="AL335" i="30"/>
  <c r="AY334" i="30"/>
  <c r="AL334" i="30"/>
  <c r="AY333" i="30"/>
  <c r="AL333" i="30"/>
  <c r="AY332" i="30"/>
  <c r="AL332" i="30"/>
  <c r="AY331" i="30"/>
  <c r="AL331" i="30"/>
  <c r="AY330" i="30"/>
  <c r="AL330" i="30"/>
  <c r="AY329" i="30"/>
  <c r="AL329" i="30"/>
  <c r="AY328" i="30"/>
  <c r="AL328" i="30"/>
  <c r="AY327" i="30"/>
  <c r="AL327" i="30"/>
  <c r="AY326" i="30"/>
  <c r="AL326" i="30"/>
  <c r="AY325" i="30"/>
  <c r="AL325" i="30"/>
  <c r="AY324" i="30"/>
  <c r="AL324" i="30"/>
  <c r="AY323" i="30"/>
  <c r="AL323" i="30"/>
  <c r="AY322" i="30"/>
  <c r="AL322" i="30"/>
  <c r="AY321" i="30"/>
  <c r="AL321" i="30"/>
  <c r="AY320" i="30"/>
  <c r="AL320" i="30"/>
  <c r="AY319" i="30"/>
  <c r="AL319" i="30"/>
  <c r="AY318" i="30"/>
  <c r="AL318" i="30"/>
  <c r="AY317" i="30"/>
  <c r="AL317" i="30"/>
  <c r="AY316" i="30"/>
  <c r="AL316" i="30"/>
  <c r="AY315" i="30"/>
  <c r="AL315" i="30"/>
  <c r="AY314" i="30"/>
  <c r="AL314" i="30"/>
  <c r="AY313" i="30"/>
  <c r="AL313" i="30"/>
  <c r="AY312" i="30"/>
  <c r="AL312" i="30"/>
  <c r="AY311" i="30"/>
  <c r="AL311" i="30"/>
  <c r="AY310" i="30"/>
  <c r="AL310" i="30"/>
  <c r="AY309" i="30"/>
  <c r="AL309" i="30"/>
  <c r="AY308" i="30"/>
  <c r="AL308" i="30"/>
  <c r="AY307" i="30"/>
  <c r="AL307" i="30"/>
  <c r="AY306" i="30"/>
  <c r="AL306" i="30"/>
  <c r="AY305" i="30"/>
  <c r="AL305" i="30"/>
  <c r="AY304" i="30"/>
  <c r="AL304" i="30"/>
  <c r="AY303" i="30"/>
  <c r="AL303" i="30"/>
  <c r="AY302" i="30"/>
  <c r="AL302" i="30"/>
  <c r="AY301" i="30"/>
  <c r="AL301" i="30"/>
  <c r="AY300" i="30"/>
  <c r="AL300" i="30"/>
  <c r="AY299" i="30"/>
  <c r="AL299" i="30"/>
  <c r="AY298" i="30"/>
  <c r="AL298" i="30"/>
  <c r="AY297" i="30"/>
  <c r="AL297" i="30"/>
  <c r="AY296" i="30"/>
  <c r="AL296" i="30"/>
  <c r="AY295" i="30"/>
  <c r="AL295" i="30"/>
  <c r="AY294" i="30"/>
  <c r="AL294" i="30"/>
  <c r="AY293" i="30"/>
  <c r="AL293" i="30"/>
  <c r="AY292" i="30"/>
  <c r="AL292" i="30"/>
  <c r="AY291" i="30"/>
  <c r="AL291" i="30"/>
  <c r="AY290" i="30"/>
  <c r="AL290" i="30"/>
  <c r="AY289" i="30"/>
  <c r="AL289" i="30"/>
  <c r="AY288" i="30"/>
  <c r="AL288" i="30"/>
  <c r="AY287" i="30"/>
  <c r="AL287" i="30"/>
  <c r="AY286" i="30"/>
  <c r="AL286" i="30"/>
  <c r="AY285" i="30"/>
  <c r="AL285" i="30"/>
  <c r="AY284" i="30"/>
  <c r="AL284" i="30"/>
  <c r="AY283" i="30"/>
  <c r="AL283" i="30"/>
  <c r="AY282" i="30"/>
  <c r="AT282" i="30"/>
  <c r="AP282" i="30"/>
  <c r="AL282" i="30"/>
  <c r="AY281" i="30"/>
  <c r="AL281" i="30"/>
  <c r="AY280" i="30"/>
  <c r="AL280" i="30"/>
  <c r="AY279" i="30"/>
  <c r="AL279" i="30"/>
  <c r="AY278" i="30"/>
  <c r="AL278" i="30"/>
  <c r="AY277" i="30"/>
  <c r="AL277" i="30"/>
  <c r="AY276" i="30"/>
  <c r="AL276" i="30"/>
  <c r="AY275" i="30"/>
  <c r="AL275" i="30"/>
  <c r="AY274" i="30"/>
  <c r="AL274" i="30"/>
  <c r="AY273" i="30"/>
  <c r="AL273" i="30"/>
  <c r="AY272" i="30"/>
  <c r="AT272" i="30"/>
  <c r="AP272" i="30"/>
  <c r="AL272" i="30"/>
  <c r="AY271" i="30"/>
  <c r="AL271" i="30"/>
  <c r="AY270" i="30"/>
  <c r="AL270" i="30"/>
  <c r="AY269" i="30"/>
  <c r="AL269" i="30"/>
  <c r="AY268" i="30"/>
  <c r="AL268" i="30"/>
  <c r="AY267" i="30"/>
  <c r="AL267" i="30"/>
  <c r="AY266" i="30"/>
  <c r="AL266" i="30"/>
  <c r="AY265" i="30"/>
  <c r="AL265" i="30"/>
  <c r="AY264" i="30"/>
  <c r="AL264" i="30"/>
  <c r="AY263" i="30"/>
  <c r="AL263" i="30"/>
  <c r="AY262" i="30"/>
  <c r="AL262" i="30"/>
  <c r="AY261" i="30"/>
  <c r="AL261" i="30"/>
  <c r="AY260" i="30"/>
  <c r="AL260" i="30"/>
  <c r="AY259" i="30"/>
  <c r="AL259" i="30"/>
  <c r="AY258" i="30"/>
  <c r="AL258" i="30"/>
  <c r="AY257" i="30"/>
  <c r="AL257" i="30"/>
  <c r="AY256" i="30"/>
  <c r="AL256" i="30"/>
  <c r="AY255" i="30"/>
  <c r="AL255" i="30"/>
  <c r="AY254" i="30"/>
  <c r="AL254" i="30"/>
  <c r="AY253" i="30"/>
  <c r="AL253" i="30"/>
  <c r="AY252" i="30"/>
  <c r="AL252" i="30"/>
  <c r="AY251" i="30"/>
  <c r="AL251" i="30"/>
  <c r="AY250" i="30"/>
  <c r="AL250" i="30"/>
  <c r="AY249" i="30"/>
  <c r="AL249" i="30"/>
  <c r="AY248" i="30"/>
  <c r="AL248" i="30"/>
  <c r="AY247" i="30"/>
  <c r="AL247" i="30"/>
  <c r="AY246" i="30"/>
  <c r="AL246" i="30"/>
  <c r="AY245" i="30"/>
  <c r="AL245" i="30"/>
  <c r="AY244" i="30"/>
  <c r="AL244" i="30"/>
  <c r="AY243" i="30"/>
  <c r="AL243" i="30"/>
  <c r="AY242" i="30"/>
  <c r="AL242" i="30"/>
  <c r="AY241" i="30"/>
  <c r="AL241" i="30"/>
  <c r="AY240" i="30"/>
  <c r="AL240" i="30"/>
  <c r="AY239" i="30"/>
  <c r="AL239" i="30"/>
  <c r="AY238" i="30"/>
  <c r="AL238" i="30"/>
  <c r="AY237" i="30"/>
  <c r="AL237" i="30"/>
  <c r="AY236" i="30"/>
  <c r="AL236" i="30"/>
  <c r="AY235" i="30"/>
  <c r="AL235" i="30"/>
  <c r="AY234" i="30"/>
  <c r="AL234" i="30"/>
  <c r="AY233" i="30"/>
  <c r="AL233" i="30"/>
  <c r="AY232" i="30"/>
  <c r="AL232" i="30"/>
  <c r="AY231" i="30"/>
  <c r="AL231" i="30"/>
  <c r="AY230" i="30"/>
  <c r="AL230" i="30"/>
  <c r="AY229" i="30"/>
  <c r="AL229" i="30"/>
  <c r="AY228" i="30"/>
  <c r="AL228" i="30"/>
  <c r="AY227" i="30"/>
  <c r="AL227" i="30"/>
  <c r="AY226" i="30"/>
  <c r="AL226" i="30"/>
  <c r="AY225" i="30"/>
  <c r="AL225" i="30"/>
  <c r="AY224" i="30"/>
  <c r="AL224" i="30"/>
  <c r="AY223" i="30"/>
  <c r="AL223" i="30"/>
  <c r="AY222" i="30"/>
  <c r="AL222" i="30"/>
  <c r="AY221" i="30"/>
  <c r="AL221" i="30"/>
  <c r="AY220" i="30"/>
  <c r="AL220" i="30"/>
  <c r="AY219" i="30"/>
  <c r="AL219" i="30"/>
  <c r="AY218" i="30"/>
  <c r="AL218" i="30"/>
  <c r="AY217" i="30"/>
  <c r="AL217" i="30"/>
  <c r="AY216" i="30"/>
  <c r="AL216" i="30"/>
  <c r="AY215" i="30"/>
  <c r="AL215" i="30"/>
  <c r="AY214" i="30"/>
  <c r="AL214" i="30"/>
  <c r="AY213" i="30"/>
  <c r="AL213" i="30"/>
  <c r="AY212" i="30"/>
  <c r="AL212" i="30"/>
  <c r="AY211" i="30"/>
  <c r="AL211" i="30"/>
  <c r="AY210" i="30"/>
  <c r="AL210" i="30"/>
  <c r="AY209" i="30"/>
  <c r="AL209" i="30"/>
  <c r="AY208" i="30"/>
  <c r="AL208" i="30"/>
  <c r="AY207" i="30"/>
  <c r="AL207" i="30"/>
  <c r="AY206" i="30"/>
  <c r="AL206" i="30"/>
  <c r="AY205" i="30"/>
  <c r="AL205" i="30"/>
  <c r="AY204" i="30"/>
  <c r="AL204" i="30"/>
  <c r="AY203" i="30"/>
  <c r="AL203" i="30"/>
  <c r="AY202" i="30"/>
  <c r="AL202" i="30"/>
  <c r="AY201" i="30"/>
  <c r="AL201" i="30"/>
  <c r="AY200" i="30"/>
  <c r="AL200" i="30"/>
  <c r="AY199" i="30"/>
  <c r="AL199" i="30"/>
  <c r="AY198" i="30"/>
  <c r="AL198" i="30"/>
  <c r="AY197" i="30"/>
  <c r="AL197" i="30"/>
  <c r="AY196" i="30"/>
  <c r="AL196" i="30"/>
  <c r="AY195" i="30"/>
  <c r="AL195" i="30"/>
  <c r="AY194" i="30"/>
  <c r="AL194" i="30"/>
  <c r="AY193" i="30"/>
  <c r="AL193" i="30"/>
  <c r="AY192" i="30"/>
  <c r="AL192" i="30"/>
  <c r="AY191" i="30"/>
  <c r="AL191" i="30"/>
  <c r="AY190" i="30"/>
  <c r="AL190" i="30"/>
  <c r="AY189" i="30"/>
  <c r="AL189" i="30"/>
  <c r="AY188" i="30"/>
  <c r="AL188" i="30"/>
  <c r="AY187" i="30"/>
  <c r="AL187" i="30"/>
  <c r="AY186" i="30"/>
  <c r="AL186" i="30"/>
  <c r="AY185" i="30"/>
  <c r="AL185" i="30"/>
  <c r="AY184" i="30"/>
  <c r="AL184" i="30"/>
  <c r="AY183" i="30"/>
  <c r="AL183" i="30"/>
  <c r="AY182" i="30"/>
  <c r="AL182" i="30"/>
  <c r="AY181" i="30"/>
  <c r="AL181" i="30"/>
  <c r="AY180" i="30"/>
  <c r="AL180" i="30"/>
  <c r="AY179" i="30"/>
  <c r="AL179" i="30"/>
  <c r="AY178" i="30"/>
  <c r="AL178" i="30"/>
  <c r="AY177" i="30"/>
  <c r="AL177" i="30"/>
  <c r="AY176" i="30"/>
  <c r="AL176" i="30"/>
  <c r="AY175" i="30"/>
  <c r="AL175" i="30"/>
  <c r="AY174" i="30"/>
  <c r="AL174" i="30"/>
  <c r="AY173" i="30"/>
  <c r="AL173" i="30"/>
  <c r="AY172" i="30"/>
  <c r="AL172" i="30"/>
  <c r="AY171" i="30"/>
  <c r="AL171" i="30"/>
  <c r="AY170" i="30"/>
  <c r="AL170" i="30"/>
  <c r="AY169" i="30"/>
  <c r="AL169" i="30"/>
  <c r="AY168" i="30"/>
  <c r="AL168" i="30"/>
  <c r="AY167" i="30"/>
  <c r="AL167" i="30"/>
  <c r="AY166" i="30"/>
  <c r="AL166" i="30"/>
  <c r="AY165" i="30"/>
  <c r="AL165" i="30"/>
  <c r="AY164" i="30"/>
  <c r="AL164" i="30"/>
  <c r="AY163" i="30"/>
  <c r="AL163" i="30"/>
  <c r="AY162" i="30"/>
  <c r="AL162" i="30"/>
  <c r="AY161" i="30"/>
  <c r="AL161" i="30"/>
  <c r="AY160" i="30"/>
  <c r="AL160" i="30"/>
  <c r="AY159" i="30"/>
  <c r="AL159" i="30"/>
  <c r="AY158" i="30"/>
  <c r="AL158" i="30"/>
  <c r="AY157" i="30"/>
  <c r="AL157" i="30"/>
  <c r="AY156" i="30"/>
  <c r="AL156" i="30"/>
  <c r="AY155" i="30"/>
  <c r="AL155" i="30"/>
  <c r="AY154" i="30"/>
  <c r="AL154" i="30"/>
  <c r="AY153" i="30"/>
  <c r="AL153" i="30"/>
  <c r="AY152" i="30"/>
  <c r="AL152" i="30"/>
  <c r="AY151" i="30"/>
  <c r="AL151" i="30"/>
  <c r="AY150" i="30"/>
  <c r="AL150" i="30"/>
  <c r="AY149" i="30"/>
  <c r="AL149" i="30"/>
  <c r="AY148" i="30"/>
  <c r="AL148" i="30"/>
  <c r="AY147" i="30"/>
  <c r="AL147" i="30"/>
  <c r="AY146" i="30"/>
  <c r="AL146" i="30"/>
  <c r="AY145" i="30"/>
  <c r="AL145" i="30"/>
  <c r="AY144" i="30"/>
  <c r="AL144" i="30"/>
  <c r="AY143" i="30"/>
  <c r="AL143" i="30"/>
  <c r="AY142" i="30"/>
  <c r="AL142" i="30"/>
  <c r="AY141" i="30"/>
  <c r="AL141" i="30"/>
  <c r="AY140" i="30"/>
  <c r="AL140" i="30"/>
  <c r="AY139" i="30"/>
  <c r="AL139" i="30"/>
  <c r="AY138" i="30"/>
  <c r="AL138" i="30"/>
  <c r="AY137" i="30"/>
  <c r="AL137" i="30"/>
  <c r="AY136" i="30"/>
  <c r="AL136" i="30"/>
  <c r="AY135" i="30"/>
  <c r="AL135" i="30"/>
  <c r="AY134" i="30"/>
  <c r="AL134" i="30"/>
  <c r="AY133" i="30"/>
  <c r="AL133" i="30"/>
  <c r="AY132" i="30"/>
  <c r="AL132" i="30"/>
  <c r="AY131" i="30"/>
  <c r="AL131" i="30"/>
  <c r="AY130" i="30"/>
  <c r="AL130" i="30"/>
  <c r="AY129" i="30"/>
  <c r="AL129" i="30"/>
  <c r="AY128" i="30"/>
  <c r="AL128" i="30"/>
  <c r="AY127" i="30"/>
  <c r="AL127" i="30"/>
  <c r="AY126" i="30"/>
  <c r="AL126" i="30"/>
  <c r="AY125" i="30"/>
  <c r="AL125" i="30"/>
  <c r="AY124" i="30"/>
  <c r="AL124" i="30"/>
  <c r="AY123" i="30"/>
  <c r="AL123" i="30"/>
  <c r="AY122" i="30"/>
  <c r="AL122" i="30"/>
  <c r="AY121" i="30"/>
  <c r="AL121" i="30"/>
  <c r="AY120" i="30"/>
  <c r="AL120" i="30"/>
  <c r="AY119" i="30"/>
  <c r="AL119" i="30"/>
  <c r="AY118" i="30"/>
  <c r="AL118" i="30"/>
  <c r="AY117" i="30"/>
  <c r="AL117" i="30"/>
  <c r="AY116" i="30"/>
  <c r="AL116" i="30"/>
  <c r="AY115" i="30"/>
  <c r="AL115" i="30"/>
  <c r="AY114" i="30"/>
  <c r="AL114" i="30"/>
  <c r="AY113" i="30"/>
  <c r="AL113" i="30"/>
  <c r="AY112" i="30"/>
  <c r="AL112" i="30"/>
  <c r="AY111" i="30"/>
  <c r="AL111" i="30"/>
  <c r="AY110" i="30"/>
  <c r="AL110" i="30"/>
  <c r="AY109" i="30"/>
  <c r="AL109" i="30"/>
  <c r="AY108" i="30"/>
  <c r="AL108" i="30"/>
  <c r="AY107" i="30"/>
  <c r="AL107" i="30"/>
  <c r="AY106" i="30"/>
  <c r="AL106" i="30"/>
  <c r="AY105" i="30"/>
  <c r="AL105" i="30"/>
  <c r="AY104" i="30"/>
  <c r="AL104" i="30"/>
  <c r="AY103" i="30"/>
  <c r="AL103" i="30"/>
  <c r="AY102" i="30"/>
  <c r="AL102" i="30"/>
  <c r="AY101" i="30"/>
  <c r="AL101" i="30"/>
  <c r="AY100" i="30"/>
  <c r="AL100" i="30"/>
  <c r="AY99" i="30"/>
  <c r="AL99" i="30"/>
  <c r="AY98" i="30"/>
  <c r="AL98" i="30"/>
  <c r="AY97" i="30"/>
  <c r="AL97" i="30"/>
  <c r="AY96" i="30"/>
  <c r="AL96" i="30"/>
  <c r="AY95" i="30"/>
  <c r="AL95" i="30"/>
  <c r="AY94" i="30"/>
  <c r="AL94" i="30"/>
  <c r="AY93" i="30"/>
  <c r="AL93" i="30"/>
  <c r="AY92" i="30"/>
  <c r="AL92" i="30"/>
  <c r="AY91" i="30"/>
  <c r="AL91" i="30"/>
  <c r="AY90" i="30"/>
  <c r="AL90" i="30"/>
  <c r="AY89" i="30"/>
  <c r="AL89" i="30"/>
  <c r="AY88" i="30"/>
  <c r="AL88" i="30"/>
  <c r="AY87" i="30"/>
  <c r="AL87" i="30"/>
  <c r="AY86" i="30"/>
  <c r="AL86" i="30"/>
  <c r="AY85" i="30"/>
  <c r="AL85" i="30"/>
  <c r="AY84" i="30"/>
  <c r="AL84" i="30"/>
  <c r="AY83" i="30"/>
  <c r="AL83" i="30"/>
  <c r="AY82" i="30"/>
  <c r="AL82" i="30"/>
  <c r="AY81" i="30"/>
  <c r="AL81" i="30"/>
  <c r="AY80" i="30"/>
  <c r="AL80" i="30"/>
  <c r="AY79" i="30"/>
  <c r="AL79" i="30"/>
  <c r="AY78" i="30"/>
  <c r="AL78" i="30"/>
  <c r="AY77" i="30"/>
  <c r="AL77" i="30"/>
  <c r="AY76" i="30"/>
  <c r="AL76" i="30"/>
  <c r="AY75" i="30"/>
  <c r="AL75" i="30"/>
  <c r="AY74" i="30"/>
  <c r="AL74" i="30"/>
  <c r="AY73" i="30"/>
  <c r="AL73" i="30"/>
  <c r="AY72" i="30"/>
  <c r="AL72" i="30"/>
  <c r="AY71" i="30"/>
  <c r="AL71" i="30"/>
  <c r="AY70" i="30"/>
  <c r="AL70" i="30"/>
  <c r="AY69" i="30"/>
  <c r="AL69" i="30"/>
  <c r="AY68" i="30"/>
  <c r="AL68" i="30"/>
  <c r="AY67" i="30"/>
  <c r="AL67" i="30"/>
  <c r="AY66" i="30"/>
  <c r="AL66" i="30"/>
  <c r="AY65" i="30"/>
  <c r="AL65" i="30"/>
  <c r="AY64" i="30"/>
  <c r="AL64" i="30"/>
  <c r="AY63" i="30"/>
  <c r="AL63" i="30"/>
  <c r="AY62" i="30"/>
  <c r="AL62" i="30"/>
  <c r="AY61" i="30"/>
  <c r="AL61" i="30"/>
  <c r="AY60" i="30"/>
  <c r="AL60" i="30"/>
  <c r="AY59" i="30"/>
  <c r="AL59" i="30"/>
  <c r="AY58" i="30"/>
  <c r="AL58" i="30"/>
  <c r="AY57" i="30"/>
  <c r="AL57" i="30"/>
  <c r="AY56" i="30"/>
  <c r="AL56" i="30"/>
  <c r="AY55" i="30"/>
  <c r="AL55" i="30"/>
  <c r="AY54" i="30"/>
  <c r="AL54" i="30"/>
  <c r="AY53" i="30"/>
  <c r="AL53" i="30"/>
  <c r="AY52" i="30"/>
  <c r="AL52" i="30"/>
  <c r="AY51" i="30"/>
  <c r="AL51" i="30"/>
  <c r="AY50" i="30"/>
  <c r="AL50" i="30"/>
  <c r="AY49" i="30"/>
  <c r="AL49" i="30"/>
  <c r="AY48" i="30"/>
  <c r="AL48" i="30"/>
  <c r="AY47" i="30"/>
  <c r="AL47" i="30"/>
  <c r="AY46" i="30"/>
  <c r="AL46" i="30"/>
  <c r="AY45" i="30"/>
  <c r="AL45" i="30"/>
  <c r="AY44" i="30"/>
  <c r="AL44" i="30"/>
  <c r="AY43" i="30"/>
  <c r="AL43" i="30"/>
  <c r="AY42" i="30"/>
  <c r="AL42" i="30"/>
  <c r="AY41" i="30"/>
  <c r="AL41" i="30"/>
  <c r="AY40" i="30"/>
  <c r="AL40" i="30"/>
  <c r="AY39" i="30"/>
  <c r="AL39" i="30"/>
  <c r="AY38" i="30"/>
  <c r="AL38" i="30"/>
  <c r="AY37" i="30"/>
  <c r="AL37" i="30"/>
  <c r="AY36" i="30"/>
  <c r="AL36" i="30"/>
  <c r="AY35" i="30"/>
  <c r="AL35" i="30"/>
  <c r="AY34" i="30"/>
  <c r="AL34" i="30"/>
  <c r="AY33" i="30"/>
  <c r="AL33" i="30"/>
  <c r="AY32" i="30"/>
  <c r="AL32" i="30"/>
  <c r="AY31" i="30"/>
  <c r="AL31" i="30"/>
  <c r="AY30" i="30"/>
  <c r="AL30" i="30"/>
  <c r="AY29" i="30"/>
  <c r="AL29" i="30"/>
  <c r="AY28" i="30"/>
  <c r="AL28" i="30"/>
  <c r="AY27" i="30"/>
  <c r="AL27" i="30"/>
  <c r="AY26" i="30"/>
  <c r="AL26" i="30"/>
  <c r="AY25" i="30"/>
  <c r="AL25" i="30"/>
  <c r="AY24" i="30"/>
  <c r="AL24" i="30"/>
  <c r="AY23" i="30"/>
  <c r="AL23" i="30"/>
  <c r="AY22" i="30"/>
  <c r="AL22" i="30"/>
  <c r="AY21" i="30"/>
  <c r="AL21" i="30"/>
  <c r="AY20" i="30"/>
  <c r="AL20" i="30"/>
  <c r="AY19" i="30"/>
  <c r="AL19" i="30"/>
  <c r="AY18" i="30"/>
  <c r="AL18" i="30"/>
  <c r="AY17" i="30"/>
  <c r="AL17" i="30"/>
  <c r="AY16" i="30"/>
  <c r="AL16" i="30"/>
  <c r="AY15" i="30"/>
  <c r="AL15" i="30"/>
  <c r="AY14" i="30"/>
  <c r="AL14" i="30"/>
  <c r="AY13" i="30"/>
  <c r="AL13" i="30"/>
  <c r="AY12" i="30"/>
  <c r="AL12" i="30"/>
  <c r="AY11" i="30"/>
  <c r="AL11" i="30"/>
  <c r="AY10" i="30"/>
  <c r="AL10" i="30"/>
  <c r="AY9" i="30"/>
  <c r="AL9" i="30"/>
  <c r="AY8" i="30"/>
  <c r="AL8" i="30"/>
  <c r="AY7" i="30"/>
  <c r="AL7" i="30"/>
  <c r="AY6" i="30"/>
  <c r="AL6" i="30"/>
  <c r="AY5" i="30"/>
  <c r="AL5" i="30"/>
  <c r="AA366" i="30" l="1"/>
  <c r="AL366" i="30"/>
  <c r="AY366" i="30"/>
  <c r="I6" i="29"/>
  <c r="Q6" i="19" s="1"/>
  <c r="I7" i="29"/>
  <c r="Q7" i="19" s="1"/>
  <c r="I8" i="29"/>
  <c r="Q8" i="19" s="1"/>
  <c r="I9" i="29"/>
  <c r="Q9" i="19" s="1"/>
  <c r="I10" i="29"/>
  <c r="Q10" i="19" s="1"/>
  <c r="I11" i="29"/>
  <c r="Q11" i="19" s="1"/>
  <c r="I12" i="29"/>
  <c r="Q12" i="19" s="1"/>
  <c r="I13" i="29"/>
  <c r="Q13" i="19" s="1"/>
  <c r="I14" i="29"/>
  <c r="Q14" i="19" s="1"/>
  <c r="I15" i="29"/>
  <c r="Q15" i="19" s="1"/>
  <c r="I16" i="29"/>
  <c r="Q16" i="19" s="1"/>
  <c r="I17" i="29"/>
  <c r="Q17" i="19" s="1"/>
  <c r="I18" i="29"/>
  <c r="Q18" i="19" s="1"/>
  <c r="I19" i="29"/>
  <c r="Q19" i="19" s="1"/>
  <c r="I20" i="29"/>
  <c r="Q20" i="19" s="1"/>
  <c r="I21" i="29"/>
  <c r="Q21" i="19" s="1"/>
  <c r="I22" i="29"/>
  <c r="Q22" i="19" s="1"/>
  <c r="I23" i="29"/>
  <c r="Q23" i="19" s="1"/>
  <c r="I24" i="29"/>
  <c r="Q24" i="19" s="1"/>
  <c r="I25" i="29"/>
  <c r="Q25" i="19" s="1"/>
  <c r="I26" i="29"/>
  <c r="Q26" i="19" s="1"/>
  <c r="I27" i="29"/>
  <c r="Q27" i="19" s="1"/>
  <c r="I28" i="29"/>
  <c r="Q28" i="19" s="1"/>
  <c r="I29" i="29"/>
  <c r="Q29" i="19" s="1"/>
  <c r="I30" i="29"/>
  <c r="Q30" i="19" s="1"/>
  <c r="I31" i="29"/>
  <c r="Q31" i="19" s="1"/>
  <c r="I32" i="29"/>
  <c r="Q32" i="19" s="1"/>
  <c r="I33" i="29"/>
  <c r="Q33" i="19" s="1"/>
  <c r="I34" i="29"/>
  <c r="Q34" i="19" s="1"/>
  <c r="I35" i="29"/>
  <c r="Q35" i="19" s="1"/>
  <c r="I36" i="29"/>
  <c r="Q36" i="19" s="1"/>
  <c r="I37" i="29"/>
  <c r="Q37" i="19" s="1"/>
  <c r="I38" i="29"/>
  <c r="Q38" i="19" s="1"/>
  <c r="I39" i="29"/>
  <c r="Q39" i="19" s="1"/>
  <c r="I40" i="29"/>
  <c r="Q40" i="19" s="1"/>
  <c r="I41" i="29"/>
  <c r="Q41" i="19" s="1"/>
  <c r="I42" i="29"/>
  <c r="Q42" i="19" s="1"/>
  <c r="I43" i="29"/>
  <c r="Q43" i="19" s="1"/>
  <c r="I44" i="29"/>
  <c r="Q44" i="19" s="1"/>
  <c r="I45" i="29"/>
  <c r="Q45" i="19" s="1"/>
  <c r="I46" i="29"/>
  <c r="Q46" i="19" s="1"/>
  <c r="I47" i="29"/>
  <c r="Q47" i="19" s="1"/>
  <c r="I48" i="29"/>
  <c r="Q48" i="19" s="1"/>
  <c r="I49" i="29"/>
  <c r="Q49" i="19" s="1"/>
  <c r="I50" i="29"/>
  <c r="Q50" i="19" s="1"/>
  <c r="I51" i="29"/>
  <c r="Q51" i="19" s="1"/>
  <c r="I52" i="29"/>
  <c r="Q52" i="19" s="1"/>
  <c r="I53" i="29"/>
  <c r="Q53" i="19" s="1"/>
  <c r="I54" i="29"/>
  <c r="Q54" i="19" s="1"/>
  <c r="I55" i="29"/>
  <c r="Q55" i="19" s="1"/>
  <c r="I56" i="29"/>
  <c r="Q56" i="19" s="1"/>
  <c r="I57" i="29"/>
  <c r="Q57" i="19" s="1"/>
  <c r="I58" i="29"/>
  <c r="Q58" i="19" s="1"/>
  <c r="I59" i="29"/>
  <c r="Q59" i="19" s="1"/>
  <c r="I60" i="29"/>
  <c r="Q60" i="19" s="1"/>
  <c r="I61" i="29"/>
  <c r="Q61" i="19" s="1"/>
  <c r="I62" i="29"/>
  <c r="Q62" i="19" s="1"/>
  <c r="I63" i="29"/>
  <c r="Q63" i="19" s="1"/>
  <c r="I64" i="29"/>
  <c r="Q64" i="19" s="1"/>
  <c r="I65" i="29"/>
  <c r="Q65" i="19" s="1"/>
  <c r="I66" i="29"/>
  <c r="Q66" i="19" s="1"/>
  <c r="I67" i="29"/>
  <c r="Q67" i="19" s="1"/>
  <c r="I68" i="29"/>
  <c r="Q68" i="19" s="1"/>
  <c r="I69" i="29"/>
  <c r="Q69" i="19" s="1"/>
  <c r="I70" i="29"/>
  <c r="Q70" i="19" s="1"/>
  <c r="I71" i="29"/>
  <c r="Q71" i="19" s="1"/>
  <c r="I72" i="29"/>
  <c r="Q72" i="19" s="1"/>
  <c r="I73" i="29"/>
  <c r="Q73" i="19" s="1"/>
  <c r="I74" i="29"/>
  <c r="Q74" i="19" s="1"/>
  <c r="I75" i="29"/>
  <c r="Q75" i="19" s="1"/>
  <c r="I76" i="29"/>
  <c r="Q76" i="19" s="1"/>
  <c r="I77" i="29"/>
  <c r="Q77" i="19" s="1"/>
  <c r="I78" i="29"/>
  <c r="Q78" i="19" s="1"/>
  <c r="I79" i="29"/>
  <c r="Q79" i="19" s="1"/>
  <c r="I80" i="29"/>
  <c r="Q80" i="19" s="1"/>
  <c r="I81" i="29"/>
  <c r="Q81" i="19" s="1"/>
  <c r="I82" i="29"/>
  <c r="Q82" i="19" s="1"/>
  <c r="I83" i="29"/>
  <c r="Q83" i="19" s="1"/>
  <c r="I84" i="29"/>
  <c r="Q84" i="19" s="1"/>
  <c r="I85" i="29"/>
  <c r="Q85" i="19" s="1"/>
  <c r="I86" i="29"/>
  <c r="Q86" i="19" s="1"/>
  <c r="I87" i="29"/>
  <c r="Q87" i="19" s="1"/>
  <c r="I88" i="29"/>
  <c r="Q88" i="19" s="1"/>
  <c r="I89" i="29"/>
  <c r="Q89" i="19" s="1"/>
  <c r="I90" i="29"/>
  <c r="Q90" i="19" s="1"/>
  <c r="I91" i="29"/>
  <c r="Q91" i="19" s="1"/>
  <c r="I92" i="29"/>
  <c r="Q92" i="19" s="1"/>
  <c r="I93" i="29"/>
  <c r="Q93" i="19" s="1"/>
  <c r="I94" i="29"/>
  <c r="Q94" i="19" s="1"/>
  <c r="I95" i="29"/>
  <c r="Q95" i="19" s="1"/>
  <c r="I96" i="29"/>
  <c r="Q96" i="19" s="1"/>
  <c r="I97" i="29"/>
  <c r="Q97" i="19" s="1"/>
  <c r="I98" i="29"/>
  <c r="Q98" i="19" s="1"/>
  <c r="I99" i="29"/>
  <c r="Q99" i="19" s="1"/>
  <c r="I100" i="29"/>
  <c r="Q100" i="19" s="1"/>
  <c r="I101" i="29"/>
  <c r="Q101" i="19" s="1"/>
  <c r="I102" i="29"/>
  <c r="Q102" i="19" s="1"/>
  <c r="I103" i="29"/>
  <c r="Q103" i="19" s="1"/>
  <c r="I104" i="29"/>
  <c r="Q104" i="19" s="1"/>
  <c r="I105" i="29"/>
  <c r="Q105" i="19" s="1"/>
  <c r="I106" i="29"/>
  <c r="Q106" i="19" s="1"/>
  <c r="I107" i="29"/>
  <c r="Q107" i="19" s="1"/>
  <c r="I108" i="29"/>
  <c r="Q108" i="19" s="1"/>
  <c r="I109" i="29"/>
  <c r="Q109" i="19" s="1"/>
  <c r="I110" i="29"/>
  <c r="Q110" i="19" s="1"/>
  <c r="I111" i="29"/>
  <c r="Q111" i="19" s="1"/>
  <c r="I112" i="29"/>
  <c r="Q112" i="19" s="1"/>
  <c r="I113" i="29"/>
  <c r="Q113" i="19" s="1"/>
  <c r="I114" i="29"/>
  <c r="Q114" i="19" s="1"/>
  <c r="I115" i="29"/>
  <c r="Q115" i="19" s="1"/>
  <c r="I116" i="29"/>
  <c r="Q116" i="19" s="1"/>
  <c r="I117" i="29"/>
  <c r="Q117" i="19" s="1"/>
  <c r="I118" i="29"/>
  <c r="Q118" i="19" s="1"/>
  <c r="I119" i="29"/>
  <c r="Q119" i="19" s="1"/>
  <c r="I120" i="29"/>
  <c r="Q120" i="19" s="1"/>
  <c r="I121" i="29"/>
  <c r="Q121" i="19" s="1"/>
  <c r="I122" i="29"/>
  <c r="Q122" i="19" s="1"/>
  <c r="I123" i="29"/>
  <c r="Q123" i="19" s="1"/>
  <c r="I124" i="29"/>
  <c r="Q124" i="19" s="1"/>
  <c r="I125" i="29"/>
  <c r="Q125" i="19" s="1"/>
  <c r="I126" i="29"/>
  <c r="Q126" i="19" s="1"/>
  <c r="I127" i="29"/>
  <c r="Q127" i="19" s="1"/>
  <c r="I128" i="29"/>
  <c r="Q128" i="19" s="1"/>
  <c r="I129" i="29"/>
  <c r="Q129" i="19" s="1"/>
  <c r="I130" i="29"/>
  <c r="Q130" i="19" s="1"/>
  <c r="I131" i="29"/>
  <c r="Q131" i="19" s="1"/>
  <c r="I132" i="29"/>
  <c r="Q132" i="19" s="1"/>
  <c r="I133" i="29"/>
  <c r="Q133" i="19" s="1"/>
  <c r="I134" i="29"/>
  <c r="Q134" i="19" s="1"/>
  <c r="I135" i="29"/>
  <c r="Q135" i="19" s="1"/>
  <c r="I136" i="29"/>
  <c r="Q136" i="19" s="1"/>
  <c r="I137" i="29"/>
  <c r="Q137" i="19" s="1"/>
  <c r="I138" i="29"/>
  <c r="Q138" i="19" s="1"/>
  <c r="I139" i="29"/>
  <c r="Q139" i="19" s="1"/>
  <c r="I140" i="29"/>
  <c r="Q140" i="19" s="1"/>
  <c r="I141" i="29"/>
  <c r="Q141" i="19" s="1"/>
  <c r="I142" i="29"/>
  <c r="Q142" i="19" s="1"/>
  <c r="I143" i="29"/>
  <c r="Q143" i="19" s="1"/>
  <c r="I144" i="29"/>
  <c r="Q144" i="19" s="1"/>
  <c r="I145" i="29"/>
  <c r="Q145" i="19" s="1"/>
  <c r="I146" i="29"/>
  <c r="Q146" i="19" s="1"/>
  <c r="I147" i="29"/>
  <c r="Q147" i="19" s="1"/>
  <c r="I148" i="29"/>
  <c r="Q148" i="19" s="1"/>
  <c r="I149" i="29"/>
  <c r="Q149" i="19" s="1"/>
  <c r="I150" i="29"/>
  <c r="Q150" i="19" s="1"/>
  <c r="I151" i="29"/>
  <c r="Q151" i="19" s="1"/>
  <c r="I152" i="29"/>
  <c r="Q152" i="19" s="1"/>
  <c r="I153" i="29"/>
  <c r="Q153" i="19" s="1"/>
  <c r="I154" i="29"/>
  <c r="Q154" i="19" s="1"/>
  <c r="I155" i="29"/>
  <c r="Q155" i="19" s="1"/>
  <c r="I156" i="29"/>
  <c r="Q156" i="19" s="1"/>
  <c r="I157" i="29"/>
  <c r="Q157" i="19" s="1"/>
  <c r="I158" i="29"/>
  <c r="Q158" i="19" s="1"/>
  <c r="I159" i="29"/>
  <c r="Q159" i="19" s="1"/>
  <c r="I160" i="29"/>
  <c r="Q160" i="19" s="1"/>
  <c r="I161" i="29"/>
  <c r="Q161" i="19" s="1"/>
  <c r="I162" i="29"/>
  <c r="Q162" i="19" s="1"/>
  <c r="I163" i="29"/>
  <c r="Q163" i="19" s="1"/>
  <c r="I164" i="29"/>
  <c r="Q164" i="19" s="1"/>
  <c r="I165" i="29"/>
  <c r="Q165" i="19" s="1"/>
  <c r="I166" i="29"/>
  <c r="Q166" i="19" s="1"/>
  <c r="I167" i="29"/>
  <c r="Q167" i="19" s="1"/>
  <c r="I168" i="29"/>
  <c r="Q168" i="19" s="1"/>
  <c r="I169" i="29"/>
  <c r="Q169" i="19" s="1"/>
  <c r="I170" i="29"/>
  <c r="Q170" i="19" s="1"/>
  <c r="I171" i="29"/>
  <c r="Q171" i="19" s="1"/>
  <c r="I172" i="29"/>
  <c r="Q172" i="19" s="1"/>
  <c r="I173" i="29"/>
  <c r="Q173" i="19" s="1"/>
  <c r="I174" i="29"/>
  <c r="Q174" i="19" s="1"/>
  <c r="I175" i="29"/>
  <c r="Q175" i="19" s="1"/>
  <c r="I176" i="29"/>
  <c r="Q176" i="19" s="1"/>
  <c r="I177" i="29"/>
  <c r="Q177" i="19" s="1"/>
  <c r="I178" i="29"/>
  <c r="Q178" i="19" s="1"/>
  <c r="I179" i="29"/>
  <c r="Q179" i="19" s="1"/>
  <c r="I180" i="29"/>
  <c r="Q180" i="19" s="1"/>
  <c r="I181" i="29"/>
  <c r="Q181" i="19" s="1"/>
  <c r="I182" i="29"/>
  <c r="Q182" i="19" s="1"/>
  <c r="I183" i="29"/>
  <c r="Q183" i="19" s="1"/>
  <c r="I184" i="29"/>
  <c r="Q184" i="19" s="1"/>
  <c r="I185" i="29"/>
  <c r="Q185" i="19" s="1"/>
  <c r="I186" i="29"/>
  <c r="Q186" i="19" s="1"/>
  <c r="I187" i="29"/>
  <c r="Q187" i="19" s="1"/>
  <c r="I188" i="29"/>
  <c r="Q188" i="19" s="1"/>
  <c r="I189" i="29"/>
  <c r="Q189" i="19" s="1"/>
  <c r="I190" i="29"/>
  <c r="Q190" i="19" s="1"/>
  <c r="I191" i="29"/>
  <c r="Q191" i="19" s="1"/>
  <c r="I192" i="29"/>
  <c r="Q192" i="19" s="1"/>
  <c r="I193" i="29"/>
  <c r="Q193" i="19" s="1"/>
  <c r="I194" i="29"/>
  <c r="Q194" i="19" s="1"/>
  <c r="I195" i="29"/>
  <c r="Q195" i="19" s="1"/>
  <c r="I196" i="29"/>
  <c r="Q196" i="19" s="1"/>
  <c r="I197" i="29"/>
  <c r="Q197" i="19" s="1"/>
  <c r="I198" i="29"/>
  <c r="Q198" i="19" s="1"/>
  <c r="I199" i="29"/>
  <c r="Q199" i="19" s="1"/>
  <c r="I200" i="29"/>
  <c r="Q200" i="19" s="1"/>
  <c r="I201" i="29"/>
  <c r="Q201" i="19" s="1"/>
  <c r="I202" i="29"/>
  <c r="Q202" i="19" s="1"/>
  <c r="I203" i="29"/>
  <c r="Q203" i="19" s="1"/>
  <c r="I204" i="29"/>
  <c r="Q204" i="19" s="1"/>
  <c r="I205" i="29"/>
  <c r="Q205" i="19" s="1"/>
  <c r="I206" i="29"/>
  <c r="Q206" i="19" s="1"/>
  <c r="I207" i="29"/>
  <c r="Q207" i="19" s="1"/>
  <c r="I208" i="29"/>
  <c r="Q208" i="19" s="1"/>
  <c r="I209" i="29"/>
  <c r="Q209" i="19" s="1"/>
  <c r="I210" i="29"/>
  <c r="Q210" i="19" s="1"/>
  <c r="I212" i="29"/>
  <c r="Q212" i="19" s="1"/>
  <c r="I213" i="29"/>
  <c r="Q213" i="19" s="1"/>
  <c r="I214" i="29"/>
  <c r="Q214" i="19" s="1"/>
  <c r="I215" i="29"/>
  <c r="Q215" i="19" s="1"/>
  <c r="I216" i="29"/>
  <c r="Q216" i="19" s="1"/>
  <c r="I217" i="29"/>
  <c r="Q217" i="19" s="1"/>
  <c r="I218" i="29"/>
  <c r="Q218" i="19" s="1"/>
  <c r="I219" i="29"/>
  <c r="Q219" i="19" s="1"/>
  <c r="I220" i="29"/>
  <c r="Q220" i="19" s="1"/>
  <c r="I221" i="29"/>
  <c r="Q221" i="19" s="1"/>
  <c r="I222" i="29"/>
  <c r="Q222" i="19" s="1"/>
  <c r="I223" i="29"/>
  <c r="Q223" i="19" s="1"/>
  <c r="I224" i="29"/>
  <c r="Q224" i="19" s="1"/>
  <c r="I225" i="29"/>
  <c r="Q225" i="19" s="1"/>
  <c r="I226" i="29"/>
  <c r="Q226" i="19" s="1"/>
  <c r="I227" i="29"/>
  <c r="Q227" i="19" s="1"/>
  <c r="I228" i="29"/>
  <c r="Q228" i="19" s="1"/>
  <c r="I229" i="29"/>
  <c r="Q229" i="19" s="1"/>
  <c r="I230" i="29"/>
  <c r="Q230" i="19" s="1"/>
  <c r="I231" i="29"/>
  <c r="Q231" i="19" s="1"/>
  <c r="I232" i="29"/>
  <c r="Q232" i="19" s="1"/>
  <c r="I233" i="29"/>
  <c r="Q233" i="19" s="1"/>
  <c r="I234" i="29"/>
  <c r="Q234" i="19" s="1"/>
  <c r="I235" i="29"/>
  <c r="Q235" i="19" s="1"/>
  <c r="I236" i="29"/>
  <c r="Q236" i="19" s="1"/>
  <c r="I237" i="29"/>
  <c r="Q237" i="19" s="1"/>
  <c r="I238" i="29"/>
  <c r="Q238" i="19" s="1"/>
  <c r="I239" i="29"/>
  <c r="Q239" i="19" s="1"/>
  <c r="I240" i="29"/>
  <c r="Q240" i="19" s="1"/>
  <c r="I241" i="29"/>
  <c r="Q241" i="19" s="1"/>
  <c r="I242" i="29"/>
  <c r="Q242" i="19" s="1"/>
  <c r="I243" i="29"/>
  <c r="Q243" i="19" s="1"/>
  <c r="I244" i="29"/>
  <c r="Q244" i="19" s="1"/>
  <c r="I245" i="29"/>
  <c r="Q245" i="19" s="1"/>
  <c r="I246" i="29"/>
  <c r="Q246" i="19" s="1"/>
  <c r="I247" i="29"/>
  <c r="Q247" i="19" s="1"/>
  <c r="I248" i="29"/>
  <c r="Q248" i="19" s="1"/>
  <c r="I249" i="29"/>
  <c r="Q249" i="19" s="1"/>
  <c r="I250" i="29"/>
  <c r="Q250" i="19" s="1"/>
  <c r="I251" i="29"/>
  <c r="Q251" i="19" s="1"/>
  <c r="I252" i="29"/>
  <c r="Q252" i="19" s="1"/>
  <c r="I253" i="29"/>
  <c r="Q253" i="19" s="1"/>
  <c r="I254" i="29"/>
  <c r="Q254" i="19" s="1"/>
  <c r="I255" i="29"/>
  <c r="Q255" i="19" s="1"/>
  <c r="I256" i="29"/>
  <c r="Q256" i="19" s="1"/>
  <c r="I257" i="29"/>
  <c r="Q257" i="19" s="1"/>
  <c r="I258" i="29"/>
  <c r="Q258" i="19" s="1"/>
  <c r="I259" i="29"/>
  <c r="Q259" i="19" s="1"/>
  <c r="I260" i="29"/>
  <c r="Q260" i="19" s="1"/>
  <c r="I261" i="29"/>
  <c r="Q261" i="19" s="1"/>
  <c r="I262" i="29"/>
  <c r="Q262" i="19" s="1"/>
  <c r="I263" i="29"/>
  <c r="Q263" i="19" s="1"/>
  <c r="I264" i="29"/>
  <c r="Q264" i="19" s="1"/>
  <c r="I265" i="29"/>
  <c r="Q265" i="19" s="1"/>
  <c r="I266" i="29"/>
  <c r="Q266" i="19" s="1"/>
  <c r="I267" i="29"/>
  <c r="Q267" i="19" s="1"/>
  <c r="I268" i="29"/>
  <c r="Q268" i="19" s="1"/>
  <c r="I269" i="29"/>
  <c r="Q269" i="19" s="1"/>
  <c r="I270" i="29"/>
  <c r="Q270" i="19" s="1"/>
  <c r="I271" i="29"/>
  <c r="Q271" i="19" s="1"/>
  <c r="I272" i="29"/>
  <c r="Q272" i="19" s="1"/>
  <c r="I273" i="29"/>
  <c r="Q273" i="19" s="1"/>
  <c r="I274" i="29"/>
  <c r="Q274" i="19" s="1"/>
  <c r="I275" i="29"/>
  <c r="Q275" i="19" s="1"/>
  <c r="I276" i="29"/>
  <c r="I277" i="29"/>
  <c r="I278" i="29"/>
  <c r="I279" i="29"/>
  <c r="Q279" i="19" s="1"/>
  <c r="I280" i="29"/>
  <c r="Q280" i="19" s="1"/>
  <c r="I281" i="29"/>
  <c r="I282" i="29"/>
  <c r="Q282" i="19" s="1"/>
  <c r="I283" i="29"/>
  <c r="Q283" i="19" s="1"/>
  <c r="I284" i="29"/>
  <c r="Q284" i="19" s="1"/>
  <c r="I285" i="29"/>
  <c r="Q285" i="19" s="1"/>
  <c r="I286" i="29"/>
  <c r="Q286" i="19" s="1"/>
  <c r="I287" i="29"/>
  <c r="Q287" i="19" s="1"/>
  <c r="I288" i="29"/>
  <c r="Q288" i="19" s="1"/>
  <c r="I289" i="29"/>
  <c r="Q289" i="19" s="1"/>
  <c r="I290" i="29"/>
  <c r="Q290" i="19" s="1"/>
  <c r="I291" i="29"/>
  <c r="Q291" i="19" s="1"/>
  <c r="I292" i="29"/>
  <c r="Q292" i="19" s="1"/>
  <c r="I293" i="29"/>
  <c r="Q293" i="19" s="1"/>
  <c r="I294" i="29"/>
  <c r="Q294" i="19" s="1"/>
  <c r="I295" i="29"/>
  <c r="Q295" i="19" s="1"/>
  <c r="I296" i="29"/>
  <c r="Q296" i="19" s="1"/>
  <c r="I297" i="29"/>
  <c r="Q297" i="19" s="1"/>
  <c r="I298" i="29"/>
  <c r="Q298" i="19" s="1"/>
  <c r="I299" i="29"/>
  <c r="Q299" i="19" s="1"/>
  <c r="I300" i="29"/>
  <c r="Q300" i="19" s="1"/>
  <c r="I301" i="29"/>
  <c r="Q301" i="19" s="1"/>
  <c r="I302" i="29"/>
  <c r="Q302" i="19" s="1"/>
  <c r="I303" i="29"/>
  <c r="Q303" i="19" s="1"/>
  <c r="I304" i="29"/>
  <c r="Q304" i="19" s="1"/>
  <c r="I305" i="29"/>
  <c r="Q305" i="19" s="1"/>
  <c r="I306" i="29"/>
  <c r="Q306" i="19" s="1"/>
  <c r="I307" i="29"/>
  <c r="Q307" i="19" s="1"/>
  <c r="I308" i="29"/>
  <c r="Q308" i="19" s="1"/>
  <c r="I309" i="29"/>
  <c r="Q309" i="19" s="1"/>
  <c r="I310" i="29"/>
  <c r="Q310" i="19" s="1"/>
  <c r="I311" i="29"/>
  <c r="Q311" i="19" s="1"/>
  <c r="I312" i="29"/>
  <c r="Q312" i="19" s="1"/>
  <c r="I313" i="29"/>
  <c r="Q313" i="19" s="1"/>
  <c r="I314" i="29"/>
  <c r="Q314" i="19" s="1"/>
  <c r="I315" i="29"/>
  <c r="Q315" i="19" s="1"/>
  <c r="I316" i="29"/>
  <c r="Q316" i="19" s="1"/>
  <c r="I317" i="29"/>
  <c r="Q317" i="19" s="1"/>
  <c r="I318" i="29"/>
  <c r="Q318" i="19" s="1"/>
  <c r="I319" i="29"/>
  <c r="Q319" i="19" s="1"/>
  <c r="I320" i="29"/>
  <c r="Q320" i="19" s="1"/>
  <c r="I321" i="29"/>
  <c r="Q321" i="19" s="1"/>
  <c r="I322" i="29"/>
  <c r="Q322" i="19" s="1"/>
  <c r="I323" i="29"/>
  <c r="Q323" i="19" s="1"/>
  <c r="I324" i="29"/>
  <c r="Q324" i="19" s="1"/>
  <c r="I325" i="29"/>
  <c r="Q325" i="19" s="1"/>
  <c r="I326" i="29"/>
  <c r="Q326" i="19" s="1"/>
  <c r="I327" i="29"/>
  <c r="Q327" i="19" s="1"/>
  <c r="I328" i="29"/>
  <c r="Q328" i="19" s="1"/>
  <c r="I329" i="29"/>
  <c r="Q329" i="19" s="1"/>
  <c r="I330" i="29"/>
  <c r="Q330" i="19" s="1"/>
  <c r="I331" i="29"/>
  <c r="Q331" i="19" s="1"/>
  <c r="I332" i="29"/>
  <c r="Q332" i="19" s="1"/>
  <c r="I333" i="29"/>
  <c r="Q333" i="19" s="1"/>
  <c r="I334" i="29"/>
  <c r="Q334" i="19" s="1"/>
  <c r="I335" i="29"/>
  <c r="Q335" i="19" s="1"/>
  <c r="I336" i="29"/>
  <c r="Q336" i="19" s="1"/>
  <c r="I337" i="29"/>
  <c r="Q337" i="19" s="1"/>
  <c r="I338" i="29"/>
  <c r="Q338" i="19" s="1"/>
  <c r="I339" i="29"/>
  <c r="Q339" i="19" s="1"/>
  <c r="I340" i="29"/>
  <c r="Q340" i="19" s="1"/>
  <c r="I341" i="29"/>
  <c r="Q341" i="19" s="1"/>
  <c r="I342" i="29"/>
  <c r="Q342" i="19" s="1"/>
  <c r="I343" i="29"/>
  <c r="Q343" i="19" s="1"/>
  <c r="I344" i="29"/>
  <c r="Q344" i="19" s="1"/>
  <c r="I345" i="29"/>
  <c r="Q345" i="19" s="1"/>
  <c r="I346" i="29"/>
  <c r="Q346" i="19" s="1"/>
  <c r="I347" i="29"/>
  <c r="Q347" i="19" s="1"/>
  <c r="I348" i="29"/>
  <c r="Q348" i="19" s="1"/>
  <c r="I349" i="29"/>
  <c r="Q349" i="19" s="1"/>
  <c r="I350" i="29"/>
  <c r="Q350" i="19" s="1"/>
  <c r="I351" i="29"/>
  <c r="Q351" i="19" s="1"/>
  <c r="I352" i="29"/>
  <c r="Q352" i="19" s="1"/>
  <c r="I353" i="29"/>
  <c r="Q353" i="19" s="1"/>
  <c r="I354" i="29"/>
  <c r="I355" i="29"/>
  <c r="I356" i="29"/>
  <c r="I357" i="29"/>
  <c r="I358" i="29"/>
  <c r="Q358" i="19" s="1"/>
  <c r="I359" i="29"/>
  <c r="Q359" i="19" s="1"/>
  <c r="I5" i="29"/>
  <c r="Q5" i="19" l="1"/>
  <c r="Q356" i="19"/>
  <c r="Q278" i="19"/>
  <c r="Q277" i="19"/>
  <c r="Q355" i="19"/>
  <c r="Q276" i="19"/>
  <c r="Q354" i="19"/>
  <c r="Q357" i="19"/>
  <c r="Q281" i="19"/>
  <c r="N132" i="16"/>
  <c r="N194" i="16"/>
  <c r="N259" i="16"/>
  <c r="AR365" i="30"/>
  <c r="Q132" i="16"/>
  <c r="Q342" i="16"/>
  <c r="Q194" i="16"/>
  <c r="Q259" i="16"/>
  <c r="Q120" i="16"/>
  <c r="Q277" i="16"/>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I5" i="12"/>
  <c r="H5" i="12"/>
  <c r="G5" i="12"/>
  <c r="F5" i="12"/>
  <c r="E5" i="12"/>
  <c r="K355" i="9"/>
  <c r="K356" i="9"/>
  <c r="K357" i="9"/>
  <c r="K358" i="9"/>
  <c r="K359" i="9"/>
  <c r="J355" i="9"/>
  <c r="J356" i="9"/>
  <c r="J357" i="9"/>
  <c r="J358" i="9"/>
  <c r="J359" i="9"/>
  <c r="I355" i="9"/>
  <c r="I356" i="9"/>
  <c r="I357" i="9"/>
  <c r="I358" i="9"/>
  <c r="I359" i="9"/>
  <c r="H355" i="9"/>
  <c r="H356" i="9"/>
  <c r="H357" i="9"/>
  <c r="H358" i="9"/>
  <c r="H359" i="9"/>
  <c r="G355" i="9"/>
  <c r="G356" i="9"/>
  <c r="G357" i="9"/>
  <c r="G358" i="9"/>
  <c r="G359" i="9"/>
  <c r="F355" i="9"/>
  <c r="F356" i="9"/>
  <c r="F357" i="9"/>
  <c r="F358" i="9"/>
  <c r="F359"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5" i="9"/>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I246" i="10" s="1"/>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I275" i="10" s="1"/>
  <c r="G276" i="10"/>
  <c r="I276" i="10" s="1"/>
  <c r="G277" i="10"/>
  <c r="I277" i="10" s="1"/>
  <c r="G278" i="10"/>
  <c r="I278" i="10" s="1"/>
  <c r="G279" i="10"/>
  <c r="I279" i="10" s="1"/>
  <c r="G280" i="10"/>
  <c r="I280" i="10" s="1"/>
  <c r="G281" i="10"/>
  <c r="I281" i="10" s="1"/>
  <c r="G282" i="10"/>
  <c r="I282" i="10" s="1"/>
  <c r="G283" i="10"/>
  <c r="I283" i="10" s="1"/>
  <c r="G284" i="10"/>
  <c r="I284" i="10" s="1"/>
  <c r="G285" i="10"/>
  <c r="I285" i="10" s="1"/>
  <c r="G286" i="10"/>
  <c r="I286" i="10" s="1"/>
  <c r="G287" i="10"/>
  <c r="I287" i="10" s="1"/>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I318" i="10" s="1"/>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I359" i="10" s="1"/>
  <c r="G5" i="10"/>
  <c r="H360" i="12" l="1"/>
  <c r="I360" i="12"/>
  <c r="G360" i="9"/>
  <c r="H360" i="9"/>
  <c r="I360" i="9"/>
  <c r="F360" i="9"/>
  <c r="J360" i="9"/>
  <c r="G360" i="10"/>
  <c r="K360" i="9"/>
  <c r="E360" i="12"/>
  <c r="U342" i="16"/>
  <c r="N342" i="16"/>
  <c r="F360" i="12"/>
  <c r="G360" i="12"/>
  <c r="Q361" i="19"/>
  <c r="P356" i="12"/>
  <c r="S358" i="9"/>
  <c r="S355" i="9"/>
  <c r="S357" i="9"/>
  <c r="P357" i="12"/>
  <c r="P358" i="12"/>
  <c r="S356" i="9"/>
  <c r="S359" i="9"/>
  <c r="S272" i="30"/>
  <c r="S361" i="30"/>
  <c r="U259" i="16"/>
  <c r="U132" i="16"/>
  <c r="U194" i="16"/>
  <c r="P359" i="12"/>
  <c r="P355" i="12"/>
  <c r="AS365" i="30" l="1"/>
  <c r="AS361" i="30"/>
  <c r="AI361" i="30"/>
  <c r="T361" i="30"/>
  <c r="AI272" i="30"/>
  <c r="T272" i="30"/>
  <c r="AR361" i="30"/>
  <c r="E355" i="15" l="1"/>
  <c r="F355" i="15" s="1"/>
  <c r="G355" i="15" s="1"/>
  <c r="E356" i="15"/>
  <c r="F356" i="15" s="1"/>
  <c r="G356" i="15" s="1"/>
  <c r="E357" i="15"/>
  <c r="F357" i="15" s="1"/>
  <c r="G357" i="15" s="1"/>
  <c r="E358" i="15"/>
  <c r="F358" i="15" s="1"/>
  <c r="G358" i="15" s="1"/>
  <c r="E359" i="15"/>
  <c r="F359" i="15" s="1"/>
  <c r="G359" i="15" s="1"/>
  <c r="M39" i="16" s="1"/>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5" i="15"/>
  <c r="G355" i="11"/>
  <c r="G356" i="11"/>
  <c r="G357" i="11"/>
  <c r="G358" i="11"/>
  <c r="G359" i="11"/>
  <c r="F355" i="11"/>
  <c r="F356" i="11"/>
  <c r="F357" i="11"/>
  <c r="F358" i="11"/>
  <c r="F359" i="11"/>
  <c r="E355" i="11"/>
  <c r="E356" i="11"/>
  <c r="E357" i="11"/>
  <c r="E358" i="11"/>
  <c r="E359"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348" i="11"/>
  <c r="G349" i="11"/>
  <c r="G350" i="11"/>
  <c r="G351" i="11"/>
  <c r="G352" i="11"/>
  <c r="G353" i="11"/>
  <c r="G354" i="11"/>
  <c r="G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5" i="11"/>
  <c r="E6" i="11"/>
  <c r="E7" i="11"/>
  <c r="H7" i="11" s="1"/>
  <c r="E8" i="11"/>
  <c r="H8" i="11" s="1"/>
  <c r="E9" i="11"/>
  <c r="H9" i="11" s="1"/>
  <c r="E10" i="11"/>
  <c r="H10" i="11" s="1"/>
  <c r="E11" i="11"/>
  <c r="H11" i="11" s="1"/>
  <c r="E12" i="11"/>
  <c r="H12" i="11" s="1"/>
  <c r="E13" i="11"/>
  <c r="E14" i="11"/>
  <c r="H14" i="11" s="1"/>
  <c r="E15" i="11"/>
  <c r="E16" i="11"/>
  <c r="H16" i="11" s="1"/>
  <c r="E17" i="11"/>
  <c r="H17" i="11" s="1"/>
  <c r="E18" i="11"/>
  <c r="H18" i="11" s="1"/>
  <c r="E19" i="11"/>
  <c r="H19" i="11" s="1"/>
  <c r="E20" i="11"/>
  <c r="H20" i="11" s="1"/>
  <c r="E21" i="11"/>
  <c r="H21" i="11" s="1"/>
  <c r="E22" i="11"/>
  <c r="H22" i="11" s="1"/>
  <c r="E23" i="11"/>
  <c r="H23" i="11" s="1"/>
  <c r="E24" i="11"/>
  <c r="H24" i="11" s="1"/>
  <c r="E25" i="11"/>
  <c r="H25" i="11" s="1"/>
  <c r="E26" i="11"/>
  <c r="E27" i="11"/>
  <c r="H27" i="11" s="1"/>
  <c r="E28" i="11"/>
  <c r="H28" i="11" s="1"/>
  <c r="E29" i="11"/>
  <c r="H29" i="11" s="1"/>
  <c r="E30" i="11"/>
  <c r="H30" i="11" s="1"/>
  <c r="E31" i="11"/>
  <c r="H31" i="11" s="1"/>
  <c r="E32" i="11"/>
  <c r="H32" i="11" s="1"/>
  <c r="E33" i="11"/>
  <c r="H33" i="11" s="1"/>
  <c r="E34" i="11"/>
  <c r="H34" i="11" s="1"/>
  <c r="E35" i="11"/>
  <c r="H35" i="11" s="1"/>
  <c r="E36" i="11"/>
  <c r="H36" i="11" s="1"/>
  <c r="E37" i="11"/>
  <c r="H37" i="11" s="1"/>
  <c r="E38" i="11"/>
  <c r="H38" i="11" s="1"/>
  <c r="E39" i="11"/>
  <c r="H39" i="11" s="1"/>
  <c r="E40" i="11"/>
  <c r="H40" i="11" s="1"/>
  <c r="E41" i="11"/>
  <c r="H41" i="11" s="1"/>
  <c r="E42" i="11"/>
  <c r="H42" i="11" s="1"/>
  <c r="E43" i="11"/>
  <c r="E44" i="11"/>
  <c r="H44" i="11" s="1"/>
  <c r="E45" i="11"/>
  <c r="H45" i="11" s="1"/>
  <c r="E46" i="11"/>
  <c r="H46" i="11" s="1"/>
  <c r="E47" i="11"/>
  <c r="H47" i="11" s="1"/>
  <c r="E48" i="11"/>
  <c r="H48" i="11" s="1"/>
  <c r="E49" i="11"/>
  <c r="H49" i="11" s="1"/>
  <c r="E50" i="11"/>
  <c r="H50" i="11" s="1"/>
  <c r="E51" i="11"/>
  <c r="H51" i="11" s="1"/>
  <c r="E52" i="11"/>
  <c r="H52" i="11" s="1"/>
  <c r="E53" i="11"/>
  <c r="H53" i="11" s="1"/>
  <c r="E54" i="11"/>
  <c r="H54" i="11" s="1"/>
  <c r="E55" i="11"/>
  <c r="H55" i="11" s="1"/>
  <c r="E56" i="11"/>
  <c r="H56" i="11" s="1"/>
  <c r="E57" i="11"/>
  <c r="H57" i="11" s="1"/>
  <c r="E58" i="11"/>
  <c r="H58" i="11" s="1"/>
  <c r="E59" i="11"/>
  <c r="H59" i="11" s="1"/>
  <c r="E60" i="11"/>
  <c r="H60" i="11" s="1"/>
  <c r="E61" i="11"/>
  <c r="H61" i="11" s="1"/>
  <c r="E62" i="11"/>
  <c r="H62" i="11" s="1"/>
  <c r="E63" i="11"/>
  <c r="H63" i="11" s="1"/>
  <c r="E64" i="11"/>
  <c r="H64" i="11" s="1"/>
  <c r="E65" i="11"/>
  <c r="H65" i="11" s="1"/>
  <c r="E66" i="11"/>
  <c r="H66" i="11" s="1"/>
  <c r="E67" i="11"/>
  <c r="H67" i="11" s="1"/>
  <c r="E68" i="11"/>
  <c r="H68" i="11" s="1"/>
  <c r="E69" i="11"/>
  <c r="H69" i="11" s="1"/>
  <c r="E70" i="11"/>
  <c r="H70" i="11" s="1"/>
  <c r="E71" i="11"/>
  <c r="H71" i="11" s="1"/>
  <c r="E72" i="11"/>
  <c r="H72" i="11" s="1"/>
  <c r="E73" i="11"/>
  <c r="H73" i="11" s="1"/>
  <c r="E74" i="11"/>
  <c r="H74" i="11" s="1"/>
  <c r="E75" i="11"/>
  <c r="E76" i="11"/>
  <c r="H76" i="11" s="1"/>
  <c r="E77" i="11"/>
  <c r="H77" i="11" s="1"/>
  <c r="E78" i="11"/>
  <c r="H78" i="11" s="1"/>
  <c r="E79" i="11"/>
  <c r="E80" i="11"/>
  <c r="H80" i="11" s="1"/>
  <c r="E81" i="11"/>
  <c r="E82" i="11"/>
  <c r="H82" i="11" s="1"/>
  <c r="E83" i="11"/>
  <c r="H83" i="11" s="1"/>
  <c r="E84" i="11"/>
  <c r="H84" i="11" s="1"/>
  <c r="E85" i="11"/>
  <c r="H85" i="11" s="1"/>
  <c r="E86" i="11"/>
  <c r="H86" i="11" s="1"/>
  <c r="E87" i="11"/>
  <c r="H87" i="11" s="1"/>
  <c r="E88" i="11"/>
  <c r="H88" i="11" s="1"/>
  <c r="E89" i="11"/>
  <c r="H89" i="11" s="1"/>
  <c r="E90" i="11"/>
  <c r="H90" i="11" s="1"/>
  <c r="E91" i="11"/>
  <c r="H91" i="11" s="1"/>
  <c r="E92" i="11"/>
  <c r="H92" i="11" s="1"/>
  <c r="E93" i="11"/>
  <c r="H93" i="11" s="1"/>
  <c r="E94" i="11"/>
  <c r="H94" i="11" s="1"/>
  <c r="E95" i="11"/>
  <c r="H95" i="11" s="1"/>
  <c r="E96" i="11"/>
  <c r="E97" i="11"/>
  <c r="H97" i="11" s="1"/>
  <c r="E98" i="11"/>
  <c r="H98" i="11" s="1"/>
  <c r="E99" i="11"/>
  <c r="H99" i="11" s="1"/>
  <c r="E100" i="11"/>
  <c r="H100" i="11" s="1"/>
  <c r="E101" i="11"/>
  <c r="H101" i="11" s="1"/>
  <c r="E102" i="11"/>
  <c r="H102" i="11" s="1"/>
  <c r="E103" i="11"/>
  <c r="H103" i="11" s="1"/>
  <c r="E104" i="11"/>
  <c r="H104" i="11" s="1"/>
  <c r="E105" i="11"/>
  <c r="H105" i="11" s="1"/>
  <c r="E106" i="11"/>
  <c r="E107" i="11"/>
  <c r="H107" i="11" s="1"/>
  <c r="E108" i="11"/>
  <c r="E109" i="11"/>
  <c r="H109" i="11" s="1"/>
  <c r="E110" i="11"/>
  <c r="H110" i="11" s="1"/>
  <c r="E111" i="11"/>
  <c r="H111" i="11" s="1"/>
  <c r="E112" i="11"/>
  <c r="H112" i="11" s="1"/>
  <c r="E113" i="11"/>
  <c r="H113" i="11" s="1"/>
  <c r="E114" i="11"/>
  <c r="H114" i="11" s="1"/>
  <c r="E115" i="11"/>
  <c r="H115" i="11" s="1"/>
  <c r="E116" i="11"/>
  <c r="H116" i="11" s="1"/>
  <c r="E117" i="11"/>
  <c r="H117" i="11" s="1"/>
  <c r="E118" i="11"/>
  <c r="H118" i="11" s="1"/>
  <c r="E119" i="11"/>
  <c r="H119" i="11" s="1"/>
  <c r="E120" i="11"/>
  <c r="H120" i="11" s="1"/>
  <c r="E121" i="11"/>
  <c r="H121" i="11" s="1"/>
  <c r="E122" i="11"/>
  <c r="H122" i="11" s="1"/>
  <c r="E123" i="11"/>
  <c r="E124" i="11"/>
  <c r="H124" i="11" s="1"/>
  <c r="E125" i="11"/>
  <c r="H125" i="11" s="1"/>
  <c r="E126" i="11"/>
  <c r="H126" i="11" s="1"/>
  <c r="E127" i="11"/>
  <c r="H127" i="11" s="1"/>
  <c r="E128" i="11"/>
  <c r="H128" i="11" s="1"/>
  <c r="E129" i="11"/>
  <c r="H129" i="11" s="1"/>
  <c r="E130" i="11"/>
  <c r="H130" i="11" s="1"/>
  <c r="E131" i="11"/>
  <c r="H131" i="11" s="1"/>
  <c r="E132" i="11"/>
  <c r="H132" i="11" s="1"/>
  <c r="E133" i="11"/>
  <c r="H133" i="11" s="1"/>
  <c r="E134" i="11"/>
  <c r="H134" i="11" s="1"/>
  <c r="E135" i="11"/>
  <c r="H135" i="11" s="1"/>
  <c r="E136" i="11"/>
  <c r="H136" i="11" s="1"/>
  <c r="E137" i="11"/>
  <c r="H137" i="11" s="1"/>
  <c r="E138" i="11"/>
  <c r="E139" i="11"/>
  <c r="H139" i="11" s="1"/>
  <c r="E140" i="11"/>
  <c r="H140" i="11" s="1"/>
  <c r="E141" i="11"/>
  <c r="H141" i="11" s="1"/>
  <c r="E142" i="11"/>
  <c r="H142" i="11" s="1"/>
  <c r="E143" i="11"/>
  <c r="H143" i="11" s="1"/>
  <c r="E144" i="11"/>
  <c r="H144" i="11" s="1"/>
  <c r="E145" i="11"/>
  <c r="H145" i="11" s="1"/>
  <c r="E146" i="11"/>
  <c r="H146" i="11" s="1"/>
  <c r="E147" i="11"/>
  <c r="E148" i="11"/>
  <c r="H148" i="11" s="1"/>
  <c r="E149" i="11"/>
  <c r="H149" i="11" s="1"/>
  <c r="E150" i="11"/>
  <c r="H150" i="11" s="1"/>
  <c r="E151" i="11"/>
  <c r="H151" i="11" s="1"/>
  <c r="E152" i="11"/>
  <c r="H152" i="11" s="1"/>
  <c r="E153" i="11"/>
  <c r="H153" i="11" s="1"/>
  <c r="E154" i="11"/>
  <c r="E155" i="11"/>
  <c r="H155" i="11" s="1"/>
  <c r="E156" i="11"/>
  <c r="H156" i="11" s="1"/>
  <c r="E157" i="11"/>
  <c r="H157" i="11" s="1"/>
  <c r="E158" i="11"/>
  <c r="H158" i="11" s="1"/>
  <c r="E159" i="11"/>
  <c r="H159" i="11" s="1"/>
  <c r="E160" i="11"/>
  <c r="H160" i="11" s="1"/>
  <c r="E161" i="11"/>
  <c r="H161" i="11" s="1"/>
  <c r="E162" i="11"/>
  <c r="H162" i="11" s="1"/>
  <c r="E163" i="11"/>
  <c r="H163" i="11" s="1"/>
  <c r="E164" i="11"/>
  <c r="H164" i="11" s="1"/>
  <c r="E165" i="11"/>
  <c r="H165" i="11" s="1"/>
  <c r="E166" i="11"/>
  <c r="E167" i="11"/>
  <c r="H167" i="11" s="1"/>
  <c r="E168" i="11"/>
  <c r="H168" i="11" s="1"/>
  <c r="E169" i="11"/>
  <c r="H169" i="11" s="1"/>
  <c r="E170" i="11"/>
  <c r="H170" i="11" s="1"/>
  <c r="E171" i="11"/>
  <c r="H171" i="11" s="1"/>
  <c r="E172" i="11"/>
  <c r="H172" i="11" s="1"/>
  <c r="E173" i="11"/>
  <c r="H173" i="11" s="1"/>
  <c r="E174" i="11"/>
  <c r="H174" i="11" s="1"/>
  <c r="E175" i="11"/>
  <c r="H175" i="11" s="1"/>
  <c r="E176" i="11"/>
  <c r="H176" i="11" s="1"/>
  <c r="E177" i="11"/>
  <c r="H177" i="11" s="1"/>
  <c r="E178" i="11"/>
  <c r="H178" i="11" s="1"/>
  <c r="E179" i="11"/>
  <c r="H179" i="11" s="1"/>
  <c r="E180" i="11"/>
  <c r="H180" i="11" s="1"/>
  <c r="E181" i="11"/>
  <c r="H181" i="11" s="1"/>
  <c r="E182" i="11"/>
  <c r="H182" i="11" s="1"/>
  <c r="E183" i="11"/>
  <c r="H183" i="11" s="1"/>
  <c r="E184" i="11"/>
  <c r="H184" i="11" s="1"/>
  <c r="E185" i="11"/>
  <c r="E186" i="11"/>
  <c r="H186" i="11" s="1"/>
  <c r="E187" i="11"/>
  <c r="H187" i="11" s="1"/>
  <c r="E188" i="11"/>
  <c r="E189" i="11"/>
  <c r="H189" i="11" s="1"/>
  <c r="E190" i="11"/>
  <c r="H190" i="11" s="1"/>
  <c r="E191" i="11"/>
  <c r="H191" i="11" s="1"/>
  <c r="E192" i="11"/>
  <c r="H192" i="11" s="1"/>
  <c r="E193" i="11"/>
  <c r="E194" i="11"/>
  <c r="H194" i="11" s="1"/>
  <c r="E195" i="11"/>
  <c r="H195" i="11" s="1"/>
  <c r="E196" i="11"/>
  <c r="H196" i="11" s="1"/>
  <c r="E197" i="11"/>
  <c r="E198" i="11"/>
  <c r="H198" i="11" s="1"/>
  <c r="E199" i="11"/>
  <c r="H199" i="11" s="1"/>
  <c r="E200" i="11"/>
  <c r="H200" i="11" s="1"/>
  <c r="E201" i="11"/>
  <c r="H201" i="11" s="1"/>
  <c r="E202" i="11"/>
  <c r="H202" i="11" s="1"/>
  <c r="E203" i="11"/>
  <c r="H203" i="11" s="1"/>
  <c r="E204" i="11"/>
  <c r="E205" i="11"/>
  <c r="H205" i="11" s="1"/>
  <c r="E206" i="11"/>
  <c r="H206" i="11" s="1"/>
  <c r="E207" i="11"/>
  <c r="H207" i="11" s="1"/>
  <c r="E208" i="11"/>
  <c r="H208" i="11" s="1"/>
  <c r="E209" i="11"/>
  <c r="H209" i="11" s="1"/>
  <c r="E210" i="11"/>
  <c r="E211" i="11"/>
  <c r="H211" i="11" s="1"/>
  <c r="E212" i="11"/>
  <c r="H212" i="11" s="1"/>
  <c r="E213" i="11"/>
  <c r="H213" i="11" s="1"/>
  <c r="E214" i="11"/>
  <c r="H214" i="11" s="1"/>
  <c r="E215" i="11"/>
  <c r="H215" i="11" s="1"/>
  <c r="E216" i="11"/>
  <c r="H216" i="11" s="1"/>
  <c r="E217" i="11"/>
  <c r="E218" i="11"/>
  <c r="H218" i="11" s="1"/>
  <c r="E219" i="11"/>
  <c r="H219" i="11" s="1"/>
  <c r="E220" i="11"/>
  <c r="H220" i="11" s="1"/>
  <c r="E221" i="11"/>
  <c r="H221" i="11" s="1"/>
  <c r="E222" i="11"/>
  <c r="E223" i="11"/>
  <c r="E224" i="11"/>
  <c r="H224" i="11" s="1"/>
  <c r="E225" i="11"/>
  <c r="H225" i="11" s="1"/>
  <c r="E226" i="11"/>
  <c r="H226" i="11" s="1"/>
  <c r="E227" i="11"/>
  <c r="H227" i="11" s="1"/>
  <c r="E228" i="11"/>
  <c r="H228" i="11" s="1"/>
  <c r="E229" i="11"/>
  <c r="H229" i="11" s="1"/>
  <c r="E230" i="11"/>
  <c r="E231" i="11"/>
  <c r="E232" i="11"/>
  <c r="H232" i="11" s="1"/>
  <c r="E233" i="11"/>
  <c r="H233" i="11" s="1"/>
  <c r="E234" i="11"/>
  <c r="H234" i="11" s="1"/>
  <c r="E235" i="11"/>
  <c r="H235" i="11" s="1"/>
  <c r="E236" i="11"/>
  <c r="E237" i="11"/>
  <c r="H237" i="11" s="1"/>
  <c r="E238" i="11"/>
  <c r="H238" i="11" s="1"/>
  <c r="E239" i="11"/>
  <c r="H239" i="11" s="1"/>
  <c r="E240" i="11"/>
  <c r="H240" i="11" s="1"/>
  <c r="E241" i="11"/>
  <c r="H241" i="11" s="1"/>
  <c r="E242" i="11"/>
  <c r="H242" i="11" s="1"/>
  <c r="E243" i="11"/>
  <c r="H243" i="11" s="1"/>
  <c r="E244" i="11"/>
  <c r="E245" i="11"/>
  <c r="E246" i="11"/>
  <c r="E247" i="11"/>
  <c r="E248" i="11"/>
  <c r="H248" i="11" s="1"/>
  <c r="E249" i="11"/>
  <c r="H249" i="11" s="1"/>
  <c r="E250" i="11"/>
  <c r="H250" i="11" s="1"/>
  <c r="E251" i="11"/>
  <c r="H251" i="11" s="1"/>
  <c r="E252" i="11"/>
  <c r="H252" i="11" s="1"/>
  <c r="E253" i="11"/>
  <c r="H253" i="11" s="1"/>
  <c r="E254" i="11"/>
  <c r="H254" i="11" s="1"/>
  <c r="E255" i="11"/>
  <c r="H255" i="11" s="1"/>
  <c r="E256" i="11"/>
  <c r="H256" i="11" s="1"/>
  <c r="E257" i="11"/>
  <c r="H257" i="11" s="1"/>
  <c r="E258" i="11"/>
  <c r="H258" i="11" s="1"/>
  <c r="E259" i="11"/>
  <c r="H259" i="11" s="1"/>
  <c r="E260" i="11"/>
  <c r="H260" i="11" s="1"/>
  <c r="E261" i="11"/>
  <c r="H261" i="11" s="1"/>
  <c r="E262" i="11"/>
  <c r="H262" i="11" s="1"/>
  <c r="E263" i="11"/>
  <c r="E264" i="11"/>
  <c r="E265" i="11"/>
  <c r="H265" i="11" s="1"/>
  <c r="E266" i="11"/>
  <c r="H266" i="11" s="1"/>
  <c r="E267" i="11"/>
  <c r="H267" i="11" s="1"/>
  <c r="E268" i="11"/>
  <c r="H268" i="11" s="1"/>
  <c r="E269" i="11"/>
  <c r="H269" i="11" s="1"/>
  <c r="E270" i="11"/>
  <c r="H270" i="11" s="1"/>
  <c r="E271" i="11"/>
  <c r="H271" i="11" s="1"/>
  <c r="E272" i="11"/>
  <c r="H272" i="11" s="1"/>
  <c r="E273" i="11"/>
  <c r="H273" i="11" s="1"/>
  <c r="E274" i="11"/>
  <c r="H274" i="11" s="1"/>
  <c r="E275" i="11"/>
  <c r="H275" i="11" s="1"/>
  <c r="E276" i="11"/>
  <c r="H276" i="11" s="1"/>
  <c r="E277" i="11"/>
  <c r="E278" i="11"/>
  <c r="H278" i="11" s="1"/>
  <c r="E279" i="11"/>
  <c r="E280" i="11"/>
  <c r="E281" i="11"/>
  <c r="H281" i="11" s="1"/>
  <c r="E282" i="11"/>
  <c r="H282" i="11" s="1"/>
  <c r="E283" i="11"/>
  <c r="H283" i="11" s="1"/>
  <c r="E284" i="11"/>
  <c r="H284" i="11" s="1"/>
  <c r="E285" i="11"/>
  <c r="H285" i="11" s="1"/>
  <c r="E286" i="11"/>
  <c r="E287" i="11"/>
  <c r="E288" i="11"/>
  <c r="H288" i="11" s="1"/>
  <c r="E289" i="11"/>
  <c r="H289" i="11" s="1"/>
  <c r="E290" i="11"/>
  <c r="E291" i="11"/>
  <c r="H291" i="11" s="1"/>
  <c r="E292" i="11"/>
  <c r="H292" i="11" s="1"/>
  <c r="E293" i="11"/>
  <c r="E294" i="11"/>
  <c r="H294" i="11" s="1"/>
  <c r="E295" i="11"/>
  <c r="H295" i="11" s="1"/>
  <c r="E296" i="11"/>
  <c r="H296" i="11" s="1"/>
  <c r="E297" i="11"/>
  <c r="H297" i="11" s="1"/>
  <c r="E298" i="11"/>
  <c r="H298" i="11" s="1"/>
  <c r="E299" i="11"/>
  <c r="H299" i="11" s="1"/>
  <c r="E300" i="11"/>
  <c r="H300" i="11" s="1"/>
  <c r="E301" i="11"/>
  <c r="E302" i="11"/>
  <c r="E303" i="11"/>
  <c r="H303" i="11" s="1"/>
  <c r="E304" i="11"/>
  <c r="E305" i="11"/>
  <c r="H305" i="11" s="1"/>
  <c r="E306" i="11"/>
  <c r="H306" i="11" s="1"/>
  <c r="E307" i="11"/>
  <c r="H307" i="11" s="1"/>
  <c r="E308" i="11"/>
  <c r="H308" i="11" s="1"/>
  <c r="E309" i="11"/>
  <c r="H309" i="11" s="1"/>
  <c r="E310" i="11"/>
  <c r="H310" i="11" s="1"/>
  <c r="E311" i="11"/>
  <c r="H311" i="11" s="1"/>
  <c r="E312" i="11"/>
  <c r="E313" i="11"/>
  <c r="H313" i="11" s="1"/>
  <c r="E314" i="11"/>
  <c r="H314" i="11" s="1"/>
  <c r="E315" i="11"/>
  <c r="H315" i="11" s="1"/>
  <c r="E316" i="11"/>
  <c r="H316" i="11" s="1"/>
  <c r="E317" i="11"/>
  <c r="H317" i="11" s="1"/>
  <c r="E318" i="11"/>
  <c r="E319" i="11"/>
  <c r="H319" i="11" s="1"/>
  <c r="E320" i="11"/>
  <c r="E321" i="11"/>
  <c r="H321" i="11" s="1"/>
  <c r="E322" i="11"/>
  <c r="H322" i="11" s="1"/>
  <c r="E323" i="11"/>
  <c r="H323" i="11" s="1"/>
  <c r="E324" i="11"/>
  <c r="H324" i="11" s="1"/>
  <c r="E325" i="11"/>
  <c r="H325" i="11" s="1"/>
  <c r="E326" i="11"/>
  <c r="H326" i="11" s="1"/>
  <c r="E327" i="11"/>
  <c r="H327" i="11" s="1"/>
  <c r="E328" i="11"/>
  <c r="H328" i="11" s="1"/>
  <c r="E329" i="11"/>
  <c r="H329" i="11" s="1"/>
  <c r="E330" i="11"/>
  <c r="H330" i="11" s="1"/>
  <c r="E331" i="11"/>
  <c r="E332" i="11"/>
  <c r="E333" i="11"/>
  <c r="H333" i="11" s="1"/>
  <c r="E334" i="11"/>
  <c r="E335" i="11"/>
  <c r="E336" i="11"/>
  <c r="H336" i="11" s="1"/>
  <c r="E337" i="11"/>
  <c r="H337" i="11" s="1"/>
  <c r="E338" i="11"/>
  <c r="H338" i="11" s="1"/>
  <c r="E339" i="11"/>
  <c r="H339" i="11" s="1"/>
  <c r="E340" i="11"/>
  <c r="H340" i="11" s="1"/>
  <c r="E341" i="11"/>
  <c r="H341" i="11" s="1"/>
  <c r="E342" i="11"/>
  <c r="H342" i="11" s="1"/>
  <c r="E343" i="11"/>
  <c r="H343" i="11" s="1"/>
  <c r="E344" i="11"/>
  <c r="H344" i="11" s="1"/>
  <c r="E345" i="11"/>
  <c r="H345" i="11" s="1"/>
  <c r="E346" i="11"/>
  <c r="H346" i="11" s="1"/>
  <c r="E347" i="11"/>
  <c r="E348" i="11"/>
  <c r="E349" i="11"/>
  <c r="E350" i="11"/>
  <c r="H350" i="11" s="1"/>
  <c r="E351" i="11"/>
  <c r="H351" i="11" s="1"/>
  <c r="E352" i="11"/>
  <c r="E353" i="11"/>
  <c r="H353" i="11" s="1"/>
  <c r="E354" i="11"/>
  <c r="H354" i="11" s="1"/>
  <c r="E5" i="11"/>
  <c r="K352" i="5"/>
  <c r="K353" i="5"/>
  <c r="K354" i="5"/>
  <c r="K355" i="5"/>
  <c r="K356" i="5"/>
  <c r="J352" i="5"/>
  <c r="J353" i="5"/>
  <c r="J354" i="5"/>
  <c r="J355" i="5"/>
  <c r="J356" i="5"/>
  <c r="I352" i="5"/>
  <c r="I353" i="5"/>
  <c r="I354" i="5"/>
  <c r="I355" i="5"/>
  <c r="I356" i="5"/>
  <c r="H352" i="5"/>
  <c r="H353" i="5"/>
  <c r="H354" i="5"/>
  <c r="H355" i="5"/>
  <c r="H356" i="5"/>
  <c r="G352" i="5"/>
  <c r="G353" i="5"/>
  <c r="G354" i="5"/>
  <c r="G355" i="5"/>
  <c r="G356" i="5"/>
  <c r="F352" i="5"/>
  <c r="F353" i="5"/>
  <c r="F354" i="5"/>
  <c r="F355" i="5"/>
  <c r="F356" i="5"/>
  <c r="E356" i="5"/>
  <c r="K3"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E360" i="11" l="1"/>
  <c r="F360" i="11"/>
  <c r="G360" i="11"/>
  <c r="H75" i="11"/>
  <c r="H332" i="11"/>
  <c r="H320" i="11"/>
  <c r="H15" i="11"/>
  <c r="H244" i="11"/>
  <c r="H280" i="11"/>
  <c r="H263" i="11"/>
  <c r="H304" i="11"/>
  <c r="H335" i="11"/>
  <c r="H193" i="11"/>
  <c r="H245" i="11"/>
  <c r="H231" i="11"/>
  <c r="H147" i="11"/>
  <c r="H106" i="11"/>
  <c r="H290" i="11"/>
  <c r="H43" i="11"/>
  <c r="H81" i="11"/>
  <c r="H277" i="11"/>
  <c r="H293" i="11"/>
  <c r="H197" i="11"/>
  <c r="H264" i="11"/>
  <c r="H154" i="11"/>
  <c r="H210" i="11"/>
  <c r="H246" i="11"/>
  <c r="H96" i="11"/>
  <c r="H349" i="11"/>
  <c r="H26" i="11"/>
  <c r="H347" i="11"/>
  <c r="H217" i="11"/>
  <c r="H331" i="11"/>
  <c r="H348" i="11"/>
  <c r="H301" i="11"/>
  <c r="H302" i="11"/>
  <c r="H123" i="11"/>
  <c r="H236" i="11"/>
  <c r="H185" i="11"/>
  <c r="H247" i="11"/>
  <c r="H312" i="11"/>
  <c r="H166" i="11"/>
  <c r="H108" i="11"/>
  <c r="H287" i="11"/>
  <c r="H318" i="11"/>
  <c r="H334" i="11"/>
  <c r="H279" i="11"/>
  <c r="H188" i="11"/>
  <c r="H138" i="11"/>
  <c r="H13" i="11"/>
  <c r="H222" i="11"/>
  <c r="H356" i="11"/>
  <c r="H357" i="11"/>
  <c r="H204" i="11"/>
  <c r="H352" i="11"/>
  <c r="H223" i="11"/>
  <c r="H230" i="11"/>
  <c r="H286" i="11"/>
  <c r="H79" i="11"/>
  <c r="H359" i="11"/>
  <c r="H355" i="11"/>
  <c r="H6" i="11"/>
  <c r="H358" i="11"/>
  <c r="K359" i="19"/>
  <c r="AP365" i="30"/>
  <c r="AP361" i="30"/>
  <c r="Y355" i="4"/>
  <c r="Y356" i="4"/>
  <c r="Y357" i="4"/>
  <c r="Y358" i="4"/>
  <c r="Y359" i="4"/>
  <c r="Q355" i="4"/>
  <c r="Q356" i="4"/>
  <c r="Q357" i="4"/>
  <c r="Q358" i="4"/>
  <c r="Q359"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K359" i="4"/>
  <c r="J355" i="4"/>
  <c r="J356" i="4"/>
  <c r="J357" i="4"/>
  <c r="J358" i="4"/>
  <c r="J359" i="4"/>
  <c r="I355" i="4"/>
  <c r="I356" i="4"/>
  <c r="I357" i="4"/>
  <c r="I358" i="4"/>
  <c r="I359" i="4"/>
  <c r="H355" i="4"/>
  <c r="H356" i="4"/>
  <c r="H357" i="4"/>
  <c r="H358" i="4"/>
  <c r="H359" i="4"/>
  <c r="G355" i="4"/>
  <c r="G356" i="4"/>
  <c r="G357" i="4"/>
  <c r="G358" i="4"/>
  <c r="G359"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F355" i="4"/>
  <c r="F356" i="4"/>
  <c r="F357" i="4"/>
  <c r="F358" i="4"/>
  <c r="F359"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E354" i="5" l="1"/>
  <c r="E353" i="5"/>
  <c r="E352" i="5"/>
  <c r="E355" i="5"/>
  <c r="L356" i="4"/>
  <c r="N356" i="4" s="1"/>
  <c r="L355" i="4"/>
  <c r="N355" i="4" s="1"/>
  <c r="L359" i="4"/>
  <c r="N359" i="4" s="1"/>
  <c r="L358" i="4"/>
  <c r="N358" i="4" s="1"/>
  <c r="L357" i="4"/>
  <c r="N357" i="4" s="1"/>
  <c r="L354" i="4"/>
  <c r="N354" i="4" s="1"/>
  <c r="L353" i="4"/>
  <c r="N353" i="4" s="1"/>
  <c r="T348" i="19"/>
  <c r="T349" i="19"/>
  <c r="T350" i="19"/>
  <c r="T351" i="19"/>
  <c r="T352" i="19"/>
  <c r="T353" i="19"/>
  <c r="T354" i="19"/>
  <c r="Q274" i="16" l="1"/>
  <c r="Q273" i="16"/>
  <c r="Q326" i="16"/>
  <c r="Q323" i="16"/>
  <c r="Q144" i="16"/>
  <c r="F348" i="15" l="1"/>
  <c r="G348" i="15" s="1"/>
  <c r="F349" i="15"/>
  <c r="G349" i="15" s="1"/>
  <c r="M132" i="16" s="1"/>
  <c r="F350" i="15"/>
  <c r="G350" i="15" s="1"/>
  <c r="M342" i="16" s="1"/>
  <c r="F351" i="15"/>
  <c r="G351" i="15" s="1"/>
  <c r="M194" i="16" s="1"/>
  <c r="F352" i="15"/>
  <c r="G352" i="15" s="1"/>
  <c r="M259" i="16" s="1"/>
  <c r="K358" i="19" s="1"/>
  <c r="F353" i="15"/>
  <c r="G353" i="15" s="1"/>
  <c r="F354" i="15"/>
  <c r="G354" i="15" s="1"/>
  <c r="M277" i="16" l="1"/>
  <c r="AP348" i="30" s="1"/>
  <c r="AP352" i="30"/>
  <c r="AP351" i="30"/>
  <c r="AP350" i="30"/>
  <c r="AP349" i="30"/>
  <c r="K13" i="4"/>
  <c r="K21" i="4"/>
  <c r="K29" i="4"/>
  <c r="K37" i="4"/>
  <c r="K45" i="4"/>
  <c r="K53" i="4"/>
  <c r="K61" i="4"/>
  <c r="K77" i="4"/>
  <c r="K85" i="4"/>
  <c r="K93" i="4"/>
  <c r="K101" i="4"/>
  <c r="K109" i="4"/>
  <c r="K117" i="4"/>
  <c r="K125" i="4"/>
  <c r="K133" i="4"/>
  <c r="K149" i="4"/>
  <c r="K165" i="4"/>
  <c r="K173" i="4"/>
  <c r="K181" i="4"/>
  <c r="K189" i="4"/>
  <c r="K197" i="4"/>
  <c r="K205" i="4"/>
  <c r="K213" i="4"/>
  <c r="K229" i="4"/>
  <c r="K237" i="4"/>
  <c r="K245" i="4"/>
  <c r="K253" i="4"/>
  <c r="K261" i="4"/>
  <c r="K269" i="4"/>
  <c r="K285" i="4"/>
  <c r="K301" i="4"/>
  <c r="K309" i="4"/>
  <c r="K317" i="4"/>
  <c r="K325" i="4"/>
  <c r="K333" i="4"/>
  <c r="K341" i="4"/>
  <c r="K349" i="4"/>
  <c r="K69" i="4"/>
  <c r="K141" i="4"/>
  <c r="K221" i="4"/>
  <c r="K293" i="4"/>
  <c r="Y349" i="4"/>
  <c r="Y350" i="4"/>
  <c r="Y351" i="4"/>
  <c r="Y352" i="4"/>
  <c r="Y353" i="4"/>
  <c r="Y354" i="4"/>
  <c r="Q348" i="4"/>
  <c r="Q349" i="4"/>
  <c r="Q350" i="4"/>
  <c r="Q351" i="4"/>
  <c r="Q352" i="4"/>
  <c r="Q353" i="4"/>
  <c r="Q354" i="4"/>
  <c r="K348" i="4"/>
  <c r="K350" i="4"/>
  <c r="K351" i="4"/>
  <c r="K352" i="4"/>
  <c r="K353" i="4"/>
  <c r="K19" i="4"/>
  <c r="K27" i="4"/>
  <c r="K35" i="4"/>
  <c r="K43" i="4"/>
  <c r="K59" i="4"/>
  <c r="K75" i="4"/>
  <c r="K91" i="4"/>
  <c r="K99" i="4"/>
  <c r="K107" i="4"/>
  <c r="K115" i="4"/>
  <c r="K123" i="4"/>
  <c r="K139" i="4"/>
  <c r="K147" i="4"/>
  <c r="K157" i="4"/>
  <c r="K163" i="4"/>
  <c r="K171" i="4"/>
  <c r="K179" i="4"/>
  <c r="K195" i="4"/>
  <c r="K203" i="4"/>
  <c r="K227" i="4"/>
  <c r="K243" i="4"/>
  <c r="K251" i="4"/>
  <c r="K259" i="4"/>
  <c r="K267" i="4"/>
  <c r="K283" i="4"/>
  <c r="K291" i="4"/>
  <c r="K307" i="4"/>
  <c r="K323" i="4"/>
  <c r="K331" i="4"/>
  <c r="K339" i="4"/>
  <c r="K347" i="4"/>
  <c r="K9" i="4"/>
  <c r="K10" i="4"/>
  <c r="K17" i="4"/>
  <c r="K18" i="4"/>
  <c r="K26" i="4"/>
  <c r="K33" i="4"/>
  <c r="K34" i="4"/>
  <c r="K41" i="4"/>
  <c r="K42" i="4"/>
  <c r="K49" i="4"/>
  <c r="K50" i="4"/>
  <c r="K65" i="4"/>
  <c r="K66" i="4"/>
  <c r="K74" i="4"/>
  <c r="K81" i="4"/>
  <c r="K82" i="4"/>
  <c r="K89" i="4"/>
  <c r="K90" i="4"/>
  <c r="K97" i="4"/>
  <c r="K98" i="4"/>
  <c r="K106" i="4"/>
  <c r="K113" i="4"/>
  <c r="K114" i="4"/>
  <c r="K121" i="4"/>
  <c r="K122" i="4"/>
  <c r="K138" i="4"/>
  <c r="K153" i="4"/>
  <c r="K154" i="4"/>
  <c r="K161" i="4"/>
  <c r="K162" i="4"/>
  <c r="K169" i="4"/>
  <c r="K170" i="4"/>
  <c r="K178" i="4"/>
  <c r="K185" i="4"/>
  <c r="K186" i="4"/>
  <c r="K193" i="4"/>
  <c r="K194" i="4"/>
  <c r="K201" i="4"/>
  <c r="K202" i="4"/>
  <c r="K209" i="4"/>
  <c r="K210" i="4"/>
  <c r="K217" i="4"/>
  <c r="K218" i="4"/>
  <c r="K225" i="4"/>
  <c r="K226" i="4"/>
  <c r="K233" i="4"/>
  <c r="K234" i="4"/>
  <c r="K241" i="4"/>
  <c r="K242" i="4"/>
  <c r="K249" i="4"/>
  <c r="K250" i="4"/>
  <c r="K257" i="4"/>
  <c r="K258" i="4"/>
  <c r="K265" i="4"/>
  <c r="K266" i="4"/>
  <c r="K273" i="4"/>
  <c r="K274" i="4"/>
  <c r="K282" i="4"/>
  <c r="K289" i="4"/>
  <c r="K290" i="4"/>
  <c r="K297" i="4"/>
  <c r="K298" i="4"/>
  <c r="K306" i="4"/>
  <c r="K313" i="4"/>
  <c r="K314" i="4"/>
  <c r="K322" i="4"/>
  <c r="K329" i="4"/>
  <c r="K330" i="4"/>
  <c r="K337" i="4"/>
  <c r="K338" i="4"/>
  <c r="K345" i="4"/>
  <c r="K346" i="4"/>
  <c r="K51" i="4"/>
  <c r="K67" i="4"/>
  <c r="K131" i="4"/>
  <c r="K155" i="4"/>
  <c r="K219" i="4"/>
  <c r="K235" i="4"/>
  <c r="K299" i="4"/>
  <c r="K315" i="4"/>
  <c r="K12" i="4"/>
  <c r="K200" i="4"/>
  <c r="K196" i="4"/>
  <c r="K36" i="4"/>
  <c r="K222" i="4"/>
  <c r="K321" i="4"/>
  <c r="K28" i="4"/>
  <c r="K254" i="4"/>
  <c r="K84" i="4"/>
  <c r="K177" i="4"/>
  <c r="K134" i="4"/>
  <c r="K207" i="4"/>
  <c r="K208" i="4"/>
  <c r="K137" i="4"/>
  <c r="K32" i="4"/>
  <c r="K71" i="4"/>
  <c r="K16" i="4"/>
  <c r="K56" i="4"/>
  <c r="K52" i="4"/>
  <c r="K340" i="4"/>
  <c r="K326" i="4"/>
  <c r="K148" i="4"/>
  <c r="K31" i="4"/>
  <c r="K284" i="4"/>
  <c r="K311" i="4"/>
  <c r="K142" i="4"/>
  <c r="K246" i="4"/>
  <c r="K239" i="4"/>
  <c r="K164" i="4"/>
  <c r="K287" i="4"/>
  <c r="K295" i="4"/>
  <c r="K116" i="4"/>
  <c r="K46" i="4"/>
  <c r="K240" i="4"/>
  <c r="K112" i="4"/>
  <c r="K303" i="4"/>
  <c r="K118" i="4"/>
  <c r="K68" i="4"/>
  <c r="K286" i="4"/>
  <c r="K308" i="4"/>
  <c r="K175" i="4"/>
  <c r="K62" i="4"/>
  <c r="K64" i="4"/>
  <c r="K87" i="4"/>
  <c r="K230" i="4"/>
  <c r="K140" i="4"/>
  <c r="K57" i="4"/>
  <c r="K260" i="4"/>
  <c r="K192" i="4"/>
  <c r="K263" i="4"/>
  <c r="K55" i="4"/>
  <c r="K8" i="4"/>
  <c r="K38" i="4"/>
  <c r="K126" i="4"/>
  <c r="D8" i="21"/>
  <c r="K6" i="4"/>
  <c r="K7" i="4"/>
  <c r="K11" i="4"/>
  <c r="K14" i="4"/>
  <c r="K15" i="4"/>
  <c r="K20" i="4"/>
  <c r="K22" i="4"/>
  <c r="K23" i="4"/>
  <c r="K24" i="4"/>
  <c r="K25" i="4"/>
  <c r="K30" i="4"/>
  <c r="K39" i="4"/>
  <c r="K40" i="4"/>
  <c r="K44" i="4"/>
  <c r="K47" i="4"/>
  <c r="K48" i="4"/>
  <c r="K54" i="4"/>
  <c r="K58" i="4"/>
  <c r="K60" i="4"/>
  <c r="K63" i="4"/>
  <c r="K70" i="4"/>
  <c r="K72" i="4"/>
  <c r="K73" i="4"/>
  <c r="K76" i="4"/>
  <c r="K78" i="4"/>
  <c r="K79" i="4"/>
  <c r="K80" i="4"/>
  <c r="K83" i="4"/>
  <c r="K86" i="4"/>
  <c r="K88" i="4"/>
  <c r="K92" i="4"/>
  <c r="K94" i="4"/>
  <c r="K95" i="4"/>
  <c r="K96" i="4"/>
  <c r="K100" i="4"/>
  <c r="K102" i="4"/>
  <c r="K103" i="4"/>
  <c r="K104" i="4"/>
  <c r="K105" i="4"/>
  <c r="K108" i="4"/>
  <c r="K110" i="4"/>
  <c r="K111" i="4"/>
  <c r="K119" i="4"/>
  <c r="K120" i="4"/>
  <c r="K124" i="4"/>
  <c r="K127" i="4"/>
  <c r="K128" i="4"/>
  <c r="K129" i="4"/>
  <c r="K130" i="4"/>
  <c r="K132" i="4"/>
  <c r="K135" i="4"/>
  <c r="K136" i="4"/>
  <c r="K143" i="4"/>
  <c r="K144" i="4"/>
  <c r="K145" i="4"/>
  <c r="K146" i="4"/>
  <c r="K150" i="4"/>
  <c r="K151" i="4"/>
  <c r="K152" i="4"/>
  <c r="K156" i="4"/>
  <c r="K158" i="4"/>
  <c r="K159" i="4"/>
  <c r="K160" i="4"/>
  <c r="K166" i="4"/>
  <c r="K167" i="4"/>
  <c r="K168" i="4"/>
  <c r="K172" i="4"/>
  <c r="K174" i="4"/>
  <c r="K176" i="4"/>
  <c r="K180" i="4"/>
  <c r="K182" i="4"/>
  <c r="K183" i="4"/>
  <c r="K184" i="4"/>
  <c r="K187" i="4"/>
  <c r="K188" i="4"/>
  <c r="K190" i="4"/>
  <c r="K191" i="4"/>
  <c r="K198" i="4"/>
  <c r="K199" i="4"/>
  <c r="K204" i="4"/>
  <c r="K206" i="4"/>
  <c r="K211" i="4"/>
  <c r="K212" i="4"/>
  <c r="K214" i="4"/>
  <c r="K215" i="4"/>
  <c r="K216" i="4"/>
  <c r="K220" i="4"/>
  <c r="K223" i="4"/>
  <c r="K224" i="4"/>
  <c r="K228" i="4"/>
  <c r="K231" i="4"/>
  <c r="K232" i="4"/>
  <c r="K236" i="4"/>
  <c r="K238" i="4"/>
  <c r="K244" i="4"/>
  <c r="K247" i="4"/>
  <c r="K248" i="4"/>
  <c r="K252" i="4"/>
  <c r="K255" i="4"/>
  <c r="K256" i="4"/>
  <c r="K262" i="4"/>
  <c r="K264" i="4"/>
  <c r="K268" i="4"/>
  <c r="K270" i="4"/>
  <c r="K271" i="4"/>
  <c r="K272" i="4"/>
  <c r="K288" i="4"/>
  <c r="K292" i="4"/>
  <c r="K294" i="4"/>
  <c r="K296" i="4"/>
  <c r="K300" i="4"/>
  <c r="K302" i="4"/>
  <c r="K304" i="4"/>
  <c r="K305" i="4"/>
  <c r="K310" i="4"/>
  <c r="K312" i="4"/>
  <c r="K316" i="4"/>
  <c r="K318" i="4"/>
  <c r="K319" i="4"/>
  <c r="K320" i="4"/>
  <c r="K324" i="4"/>
  <c r="K327" i="4"/>
  <c r="K328" i="4"/>
  <c r="K332" i="4"/>
  <c r="K334" i="4"/>
  <c r="K335" i="4"/>
  <c r="K336" i="4"/>
  <c r="K342" i="4"/>
  <c r="K343" i="4"/>
  <c r="K344" i="4"/>
  <c r="E354" i="29" l="1"/>
  <c r="E352" i="29"/>
  <c r="E353" i="29"/>
  <c r="E351" i="29"/>
  <c r="E350" i="29"/>
  <c r="E349" i="29"/>
  <c r="E348" i="29"/>
  <c r="N277" i="16"/>
  <c r="E351" i="5"/>
  <c r="E350" i="5"/>
  <c r="E349" i="5"/>
  <c r="E348" i="5"/>
  <c r="N273" i="16"/>
  <c r="E346" i="5"/>
  <c r="N274" i="16"/>
  <c r="E345" i="5"/>
  <c r="N326" i="16"/>
  <c r="E347" i="5"/>
  <c r="J360" i="10"/>
  <c r="K30" i="21" s="1"/>
  <c r="K28" i="21"/>
  <c r="K355" i="4"/>
  <c r="K277" i="4"/>
  <c r="K280" i="4"/>
  <c r="K279" i="4"/>
  <c r="K357" i="4"/>
  <c r="K281" i="4"/>
  <c r="K358" i="4"/>
  <c r="K278" i="4"/>
  <c r="K356" i="4"/>
  <c r="K354" i="4"/>
  <c r="K276" i="4"/>
  <c r="K275" i="4"/>
  <c r="S14" i="9"/>
  <c r="K37" i="21"/>
  <c r="K35" i="21"/>
  <c r="S206" i="9"/>
  <c r="S21" i="9"/>
  <c r="S244" i="9"/>
  <c r="S139" i="9"/>
  <c r="S13" i="9"/>
  <c r="S199" i="9"/>
  <c r="S296" i="9"/>
  <c r="P353" i="12"/>
  <c r="S256" i="9"/>
  <c r="K33" i="21"/>
  <c r="S225" i="9"/>
  <c r="K38" i="21"/>
  <c r="K40" i="21"/>
  <c r="P354" i="12"/>
  <c r="K41" i="21"/>
  <c r="P349" i="12"/>
  <c r="P348" i="12"/>
  <c r="K39" i="21"/>
  <c r="P350" i="12"/>
  <c r="P352" i="12"/>
  <c r="P351" i="12"/>
  <c r="K34" i="21"/>
  <c r="K24" i="21"/>
  <c r="K22" i="21"/>
  <c r="K21" i="21"/>
  <c r="K23" i="21"/>
  <c r="I350" i="10" l="1"/>
  <c r="J350" i="10" s="1"/>
  <c r="K350" i="10" s="1"/>
  <c r="L350" i="10" s="1"/>
  <c r="M350" i="10" s="1"/>
  <c r="G326" i="16" s="1"/>
  <c r="S344" i="30" s="1"/>
  <c r="I351" i="10"/>
  <c r="J351" i="10" s="1"/>
  <c r="K351" i="10" s="1"/>
  <c r="L351" i="10" s="1"/>
  <c r="M351" i="10" s="1"/>
  <c r="G323" i="16" s="1"/>
  <c r="S345" i="30" s="1"/>
  <c r="I353" i="10"/>
  <c r="J353" i="10" s="1"/>
  <c r="K353" i="10" s="1"/>
  <c r="L353" i="10" s="1"/>
  <c r="M353" i="10" s="1"/>
  <c r="G120" i="16" s="1"/>
  <c r="I349" i="10"/>
  <c r="J349" i="10" s="1"/>
  <c r="K349" i="10" s="1"/>
  <c r="L349" i="10" s="1"/>
  <c r="M349" i="10" s="1"/>
  <c r="G273" i="16" s="1"/>
  <c r="S343" i="30" s="1"/>
  <c r="I352" i="10"/>
  <c r="J352" i="10" s="1"/>
  <c r="K352" i="10" s="1"/>
  <c r="L352" i="10" s="1"/>
  <c r="M352" i="10" s="1"/>
  <c r="G144" i="16" s="1"/>
  <c r="S346" i="30" s="1"/>
  <c r="I354" i="10"/>
  <c r="J354" i="10" s="1"/>
  <c r="K354" i="10" s="1"/>
  <c r="L354" i="10" s="1"/>
  <c r="M354" i="10" s="1"/>
  <c r="G277" i="16" s="1"/>
  <c r="I348" i="10"/>
  <c r="J348" i="10" s="1"/>
  <c r="K348" i="10" s="1"/>
  <c r="L348" i="10" s="1"/>
  <c r="M348" i="10" s="1"/>
  <c r="G274" i="16" s="1"/>
  <c r="S342" i="30" s="1"/>
  <c r="L348" i="19"/>
  <c r="L354" i="19"/>
  <c r="E351" i="4"/>
  <c r="O351" i="4" s="1"/>
  <c r="E350" i="4"/>
  <c r="O350" i="4" s="1"/>
  <c r="L351" i="19"/>
  <c r="L350" i="19"/>
  <c r="E352" i="4"/>
  <c r="O352" i="4" s="1"/>
  <c r="E349" i="4"/>
  <c r="O349" i="4" s="1"/>
  <c r="L353" i="19"/>
  <c r="E353" i="4"/>
  <c r="W353" i="4" s="1"/>
  <c r="E348" i="4"/>
  <c r="E354" i="4"/>
  <c r="O354" i="4" s="1"/>
  <c r="L352" i="19"/>
  <c r="L349" i="19"/>
  <c r="M361" i="30"/>
  <c r="AG361" i="30" s="1"/>
  <c r="M365" i="30"/>
  <c r="N365" i="30" s="1"/>
  <c r="S353" i="30"/>
  <c r="S365" i="30"/>
  <c r="S282" i="30"/>
  <c r="U323" i="16"/>
  <c r="U144" i="16"/>
  <c r="U120" i="16"/>
  <c r="U326" i="16"/>
  <c r="U277" i="16"/>
  <c r="S351" i="9"/>
  <c r="L352" i="4"/>
  <c r="N352" i="4" s="1"/>
  <c r="L350" i="4"/>
  <c r="N350" i="4" s="1"/>
  <c r="L349" i="4"/>
  <c r="N349" i="4" s="1"/>
  <c r="L351" i="4"/>
  <c r="N351" i="4" s="1"/>
  <c r="S354" i="9"/>
  <c r="L348" i="4"/>
  <c r="N348" i="4" s="1"/>
  <c r="S350" i="9"/>
  <c r="S352" i="9"/>
  <c r="S353" i="9"/>
  <c r="L43" i="21"/>
  <c r="L42" i="21"/>
  <c r="K2" i="5"/>
  <c r="J2" i="5"/>
  <c r="I2" i="5"/>
  <c r="H2" i="5"/>
  <c r="G2" i="5"/>
  <c r="F2" i="5"/>
  <c r="J2" i="8"/>
  <c r="G5" i="4" l="1"/>
  <c r="G361" i="4" s="1"/>
  <c r="G357" i="5"/>
  <c r="I5" i="4"/>
  <c r="I361" i="4" s="1"/>
  <c r="I357" i="5"/>
  <c r="F5" i="4"/>
  <c r="F361" i="4" s="1"/>
  <c r="F357" i="5"/>
  <c r="H5" i="4"/>
  <c r="H361" i="4" s="1"/>
  <c r="H357" i="5"/>
  <c r="J5" i="4"/>
  <c r="J361" i="4" s="1"/>
  <c r="J357" i="5"/>
  <c r="K5" i="4"/>
  <c r="K361" i="4" s="1"/>
  <c r="K357" i="5"/>
  <c r="O348" i="4"/>
  <c r="Y348" i="4"/>
  <c r="S347" i="30"/>
  <c r="AI347" i="30" s="1"/>
  <c r="G353" i="19"/>
  <c r="J357" i="8"/>
  <c r="W352" i="4"/>
  <c r="U353" i="4"/>
  <c r="G348" i="19"/>
  <c r="V353" i="4"/>
  <c r="E272" i="29"/>
  <c r="E282" i="29"/>
  <c r="J282" i="10"/>
  <c r="K282" i="10" s="1"/>
  <c r="L282" i="10" s="1"/>
  <c r="M282" i="10" s="1"/>
  <c r="E346" i="29"/>
  <c r="E344" i="29"/>
  <c r="E342" i="29"/>
  <c r="O353" i="4"/>
  <c r="P353" i="4" s="1"/>
  <c r="AC353" i="4"/>
  <c r="E347" i="29"/>
  <c r="E276" i="29"/>
  <c r="J276" i="10"/>
  <c r="K276" i="10" s="1"/>
  <c r="L276" i="10" s="1"/>
  <c r="M276" i="10" s="1"/>
  <c r="G256" i="16" s="1"/>
  <c r="E345" i="29"/>
  <c r="E343" i="29"/>
  <c r="N361" i="30"/>
  <c r="E329" i="29"/>
  <c r="N182" i="16"/>
  <c r="E332" i="5"/>
  <c r="E315" i="29"/>
  <c r="N325" i="16"/>
  <c r="E318" i="5"/>
  <c r="E302" i="29"/>
  <c r="N19" i="16"/>
  <c r="E304" i="5"/>
  <c r="E288" i="29"/>
  <c r="N214" i="16"/>
  <c r="E290" i="5"/>
  <c r="E276" i="5"/>
  <c r="E264" i="29"/>
  <c r="N156" i="16"/>
  <c r="E262" i="5"/>
  <c r="E250" i="29"/>
  <c r="N220" i="16"/>
  <c r="E248" i="5"/>
  <c r="E237" i="29"/>
  <c r="L237" i="19"/>
  <c r="E234" i="5"/>
  <c r="E237" i="4" s="1"/>
  <c r="E223" i="29"/>
  <c r="E220" i="5"/>
  <c r="E223" i="4" s="1"/>
  <c r="O223" i="4" s="1"/>
  <c r="E209" i="29"/>
  <c r="E206" i="5"/>
  <c r="E209" i="4" s="1"/>
  <c r="O209" i="4" s="1"/>
  <c r="E195" i="29"/>
  <c r="E192" i="5"/>
  <c r="E195" i="4" s="1"/>
  <c r="O195" i="4" s="1"/>
  <c r="E181" i="29"/>
  <c r="E178" i="5"/>
  <c r="E181" i="4" s="1"/>
  <c r="O181" i="4" s="1"/>
  <c r="E167" i="29"/>
  <c r="E164" i="5"/>
  <c r="E167" i="4" s="1"/>
  <c r="O167" i="4" s="1"/>
  <c r="E153" i="29"/>
  <c r="E150" i="5"/>
  <c r="E153" i="4" s="1"/>
  <c r="O153" i="4" s="1"/>
  <c r="E139" i="29"/>
  <c r="E136" i="5"/>
  <c r="E139" i="4" s="1"/>
  <c r="O139" i="4" s="1"/>
  <c r="E125" i="29"/>
  <c r="E122" i="5"/>
  <c r="E125" i="4" s="1"/>
  <c r="O125" i="4" s="1"/>
  <c r="E111" i="29"/>
  <c r="L111" i="19"/>
  <c r="E108" i="5"/>
  <c r="E111" i="4" s="1"/>
  <c r="E97" i="29"/>
  <c r="E94" i="5"/>
  <c r="E97" i="4" s="1"/>
  <c r="O97" i="4" s="1"/>
  <c r="E83" i="29"/>
  <c r="E80" i="5"/>
  <c r="E83" i="4" s="1"/>
  <c r="O83" i="4" s="1"/>
  <c r="E69" i="29"/>
  <c r="E66" i="5"/>
  <c r="E69" i="4" s="1"/>
  <c r="O69" i="4" s="1"/>
  <c r="E55" i="29"/>
  <c r="E52" i="5"/>
  <c r="E55" i="4" s="1"/>
  <c r="O55" i="4" s="1"/>
  <c r="E13" i="29"/>
  <c r="E10" i="5"/>
  <c r="E13" i="4" s="1"/>
  <c r="O13" i="4" s="1"/>
  <c r="E294" i="29"/>
  <c r="N86" i="16"/>
  <c r="E296" i="5"/>
  <c r="E270" i="29"/>
  <c r="N175" i="16"/>
  <c r="E268" i="5"/>
  <c r="E243" i="29"/>
  <c r="E240" i="5"/>
  <c r="E243" i="4" s="1"/>
  <c r="O243" i="4" s="1"/>
  <c r="E215" i="29"/>
  <c r="E212" i="5"/>
  <c r="E215" i="4" s="1"/>
  <c r="O215" i="4" s="1"/>
  <c r="E187" i="29"/>
  <c r="E184" i="5"/>
  <c r="E187" i="4" s="1"/>
  <c r="O187" i="4" s="1"/>
  <c r="E159" i="29"/>
  <c r="E156" i="5"/>
  <c r="E159" i="4" s="1"/>
  <c r="O159" i="4" s="1"/>
  <c r="E145" i="29"/>
  <c r="E142" i="5"/>
  <c r="E145" i="4" s="1"/>
  <c r="O145" i="4" s="1"/>
  <c r="E117" i="29"/>
  <c r="E114" i="5"/>
  <c r="E117" i="4" s="1"/>
  <c r="O117" i="4" s="1"/>
  <c r="E103" i="29"/>
  <c r="E100" i="5"/>
  <c r="E103" i="4" s="1"/>
  <c r="O103" i="4" s="1"/>
  <c r="E89" i="29"/>
  <c r="E86" i="5"/>
  <c r="E89" i="4" s="1"/>
  <c r="O89" i="4" s="1"/>
  <c r="E75" i="29"/>
  <c r="E72" i="5"/>
  <c r="E75" i="4" s="1"/>
  <c r="O75" i="4" s="1"/>
  <c r="E61" i="29"/>
  <c r="E58" i="5"/>
  <c r="E61" i="4" s="1"/>
  <c r="O61" i="4" s="1"/>
  <c r="E47" i="29"/>
  <c r="E44" i="5"/>
  <c r="E47" i="4" s="1"/>
  <c r="O47" i="4" s="1"/>
  <c r="E33" i="29"/>
  <c r="E30" i="5"/>
  <c r="E33" i="4" s="1"/>
  <c r="O33" i="4" s="1"/>
  <c r="E19" i="29"/>
  <c r="E16" i="5"/>
  <c r="E19" i="4" s="1"/>
  <c r="O19" i="4" s="1"/>
  <c r="E308" i="29"/>
  <c r="N299" i="16"/>
  <c r="E310" i="5"/>
  <c r="E279" i="29"/>
  <c r="N7" i="16"/>
  <c r="J279" i="10"/>
  <c r="K279" i="10" s="1"/>
  <c r="L279" i="10" s="1"/>
  <c r="M279" i="10" s="1"/>
  <c r="E282" i="5"/>
  <c r="E256" i="29"/>
  <c r="N224" i="16"/>
  <c r="E254" i="5"/>
  <c r="E229" i="29"/>
  <c r="E226" i="5"/>
  <c r="E229" i="4" s="1"/>
  <c r="O229" i="4" s="1"/>
  <c r="E201" i="29"/>
  <c r="E198" i="5"/>
  <c r="E201" i="4" s="1"/>
  <c r="O201" i="4" s="1"/>
  <c r="E173" i="29"/>
  <c r="E170" i="5"/>
  <c r="E173" i="4" s="1"/>
  <c r="O173" i="4" s="1"/>
  <c r="E131" i="29"/>
  <c r="E128" i="5"/>
  <c r="E131" i="4" s="1"/>
  <c r="O131" i="4" s="1"/>
  <c r="E334" i="29"/>
  <c r="E337" i="5"/>
  <c r="E320" i="29"/>
  <c r="N215" i="16"/>
  <c r="E323" i="5"/>
  <c r="E307" i="29"/>
  <c r="N239" i="16"/>
  <c r="E309" i="5"/>
  <c r="E293" i="29"/>
  <c r="N181" i="16"/>
  <c r="E295" i="5"/>
  <c r="E278" i="29"/>
  <c r="E356" i="29"/>
  <c r="N276" i="16"/>
  <c r="J278" i="10"/>
  <c r="K278" i="10" s="1"/>
  <c r="L278" i="10" s="1"/>
  <c r="M278" i="10" s="1"/>
  <c r="E281" i="5"/>
  <c r="E269" i="29"/>
  <c r="N192" i="16"/>
  <c r="E267" i="5"/>
  <c r="E255" i="29"/>
  <c r="N134" i="16"/>
  <c r="E253" i="5"/>
  <c r="E242" i="29"/>
  <c r="L242" i="19"/>
  <c r="E239" i="5"/>
  <c r="E242" i="4" s="1"/>
  <c r="O242" i="4" s="1"/>
  <c r="E228" i="29"/>
  <c r="E225" i="5"/>
  <c r="E228" i="4" s="1"/>
  <c r="O228" i="4" s="1"/>
  <c r="E214" i="29"/>
  <c r="E211" i="5"/>
  <c r="E214" i="4" s="1"/>
  <c r="O214" i="4" s="1"/>
  <c r="E200" i="29"/>
  <c r="E197" i="5"/>
  <c r="E200" i="4" s="1"/>
  <c r="O200" i="4" s="1"/>
  <c r="E186" i="29"/>
  <c r="E183" i="5"/>
  <c r="E186" i="4" s="1"/>
  <c r="O186" i="4" s="1"/>
  <c r="E172" i="29"/>
  <c r="E169" i="5"/>
  <c r="E172" i="4" s="1"/>
  <c r="O172" i="4" s="1"/>
  <c r="E158" i="29"/>
  <c r="E155" i="5"/>
  <c r="E158" i="4" s="1"/>
  <c r="O158" i="4" s="1"/>
  <c r="E144" i="29"/>
  <c r="E141" i="5"/>
  <c r="E144" i="4" s="1"/>
  <c r="O144" i="4" s="1"/>
  <c r="E130" i="29"/>
  <c r="E127" i="5"/>
  <c r="E130" i="4" s="1"/>
  <c r="O130" i="4" s="1"/>
  <c r="E116" i="29"/>
  <c r="E113" i="5"/>
  <c r="E116" i="4" s="1"/>
  <c r="O116" i="4" s="1"/>
  <c r="E102" i="29"/>
  <c r="E99" i="5"/>
  <c r="E102" i="4" s="1"/>
  <c r="O102" i="4" s="1"/>
  <c r="E88" i="29"/>
  <c r="E85" i="5"/>
  <c r="E88" i="4" s="1"/>
  <c r="O88" i="4" s="1"/>
  <c r="E74" i="29"/>
  <c r="E71" i="5"/>
  <c r="E74" i="4" s="1"/>
  <c r="O74" i="4" s="1"/>
  <c r="E60" i="29"/>
  <c r="E57" i="5"/>
  <c r="E60" i="4" s="1"/>
  <c r="O60" i="4" s="1"/>
  <c r="E46" i="29"/>
  <c r="E43" i="5"/>
  <c r="E46" i="4" s="1"/>
  <c r="O46" i="4" s="1"/>
  <c r="E32" i="29"/>
  <c r="E29" i="5"/>
  <c r="E32" i="4" s="1"/>
  <c r="O32" i="4" s="1"/>
  <c r="E18" i="29"/>
  <c r="E15" i="5"/>
  <c r="E18" i="4" s="1"/>
  <c r="O18" i="4" s="1"/>
  <c r="E333" i="29"/>
  <c r="N320" i="16"/>
  <c r="E336" i="5"/>
  <c r="E129" i="29"/>
  <c r="E126" i="5"/>
  <c r="E129" i="4" s="1"/>
  <c r="O129" i="4" s="1"/>
  <c r="E306" i="29"/>
  <c r="N112" i="16"/>
  <c r="E308" i="5"/>
  <c r="E199" i="29"/>
  <c r="E196" i="5"/>
  <c r="E199" i="4" s="1"/>
  <c r="O199" i="4" s="1"/>
  <c r="E305" i="29"/>
  <c r="N59" i="16"/>
  <c r="E307" i="5"/>
  <c r="E267" i="29"/>
  <c r="N283" i="16"/>
  <c r="E265" i="5"/>
  <c r="E226" i="29"/>
  <c r="E223" i="5"/>
  <c r="E226" i="4" s="1"/>
  <c r="O226" i="4" s="1"/>
  <c r="E212" i="29"/>
  <c r="E209" i="5"/>
  <c r="E212" i="4" s="1"/>
  <c r="O212" i="4" s="1"/>
  <c r="E198" i="29"/>
  <c r="E195" i="5"/>
  <c r="E198" i="4" s="1"/>
  <c r="O198" i="4" s="1"/>
  <c r="E184" i="29"/>
  <c r="L184" i="19"/>
  <c r="E181" i="5"/>
  <c r="E184" i="4" s="1"/>
  <c r="E170" i="29"/>
  <c r="E167" i="5"/>
  <c r="E170" i="4" s="1"/>
  <c r="O170" i="4" s="1"/>
  <c r="E156" i="29"/>
  <c r="E153" i="5"/>
  <c r="E156" i="4" s="1"/>
  <c r="O156" i="4" s="1"/>
  <c r="E142" i="29"/>
  <c r="E139" i="5"/>
  <c r="E142" i="4" s="1"/>
  <c r="O142" i="4" s="1"/>
  <c r="E128" i="29"/>
  <c r="E125" i="5"/>
  <c r="E128" i="4" s="1"/>
  <c r="O128" i="4" s="1"/>
  <c r="E114" i="29"/>
  <c r="E111" i="5"/>
  <c r="E114" i="4" s="1"/>
  <c r="O114" i="4" s="1"/>
  <c r="E100" i="29"/>
  <c r="E97" i="5"/>
  <c r="E100" i="4" s="1"/>
  <c r="O100" i="4" s="1"/>
  <c r="E86" i="29"/>
  <c r="E83" i="5"/>
  <c r="E86" i="4" s="1"/>
  <c r="O86" i="4" s="1"/>
  <c r="E72" i="29"/>
  <c r="E69" i="5"/>
  <c r="E72" i="4" s="1"/>
  <c r="O72" i="4" s="1"/>
  <c r="E58" i="29"/>
  <c r="E55" i="5"/>
  <c r="E58" i="4" s="1"/>
  <c r="O58" i="4" s="1"/>
  <c r="E44" i="29"/>
  <c r="E41" i="5"/>
  <c r="E44" i="4" s="1"/>
  <c r="O44" i="4" s="1"/>
  <c r="E30" i="29"/>
  <c r="E27" i="5"/>
  <c r="E30" i="4" s="1"/>
  <c r="O30" i="4" s="1"/>
  <c r="E16" i="29"/>
  <c r="E13" i="5"/>
  <c r="E16" i="4" s="1"/>
  <c r="O16" i="4" s="1"/>
  <c r="E335" i="29"/>
  <c r="N180" i="16"/>
  <c r="E338" i="5"/>
  <c r="E319" i="29"/>
  <c r="N151" i="16"/>
  <c r="E322" i="5"/>
  <c r="E292" i="29"/>
  <c r="N91" i="16"/>
  <c r="E294" i="5"/>
  <c r="E268" i="29"/>
  <c r="N139" i="16"/>
  <c r="E266" i="5"/>
  <c r="E241" i="29"/>
  <c r="E238" i="5"/>
  <c r="E241" i="4" s="1"/>
  <c r="O241" i="4" s="1"/>
  <c r="E213" i="29"/>
  <c r="E210" i="5"/>
  <c r="E213" i="4" s="1"/>
  <c r="O213" i="4" s="1"/>
  <c r="E171" i="29"/>
  <c r="E168" i="5"/>
  <c r="E171" i="4" s="1"/>
  <c r="O171" i="4" s="1"/>
  <c r="E143" i="29"/>
  <c r="E140" i="5"/>
  <c r="E143" i="4" s="1"/>
  <c r="O143" i="4" s="1"/>
  <c r="E115" i="29"/>
  <c r="E112" i="5"/>
  <c r="E115" i="4" s="1"/>
  <c r="O115" i="4" s="1"/>
  <c r="E101" i="29"/>
  <c r="E98" i="5"/>
  <c r="E101" i="4" s="1"/>
  <c r="O101" i="4" s="1"/>
  <c r="E73" i="29"/>
  <c r="E70" i="5"/>
  <c r="E73" i="4" s="1"/>
  <c r="O73" i="4" s="1"/>
  <c r="E59" i="29"/>
  <c r="E56" i="5"/>
  <c r="E59" i="4" s="1"/>
  <c r="O59" i="4" s="1"/>
  <c r="E45" i="29"/>
  <c r="E42" i="5"/>
  <c r="E45" i="4" s="1"/>
  <c r="O45" i="4" s="1"/>
  <c r="E31" i="29"/>
  <c r="E28" i="5"/>
  <c r="E31" i="4" s="1"/>
  <c r="O31" i="4" s="1"/>
  <c r="E17" i="29"/>
  <c r="E14" i="5"/>
  <c r="E17" i="4" s="1"/>
  <c r="O17" i="4" s="1"/>
  <c r="E332" i="29"/>
  <c r="N216" i="16"/>
  <c r="E335" i="5"/>
  <c r="E291" i="29"/>
  <c r="N352" i="16"/>
  <c r="E293" i="5"/>
  <c r="E253" i="29"/>
  <c r="E251" i="5"/>
  <c r="E331" i="29"/>
  <c r="N331" i="16"/>
  <c r="E334" i="5"/>
  <c r="E304" i="29"/>
  <c r="N262" i="16"/>
  <c r="E306" i="5"/>
  <c r="E266" i="29"/>
  <c r="N232" i="16"/>
  <c r="E264" i="5"/>
  <c r="E239" i="29"/>
  <c r="E236" i="5"/>
  <c r="E239" i="4" s="1"/>
  <c r="O239" i="4" s="1"/>
  <c r="E211" i="29"/>
  <c r="I211" i="29" s="1"/>
  <c r="I360" i="29" s="1"/>
  <c r="E208" i="5"/>
  <c r="E211" i="4" s="1"/>
  <c r="O211" i="4" s="1"/>
  <c r="E183" i="29"/>
  <c r="E180" i="5"/>
  <c r="E183" i="4" s="1"/>
  <c r="O183" i="4" s="1"/>
  <c r="E155" i="29"/>
  <c r="E152" i="5"/>
  <c r="E155" i="4" s="1"/>
  <c r="O155" i="4" s="1"/>
  <c r="E127" i="29"/>
  <c r="E124" i="5"/>
  <c r="E127" i="4" s="1"/>
  <c r="O127" i="4" s="1"/>
  <c r="E99" i="29"/>
  <c r="E96" i="5"/>
  <c r="E99" i="4" s="1"/>
  <c r="O99" i="4" s="1"/>
  <c r="E71" i="29"/>
  <c r="E68" i="5"/>
  <c r="E71" i="4" s="1"/>
  <c r="O71" i="4" s="1"/>
  <c r="E57" i="29"/>
  <c r="E54" i="5"/>
  <c r="E57" i="4" s="1"/>
  <c r="O57" i="4" s="1"/>
  <c r="E43" i="29"/>
  <c r="E40" i="5"/>
  <c r="E43" i="4" s="1"/>
  <c r="O43" i="4" s="1"/>
  <c r="E15" i="29"/>
  <c r="E12" i="5"/>
  <c r="E15" i="4" s="1"/>
  <c r="O15" i="4" s="1"/>
  <c r="E321" i="29"/>
  <c r="N62" i="16"/>
  <c r="E324" i="5"/>
  <c r="E277" i="29"/>
  <c r="E355" i="29"/>
  <c r="N43" i="16"/>
  <c r="J277" i="10"/>
  <c r="K277" i="10" s="1"/>
  <c r="L277" i="10" s="1"/>
  <c r="M277" i="10" s="1"/>
  <c r="E280" i="5"/>
  <c r="E254" i="29"/>
  <c r="N121" i="16"/>
  <c r="E252" i="5"/>
  <c r="E227" i="29"/>
  <c r="E224" i="5"/>
  <c r="E227" i="4" s="1"/>
  <c r="O227" i="4" s="1"/>
  <c r="E185" i="29"/>
  <c r="E182" i="5"/>
  <c r="E185" i="4" s="1"/>
  <c r="O185" i="4" s="1"/>
  <c r="E157" i="29"/>
  <c r="E154" i="5"/>
  <c r="E157" i="4" s="1"/>
  <c r="O157" i="4" s="1"/>
  <c r="E87" i="29"/>
  <c r="E84" i="5"/>
  <c r="E87" i="4" s="1"/>
  <c r="O87" i="4" s="1"/>
  <c r="E318" i="29"/>
  <c r="N26" i="16"/>
  <c r="J318" i="10"/>
  <c r="K318" i="10" s="1"/>
  <c r="L318" i="10" s="1"/>
  <c r="M318" i="10" s="1"/>
  <c r="E321" i="5"/>
  <c r="E359" i="29"/>
  <c r="J359" i="10"/>
  <c r="K359" i="10" s="1"/>
  <c r="L359" i="10" s="1"/>
  <c r="M359" i="10" s="1"/>
  <c r="G39" i="16" s="1"/>
  <c r="E279" i="5"/>
  <c r="E282" i="4" s="1"/>
  <c r="O282" i="4" s="1"/>
  <c r="E240" i="29"/>
  <c r="E237" i="5"/>
  <c r="E240" i="4" s="1"/>
  <c r="O240" i="4" s="1"/>
  <c r="E317" i="29"/>
  <c r="N84" i="16"/>
  <c r="E320" i="5"/>
  <c r="E290" i="29"/>
  <c r="N80" i="16"/>
  <c r="E292" i="5"/>
  <c r="E275" i="29"/>
  <c r="N71" i="16"/>
  <c r="J275" i="10"/>
  <c r="K275" i="10" s="1"/>
  <c r="L275" i="10" s="1"/>
  <c r="M275" i="10" s="1"/>
  <c r="E278" i="5"/>
  <c r="E252" i="29"/>
  <c r="N38" i="16"/>
  <c r="E250" i="5"/>
  <c r="E225" i="29"/>
  <c r="E222" i="5"/>
  <c r="E225" i="4" s="1"/>
  <c r="O225" i="4" s="1"/>
  <c r="E197" i="29"/>
  <c r="E194" i="5"/>
  <c r="E197" i="4" s="1"/>
  <c r="O197" i="4" s="1"/>
  <c r="E169" i="29"/>
  <c r="E166" i="5"/>
  <c r="E169" i="4" s="1"/>
  <c r="O169" i="4" s="1"/>
  <c r="E141" i="29"/>
  <c r="E138" i="5"/>
  <c r="E141" i="4" s="1"/>
  <c r="O141" i="4" s="1"/>
  <c r="E113" i="29"/>
  <c r="E110" i="5"/>
  <c r="E113" i="4" s="1"/>
  <c r="O113" i="4" s="1"/>
  <c r="E85" i="29"/>
  <c r="E82" i="5"/>
  <c r="E85" i="4" s="1"/>
  <c r="O85" i="4" s="1"/>
  <c r="E29" i="29"/>
  <c r="E26" i="5"/>
  <c r="E29" i="4" s="1"/>
  <c r="O29" i="4" s="1"/>
  <c r="E330" i="29"/>
  <c r="N148" i="16"/>
  <c r="E333" i="5"/>
  <c r="E316" i="29"/>
  <c r="N354" i="16"/>
  <c r="E319" i="5"/>
  <c r="E303" i="29"/>
  <c r="N269" i="16"/>
  <c r="E305" i="5"/>
  <c r="E289" i="29"/>
  <c r="N81" i="16"/>
  <c r="E291" i="5"/>
  <c r="E358" i="29"/>
  <c r="N57" i="16"/>
  <c r="E277" i="5"/>
  <c r="E359" i="4" s="1"/>
  <c r="E265" i="29"/>
  <c r="N74" i="16"/>
  <c r="E263" i="5"/>
  <c r="E251" i="29"/>
  <c r="N16" i="16"/>
  <c r="E249" i="5"/>
  <c r="E238" i="29"/>
  <c r="E235" i="5"/>
  <c r="E238" i="4" s="1"/>
  <c r="O238" i="4" s="1"/>
  <c r="E224" i="29"/>
  <c r="E221" i="5"/>
  <c r="E224" i="4" s="1"/>
  <c r="O224" i="4" s="1"/>
  <c r="E210" i="29"/>
  <c r="E207" i="5"/>
  <c r="E210" i="4" s="1"/>
  <c r="O210" i="4" s="1"/>
  <c r="E196" i="29"/>
  <c r="E193" i="5"/>
  <c r="E196" i="4" s="1"/>
  <c r="O196" i="4" s="1"/>
  <c r="E182" i="29"/>
  <c r="E179" i="5"/>
  <c r="E182" i="4" s="1"/>
  <c r="O182" i="4" s="1"/>
  <c r="E168" i="29"/>
  <c r="E165" i="5"/>
  <c r="E168" i="4" s="1"/>
  <c r="O168" i="4" s="1"/>
  <c r="E154" i="29"/>
  <c r="E151" i="5"/>
  <c r="E154" i="4" s="1"/>
  <c r="O154" i="4" s="1"/>
  <c r="E140" i="29"/>
  <c r="E137" i="5"/>
  <c r="E140" i="4" s="1"/>
  <c r="O140" i="4" s="1"/>
  <c r="E126" i="29"/>
  <c r="E123" i="5"/>
  <c r="E126" i="4" s="1"/>
  <c r="O126" i="4" s="1"/>
  <c r="E112" i="29"/>
  <c r="E109" i="5"/>
  <c r="E112" i="4" s="1"/>
  <c r="O112" i="4" s="1"/>
  <c r="E98" i="29"/>
  <c r="E95" i="5"/>
  <c r="E98" i="4" s="1"/>
  <c r="O98" i="4" s="1"/>
  <c r="E84" i="29"/>
  <c r="E81" i="5"/>
  <c r="E84" i="4" s="1"/>
  <c r="O84" i="4" s="1"/>
  <c r="E70" i="29"/>
  <c r="E67" i="5"/>
  <c r="E70" i="4" s="1"/>
  <c r="O70" i="4" s="1"/>
  <c r="E56" i="29"/>
  <c r="E53" i="5"/>
  <c r="E56" i="4" s="1"/>
  <c r="O56" i="4" s="1"/>
  <c r="E42" i="29"/>
  <c r="E39" i="5"/>
  <c r="E42" i="4" s="1"/>
  <c r="O42" i="4" s="1"/>
  <c r="E28" i="29"/>
  <c r="E25" i="5"/>
  <c r="E28" i="4" s="1"/>
  <c r="O28" i="4" s="1"/>
  <c r="E14" i="29"/>
  <c r="E11" i="5"/>
  <c r="E14" i="4" s="1"/>
  <c r="O14" i="4" s="1"/>
  <c r="E41" i="29"/>
  <c r="E38" i="5"/>
  <c r="E41" i="4" s="1"/>
  <c r="O41" i="4" s="1"/>
  <c r="E341" i="29"/>
  <c r="N23" i="16"/>
  <c r="E344" i="5"/>
  <c r="E327" i="29"/>
  <c r="E330" i="5"/>
  <c r="E313" i="29"/>
  <c r="E316" i="5"/>
  <c r="E313" i="4" s="1"/>
  <c r="O313" i="4" s="1"/>
  <c r="E300" i="29"/>
  <c r="N146" i="16"/>
  <c r="E302" i="5"/>
  <c r="E286" i="29"/>
  <c r="N68" i="16"/>
  <c r="J286" i="10"/>
  <c r="K286" i="10" s="1"/>
  <c r="L286" i="10" s="1"/>
  <c r="M286" i="10" s="1"/>
  <c r="E288" i="5"/>
  <c r="E274" i="5"/>
  <c r="E262" i="29"/>
  <c r="N294" i="16"/>
  <c r="E260" i="5"/>
  <c r="E248" i="29"/>
  <c r="N117" i="16"/>
  <c r="E246" i="5"/>
  <c r="E235" i="29"/>
  <c r="E232" i="5"/>
  <c r="E235" i="4" s="1"/>
  <c r="O235" i="4" s="1"/>
  <c r="E221" i="29"/>
  <c r="E218" i="5"/>
  <c r="E221" i="4" s="1"/>
  <c r="O221" i="4" s="1"/>
  <c r="E207" i="29"/>
  <c r="E204" i="5"/>
  <c r="E207" i="4" s="1"/>
  <c r="O207" i="4" s="1"/>
  <c r="E193" i="29"/>
  <c r="E190" i="5"/>
  <c r="E193" i="4" s="1"/>
  <c r="O193" i="4" s="1"/>
  <c r="E179" i="29"/>
  <c r="L179" i="19"/>
  <c r="E176" i="5"/>
  <c r="E179" i="4" s="1"/>
  <c r="E165" i="29"/>
  <c r="E162" i="5"/>
  <c r="E165" i="4" s="1"/>
  <c r="O165" i="4" s="1"/>
  <c r="E151" i="29"/>
  <c r="E148" i="5"/>
  <c r="E151" i="4" s="1"/>
  <c r="O151" i="4" s="1"/>
  <c r="E137" i="29"/>
  <c r="E134" i="5"/>
  <c r="E137" i="4" s="1"/>
  <c r="O137" i="4" s="1"/>
  <c r="E123" i="29"/>
  <c r="E120" i="5"/>
  <c r="E123" i="4" s="1"/>
  <c r="O123" i="4" s="1"/>
  <c r="E109" i="29"/>
  <c r="E106" i="5"/>
  <c r="E109" i="4" s="1"/>
  <c r="O109" i="4" s="1"/>
  <c r="E95" i="29"/>
  <c r="E92" i="5"/>
  <c r="E95" i="4" s="1"/>
  <c r="O95" i="4" s="1"/>
  <c r="E81" i="29"/>
  <c r="E78" i="5"/>
  <c r="E81" i="4" s="1"/>
  <c r="O81" i="4" s="1"/>
  <c r="E67" i="29"/>
  <c r="N170" i="16"/>
  <c r="E64" i="5"/>
  <c r="E67" i="4" s="1"/>
  <c r="O67" i="4" s="1"/>
  <c r="E53" i="29"/>
  <c r="E50" i="5"/>
  <c r="E53" i="4" s="1"/>
  <c r="O53" i="4" s="1"/>
  <c r="E39" i="29"/>
  <c r="E36" i="5"/>
  <c r="E39" i="4" s="1"/>
  <c r="O39" i="4" s="1"/>
  <c r="E25" i="29"/>
  <c r="E22" i="5"/>
  <c r="E25" i="4" s="1"/>
  <c r="O25" i="4" s="1"/>
  <c r="E11" i="29"/>
  <c r="L11" i="19"/>
  <c r="E8" i="5"/>
  <c r="E11" i="4" s="1"/>
  <c r="O11" i="4" s="1"/>
  <c r="E27" i="29"/>
  <c r="L27" i="19"/>
  <c r="E24" i="5"/>
  <c r="E27" i="4" s="1"/>
  <c r="O27" i="4" s="1"/>
  <c r="E68" i="29"/>
  <c r="E65" i="5"/>
  <c r="E68" i="4" s="1"/>
  <c r="O68" i="4" s="1"/>
  <c r="E192" i="29"/>
  <c r="N118" i="16"/>
  <c r="E189" i="5"/>
  <c r="E192" i="4" s="1"/>
  <c r="O192" i="4" s="1"/>
  <c r="E12" i="29"/>
  <c r="L12" i="19"/>
  <c r="E9" i="5"/>
  <c r="E12" i="4" s="1"/>
  <c r="O12" i="4" s="1"/>
  <c r="N27" i="16"/>
  <c r="E315" i="5"/>
  <c r="E285" i="29"/>
  <c r="N300" i="16"/>
  <c r="J285" i="10"/>
  <c r="K285" i="10" s="1"/>
  <c r="L285" i="10" s="1"/>
  <c r="M285" i="10" s="1"/>
  <c r="E287" i="5"/>
  <c r="E273" i="5"/>
  <c r="E276" i="4" s="1"/>
  <c r="O276" i="4" s="1"/>
  <c r="E234" i="29"/>
  <c r="E231" i="5"/>
  <c r="E234" i="4" s="1"/>
  <c r="O234" i="4" s="1"/>
  <c r="E150" i="29"/>
  <c r="E147" i="5"/>
  <c r="E150" i="4" s="1"/>
  <c r="O150" i="4" s="1"/>
  <c r="E52" i="29"/>
  <c r="E49" i="5"/>
  <c r="E52" i="4" s="1"/>
  <c r="O52" i="4" s="1"/>
  <c r="E163" i="29"/>
  <c r="E160" i="5"/>
  <c r="E163" i="4" s="1"/>
  <c r="E340" i="29"/>
  <c r="N153" i="16"/>
  <c r="E343" i="5"/>
  <c r="E261" i="29"/>
  <c r="N197" i="16"/>
  <c r="E259" i="5"/>
  <c r="E164" i="29"/>
  <c r="E161" i="5"/>
  <c r="E164" i="4" s="1"/>
  <c r="O164" i="4" s="1"/>
  <c r="E339" i="29"/>
  <c r="N229" i="16"/>
  <c r="E342" i="5"/>
  <c r="E298" i="29"/>
  <c r="N317" i="16"/>
  <c r="E300" i="5"/>
  <c r="E272" i="5"/>
  <c r="E205" i="29"/>
  <c r="E202" i="5"/>
  <c r="E205" i="4" s="1"/>
  <c r="O205" i="4" s="1"/>
  <c r="E338" i="29"/>
  <c r="N89" i="16"/>
  <c r="E341" i="5"/>
  <c r="E324" i="29"/>
  <c r="N129" i="16"/>
  <c r="E327" i="5"/>
  <c r="E311" i="29"/>
  <c r="N270" i="16"/>
  <c r="E313" i="5"/>
  <c r="E297" i="29"/>
  <c r="N304" i="16"/>
  <c r="E299" i="5"/>
  <c r="E283" i="29"/>
  <c r="N315" i="16"/>
  <c r="J283" i="10"/>
  <c r="K283" i="10" s="1"/>
  <c r="L283" i="10" s="1"/>
  <c r="M283" i="10" s="1"/>
  <c r="E285" i="5"/>
  <c r="E274" i="29"/>
  <c r="E271" i="5"/>
  <c r="E274" i="4" s="1"/>
  <c r="O274" i="4" s="1"/>
  <c r="E259" i="29"/>
  <c r="N288" i="16"/>
  <c r="E257" i="5"/>
  <c r="N67" i="16"/>
  <c r="E243" i="5"/>
  <c r="E232" i="29"/>
  <c r="E229" i="5"/>
  <c r="E232" i="4" s="1"/>
  <c r="O232" i="4" s="1"/>
  <c r="E218" i="29"/>
  <c r="E215" i="5"/>
  <c r="E218" i="4" s="1"/>
  <c r="O218" i="4" s="1"/>
  <c r="E204" i="29"/>
  <c r="L204" i="19"/>
  <c r="E201" i="5"/>
  <c r="E204" i="4" s="1"/>
  <c r="O204" i="4" s="1"/>
  <c r="E190" i="29"/>
  <c r="E187" i="5"/>
  <c r="E190" i="4" s="1"/>
  <c r="O190" i="4" s="1"/>
  <c r="E176" i="29"/>
  <c r="E173" i="5"/>
  <c r="E176" i="4" s="1"/>
  <c r="O176" i="4" s="1"/>
  <c r="E162" i="29"/>
  <c r="E159" i="5"/>
  <c r="E162" i="4" s="1"/>
  <c r="O162" i="4" s="1"/>
  <c r="E148" i="29"/>
  <c r="E145" i="5"/>
  <c r="E148" i="4" s="1"/>
  <c r="O148" i="4" s="1"/>
  <c r="E134" i="29"/>
  <c r="E131" i="5"/>
  <c r="E134" i="4" s="1"/>
  <c r="O134" i="4" s="1"/>
  <c r="E120" i="29"/>
  <c r="E117" i="5"/>
  <c r="E120" i="4" s="1"/>
  <c r="O120" i="4" s="1"/>
  <c r="E106" i="29"/>
  <c r="E103" i="5"/>
  <c r="E106" i="4" s="1"/>
  <c r="O106" i="4" s="1"/>
  <c r="E92" i="29"/>
  <c r="E89" i="5"/>
  <c r="E92" i="4" s="1"/>
  <c r="O92" i="4" s="1"/>
  <c r="E78" i="29"/>
  <c r="E75" i="5"/>
  <c r="E78" i="4" s="1"/>
  <c r="O78" i="4" s="1"/>
  <c r="E64" i="29"/>
  <c r="E61" i="5"/>
  <c r="E64" i="4" s="1"/>
  <c r="O64" i="4" s="1"/>
  <c r="E50" i="29"/>
  <c r="E47" i="5"/>
  <c r="E50" i="4" s="1"/>
  <c r="O50" i="4" s="1"/>
  <c r="E36" i="29"/>
  <c r="E33" i="5"/>
  <c r="E36" i="4" s="1"/>
  <c r="O36" i="4" s="1"/>
  <c r="E22" i="29"/>
  <c r="E19" i="5"/>
  <c r="E22" i="4" s="1"/>
  <c r="O22" i="4" s="1"/>
  <c r="E8" i="29"/>
  <c r="E5" i="5"/>
  <c r="E8" i="4" s="1"/>
  <c r="O8" i="4" s="1"/>
  <c r="E5" i="29"/>
  <c r="N140" i="16"/>
  <c r="E314" i="29"/>
  <c r="N328" i="16"/>
  <c r="E317" i="5"/>
  <c r="E275" i="5"/>
  <c r="E236" i="29"/>
  <c r="E233" i="5"/>
  <c r="E236" i="4" s="1"/>
  <c r="O236" i="4" s="1"/>
  <c r="E82" i="29"/>
  <c r="E79" i="5"/>
  <c r="E82" i="4" s="1"/>
  <c r="O82" i="4" s="1"/>
  <c r="E326" i="29"/>
  <c r="N127" i="16"/>
  <c r="E329" i="5"/>
  <c r="E247" i="29"/>
  <c r="N296" i="16"/>
  <c r="E245" i="5"/>
  <c r="E206" i="29"/>
  <c r="E203" i="5"/>
  <c r="E206" i="4" s="1"/>
  <c r="O206" i="4" s="1"/>
  <c r="E178" i="29"/>
  <c r="E175" i="5"/>
  <c r="E178" i="4" s="1"/>
  <c r="O178" i="4" s="1"/>
  <c r="E136" i="29"/>
  <c r="E133" i="5"/>
  <c r="E136" i="4" s="1"/>
  <c r="O136" i="4" s="1"/>
  <c r="E122" i="29"/>
  <c r="E119" i="5"/>
  <c r="E122" i="4" s="1"/>
  <c r="O122" i="4" s="1"/>
  <c r="E108" i="29"/>
  <c r="E105" i="5"/>
  <c r="E108" i="4" s="1"/>
  <c r="O108" i="4" s="1"/>
  <c r="E94" i="29"/>
  <c r="E91" i="5"/>
  <c r="E94" i="4" s="1"/>
  <c r="O94" i="4" s="1"/>
  <c r="E66" i="29"/>
  <c r="E63" i="5"/>
  <c r="E66" i="4" s="1"/>
  <c r="O66" i="4" s="1"/>
  <c r="E38" i="29"/>
  <c r="E35" i="5"/>
  <c r="E38" i="4" s="1"/>
  <c r="O38" i="4" s="1"/>
  <c r="E24" i="29"/>
  <c r="E21" i="5"/>
  <c r="E24" i="4" s="1"/>
  <c r="O24" i="4" s="1"/>
  <c r="E10" i="29"/>
  <c r="L10" i="19"/>
  <c r="E7" i="5"/>
  <c r="E10" i="4" s="1"/>
  <c r="O10" i="4" s="1"/>
  <c r="E312" i="29"/>
  <c r="N265" i="16"/>
  <c r="E314" i="5"/>
  <c r="E246" i="29"/>
  <c r="J246" i="10"/>
  <c r="K246" i="10" s="1"/>
  <c r="L246" i="10" s="1"/>
  <c r="M246" i="10" s="1"/>
  <c r="E244" i="5"/>
  <c r="E219" i="29"/>
  <c r="E216" i="5"/>
  <c r="E219" i="4" s="1"/>
  <c r="O219" i="4" s="1"/>
  <c r="E177" i="29"/>
  <c r="E174" i="5"/>
  <c r="E177" i="4" s="1"/>
  <c r="O177" i="4" s="1"/>
  <c r="E135" i="29"/>
  <c r="E132" i="5"/>
  <c r="E135" i="4" s="1"/>
  <c r="O135" i="4" s="1"/>
  <c r="E121" i="29"/>
  <c r="E118" i="5"/>
  <c r="E121" i="4" s="1"/>
  <c r="O121" i="4" s="1"/>
  <c r="E107" i="29"/>
  <c r="E104" i="5"/>
  <c r="E107" i="4" s="1"/>
  <c r="O107" i="4" s="1"/>
  <c r="E79" i="29"/>
  <c r="E76" i="5"/>
  <c r="E79" i="4" s="1"/>
  <c r="O79" i="4" s="1"/>
  <c r="E65" i="29"/>
  <c r="E62" i="5"/>
  <c r="E65" i="4" s="1"/>
  <c r="O65" i="4" s="1"/>
  <c r="E51" i="29"/>
  <c r="E48" i="5"/>
  <c r="E51" i="4" s="1"/>
  <c r="O51" i="4" s="1"/>
  <c r="E37" i="29"/>
  <c r="E34" i="5"/>
  <c r="E37" i="4" s="1"/>
  <c r="O37" i="4" s="1"/>
  <c r="E23" i="29"/>
  <c r="E20" i="5"/>
  <c r="E23" i="4" s="1"/>
  <c r="O23" i="4" s="1"/>
  <c r="E9" i="29"/>
  <c r="L9" i="19"/>
  <c r="E6" i="5"/>
  <c r="E9" i="4" s="1"/>
  <c r="O9" i="4" s="1"/>
  <c r="E337" i="29"/>
  <c r="N87" i="16"/>
  <c r="E340" i="5"/>
  <c r="E323" i="29"/>
  <c r="N33" i="16"/>
  <c r="E326" i="5"/>
  <c r="E310" i="29"/>
  <c r="N161" i="16"/>
  <c r="E312" i="5"/>
  <c r="E296" i="29"/>
  <c r="N305" i="16"/>
  <c r="E298" i="5"/>
  <c r="E357" i="29"/>
  <c r="E281" i="29"/>
  <c r="N116" i="16"/>
  <c r="J281" i="10"/>
  <c r="K281" i="10" s="1"/>
  <c r="L281" i="10" s="1"/>
  <c r="M281" i="10" s="1"/>
  <c r="E284" i="5"/>
  <c r="E273" i="29"/>
  <c r="E270" i="5"/>
  <c r="E273" i="4" s="1"/>
  <c r="O273" i="4" s="1"/>
  <c r="E258" i="29"/>
  <c r="N261" i="16"/>
  <c r="E256" i="5"/>
  <c r="E245" i="29"/>
  <c r="E242" i="5"/>
  <c r="E245" i="4" s="1"/>
  <c r="O245" i="4" s="1"/>
  <c r="E231" i="29"/>
  <c r="E228" i="5"/>
  <c r="E231" i="4" s="1"/>
  <c r="O231" i="4" s="1"/>
  <c r="E217" i="29"/>
  <c r="E214" i="5"/>
  <c r="E217" i="4" s="1"/>
  <c r="O217" i="4" s="1"/>
  <c r="E203" i="29"/>
  <c r="E200" i="5"/>
  <c r="E203" i="4" s="1"/>
  <c r="O203" i="4" s="1"/>
  <c r="E189" i="29"/>
  <c r="L189" i="19"/>
  <c r="E186" i="5"/>
  <c r="E189" i="4" s="1"/>
  <c r="E175" i="29"/>
  <c r="E172" i="5"/>
  <c r="E175" i="4" s="1"/>
  <c r="O175" i="4" s="1"/>
  <c r="E161" i="29"/>
  <c r="E158" i="5"/>
  <c r="E161" i="4" s="1"/>
  <c r="O161" i="4" s="1"/>
  <c r="E147" i="29"/>
  <c r="E144" i="5"/>
  <c r="E147" i="4" s="1"/>
  <c r="O147" i="4" s="1"/>
  <c r="E133" i="29"/>
  <c r="E130" i="5"/>
  <c r="E133" i="4" s="1"/>
  <c r="O133" i="4" s="1"/>
  <c r="E119" i="29"/>
  <c r="E116" i="5"/>
  <c r="E119" i="4" s="1"/>
  <c r="O119" i="4" s="1"/>
  <c r="E105" i="29"/>
  <c r="E102" i="5"/>
  <c r="E105" i="4" s="1"/>
  <c r="O105" i="4" s="1"/>
  <c r="E91" i="29"/>
  <c r="E88" i="5"/>
  <c r="E91" i="4" s="1"/>
  <c r="O91" i="4" s="1"/>
  <c r="E77" i="29"/>
  <c r="E74" i="5"/>
  <c r="E77" i="4" s="1"/>
  <c r="O77" i="4" s="1"/>
  <c r="E63" i="29"/>
  <c r="E60" i="5"/>
  <c r="E63" i="4" s="1"/>
  <c r="O63" i="4" s="1"/>
  <c r="E49" i="29"/>
  <c r="E46" i="5"/>
  <c r="E49" i="4" s="1"/>
  <c r="O49" i="4" s="1"/>
  <c r="E35" i="29"/>
  <c r="E32" i="5"/>
  <c r="E35" i="4" s="1"/>
  <c r="O35" i="4" s="1"/>
  <c r="E21" i="29"/>
  <c r="E18" i="5"/>
  <c r="E21" i="4" s="1"/>
  <c r="O21" i="4" s="1"/>
  <c r="E7" i="29"/>
  <c r="E4" i="5"/>
  <c r="E7" i="4" s="1"/>
  <c r="O7" i="4" s="1"/>
  <c r="E328" i="29"/>
  <c r="N235" i="16"/>
  <c r="E331" i="5"/>
  <c r="E301" i="29"/>
  <c r="N94" i="16"/>
  <c r="E303" i="5"/>
  <c r="E287" i="29"/>
  <c r="N209" i="16"/>
  <c r="J287" i="10"/>
  <c r="K287" i="10" s="1"/>
  <c r="L287" i="10" s="1"/>
  <c r="M287" i="10" s="1"/>
  <c r="E289" i="5"/>
  <c r="E263" i="29"/>
  <c r="N10" i="16"/>
  <c r="E261" i="5"/>
  <c r="E249" i="29"/>
  <c r="E247" i="5"/>
  <c r="E222" i="29"/>
  <c r="E219" i="5"/>
  <c r="E222" i="4" s="1"/>
  <c r="O222" i="4" s="1"/>
  <c r="E208" i="29"/>
  <c r="E205" i="5"/>
  <c r="E208" i="4" s="1"/>
  <c r="O208" i="4" s="1"/>
  <c r="E194" i="29"/>
  <c r="E191" i="5"/>
  <c r="E194" i="4" s="1"/>
  <c r="O194" i="4" s="1"/>
  <c r="E180" i="29"/>
  <c r="E177" i="5"/>
  <c r="E180" i="4" s="1"/>
  <c r="O180" i="4" s="1"/>
  <c r="E166" i="29"/>
  <c r="E163" i="5"/>
  <c r="E166" i="4" s="1"/>
  <c r="O166" i="4" s="1"/>
  <c r="E152" i="29"/>
  <c r="E149" i="5"/>
  <c r="E152" i="4" s="1"/>
  <c r="O152" i="4" s="1"/>
  <c r="E138" i="29"/>
  <c r="E135" i="5"/>
  <c r="E138" i="4" s="1"/>
  <c r="E124" i="29"/>
  <c r="E121" i="5"/>
  <c r="E124" i="4" s="1"/>
  <c r="O124" i="4" s="1"/>
  <c r="E110" i="29"/>
  <c r="E107" i="5"/>
  <c r="E110" i="4" s="1"/>
  <c r="O110" i="4" s="1"/>
  <c r="E96" i="29"/>
  <c r="E93" i="5"/>
  <c r="E96" i="4" s="1"/>
  <c r="O96" i="4" s="1"/>
  <c r="E54" i="29"/>
  <c r="E51" i="5"/>
  <c r="E54" i="4" s="1"/>
  <c r="O54" i="4" s="1"/>
  <c r="E40" i="29"/>
  <c r="E37" i="5"/>
  <c r="E40" i="4" s="1"/>
  <c r="O40" i="4" s="1"/>
  <c r="E26" i="29"/>
  <c r="L26" i="19"/>
  <c r="E23" i="5"/>
  <c r="E26" i="4" s="1"/>
  <c r="O26" i="4" s="1"/>
  <c r="E299" i="29"/>
  <c r="N266" i="16"/>
  <c r="E301" i="5"/>
  <c r="E220" i="29"/>
  <c r="E217" i="5"/>
  <c r="E220" i="4" s="1"/>
  <c r="O220" i="4" s="1"/>
  <c r="E80" i="29"/>
  <c r="E77" i="5"/>
  <c r="E80" i="4" s="1"/>
  <c r="O80" i="4" s="1"/>
  <c r="E325" i="29"/>
  <c r="N128" i="16"/>
  <c r="E328" i="5"/>
  <c r="E284" i="29"/>
  <c r="N303" i="16"/>
  <c r="J284" i="10"/>
  <c r="K284" i="10" s="1"/>
  <c r="L284" i="10" s="1"/>
  <c r="M284" i="10" s="1"/>
  <c r="E286" i="5"/>
  <c r="E260" i="29"/>
  <c r="N211" i="16"/>
  <c r="E258" i="5"/>
  <c r="E233" i="29"/>
  <c r="E230" i="5"/>
  <c r="E233" i="4" s="1"/>
  <c r="O233" i="4" s="1"/>
  <c r="E191" i="29"/>
  <c r="E188" i="5"/>
  <c r="E191" i="4" s="1"/>
  <c r="O191" i="4" s="1"/>
  <c r="E149" i="29"/>
  <c r="E146" i="5"/>
  <c r="E149" i="4" s="1"/>
  <c r="O149" i="4" s="1"/>
  <c r="E93" i="29"/>
  <c r="E90" i="5"/>
  <c r="E93" i="4" s="1"/>
  <c r="O93" i="4" s="1"/>
  <c r="E336" i="29"/>
  <c r="E339" i="5"/>
  <c r="E322" i="29"/>
  <c r="N290" i="16"/>
  <c r="E325" i="5"/>
  <c r="E309" i="29"/>
  <c r="N160" i="16"/>
  <c r="E311" i="5"/>
  <c r="E295" i="29"/>
  <c r="N341" i="16"/>
  <c r="E297" i="5"/>
  <c r="E280" i="29"/>
  <c r="N332" i="16"/>
  <c r="J280" i="10"/>
  <c r="K280" i="10" s="1"/>
  <c r="L280" i="10" s="1"/>
  <c r="M280" i="10" s="1"/>
  <c r="E283" i="5"/>
  <c r="E271" i="29"/>
  <c r="N72" i="16"/>
  <c r="E269" i="5"/>
  <c r="E257" i="29"/>
  <c r="N285" i="16"/>
  <c r="E255" i="5"/>
  <c r="E244" i="29"/>
  <c r="E241" i="5"/>
  <c r="E244" i="4" s="1"/>
  <c r="O244" i="4" s="1"/>
  <c r="E230" i="29"/>
  <c r="E227" i="5"/>
  <c r="E230" i="4" s="1"/>
  <c r="O230" i="4" s="1"/>
  <c r="E216" i="29"/>
  <c r="E213" i="5"/>
  <c r="E216" i="4" s="1"/>
  <c r="O216" i="4" s="1"/>
  <c r="E202" i="29"/>
  <c r="E199" i="5"/>
  <c r="E202" i="4" s="1"/>
  <c r="O202" i="4" s="1"/>
  <c r="E188" i="29"/>
  <c r="L188" i="19"/>
  <c r="E185" i="5"/>
  <c r="E188" i="4" s="1"/>
  <c r="E174" i="29"/>
  <c r="E171" i="5"/>
  <c r="E174" i="4" s="1"/>
  <c r="O174" i="4" s="1"/>
  <c r="E160" i="29"/>
  <c r="E157" i="5"/>
  <c r="E160" i="4" s="1"/>
  <c r="O160" i="4" s="1"/>
  <c r="E146" i="29"/>
  <c r="E143" i="5"/>
  <c r="E146" i="4" s="1"/>
  <c r="O146" i="4" s="1"/>
  <c r="E132" i="29"/>
  <c r="E129" i="5"/>
  <c r="E132" i="4" s="1"/>
  <c r="O132" i="4" s="1"/>
  <c r="E118" i="29"/>
  <c r="E115" i="5"/>
  <c r="E118" i="4" s="1"/>
  <c r="O118" i="4" s="1"/>
  <c r="E104" i="29"/>
  <c r="E101" i="5"/>
  <c r="E104" i="4" s="1"/>
  <c r="O104" i="4" s="1"/>
  <c r="E90" i="29"/>
  <c r="E87" i="5"/>
  <c r="E90" i="4" s="1"/>
  <c r="O90" i="4" s="1"/>
  <c r="E76" i="29"/>
  <c r="E73" i="5"/>
  <c r="E76" i="4" s="1"/>
  <c r="O76" i="4" s="1"/>
  <c r="E62" i="29"/>
  <c r="E59" i="5"/>
  <c r="E62" i="4" s="1"/>
  <c r="O62" i="4" s="1"/>
  <c r="E48" i="29"/>
  <c r="E45" i="5"/>
  <c r="E48" i="4" s="1"/>
  <c r="O48" i="4" s="1"/>
  <c r="E34" i="29"/>
  <c r="E31" i="5"/>
  <c r="E34" i="4" s="1"/>
  <c r="O34" i="4" s="1"/>
  <c r="E20" i="29"/>
  <c r="E17" i="5"/>
  <c r="E20" i="4" s="1"/>
  <c r="O20" i="4" s="1"/>
  <c r="E6" i="29"/>
  <c r="E3" i="5"/>
  <c r="E6" i="4" s="1"/>
  <c r="O6" i="4" s="1"/>
  <c r="AG365" i="30"/>
  <c r="S348" i="30"/>
  <c r="T348" i="30" s="1"/>
  <c r="AI345" i="30"/>
  <c r="T345" i="30"/>
  <c r="T346" i="30"/>
  <c r="AI346" i="30"/>
  <c r="N350" i="19"/>
  <c r="AS350" i="30"/>
  <c r="N352" i="19"/>
  <c r="AS352" i="30"/>
  <c r="AS351" i="30"/>
  <c r="N351" i="19"/>
  <c r="N353" i="19"/>
  <c r="AS353" i="30"/>
  <c r="AI282" i="30"/>
  <c r="T282" i="30"/>
  <c r="AI344" i="30"/>
  <c r="T344" i="30"/>
  <c r="AI342" i="30"/>
  <c r="T342" i="30"/>
  <c r="AI343" i="30"/>
  <c r="T343" i="30"/>
  <c r="T365" i="30"/>
  <c r="AI365" i="30"/>
  <c r="AI353" i="30"/>
  <c r="T353" i="30"/>
  <c r="U352" i="4"/>
  <c r="V352" i="4"/>
  <c r="P352" i="4"/>
  <c r="AC352" i="4"/>
  <c r="V354" i="4"/>
  <c r="E2" i="5"/>
  <c r="H5" i="11"/>
  <c r="H360" i="11" s="1"/>
  <c r="C7" i="20"/>
  <c r="N145" i="16" l="1"/>
  <c r="L118" i="19" s="1"/>
  <c r="N248" i="16"/>
  <c r="L40" i="19" s="1"/>
  <c r="N173" i="16"/>
  <c r="L63" i="19" s="1"/>
  <c r="N125" i="16"/>
  <c r="L219" i="19" s="1"/>
  <c r="N190" i="16"/>
  <c r="L97" i="19" s="1"/>
  <c r="N314" i="16"/>
  <c r="L50" i="19" s="1"/>
  <c r="N174" i="16"/>
  <c r="L212" i="19" s="1"/>
  <c r="N53" i="16"/>
  <c r="L102" i="19" s="1"/>
  <c r="N356" i="16"/>
  <c r="L90" i="19" s="1"/>
  <c r="N34" i="16"/>
  <c r="L191" i="19" s="1"/>
  <c r="N351" i="16"/>
  <c r="L35" i="19" s="1"/>
  <c r="N69" i="16"/>
  <c r="L38" i="19" s="1"/>
  <c r="N55" i="16"/>
  <c r="L78" i="19" s="1"/>
  <c r="N107" i="16"/>
  <c r="L176" i="19" s="1"/>
  <c r="N193" i="16"/>
  <c r="L150" i="19" s="1"/>
  <c r="N297" i="16"/>
  <c r="L95" i="19" s="1"/>
  <c r="N108" i="16"/>
  <c r="L193" i="19" s="1"/>
  <c r="N282" i="16"/>
  <c r="L84" i="19" s="1"/>
  <c r="N318" i="16"/>
  <c r="L182" i="19" s="1"/>
  <c r="N166" i="16"/>
  <c r="L113" i="19" s="1"/>
  <c r="N359" i="16"/>
  <c r="L185" i="19" s="1"/>
  <c r="N263" i="16"/>
  <c r="L127" i="19" s="1"/>
  <c r="N217" i="16"/>
  <c r="L59" i="19" s="1"/>
  <c r="N346" i="16"/>
  <c r="L241" i="19" s="1"/>
  <c r="N95" i="16"/>
  <c r="L44" i="19" s="1"/>
  <c r="N335" i="16"/>
  <c r="L142" i="19" s="1"/>
  <c r="N63" i="16"/>
  <c r="L32" i="19" s="1"/>
  <c r="N271" i="16"/>
  <c r="L130" i="19" s="1"/>
  <c r="N98" i="16"/>
  <c r="L228" i="19" s="1"/>
  <c r="N178" i="16"/>
  <c r="L173" i="19" s="1"/>
  <c r="N88" i="16"/>
  <c r="L33" i="19" s="1"/>
  <c r="N79" i="16"/>
  <c r="L145" i="19" s="1"/>
  <c r="N310" i="16"/>
  <c r="L13" i="19" s="1"/>
  <c r="N29" i="16"/>
  <c r="L139" i="19" s="1"/>
  <c r="N267" i="16"/>
  <c r="L166" i="19" s="1"/>
  <c r="N135" i="16"/>
  <c r="L225" i="19" s="1"/>
  <c r="N246" i="16"/>
  <c r="L129" i="19" s="1"/>
  <c r="N105" i="16"/>
  <c r="L89" i="19" s="1"/>
  <c r="N196" i="16"/>
  <c r="L243" i="19" s="1"/>
  <c r="N353" i="16"/>
  <c r="L76" i="19" s="1"/>
  <c r="N90" i="16"/>
  <c r="L124" i="19" s="1"/>
  <c r="N136" i="16"/>
  <c r="L222" i="19" s="1"/>
  <c r="N85" i="16"/>
  <c r="L24" i="19" s="1"/>
  <c r="N162" i="16"/>
  <c r="L92" i="19" s="1"/>
  <c r="N28" i="16"/>
  <c r="L190" i="19" s="1"/>
  <c r="N225" i="16"/>
  <c r="L234" i="19" s="1"/>
  <c r="N264" i="16"/>
  <c r="L109" i="19" s="1"/>
  <c r="N221" i="16"/>
  <c r="L207" i="19" s="1"/>
  <c r="N22" i="16"/>
  <c r="L41" i="19" s="1"/>
  <c r="N24" i="16"/>
  <c r="L98" i="19" s="1"/>
  <c r="N348" i="16"/>
  <c r="L196" i="19" s="1"/>
  <c r="N130" i="16"/>
  <c r="L141" i="19" s="1"/>
  <c r="N126" i="16"/>
  <c r="L227" i="19" s="1"/>
  <c r="N21" i="16"/>
  <c r="L155" i="19" s="1"/>
  <c r="N324" i="16"/>
  <c r="L73" i="19" s="1"/>
  <c r="N113" i="16"/>
  <c r="L58" i="19" s="1"/>
  <c r="N66" i="16"/>
  <c r="L156" i="19" s="1"/>
  <c r="N157" i="16"/>
  <c r="L46" i="19" s="1"/>
  <c r="N291" i="16"/>
  <c r="L144" i="19" s="1"/>
  <c r="N198" i="16"/>
  <c r="L201" i="19" s="1"/>
  <c r="N308" i="16"/>
  <c r="L47" i="19" s="1"/>
  <c r="N240" i="16"/>
  <c r="L159" i="19" s="1"/>
  <c r="N357" i="16"/>
  <c r="L55" i="19" s="1"/>
  <c r="N321" i="16"/>
  <c r="L153" i="19" s="1"/>
  <c r="N99" i="16"/>
  <c r="L94" i="19" s="1"/>
  <c r="N110" i="16"/>
  <c r="L174" i="19" s="1"/>
  <c r="N339" i="16"/>
  <c r="L149" i="19" s="1"/>
  <c r="N272" i="16"/>
  <c r="L220" i="19" s="1"/>
  <c r="N212" i="16"/>
  <c r="L21" i="19" s="1"/>
  <c r="N163" i="16"/>
  <c r="L119" i="19" s="1"/>
  <c r="N358" i="16"/>
  <c r="L121" i="19" s="1"/>
  <c r="N344" i="16"/>
  <c r="L178" i="19" s="1"/>
  <c r="E5" i="4"/>
  <c r="E357" i="5"/>
  <c r="N255" i="16"/>
  <c r="L34" i="19" s="1"/>
  <c r="N284" i="16"/>
  <c r="L132" i="19" s="1"/>
  <c r="N40" i="16"/>
  <c r="L230" i="19" s="1"/>
  <c r="N238" i="16"/>
  <c r="L54" i="19" s="1"/>
  <c r="N333" i="16"/>
  <c r="L180" i="19" s="1"/>
  <c r="N64" i="16"/>
  <c r="L77" i="19" s="1"/>
  <c r="N101" i="16"/>
  <c r="L175" i="19" s="1"/>
  <c r="N42" i="16"/>
  <c r="L273" i="19" s="1"/>
  <c r="N31" i="16"/>
  <c r="L65" i="19" s="1"/>
  <c r="L246" i="19"/>
  <c r="N158" i="16"/>
  <c r="L247" i="19" s="1"/>
  <c r="N30" i="16"/>
  <c r="L108" i="19" s="1"/>
  <c r="N226" i="16"/>
  <c r="L82" i="19" s="1"/>
  <c r="E360" i="29"/>
  <c r="N9" i="16"/>
  <c r="L216" i="19" s="1"/>
  <c r="N292" i="16"/>
  <c r="L151" i="19" s="1"/>
  <c r="N319" i="16"/>
  <c r="L140" i="19" s="1"/>
  <c r="N152" i="16"/>
  <c r="L88" i="19" s="1"/>
  <c r="L313" i="19"/>
  <c r="N183" i="16"/>
  <c r="L319" i="19" s="1"/>
  <c r="N254" i="16"/>
  <c r="L56" i="19" s="1"/>
  <c r="N253" i="16"/>
  <c r="L103" i="19" s="1"/>
  <c r="N252" i="16"/>
  <c r="L135" i="19" s="1"/>
  <c r="N293" i="16"/>
  <c r="L183" i="19" s="1"/>
  <c r="N189" i="16"/>
  <c r="L101" i="19" s="1"/>
  <c r="N249" i="16"/>
  <c r="L72" i="19" s="1"/>
  <c r="N111" i="16"/>
  <c r="L170" i="19" s="1"/>
  <c r="N13" i="16"/>
  <c r="L229" i="19" s="1"/>
  <c r="N301" i="16"/>
  <c r="L48" i="19" s="1"/>
  <c r="N205" i="16"/>
  <c r="L96" i="19" s="1"/>
  <c r="N123" i="16"/>
  <c r="L194" i="19" s="1"/>
  <c r="N93" i="16"/>
  <c r="L91" i="19" s="1"/>
  <c r="N203" i="16"/>
  <c r="L79" i="19" s="1"/>
  <c r="N65" i="16"/>
  <c r="L122" i="19" s="1"/>
  <c r="N58" i="16"/>
  <c r="L236" i="19" s="1"/>
  <c r="N92" i="16"/>
  <c r="L20" i="19" s="1"/>
  <c r="N73" i="16"/>
  <c r="L36" i="19" s="1"/>
  <c r="N49" i="16"/>
  <c r="L134" i="19" s="1"/>
  <c r="N237" i="16"/>
  <c r="L42" i="19" s="1"/>
  <c r="N17" i="16"/>
  <c r="L165" i="19" s="1"/>
  <c r="N287" i="16"/>
  <c r="L29" i="19" s="1"/>
  <c r="N109" i="16"/>
  <c r="L71" i="19" s="1"/>
  <c r="N46" i="16"/>
  <c r="L31" i="19" s="1"/>
  <c r="N302" i="16"/>
  <c r="L16" i="19" s="1"/>
  <c r="N247" i="16"/>
  <c r="L200" i="19" s="1"/>
  <c r="N82" i="16"/>
  <c r="L23" i="19" s="1"/>
  <c r="N202" i="16"/>
  <c r="L206" i="19" s="1"/>
  <c r="N281" i="16"/>
  <c r="L221" i="19" s="1"/>
  <c r="N242" i="16"/>
  <c r="L169" i="19" s="1"/>
  <c r="N169" i="16"/>
  <c r="L60" i="19" s="1"/>
  <c r="N8" i="16"/>
  <c r="L158" i="19" s="1"/>
  <c r="N61" i="16"/>
  <c r="L187" i="19" s="1"/>
  <c r="N106" i="16"/>
  <c r="L69" i="19" s="1"/>
  <c r="N201" i="16"/>
  <c r="L167" i="19" s="1"/>
  <c r="N36" i="16"/>
  <c r="L146" i="19" s="1"/>
  <c r="N275" i="16"/>
  <c r="L244" i="19" s="1"/>
  <c r="N172" i="16"/>
  <c r="L64" i="19" s="1"/>
  <c r="N60" i="16"/>
  <c r="L162" i="19" s="1"/>
  <c r="N268" i="16"/>
  <c r="L52" i="19" s="1"/>
  <c r="N347" i="16"/>
  <c r="L68" i="19" s="1"/>
  <c r="N218" i="16"/>
  <c r="L81" i="19" s="1"/>
  <c r="N257" i="16"/>
  <c r="L70" i="19" s="1"/>
  <c r="N207" i="16"/>
  <c r="L168" i="19" s="1"/>
  <c r="N231" i="16"/>
  <c r="L85" i="19" s="1"/>
  <c r="N6" i="16"/>
  <c r="L157" i="19" s="1"/>
  <c r="N165" i="16"/>
  <c r="L99" i="19" s="1"/>
  <c r="N307" i="16"/>
  <c r="L45" i="19" s="1"/>
  <c r="N187" i="16"/>
  <c r="L213" i="19" s="1"/>
  <c r="N234" i="16"/>
  <c r="L30" i="19" s="1"/>
  <c r="N210" i="16"/>
  <c r="L128" i="19" s="1"/>
  <c r="N104" i="16"/>
  <c r="L226" i="19" s="1"/>
  <c r="N306" i="16"/>
  <c r="L18" i="19" s="1"/>
  <c r="N177" i="16"/>
  <c r="L116" i="19" s="1"/>
  <c r="N48" i="16"/>
  <c r="L214" i="19" s="1"/>
  <c r="N52" i="16"/>
  <c r="L131" i="19" s="1"/>
  <c r="N35" i="16"/>
  <c r="L19" i="19" s="1"/>
  <c r="N322" i="16"/>
  <c r="L117" i="19" s="1"/>
  <c r="N223" i="16"/>
  <c r="L125" i="19" s="1"/>
  <c r="N230" i="16"/>
  <c r="L223" i="19" s="1"/>
  <c r="N355" i="16"/>
  <c r="L232" i="19" s="1"/>
  <c r="N176" i="16"/>
  <c r="L238" i="19" s="1"/>
  <c r="N208" i="16"/>
  <c r="L57" i="19" s="1"/>
  <c r="N206" i="16"/>
  <c r="L100" i="19" s="1"/>
  <c r="N102" i="16"/>
  <c r="L148" i="19" s="1"/>
  <c r="N155" i="16"/>
  <c r="L87" i="19" s="1"/>
  <c r="N164" i="16"/>
  <c r="L114" i="19" s="1"/>
  <c r="N41" i="16"/>
  <c r="L231" i="19" s="1"/>
  <c r="N199" i="16"/>
  <c r="L164" i="19" s="1"/>
  <c r="N167" i="16"/>
  <c r="L25" i="19" s="1"/>
  <c r="N75" i="16"/>
  <c r="L123" i="19" s="1"/>
  <c r="N311" i="16"/>
  <c r="L14" i="19" s="1"/>
  <c r="N195" i="16"/>
  <c r="L112" i="19" s="1"/>
  <c r="N96" i="16"/>
  <c r="L210" i="19" s="1"/>
  <c r="N279" i="16"/>
  <c r="L240" i="19" s="1"/>
  <c r="N298" i="16"/>
  <c r="L15" i="19" s="1"/>
  <c r="N188" i="16"/>
  <c r="L199" i="19" s="1"/>
  <c r="N171" i="16"/>
  <c r="L61" i="19" s="1"/>
  <c r="N251" i="16"/>
  <c r="L6" i="19" s="1"/>
  <c r="N191" i="16"/>
  <c r="L104" i="19" s="1"/>
  <c r="N56" i="16"/>
  <c r="L202" i="19" s="1"/>
  <c r="N119" i="16"/>
  <c r="L233" i="19" s="1"/>
  <c r="N295" i="16"/>
  <c r="L152" i="19" s="1"/>
  <c r="N309" i="16"/>
  <c r="L49" i="19" s="1"/>
  <c r="N327" i="16"/>
  <c r="L147" i="19" s="1"/>
  <c r="N204" i="16"/>
  <c r="L245" i="19" s="1"/>
  <c r="N5" i="16"/>
  <c r="L37" i="19" s="1"/>
  <c r="R360" i="16"/>
  <c r="N103" i="16"/>
  <c r="L177" i="19" s="1"/>
  <c r="N289" i="16"/>
  <c r="L66" i="19" s="1"/>
  <c r="N47" i="16"/>
  <c r="L53" i="19" s="1"/>
  <c r="N334" i="16"/>
  <c r="L239" i="19" s="1"/>
  <c r="N312" i="16"/>
  <c r="L17" i="19" s="1"/>
  <c r="N280" i="16"/>
  <c r="L198" i="19" s="1"/>
  <c r="N124" i="16"/>
  <c r="L186" i="19" s="1"/>
  <c r="N141" i="16"/>
  <c r="L195" i="19" s="1"/>
  <c r="N316" i="16"/>
  <c r="L154" i="19" s="1"/>
  <c r="N260" i="16"/>
  <c r="L209" i="19" s="1"/>
  <c r="N350" i="16"/>
  <c r="L8" i="19" s="1"/>
  <c r="N83" i="16"/>
  <c r="L22" i="19" s="1"/>
  <c r="N168" i="16"/>
  <c r="L120" i="19" s="1"/>
  <c r="N37" i="16"/>
  <c r="L218" i="19" s="1"/>
  <c r="N200" i="16"/>
  <c r="L274" i="19" s="1"/>
  <c r="N76" i="16"/>
  <c r="L39" i="19" s="1"/>
  <c r="N286" i="16"/>
  <c r="L137" i="19" s="1"/>
  <c r="N345" i="16"/>
  <c r="L235" i="19" s="1"/>
  <c r="N349" i="16"/>
  <c r="L28" i="19" s="1"/>
  <c r="N133" i="16"/>
  <c r="L126" i="19" s="1"/>
  <c r="N51" i="16"/>
  <c r="L224" i="19" s="1"/>
  <c r="N278" i="16"/>
  <c r="L197" i="19" s="1"/>
  <c r="N114" i="16"/>
  <c r="L43" i="19" s="1"/>
  <c r="N236" i="16"/>
  <c r="L211" i="19" s="1"/>
  <c r="N233" i="16"/>
  <c r="L115" i="19" s="1"/>
  <c r="N97" i="16"/>
  <c r="L86" i="19" s="1"/>
  <c r="N77" i="16"/>
  <c r="L74" i="19" s="1"/>
  <c r="N179" i="16"/>
  <c r="L172" i="19" s="1"/>
  <c r="N222" i="16"/>
  <c r="L75" i="19" s="1"/>
  <c r="N228" i="16"/>
  <c r="L215" i="19" s="1"/>
  <c r="N227" i="16"/>
  <c r="L83" i="19" s="1"/>
  <c r="N336" i="16"/>
  <c r="L181" i="19" s="1"/>
  <c r="N45" i="16"/>
  <c r="L161" i="19" s="1"/>
  <c r="N313" i="16"/>
  <c r="L51" i="19" s="1"/>
  <c r="N143" i="16"/>
  <c r="L143" i="19" s="1"/>
  <c r="N159" i="16"/>
  <c r="L171" i="19" s="1"/>
  <c r="N343" i="16"/>
  <c r="L133" i="19" s="1"/>
  <c r="N154" i="16"/>
  <c r="L106" i="19" s="1"/>
  <c r="N219" i="16"/>
  <c r="L205" i="19" s="1"/>
  <c r="N138" i="16"/>
  <c r="L62" i="19" s="1"/>
  <c r="N14" i="16"/>
  <c r="L160" i="19" s="1"/>
  <c r="N131" i="16"/>
  <c r="L93" i="19" s="1"/>
  <c r="N50" i="16"/>
  <c r="L80" i="19" s="1"/>
  <c r="N70" i="16"/>
  <c r="L110" i="19" s="1"/>
  <c r="N11" i="16"/>
  <c r="L208" i="19" s="1"/>
  <c r="N18" i="16"/>
  <c r="L7" i="19" s="1"/>
  <c r="N338" i="16"/>
  <c r="L105" i="19" s="1"/>
  <c r="N115" i="16"/>
  <c r="L203" i="19" s="1"/>
  <c r="N150" i="16"/>
  <c r="L107" i="19" s="1"/>
  <c r="N15" i="16"/>
  <c r="L136" i="19" s="1"/>
  <c r="L326" i="19"/>
  <c r="T347" i="30"/>
  <c r="I298" i="10"/>
  <c r="J298" i="10" s="1"/>
  <c r="K298" i="10" s="1"/>
  <c r="L298" i="10" s="1"/>
  <c r="M298" i="10" s="1"/>
  <c r="G181" i="16" s="1"/>
  <c r="G298" i="19" s="1"/>
  <c r="I95" i="10"/>
  <c r="J95" i="10" s="1"/>
  <c r="K95" i="10" s="1"/>
  <c r="L95" i="10" s="1"/>
  <c r="M95" i="10" s="1"/>
  <c r="G297" i="16" s="1"/>
  <c r="S95" i="30" s="1"/>
  <c r="I193" i="10"/>
  <c r="J193" i="10" s="1"/>
  <c r="K193" i="10" s="1"/>
  <c r="L193" i="10" s="1"/>
  <c r="M193" i="10" s="1"/>
  <c r="G108" i="16" s="1"/>
  <c r="I341" i="10"/>
  <c r="J341" i="10" s="1"/>
  <c r="K341" i="10" s="1"/>
  <c r="L341" i="10" s="1"/>
  <c r="M341" i="10" s="1"/>
  <c r="G180" i="16" s="1"/>
  <c r="I84" i="10"/>
  <c r="J84" i="10" s="1"/>
  <c r="K84" i="10" s="1"/>
  <c r="L84" i="10" s="1"/>
  <c r="M84" i="10" s="1"/>
  <c r="G282" i="16" s="1"/>
  <c r="S84" i="30" s="1"/>
  <c r="I182" i="10"/>
  <c r="J182" i="10" s="1"/>
  <c r="K182" i="10" s="1"/>
  <c r="L182" i="10" s="1"/>
  <c r="M182" i="10" s="1"/>
  <c r="G318" i="16" s="1"/>
  <c r="S182" i="30" s="1"/>
  <c r="I358" i="10"/>
  <c r="J358" i="10" s="1"/>
  <c r="K358" i="10" s="1"/>
  <c r="L358" i="10" s="1"/>
  <c r="M358" i="10" s="1"/>
  <c r="G259" i="16" s="1"/>
  <c r="G352" i="19" s="1"/>
  <c r="I113" i="10"/>
  <c r="J113" i="10" s="1"/>
  <c r="K113" i="10" s="1"/>
  <c r="L113" i="10" s="1"/>
  <c r="M113" i="10" s="1"/>
  <c r="G166" i="16" s="1"/>
  <c r="G113" i="19" s="1"/>
  <c r="I290" i="10"/>
  <c r="J290" i="10" s="1"/>
  <c r="K290" i="10" s="1"/>
  <c r="L290" i="10" s="1"/>
  <c r="M290" i="10" s="1"/>
  <c r="G300" i="16" s="1"/>
  <c r="I185" i="10"/>
  <c r="J185" i="10" s="1"/>
  <c r="K185" i="10" s="1"/>
  <c r="L185" i="10" s="1"/>
  <c r="M185" i="10" s="1"/>
  <c r="G359" i="16" s="1"/>
  <c r="I127" i="10"/>
  <c r="J127" i="10" s="1"/>
  <c r="K127" i="10" s="1"/>
  <c r="L127" i="10" s="1"/>
  <c r="M127" i="10" s="1"/>
  <c r="G263" i="16" s="1"/>
  <c r="G127" i="19" s="1"/>
  <c r="I331" i="10"/>
  <c r="J331" i="10" s="1"/>
  <c r="K331" i="10" s="1"/>
  <c r="L331" i="10" s="1"/>
  <c r="M331" i="10" s="1"/>
  <c r="G128" i="16" s="1"/>
  <c r="G331" i="19" s="1"/>
  <c r="I59" i="10"/>
  <c r="J59" i="10" s="1"/>
  <c r="K59" i="10" s="1"/>
  <c r="L59" i="10" s="1"/>
  <c r="M59" i="10" s="1"/>
  <c r="G217" i="16" s="1"/>
  <c r="G59" i="19" s="1"/>
  <c r="I241" i="10"/>
  <c r="J241" i="10" s="1"/>
  <c r="K241" i="10" s="1"/>
  <c r="L241" i="10" s="1"/>
  <c r="M241" i="10" s="1"/>
  <c r="G346" i="16" s="1"/>
  <c r="I44" i="10"/>
  <c r="J44" i="10" s="1"/>
  <c r="K44" i="10" s="1"/>
  <c r="L44" i="10" s="1"/>
  <c r="M44" i="10" s="1"/>
  <c r="G95" i="16" s="1"/>
  <c r="G44" i="19" s="1"/>
  <c r="I142" i="10"/>
  <c r="J142" i="10" s="1"/>
  <c r="K142" i="10" s="1"/>
  <c r="L142" i="10" s="1"/>
  <c r="M142" i="10" s="1"/>
  <c r="G335" i="16" s="1"/>
  <c r="S142" i="30" s="1"/>
  <c r="I267" i="10"/>
  <c r="J267" i="10" s="1"/>
  <c r="K267" i="10" s="1"/>
  <c r="L267" i="10" s="1"/>
  <c r="M267" i="10" s="1"/>
  <c r="G232" i="16" s="1"/>
  <c r="S266" i="30" s="1"/>
  <c r="I32" i="10"/>
  <c r="J32" i="10" s="1"/>
  <c r="K32" i="10" s="1"/>
  <c r="L32" i="10" s="1"/>
  <c r="M32" i="10" s="1"/>
  <c r="G63" i="16" s="1"/>
  <c r="G32" i="19" s="1"/>
  <c r="I130" i="10"/>
  <c r="J130" i="10" s="1"/>
  <c r="K130" i="10" s="1"/>
  <c r="L130" i="10" s="1"/>
  <c r="M130" i="10" s="1"/>
  <c r="G271" i="16" s="1"/>
  <c r="G130" i="19" s="1"/>
  <c r="I228" i="10"/>
  <c r="J228" i="10" s="1"/>
  <c r="K228" i="10" s="1"/>
  <c r="L228" i="10" s="1"/>
  <c r="M228" i="10" s="1"/>
  <c r="G98" i="16" s="1"/>
  <c r="G228" i="19" s="1"/>
  <c r="I173" i="10"/>
  <c r="J173" i="10" s="1"/>
  <c r="K173" i="10" s="1"/>
  <c r="L173" i="10" s="1"/>
  <c r="M173" i="10" s="1"/>
  <c r="G178" i="16" s="1"/>
  <c r="G173" i="19" s="1"/>
  <c r="I20" i="10"/>
  <c r="J20" i="10" s="1"/>
  <c r="K20" i="10" s="1"/>
  <c r="L20" i="10" s="1"/>
  <c r="M20" i="10" s="1"/>
  <c r="G92" i="16" s="1"/>
  <c r="S20" i="30" s="1"/>
  <c r="I118" i="10"/>
  <c r="J118" i="10" s="1"/>
  <c r="K118" i="10" s="1"/>
  <c r="L118" i="10" s="1"/>
  <c r="M118" i="10" s="1"/>
  <c r="G145" i="16" s="1"/>
  <c r="G118" i="19" s="1"/>
  <c r="I216" i="10"/>
  <c r="J216" i="10" s="1"/>
  <c r="K216" i="10" s="1"/>
  <c r="L216" i="10" s="1"/>
  <c r="M216" i="10" s="1"/>
  <c r="G9" i="16" s="1"/>
  <c r="I309" i="10"/>
  <c r="J309" i="10" s="1"/>
  <c r="K309" i="10" s="1"/>
  <c r="L309" i="10" s="1"/>
  <c r="M309" i="10" s="1"/>
  <c r="I260" i="10"/>
  <c r="J260" i="10" s="1"/>
  <c r="K260" i="10" s="1"/>
  <c r="L260" i="10" s="1"/>
  <c r="M260" i="10" s="1"/>
  <c r="G288" i="16" s="1"/>
  <c r="G260" i="19" s="1"/>
  <c r="I40" i="10"/>
  <c r="J40" i="10" s="1"/>
  <c r="K40" i="10" s="1"/>
  <c r="L40" i="10" s="1"/>
  <c r="M40" i="10" s="1"/>
  <c r="G248" i="16" s="1"/>
  <c r="G40" i="19" s="1"/>
  <c r="I166" i="10"/>
  <c r="J166" i="10" s="1"/>
  <c r="K166" i="10" s="1"/>
  <c r="L166" i="10" s="1"/>
  <c r="M166" i="10" s="1"/>
  <c r="G267" i="16" s="1"/>
  <c r="G166" i="19" s="1"/>
  <c r="I63" i="10"/>
  <c r="J63" i="10" s="1"/>
  <c r="K63" i="10" s="1"/>
  <c r="L63" i="10" s="1"/>
  <c r="M63" i="10" s="1"/>
  <c r="G173" i="16" s="1"/>
  <c r="G63" i="19" s="1"/>
  <c r="I161" i="10"/>
  <c r="J161" i="10" s="1"/>
  <c r="K161" i="10" s="1"/>
  <c r="L161" i="10" s="1"/>
  <c r="M161" i="10" s="1"/>
  <c r="G45" i="16" s="1"/>
  <c r="I258" i="10"/>
  <c r="J258" i="10" s="1"/>
  <c r="K258" i="10" s="1"/>
  <c r="L258" i="10" s="1"/>
  <c r="M258" i="10" s="1"/>
  <c r="G285" i="16" s="1"/>
  <c r="I296" i="10"/>
  <c r="J296" i="10" s="1"/>
  <c r="K296" i="10" s="1"/>
  <c r="L296" i="10" s="1"/>
  <c r="M296" i="10" s="1"/>
  <c r="G352" i="16" s="1"/>
  <c r="I51" i="10"/>
  <c r="J51" i="10" s="1"/>
  <c r="K51" i="10" s="1"/>
  <c r="L51" i="10" s="1"/>
  <c r="M51" i="10" s="1"/>
  <c r="G313" i="16" s="1"/>
  <c r="G51" i="19" s="1"/>
  <c r="I219" i="10"/>
  <c r="J219" i="10" s="1"/>
  <c r="K219" i="10" s="1"/>
  <c r="L219" i="10" s="1"/>
  <c r="M219" i="10" s="1"/>
  <c r="G125" i="16" s="1"/>
  <c r="G219" i="19" s="1"/>
  <c r="I94" i="10"/>
  <c r="J94" i="10" s="1"/>
  <c r="K94" i="10" s="1"/>
  <c r="L94" i="10" s="1"/>
  <c r="M94" i="10" s="1"/>
  <c r="G99" i="16" s="1"/>
  <c r="G94" i="19" s="1"/>
  <c r="I326" i="10"/>
  <c r="J326" i="10" s="1"/>
  <c r="K326" i="10" s="1"/>
  <c r="L326" i="10" s="1"/>
  <c r="M326" i="10" s="1"/>
  <c r="G215" i="16" s="1"/>
  <c r="G326" i="19" s="1"/>
  <c r="I314" i="10"/>
  <c r="J314" i="10" s="1"/>
  <c r="K314" i="10" s="1"/>
  <c r="L314" i="10" s="1"/>
  <c r="M314" i="10" s="1"/>
  <c r="I57" i="10"/>
  <c r="J57" i="10" s="1"/>
  <c r="K57" i="10" s="1"/>
  <c r="L57" i="10" s="1"/>
  <c r="M57" i="10" s="1"/>
  <c r="G208" i="16" s="1"/>
  <c r="I186" i="10"/>
  <c r="J186" i="10" s="1"/>
  <c r="K186" i="10" s="1"/>
  <c r="L186" i="10" s="1"/>
  <c r="M186" i="10" s="1"/>
  <c r="G124" i="16" s="1"/>
  <c r="G186" i="19" s="1"/>
  <c r="I89" i="10"/>
  <c r="J89" i="10" s="1"/>
  <c r="K89" i="10" s="1"/>
  <c r="L89" i="10" s="1"/>
  <c r="M89" i="10" s="1"/>
  <c r="G105" i="16" s="1"/>
  <c r="S89" i="30" s="1"/>
  <c r="I343" i="10"/>
  <c r="J343" i="10" s="1"/>
  <c r="K343" i="10" s="1"/>
  <c r="L343" i="10" s="1"/>
  <c r="M343" i="10" s="1"/>
  <c r="G87" i="16" s="1"/>
  <c r="G343" i="19" s="1"/>
  <c r="I178" i="10"/>
  <c r="J178" i="10" s="1"/>
  <c r="K178" i="10" s="1"/>
  <c r="L178" i="10" s="1"/>
  <c r="M178" i="10" s="1"/>
  <c r="G344" i="16" s="1"/>
  <c r="I207" i="10"/>
  <c r="J207" i="10" s="1"/>
  <c r="K207" i="10" s="1"/>
  <c r="L207" i="10" s="1"/>
  <c r="M207" i="10" s="1"/>
  <c r="G221" i="16" s="1"/>
  <c r="S207" i="30" s="1"/>
  <c r="I98" i="10"/>
  <c r="J98" i="10" s="1"/>
  <c r="K98" i="10" s="1"/>
  <c r="L98" i="10" s="1"/>
  <c r="M98" i="10" s="1"/>
  <c r="G24" i="16" s="1"/>
  <c r="I317" i="10"/>
  <c r="J317" i="10" s="1"/>
  <c r="K317" i="10" s="1"/>
  <c r="L317" i="10" s="1"/>
  <c r="M317" i="10" s="1"/>
  <c r="G265" i="16" s="1"/>
  <c r="G317" i="19" s="1"/>
  <c r="I155" i="10"/>
  <c r="J155" i="10" s="1"/>
  <c r="K155" i="10" s="1"/>
  <c r="L155" i="10" s="1"/>
  <c r="M155" i="10" s="1"/>
  <c r="G21" i="16" s="1"/>
  <c r="G155" i="19" s="1"/>
  <c r="I305" i="10"/>
  <c r="J305" i="10" s="1"/>
  <c r="K305" i="10" s="1"/>
  <c r="L305" i="10" s="1"/>
  <c r="M305" i="10" s="1"/>
  <c r="G146" i="16" s="1"/>
  <c r="G305" i="19" s="1"/>
  <c r="I46" i="10"/>
  <c r="J46" i="10" s="1"/>
  <c r="K46" i="10" s="1"/>
  <c r="L46" i="10" s="1"/>
  <c r="M46" i="10" s="1"/>
  <c r="G157" i="16" s="1"/>
  <c r="G46" i="19" s="1"/>
  <c r="I159" i="10"/>
  <c r="J159" i="10" s="1"/>
  <c r="K159" i="10" s="1"/>
  <c r="L159" i="10" s="1"/>
  <c r="M159" i="10" s="1"/>
  <c r="G240" i="16" s="1"/>
  <c r="G159" i="19" s="1"/>
  <c r="I34" i="10"/>
  <c r="J34" i="10" s="1"/>
  <c r="K34" i="10" s="1"/>
  <c r="L34" i="10" s="1"/>
  <c r="M34" i="10" s="1"/>
  <c r="G255" i="16" s="1"/>
  <c r="S34" i="30" s="1"/>
  <c r="I82" i="10"/>
  <c r="J82" i="10" s="1"/>
  <c r="K82" i="10" s="1"/>
  <c r="L82" i="10" s="1"/>
  <c r="M82" i="10" s="1"/>
  <c r="G226" i="16" s="1"/>
  <c r="G82" i="19" s="1"/>
  <c r="I50" i="10"/>
  <c r="J50" i="10" s="1"/>
  <c r="K50" i="10" s="1"/>
  <c r="L50" i="10" s="1"/>
  <c r="M50" i="10" s="1"/>
  <c r="G314" i="16" s="1"/>
  <c r="I148" i="10"/>
  <c r="J148" i="10" s="1"/>
  <c r="K148" i="10" s="1"/>
  <c r="L148" i="10" s="1"/>
  <c r="M148" i="10" s="1"/>
  <c r="G102" i="16" s="1"/>
  <c r="S148" i="30" s="1"/>
  <c r="I297" i="10"/>
  <c r="J297" i="10" s="1"/>
  <c r="K297" i="10" s="1"/>
  <c r="L297" i="10" s="1"/>
  <c r="M297" i="10" s="1"/>
  <c r="G91" i="16" s="1"/>
  <c r="S292" i="30" s="1"/>
  <c r="I163" i="10"/>
  <c r="J163" i="10" s="1"/>
  <c r="K163" i="10" s="1"/>
  <c r="L163" i="10" s="1"/>
  <c r="M163" i="10" s="1"/>
  <c r="G142" i="16" s="1"/>
  <c r="S163" i="30" s="1"/>
  <c r="I192" i="10"/>
  <c r="J192" i="10" s="1"/>
  <c r="K192" i="10" s="1"/>
  <c r="L192" i="10" s="1"/>
  <c r="M192" i="10" s="1"/>
  <c r="G118" i="16" s="1"/>
  <c r="S192" i="30" s="1"/>
  <c r="I67" i="10"/>
  <c r="J67" i="10" s="1"/>
  <c r="K67" i="10" s="1"/>
  <c r="L67" i="10" s="1"/>
  <c r="M67" i="10" s="1"/>
  <c r="G170" i="16" s="1"/>
  <c r="G67" i="19" s="1"/>
  <c r="I165" i="10"/>
  <c r="J165" i="10" s="1"/>
  <c r="K165" i="10" s="1"/>
  <c r="L165" i="10" s="1"/>
  <c r="M165" i="10" s="1"/>
  <c r="G17" i="16" s="1"/>
  <c r="G165" i="19" s="1"/>
  <c r="I262" i="10"/>
  <c r="J262" i="10" s="1"/>
  <c r="K262" i="10" s="1"/>
  <c r="L262" i="10" s="1"/>
  <c r="M262" i="10" s="1"/>
  <c r="G197" i="16" s="1"/>
  <c r="S261" i="30" s="1"/>
  <c r="I313" i="10"/>
  <c r="J313" i="10" s="1"/>
  <c r="K313" i="10" s="1"/>
  <c r="L313" i="10" s="1"/>
  <c r="M313" i="10" s="1"/>
  <c r="G299" i="16" s="1"/>
  <c r="G313" i="19" s="1"/>
  <c r="I56" i="10"/>
  <c r="J56" i="10" s="1"/>
  <c r="K56" i="10" s="1"/>
  <c r="L56" i="10" s="1"/>
  <c r="M56" i="10" s="1"/>
  <c r="G254" i="16" s="1"/>
  <c r="S56" i="30" s="1"/>
  <c r="I154" i="10"/>
  <c r="J154" i="10" s="1"/>
  <c r="K154" i="10" s="1"/>
  <c r="L154" i="10" s="1"/>
  <c r="M154" i="10" s="1"/>
  <c r="G316" i="16" s="1"/>
  <c r="G154" i="19" s="1"/>
  <c r="I251" i="10"/>
  <c r="J251" i="10" s="1"/>
  <c r="K251" i="10" s="1"/>
  <c r="L251" i="10" s="1"/>
  <c r="M251" i="10" s="1"/>
  <c r="G220" i="16" s="1"/>
  <c r="G251" i="19" s="1"/>
  <c r="I29" i="10"/>
  <c r="J29" i="10" s="1"/>
  <c r="K29" i="10" s="1"/>
  <c r="L29" i="10" s="1"/>
  <c r="M29" i="10" s="1"/>
  <c r="G287" i="16" s="1"/>
  <c r="I252" i="10"/>
  <c r="J252" i="10" s="1"/>
  <c r="K252" i="10" s="1"/>
  <c r="L252" i="10" s="1"/>
  <c r="M252" i="10" s="1"/>
  <c r="G16" i="16" s="1"/>
  <c r="I87" i="10"/>
  <c r="J87" i="10" s="1"/>
  <c r="K87" i="10" s="1"/>
  <c r="L87" i="10" s="1"/>
  <c r="M87" i="10" s="1"/>
  <c r="G155" i="16" s="1"/>
  <c r="I71" i="10"/>
  <c r="J71" i="10" s="1"/>
  <c r="K71" i="10" s="1"/>
  <c r="L71" i="10" s="1"/>
  <c r="M71" i="10" s="1"/>
  <c r="G109" i="16" s="1"/>
  <c r="I266" i="10"/>
  <c r="J266" i="10" s="1"/>
  <c r="K266" i="10" s="1"/>
  <c r="L266" i="10" s="1"/>
  <c r="M266" i="10" s="1"/>
  <c r="G74" i="16" s="1"/>
  <c r="S265" i="30" s="1"/>
  <c r="I31" i="10"/>
  <c r="J31" i="10" s="1"/>
  <c r="K31" i="10" s="1"/>
  <c r="L31" i="10" s="1"/>
  <c r="M31" i="10" s="1"/>
  <c r="G46" i="16" s="1"/>
  <c r="S31" i="30" s="1"/>
  <c r="I171" i="10"/>
  <c r="J171" i="10" s="1"/>
  <c r="K171" i="10" s="1"/>
  <c r="L171" i="10" s="1"/>
  <c r="M171" i="10" s="1"/>
  <c r="G159" i="16" s="1"/>
  <c r="I16" i="10"/>
  <c r="J16" i="10" s="1"/>
  <c r="K16" i="10" s="1"/>
  <c r="L16" i="10" s="1"/>
  <c r="M16" i="10" s="1"/>
  <c r="G302" i="16" s="1"/>
  <c r="G16" i="19" s="1"/>
  <c r="I114" i="10"/>
  <c r="J114" i="10" s="1"/>
  <c r="K114" i="10" s="1"/>
  <c r="L114" i="10" s="1"/>
  <c r="M114" i="10" s="1"/>
  <c r="G164" i="16" s="1"/>
  <c r="G114" i="19" s="1"/>
  <c r="I212" i="10"/>
  <c r="J212" i="10" s="1"/>
  <c r="K212" i="10" s="1"/>
  <c r="L212" i="10" s="1"/>
  <c r="M212" i="10" s="1"/>
  <c r="G174" i="16" s="1"/>
  <c r="I333" i="10"/>
  <c r="J333" i="10" s="1"/>
  <c r="K333" i="10" s="1"/>
  <c r="L333" i="10" s="1"/>
  <c r="M333" i="10" s="1"/>
  <c r="G245" i="16" s="1"/>
  <c r="I102" i="10"/>
  <c r="J102" i="10" s="1"/>
  <c r="K102" i="10" s="1"/>
  <c r="L102" i="10" s="1"/>
  <c r="M102" i="10" s="1"/>
  <c r="G53" i="16" s="1"/>
  <c r="I200" i="10"/>
  <c r="J200" i="10" s="1"/>
  <c r="K200" i="10" s="1"/>
  <c r="L200" i="10" s="1"/>
  <c r="M200" i="10" s="1"/>
  <c r="G247" i="16" s="1"/>
  <c r="S200" i="30" s="1"/>
  <c r="I334" i="10"/>
  <c r="J334" i="10" s="1"/>
  <c r="K334" i="10" s="1"/>
  <c r="L334" i="10" s="1"/>
  <c r="M334" i="10" s="1"/>
  <c r="G235" i="16" s="1"/>
  <c r="S328" i="30" s="1"/>
  <c r="I308" i="10"/>
  <c r="J308" i="10" s="1"/>
  <c r="K308" i="10" s="1"/>
  <c r="L308" i="10" s="1"/>
  <c r="M308" i="10" s="1"/>
  <c r="G269" i="16" s="1"/>
  <c r="S303" i="30" s="1"/>
  <c r="T303" i="30" s="1"/>
  <c r="I103" i="10"/>
  <c r="J103" i="10" s="1"/>
  <c r="K103" i="10" s="1"/>
  <c r="L103" i="10" s="1"/>
  <c r="M103" i="10" s="1"/>
  <c r="G253" i="16" s="1"/>
  <c r="G103" i="19" s="1"/>
  <c r="I270" i="10"/>
  <c r="J270" i="10" s="1"/>
  <c r="K270" i="10" s="1"/>
  <c r="L270" i="10" s="1"/>
  <c r="M270" i="10" s="1"/>
  <c r="G192" i="16" s="1"/>
  <c r="G270" i="19" s="1"/>
  <c r="I111" i="10"/>
  <c r="J111" i="10" s="1"/>
  <c r="K111" i="10" s="1"/>
  <c r="L111" i="10" s="1"/>
  <c r="M111" i="10" s="1"/>
  <c r="G100" i="16" s="1"/>
  <c r="G111" i="19" s="1"/>
  <c r="I209" i="10"/>
  <c r="J209" i="10" s="1"/>
  <c r="K209" i="10" s="1"/>
  <c r="L209" i="10" s="1"/>
  <c r="M209" i="10" s="1"/>
  <c r="G260" i="16" s="1"/>
  <c r="G209" i="19" s="1"/>
  <c r="I272" i="10"/>
  <c r="J272" i="10" s="1"/>
  <c r="K272" i="10" s="1"/>
  <c r="L272" i="10" s="1"/>
  <c r="M272" i="10" s="1"/>
  <c r="G72" i="16" s="1"/>
  <c r="G272" i="19" s="1"/>
  <c r="I340" i="10"/>
  <c r="J340" i="10" s="1"/>
  <c r="K340" i="10" s="1"/>
  <c r="L340" i="10" s="1"/>
  <c r="M340" i="10" s="1"/>
  <c r="G329" i="16" s="1"/>
  <c r="S334" i="30" s="1"/>
  <c r="I53" i="10"/>
  <c r="J53" i="10" s="1"/>
  <c r="K53" i="10" s="1"/>
  <c r="L53" i="10" s="1"/>
  <c r="M53" i="10" s="1"/>
  <c r="G47" i="16" s="1"/>
  <c r="S53" i="30" s="1"/>
  <c r="I248" i="10"/>
  <c r="J248" i="10" s="1"/>
  <c r="K248" i="10" s="1"/>
  <c r="L248" i="10" s="1"/>
  <c r="M248" i="10" s="1"/>
  <c r="G296" i="16" s="1"/>
  <c r="S247" i="30" s="1"/>
  <c r="I238" i="10"/>
  <c r="J238" i="10" s="1"/>
  <c r="K238" i="10" s="1"/>
  <c r="L238" i="10" s="1"/>
  <c r="M238" i="10" s="1"/>
  <c r="G176" i="16" s="1"/>
  <c r="I17" i="10"/>
  <c r="J17" i="10" s="1"/>
  <c r="K17" i="10" s="1"/>
  <c r="L17" i="10" s="1"/>
  <c r="M17" i="10" s="1"/>
  <c r="G312" i="16" s="1"/>
  <c r="G17" i="19" s="1"/>
  <c r="I198" i="10"/>
  <c r="J198" i="10" s="1"/>
  <c r="K198" i="10" s="1"/>
  <c r="L198" i="10" s="1"/>
  <c r="M198" i="10" s="1"/>
  <c r="G280" i="16" s="1"/>
  <c r="G198" i="19" s="1"/>
  <c r="I356" i="10"/>
  <c r="J356" i="10" s="1"/>
  <c r="K356" i="10" s="1"/>
  <c r="L356" i="10" s="1"/>
  <c r="M356" i="10" s="1"/>
  <c r="G342" i="16" s="1"/>
  <c r="G356" i="19" s="1"/>
  <c r="I243" i="10"/>
  <c r="J243" i="10" s="1"/>
  <c r="K243" i="10" s="1"/>
  <c r="L243" i="10" s="1"/>
  <c r="M243" i="10" s="1"/>
  <c r="G196" i="16" s="1"/>
  <c r="I346" i="10"/>
  <c r="J346" i="10" s="1"/>
  <c r="K346" i="10" s="1"/>
  <c r="L346" i="10" s="1"/>
  <c r="M346" i="10" s="1"/>
  <c r="G153" i="16" s="1"/>
  <c r="I149" i="10"/>
  <c r="J149" i="10" s="1"/>
  <c r="K149" i="10" s="1"/>
  <c r="L149" i="10" s="1"/>
  <c r="M149" i="10" s="1"/>
  <c r="G339" i="16" s="1"/>
  <c r="S149" i="30" s="1"/>
  <c r="I222" i="10"/>
  <c r="J222" i="10" s="1"/>
  <c r="K222" i="10" s="1"/>
  <c r="L222" i="10" s="1"/>
  <c r="M222" i="10" s="1"/>
  <c r="G136" i="16" s="1"/>
  <c r="I217" i="10"/>
  <c r="J217" i="10" s="1"/>
  <c r="K217" i="10" s="1"/>
  <c r="L217" i="10" s="1"/>
  <c r="M217" i="10" s="1"/>
  <c r="G244" i="16" s="1"/>
  <c r="G217" i="19" s="1"/>
  <c r="I121" i="10"/>
  <c r="J121" i="10" s="1"/>
  <c r="K121" i="10" s="1"/>
  <c r="L121" i="10" s="1"/>
  <c r="M121" i="10" s="1"/>
  <c r="G358" i="16" s="1"/>
  <c r="G121" i="19" s="1"/>
  <c r="I92" i="10"/>
  <c r="J92" i="10" s="1"/>
  <c r="K92" i="10" s="1"/>
  <c r="L92" i="10" s="1"/>
  <c r="M92" i="10" s="1"/>
  <c r="G162" i="16" s="1"/>
  <c r="G92" i="19" s="1"/>
  <c r="I234" i="10"/>
  <c r="J234" i="10" s="1"/>
  <c r="K234" i="10" s="1"/>
  <c r="L234" i="10" s="1"/>
  <c r="M234" i="10" s="1"/>
  <c r="G225" i="16" s="1"/>
  <c r="I41" i="10"/>
  <c r="J41" i="10" s="1"/>
  <c r="K41" i="10" s="1"/>
  <c r="L41" i="10" s="1"/>
  <c r="M41" i="10" s="1"/>
  <c r="G22" i="16" s="1"/>
  <c r="S41" i="30" s="1"/>
  <c r="I141" i="10"/>
  <c r="J141" i="10" s="1"/>
  <c r="K141" i="10" s="1"/>
  <c r="L141" i="10" s="1"/>
  <c r="M141" i="10" s="1"/>
  <c r="G130" i="16" s="1"/>
  <c r="S141" i="30" s="1"/>
  <c r="I227" i="10"/>
  <c r="J227" i="10" s="1"/>
  <c r="K227" i="10" s="1"/>
  <c r="L227" i="10" s="1"/>
  <c r="M227" i="10" s="1"/>
  <c r="G126" i="16" s="1"/>
  <c r="I156" i="10"/>
  <c r="J156" i="10" s="1"/>
  <c r="K156" i="10" s="1"/>
  <c r="L156" i="10" s="1"/>
  <c r="M156" i="10" s="1"/>
  <c r="G66" i="16" s="1"/>
  <c r="I144" i="10"/>
  <c r="J144" i="10" s="1"/>
  <c r="K144" i="10" s="1"/>
  <c r="L144" i="10" s="1"/>
  <c r="M144" i="10" s="1"/>
  <c r="G291" i="16" s="1"/>
  <c r="G144" i="19" s="1"/>
  <c r="I201" i="10"/>
  <c r="J201" i="10" s="1"/>
  <c r="K201" i="10" s="1"/>
  <c r="L201" i="10" s="1"/>
  <c r="M201" i="10" s="1"/>
  <c r="G198" i="16" s="1"/>
  <c r="I302" i="10"/>
  <c r="J302" i="10" s="1"/>
  <c r="K302" i="10" s="1"/>
  <c r="L302" i="10" s="1"/>
  <c r="M302" i="10" s="1"/>
  <c r="G304" i="16" s="1"/>
  <c r="I132" i="10"/>
  <c r="J132" i="10" s="1"/>
  <c r="K132" i="10" s="1"/>
  <c r="L132" i="10" s="1"/>
  <c r="M132" i="10" s="1"/>
  <c r="G284" i="16" s="1"/>
  <c r="I301" i="10"/>
  <c r="J301" i="10" s="1"/>
  <c r="K301" i="10" s="1"/>
  <c r="L301" i="10" s="1"/>
  <c r="M301" i="10" s="1"/>
  <c r="G305" i="16" s="1"/>
  <c r="G301" i="19" s="1"/>
  <c r="I175" i="10"/>
  <c r="J175" i="10" s="1"/>
  <c r="K175" i="10" s="1"/>
  <c r="L175" i="10" s="1"/>
  <c r="M175" i="10" s="1"/>
  <c r="G101" i="16" s="1"/>
  <c r="S175" i="30" s="1"/>
  <c r="I65" i="10"/>
  <c r="J65" i="10" s="1"/>
  <c r="K65" i="10" s="1"/>
  <c r="L65" i="10" s="1"/>
  <c r="M65" i="10" s="1"/>
  <c r="G31" i="16" s="1"/>
  <c r="G65" i="19" s="1"/>
  <c r="I191" i="10"/>
  <c r="J191" i="10" s="1"/>
  <c r="K191" i="10" s="1"/>
  <c r="L191" i="10" s="1"/>
  <c r="M191" i="10" s="1"/>
  <c r="G34" i="16" s="1"/>
  <c r="S191" i="30" s="1"/>
  <c r="I299" i="10"/>
  <c r="J299" i="10" s="1"/>
  <c r="K299" i="10" s="1"/>
  <c r="L299" i="10" s="1"/>
  <c r="M299" i="10" s="1"/>
  <c r="G86" i="16" s="1"/>
  <c r="G299" i="19" s="1"/>
  <c r="I138" i="10"/>
  <c r="J138" i="10" s="1"/>
  <c r="K138" i="10" s="1"/>
  <c r="L138" i="10" s="1"/>
  <c r="M138" i="10" s="1"/>
  <c r="G213" i="16" s="1"/>
  <c r="I35" i="10"/>
  <c r="J35" i="10" s="1"/>
  <c r="K35" i="10" s="1"/>
  <c r="L35" i="10" s="1"/>
  <c r="M35" i="10" s="1"/>
  <c r="G351" i="16" s="1"/>
  <c r="G35" i="19" s="1"/>
  <c r="I133" i="10"/>
  <c r="J133" i="10" s="1"/>
  <c r="K133" i="10" s="1"/>
  <c r="L133" i="10" s="1"/>
  <c r="M133" i="10" s="1"/>
  <c r="G343" i="16" s="1"/>
  <c r="S133" i="30" s="1"/>
  <c r="I231" i="10"/>
  <c r="J231" i="10" s="1"/>
  <c r="K231" i="10" s="1"/>
  <c r="L231" i="10" s="1"/>
  <c r="M231" i="10" s="1"/>
  <c r="G41" i="16" s="1"/>
  <c r="I23" i="10"/>
  <c r="J23" i="10" s="1"/>
  <c r="K23" i="10" s="1"/>
  <c r="L23" i="10" s="1"/>
  <c r="M23" i="10" s="1"/>
  <c r="G82" i="16" s="1"/>
  <c r="S23" i="30" s="1"/>
  <c r="I135" i="10"/>
  <c r="J135" i="10" s="1"/>
  <c r="K135" i="10" s="1"/>
  <c r="L135" i="10" s="1"/>
  <c r="M135" i="10" s="1"/>
  <c r="G252" i="16" s="1"/>
  <c r="G135" i="19" s="1"/>
  <c r="I38" i="10"/>
  <c r="J38" i="10" s="1"/>
  <c r="K38" i="10" s="1"/>
  <c r="L38" i="10" s="1"/>
  <c r="M38" i="10" s="1"/>
  <c r="G69" i="16" s="1"/>
  <c r="G38" i="19" s="1"/>
  <c r="I206" i="10"/>
  <c r="J206" i="10" s="1"/>
  <c r="K206" i="10" s="1"/>
  <c r="L206" i="10" s="1"/>
  <c r="M206" i="10" s="1"/>
  <c r="G202" i="16" s="1"/>
  <c r="G206" i="19" s="1"/>
  <c r="I78" i="10"/>
  <c r="J78" i="10" s="1"/>
  <c r="K78" i="10" s="1"/>
  <c r="L78" i="10" s="1"/>
  <c r="M78" i="10" s="1"/>
  <c r="G55" i="16" s="1"/>
  <c r="S78" i="30" s="1"/>
  <c r="I324" i="10"/>
  <c r="J324" i="10" s="1"/>
  <c r="K324" i="10" s="1"/>
  <c r="L324" i="10" s="1"/>
  <c r="M324" i="10" s="1"/>
  <c r="G26" i="16" s="1"/>
  <c r="G324" i="19" s="1"/>
  <c r="I27" i="10"/>
  <c r="J27" i="10" s="1"/>
  <c r="K27" i="10" s="1"/>
  <c r="L27" i="10" s="1"/>
  <c r="M27" i="10" s="1"/>
  <c r="G44" i="16" s="1"/>
  <c r="I36" i="10"/>
  <c r="J36" i="10" s="1"/>
  <c r="K36" i="10" s="1"/>
  <c r="L36" i="10" s="1"/>
  <c r="M36" i="10" s="1"/>
  <c r="G73" i="16" s="1"/>
  <c r="S36" i="30" s="1"/>
  <c r="I330" i="10"/>
  <c r="J330" i="10" s="1"/>
  <c r="K330" i="10" s="1"/>
  <c r="L330" i="10" s="1"/>
  <c r="M330" i="10" s="1"/>
  <c r="G129" i="16" s="1"/>
  <c r="S324" i="30" s="1"/>
  <c r="AI324" i="30" s="1"/>
  <c r="I143" i="10"/>
  <c r="J143" i="10" s="1"/>
  <c r="K143" i="10" s="1"/>
  <c r="L143" i="10" s="1"/>
  <c r="M143" i="10" s="1"/>
  <c r="G143" i="16" s="1"/>
  <c r="S143" i="30" s="1"/>
  <c r="I100" i="10"/>
  <c r="J100" i="10" s="1"/>
  <c r="K100" i="10" s="1"/>
  <c r="L100" i="10" s="1"/>
  <c r="M100" i="10" s="1"/>
  <c r="G206" i="16" s="1"/>
  <c r="I88" i="10"/>
  <c r="J88" i="10" s="1"/>
  <c r="K88" i="10" s="1"/>
  <c r="L88" i="10" s="1"/>
  <c r="M88" i="10" s="1"/>
  <c r="G152" i="16" s="1"/>
  <c r="G88" i="19" s="1"/>
  <c r="I271" i="10"/>
  <c r="J271" i="10" s="1"/>
  <c r="K271" i="10" s="1"/>
  <c r="L271" i="10" s="1"/>
  <c r="M271" i="10" s="1"/>
  <c r="G175" i="16" s="1"/>
  <c r="G271" i="19" s="1"/>
  <c r="I24" i="10"/>
  <c r="J24" i="10" s="1"/>
  <c r="K24" i="10" s="1"/>
  <c r="L24" i="10" s="1"/>
  <c r="M24" i="10" s="1"/>
  <c r="G85" i="16" s="1"/>
  <c r="I321" i="10"/>
  <c r="J321" i="10" s="1"/>
  <c r="K321" i="10" s="1"/>
  <c r="L321" i="10" s="1"/>
  <c r="M321" i="10" s="1"/>
  <c r="G325" i="16" s="1"/>
  <c r="G321" i="19" s="1"/>
  <c r="I73" i="10"/>
  <c r="J73" i="10" s="1"/>
  <c r="K73" i="10" s="1"/>
  <c r="L73" i="10" s="1"/>
  <c r="M73" i="10" s="1"/>
  <c r="G324" i="16" s="1"/>
  <c r="S73" i="30" s="1"/>
  <c r="I55" i="10"/>
  <c r="J55" i="10" s="1"/>
  <c r="K55" i="10" s="1"/>
  <c r="L55" i="10" s="1"/>
  <c r="M55" i="10" s="1"/>
  <c r="G357" i="16" s="1"/>
  <c r="I345" i="10"/>
  <c r="J345" i="10" s="1"/>
  <c r="K345" i="10" s="1"/>
  <c r="L345" i="10" s="1"/>
  <c r="M345" i="10" s="1"/>
  <c r="I230" i="10"/>
  <c r="J230" i="10" s="1"/>
  <c r="K230" i="10" s="1"/>
  <c r="L230" i="10" s="1"/>
  <c r="M230" i="10" s="1"/>
  <c r="G40" i="16" s="1"/>
  <c r="S230" i="30" s="1"/>
  <c r="I310" i="10"/>
  <c r="J310" i="10" s="1"/>
  <c r="K310" i="10" s="1"/>
  <c r="L310" i="10" s="1"/>
  <c r="M310" i="10" s="1"/>
  <c r="G59" i="16" s="1"/>
  <c r="S305" i="30" s="1"/>
  <c r="I108" i="10"/>
  <c r="J108" i="10" s="1"/>
  <c r="K108" i="10" s="1"/>
  <c r="L108" i="10" s="1"/>
  <c r="M108" i="10" s="1"/>
  <c r="G30" i="16" s="1"/>
  <c r="G108" i="19" s="1"/>
  <c r="I90" i="10"/>
  <c r="J90" i="10" s="1"/>
  <c r="K90" i="10" s="1"/>
  <c r="L90" i="10" s="1"/>
  <c r="M90" i="10" s="1"/>
  <c r="G356" i="16" s="1"/>
  <c r="I188" i="10"/>
  <c r="J188" i="10" s="1"/>
  <c r="K188" i="10" s="1"/>
  <c r="L188" i="10" s="1"/>
  <c r="M188" i="10" s="1"/>
  <c r="G185" i="16" s="1"/>
  <c r="S188" i="30" s="1"/>
  <c r="I249" i="10"/>
  <c r="J249" i="10" s="1"/>
  <c r="K249" i="10" s="1"/>
  <c r="L249" i="10" s="1"/>
  <c r="M249" i="10" s="1"/>
  <c r="G117" i="16" s="1"/>
  <c r="S248" i="30" s="1"/>
  <c r="I8" i="10"/>
  <c r="J8" i="10" s="1"/>
  <c r="K8" i="10" s="1"/>
  <c r="L8" i="10" s="1"/>
  <c r="M8" i="10" s="1"/>
  <c r="G350" i="16" s="1"/>
  <c r="I106" i="10"/>
  <c r="J106" i="10" s="1"/>
  <c r="K106" i="10" s="1"/>
  <c r="L106" i="10" s="1"/>
  <c r="M106" i="10" s="1"/>
  <c r="G154" i="16" s="1"/>
  <c r="S106" i="30" s="1"/>
  <c r="I204" i="10"/>
  <c r="J204" i="10" s="1"/>
  <c r="K204" i="10" s="1"/>
  <c r="L204" i="10" s="1"/>
  <c r="M204" i="10" s="1"/>
  <c r="G147" i="16" s="1"/>
  <c r="G204" i="19" s="1"/>
  <c r="I259" i="10"/>
  <c r="J259" i="10" s="1"/>
  <c r="K259" i="10" s="1"/>
  <c r="L259" i="10" s="1"/>
  <c r="M259" i="10" s="1"/>
  <c r="G261" i="16" s="1"/>
  <c r="G259" i="19" s="1"/>
  <c r="I205" i="10"/>
  <c r="J205" i="10" s="1"/>
  <c r="K205" i="10" s="1"/>
  <c r="L205" i="10" s="1"/>
  <c r="M205" i="10" s="1"/>
  <c r="G219" i="16" s="1"/>
  <c r="G205" i="19" s="1"/>
  <c r="I164" i="10"/>
  <c r="J164" i="10" s="1"/>
  <c r="K164" i="10" s="1"/>
  <c r="L164" i="10" s="1"/>
  <c r="M164" i="10" s="1"/>
  <c r="G199" i="16" s="1"/>
  <c r="S164" i="30" s="1"/>
  <c r="I25" i="10"/>
  <c r="J25" i="10" s="1"/>
  <c r="K25" i="10" s="1"/>
  <c r="L25" i="10" s="1"/>
  <c r="M25" i="10" s="1"/>
  <c r="G167" i="16" s="1"/>
  <c r="S25" i="30" s="1"/>
  <c r="I123" i="10"/>
  <c r="J123" i="10" s="1"/>
  <c r="K123" i="10" s="1"/>
  <c r="L123" i="10" s="1"/>
  <c r="M123" i="10" s="1"/>
  <c r="G75" i="16" s="1"/>
  <c r="S123" i="30" s="1"/>
  <c r="I221" i="10"/>
  <c r="J221" i="10" s="1"/>
  <c r="K221" i="10" s="1"/>
  <c r="L221" i="10" s="1"/>
  <c r="M221" i="10" s="1"/>
  <c r="G281" i="16" s="1"/>
  <c r="I14" i="10"/>
  <c r="J14" i="10" s="1"/>
  <c r="K14" i="10" s="1"/>
  <c r="L14" i="10" s="1"/>
  <c r="M14" i="10" s="1"/>
  <c r="G311" i="16" s="1"/>
  <c r="G14" i="19" s="1"/>
  <c r="I112" i="10"/>
  <c r="J112" i="10" s="1"/>
  <c r="K112" i="10" s="1"/>
  <c r="L112" i="10" s="1"/>
  <c r="M112" i="10" s="1"/>
  <c r="G195" i="16" s="1"/>
  <c r="I210" i="10"/>
  <c r="J210" i="10" s="1"/>
  <c r="K210" i="10" s="1"/>
  <c r="L210" i="10" s="1"/>
  <c r="M210" i="10" s="1"/>
  <c r="G96" i="16" s="1"/>
  <c r="S210" i="30" s="1"/>
  <c r="I303" i="10"/>
  <c r="J303" i="10" s="1"/>
  <c r="K303" i="10" s="1"/>
  <c r="L303" i="10" s="1"/>
  <c r="M303" i="10" s="1"/>
  <c r="G317" i="16" s="1"/>
  <c r="G303" i="19" s="1"/>
  <c r="I169" i="10"/>
  <c r="J169" i="10" s="1"/>
  <c r="K169" i="10" s="1"/>
  <c r="L169" i="10" s="1"/>
  <c r="M169" i="10" s="1"/>
  <c r="G242" i="16" s="1"/>
  <c r="S169" i="30" s="1"/>
  <c r="I240" i="10"/>
  <c r="J240" i="10" s="1"/>
  <c r="K240" i="10" s="1"/>
  <c r="L240" i="10" s="1"/>
  <c r="M240" i="10" s="1"/>
  <c r="G279" i="16" s="1"/>
  <c r="I254" i="10"/>
  <c r="J254" i="10" s="1"/>
  <c r="K254" i="10" s="1"/>
  <c r="L254" i="10" s="1"/>
  <c r="M254" i="10" s="1"/>
  <c r="G250" i="16" s="1"/>
  <c r="I15" i="10"/>
  <c r="J15" i="10" s="1"/>
  <c r="K15" i="10" s="1"/>
  <c r="L15" i="10" s="1"/>
  <c r="M15" i="10" s="1"/>
  <c r="G298" i="16" s="1"/>
  <c r="G15" i="19" s="1"/>
  <c r="I183" i="10"/>
  <c r="J183" i="10" s="1"/>
  <c r="K183" i="10" s="1"/>
  <c r="L183" i="10" s="1"/>
  <c r="M183" i="10" s="1"/>
  <c r="G293" i="16" s="1"/>
  <c r="I291" i="10"/>
  <c r="J291" i="10" s="1"/>
  <c r="K291" i="10" s="1"/>
  <c r="L291" i="10" s="1"/>
  <c r="M291" i="10" s="1"/>
  <c r="G68" i="16" s="1"/>
  <c r="I101" i="10"/>
  <c r="J101" i="10" s="1"/>
  <c r="K101" i="10" s="1"/>
  <c r="L101" i="10" s="1"/>
  <c r="M101" i="10" s="1"/>
  <c r="G189" i="16" s="1"/>
  <c r="G101" i="19" s="1"/>
  <c r="I292" i="10"/>
  <c r="J292" i="10" s="1"/>
  <c r="K292" i="10" s="1"/>
  <c r="L292" i="10" s="1"/>
  <c r="M292" i="10" s="1"/>
  <c r="G209" i="16" s="1"/>
  <c r="S287" i="30" s="1"/>
  <c r="T287" i="30" s="1"/>
  <c r="I72" i="10"/>
  <c r="J72" i="10" s="1"/>
  <c r="K72" i="10" s="1"/>
  <c r="L72" i="10" s="1"/>
  <c r="M72" i="10" s="1"/>
  <c r="G249" i="16" s="1"/>
  <c r="I170" i="10"/>
  <c r="J170" i="10" s="1"/>
  <c r="K170" i="10" s="1"/>
  <c r="L170" i="10" s="1"/>
  <c r="M170" i="10" s="1"/>
  <c r="G111" i="16" s="1"/>
  <c r="S170" i="30" s="1"/>
  <c r="I199" i="10"/>
  <c r="J199" i="10" s="1"/>
  <c r="K199" i="10" s="1"/>
  <c r="L199" i="10" s="1"/>
  <c r="M199" i="10" s="1"/>
  <c r="G188" i="16" s="1"/>
  <c r="I60" i="10"/>
  <c r="J60" i="10" s="1"/>
  <c r="K60" i="10" s="1"/>
  <c r="L60" i="10" s="1"/>
  <c r="M60" i="10" s="1"/>
  <c r="G169" i="16" s="1"/>
  <c r="G60" i="19" s="1"/>
  <c r="I158" i="10"/>
  <c r="J158" i="10" s="1"/>
  <c r="K158" i="10" s="1"/>
  <c r="L158" i="10" s="1"/>
  <c r="M158" i="10" s="1"/>
  <c r="G8" i="16" s="1"/>
  <c r="G158" i="19" s="1"/>
  <c r="I255" i="10"/>
  <c r="J255" i="10" s="1"/>
  <c r="K255" i="10" s="1"/>
  <c r="L255" i="10" s="1"/>
  <c r="M255" i="10" s="1"/>
  <c r="G121" i="16" s="1"/>
  <c r="G255" i="19" s="1"/>
  <c r="I293" i="10"/>
  <c r="J293" i="10" s="1"/>
  <c r="K293" i="10" s="1"/>
  <c r="L293" i="10" s="1"/>
  <c r="M293" i="10" s="1"/>
  <c r="G214" i="16" s="1"/>
  <c r="I229" i="10"/>
  <c r="J229" i="10" s="1"/>
  <c r="K229" i="10" s="1"/>
  <c r="L229" i="10" s="1"/>
  <c r="M229" i="10" s="1"/>
  <c r="G13" i="16" s="1"/>
  <c r="S229" i="30" s="1"/>
  <c r="I61" i="10"/>
  <c r="J61" i="10" s="1"/>
  <c r="K61" i="10" s="1"/>
  <c r="L61" i="10" s="1"/>
  <c r="M61" i="10" s="1"/>
  <c r="G171" i="16" s="1"/>
  <c r="G61" i="19" s="1"/>
  <c r="I187" i="10"/>
  <c r="J187" i="10" s="1"/>
  <c r="K187" i="10" s="1"/>
  <c r="L187" i="10" s="1"/>
  <c r="M187" i="10" s="1"/>
  <c r="G61" i="16" s="1"/>
  <c r="S187" i="30" s="1"/>
  <c r="I69" i="10"/>
  <c r="J69" i="10" s="1"/>
  <c r="K69" i="10" s="1"/>
  <c r="L69" i="10" s="1"/>
  <c r="M69" i="10" s="1"/>
  <c r="G106" i="16" s="1"/>
  <c r="I167" i="10"/>
  <c r="J167" i="10" s="1"/>
  <c r="K167" i="10" s="1"/>
  <c r="L167" i="10" s="1"/>
  <c r="M167" i="10" s="1"/>
  <c r="G201" i="16" s="1"/>
  <c r="S167" i="30" s="1"/>
  <c r="I264" i="10"/>
  <c r="J264" i="10" s="1"/>
  <c r="K264" i="10" s="1"/>
  <c r="L264" i="10" s="1"/>
  <c r="M264" i="10" s="1"/>
  <c r="G10" i="16" s="1"/>
  <c r="I315" i="10"/>
  <c r="J315" i="10" s="1"/>
  <c r="K315" i="10" s="1"/>
  <c r="L315" i="10" s="1"/>
  <c r="M315" i="10" s="1"/>
  <c r="G161" i="16" s="1"/>
  <c r="S310" i="30" s="1"/>
  <c r="I347" i="10"/>
  <c r="J347" i="10" s="1"/>
  <c r="K347" i="10" s="1"/>
  <c r="L347" i="10" s="1"/>
  <c r="M347" i="10" s="1"/>
  <c r="G23" i="16" s="1"/>
  <c r="S341" i="30" s="1"/>
  <c r="AI341" i="30" s="1"/>
  <c r="I232" i="10"/>
  <c r="J232" i="10" s="1"/>
  <c r="K232" i="10" s="1"/>
  <c r="L232" i="10" s="1"/>
  <c r="M232" i="10" s="1"/>
  <c r="G355" i="16" s="1"/>
  <c r="G232" i="19" s="1"/>
  <c r="I12" i="10"/>
  <c r="J12" i="10" s="1"/>
  <c r="K12" i="10" s="1"/>
  <c r="L12" i="10" s="1"/>
  <c r="M12" i="10" s="1"/>
  <c r="G25" i="16" s="1"/>
  <c r="S12" i="30" s="1"/>
  <c r="T12" i="30" s="1"/>
  <c r="I42" i="10"/>
  <c r="J42" i="10" s="1"/>
  <c r="K42" i="10" s="1"/>
  <c r="L42" i="10" s="1"/>
  <c r="M42" i="10" s="1"/>
  <c r="G237" i="16" s="1"/>
  <c r="I335" i="10"/>
  <c r="J335" i="10" s="1"/>
  <c r="K335" i="10" s="1"/>
  <c r="L335" i="10" s="1"/>
  <c r="M335" i="10" s="1"/>
  <c r="G182" i="16" s="1"/>
  <c r="S329" i="30" s="1"/>
  <c r="I320" i="10"/>
  <c r="J320" i="10" s="1"/>
  <c r="K320" i="10" s="1"/>
  <c r="L320" i="10" s="1"/>
  <c r="M320" i="10" s="1"/>
  <c r="G328" i="16" s="1"/>
  <c r="I174" i="10"/>
  <c r="J174" i="10" s="1"/>
  <c r="K174" i="10" s="1"/>
  <c r="L174" i="10" s="1"/>
  <c r="M174" i="10" s="1"/>
  <c r="G110" i="16" s="1"/>
  <c r="S174" i="30" s="1"/>
  <c r="I338" i="10"/>
  <c r="J338" i="10" s="1"/>
  <c r="K338" i="10" s="1"/>
  <c r="L338" i="10" s="1"/>
  <c r="M338" i="10" s="1"/>
  <c r="G216" i="16" s="1"/>
  <c r="G338" i="19" s="1"/>
  <c r="I109" i="10"/>
  <c r="J109" i="10" s="1"/>
  <c r="K109" i="10" s="1"/>
  <c r="L109" i="10" s="1"/>
  <c r="M109" i="10" s="1"/>
  <c r="G264" i="16" s="1"/>
  <c r="G109" i="19" s="1"/>
  <c r="I58" i="10"/>
  <c r="J58" i="10" s="1"/>
  <c r="K58" i="10" s="1"/>
  <c r="L58" i="10" s="1"/>
  <c r="M58" i="10" s="1"/>
  <c r="G113" i="16" s="1"/>
  <c r="G58" i="19" s="1"/>
  <c r="I273" i="10"/>
  <c r="J273" i="10" s="1"/>
  <c r="K273" i="10" s="1"/>
  <c r="L273" i="10" s="1"/>
  <c r="M273" i="10" s="1"/>
  <c r="G42" i="16" s="1"/>
  <c r="I244" i="10"/>
  <c r="J244" i="10" s="1"/>
  <c r="K244" i="10" s="1"/>
  <c r="L244" i="10" s="1"/>
  <c r="M244" i="10" s="1"/>
  <c r="G275" i="16" s="1"/>
  <c r="G244" i="19" s="1"/>
  <c r="I336" i="10"/>
  <c r="J336" i="10" s="1"/>
  <c r="K336" i="10" s="1"/>
  <c r="L336" i="10" s="1"/>
  <c r="M336" i="10" s="1"/>
  <c r="G148" i="16" s="1"/>
  <c r="I325" i="10"/>
  <c r="J325" i="10" s="1"/>
  <c r="K325" i="10" s="1"/>
  <c r="L325" i="10" s="1"/>
  <c r="M325" i="10" s="1"/>
  <c r="G151" i="16" s="1"/>
  <c r="S319" i="30" s="1"/>
  <c r="I96" i="10"/>
  <c r="J96" i="10" s="1"/>
  <c r="K96" i="10" s="1"/>
  <c r="L96" i="10" s="1"/>
  <c r="M96" i="10" s="1"/>
  <c r="G205" i="16" s="1"/>
  <c r="I194" i="10"/>
  <c r="J194" i="10" s="1"/>
  <c r="K194" i="10" s="1"/>
  <c r="L194" i="10" s="1"/>
  <c r="M194" i="10" s="1"/>
  <c r="G123" i="16" s="1"/>
  <c r="G194" i="19" s="1"/>
  <c r="I328" i="10"/>
  <c r="J328" i="10" s="1"/>
  <c r="K328" i="10" s="1"/>
  <c r="L328" i="10" s="1"/>
  <c r="M328" i="10" s="1"/>
  <c r="G290" i="16" s="1"/>
  <c r="S322" i="30" s="1"/>
  <c r="I91" i="10"/>
  <c r="J91" i="10" s="1"/>
  <c r="K91" i="10" s="1"/>
  <c r="L91" i="10" s="1"/>
  <c r="M91" i="10" s="1"/>
  <c r="G93" i="16" s="1"/>
  <c r="I189" i="10"/>
  <c r="J189" i="10" s="1"/>
  <c r="K189" i="10" s="1"/>
  <c r="L189" i="10" s="1"/>
  <c r="M189" i="10" s="1"/>
  <c r="G330" i="16" s="1"/>
  <c r="S189" i="30" s="1"/>
  <c r="I357" i="10"/>
  <c r="J357" i="10" s="1"/>
  <c r="K357" i="10" s="1"/>
  <c r="L357" i="10" s="1"/>
  <c r="M357" i="10" s="1"/>
  <c r="G194" i="16" s="1"/>
  <c r="I323" i="10"/>
  <c r="J323" i="10" s="1"/>
  <c r="K323" i="10" s="1"/>
  <c r="L323" i="10" s="1"/>
  <c r="M323" i="10" s="1"/>
  <c r="G84" i="16" s="1"/>
  <c r="G323" i="19" s="1"/>
  <c r="I79" i="10"/>
  <c r="J79" i="10" s="1"/>
  <c r="K79" i="10" s="1"/>
  <c r="L79" i="10" s="1"/>
  <c r="M79" i="10" s="1"/>
  <c r="G203" i="16" s="1"/>
  <c r="I312" i="10"/>
  <c r="J312" i="10" s="1"/>
  <c r="K312" i="10" s="1"/>
  <c r="L312" i="10" s="1"/>
  <c r="M312" i="10" s="1"/>
  <c r="G239" i="16" s="1"/>
  <c r="I122" i="10"/>
  <c r="J122" i="10" s="1"/>
  <c r="K122" i="10" s="1"/>
  <c r="L122" i="10" s="1"/>
  <c r="M122" i="10" s="1"/>
  <c r="G65" i="16" s="1"/>
  <c r="S122" i="30" s="1"/>
  <c r="I236" i="10"/>
  <c r="J236" i="10" s="1"/>
  <c r="K236" i="10" s="1"/>
  <c r="L236" i="10" s="1"/>
  <c r="M236" i="10" s="1"/>
  <c r="G58" i="16" s="1"/>
  <c r="I129" i="10"/>
  <c r="J129" i="10" s="1"/>
  <c r="K129" i="10" s="1"/>
  <c r="L129" i="10" s="1"/>
  <c r="M129" i="10" s="1"/>
  <c r="G246" i="16" s="1"/>
  <c r="S129" i="30" s="1"/>
  <c r="I124" i="10"/>
  <c r="J124" i="10" s="1"/>
  <c r="K124" i="10" s="1"/>
  <c r="L124" i="10" s="1"/>
  <c r="M124" i="10" s="1"/>
  <c r="G90" i="16" s="1"/>
  <c r="S124" i="30" s="1"/>
  <c r="I21" i="10"/>
  <c r="J21" i="10" s="1"/>
  <c r="K21" i="10" s="1"/>
  <c r="L21" i="10" s="1"/>
  <c r="M21" i="10" s="1"/>
  <c r="G212" i="16" s="1"/>
  <c r="G21" i="19" s="1"/>
  <c r="I268" i="10"/>
  <c r="J268" i="10" s="1"/>
  <c r="K268" i="10" s="1"/>
  <c r="L268" i="10" s="1"/>
  <c r="M268" i="10" s="1"/>
  <c r="G283" i="16" s="1"/>
  <c r="I242" i="10"/>
  <c r="J242" i="10" s="1"/>
  <c r="K242" i="10" s="1"/>
  <c r="L242" i="10" s="1"/>
  <c r="M242" i="10" s="1"/>
  <c r="G137" i="16" s="1"/>
  <c r="I322" i="10"/>
  <c r="J322" i="10" s="1"/>
  <c r="K322" i="10" s="1"/>
  <c r="L322" i="10" s="1"/>
  <c r="M322" i="10" s="1"/>
  <c r="G354" i="16" s="1"/>
  <c r="G322" i="19" s="1"/>
  <c r="I54" i="10"/>
  <c r="J54" i="10" s="1"/>
  <c r="K54" i="10" s="1"/>
  <c r="L54" i="10" s="1"/>
  <c r="M54" i="10" s="1"/>
  <c r="G238" i="16" s="1"/>
  <c r="I77" i="10"/>
  <c r="J77" i="10" s="1"/>
  <c r="K77" i="10" s="1"/>
  <c r="L77" i="10" s="1"/>
  <c r="M77" i="10" s="1"/>
  <c r="G64" i="16" s="1"/>
  <c r="S77" i="30" s="1"/>
  <c r="I146" i="10"/>
  <c r="J146" i="10" s="1"/>
  <c r="K146" i="10" s="1"/>
  <c r="L146" i="10" s="1"/>
  <c r="M146" i="10" s="1"/>
  <c r="G36" i="16" s="1"/>
  <c r="S146" i="30" s="1"/>
  <c r="I64" i="10"/>
  <c r="J64" i="10" s="1"/>
  <c r="K64" i="10" s="1"/>
  <c r="L64" i="10" s="1"/>
  <c r="M64" i="10" s="1"/>
  <c r="G172" i="16" s="1"/>
  <c r="I162" i="10"/>
  <c r="J162" i="10" s="1"/>
  <c r="K162" i="10" s="1"/>
  <c r="L162" i="10" s="1"/>
  <c r="M162" i="10" s="1"/>
  <c r="G60" i="16" s="1"/>
  <c r="I311" i="10"/>
  <c r="J311" i="10" s="1"/>
  <c r="K311" i="10" s="1"/>
  <c r="L311" i="10" s="1"/>
  <c r="M311" i="10" s="1"/>
  <c r="G112" i="16" s="1"/>
  <c r="S306" i="30" s="1"/>
  <c r="I52" i="10"/>
  <c r="J52" i="10" s="1"/>
  <c r="K52" i="10" s="1"/>
  <c r="L52" i="10" s="1"/>
  <c r="M52" i="10" s="1"/>
  <c r="G268" i="16" s="1"/>
  <c r="I68" i="10"/>
  <c r="J68" i="10" s="1"/>
  <c r="K68" i="10" s="1"/>
  <c r="L68" i="10" s="1"/>
  <c r="M68" i="10" s="1"/>
  <c r="G347" i="16" s="1"/>
  <c r="I81" i="10"/>
  <c r="J81" i="10" s="1"/>
  <c r="K81" i="10" s="1"/>
  <c r="L81" i="10" s="1"/>
  <c r="M81" i="10" s="1"/>
  <c r="G218" i="16" s="1"/>
  <c r="I179" i="10"/>
  <c r="J179" i="10" s="1"/>
  <c r="K179" i="10" s="1"/>
  <c r="L179" i="10" s="1"/>
  <c r="M179" i="10" s="1"/>
  <c r="G32" i="16" s="1"/>
  <c r="S179" i="30" s="1"/>
  <c r="I327" i="10"/>
  <c r="J327" i="10" s="1"/>
  <c r="K327" i="10" s="1"/>
  <c r="L327" i="10" s="1"/>
  <c r="M327" i="10" s="1"/>
  <c r="G62" i="16" s="1"/>
  <c r="S321" i="30" s="1"/>
  <c r="I70" i="10"/>
  <c r="J70" i="10" s="1"/>
  <c r="K70" i="10" s="1"/>
  <c r="L70" i="10" s="1"/>
  <c r="M70" i="10" s="1"/>
  <c r="G257" i="16" s="1"/>
  <c r="I168" i="10"/>
  <c r="J168" i="10" s="1"/>
  <c r="K168" i="10" s="1"/>
  <c r="L168" i="10" s="1"/>
  <c r="M168" i="10" s="1"/>
  <c r="G207" i="16" s="1"/>
  <c r="I265" i="10"/>
  <c r="J265" i="10" s="1"/>
  <c r="K265" i="10" s="1"/>
  <c r="L265" i="10" s="1"/>
  <c r="M265" i="10" s="1"/>
  <c r="G156" i="16" s="1"/>
  <c r="G265" i="19" s="1"/>
  <c r="I85" i="10"/>
  <c r="J85" i="10" s="1"/>
  <c r="K85" i="10" s="1"/>
  <c r="L85" i="10" s="1"/>
  <c r="M85" i="10" s="1"/>
  <c r="G231" i="16" s="1"/>
  <c r="I157" i="10"/>
  <c r="J157" i="10" s="1"/>
  <c r="K157" i="10" s="1"/>
  <c r="L157" i="10" s="1"/>
  <c r="M157" i="10" s="1"/>
  <c r="G6" i="16" s="1"/>
  <c r="S157" i="30" s="1"/>
  <c r="I99" i="10"/>
  <c r="J99" i="10" s="1"/>
  <c r="K99" i="10" s="1"/>
  <c r="L99" i="10" s="1"/>
  <c r="M99" i="10" s="1"/>
  <c r="G165" i="16" s="1"/>
  <c r="G99" i="19" s="1"/>
  <c r="I304" i="10"/>
  <c r="J304" i="10" s="1"/>
  <c r="K304" i="10" s="1"/>
  <c r="L304" i="10" s="1"/>
  <c r="M304" i="10" s="1"/>
  <c r="G266" i="16" s="1"/>
  <c r="S299" i="30" s="1"/>
  <c r="AI299" i="30" s="1"/>
  <c r="I45" i="10"/>
  <c r="J45" i="10" s="1"/>
  <c r="K45" i="10" s="1"/>
  <c r="L45" i="10" s="1"/>
  <c r="M45" i="10" s="1"/>
  <c r="G307" i="16" s="1"/>
  <c r="I213" i="10"/>
  <c r="J213" i="10" s="1"/>
  <c r="K213" i="10" s="1"/>
  <c r="L213" i="10" s="1"/>
  <c r="M213" i="10" s="1"/>
  <c r="G187" i="16" s="1"/>
  <c r="S213" i="30" s="1"/>
  <c r="I30" i="10"/>
  <c r="J30" i="10" s="1"/>
  <c r="K30" i="10" s="1"/>
  <c r="L30" i="10" s="1"/>
  <c r="M30" i="10" s="1"/>
  <c r="G234" i="16" s="1"/>
  <c r="G30" i="19" s="1"/>
  <c r="I128" i="10"/>
  <c r="J128" i="10" s="1"/>
  <c r="K128" i="10" s="1"/>
  <c r="L128" i="10" s="1"/>
  <c r="M128" i="10" s="1"/>
  <c r="G210" i="16" s="1"/>
  <c r="I226" i="10"/>
  <c r="J226" i="10" s="1"/>
  <c r="K226" i="10" s="1"/>
  <c r="L226" i="10" s="1"/>
  <c r="M226" i="10" s="1"/>
  <c r="G104" i="16" s="1"/>
  <c r="S226" i="30" s="1"/>
  <c r="I18" i="10"/>
  <c r="J18" i="10" s="1"/>
  <c r="K18" i="10" s="1"/>
  <c r="L18" i="10" s="1"/>
  <c r="M18" i="10" s="1"/>
  <c r="G306" i="16" s="1"/>
  <c r="S18" i="30" s="1"/>
  <c r="I116" i="10"/>
  <c r="J116" i="10" s="1"/>
  <c r="K116" i="10" s="1"/>
  <c r="L116" i="10" s="1"/>
  <c r="M116" i="10" s="1"/>
  <c r="G177" i="16" s="1"/>
  <c r="G116" i="19" s="1"/>
  <c r="I214" i="10"/>
  <c r="J214" i="10" s="1"/>
  <c r="K214" i="10" s="1"/>
  <c r="L214" i="10" s="1"/>
  <c r="M214" i="10" s="1"/>
  <c r="G48" i="16" s="1"/>
  <c r="I131" i="10"/>
  <c r="J131" i="10" s="1"/>
  <c r="K131" i="10" s="1"/>
  <c r="L131" i="10" s="1"/>
  <c r="M131" i="10" s="1"/>
  <c r="G52" i="16" s="1"/>
  <c r="G131" i="19" s="1"/>
  <c r="I19" i="10"/>
  <c r="J19" i="10" s="1"/>
  <c r="K19" i="10" s="1"/>
  <c r="L19" i="10" s="1"/>
  <c r="M19" i="10" s="1"/>
  <c r="G35" i="16" s="1"/>
  <c r="S19" i="30" s="1"/>
  <c r="I117" i="10"/>
  <c r="J117" i="10" s="1"/>
  <c r="K117" i="10" s="1"/>
  <c r="L117" i="10" s="1"/>
  <c r="M117" i="10" s="1"/>
  <c r="G322" i="16" s="1"/>
  <c r="G117" i="19" s="1"/>
  <c r="I294" i="10"/>
  <c r="J294" i="10" s="1"/>
  <c r="K294" i="10" s="1"/>
  <c r="L294" i="10" s="1"/>
  <c r="M294" i="10" s="1"/>
  <c r="G81" i="16" s="1"/>
  <c r="S289" i="30" s="1"/>
  <c r="AI289" i="30" s="1"/>
  <c r="I125" i="10"/>
  <c r="J125" i="10" s="1"/>
  <c r="K125" i="10" s="1"/>
  <c r="L125" i="10" s="1"/>
  <c r="M125" i="10" s="1"/>
  <c r="G223" i="16" s="1"/>
  <c r="G125" i="19" s="1"/>
  <c r="I223" i="10"/>
  <c r="J223" i="10" s="1"/>
  <c r="K223" i="10" s="1"/>
  <c r="L223" i="10" s="1"/>
  <c r="M223" i="10" s="1"/>
  <c r="G230" i="16" s="1"/>
  <c r="I176" i="10"/>
  <c r="J176" i="10" s="1"/>
  <c r="K176" i="10" s="1"/>
  <c r="L176" i="10" s="1"/>
  <c r="M176" i="10" s="1"/>
  <c r="G107" i="16" s="1"/>
  <c r="I150" i="10"/>
  <c r="J150" i="10" s="1"/>
  <c r="K150" i="10" s="1"/>
  <c r="L150" i="10" s="1"/>
  <c r="M150" i="10" s="1"/>
  <c r="G193" i="16" s="1"/>
  <c r="I151" i="10"/>
  <c r="J151" i="10" s="1"/>
  <c r="K151" i="10" s="1"/>
  <c r="L151" i="10" s="1"/>
  <c r="M151" i="10" s="1"/>
  <c r="G292" i="16" s="1"/>
  <c r="G151" i="19" s="1"/>
  <c r="I140" i="10"/>
  <c r="J140" i="10" s="1"/>
  <c r="K140" i="10" s="1"/>
  <c r="L140" i="10" s="1"/>
  <c r="M140" i="10" s="1"/>
  <c r="G319" i="16" s="1"/>
  <c r="I97" i="10"/>
  <c r="J97" i="10" s="1"/>
  <c r="K97" i="10" s="1"/>
  <c r="L97" i="10" s="1"/>
  <c r="M97" i="10" s="1"/>
  <c r="G190" i="16" s="1"/>
  <c r="S97" i="30" s="1"/>
  <c r="I220" i="10"/>
  <c r="J220" i="10" s="1"/>
  <c r="K220" i="10" s="1"/>
  <c r="L220" i="10" s="1"/>
  <c r="M220" i="10" s="1"/>
  <c r="G272" i="16" s="1"/>
  <c r="I9" i="10"/>
  <c r="J9" i="10" s="1"/>
  <c r="K9" i="10" s="1"/>
  <c r="L9" i="10" s="1"/>
  <c r="M9" i="10" s="1"/>
  <c r="G241" i="16" s="1"/>
  <c r="I5" i="10"/>
  <c r="I190" i="10"/>
  <c r="J190" i="10" s="1"/>
  <c r="K190" i="10" s="1"/>
  <c r="L190" i="10" s="1"/>
  <c r="M190" i="10" s="1"/>
  <c r="G28" i="16" s="1"/>
  <c r="S190" i="30" s="1"/>
  <c r="I196" i="10"/>
  <c r="J196" i="10" s="1"/>
  <c r="K196" i="10" s="1"/>
  <c r="L196" i="10" s="1"/>
  <c r="M196" i="10" s="1"/>
  <c r="G348" i="16" s="1"/>
  <c r="I153" i="10"/>
  <c r="J153" i="10" s="1"/>
  <c r="K153" i="10" s="1"/>
  <c r="L153" i="10" s="1"/>
  <c r="M153" i="10" s="1"/>
  <c r="G321" i="16" s="1"/>
  <c r="I180" i="10"/>
  <c r="J180" i="10" s="1"/>
  <c r="K180" i="10" s="1"/>
  <c r="L180" i="10" s="1"/>
  <c r="M180" i="10" s="1"/>
  <c r="G333" i="16" s="1"/>
  <c r="S180" i="30" s="1"/>
  <c r="I6" i="10"/>
  <c r="J6" i="10" s="1"/>
  <c r="K6" i="10" s="1"/>
  <c r="L6" i="10" s="1"/>
  <c r="M6" i="10" s="1"/>
  <c r="G251" i="16" s="1"/>
  <c r="S6" i="30" s="1"/>
  <c r="I104" i="10"/>
  <c r="J104" i="10" s="1"/>
  <c r="K104" i="10" s="1"/>
  <c r="L104" i="10" s="1"/>
  <c r="M104" i="10" s="1"/>
  <c r="G191" i="16" s="1"/>
  <c r="G104" i="19" s="1"/>
  <c r="I202" i="10"/>
  <c r="J202" i="10" s="1"/>
  <c r="K202" i="10" s="1"/>
  <c r="L202" i="10" s="1"/>
  <c r="M202" i="10" s="1"/>
  <c r="G56" i="16" s="1"/>
  <c r="I295" i="10"/>
  <c r="J295" i="10" s="1"/>
  <c r="K295" i="10" s="1"/>
  <c r="L295" i="10" s="1"/>
  <c r="M295" i="10" s="1"/>
  <c r="G80" i="16" s="1"/>
  <c r="I233" i="10"/>
  <c r="J233" i="10" s="1"/>
  <c r="K233" i="10" s="1"/>
  <c r="L233" i="10" s="1"/>
  <c r="M233" i="10" s="1"/>
  <c r="G119" i="16" s="1"/>
  <c r="G233" i="19" s="1"/>
  <c r="I152" i="10"/>
  <c r="J152" i="10" s="1"/>
  <c r="K152" i="10" s="1"/>
  <c r="L152" i="10" s="1"/>
  <c r="M152" i="10" s="1"/>
  <c r="G295" i="16" s="1"/>
  <c r="I263" i="10"/>
  <c r="J263" i="10" s="1"/>
  <c r="K263" i="10" s="1"/>
  <c r="L263" i="10" s="1"/>
  <c r="M263" i="10" s="1"/>
  <c r="G294" i="16" s="1"/>
  <c r="S262" i="30" s="1"/>
  <c r="I49" i="10"/>
  <c r="J49" i="10" s="1"/>
  <c r="K49" i="10" s="1"/>
  <c r="L49" i="10" s="1"/>
  <c r="M49" i="10" s="1"/>
  <c r="G309" i="16" s="1"/>
  <c r="G49" i="19" s="1"/>
  <c r="I147" i="10"/>
  <c r="J147" i="10" s="1"/>
  <c r="K147" i="10" s="1"/>
  <c r="L147" i="10" s="1"/>
  <c r="M147" i="10" s="1"/>
  <c r="G327" i="16" s="1"/>
  <c r="I245" i="10"/>
  <c r="J245" i="10" s="1"/>
  <c r="K245" i="10" s="1"/>
  <c r="L245" i="10" s="1"/>
  <c r="M245" i="10" s="1"/>
  <c r="G204" i="16" s="1"/>
  <c r="I37" i="10"/>
  <c r="J37" i="10" s="1"/>
  <c r="K37" i="10" s="1"/>
  <c r="L37" i="10" s="1"/>
  <c r="M37" i="10" s="1"/>
  <c r="G5" i="16" s="1"/>
  <c r="I177" i="10"/>
  <c r="J177" i="10" s="1"/>
  <c r="K177" i="10" s="1"/>
  <c r="L177" i="10" s="1"/>
  <c r="M177" i="10" s="1"/>
  <c r="G103" i="16" s="1"/>
  <c r="S177" i="30" s="1"/>
  <c r="I66" i="10"/>
  <c r="J66" i="10" s="1"/>
  <c r="K66" i="10" s="1"/>
  <c r="L66" i="10" s="1"/>
  <c r="M66" i="10" s="1"/>
  <c r="G289" i="16" s="1"/>
  <c r="G66" i="19" s="1"/>
  <c r="I247" i="10"/>
  <c r="J247" i="10" s="1"/>
  <c r="K247" i="10" s="1"/>
  <c r="L247" i="10" s="1"/>
  <c r="M247" i="10" s="1"/>
  <c r="G158" i="16" s="1"/>
  <c r="G247" i="19" s="1"/>
  <c r="I239" i="10"/>
  <c r="J239" i="10" s="1"/>
  <c r="K239" i="10" s="1"/>
  <c r="L239" i="10" s="1"/>
  <c r="M239" i="10" s="1"/>
  <c r="G334" i="16" s="1"/>
  <c r="G239" i="19" s="1"/>
  <c r="I119" i="10"/>
  <c r="J119" i="10" s="1"/>
  <c r="K119" i="10" s="1"/>
  <c r="L119" i="10" s="1"/>
  <c r="M119" i="10" s="1"/>
  <c r="G163" i="16" s="1"/>
  <c r="S119" i="30" s="1"/>
  <c r="I289" i="10"/>
  <c r="J289" i="10" s="1"/>
  <c r="K289" i="10" s="1"/>
  <c r="L289" i="10" s="1"/>
  <c r="M289" i="10" s="1"/>
  <c r="G303" i="16" s="1"/>
  <c r="G289" i="19" s="1"/>
  <c r="I253" i="10"/>
  <c r="J253" i="10" s="1"/>
  <c r="K253" i="10" s="1"/>
  <c r="L253" i="10" s="1"/>
  <c r="M253" i="10" s="1"/>
  <c r="G38" i="16" s="1"/>
  <c r="S252" i="30" s="1"/>
  <c r="T252" i="30" s="1"/>
  <c r="I250" i="10"/>
  <c r="J250" i="10" s="1"/>
  <c r="K250" i="10" s="1"/>
  <c r="L250" i="10" s="1"/>
  <c r="M250" i="10" s="1"/>
  <c r="G54" i="16" s="1"/>
  <c r="I48" i="10"/>
  <c r="J48" i="10" s="1"/>
  <c r="K48" i="10" s="1"/>
  <c r="L48" i="10" s="1"/>
  <c r="M48" i="10" s="1"/>
  <c r="G301" i="16" s="1"/>
  <c r="I26" i="10"/>
  <c r="J26" i="10" s="1"/>
  <c r="K26" i="10" s="1"/>
  <c r="L26" i="10" s="1"/>
  <c r="M26" i="10" s="1"/>
  <c r="G122" i="16" s="1"/>
  <c r="I22" i="10"/>
  <c r="J22" i="10" s="1"/>
  <c r="K22" i="10" s="1"/>
  <c r="L22" i="10" s="1"/>
  <c r="M22" i="10" s="1"/>
  <c r="G83" i="16" s="1"/>
  <c r="G22" i="19" s="1"/>
  <c r="I120" i="10"/>
  <c r="J120" i="10" s="1"/>
  <c r="K120" i="10" s="1"/>
  <c r="L120" i="10" s="1"/>
  <c r="M120" i="10" s="1"/>
  <c r="G168" i="16" s="1"/>
  <c r="I218" i="10"/>
  <c r="J218" i="10" s="1"/>
  <c r="K218" i="10" s="1"/>
  <c r="L218" i="10" s="1"/>
  <c r="M218" i="10" s="1"/>
  <c r="G37" i="16" s="1"/>
  <c r="S218" i="30" s="1"/>
  <c r="I274" i="10"/>
  <c r="J274" i="10" s="1"/>
  <c r="K274" i="10" s="1"/>
  <c r="L274" i="10" s="1"/>
  <c r="M274" i="10" s="1"/>
  <c r="G200" i="16" s="1"/>
  <c r="G274" i="19" s="1"/>
  <c r="I261" i="10"/>
  <c r="J261" i="10" s="1"/>
  <c r="K261" i="10" s="1"/>
  <c r="L261" i="10" s="1"/>
  <c r="M261" i="10" s="1"/>
  <c r="G211" i="16" s="1"/>
  <c r="G261" i="19" s="1"/>
  <c r="I39" i="10"/>
  <c r="J39" i="10" s="1"/>
  <c r="K39" i="10" s="1"/>
  <c r="L39" i="10" s="1"/>
  <c r="M39" i="10" s="1"/>
  <c r="G76" i="16" s="1"/>
  <c r="I137" i="10"/>
  <c r="J137" i="10" s="1"/>
  <c r="K137" i="10" s="1"/>
  <c r="L137" i="10" s="1"/>
  <c r="M137" i="10" s="1"/>
  <c r="G286" i="16" s="1"/>
  <c r="G137" i="19" s="1"/>
  <c r="I235" i="10"/>
  <c r="J235" i="10" s="1"/>
  <c r="K235" i="10" s="1"/>
  <c r="L235" i="10" s="1"/>
  <c r="M235" i="10" s="1"/>
  <c r="G345" i="16" s="1"/>
  <c r="G235" i="19" s="1"/>
  <c r="I28" i="10"/>
  <c r="J28" i="10" s="1"/>
  <c r="K28" i="10" s="1"/>
  <c r="L28" i="10" s="1"/>
  <c r="M28" i="10" s="1"/>
  <c r="G349" i="16" s="1"/>
  <c r="G28" i="19" s="1"/>
  <c r="I126" i="10"/>
  <c r="J126" i="10" s="1"/>
  <c r="K126" i="10" s="1"/>
  <c r="L126" i="10" s="1"/>
  <c r="M126" i="10" s="1"/>
  <c r="G133" i="16" s="1"/>
  <c r="I224" i="10"/>
  <c r="J224" i="10" s="1"/>
  <c r="K224" i="10" s="1"/>
  <c r="L224" i="10" s="1"/>
  <c r="M224" i="10" s="1"/>
  <c r="G51" i="16" s="1"/>
  <c r="G224" i="19" s="1"/>
  <c r="I316" i="10"/>
  <c r="J316" i="10" s="1"/>
  <c r="K316" i="10" s="1"/>
  <c r="L316" i="10" s="1"/>
  <c r="M316" i="10" s="1"/>
  <c r="G270" i="16" s="1"/>
  <c r="S311" i="30" s="1"/>
  <c r="I197" i="10"/>
  <c r="J197" i="10" s="1"/>
  <c r="K197" i="10" s="1"/>
  <c r="L197" i="10" s="1"/>
  <c r="M197" i="10" s="1"/>
  <c r="G278" i="16" s="1"/>
  <c r="I43" i="10"/>
  <c r="J43" i="10" s="1"/>
  <c r="K43" i="10" s="1"/>
  <c r="L43" i="10" s="1"/>
  <c r="M43" i="10" s="1"/>
  <c r="G114" i="16" s="1"/>
  <c r="G43" i="19" s="1"/>
  <c r="I211" i="10"/>
  <c r="J211" i="10" s="1"/>
  <c r="K211" i="10" s="1"/>
  <c r="L211" i="10" s="1"/>
  <c r="M211" i="10" s="1"/>
  <c r="G236" i="16" s="1"/>
  <c r="G211" i="19" s="1"/>
  <c r="I332" i="10"/>
  <c r="J332" i="10" s="1"/>
  <c r="K332" i="10" s="1"/>
  <c r="L332" i="10" s="1"/>
  <c r="M332" i="10" s="1"/>
  <c r="G127" i="16" s="1"/>
  <c r="S326" i="30" s="1"/>
  <c r="I115" i="10"/>
  <c r="J115" i="10" s="1"/>
  <c r="K115" i="10" s="1"/>
  <c r="L115" i="10" s="1"/>
  <c r="M115" i="10" s="1"/>
  <c r="G233" i="16" s="1"/>
  <c r="I319" i="10"/>
  <c r="J319" i="10" s="1"/>
  <c r="K319" i="10" s="1"/>
  <c r="L319" i="10" s="1"/>
  <c r="M319" i="10" s="1"/>
  <c r="G183" i="16" s="1"/>
  <c r="S313" i="30" s="1"/>
  <c r="AI313" i="30" s="1"/>
  <c r="I86" i="10"/>
  <c r="J86" i="10" s="1"/>
  <c r="K86" i="10" s="1"/>
  <c r="L86" i="10" s="1"/>
  <c r="M86" i="10" s="1"/>
  <c r="G97" i="16" s="1"/>
  <c r="G86" i="19" s="1"/>
  <c r="I184" i="10"/>
  <c r="J184" i="10" s="1"/>
  <c r="K184" i="10" s="1"/>
  <c r="L184" i="10" s="1"/>
  <c r="M184" i="10" s="1"/>
  <c r="G337" i="16" s="1"/>
  <c r="I306" i="10"/>
  <c r="J306" i="10" s="1"/>
  <c r="K306" i="10" s="1"/>
  <c r="L306" i="10" s="1"/>
  <c r="M306" i="10" s="1"/>
  <c r="G94" i="16" s="1"/>
  <c r="S301" i="30" s="1"/>
  <c r="I74" i="10"/>
  <c r="J74" i="10" s="1"/>
  <c r="K74" i="10" s="1"/>
  <c r="L74" i="10" s="1"/>
  <c r="M74" i="10" s="1"/>
  <c r="G77" i="16" s="1"/>
  <c r="G74" i="19" s="1"/>
  <c r="I172" i="10"/>
  <c r="J172" i="10" s="1"/>
  <c r="K172" i="10" s="1"/>
  <c r="L172" i="10" s="1"/>
  <c r="M172" i="10" s="1"/>
  <c r="G179" i="16" s="1"/>
  <c r="G172" i="19" s="1"/>
  <c r="I269" i="10"/>
  <c r="J269" i="10" s="1"/>
  <c r="K269" i="10" s="1"/>
  <c r="L269" i="10" s="1"/>
  <c r="M269" i="10" s="1"/>
  <c r="G139" i="16" s="1"/>
  <c r="I307" i="10"/>
  <c r="J307" i="10" s="1"/>
  <c r="K307" i="10" s="1"/>
  <c r="L307" i="10" s="1"/>
  <c r="M307" i="10" s="1"/>
  <c r="G19" i="16" s="1"/>
  <c r="S302" i="30" s="1"/>
  <c r="T302" i="30" s="1"/>
  <c r="I256" i="10"/>
  <c r="J256" i="10" s="1"/>
  <c r="K256" i="10" s="1"/>
  <c r="L256" i="10" s="1"/>
  <c r="M256" i="10" s="1"/>
  <c r="G134" i="16" s="1"/>
  <c r="S255" i="30" s="1"/>
  <c r="I75" i="10"/>
  <c r="J75" i="10" s="1"/>
  <c r="K75" i="10" s="1"/>
  <c r="L75" i="10" s="1"/>
  <c r="M75" i="10" s="1"/>
  <c r="G222" i="16" s="1"/>
  <c r="I215" i="10"/>
  <c r="J215" i="10" s="1"/>
  <c r="K215" i="10" s="1"/>
  <c r="L215" i="10" s="1"/>
  <c r="M215" i="10" s="1"/>
  <c r="G228" i="16" s="1"/>
  <c r="I83" i="10"/>
  <c r="J83" i="10" s="1"/>
  <c r="K83" i="10" s="1"/>
  <c r="L83" i="10" s="1"/>
  <c r="M83" i="10" s="1"/>
  <c r="G227" i="16" s="1"/>
  <c r="S83" i="30" s="1"/>
  <c r="I181" i="10"/>
  <c r="J181" i="10" s="1"/>
  <c r="K181" i="10" s="1"/>
  <c r="L181" i="10" s="1"/>
  <c r="M181" i="10" s="1"/>
  <c r="G336" i="16" s="1"/>
  <c r="I329" i="10"/>
  <c r="J329" i="10" s="1"/>
  <c r="K329" i="10" s="1"/>
  <c r="L329" i="10" s="1"/>
  <c r="M329" i="10" s="1"/>
  <c r="G33" i="16" s="1"/>
  <c r="G329" i="19" s="1"/>
  <c r="I134" i="10"/>
  <c r="J134" i="10" s="1"/>
  <c r="K134" i="10" s="1"/>
  <c r="L134" i="10" s="1"/>
  <c r="M134" i="10" s="1"/>
  <c r="G49" i="16" s="1"/>
  <c r="I300" i="10"/>
  <c r="J300" i="10" s="1"/>
  <c r="K300" i="10" s="1"/>
  <c r="L300" i="10" s="1"/>
  <c r="M300" i="10" s="1"/>
  <c r="G341" i="16" s="1"/>
  <c r="I225" i="10"/>
  <c r="J225" i="10" s="1"/>
  <c r="K225" i="10" s="1"/>
  <c r="L225" i="10" s="1"/>
  <c r="M225" i="10" s="1"/>
  <c r="G135" i="16" s="1"/>
  <c r="G225" i="19" s="1"/>
  <c r="I195" i="10"/>
  <c r="J195" i="10" s="1"/>
  <c r="K195" i="10" s="1"/>
  <c r="L195" i="10" s="1"/>
  <c r="M195" i="10" s="1"/>
  <c r="G141" i="16" s="1"/>
  <c r="G195" i="19" s="1"/>
  <c r="I76" i="10"/>
  <c r="J76" i="10" s="1"/>
  <c r="K76" i="10" s="1"/>
  <c r="L76" i="10" s="1"/>
  <c r="M76" i="10" s="1"/>
  <c r="G353" i="16" s="1"/>
  <c r="S76" i="30" s="1"/>
  <c r="I339" i="10"/>
  <c r="J339" i="10" s="1"/>
  <c r="K339" i="10" s="1"/>
  <c r="L339" i="10" s="1"/>
  <c r="M339" i="10" s="1"/>
  <c r="I11" i="10"/>
  <c r="J11" i="10" s="1"/>
  <c r="K11" i="10" s="1"/>
  <c r="L11" i="10" s="1"/>
  <c r="M11" i="10" s="1"/>
  <c r="G149" i="16" s="1"/>
  <c r="I47" i="10"/>
  <c r="J47" i="10" s="1"/>
  <c r="K47" i="10" s="1"/>
  <c r="L47" i="10" s="1"/>
  <c r="M47" i="10" s="1"/>
  <c r="G308" i="16" s="1"/>
  <c r="S47" i="30" s="1"/>
  <c r="I62" i="10"/>
  <c r="J62" i="10" s="1"/>
  <c r="K62" i="10" s="1"/>
  <c r="L62" i="10" s="1"/>
  <c r="M62" i="10" s="1"/>
  <c r="G138" i="16" s="1"/>
  <c r="G62" i="19" s="1"/>
  <c r="I160" i="10"/>
  <c r="J160" i="10" s="1"/>
  <c r="K160" i="10" s="1"/>
  <c r="L160" i="10" s="1"/>
  <c r="M160" i="10" s="1"/>
  <c r="G14" i="16" s="1"/>
  <c r="I257" i="10"/>
  <c r="J257" i="10" s="1"/>
  <c r="K257" i="10" s="1"/>
  <c r="L257" i="10" s="1"/>
  <c r="M257" i="10" s="1"/>
  <c r="G224" i="16" s="1"/>
  <c r="I93" i="10"/>
  <c r="J93" i="10" s="1"/>
  <c r="K93" i="10" s="1"/>
  <c r="L93" i="10" s="1"/>
  <c r="M93" i="10" s="1"/>
  <c r="G131" i="16" s="1"/>
  <c r="S93" i="30" s="1"/>
  <c r="I80" i="10"/>
  <c r="J80" i="10" s="1"/>
  <c r="K80" i="10" s="1"/>
  <c r="L80" i="10" s="1"/>
  <c r="M80" i="10" s="1"/>
  <c r="G50" i="16" s="1"/>
  <c r="S80" i="30" s="1"/>
  <c r="I110" i="10"/>
  <c r="J110" i="10" s="1"/>
  <c r="K110" i="10" s="1"/>
  <c r="L110" i="10" s="1"/>
  <c r="M110" i="10" s="1"/>
  <c r="G70" i="16" s="1"/>
  <c r="I208" i="10"/>
  <c r="J208" i="10" s="1"/>
  <c r="K208" i="10" s="1"/>
  <c r="L208" i="10" s="1"/>
  <c r="M208" i="10" s="1"/>
  <c r="G11" i="16" s="1"/>
  <c r="G208" i="19" s="1"/>
  <c r="I7" i="10"/>
  <c r="J7" i="10" s="1"/>
  <c r="K7" i="10" s="1"/>
  <c r="L7" i="10" s="1"/>
  <c r="M7" i="10" s="1"/>
  <c r="G18" i="16" s="1"/>
  <c r="I105" i="10"/>
  <c r="J105" i="10" s="1"/>
  <c r="K105" i="10" s="1"/>
  <c r="L105" i="10" s="1"/>
  <c r="M105" i="10" s="1"/>
  <c r="G338" i="16" s="1"/>
  <c r="G105" i="19" s="1"/>
  <c r="I203" i="10"/>
  <c r="J203" i="10" s="1"/>
  <c r="K203" i="10" s="1"/>
  <c r="L203" i="10" s="1"/>
  <c r="M203" i="10" s="1"/>
  <c r="G115" i="16" s="1"/>
  <c r="G203" i="19" s="1"/>
  <c r="I337" i="10"/>
  <c r="J337" i="10" s="1"/>
  <c r="K337" i="10" s="1"/>
  <c r="L337" i="10" s="1"/>
  <c r="M337" i="10" s="1"/>
  <c r="G331" i="16" s="1"/>
  <c r="S331" i="30" s="1"/>
  <c r="I107" i="10"/>
  <c r="J107" i="10" s="1"/>
  <c r="K107" i="10" s="1"/>
  <c r="L107" i="10" s="1"/>
  <c r="M107" i="10" s="1"/>
  <c r="G150" i="16" s="1"/>
  <c r="G107" i="19" s="1"/>
  <c r="I10" i="10"/>
  <c r="J10" i="10" s="1"/>
  <c r="K10" i="10" s="1"/>
  <c r="L10" i="10" s="1"/>
  <c r="M10" i="10" s="1"/>
  <c r="G258" i="16" s="1"/>
  <c r="I136" i="10"/>
  <c r="J136" i="10" s="1"/>
  <c r="K136" i="10" s="1"/>
  <c r="L136" i="10" s="1"/>
  <c r="M136" i="10" s="1"/>
  <c r="G15" i="16" s="1"/>
  <c r="G136" i="19" s="1"/>
  <c r="I355" i="10"/>
  <c r="J355" i="10" s="1"/>
  <c r="K355" i="10" s="1"/>
  <c r="L355" i="10" s="1"/>
  <c r="M355" i="10" s="1"/>
  <c r="G132" i="16" s="1"/>
  <c r="I342" i="10"/>
  <c r="J342" i="10" s="1"/>
  <c r="K342" i="10" s="1"/>
  <c r="L342" i="10" s="1"/>
  <c r="M342" i="10" s="1"/>
  <c r="G20" i="16" s="1"/>
  <c r="I33" i="10"/>
  <c r="J33" i="10" s="1"/>
  <c r="K33" i="10" s="1"/>
  <c r="L33" i="10" s="1"/>
  <c r="M33" i="10" s="1"/>
  <c r="G88" i="16" s="1"/>
  <c r="G33" i="19" s="1"/>
  <c r="I145" i="10"/>
  <c r="J145" i="10" s="1"/>
  <c r="K145" i="10" s="1"/>
  <c r="L145" i="10" s="1"/>
  <c r="M145" i="10" s="1"/>
  <c r="G79" i="16" s="1"/>
  <c r="G145" i="19" s="1"/>
  <c r="I13" i="10"/>
  <c r="J13" i="10" s="1"/>
  <c r="K13" i="10" s="1"/>
  <c r="L13" i="10" s="1"/>
  <c r="M13" i="10" s="1"/>
  <c r="G310" i="16" s="1"/>
  <c r="S13" i="30" s="1"/>
  <c r="I139" i="10"/>
  <c r="J139" i="10" s="1"/>
  <c r="K139" i="10" s="1"/>
  <c r="L139" i="10" s="1"/>
  <c r="M139" i="10" s="1"/>
  <c r="G29" i="16" s="1"/>
  <c r="G139" i="19" s="1"/>
  <c r="I237" i="10"/>
  <c r="J237" i="10" s="1"/>
  <c r="K237" i="10" s="1"/>
  <c r="L237" i="10" s="1"/>
  <c r="M237" i="10" s="1"/>
  <c r="G78" i="16" s="1"/>
  <c r="S237" i="30" s="1"/>
  <c r="I288" i="10"/>
  <c r="J288" i="10" s="1"/>
  <c r="K288" i="10" s="1"/>
  <c r="L288" i="10" s="1"/>
  <c r="M288" i="10" s="1"/>
  <c r="G315" i="16" s="1"/>
  <c r="S283" i="30" s="1"/>
  <c r="I344" i="10"/>
  <c r="J344" i="10" s="1"/>
  <c r="K344" i="10" s="1"/>
  <c r="L344" i="10" s="1"/>
  <c r="M344" i="10" s="1"/>
  <c r="G89" i="16" s="1"/>
  <c r="S338" i="30" s="1"/>
  <c r="AI338" i="30" s="1"/>
  <c r="U175" i="16"/>
  <c r="N271" i="19" s="1"/>
  <c r="U53" i="16"/>
  <c r="N102" i="19" s="1"/>
  <c r="U247" i="16"/>
  <c r="N200" i="19" s="1"/>
  <c r="U180" i="16"/>
  <c r="AS335" i="30" s="1"/>
  <c r="L285" i="19"/>
  <c r="U117" i="16"/>
  <c r="AS248" i="30" s="1"/>
  <c r="U206" i="16"/>
  <c r="N100" i="19" s="1"/>
  <c r="U254" i="16"/>
  <c r="N56" i="19" s="1"/>
  <c r="U253" i="16"/>
  <c r="N103" i="19" s="1"/>
  <c r="U299" i="16"/>
  <c r="N313" i="19" s="1"/>
  <c r="U287" i="16"/>
  <c r="N29" i="19" s="1"/>
  <c r="E297" i="4"/>
  <c r="O297" i="4" s="1"/>
  <c r="U16" i="16"/>
  <c r="AS251" i="30" s="1"/>
  <c r="U46" i="16"/>
  <c r="N31" i="19" s="1"/>
  <c r="U232" i="16"/>
  <c r="AS266" i="30" s="1"/>
  <c r="U174" i="16"/>
  <c r="N212" i="19" s="1"/>
  <c r="U78" i="16"/>
  <c r="N237" i="19" s="1"/>
  <c r="U335" i="16"/>
  <c r="N142" i="19" s="1"/>
  <c r="U19" i="16"/>
  <c r="AS302" i="30" s="1"/>
  <c r="E298" i="4"/>
  <c r="O298" i="4" s="1"/>
  <c r="E296" i="4"/>
  <c r="O296" i="4" s="1"/>
  <c r="U100" i="16"/>
  <c r="N111" i="19" s="1"/>
  <c r="U260" i="16"/>
  <c r="N209" i="19" s="1"/>
  <c r="U320" i="16"/>
  <c r="AS333" i="30" s="1"/>
  <c r="L251" i="19"/>
  <c r="U158" i="16"/>
  <c r="N247" i="19" s="1"/>
  <c r="U67" i="16"/>
  <c r="N246" i="19" s="1"/>
  <c r="U226" i="16"/>
  <c r="N82" i="19" s="1"/>
  <c r="U31" i="16"/>
  <c r="N65" i="19" s="1"/>
  <c r="U283" i="16"/>
  <c r="AS267" i="30" s="1"/>
  <c r="E321" i="4"/>
  <c r="O321" i="4" s="1"/>
  <c r="U155" i="16"/>
  <c r="N87" i="19" s="1"/>
  <c r="U329" i="16"/>
  <c r="AS334" i="30" s="1"/>
  <c r="U159" i="16"/>
  <c r="N171" i="19" s="1"/>
  <c r="E265" i="4"/>
  <c r="O265" i="4" s="1"/>
  <c r="E263" i="4"/>
  <c r="O263" i="4" s="1"/>
  <c r="L323" i="19"/>
  <c r="U317" i="16"/>
  <c r="AS298" i="30" s="1"/>
  <c r="U193" i="16"/>
  <c r="N150" i="19" s="1"/>
  <c r="U88" i="16"/>
  <c r="N33" i="19" s="1"/>
  <c r="U310" i="16"/>
  <c r="N13" i="19" s="1"/>
  <c r="U29" i="16"/>
  <c r="N139" i="19" s="1"/>
  <c r="L307" i="19"/>
  <c r="U344" i="16"/>
  <c r="N178" i="19" s="1"/>
  <c r="E260" i="4"/>
  <c r="O260" i="4" s="1"/>
  <c r="U109" i="16"/>
  <c r="N71" i="19" s="1"/>
  <c r="U85" i="16"/>
  <c r="N24" i="19" s="1"/>
  <c r="L284" i="19"/>
  <c r="U112" i="16"/>
  <c r="AS306" i="30" s="1"/>
  <c r="E295" i="4"/>
  <c r="O295" i="4" s="1"/>
  <c r="L325" i="19"/>
  <c r="L312" i="19"/>
  <c r="L324" i="19"/>
  <c r="U233" i="16"/>
  <c r="N115" i="19" s="1"/>
  <c r="U336" i="16"/>
  <c r="N181" i="19" s="1"/>
  <c r="L249" i="19"/>
  <c r="U151" i="16"/>
  <c r="N325" i="19" s="1"/>
  <c r="U327" i="16"/>
  <c r="N147" i="19" s="1"/>
  <c r="U97" i="16"/>
  <c r="N86" i="19" s="1"/>
  <c r="E311" i="4"/>
  <c r="O311" i="4" s="1"/>
  <c r="U222" i="16"/>
  <c r="N75" i="19" s="1"/>
  <c r="U114" i="16"/>
  <c r="N43" i="19" s="1"/>
  <c r="U349" i="16"/>
  <c r="N28" i="19" s="1"/>
  <c r="U79" i="16"/>
  <c r="N145" i="19" s="1"/>
  <c r="L309" i="19"/>
  <c r="U165" i="16"/>
  <c r="N99" i="19" s="1"/>
  <c r="U296" i="16"/>
  <c r="N248" i="19" s="1"/>
  <c r="U228" i="16"/>
  <c r="N215" i="19" s="1"/>
  <c r="L335" i="19"/>
  <c r="U51" i="16"/>
  <c r="N224" i="19" s="1"/>
  <c r="U278" i="16"/>
  <c r="N197" i="19" s="1"/>
  <c r="U86" i="16"/>
  <c r="AS294" i="30" s="1"/>
  <c r="U74" i="16"/>
  <c r="N266" i="19" s="1"/>
  <c r="U230" i="16"/>
  <c r="N223" i="19" s="1"/>
  <c r="U236" i="16"/>
  <c r="N211" i="19" s="1"/>
  <c r="U227" i="16"/>
  <c r="N83" i="19" s="1"/>
  <c r="U192" i="16"/>
  <c r="N270" i="19" s="1"/>
  <c r="U182" i="16"/>
  <c r="N335" i="19" s="1"/>
  <c r="U223" i="16"/>
  <c r="N125" i="19" s="1"/>
  <c r="U234" i="16"/>
  <c r="N30" i="19" s="1"/>
  <c r="U239" i="16"/>
  <c r="AS307" i="30" s="1"/>
  <c r="E325" i="4"/>
  <c r="O325" i="4" s="1"/>
  <c r="L299" i="19"/>
  <c r="L295" i="19"/>
  <c r="E326" i="4"/>
  <c r="O326" i="4" s="1"/>
  <c r="U63" i="16"/>
  <c r="N32" i="19" s="1"/>
  <c r="U178" i="16"/>
  <c r="N173" i="19" s="1"/>
  <c r="U271" i="16"/>
  <c r="N130" i="19" s="1"/>
  <c r="U217" i="16"/>
  <c r="N59" i="19" s="1"/>
  <c r="L254" i="19"/>
  <c r="L311" i="19"/>
  <c r="L327" i="19"/>
  <c r="U77" i="16"/>
  <c r="N74" i="19" s="1"/>
  <c r="U73" i="16"/>
  <c r="N36" i="19" s="1"/>
  <c r="L263" i="19"/>
  <c r="U257" i="16"/>
  <c r="N70" i="19" s="1"/>
  <c r="U68" i="16"/>
  <c r="N291" i="19" s="1"/>
  <c r="U337" i="16"/>
  <c r="N184" i="19" s="1"/>
  <c r="U179" i="16"/>
  <c r="N172" i="19" s="1"/>
  <c r="U224" i="16"/>
  <c r="AS256" i="30" s="1"/>
  <c r="U345" i="16"/>
  <c r="N235" i="19" s="1"/>
  <c r="L257" i="19"/>
  <c r="U133" i="16"/>
  <c r="N126" i="19" s="1"/>
  <c r="U245" i="16"/>
  <c r="N333" i="19" s="1"/>
  <c r="U216" i="16"/>
  <c r="AS332" i="30" s="1"/>
  <c r="U354" i="16"/>
  <c r="N322" i="19" s="1"/>
  <c r="L322" i="19"/>
  <c r="L310" i="19"/>
  <c r="L259" i="19"/>
  <c r="L261" i="19"/>
  <c r="U309" i="16"/>
  <c r="N49" i="19" s="1"/>
  <c r="L301" i="19"/>
  <c r="U27" i="16"/>
  <c r="N318" i="19" s="1"/>
  <c r="L265" i="19"/>
  <c r="L269" i="19"/>
  <c r="L256" i="19"/>
  <c r="U121" i="16"/>
  <c r="N255" i="19" s="1"/>
  <c r="U181" i="16"/>
  <c r="N298" i="19" s="1"/>
  <c r="L298" i="19"/>
  <c r="L290" i="19"/>
  <c r="L331" i="19"/>
  <c r="L267" i="19"/>
  <c r="L288" i="19"/>
  <c r="U189" i="16"/>
  <c r="N101" i="19" s="1"/>
  <c r="U311" i="16"/>
  <c r="N14" i="19" s="1"/>
  <c r="L260" i="19"/>
  <c r="L296" i="19"/>
  <c r="U8" i="16"/>
  <c r="N158" i="19" s="1"/>
  <c r="U188" i="16"/>
  <c r="N199" i="19" s="1"/>
  <c r="E246" i="4"/>
  <c r="O246" i="4" s="1"/>
  <c r="L321" i="19"/>
  <c r="U195" i="16"/>
  <c r="N112" i="19" s="1"/>
  <c r="U169" i="16"/>
  <c r="N60" i="19" s="1"/>
  <c r="U350" i="16"/>
  <c r="N8" i="19" s="1"/>
  <c r="L297" i="19"/>
  <c r="E328" i="4"/>
  <c r="O328" i="4" s="1"/>
  <c r="E312" i="4"/>
  <c r="O312" i="4" s="1"/>
  <c r="S353" i="4"/>
  <c r="E268" i="4"/>
  <c r="O268" i="4" s="1"/>
  <c r="E293" i="4"/>
  <c r="O293" i="4" s="1"/>
  <c r="E248" i="4"/>
  <c r="O248" i="4" s="1"/>
  <c r="E253" i="4"/>
  <c r="O253" i="4" s="1"/>
  <c r="E299" i="4"/>
  <c r="O299" i="4" s="1"/>
  <c r="R353" i="4"/>
  <c r="E257" i="4"/>
  <c r="O257" i="4" s="1"/>
  <c r="E267" i="4"/>
  <c r="O267" i="4" s="1"/>
  <c r="E309" i="4"/>
  <c r="O309" i="4" s="1"/>
  <c r="E258" i="4"/>
  <c r="O258" i="4" s="1"/>
  <c r="E283" i="4"/>
  <c r="O283" i="4" s="1"/>
  <c r="E300" i="4"/>
  <c r="O300" i="4" s="1"/>
  <c r="E330" i="4"/>
  <c r="O330" i="4" s="1"/>
  <c r="E318" i="4"/>
  <c r="O318" i="4" s="1"/>
  <c r="E335" i="4"/>
  <c r="O335" i="4" s="1"/>
  <c r="E322" i="4"/>
  <c r="O322" i="4" s="1"/>
  <c r="E323" i="4"/>
  <c r="O323" i="4" s="1"/>
  <c r="E327" i="4"/>
  <c r="O327" i="4" s="1"/>
  <c r="E307" i="4"/>
  <c r="O307" i="4" s="1"/>
  <c r="E310" i="4"/>
  <c r="O310" i="4" s="1"/>
  <c r="E251" i="4"/>
  <c r="O251" i="4" s="1"/>
  <c r="E285" i="4"/>
  <c r="O285" i="4" s="1"/>
  <c r="L303" i="19"/>
  <c r="E304" i="4"/>
  <c r="O304" i="4" s="1"/>
  <c r="L291" i="19"/>
  <c r="L292" i="19"/>
  <c r="L255" i="19"/>
  <c r="L293" i="19"/>
  <c r="E294" i="4"/>
  <c r="O294" i="4" s="1"/>
  <c r="L264" i="19"/>
  <c r="L315" i="19"/>
  <c r="L336" i="19"/>
  <c r="L342" i="19"/>
  <c r="L328" i="19"/>
  <c r="G116" i="16"/>
  <c r="S281" i="30" s="1"/>
  <c r="AI281" i="30" s="1"/>
  <c r="E247" i="4"/>
  <c r="O247" i="4" s="1"/>
  <c r="E261" i="4"/>
  <c r="O261" i="4" s="1"/>
  <c r="E286" i="4"/>
  <c r="O286" i="4" s="1"/>
  <c r="E316" i="4"/>
  <c r="O316" i="4" s="1"/>
  <c r="L304" i="19"/>
  <c r="E332" i="4"/>
  <c r="O332" i="4" s="1"/>
  <c r="E319" i="4"/>
  <c r="O319" i="4" s="1"/>
  <c r="E306" i="4"/>
  <c r="O306" i="4" s="1"/>
  <c r="E269" i="4"/>
  <c r="O269" i="4" s="1"/>
  <c r="E256" i="4"/>
  <c r="O256" i="4" s="1"/>
  <c r="L294" i="19"/>
  <c r="E329" i="4"/>
  <c r="O329" i="4" s="1"/>
  <c r="E337" i="4"/>
  <c r="O337" i="4" s="1"/>
  <c r="E343" i="4"/>
  <c r="O343" i="4" s="1"/>
  <c r="E324" i="4"/>
  <c r="O324" i="4" s="1"/>
  <c r="L286" i="19"/>
  <c r="E341" i="4"/>
  <c r="O341" i="4" s="1"/>
  <c r="E347" i="4"/>
  <c r="O347" i="4" s="1"/>
  <c r="L316" i="19"/>
  <c r="E290" i="4"/>
  <c r="O290" i="4" s="1"/>
  <c r="E331" i="4"/>
  <c r="O331" i="4" s="1"/>
  <c r="L332" i="19"/>
  <c r="L306" i="19"/>
  <c r="E288" i="4"/>
  <c r="O288" i="4" s="1"/>
  <c r="L329" i="19"/>
  <c r="E336" i="4"/>
  <c r="O336" i="4" s="1"/>
  <c r="E342" i="4"/>
  <c r="O342" i="4" s="1"/>
  <c r="E287" i="4"/>
  <c r="O287" i="4" s="1"/>
  <c r="E320" i="4"/>
  <c r="O320" i="4" s="1"/>
  <c r="U263" i="16"/>
  <c r="N127" i="19" s="1"/>
  <c r="U95" i="16"/>
  <c r="N44" i="19" s="1"/>
  <c r="E271" i="4"/>
  <c r="O271" i="4" s="1"/>
  <c r="E272" i="4"/>
  <c r="O272" i="4" s="1"/>
  <c r="L287" i="19"/>
  <c r="L258" i="19"/>
  <c r="L314" i="19"/>
  <c r="L337" i="19"/>
  <c r="L343" i="19"/>
  <c r="L283" i="19"/>
  <c r="E338" i="4"/>
  <c r="O338" i="4" s="1"/>
  <c r="E344" i="4"/>
  <c r="O344" i="4" s="1"/>
  <c r="E339" i="4"/>
  <c r="O339" i="4" s="1"/>
  <c r="E345" i="4"/>
  <c r="O345" i="4" s="1"/>
  <c r="L340" i="19"/>
  <c r="L346" i="19"/>
  <c r="L248" i="19"/>
  <c r="L300" i="19"/>
  <c r="E289" i="4"/>
  <c r="O289" i="4" s="1"/>
  <c r="L330" i="19"/>
  <c r="E317" i="4"/>
  <c r="O317" i="4" s="1"/>
  <c r="L318" i="19"/>
  <c r="E305" i="4"/>
  <c r="O305" i="4" s="1"/>
  <c r="L320" i="19"/>
  <c r="E250" i="4"/>
  <c r="O250" i="4" s="1"/>
  <c r="E302" i="4"/>
  <c r="O302" i="4" s="1"/>
  <c r="E284" i="4"/>
  <c r="O284" i="4" s="1"/>
  <c r="E301" i="4"/>
  <c r="O301" i="4" s="1"/>
  <c r="E340" i="4"/>
  <c r="O340" i="4" s="1"/>
  <c r="E346" i="4"/>
  <c r="O346" i="4" s="1"/>
  <c r="L341" i="19"/>
  <c r="L347" i="19"/>
  <c r="U44" i="16"/>
  <c r="N27" i="19" s="1"/>
  <c r="U282" i="16"/>
  <c r="N84" i="19" s="1"/>
  <c r="U346" i="16"/>
  <c r="N241" i="19" s="1"/>
  <c r="U43" i="16"/>
  <c r="N283" i="19" s="1"/>
  <c r="U98" i="16"/>
  <c r="N228" i="19" s="1"/>
  <c r="U23" i="16"/>
  <c r="AS341" i="30" s="1"/>
  <c r="L338" i="19"/>
  <c r="L344" i="19"/>
  <c r="L339" i="19"/>
  <c r="L345" i="19"/>
  <c r="E262" i="4"/>
  <c r="O262" i="4" s="1"/>
  <c r="L289" i="19"/>
  <c r="E252" i="4"/>
  <c r="O252" i="4" s="1"/>
  <c r="L317" i="19"/>
  <c r="E266" i="4"/>
  <c r="O266" i="4" s="1"/>
  <c r="L253" i="19"/>
  <c r="L268" i="19"/>
  <c r="L305" i="19"/>
  <c r="E333" i="4"/>
  <c r="O333" i="4" s="1"/>
  <c r="E334" i="4"/>
  <c r="O334" i="4" s="1"/>
  <c r="E308" i="4"/>
  <c r="O308" i="4" s="1"/>
  <c r="E270" i="4"/>
  <c r="O270" i="4" s="1"/>
  <c r="L250" i="19"/>
  <c r="L302" i="19"/>
  <c r="E314" i="4"/>
  <c r="O314" i="4" s="1"/>
  <c r="U331" i="16"/>
  <c r="N337" i="19" s="1"/>
  <c r="E249" i="4"/>
  <c r="O249" i="4" s="1"/>
  <c r="U108" i="16"/>
  <c r="N193" i="19" s="1"/>
  <c r="E259" i="4"/>
  <c r="O259" i="4" s="1"/>
  <c r="L262" i="19"/>
  <c r="E303" i="4"/>
  <c r="O303" i="4" s="1"/>
  <c r="L252" i="19"/>
  <c r="E254" i="4"/>
  <c r="O254" i="4" s="1"/>
  <c r="L266" i="19"/>
  <c r="E291" i="4"/>
  <c r="O291" i="4" s="1"/>
  <c r="E292" i="4"/>
  <c r="O292" i="4" s="1"/>
  <c r="L333" i="19"/>
  <c r="E255" i="4"/>
  <c r="O255" i="4" s="1"/>
  <c r="L334" i="19"/>
  <c r="L308" i="19"/>
  <c r="L270" i="19"/>
  <c r="E264" i="4"/>
  <c r="O264" i="4" s="1"/>
  <c r="E315" i="4"/>
  <c r="O315" i="4" s="1"/>
  <c r="G43" i="16"/>
  <c r="G283" i="19" s="1"/>
  <c r="G184" i="16"/>
  <c r="G276" i="16"/>
  <c r="S278" i="30" s="1"/>
  <c r="T278" i="30" s="1"/>
  <c r="G340" i="16"/>
  <c r="S362" i="30" s="1"/>
  <c r="T362" i="30" s="1"/>
  <c r="U55" i="16"/>
  <c r="N78" i="19" s="1"/>
  <c r="U219" i="16"/>
  <c r="N205" i="19" s="1"/>
  <c r="U177" i="16"/>
  <c r="N116" i="19" s="1"/>
  <c r="U207" i="16"/>
  <c r="N168" i="19" s="1"/>
  <c r="U104" i="16"/>
  <c r="N226" i="19" s="1"/>
  <c r="U262" i="16"/>
  <c r="AS304" i="30" s="1"/>
  <c r="U187" i="16"/>
  <c r="N213" i="19" s="1"/>
  <c r="U35" i="16"/>
  <c r="N19" i="19" s="1"/>
  <c r="U205" i="16"/>
  <c r="N96" i="19" s="1"/>
  <c r="U48" i="16"/>
  <c r="N214" i="19" s="1"/>
  <c r="U322" i="16"/>
  <c r="N117" i="19" s="1"/>
  <c r="U325" i="16"/>
  <c r="N321" i="19" s="1"/>
  <c r="U52" i="16"/>
  <c r="N131" i="19" s="1"/>
  <c r="U307" i="16"/>
  <c r="N45" i="19" s="1"/>
  <c r="U288" i="16"/>
  <c r="N260" i="19" s="1"/>
  <c r="U231" i="16"/>
  <c r="N85" i="19" s="1"/>
  <c r="U318" i="16"/>
  <c r="N182" i="19" s="1"/>
  <c r="U38" i="16"/>
  <c r="N253" i="19" s="1"/>
  <c r="U25" i="16"/>
  <c r="N12" i="19" s="1"/>
  <c r="U80" i="16"/>
  <c r="AS290" i="30" s="1"/>
  <c r="U238" i="16"/>
  <c r="N54" i="19" s="1"/>
  <c r="U359" i="16"/>
  <c r="N185" i="19" s="1"/>
  <c r="U153" i="16"/>
  <c r="AS340" i="30" s="1"/>
  <c r="U47" i="16"/>
  <c r="N53" i="19" s="1"/>
  <c r="U301" i="16"/>
  <c r="N48" i="19" s="1"/>
  <c r="U302" i="16"/>
  <c r="N16" i="19" s="1"/>
  <c r="U6" i="16"/>
  <c r="N157" i="19" s="1"/>
  <c r="U265" i="16"/>
  <c r="AS312" i="30" s="1"/>
  <c r="U297" i="16"/>
  <c r="N95" i="19" s="1"/>
  <c r="U141" i="16"/>
  <c r="N195" i="19" s="1"/>
  <c r="U190" i="16"/>
  <c r="N97" i="19" s="1"/>
  <c r="U292" i="16"/>
  <c r="N151" i="19" s="1"/>
  <c r="U166" i="16"/>
  <c r="N113" i="19" s="1"/>
  <c r="U164" i="16"/>
  <c r="N114" i="19" s="1"/>
  <c r="O179" i="4"/>
  <c r="O184" i="4"/>
  <c r="O111" i="4"/>
  <c r="O237" i="4"/>
  <c r="O188" i="4"/>
  <c r="O138" i="4"/>
  <c r="O189" i="4"/>
  <c r="O163" i="4"/>
  <c r="U304" i="16"/>
  <c r="AS297" i="30" s="1"/>
  <c r="U215" i="16"/>
  <c r="AS320" i="30" s="1"/>
  <c r="U237" i="16"/>
  <c r="N42" i="19" s="1"/>
  <c r="U269" i="16"/>
  <c r="N308" i="19" s="1"/>
  <c r="U91" i="16"/>
  <c r="AS292" i="30" s="1"/>
  <c r="U152" i="16"/>
  <c r="N88" i="19" s="1"/>
  <c r="U347" i="16"/>
  <c r="N68" i="19" s="1"/>
  <c r="U300" i="16"/>
  <c r="AS285" i="30" s="1"/>
  <c r="U225" i="16"/>
  <c r="N234" i="19" s="1"/>
  <c r="U261" i="16"/>
  <c r="N259" i="19" s="1"/>
  <c r="U125" i="16"/>
  <c r="N219" i="19" s="1"/>
  <c r="U201" i="16"/>
  <c r="N167" i="19" s="1"/>
  <c r="U148" i="16"/>
  <c r="AS330" i="30" s="1"/>
  <c r="U249" i="16"/>
  <c r="N72" i="19" s="1"/>
  <c r="U149" i="16"/>
  <c r="N11" i="19" s="1"/>
  <c r="U242" i="16"/>
  <c r="N169" i="19" s="1"/>
  <c r="U264" i="16"/>
  <c r="N109" i="19" s="1"/>
  <c r="U293" i="16"/>
  <c r="N183" i="19" s="1"/>
  <c r="U32" i="16"/>
  <c r="N179" i="19" s="1"/>
  <c r="U171" i="16"/>
  <c r="N61" i="19" s="1"/>
  <c r="U61" i="16"/>
  <c r="N187" i="19" s="1"/>
  <c r="U147" i="16"/>
  <c r="N204" i="19" s="1"/>
  <c r="U221" i="16"/>
  <c r="N207" i="19" s="1"/>
  <c r="U268" i="16"/>
  <c r="N52" i="19" s="1"/>
  <c r="U319" i="16"/>
  <c r="N140" i="19" s="1"/>
  <c r="U135" i="16"/>
  <c r="N225" i="19" s="1"/>
  <c r="U111" i="16"/>
  <c r="N170" i="19" s="1"/>
  <c r="U280" i="16"/>
  <c r="N198" i="19" s="1"/>
  <c r="U124" i="16"/>
  <c r="N186" i="19" s="1"/>
  <c r="U196" i="16"/>
  <c r="N243" i="19" s="1"/>
  <c r="U13" i="16"/>
  <c r="N229" i="19" s="1"/>
  <c r="U298" i="16"/>
  <c r="N15" i="19" s="1"/>
  <c r="U314" i="16"/>
  <c r="N50" i="19" s="1"/>
  <c r="U334" i="16"/>
  <c r="N239" i="19" s="1"/>
  <c r="U26" i="16"/>
  <c r="AS318" i="30" s="1"/>
  <c r="U218" i="16"/>
  <c r="N81" i="19" s="1"/>
  <c r="U156" i="16"/>
  <c r="AS264" i="30" s="1"/>
  <c r="U96" i="16"/>
  <c r="N210" i="19" s="1"/>
  <c r="U246" i="16"/>
  <c r="N129" i="19" s="1"/>
  <c r="U279" i="16"/>
  <c r="N240" i="19" s="1"/>
  <c r="U312" i="16"/>
  <c r="N17" i="19" s="1"/>
  <c r="U7" i="16"/>
  <c r="N285" i="19" s="1"/>
  <c r="U160" i="16"/>
  <c r="AS309" i="30" s="1"/>
  <c r="U154" i="16"/>
  <c r="N106" i="19" s="1"/>
  <c r="U106" i="16"/>
  <c r="N69" i="19" s="1"/>
  <c r="U143" i="16"/>
  <c r="N143" i="19" s="1"/>
  <c r="U208" i="16"/>
  <c r="N57" i="19" s="1"/>
  <c r="U134" i="16"/>
  <c r="AS255" i="30" s="1"/>
  <c r="U102" i="16"/>
  <c r="N148" i="19" s="1"/>
  <c r="U176" i="16"/>
  <c r="N238" i="19" s="1"/>
  <c r="U352" i="16"/>
  <c r="AS291" i="30" s="1"/>
  <c r="U105" i="16"/>
  <c r="N89" i="19" s="1"/>
  <c r="U37" i="16"/>
  <c r="N218" i="19" s="1"/>
  <c r="U200" i="16"/>
  <c r="AS274" i="30" s="1"/>
  <c r="U357" i="16"/>
  <c r="N55" i="19" s="1"/>
  <c r="U33" i="16"/>
  <c r="AS323" i="30" s="1"/>
  <c r="U204" i="16"/>
  <c r="N245" i="19" s="1"/>
  <c r="U162" i="16"/>
  <c r="N92" i="19" s="1"/>
  <c r="U146" i="16"/>
  <c r="AS300" i="30" s="1"/>
  <c r="U129" i="16"/>
  <c r="AS324" i="30" s="1"/>
  <c r="U252" i="16"/>
  <c r="N135" i="19" s="1"/>
  <c r="U136" i="16"/>
  <c r="N222" i="19" s="1"/>
  <c r="U202" i="16"/>
  <c r="N206" i="19" s="1"/>
  <c r="U167" i="16"/>
  <c r="N25" i="19" s="1"/>
  <c r="U65" i="16"/>
  <c r="N122" i="19" s="1"/>
  <c r="U103" i="16"/>
  <c r="N177" i="19" s="1"/>
  <c r="U275" i="16"/>
  <c r="N244" i="19" s="1"/>
  <c r="U163" i="16"/>
  <c r="N119" i="19" s="1"/>
  <c r="U140" i="16"/>
  <c r="U45" i="16"/>
  <c r="N161" i="19" s="1"/>
  <c r="U351" i="16"/>
  <c r="N35" i="19" s="1"/>
  <c r="U58" i="16"/>
  <c r="N236" i="19" s="1"/>
  <c r="U220" i="16"/>
  <c r="AS250" i="30" s="1"/>
  <c r="U40" i="16"/>
  <c r="N230" i="19" s="1"/>
  <c r="U315" i="16"/>
  <c r="AS283" i="30" s="1"/>
  <c r="U64" i="16"/>
  <c r="N77" i="19" s="1"/>
  <c r="U127" i="16"/>
  <c r="AS326" i="30" s="1"/>
  <c r="U290" i="16"/>
  <c r="AS322" i="30" s="1"/>
  <c r="U241" i="16"/>
  <c r="N9" i="19" s="1"/>
  <c r="U101" i="16"/>
  <c r="N175" i="19" s="1"/>
  <c r="U83" i="16"/>
  <c r="N22" i="19" s="1"/>
  <c r="U303" i="16"/>
  <c r="AS284" i="30" s="1"/>
  <c r="U99" i="16"/>
  <c r="N94" i="19" s="1"/>
  <c r="U173" i="16"/>
  <c r="N63" i="19" s="1"/>
  <c r="U69" i="16"/>
  <c r="N38" i="19" s="1"/>
  <c r="U305" i="16"/>
  <c r="AS296" i="30" s="1"/>
  <c r="U286" i="16"/>
  <c r="N137" i="19" s="1"/>
  <c r="U116" i="16"/>
  <c r="N287" i="19" s="1"/>
  <c r="U229" i="16"/>
  <c r="U316" i="16"/>
  <c r="N154" i="19" s="1"/>
  <c r="U210" i="16"/>
  <c r="N128" i="19" s="1"/>
  <c r="U183" i="16"/>
  <c r="AS313" i="30" s="1"/>
  <c r="U306" i="16"/>
  <c r="N18" i="19" s="1"/>
  <c r="U10" i="16"/>
  <c r="AS263" i="30" s="1"/>
  <c r="U89" i="16"/>
  <c r="AS338" i="30" s="1"/>
  <c r="U168" i="16"/>
  <c r="N120" i="19" s="1"/>
  <c r="U209" i="16"/>
  <c r="N292" i="19" s="1"/>
  <c r="U333" i="16"/>
  <c r="N180" i="19" s="1"/>
  <c r="U49" i="16"/>
  <c r="N134" i="19" s="1"/>
  <c r="U284" i="16"/>
  <c r="N132" i="19" s="1"/>
  <c r="U28" i="16"/>
  <c r="N190" i="19" s="1"/>
  <c r="U107" i="16"/>
  <c r="N176" i="19" s="1"/>
  <c r="U355" i="16"/>
  <c r="N232" i="19" s="1"/>
  <c r="U94" i="16"/>
  <c r="AS301" i="30" s="1"/>
  <c r="U255" i="16"/>
  <c r="N34" i="19" s="1"/>
  <c r="U18" i="16"/>
  <c r="N7" i="19" s="1"/>
  <c r="U281" i="16"/>
  <c r="N221" i="19" s="1"/>
  <c r="U70" i="16"/>
  <c r="N110" i="19" s="1"/>
  <c r="U93" i="16"/>
  <c r="N91" i="19" s="1"/>
  <c r="U203" i="16"/>
  <c r="N79" i="19" s="1"/>
  <c r="U34" i="16"/>
  <c r="N191" i="19" s="1"/>
  <c r="U123" i="16"/>
  <c r="N194" i="19" s="1"/>
  <c r="U119" i="16"/>
  <c r="N233" i="19" s="1"/>
  <c r="U272" i="16"/>
  <c r="N220" i="19" s="1"/>
  <c r="U308" i="16"/>
  <c r="N47" i="19" s="1"/>
  <c r="U84" i="16"/>
  <c r="U128" i="16"/>
  <c r="N331" i="19" s="1"/>
  <c r="U81" i="16"/>
  <c r="U235" i="16"/>
  <c r="AS328" i="30" s="1"/>
  <c r="U24" i="16"/>
  <c r="N98" i="19" s="1"/>
  <c r="U214" i="16"/>
  <c r="AS288" i="30" s="1"/>
  <c r="U36" i="16"/>
  <c r="N146" i="19" s="1"/>
  <c r="U353" i="16"/>
  <c r="N76" i="19" s="1"/>
  <c r="U142" i="16"/>
  <c r="N163" i="19" s="1"/>
  <c r="L163" i="19"/>
  <c r="U341" i="16"/>
  <c r="AS295" i="30" s="1"/>
  <c r="U22" i="16"/>
  <c r="N41" i="19" s="1"/>
  <c r="U130" i="16"/>
  <c r="N141" i="19" s="1"/>
  <c r="L276" i="19"/>
  <c r="L278" i="19"/>
  <c r="U258" i="16"/>
  <c r="N10" i="19" s="1"/>
  <c r="U21" i="16"/>
  <c r="N155" i="19" s="1"/>
  <c r="U244" i="16"/>
  <c r="N217" i="19" s="1"/>
  <c r="L217" i="19"/>
  <c r="L277" i="19"/>
  <c r="U59" i="16"/>
  <c r="U113" i="16"/>
  <c r="N58" i="19" s="1"/>
  <c r="U90" i="16"/>
  <c r="N124" i="19" s="1"/>
  <c r="U289" i="16"/>
  <c r="N66" i="19" s="1"/>
  <c r="U343" i="16"/>
  <c r="N133" i="19" s="1"/>
  <c r="U191" i="16"/>
  <c r="N104" i="19" s="1"/>
  <c r="U42" i="16"/>
  <c r="N273" i="19" s="1"/>
  <c r="U211" i="16"/>
  <c r="AS260" i="30" s="1"/>
  <c r="U62" i="16"/>
  <c r="N327" i="19" s="1"/>
  <c r="U324" i="16"/>
  <c r="N73" i="19" s="1"/>
  <c r="U270" i="16"/>
  <c r="AS311" i="30" s="1"/>
  <c r="U348" i="16"/>
  <c r="N196" i="19" s="1"/>
  <c r="U250" i="16"/>
  <c r="AS253" i="30" s="1"/>
  <c r="U54" i="16"/>
  <c r="U30" i="16"/>
  <c r="N108" i="19" s="1"/>
  <c r="U330" i="16"/>
  <c r="N189" i="19" s="1"/>
  <c r="U5" i="16"/>
  <c r="U185" i="16"/>
  <c r="N188" i="19" s="1"/>
  <c r="U161" i="16"/>
  <c r="AS310" i="30" s="1"/>
  <c r="U358" i="16"/>
  <c r="N121" i="19" s="1"/>
  <c r="U291" i="16"/>
  <c r="N144" i="19" s="1"/>
  <c r="U126" i="16"/>
  <c r="N227" i="19" s="1"/>
  <c r="U157" i="16"/>
  <c r="N46" i="19" s="1"/>
  <c r="U240" i="16"/>
  <c r="N159" i="19" s="1"/>
  <c r="U115" i="16"/>
  <c r="N203" i="19" s="1"/>
  <c r="U87" i="16"/>
  <c r="AS337" i="30" s="1"/>
  <c r="U75" i="16"/>
  <c r="N123" i="19" s="1"/>
  <c r="U213" i="16"/>
  <c r="N138" i="19" s="1"/>
  <c r="L138" i="19"/>
  <c r="U137" i="16"/>
  <c r="N242" i="19" s="1"/>
  <c r="U321" i="16"/>
  <c r="N153" i="19" s="1"/>
  <c r="U139" i="16"/>
  <c r="AS268" i="30" s="1"/>
  <c r="U199" i="16"/>
  <c r="N164" i="19" s="1"/>
  <c r="U145" i="16"/>
  <c r="N118" i="19" s="1"/>
  <c r="U41" i="16"/>
  <c r="N231" i="19" s="1"/>
  <c r="U332" i="16"/>
  <c r="N286" i="19" s="1"/>
  <c r="U172" i="16"/>
  <c r="N64" i="19" s="1"/>
  <c r="U339" i="16"/>
  <c r="N149" i="19" s="1"/>
  <c r="U122" i="16"/>
  <c r="N26" i="19" s="1"/>
  <c r="L279" i="19"/>
  <c r="U338" i="16"/>
  <c r="N105" i="19" s="1"/>
  <c r="U150" i="16"/>
  <c r="N107" i="19" s="1"/>
  <c r="U60" i="16"/>
  <c r="N162" i="19" s="1"/>
  <c r="U66" i="16"/>
  <c r="N156" i="19" s="1"/>
  <c r="U15" i="16"/>
  <c r="N136" i="19" s="1"/>
  <c r="U198" i="16"/>
  <c r="N201" i="19" s="1"/>
  <c r="U56" i="16"/>
  <c r="N202" i="19" s="1"/>
  <c r="U20" i="16"/>
  <c r="AS336" i="30" s="1"/>
  <c r="L356" i="19"/>
  <c r="U72" i="16"/>
  <c r="AS271" i="30" s="1"/>
  <c r="U110" i="16"/>
  <c r="N174" i="19" s="1"/>
  <c r="G67" i="16"/>
  <c r="L67" i="19"/>
  <c r="U170" i="16"/>
  <c r="N67" i="19" s="1"/>
  <c r="L192" i="19"/>
  <c r="U118" i="16"/>
  <c r="N192" i="19" s="1"/>
  <c r="U276" i="16"/>
  <c r="N284" i="19" s="1"/>
  <c r="U17" i="16"/>
  <c r="N165" i="19" s="1"/>
  <c r="U294" i="16"/>
  <c r="AS262" i="30" s="1"/>
  <c r="U266" i="16"/>
  <c r="AS299" i="30" s="1"/>
  <c r="U356" i="16"/>
  <c r="N90" i="19" s="1"/>
  <c r="U92" i="16"/>
  <c r="N20" i="19" s="1"/>
  <c r="U138" i="16"/>
  <c r="N62" i="19" s="1"/>
  <c r="E275" i="4"/>
  <c r="O275" i="4" s="1"/>
  <c r="G186" i="16"/>
  <c r="G71" i="16"/>
  <c r="G281" i="19" s="1"/>
  <c r="U251" i="16"/>
  <c r="N6" i="19" s="1"/>
  <c r="E280" i="4"/>
  <c r="O280" i="4" s="1"/>
  <c r="E355" i="4"/>
  <c r="E277" i="4"/>
  <c r="O277" i="4" s="1"/>
  <c r="L17" i="21"/>
  <c r="U295" i="16"/>
  <c r="N152" i="19" s="1"/>
  <c r="U328" i="16"/>
  <c r="AS314" i="30" s="1"/>
  <c r="U131" i="16"/>
  <c r="N93" i="19" s="1"/>
  <c r="U285" i="16"/>
  <c r="AS257" i="30" s="1"/>
  <c r="U14" i="16"/>
  <c r="N160" i="19" s="1"/>
  <c r="U248" i="16"/>
  <c r="N40" i="19" s="1"/>
  <c r="G57" i="16"/>
  <c r="G332" i="16"/>
  <c r="G243" i="16"/>
  <c r="G282" i="19" s="1"/>
  <c r="E358" i="4"/>
  <c r="E281" i="4"/>
  <c r="O281" i="4" s="1"/>
  <c r="L5" i="19"/>
  <c r="O359" i="4"/>
  <c r="U359" i="4"/>
  <c r="W359" i="4"/>
  <c r="V359" i="4"/>
  <c r="AC359" i="4"/>
  <c r="AR282" i="30"/>
  <c r="U9" i="16"/>
  <c r="N216" i="19" s="1"/>
  <c r="L355" i="19"/>
  <c r="U50" i="16"/>
  <c r="N80" i="19" s="1"/>
  <c r="U197" i="16"/>
  <c r="AS261" i="30" s="1"/>
  <c r="L358" i="19"/>
  <c r="E356" i="4"/>
  <c r="E278" i="4"/>
  <c r="O278" i="4" s="1"/>
  <c r="E357" i="4"/>
  <c r="E279" i="4"/>
  <c r="O279" i="4" s="1"/>
  <c r="U267" i="16"/>
  <c r="N166" i="19" s="1"/>
  <c r="U11" i="16"/>
  <c r="N208" i="19" s="1"/>
  <c r="U76" i="16"/>
  <c r="N39" i="19" s="1"/>
  <c r="U212" i="16"/>
  <c r="N21" i="19" s="1"/>
  <c r="U313" i="16"/>
  <c r="N51" i="19" s="1"/>
  <c r="U82" i="16"/>
  <c r="N23" i="19" s="1"/>
  <c r="L357" i="19"/>
  <c r="G27" i="16"/>
  <c r="G12" i="16"/>
  <c r="G7" i="16"/>
  <c r="L32" i="21"/>
  <c r="AI348" i="30"/>
  <c r="AS272" i="30"/>
  <c r="AS347" i="30"/>
  <c r="AS345" i="30"/>
  <c r="AS346" i="30"/>
  <c r="AS344" i="30"/>
  <c r="U256" i="16"/>
  <c r="U274" i="16"/>
  <c r="AS342" i="30" s="1"/>
  <c r="U273" i="16"/>
  <c r="AS343" i="30" s="1"/>
  <c r="U243" i="16"/>
  <c r="U340" i="16"/>
  <c r="U57" i="16"/>
  <c r="U71" i="16"/>
  <c r="U186" i="16"/>
  <c r="U12" i="16"/>
  <c r="U184" i="16"/>
  <c r="S352" i="4"/>
  <c r="R352" i="4"/>
  <c r="S189" i="9"/>
  <c r="S228" i="9"/>
  <c r="S248" i="9"/>
  <c r="U354" i="4"/>
  <c r="R354" i="4"/>
  <c r="S332" i="9"/>
  <c r="AC354" i="4"/>
  <c r="W354" i="4"/>
  <c r="S346" i="9"/>
  <c r="S253" i="9"/>
  <c r="S341" i="9"/>
  <c r="S53" i="9"/>
  <c r="S207" i="9"/>
  <c r="S28" i="9"/>
  <c r="S75" i="9"/>
  <c r="S48" i="9"/>
  <c r="S65" i="9"/>
  <c r="S104" i="9"/>
  <c r="S241" i="9"/>
  <c r="V348" i="4"/>
  <c r="S39" i="9"/>
  <c r="S160" i="9"/>
  <c r="S151" i="9"/>
  <c r="S321" i="9"/>
  <c r="S137" i="9"/>
  <c r="S64" i="9"/>
  <c r="S185" i="9"/>
  <c r="S198" i="9"/>
  <c r="S294" i="9"/>
  <c r="S143" i="9"/>
  <c r="S239" i="9"/>
  <c r="S281" i="9"/>
  <c r="S252" i="9"/>
  <c r="S51" i="9"/>
  <c r="S317" i="9"/>
  <c r="S316" i="9"/>
  <c r="S113" i="9"/>
  <c r="S299" i="9"/>
  <c r="S152" i="9"/>
  <c r="S214" i="9"/>
  <c r="S162" i="9"/>
  <c r="S295" i="9"/>
  <c r="S345" i="9"/>
  <c r="S309" i="9"/>
  <c r="S78" i="9"/>
  <c r="S66" i="9"/>
  <c r="S12" i="9"/>
  <c r="S216" i="9"/>
  <c r="S235" i="9"/>
  <c r="S87" i="9"/>
  <c r="S254" i="9"/>
  <c r="S188" i="9"/>
  <c r="S106" i="9"/>
  <c r="S279" i="9"/>
  <c r="S101" i="9"/>
  <c r="S215" i="9"/>
  <c r="S229" i="9"/>
  <c r="S177" i="9"/>
  <c r="S42" i="9"/>
  <c r="S29" i="9"/>
  <c r="S15" i="9"/>
  <c r="S246" i="9"/>
  <c r="S209" i="9"/>
  <c r="S146" i="9"/>
  <c r="S72" i="9"/>
  <c r="S193" i="9"/>
  <c r="S19" i="9"/>
  <c r="S118" i="9"/>
  <c r="S219" i="9"/>
  <c r="S77" i="9"/>
  <c r="S176" i="9"/>
  <c r="S67" i="9"/>
  <c r="S166" i="9"/>
  <c r="S269" i="9"/>
  <c r="S18" i="9"/>
  <c r="S218" i="9"/>
  <c r="S120" i="9"/>
  <c r="S136" i="9"/>
  <c r="S59" i="9"/>
  <c r="S174" i="9"/>
  <c r="S88" i="9"/>
  <c r="S165" i="9"/>
  <c r="S86" i="9"/>
  <c r="S181" i="9"/>
  <c r="S217" i="9"/>
  <c r="S223" i="9"/>
  <c r="S63" i="9"/>
  <c r="S191" i="9"/>
  <c r="S99" i="9"/>
  <c r="S150" i="9"/>
  <c r="S140" i="9"/>
  <c r="S11" i="9"/>
  <c r="S121" i="9"/>
  <c r="S112" i="9"/>
  <c r="S213" i="9"/>
  <c r="S202" i="9"/>
  <c r="S148" i="9"/>
  <c r="S107" i="9"/>
  <c r="S62" i="9"/>
  <c r="S125" i="9"/>
  <c r="S201" i="9"/>
  <c r="S73" i="9"/>
  <c r="S38" i="9"/>
  <c r="S270" i="9"/>
  <c r="S54" i="9"/>
  <c r="S36" i="9"/>
  <c r="S348" i="9"/>
  <c r="S68" i="9"/>
  <c r="S7" i="9"/>
  <c r="S339" i="9"/>
  <c r="S20" i="9"/>
  <c r="S220" i="9"/>
  <c r="S301" i="9"/>
  <c r="S25" i="9"/>
  <c r="S35" i="9"/>
  <c r="S318" i="9"/>
  <c r="S224" i="9"/>
  <c r="S255" i="9"/>
  <c r="S76" i="9"/>
  <c r="S23" i="9"/>
  <c r="S111" i="9"/>
  <c r="S250" i="9"/>
  <c r="S320" i="9"/>
  <c r="S307" i="9"/>
  <c r="S131" i="9"/>
  <c r="S79" i="9"/>
  <c r="S123" i="9"/>
  <c r="S304" i="9"/>
  <c r="S208" i="9"/>
  <c r="S37" i="9"/>
  <c r="S133" i="9"/>
  <c r="S342" i="9"/>
  <c r="S340" i="9"/>
  <c r="S161" i="9"/>
  <c r="S303" i="9"/>
  <c r="S10" i="9"/>
  <c r="S82" i="9"/>
  <c r="S71" i="9"/>
  <c r="S278" i="9"/>
  <c r="S178" i="9"/>
  <c r="S186" i="9"/>
  <c r="S267" i="9"/>
  <c r="S167" i="9"/>
  <c r="S74" i="9"/>
  <c r="S308" i="9"/>
  <c r="S233" i="9"/>
  <c r="S284" i="9"/>
  <c r="S97" i="9"/>
  <c r="S153" i="9"/>
  <c r="S163" i="9"/>
  <c r="S282" i="9"/>
  <c r="S119" i="9"/>
  <c r="S179" i="9"/>
  <c r="S158" i="9"/>
  <c r="S41" i="9"/>
  <c r="S293" i="9"/>
  <c r="S32" i="9"/>
  <c r="S325" i="9"/>
  <c r="S231" i="9"/>
  <c r="S22" i="9"/>
  <c r="S83" i="9"/>
  <c r="S26" i="9"/>
  <c r="S226" i="9"/>
  <c r="S187" i="9"/>
  <c r="S70" i="9"/>
  <c r="S272" i="9"/>
  <c r="S17" i="9"/>
  <c r="S164" i="9"/>
  <c r="S305" i="9"/>
  <c r="S80" i="9"/>
  <c r="S331" i="9"/>
  <c r="S283" i="9"/>
  <c r="S291" i="9"/>
  <c r="S259" i="9"/>
  <c r="S89" i="9"/>
  <c r="S324" i="9"/>
  <c r="S280" i="9"/>
  <c r="S344" i="9"/>
  <c r="S302" i="9"/>
  <c r="S336" i="9"/>
  <c r="S108" i="9"/>
  <c r="S27" i="9"/>
  <c r="S85" i="9"/>
  <c r="S200" i="9"/>
  <c r="S334" i="9"/>
  <c r="S232" i="9"/>
  <c r="S90" i="9"/>
  <c r="S204" i="9"/>
  <c r="S286" i="9"/>
  <c r="S49" i="9"/>
  <c r="S265" i="9"/>
  <c r="S275" i="9"/>
  <c r="K20" i="21"/>
  <c r="S335" i="9"/>
  <c r="S100" i="9"/>
  <c r="S124" i="9"/>
  <c r="S16" i="9"/>
  <c r="S126" i="9"/>
  <c r="S322" i="9"/>
  <c r="S135" i="9"/>
  <c r="S55" i="9"/>
  <c r="S156" i="9"/>
  <c r="S245" i="9"/>
  <c r="S180" i="9"/>
  <c r="S268" i="9"/>
  <c r="S289" i="9"/>
  <c r="S57" i="9"/>
  <c r="S169" i="9"/>
  <c r="S44" i="9"/>
  <c r="S234" i="9"/>
  <c r="S60" i="9"/>
  <c r="S173" i="9"/>
  <c r="S50" i="9"/>
  <c r="S98" i="9"/>
  <c r="S197" i="9"/>
  <c r="S184" i="9"/>
  <c r="S171" i="9"/>
  <c r="S274" i="9"/>
  <c r="S172" i="9"/>
  <c r="S175" i="9"/>
  <c r="S194" i="9"/>
  <c r="S31" i="9"/>
  <c r="S311" i="9"/>
  <c r="S190" i="9"/>
  <c r="S314" i="9"/>
  <c r="S81" i="9"/>
  <c r="S333" i="9"/>
  <c r="S130" i="9"/>
  <c r="S312" i="9"/>
  <c r="S132" i="9"/>
  <c r="S249" i="9"/>
  <c r="S91" i="9"/>
  <c r="S205" i="9"/>
  <c r="S144" i="9"/>
  <c r="S288" i="9"/>
  <c r="S95" i="9"/>
  <c r="S326" i="9"/>
  <c r="S92" i="9"/>
  <c r="S34" i="9"/>
  <c r="S147" i="9"/>
  <c r="S105" i="9"/>
  <c r="S323" i="9"/>
  <c r="S297" i="9"/>
  <c r="S329" i="9"/>
  <c r="S117" i="9"/>
  <c r="S129" i="9"/>
  <c r="S56" i="9"/>
  <c r="S258" i="9"/>
  <c r="S116" i="9"/>
  <c r="S47" i="9"/>
  <c r="S264" i="9"/>
  <c r="S192" i="9"/>
  <c r="S236" i="9"/>
  <c r="S300" i="9"/>
  <c r="S93" i="9"/>
  <c r="S349" i="9"/>
  <c r="S273" i="9"/>
  <c r="S8" i="9"/>
  <c r="S109" i="9"/>
  <c r="S210" i="9"/>
  <c r="S168" i="9"/>
  <c r="S338" i="9"/>
  <c r="S96" i="9"/>
  <c r="S195" i="9"/>
  <c r="S154" i="9"/>
  <c r="S155" i="9"/>
  <c r="S141" i="9"/>
  <c r="S242" i="9"/>
  <c r="S149" i="9"/>
  <c r="S94" i="9"/>
  <c r="S114" i="9"/>
  <c r="S61" i="9"/>
  <c r="S24" i="9"/>
  <c r="S122" i="9"/>
  <c r="S319" i="9"/>
  <c r="S182" i="9"/>
  <c r="S43" i="9"/>
  <c r="S290" i="9"/>
  <c r="S212" i="9"/>
  <c r="S170" i="9"/>
  <c r="S9" i="9"/>
  <c r="S110" i="9"/>
  <c r="S211" i="9"/>
  <c r="S227" i="9"/>
  <c r="S102" i="9"/>
  <c r="S263" i="9"/>
  <c r="S251" i="9"/>
  <c r="S84" i="9"/>
  <c r="S183" i="9"/>
  <c r="S292" i="9"/>
  <c r="S46" i="9"/>
  <c r="S145" i="9"/>
  <c r="S247" i="9"/>
  <c r="S134" i="9"/>
  <c r="S277" i="9"/>
  <c r="S313" i="9"/>
  <c r="S328" i="9"/>
  <c r="S237" i="9"/>
  <c r="S285" i="9"/>
  <c r="K19" i="21"/>
  <c r="S238" i="9"/>
  <c r="S347" i="9"/>
  <c r="S196" i="9"/>
  <c r="S30" i="9"/>
  <c r="S257" i="9"/>
  <c r="S157" i="9"/>
  <c r="S128" i="9"/>
  <c r="S310" i="9"/>
  <c r="S142" i="9"/>
  <c r="S260" i="9"/>
  <c r="S159" i="9"/>
  <c r="S262" i="9"/>
  <c r="S221" i="9"/>
  <c r="S298" i="9"/>
  <c r="S327" i="9"/>
  <c r="S266" i="9"/>
  <c r="S115" i="9"/>
  <c r="S343" i="9"/>
  <c r="S287" i="9"/>
  <c r="S330" i="9"/>
  <c r="S52" i="9"/>
  <c r="S127" i="9"/>
  <c r="S58" i="9"/>
  <c r="S45" i="9"/>
  <c r="S306" i="9"/>
  <c r="S243" i="9"/>
  <c r="S230" i="9"/>
  <c r="S40" i="9"/>
  <c r="S138" i="9"/>
  <c r="S240" i="9"/>
  <c r="S337" i="9"/>
  <c r="S276" i="9"/>
  <c r="S103" i="9"/>
  <c r="S203" i="9"/>
  <c r="S315" i="9"/>
  <c r="S261" i="9"/>
  <c r="S222" i="9"/>
  <c r="S6" i="9"/>
  <c r="S33" i="9"/>
  <c r="S271" i="9"/>
  <c r="S69" i="9"/>
  <c r="L7" i="20"/>
  <c r="E7" i="20"/>
  <c r="F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2" i="26"/>
  <c r="S44" i="30" l="1"/>
  <c r="S63" i="30"/>
  <c r="S61" i="30"/>
  <c r="G213" i="19"/>
  <c r="G207" i="19"/>
  <c r="G56" i="19"/>
  <c r="N37" i="19"/>
  <c r="U360" i="16"/>
  <c r="L77" i="21" s="1"/>
  <c r="N360" i="16"/>
  <c r="G37" i="19"/>
  <c r="J5" i="10"/>
  <c r="K5" i="10" s="1"/>
  <c r="I360" i="10"/>
  <c r="K26" i="21" s="1"/>
  <c r="G142" i="19"/>
  <c r="G95" i="19"/>
  <c r="N5" i="19"/>
  <c r="E361" i="4"/>
  <c r="S224" i="30"/>
  <c r="AI224" i="30" s="1"/>
  <c r="L30" i="31"/>
  <c r="G124" i="19"/>
  <c r="S30" i="30"/>
  <c r="T30" i="30" s="1"/>
  <c r="S15" i="30"/>
  <c r="T15" i="30" s="1"/>
  <c r="G122" i="19"/>
  <c r="S14" i="30"/>
  <c r="AI14" i="30" s="1"/>
  <c r="S198" i="30"/>
  <c r="T198" i="30" s="1"/>
  <c r="G177" i="19"/>
  <c r="G187" i="19"/>
  <c r="G83" i="19"/>
  <c r="G84" i="19"/>
  <c r="S21" i="30"/>
  <c r="T21" i="30" s="1"/>
  <c r="S113" i="30"/>
  <c r="AI113" i="30" s="1"/>
  <c r="S219" i="30"/>
  <c r="AI219" i="30" s="1"/>
  <c r="S211" i="30"/>
  <c r="T211" i="30" s="1"/>
  <c r="S154" i="30"/>
  <c r="AI154" i="30" s="1"/>
  <c r="S17" i="30"/>
  <c r="AI17" i="30" s="1"/>
  <c r="S209" i="30"/>
  <c r="AI209" i="30" s="1"/>
  <c r="AS102" i="30"/>
  <c r="G188" i="19"/>
  <c r="S121" i="30"/>
  <c r="AI121" i="30" s="1"/>
  <c r="G31" i="19"/>
  <c r="S107" i="30"/>
  <c r="AI107" i="30" s="1"/>
  <c r="G143" i="19"/>
  <c r="AS270" i="30"/>
  <c r="S28" i="30"/>
  <c r="T28" i="30" s="1"/>
  <c r="G89" i="19"/>
  <c r="S131" i="30"/>
  <c r="T131" i="30" s="1"/>
  <c r="S86" i="30"/>
  <c r="T86" i="30" s="1"/>
  <c r="G237" i="19"/>
  <c r="S194" i="30"/>
  <c r="T194" i="30" s="1"/>
  <c r="G200" i="19"/>
  <c r="G13" i="19"/>
  <c r="S82" i="30"/>
  <c r="AI82" i="30" s="1"/>
  <c r="G12" i="19"/>
  <c r="G189" i="19"/>
  <c r="G36" i="19"/>
  <c r="G34" i="19"/>
  <c r="G190" i="19"/>
  <c r="S217" i="30"/>
  <c r="AI217" i="30" s="1"/>
  <c r="S40" i="30"/>
  <c r="T40" i="30" s="1"/>
  <c r="S39" i="30"/>
  <c r="AI39" i="30" s="1"/>
  <c r="G39" i="19"/>
  <c r="G100" i="19"/>
  <c r="S100" i="30"/>
  <c r="T100" i="30" s="1"/>
  <c r="G149" i="19"/>
  <c r="S239" i="30"/>
  <c r="T239" i="30" s="1"/>
  <c r="G174" i="19"/>
  <c r="S62" i="30"/>
  <c r="T62" i="30" s="1"/>
  <c r="G157" i="19"/>
  <c r="S144" i="30"/>
  <c r="AI144" i="30" s="1"/>
  <c r="N341" i="19"/>
  <c r="S205" i="30"/>
  <c r="AI205" i="30" s="1"/>
  <c r="S59" i="30"/>
  <c r="T59" i="30" s="1"/>
  <c r="G179" i="19"/>
  <c r="S103" i="30"/>
  <c r="AI103" i="30" s="1"/>
  <c r="S186" i="30"/>
  <c r="T186" i="30" s="1"/>
  <c r="S101" i="30"/>
  <c r="AI101" i="30" s="1"/>
  <c r="S88" i="30"/>
  <c r="AI88" i="30" s="1"/>
  <c r="G6" i="19"/>
  <c r="S16" i="30"/>
  <c r="T16" i="30" s="1"/>
  <c r="S67" i="30"/>
  <c r="AI67" i="30" s="1"/>
  <c r="G133" i="19"/>
  <c r="S125" i="30"/>
  <c r="AI125" i="30" s="1"/>
  <c r="G141" i="19"/>
  <c r="S35" i="30"/>
  <c r="AI35" i="30" s="1"/>
  <c r="G226" i="19"/>
  <c r="S165" i="30"/>
  <c r="AI165" i="30" s="1"/>
  <c r="S155" i="30"/>
  <c r="T155" i="30" s="1"/>
  <c r="G97" i="19"/>
  <c r="S159" i="30"/>
  <c r="AI159" i="30" s="1"/>
  <c r="S75" i="30"/>
  <c r="AI75" i="30" s="1"/>
  <c r="G75" i="19"/>
  <c r="S185" i="30"/>
  <c r="T185" i="30" s="1"/>
  <c r="G185" i="19"/>
  <c r="G202" i="19"/>
  <c r="S202" i="30"/>
  <c r="T202" i="30" s="1"/>
  <c r="S162" i="30"/>
  <c r="T162" i="30" s="1"/>
  <c r="G162" i="19"/>
  <c r="S57" i="30"/>
  <c r="T57" i="30" s="1"/>
  <c r="G57" i="19"/>
  <c r="S54" i="30"/>
  <c r="T54" i="30" s="1"/>
  <c r="G54" i="19"/>
  <c r="S91" i="30"/>
  <c r="AI91" i="30" s="1"/>
  <c r="G91" i="19"/>
  <c r="S138" i="30"/>
  <c r="AI138" i="30" s="1"/>
  <c r="G138" i="19"/>
  <c r="G140" i="19"/>
  <c r="S140" i="30"/>
  <c r="AI140" i="30" s="1"/>
  <c r="G236" i="19"/>
  <c r="S236" i="30"/>
  <c r="T236" i="30" s="1"/>
  <c r="G184" i="19"/>
  <c r="S184" i="30"/>
  <c r="AI184" i="30" s="1"/>
  <c r="S231" i="30"/>
  <c r="AI231" i="30" s="1"/>
  <c r="G231" i="19"/>
  <c r="G227" i="19"/>
  <c r="S227" i="30"/>
  <c r="T227" i="30" s="1"/>
  <c r="G70" i="19"/>
  <c r="S70" i="30"/>
  <c r="T70" i="30" s="1"/>
  <c r="S222" i="30"/>
  <c r="T222" i="30" s="1"/>
  <c r="G222" i="19"/>
  <c r="S87" i="30"/>
  <c r="AI87" i="30" s="1"/>
  <c r="G87" i="19"/>
  <c r="G41" i="19"/>
  <c r="G182" i="19"/>
  <c r="G164" i="19"/>
  <c r="G191" i="19"/>
  <c r="S111" i="30"/>
  <c r="AI111" i="30" s="1"/>
  <c r="S33" i="30"/>
  <c r="T33" i="30" s="1"/>
  <c r="G106" i="19"/>
  <c r="G192" i="19"/>
  <c r="S235" i="30"/>
  <c r="AI235" i="30" s="1"/>
  <c r="S130" i="30"/>
  <c r="AI130" i="30" s="1"/>
  <c r="G23" i="19"/>
  <c r="G119" i="19"/>
  <c r="G230" i="19"/>
  <c r="S135" i="30"/>
  <c r="T135" i="30" s="1"/>
  <c r="S49" i="30"/>
  <c r="AI49" i="30" s="1"/>
  <c r="G146" i="19"/>
  <c r="S137" i="30"/>
  <c r="AI137" i="30" s="1"/>
  <c r="S118" i="30"/>
  <c r="T118" i="30" s="1"/>
  <c r="S46" i="30"/>
  <c r="AI46" i="30" s="1"/>
  <c r="S136" i="30"/>
  <c r="T136" i="30" s="1"/>
  <c r="S32" i="30"/>
  <c r="AI32" i="30" s="1"/>
  <c r="S114" i="30"/>
  <c r="T114" i="30" s="1"/>
  <c r="G238" i="19"/>
  <c r="S238" i="30"/>
  <c r="AI238" i="30" s="1"/>
  <c r="G216" i="19"/>
  <c r="S216" i="30"/>
  <c r="T216" i="30" s="1"/>
  <c r="S48" i="30"/>
  <c r="AI48" i="30" s="1"/>
  <c r="G48" i="19"/>
  <c r="G171" i="19"/>
  <c r="S171" i="30"/>
  <c r="T171" i="30" s="1"/>
  <c r="G234" i="19"/>
  <c r="S234" i="30"/>
  <c r="T234" i="30" s="1"/>
  <c r="G152" i="19"/>
  <c r="S152" i="30"/>
  <c r="T152" i="30" s="1"/>
  <c r="G24" i="19"/>
  <c r="S24" i="30"/>
  <c r="AI24" i="30" s="1"/>
  <c r="G212" i="19"/>
  <c r="S212" i="30"/>
  <c r="T212" i="30" s="1"/>
  <c r="S126" i="30"/>
  <c r="AI126" i="30" s="1"/>
  <c r="G126" i="19"/>
  <c r="G42" i="19"/>
  <c r="S42" i="30"/>
  <c r="T42" i="30" s="1"/>
  <c r="S27" i="30"/>
  <c r="AI27" i="30" s="1"/>
  <c r="G27" i="19"/>
  <c r="G183" i="19"/>
  <c r="S183" i="30"/>
  <c r="AI183" i="30" s="1"/>
  <c r="G128" i="19"/>
  <c r="S128" i="30"/>
  <c r="T128" i="30" s="1"/>
  <c r="G8" i="19"/>
  <c r="S8" i="30"/>
  <c r="AI8" i="30" s="1"/>
  <c r="G178" i="19"/>
  <c r="S178" i="30"/>
  <c r="T178" i="30" s="1"/>
  <c r="G197" i="19"/>
  <c r="S197" i="30"/>
  <c r="T197" i="30" s="1"/>
  <c r="G68" i="19"/>
  <c r="S68" i="30"/>
  <c r="T68" i="30" s="1"/>
  <c r="G112" i="19"/>
  <c r="S112" i="30"/>
  <c r="AI112" i="30" s="1"/>
  <c r="S243" i="30"/>
  <c r="T243" i="30" s="1"/>
  <c r="G243" i="19"/>
  <c r="G50" i="19"/>
  <c r="S50" i="30"/>
  <c r="AI50" i="30" s="1"/>
  <c r="G193" i="19"/>
  <c r="S193" i="30"/>
  <c r="AI193" i="30" s="1"/>
  <c r="G245" i="19"/>
  <c r="S245" i="30"/>
  <c r="T245" i="30" s="1"/>
  <c r="S273" i="30"/>
  <c r="AI273" i="30" s="1"/>
  <c r="G273" i="19"/>
  <c r="G85" i="19"/>
  <c r="S85" i="30"/>
  <c r="T85" i="30" s="1"/>
  <c r="S69" i="30"/>
  <c r="AI69" i="30" s="1"/>
  <c r="G69" i="19"/>
  <c r="G79" i="19"/>
  <c r="S79" i="30"/>
  <c r="T79" i="30" s="1"/>
  <c r="G176" i="19"/>
  <c r="S176" i="30"/>
  <c r="T176" i="30" s="1"/>
  <c r="G10" i="19"/>
  <c r="S10" i="30"/>
  <c r="AI10" i="30" s="1"/>
  <c r="G153" i="19"/>
  <c r="S153" i="30"/>
  <c r="AI153" i="30" s="1"/>
  <c r="S72" i="30"/>
  <c r="AI72" i="30" s="1"/>
  <c r="G72" i="19"/>
  <c r="S241" i="30"/>
  <c r="AI241" i="30" s="1"/>
  <c r="G241" i="19"/>
  <c r="S208" i="30"/>
  <c r="T208" i="30" s="1"/>
  <c r="G218" i="19"/>
  <c r="G180" i="19"/>
  <c r="S225" i="30"/>
  <c r="AI225" i="30" s="1"/>
  <c r="G163" i="19"/>
  <c r="S66" i="30"/>
  <c r="AI66" i="30" s="1"/>
  <c r="S104" i="30"/>
  <c r="T104" i="30" s="1"/>
  <c r="S145" i="30"/>
  <c r="AI145" i="30" s="1"/>
  <c r="G53" i="19"/>
  <c r="S172" i="30"/>
  <c r="AI172" i="30" s="1"/>
  <c r="S60" i="30"/>
  <c r="AI60" i="30" s="1"/>
  <c r="S22" i="30"/>
  <c r="AI22" i="30" s="1"/>
  <c r="G20" i="19"/>
  <c r="G210" i="19"/>
  <c r="S195" i="30"/>
  <c r="AI195" i="30" s="1"/>
  <c r="S108" i="30"/>
  <c r="T108" i="30" s="1"/>
  <c r="S65" i="30"/>
  <c r="AI65" i="30" s="1"/>
  <c r="S74" i="30"/>
  <c r="AI74" i="30" s="1"/>
  <c r="S92" i="30"/>
  <c r="AI92" i="30" s="1"/>
  <c r="G170" i="19"/>
  <c r="S51" i="30"/>
  <c r="AI51" i="30" s="1"/>
  <c r="G169" i="19"/>
  <c r="G77" i="19"/>
  <c r="S151" i="30"/>
  <c r="T151" i="30" s="1"/>
  <c r="S37" i="30"/>
  <c r="AI37" i="30" s="1"/>
  <c r="G18" i="19"/>
  <c r="S173" i="30"/>
  <c r="AI173" i="30" s="1"/>
  <c r="G148" i="19"/>
  <c r="S206" i="30"/>
  <c r="AI206" i="30" s="1"/>
  <c r="G78" i="19"/>
  <c r="G123" i="19"/>
  <c r="G175" i="19"/>
  <c r="S109" i="30"/>
  <c r="T109" i="30" s="1"/>
  <c r="S228" i="30"/>
  <c r="T228" i="30" s="1"/>
  <c r="G80" i="19"/>
  <c r="S127" i="30"/>
  <c r="AI127" i="30" s="1"/>
  <c r="S38" i="30"/>
  <c r="AI38" i="30" s="1"/>
  <c r="S117" i="30"/>
  <c r="T117" i="30" s="1"/>
  <c r="G167" i="19"/>
  <c r="G73" i="19"/>
  <c r="S58" i="30"/>
  <c r="AI58" i="30" s="1"/>
  <c r="G229" i="16"/>
  <c r="S339" i="30" s="1"/>
  <c r="S204" i="30"/>
  <c r="T204" i="30" s="1"/>
  <c r="G7" i="19"/>
  <c r="S7" i="30"/>
  <c r="AI7" i="30" s="1"/>
  <c r="G240" i="19"/>
  <c r="S240" i="30"/>
  <c r="AI240" i="30" s="1"/>
  <c r="S43" i="30"/>
  <c r="AI43" i="30" s="1"/>
  <c r="S158" i="30"/>
  <c r="T158" i="30" s="1"/>
  <c r="G47" i="19"/>
  <c r="G168" i="19"/>
  <c r="S168" i="30"/>
  <c r="T168" i="30" s="1"/>
  <c r="G98" i="19"/>
  <c r="S98" i="30"/>
  <c r="AI98" i="30" s="1"/>
  <c r="S120" i="30"/>
  <c r="AI120" i="30" s="1"/>
  <c r="G120" i="19"/>
  <c r="G150" i="19"/>
  <c r="S150" i="30"/>
  <c r="T150" i="30" s="1"/>
  <c r="G199" i="19"/>
  <c r="S199" i="30"/>
  <c r="AI199" i="30" s="1"/>
  <c r="S203" i="30"/>
  <c r="AI203" i="30" s="1"/>
  <c r="G110" i="19"/>
  <c r="S110" i="30"/>
  <c r="AI110" i="30" s="1"/>
  <c r="G102" i="19"/>
  <c r="S102" i="30"/>
  <c r="T102" i="30" s="1"/>
  <c r="G29" i="19"/>
  <c r="S29" i="30"/>
  <c r="T29" i="30" s="1"/>
  <c r="S336" i="30"/>
  <c r="G342" i="19"/>
  <c r="S26" i="30"/>
  <c r="AI26" i="30" s="1"/>
  <c r="G26" i="19"/>
  <c r="G351" i="19"/>
  <c r="S351" i="30"/>
  <c r="T351" i="30" s="1"/>
  <c r="G357" i="19"/>
  <c r="G214" i="19"/>
  <c r="S214" i="30"/>
  <c r="T214" i="30" s="1"/>
  <c r="S274" i="30"/>
  <c r="T274" i="30" s="1"/>
  <c r="S105" i="30"/>
  <c r="AI105" i="30" s="1"/>
  <c r="G349" i="19"/>
  <c r="G355" i="19"/>
  <c r="S349" i="30"/>
  <c r="T349" i="30" s="1"/>
  <c r="G134" i="19"/>
  <c r="S134" i="30"/>
  <c r="AI134" i="30" s="1"/>
  <c r="G223" i="19"/>
  <c r="S223" i="30"/>
  <c r="AI223" i="30" s="1"/>
  <c r="S242" i="30"/>
  <c r="AI242" i="30" s="1"/>
  <c r="G242" i="19"/>
  <c r="G132" i="19"/>
  <c r="S132" i="30"/>
  <c r="T132" i="30" s="1"/>
  <c r="G161" i="19"/>
  <c r="S161" i="30"/>
  <c r="AI161" i="30" s="1"/>
  <c r="G229" i="19"/>
  <c r="G25" i="19"/>
  <c r="S99" i="30"/>
  <c r="AI99" i="30" s="1"/>
  <c r="G320" i="16"/>
  <c r="G339" i="19" s="1"/>
  <c r="S116" i="30"/>
  <c r="AI116" i="30" s="1"/>
  <c r="G252" i="19"/>
  <c r="S251" i="30"/>
  <c r="AI251" i="30" s="1"/>
  <c r="S147" i="30"/>
  <c r="T147" i="30" s="1"/>
  <c r="G147" i="19"/>
  <c r="G196" i="19"/>
  <c r="S196" i="30"/>
  <c r="AI196" i="30" s="1"/>
  <c r="G81" i="19"/>
  <c r="S81" i="30"/>
  <c r="T81" i="30" s="1"/>
  <c r="S244" i="30"/>
  <c r="AI244" i="30" s="1"/>
  <c r="G221" i="19"/>
  <c r="S221" i="30"/>
  <c r="T221" i="30" s="1"/>
  <c r="G90" i="19"/>
  <c r="S90" i="30"/>
  <c r="AI90" i="30" s="1"/>
  <c r="S233" i="30"/>
  <c r="T233" i="30" s="1"/>
  <c r="G76" i="19"/>
  <c r="G160" i="19"/>
  <c r="S160" i="30"/>
  <c r="AI160" i="30" s="1"/>
  <c r="G181" i="19"/>
  <c r="S181" i="30"/>
  <c r="T181" i="30" s="1"/>
  <c r="G45" i="19"/>
  <c r="S45" i="30"/>
  <c r="T45" i="30" s="1"/>
  <c r="G201" i="19"/>
  <c r="S201" i="30"/>
  <c r="T201" i="30" s="1"/>
  <c r="G215" i="19"/>
  <c r="S215" i="30"/>
  <c r="T215" i="30" s="1"/>
  <c r="G64" i="19"/>
  <c r="S64" i="30"/>
  <c r="AI64" i="30" s="1"/>
  <c r="G129" i="19"/>
  <c r="S232" i="30"/>
  <c r="AI232" i="30" s="1"/>
  <c r="G93" i="19"/>
  <c r="G52" i="19"/>
  <c r="S52" i="30"/>
  <c r="T52" i="30" s="1"/>
  <c r="G156" i="19"/>
  <c r="S156" i="30"/>
  <c r="AI156" i="30" s="1"/>
  <c r="G220" i="19"/>
  <c r="S220" i="30"/>
  <c r="AI220" i="30" s="1"/>
  <c r="G96" i="19"/>
  <c r="S96" i="30"/>
  <c r="AI96" i="30" s="1"/>
  <c r="G160" i="16"/>
  <c r="S309" i="30" s="1"/>
  <c r="AI309" i="30" s="1"/>
  <c r="G262" i="16"/>
  <c r="S304" i="30" s="1"/>
  <c r="AI304" i="30" s="1"/>
  <c r="S9" i="30"/>
  <c r="AI9" i="30" s="1"/>
  <c r="G9" i="19"/>
  <c r="G19" i="19"/>
  <c r="G115" i="19"/>
  <c r="S115" i="30"/>
  <c r="T115" i="30" s="1"/>
  <c r="S139" i="30"/>
  <c r="AI139" i="30" s="1"/>
  <c r="S11" i="30"/>
  <c r="AI11" i="30" s="1"/>
  <c r="G11" i="19"/>
  <c r="G350" i="19"/>
  <c r="S350" i="30"/>
  <c r="AI350" i="30" s="1"/>
  <c r="G71" i="19"/>
  <c r="S71" i="30"/>
  <c r="T71" i="30" s="1"/>
  <c r="G55" i="19"/>
  <c r="S55" i="30"/>
  <c r="AI55" i="30" s="1"/>
  <c r="S94" i="30"/>
  <c r="T94" i="30" s="1"/>
  <c r="S166" i="30"/>
  <c r="T166" i="30" s="1"/>
  <c r="S352" i="30"/>
  <c r="AI352" i="30" s="1"/>
  <c r="S337" i="30"/>
  <c r="T337" i="30" s="1"/>
  <c r="AS200" i="30"/>
  <c r="AS308" i="30"/>
  <c r="AS100" i="30"/>
  <c r="N249" i="19"/>
  <c r="S271" i="30"/>
  <c r="T271" i="30" s="1"/>
  <c r="AS56" i="30"/>
  <c r="AS103" i="30"/>
  <c r="AS286" i="30"/>
  <c r="AS254" i="30"/>
  <c r="AS139" i="30"/>
  <c r="AS31" i="30"/>
  <c r="AS209" i="30"/>
  <c r="AS142" i="30"/>
  <c r="AS29" i="30"/>
  <c r="AS83" i="30"/>
  <c r="N307" i="19"/>
  <c r="N252" i="19"/>
  <c r="AS145" i="30"/>
  <c r="AS219" i="30"/>
  <c r="AS246" i="30"/>
  <c r="AS150" i="30"/>
  <c r="AS117" i="30"/>
  <c r="AS48" i="30"/>
  <c r="AS59" i="30"/>
  <c r="AS237" i="30"/>
  <c r="N268" i="19"/>
  <c r="AS287" i="30"/>
  <c r="AS247" i="30"/>
  <c r="AS171" i="30"/>
  <c r="AS65" i="30"/>
  <c r="AS212" i="30"/>
  <c r="AS94" i="30"/>
  <c r="AS319" i="30"/>
  <c r="N340" i="19"/>
  <c r="N267" i="19"/>
  <c r="AS126" i="30"/>
  <c r="AS111" i="30"/>
  <c r="N339" i="19"/>
  <c r="AS178" i="30"/>
  <c r="AS87" i="30"/>
  <c r="AS43" i="30"/>
  <c r="AS223" i="30"/>
  <c r="AS82" i="30"/>
  <c r="AS130" i="30"/>
  <c r="AS173" i="30"/>
  <c r="AS28" i="30"/>
  <c r="N303" i="19"/>
  <c r="AS44" i="30"/>
  <c r="AS211" i="30"/>
  <c r="AS25" i="30"/>
  <c r="AS269" i="30"/>
  <c r="AS325" i="30"/>
  <c r="AS13" i="30"/>
  <c r="AS33" i="30"/>
  <c r="AS34" i="30"/>
  <c r="AS16" i="30"/>
  <c r="AS172" i="30"/>
  <c r="AS184" i="30"/>
  <c r="AS71" i="30"/>
  <c r="AS24" i="30"/>
  <c r="N311" i="19"/>
  <c r="N330" i="19"/>
  <c r="N309" i="19"/>
  <c r="G332" i="19"/>
  <c r="AS265" i="30"/>
  <c r="N290" i="19"/>
  <c r="AS113" i="30"/>
  <c r="G292" i="19"/>
  <c r="AS14" i="30"/>
  <c r="AS32" i="30"/>
  <c r="AS187" i="30"/>
  <c r="AS75" i="30"/>
  <c r="AS127" i="30"/>
  <c r="N297" i="19"/>
  <c r="AS57" i="30"/>
  <c r="S323" i="30"/>
  <c r="T323" i="30" s="1"/>
  <c r="AS50" i="30"/>
  <c r="AS88" i="30"/>
  <c r="N347" i="19"/>
  <c r="AS49" i="30"/>
  <c r="AS239" i="30"/>
  <c r="N251" i="19"/>
  <c r="G306" i="19"/>
  <c r="AS226" i="30"/>
  <c r="N256" i="19"/>
  <c r="S260" i="30"/>
  <c r="AI260" i="30" s="1"/>
  <c r="N300" i="19"/>
  <c r="AS224" i="30"/>
  <c r="AS12" i="30"/>
  <c r="N295" i="19"/>
  <c r="AS42" i="30"/>
  <c r="AS166" i="30"/>
  <c r="AS115" i="30"/>
  <c r="AS293" i="30"/>
  <c r="G347" i="19"/>
  <c r="AS70" i="30"/>
  <c r="AS243" i="30"/>
  <c r="N338" i="19"/>
  <c r="AS181" i="30"/>
  <c r="AS143" i="30"/>
  <c r="G325" i="19"/>
  <c r="AS147" i="30"/>
  <c r="AS204" i="30"/>
  <c r="AS125" i="30"/>
  <c r="AS196" i="30"/>
  <c r="AS86" i="30"/>
  <c r="AS228" i="30"/>
  <c r="AS329" i="30"/>
  <c r="T341" i="30"/>
  <c r="AS99" i="30"/>
  <c r="AS197" i="30"/>
  <c r="AS316" i="30"/>
  <c r="AS151" i="30"/>
  <c r="AS242" i="30"/>
  <c r="AS101" i="30"/>
  <c r="N301" i="19"/>
  <c r="AS217" i="30"/>
  <c r="AS252" i="30"/>
  <c r="AS168" i="30"/>
  <c r="AS155" i="30"/>
  <c r="AS148" i="30"/>
  <c r="AS193" i="30"/>
  <c r="AS74" i="30"/>
  <c r="AS63" i="30"/>
  <c r="AS5" i="30"/>
  <c r="N288" i="19"/>
  <c r="T353" i="4"/>
  <c r="Z353" i="4" s="1"/>
  <c r="AA353" i="4" s="1"/>
  <c r="AS27" i="30"/>
  <c r="AS241" i="30"/>
  <c r="AS79" i="30"/>
  <c r="AS191" i="30"/>
  <c r="N312" i="19"/>
  <c r="G319" i="19"/>
  <c r="AS205" i="30"/>
  <c r="AS105" i="30"/>
  <c r="AS30" i="30"/>
  <c r="N254" i="19"/>
  <c r="AS76" i="30"/>
  <c r="AS161" i="30"/>
  <c r="AS180" i="30"/>
  <c r="AS215" i="30"/>
  <c r="N324" i="19"/>
  <c r="N250" i="19"/>
  <c r="AS107" i="30"/>
  <c r="AS169" i="30"/>
  <c r="AS36" i="30"/>
  <c r="AS174" i="30"/>
  <c r="AS149" i="30"/>
  <c r="N304" i="19"/>
  <c r="AS315" i="30"/>
  <c r="AS327" i="30"/>
  <c r="AS194" i="30"/>
  <c r="G266" i="19"/>
  <c r="AS35" i="30"/>
  <c r="AS97" i="30"/>
  <c r="N316" i="19"/>
  <c r="AS37" i="30"/>
  <c r="AS96" i="30"/>
  <c r="N346" i="19"/>
  <c r="AS207" i="30"/>
  <c r="N345" i="19"/>
  <c r="AS158" i="30"/>
  <c r="AS234" i="30"/>
  <c r="AS235" i="30"/>
  <c r="N265" i="19"/>
  <c r="AS273" i="30"/>
  <c r="N306" i="19"/>
  <c r="N296" i="19"/>
  <c r="AS46" i="30"/>
  <c r="L275" i="19"/>
  <c r="AS159" i="30"/>
  <c r="N272" i="19"/>
  <c r="AS52" i="30"/>
  <c r="AS53" i="30"/>
  <c r="AS214" i="30"/>
  <c r="AS199" i="30"/>
  <c r="AS66" i="30"/>
  <c r="AS188" i="30"/>
  <c r="AS258" i="30"/>
  <c r="AS128" i="30"/>
  <c r="N332" i="19"/>
  <c r="AS170" i="30"/>
  <c r="AS259" i="30"/>
  <c r="G304" i="19"/>
  <c r="AS84" i="30"/>
  <c r="AS60" i="30"/>
  <c r="AS8" i="30"/>
  <c r="N336" i="19"/>
  <c r="AS331" i="30"/>
  <c r="N264" i="19"/>
  <c r="AS78" i="30"/>
  <c r="N302" i="19"/>
  <c r="AS131" i="30"/>
  <c r="N274" i="19"/>
  <c r="N258" i="19"/>
  <c r="AI278" i="30"/>
  <c r="N329" i="19"/>
  <c r="G248" i="19"/>
  <c r="AS144" i="30"/>
  <c r="AS98" i="30"/>
  <c r="N317" i="19"/>
  <c r="AS157" i="30"/>
  <c r="AS175" i="30"/>
  <c r="AS55" i="30"/>
  <c r="AS93" i="30"/>
  <c r="AS45" i="30"/>
  <c r="AS112" i="30"/>
  <c r="L281" i="19"/>
  <c r="G297" i="19"/>
  <c r="G315" i="19"/>
  <c r="G311" i="19"/>
  <c r="G310" i="19"/>
  <c r="S308" i="30"/>
  <c r="T308" i="30" s="1"/>
  <c r="S259" i="30"/>
  <c r="AI259" i="30" s="1"/>
  <c r="G262" i="19"/>
  <c r="S270" i="30"/>
  <c r="AI270" i="30" s="1"/>
  <c r="S315" i="30"/>
  <c r="AI315" i="30" s="1"/>
  <c r="G337" i="19"/>
  <c r="G287" i="19"/>
  <c r="S325" i="30"/>
  <c r="T325" i="30" s="1"/>
  <c r="S357" i="30"/>
  <c r="T357" i="30" s="1"/>
  <c r="G294" i="19"/>
  <c r="S332" i="30"/>
  <c r="T332" i="30" s="1"/>
  <c r="AS183" i="30"/>
  <c r="AS122" i="30"/>
  <c r="AS121" i="30"/>
  <c r="AS303" i="30"/>
  <c r="AS321" i="30"/>
  <c r="N261" i="19"/>
  <c r="AS85" i="30"/>
  <c r="AS227" i="30"/>
  <c r="N269" i="19"/>
  <c r="N293" i="19"/>
  <c r="G344" i="19"/>
  <c r="L280" i="19"/>
  <c r="T338" i="30"/>
  <c r="AS245" i="30"/>
  <c r="AS119" i="30"/>
  <c r="AS136" i="30"/>
  <c r="AS109" i="30"/>
  <c r="N319" i="19"/>
  <c r="N262" i="19"/>
  <c r="N289" i="19"/>
  <c r="N344" i="19"/>
  <c r="L359" i="19"/>
  <c r="L282" i="19"/>
  <c r="AS118" i="30"/>
  <c r="N294" i="19"/>
  <c r="L271" i="19"/>
  <c r="L272" i="19"/>
  <c r="AS289" i="30"/>
  <c r="AS17" i="30"/>
  <c r="AS9" i="30"/>
  <c r="AS7" i="30"/>
  <c r="AS182" i="30"/>
  <c r="N305" i="19"/>
  <c r="AS10" i="30"/>
  <c r="AS146" i="30"/>
  <c r="N334" i="19"/>
  <c r="AS231" i="30"/>
  <c r="AS91" i="30"/>
  <c r="N315" i="19"/>
  <c r="N320" i="19"/>
  <c r="AS195" i="30"/>
  <c r="AS202" i="30"/>
  <c r="AS116" i="30"/>
  <c r="S317" i="30"/>
  <c r="T317" i="30" s="1"/>
  <c r="G302" i="19"/>
  <c r="G308" i="19"/>
  <c r="AI12" i="30"/>
  <c r="S356" i="30"/>
  <c r="AI356" i="30" s="1"/>
  <c r="AI362" i="30"/>
  <c r="AI303" i="30"/>
  <c r="G316" i="19"/>
  <c r="S316" i="30"/>
  <c r="S294" i="30"/>
  <c r="T294" i="30" s="1"/>
  <c r="G267" i="19"/>
  <c r="S267" i="30"/>
  <c r="G328" i="19"/>
  <c r="G334" i="19"/>
  <c r="G335" i="19"/>
  <c r="S335" i="30"/>
  <c r="G256" i="19"/>
  <c r="S256" i="30"/>
  <c r="G286" i="19"/>
  <c r="S286" i="30"/>
  <c r="G278" i="19"/>
  <c r="S297" i="30"/>
  <c r="AI297" i="30" s="1"/>
  <c r="G330" i="19"/>
  <c r="G336" i="19"/>
  <c r="S330" i="30"/>
  <c r="G341" i="19"/>
  <c r="S298" i="30"/>
  <c r="T298" i="30" s="1"/>
  <c r="S284" i="30"/>
  <c r="T284" i="30" s="1"/>
  <c r="G284" i="19"/>
  <c r="AI252" i="30"/>
  <c r="AI334" i="30"/>
  <c r="T334" i="30"/>
  <c r="G277" i="19"/>
  <c r="S360" i="30"/>
  <c r="G340" i="19"/>
  <c r="G346" i="19"/>
  <c r="S340" i="30"/>
  <c r="S355" i="30"/>
  <c r="S277" i="30"/>
  <c r="T299" i="30"/>
  <c r="AS19" i="30"/>
  <c r="T281" i="30"/>
  <c r="AS220" i="30"/>
  <c r="AS114" i="30"/>
  <c r="AS176" i="30"/>
  <c r="AS167" i="30"/>
  <c r="AS137" i="30"/>
  <c r="AS132" i="30"/>
  <c r="AS216" i="30"/>
  <c r="AS39" i="30"/>
  <c r="AS213" i="30"/>
  <c r="AS21" i="30"/>
  <c r="AS89" i="30"/>
  <c r="AS54" i="30"/>
  <c r="AS123" i="30"/>
  <c r="AS26" i="30"/>
  <c r="AS163" i="30"/>
  <c r="AS64" i="30"/>
  <c r="AS190" i="30"/>
  <c r="AS230" i="30"/>
  <c r="AS225" i="30"/>
  <c r="AS203" i="30"/>
  <c r="AS210" i="30"/>
  <c r="AS233" i="30"/>
  <c r="AS198" i="30"/>
  <c r="AS240" i="30"/>
  <c r="AS185" i="30"/>
  <c r="AS11" i="30"/>
  <c r="AS72" i="30"/>
  <c r="AS232" i="30"/>
  <c r="AS95" i="30"/>
  <c r="AS164" i="30"/>
  <c r="AS186" i="30"/>
  <c r="AS129" i="30"/>
  <c r="AS201" i="30"/>
  <c r="AS92" i="30"/>
  <c r="AS120" i="30"/>
  <c r="AS218" i="30"/>
  <c r="AI302" i="30"/>
  <c r="T324" i="30"/>
  <c r="AI287" i="30"/>
  <c r="T313" i="30"/>
  <c r="T289" i="30"/>
  <c r="AS73" i="30"/>
  <c r="AS62" i="30"/>
  <c r="N310" i="19"/>
  <c r="AS110" i="30"/>
  <c r="AS238" i="30"/>
  <c r="AS177" i="30"/>
  <c r="AS221" i="30"/>
  <c r="AS135" i="30"/>
  <c r="AS244" i="30"/>
  <c r="AS68" i="30"/>
  <c r="AS156" i="30"/>
  <c r="AS51" i="30"/>
  <c r="AS22" i="30"/>
  <c r="AS104" i="30"/>
  <c r="AS133" i="30"/>
  <c r="AS134" i="30"/>
  <c r="AS153" i="30"/>
  <c r="AS192" i="30"/>
  <c r="AS15" i="30"/>
  <c r="AS38" i="30"/>
  <c r="AS229" i="30"/>
  <c r="AS81" i="30"/>
  <c r="AS106" i="30"/>
  <c r="AS165" i="30"/>
  <c r="N328" i="19"/>
  <c r="AS140" i="30"/>
  <c r="AS179" i="30"/>
  <c r="N323" i="19"/>
  <c r="AS18" i="30"/>
  <c r="AS69" i="30"/>
  <c r="AS61" i="30"/>
  <c r="AS236" i="30"/>
  <c r="AS162" i="30"/>
  <c r="N263" i="19"/>
  <c r="AS206" i="30"/>
  <c r="N326" i="19"/>
  <c r="AS154" i="30"/>
  <c r="AS80" i="30"/>
  <c r="AS138" i="30"/>
  <c r="AS222" i="30"/>
  <c r="AS77" i="30"/>
  <c r="AS339" i="30"/>
  <c r="AS67" i="30"/>
  <c r="AS305" i="30"/>
  <c r="AS189" i="30"/>
  <c r="N257" i="19"/>
  <c r="AS41" i="30"/>
  <c r="AS317" i="30"/>
  <c r="N299" i="19"/>
  <c r="AS124" i="30"/>
  <c r="AS23" i="30"/>
  <c r="AS249" i="30"/>
  <c r="AS47" i="30"/>
  <c r="AS58" i="30"/>
  <c r="AS108" i="30"/>
  <c r="AS141" i="30"/>
  <c r="AS6" i="30"/>
  <c r="AS160" i="30"/>
  <c r="AI305" i="30"/>
  <c r="T305" i="30"/>
  <c r="AS90" i="30"/>
  <c r="T163" i="30"/>
  <c r="AI163" i="30"/>
  <c r="AI328" i="30"/>
  <c r="T328" i="30"/>
  <c r="AI331" i="30"/>
  <c r="T331" i="30"/>
  <c r="AI182" i="30"/>
  <c r="T182" i="30"/>
  <c r="P359" i="4"/>
  <c r="R359" i="4"/>
  <c r="S359" i="4"/>
  <c r="S253" i="30"/>
  <c r="G253" i="19"/>
  <c r="AI179" i="30"/>
  <c r="T179" i="30"/>
  <c r="AI218" i="30"/>
  <c r="T218" i="30"/>
  <c r="G296" i="19"/>
  <c r="S296" i="30"/>
  <c r="AI73" i="30"/>
  <c r="T73" i="30"/>
  <c r="AI175" i="30"/>
  <c r="T175" i="30"/>
  <c r="AI41" i="30"/>
  <c r="T41" i="30"/>
  <c r="AI248" i="30"/>
  <c r="T248" i="30"/>
  <c r="AI306" i="30"/>
  <c r="T306" i="30"/>
  <c r="T61" i="30"/>
  <c r="AI61" i="30"/>
  <c r="AI170" i="30"/>
  <c r="T170" i="30"/>
  <c r="G291" i="19"/>
  <c r="S291" i="30"/>
  <c r="AI164" i="30"/>
  <c r="T164" i="30"/>
  <c r="AI301" i="30"/>
  <c r="T301" i="30"/>
  <c r="AI89" i="30"/>
  <c r="T89" i="30"/>
  <c r="G279" i="19"/>
  <c r="S279" i="30"/>
  <c r="AI143" i="30"/>
  <c r="T143" i="30"/>
  <c r="T247" i="30"/>
  <c r="AI247" i="30"/>
  <c r="AI237" i="30"/>
  <c r="T237" i="30"/>
  <c r="AI84" i="30"/>
  <c r="T84" i="30"/>
  <c r="T146" i="30"/>
  <c r="AI146" i="30"/>
  <c r="AI18" i="30"/>
  <c r="T18" i="30"/>
  <c r="G258" i="19"/>
  <c r="S258" i="30"/>
  <c r="AI34" i="30"/>
  <c r="T34" i="30"/>
  <c r="AI322" i="30"/>
  <c r="T322" i="30"/>
  <c r="T141" i="30"/>
  <c r="AI141" i="30"/>
  <c r="AI47" i="30"/>
  <c r="T47" i="30"/>
  <c r="S364" i="30"/>
  <c r="U356" i="4"/>
  <c r="O356" i="4"/>
  <c r="AC356" i="4"/>
  <c r="W356" i="4"/>
  <c r="V356" i="4"/>
  <c r="T83" i="30"/>
  <c r="AI83" i="30"/>
  <c r="S359" i="30"/>
  <c r="G359" i="19"/>
  <c r="AI229" i="30"/>
  <c r="T229" i="30"/>
  <c r="AI169" i="30"/>
  <c r="T169" i="30"/>
  <c r="AI78" i="30"/>
  <c r="T78" i="30"/>
  <c r="AI124" i="30"/>
  <c r="T124" i="30"/>
  <c r="G257" i="19"/>
  <c r="S257" i="30"/>
  <c r="T283" i="30"/>
  <c r="AI283" i="30"/>
  <c r="AS20" i="30"/>
  <c r="S320" i="30"/>
  <c r="G320" i="19"/>
  <c r="AI148" i="30"/>
  <c r="T148" i="30"/>
  <c r="S276" i="30"/>
  <c r="S354" i="30"/>
  <c r="G276" i="19"/>
  <c r="G354" i="19"/>
  <c r="AI226" i="30"/>
  <c r="T226" i="30"/>
  <c r="AI56" i="30"/>
  <c r="T56" i="30"/>
  <c r="AI20" i="30"/>
  <c r="T20" i="30"/>
  <c r="AI77" i="30"/>
  <c r="T77" i="30"/>
  <c r="W357" i="4"/>
  <c r="U357" i="4"/>
  <c r="O357" i="4"/>
  <c r="V357" i="4"/>
  <c r="AC357" i="4"/>
  <c r="AS40" i="30"/>
  <c r="S314" i="30"/>
  <c r="AI189" i="30"/>
  <c r="T189" i="30"/>
  <c r="AI53" i="30"/>
  <c r="T53" i="30"/>
  <c r="G275" i="19"/>
  <c r="S275" i="30"/>
  <c r="AI261" i="30"/>
  <c r="T261" i="30"/>
  <c r="G293" i="19"/>
  <c r="S293" i="30"/>
  <c r="AI292" i="30"/>
  <c r="T292" i="30"/>
  <c r="T210" i="30"/>
  <c r="AI210" i="30"/>
  <c r="T207" i="30"/>
  <c r="AI207" i="30"/>
  <c r="G288" i="19"/>
  <c r="S288" i="30"/>
  <c r="AI200" i="30"/>
  <c r="T200" i="30"/>
  <c r="AI63" i="30"/>
  <c r="T63" i="30"/>
  <c r="T93" i="30"/>
  <c r="AI93" i="30"/>
  <c r="AI265" i="30"/>
  <c r="T265" i="30"/>
  <c r="N314" i="19"/>
  <c r="AI44" i="30"/>
  <c r="T44" i="30"/>
  <c r="G358" i="19"/>
  <c r="S358" i="30"/>
  <c r="AI213" i="30"/>
  <c r="T213" i="30"/>
  <c r="G263" i="19"/>
  <c r="S263" i="30"/>
  <c r="AI266" i="30"/>
  <c r="T266" i="30"/>
  <c r="T310" i="30"/>
  <c r="AI310" i="30"/>
  <c r="G250" i="19"/>
  <c r="S250" i="30"/>
  <c r="T177" i="30"/>
  <c r="AI177" i="30"/>
  <c r="G280" i="19"/>
  <c r="S280" i="30"/>
  <c r="G269" i="19"/>
  <c r="S269" i="30"/>
  <c r="AI23" i="30"/>
  <c r="T23" i="30"/>
  <c r="AI188" i="30"/>
  <c r="T188" i="30"/>
  <c r="T167" i="30"/>
  <c r="AI167" i="30"/>
  <c r="AI321" i="30"/>
  <c r="T321" i="30"/>
  <c r="S249" i="30"/>
  <c r="G249" i="19"/>
  <c r="AI80" i="30"/>
  <c r="T80" i="30"/>
  <c r="G295" i="19"/>
  <c r="S295" i="30"/>
  <c r="T319" i="30"/>
  <c r="AI319" i="30"/>
  <c r="T255" i="30"/>
  <c r="AI255" i="30"/>
  <c r="AS208" i="30"/>
  <c r="AI97" i="30"/>
  <c r="T97" i="30"/>
  <c r="T129" i="30"/>
  <c r="AI129" i="30"/>
  <c r="G318" i="19"/>
  <c r="S318" i="30"/>
  <c r="AI36" i="30"/>
  <c r="T36" i="30"/>
  <c r="G290" i="19"/>
  <c r="S290" i="30"/>
  <c r="T122" i="30"/>
  <c r="AI122" i="30"/>
  <c r="V358" i="4"/>
  <c r="W358" i="4"/>
  <c r="O358" i="4"/>
  <c r="U358" i="4"/>
  <c r="AC358" i="4"/>
  <c r="G268" i="19"/>
  <c r="S268" i="30"/>
  <c r="AI95" i="30"/>
  <c r="T95" i="30"/>
  <c r="T174" i="30"/>
  <c r="AI174" i="30"/>
  <c r="G333" i="19"/>
  <c r="AI230" i="30"/>
  <c r="T230" i="30"/>
  <c r="AI311" i="30"/>
  <c r="T311" i="30"/>
  <c r="G300" i="19"/>
  <c r="S300" i="30"/>
  <c r="AI142" i="30"/>
  <c r="T142" i="30"/>
  <c r="AI191" i="30"/>
  <c r="T191" i="30"/>
  <c r="G264" i="19"/>
  <c r="S264" i="30"/>
  <c r="G285" i="19"/>
  <c r="S285" i="30"/>
  <c r="AI119" i="30"/>
  <c r="T119" i="30"/>
  <c r="AI76" i="30"/>
  <c r="T76" i="30"/>
  <c r="G327" i="19"/>
  <c r="S327" i="30"/>
  <c r="AI123" i="30"/>
  <c r="T123" i="30"/>
  <c r="S363" i="30"/>
  <c r="AI326" i="30"/>
  <c r="T326" i="30"/>
  <c r="T180" i="30"/>
  <c r="AI180" i="30"/>
  <c r="AI149" i="30"/>
  <c r="T149" i="30"/>
  <c r="AI192" i="30"/>
  <c r="T192" i="30"/>
  <c r="AI106" i="30"/>
  <c r="T106" i="30"/>
  <c r="T329" i="30"/>
  <c r="AI329" i="30"/>
  <c r="G312" i="19"/>
  <c r="S312" i="30"/>
  <c r="AI19" i="30"/>
  <c r="T19" i="30"/>
  <c r="AI157" i="30"/>
  <c r="T157" i="30"/>
  <c r="G246" i="19"/>
  <c r="S246" i="30"/>
  <c r="T262" i="30"/>
  <c r="AI262" i="30"/>
  <c r="T13" i="30"/>
  <c r="AI13" i="30"/>
  <c r="AI31" i="30"/>
  <c r="T31" i="30"/>
  <c r="AS152" i="30"/>
  <c r="AI6" i="30"/>
  <c r="T6" i="30"/>
  <c r="G307" i="19"/>
  <c r="S307" i="30"/>
  <c r="T190" i="30"/>
  <c r="AI190" i="30"/>
  <c r="AI133" i="30"/>
  <c r="T133" i="30"/>
  <c r="W355" i="4"/>
  <c r="V355" i="4"/>
  <c r="U355" i="4"/>
  <c r="O355" i="4"/>
  <c r="AC355" i="4"/>
  <c r="AI187" i="30"/>
  <c r="T187" i="30"/>
  <c r="G254" i="19"/>
  <c r="S254" i="30"/>
  <c r="AI25" i="30"/>
  <c r="T25" i="30"/>
  <c r="N343" i="19"/>
  <c r="AS362" i="30"/>
  <c r="AS359" i="30"/>
  <c r="N359" i="19"/>
  <c r="AS358" i="30"/>
  <c r="N358" i="19"/>
  <c r="AS360" i="30"/>
  <c r="AS364" i="30"/>
  <c r="N342" i="19"/>
  <c r="AS363" i="30"/>
  <c r="T352" i="4"/>
  <c r="Z352" i="4" s="1"/>
  <c r="AA352" i="4" s="1"/>
  <c r="N280" i="19"/>
  <c r="AS280" i="30"/>
  <c r="N348" i="19"/>
  <c r="AS348" i="30"/>
  <c r="N276" i="19"/>
  <c r="AS354" i="30"/>
  <c r="N354" i="19"/>
  <c r="AS276" i="30"/>
  <c r="AS349" i="30"/>
  <c r="N349" i="19"/>
  <c r="N282" i="19"/>
  <c r="AS282" i="30"/>
  <c r="N278" i="19"/>
  <c r="AS356" i="30"/>
  <c r="AS278" i="30"/>
  <c r="N356" i="19"/>
  <c r="N277" i="19"/>
  <c r="AS277" i="30"/>
  <c r="N355" i="19"/>
  <c r="AS355" i="30"/>
  <c r="AS279" i="30"/>
  <c r="N279" i="19"/>
  <c r="N275" i="19"/>
  <c r="AS275" i="30"/>
  <c r="AS281" i="30"/>
  <c r="N357" i="19"/>
  <c r="N281" i="19"/>
  <c r="AS357" i="30"/>
  <c r="V132" i="16"/>
  <c r="AT349" i="30" s="1"/>
  <c r="V342" i="16"/>
  <c r="AT350" i="30" s="1"/>
  <c r="V194" i="16"/>
  <c r="AT351" i="30" s="1"/>
  <c r="V259" i="16"/>
  <c r="P354" i="4"/>
  <c r="S354" i="4"/>
  <c r="U348" i="4"/>
  <c r="W348" i="4"/>
  <c r="R348" i="4"/>
  <c r="AC348" i="4"/>
  <c r="AC349" i="4"/>
  <c r="V349" i="4"/>
  <c r="W350" i="4"/>
  <c r="V350" i="4"/>
  <c r="U350" i="4"/>
  <c r="AC350" i="4"/>
  <c r="AC351" i="4"/>
  <c r="U351" i="4"/>
  <c r="V351" i="4"/>
  <c r="W351" i="4"/>
  <c r="U349" i="4"/>
  <c r="W349" i="4"/>
  <c r="S349" i="4"/>
  <c r="R349" i="4"/>
  <c r="P349" i="4"/>
  <c r="V323" i="16"/>
  <c r="V144" i="16"/>
  <c r="V120" i="16"/>
  <c r="V277" i="16"/>
  <c r="AT348" i="30" s="1"/>
  <c r="V326" i="16"/>
  <c r="V274" i="16"/>
  <c r="V273" i="16"/>
  <c r="D8" i="20"/>
  <c r="L8" i="20"/>
  <c r="AI15" i="30" l="1"/>
  <c r="T224" i="30"/>
  <c r="N361" i="19"/>
  <c r="L25" i="20" s="1"/>
  <c r="L361" i="19"/>
  <c r="T217" i="30"/>
  <c r="AI30" i="30"/>
  <c r="T14" i="30"/>
  <c r="AI70" i="30"/>
  <c r="AI21" i="30"/>
  <c r="T17" i="30"/>
  <c r="AI198" i="30"/>
  <c r="T113" i="30"/>
  <c r="AI40" i="30"/>
  <c r="T219" i="30"/>
  <c r="AI211" i="30"/>
  <c r="T87" i="30"/>
  <c r="T209" i="30"/>
  <c r="AI185" i="30"/>
  <c r="T101" i="30"/>
  <c r="AI194" i="30"/>
  <c r="T138" i="30"/>
  <c r="T121" i="30"/>
  <c r="T154" i="30"/>
  <c r="T137" i="30"/>
  <c r="AI71" i="30"/>
  <c r="T159" i="30"/>
  <c r="AI227" i="30"/>
  <c r="AI155" i="30"/>
  <c r="AI178" i="30"/>
  <c r="T96" i="30"/>
  <c r="T153" i="30"/>
  <c r="AI118" i="30"/>
  <c r="T105" i="30"/>
  <c r="T144" i="30"/>
  <c r="AI131" i="30"/>
  <c r="T107" i="30"/>
  <c r="AI100" i="30"/>
  <c r="AI162" i="30"/>
  <c r="AI222" i="30"/>
  <c r="T88" i="30"/>
  <c r="T125" i="30"/>
  <c r="T82" i="30"/>
  <c r="AI212" i="30"/>
  <c r="T39" i="30"/>
  <c r="T130" i="30"/>
  <c r="T238" i="30"/>
  <c r="AI117" i="30"/>
  <c r="AI168" i="30"/>
  <c r="T103" i="30"/>
  <c r="AI239" i="30"/>
  <c r="T140" i="30"/>
  <c r="AI245" i="30"/>
  <c r="AI28" i="30"/>
  <c r="T172" i="30"/>
  <c r="AI186" i="30"/>
  <c r="AI86" i="30"/>
  <c r="AI151" i="30"/>
  <c r="AI59" i="30"/>
  <c r="AI33" i="30"/>
  <c r="AI202" i="30"/>
  <c r="T205" i="30"/>
  <c r="T165" i="30"/>
  <c r="T111" i="30"/>
  <c r="AI16" i="30"/>
  <c r="AI135" i="30"/>
  <c r="AI236" i="30"/>
  <c r="T49" i="30"/>
  <c r="AI62" i="30"/>
  <c r="T67" i="30"/>
  <c r="G345" i="19"/>
  <c r="AI42" i="30"/>
  <c r="T35" i="30"/>
  <c r="AI216" i="30"/>
  <c r="T75" i="30"/>
  <c r="T235" i="30"/>
  <c r="T231" i="30"/>
  <c r="T244" i="30"/>
  <c r="AI114" i="30"/>
  <c r="T46" i="30"/>
  <c r="AI57" i="30"/>
  <c r="T32" i="30"/>
  <c r="T184" i="30"/>
  <c r="AI54" i="30"/>
  <c r="AI274" i="30"/>
  <c r="T38" i="30"/>
  <c r="AI201" i="30"/>
  <c r="T110" i="30"/>
  <c r="AI136" i="30"/>
  <c r="T161" i="30"/>
  <c r="T91" i="30"/>
  <c r="T273" i="30"/>
  <c r="T72" i="30"/>
  <c r="AI102" i="30"/>
  <c r="AI215" i="30"/>
  <c r="T126" i="30"/>
  <c r="T60" i="30"/>
  <c r="T37" i="30"/>
  <c r="T99" i="30"/>
  <c r="T134" i="30"/>
  <c r="T48" i="30"/>
  <c r="T241" i="30"/>
  <c r="AI85" i="30"/>
  <c r="AI197" i="30"/>
  <c r="AI68" i="30"/>
  <c r="T69" i="30"/>
  <c r="AI52" i="30"/>
  <c r="AI208" i="30"/>
  <c r="T74" i="30"/>
  <c r="T199" i="30"/>
  <c r="AI166" i="30"/>
  <c r="T195" i="30"/>
  <c r="T58" i="30"/>
  <c r="T65" i="30"/>
  <c r="AI337" i="30"/>
  <c r="T223" i="30"/>
  <c r="T173" i="30"/>
  <c r="T22" i="30"/>
  <c r="T206" i="30"/>
  <c r="T112" i="30"/>
  <c r="AI243" i="30"/>
  <c r="AI79" i="30"/>
  <c r="AI132" i="30"/>
  <c r="T92" i="30"/>
  <c r="T251" i="30"/>
  <c r="T225" i="30"/>
  <c r="AI234" i="30"/>
  <c r="T7" i="30"/>
  <c r="T139" i="30"/>
  <c r="AI45" i="30"/>
  <c r="T203" i="30"/>
  <c r="AI109" i="30"/>
  <c r="T242" i="30"/>
  <c r="T160" i="30"/>
  <c r="T240" i="30"/>
  <c r="T183" i="30"/>
  <c r="AI115" i="30"/>
  <c r="AI147" i="30"/>
  <c r="AI181" i="30"/>
  <c r="T232" i="30"/>
  <c r="AI204" i="30"/>
  <c r="T27" i="30"/>
  <c r="AI351" i="30"/>
  <c r="AI152" i="30"/>
  <c r="AI158" i="30"/>
  <c r="AI228" i="30"/>
  <c r="T51" i="30"/>
  <c r="AI104" i="30"/>
  <c r="T11" i="30"/>
  <c r="T352" i="30"/>
  <c r="AI81" i="30"/>
  <c r="AI214" i="30"/>
  <c r="T24" i="30"/>
  <c r="T127" i="30"/>
  <c r="AI176" i="30"/>
  <c r="T8" i="30"/>
  <c r="T350" i="30"/>
  <c r="AI128" i="30"/>
  <c r="T196" i="30"/>
  <c r="T43" i="30"/>
  <c r="AI171" i="30"/>
  <c r="T10" i="30"/>
  <c r="AI108" i="30"/>
  <c r="T66" i="30"/>
  <c r="T26" i="30"/>
  <c r="T50" i="30"/>
  <c r="AI150" i="30"/>
  <c r="T220" i="30"/>
  <c r="T156" i="30"/>
  <c r="T193" i="30"/>
  <c r="T145" i="30"/>
  <c r="AI221" i="30"/>
  <c r="AI94" i="30"/>
  <c r="T9" i="30"/>
  <c r="T116" i="30"/>
  <c r="AI233" i="30"/>
  <c r="T64" i="30"/>
  <c r="S333" i="30"/>
  <c r="AI333" i="30" s="1"/>
  <c r="G309" i="19"/>
  <c r="G314" i="19"/>
  <c r="T120" i="30"/>
  <c r="T304" i="30"/>
  <c r="AI29" i="30"/>
  <c r="T90" i="30"/>
  <c r="AI349" i="30"/>
  <c r="T339" i="30"/>
  <c r="AI339" i="30"/>
  <c r="T98" i="30"/>
  <c r="T55" i="30"/>
  <c r="T309" i="30"/>
  <c r="AI336" i="30"/>
  <c r="T336" i="30"/>
  <c r="AI271" i="30"/>
  <c r="AI323" i="30"/>
  <c r="AB353" i="4"/>
  <c r="AD353" i="4" s="1"/>
  <c r="T260" i="30"/>
  <c r="AI308" i="30"/>
  <c r="AI317" i="30"/>
  <c r="T259" i="30"/>
  <c r="AI332" i="30"/>
  <c r="AI357" i="30"/>
  <c r="T270" i="30"/>
  <c r="AI325" i="30"/>
  <c r="T315" i="30"/>
  <c r="T356" i="30"/>
  <c r="T297" i="30"/>
  <c r="AI284" i="30"/>
  <c r="AI298" i="30"/>
  <c r="AI294" i="30"/>
  <c r="T286" i="30"/>
  <c r="AI286" i="30"/>
  <c r="T256" i="30"/>
  <c r="AI256" i="30"/>
  <c r="T277" i="30"/>
  <c r="AI277" i="30"/>
  <c r="T355" i="30"/>
  <c r="AI355" i="30"/>
  <c r="AI267" i="30"/>
  <c r="T267" i="30"/>
  <c r="AI340" i="30"/>
  <c r="T340" i="30"/>
  <c r="T330" i="30"/>
  <c r="AI330" i="30"/>
  <c r="AI360" i="30"/>
  <c r="T360" i="30"/>
  <c r="AI316" i="30"/>
  <c r="T316" i="30"/>
  <c r="AI335" i="30"/>
  <c r="T335" i="30"/>
  <c r="P355" i="4"/>
  <c r="S355" i="4"/>
  <c r="R355" i="4"/>
  <c r="AI254" i="30"/>
  <c r="T254" i="30"/>
  <c r="AI307" i="30"/>
  <c r="T307" i="30"/>
  <c r="T246" i="30"/>
  <c r="AI246" i="30"/>
  <c r="AI363" i="30"/>
  <c r="T363" i="30"/>
  <c r="T314" i="30"/>
  <c r="AI314" i="30"/>
  <c r="AI320" i="30"/>
  <c r="T320" i="30"/>
  <c r="AI290" i="30"/>
  <c r="T290" i="30"/>
  <c r="AI288" i="30"/>
  <c r="T288" i="30"/>
  <c r="AI291" i="30"/>
  <c r="T291" i="30"/>
  <c r="AI268" i="30"/>
  <c r="T268" i="30"/>
  <c r="AI250" i="30"/>
  <c r="T250" i="30"/>
  <c r="AI358" i="30"/>
  <c r="T358" i="30"/>
  <c r="AI258" i="30"/>
  <c r="T258" i="30"/>
  <c r="AI253" i="30"/>
  <c r="T253" i="30"/>
  <c r="AI285" i="30"/>
  <c r="T285" i="30"/>
  <c r="AI257" i="30"/>
  <c r="T257" i="30"/>
  <c r="T279" i="30"/>
  <c r="AI279" i="30"/>
  <c r="AI293" i="30"/>
  <c r="T293" i="30"/>
  <c r="P357" i="4"/>
  <c r="S357" i="4"/>
  <c r="R357" i="4"/>
  <c r="P356" i="4"/>
  <c r="S356" i="4"/>
  <c r="R356" i="4"/>
  <c r="T354" i="30"/>
  <c r="AI354" i="30"/>
  <c r="AI327" i="30"/>
  <c r="T327" i="30"/>
  <c r="P358" i="4"/>
  <c r="R358" i="4"/>
  <c r="S358" i="4"/>
  <c r="AI264" i="30"/>
  <c r="T264" i="30"/>
  <c r="T249" i="30"/>
  <c r="AI249" i="30"/>
  <c r="T263" i="30"/>
  <c r="AI263" i="30"/>
  <c r="AI296" i="30"/>
  <c r="T296" i="30"/>
  <c r="T269" i="30"/>
  <c r="AI269" i="30"/>
  <c r="AI312" i="30"/>
  <c r="T312" i="30"/>
  <c r="AI359" i="30"/>
  <c r="T359" i="30"/>
  <c r="AI364" i="30"/>
  <c r="T364" i="30"/>
  <c r="AI295" i="30"/>
  <c r="T295" i="30"/>
  <c r="AI300" i="30"/>
  <c r="T300" i="30"/>
  <c r="L71" i="21"/>
  <c r="AI275" i="30"/>
  <c r="T275" i="30"/>
  <c r="T359" i="4"/>
  <c r="Z359" i="4" s="1"/>
  <c r="AA359" i="4" s="1"/>
  <c r="AB359" i="4" s="1"/>
  <c r="AI276" i="30"/>
  <c r="T276" i="30"/>
  <c r="AB352" i="4"/>
  <c r="T318" i="30"/>
  <c r="AI318" i="30"/>
  <c r="AI280" i="30"/>
  <c r="T280" i="30"/>
  <c r="AT361" i="30"/>
  <c r="AT365" i="30"/>
  <c r="O352" i="19"/>
  <c r="AT346" i="30"/>
  <c r="AT352" i="30"/>
  <c r="O348" i="19"/>
  <c r="AT342" i="30"/>
  <c r="O351" i="19"/>
  <c r="AT345" i="30"/>
  <c r="O350" i="19"/>
  <c r="AT344" i="30"/>
  <c r="O353" i="19"/>
  <c r="AT347" i="30"/>
  <c r="AT354" i="30"/>
  <c r="AT276" i="30"/>
  <c r="O349" i="19"/>
  <c r="AT343" i="30"/>
  <c r="T354" i="4"/>
  <c r="Z354" i="4" s="1"/>
  <c r="AA354" i="4" s="1"/>
  <c r="S348" i="4"/>
  <c r="P348" i="4"/>
  <c r="P350" i="4"/>
  <c r="R350" i="4"/>
  <c r="S350" i="4"/>
  <c r="P351" i="4"/>
  <c r="R351" i="4"/>
  <c r="S351" i="4"/>
  <c r="T349" i="4"/>
  <c r="Z349" i="4" s="1"/>
  <c r="AA349" i="4" s="1"/>
  <c r="L8" i="21"/>
  <c r="E3" i="26"/>
  <c r="E4"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2" i="26"/>
  <c r="L7" i="21"/>
  <c r="E7" i="21"/>
  <c r="K68" i="21"/>
  <c r="G1" i="12"/>
  <c r="J1" i="9"/>
  <c r="T336" i="19"/>
  <c r="T337" i="19"/>
  <c r="T338" i="19"/>
  <c r="T339" i="19"/>
  <c r="T340" i="19"/>
  <c r="T341" i="19"/>
  <c r="T342" i="19"/>
  <c r="T343" i="19"/>
  <c r="T344" i="19"/>
  <c r="T345" i="19"/>
  <c r="T346" i="19"/>
  <c r="T347" i="19"/>
  <c r="V148" i="16"/>
  <c r="V331" i="16"/>
  <c r="V216" i="16"/>
  <c r="V320" i="16"/>
  <c r="V87" i="16"/>
  <c r="V89" i="16"/>
  <c r="V229" i="16"/>
  <c r="V153" i="16"/>
  <c r="V23" i="16"/>
  <c r="V251" i="16"/>
  <c r="V18" i="16"/>
  <c r="V350" i="16"/>
  <c r="V310" i="16"/>
  <c r="V311" i="16"/>
  <c r="V298" i="16"/>
  <c r="V302" i="16"/>
  <c r="V312" i="16"/>
  <c r="V306" i="16"/>
  <c r="V35" i="16"/>
  <c r="V92" i="16"/>
  <c r="V212" i="16"/>
  <c r="V83" i="16"/>
  <c r="V82" i="16"/>
  <c r="V85" i="16"/>
  <c r="V167" i="16"/>
  <c r="V122" i="16"/>
  <c r="V44" i="16"/>
  <c r="V349" i="16"/>
  <c r="V46" i="16"/>
  <c r="V63" i="16"/>
  <c r="V88" i="16"/>
  <c r="V255" i="16"/>
  <c r="V351" i="16"/>
  <c r="V73" i="16"/>
  <c r="V5" i="16"/>
  <c r="V69" i="16"/>
  <c r="V76" i="16"/>
  <c r="V248" i="16"/>
  <c r="V22" i="16"/>
  <c r="V237" i="16"/>
  <c r="V114" i="16"/>
  <c r="V95" i="16"/>
  <c r="V307" i="16"/>
  <c r="V157" i="16"/>
  <c r="V308" i="16"/>
  <c r="V301" i="16"/>
  <c r="V309" i="16"/>
  <c r="V314" i="16"/>
  <c r="V313" i="16"/>
  <c r="V268" i="16"/>
  <c r="V47" i="16"/>
  <c r="V238" i="16"/>
  <c r="V357" i="16"/>
  <c r="V254" i="16"/>
  <c r="V208" i="16"/>
  <c r="V113" i="16"/>
  <c r="V217" i="16"/>
  <c r="V169" i="16"/>
  <c r="V171" i="16"/>
  <c r="V138" i="16"/>
  <c r="V173" i="16"/>
  <c r="V172" i="16"/>
  <c r="V31" i="16"/>
  <c r="V289" i="16"/>
  <c r="V170" i="16"/>
  <c r="V347" i="16"/>
  <c r="V106" i="16"/>
  <c r="V257" i="16"/>
  <c r="V109" i="16"/>
  <c r="V249" i="16"/>
  <c r="V324" i="16"/>
  <c r="V77" i="16"/>
  <c r="V222" i="16"/>
  <c r="V353" i="16"/>
  <c r="V64" i="16"/>
  <c r="V55" i="16"/>
  <c r="V203" i="16"/>
  <c r="V50" i="16"/>
  <c r="V218" i="16"/>
  <c r="V226" i="16"/>
  <c r="V227" i="16"/>
  <c r="V282" i="16"/>
  <c r="V231" i="16"/>
  <c r="V97" i="16"/>
  <c r="V155" i="16"/>
  <c r="V152" i="16"/>
  <c r="V105" i="16"/>
  <c r="V356" i="16"/>
  <c r="V93" i="16"/>
  <c r="V162" i="16"/>
  <c r="V131" i="16"/>
  <c r="V99" i="16"/>
  <c r="V297" i="16"/>
  <c r="V205" i="16"/>
  <c r="V190" i="16"/>
  <c r="V24" i="16"/>
  <c r="V165" i="16"/>
  <c r="V206" i="16"/>
  <c r="V53" i="16"/>
  <c r="V253" i="16"/>
  <c r="V191" i="16"/>
  <c r="V338" i="16"/>
  <c r="V154" i="16"/>
  <c r="V150" i="16"/>
  <c r="V30" i="16"/>
  <c r="V264" i="16"/>
  <c r="V70" i="16"/>
  <c r="V100" i="16"/>
  <c r="V195" i="16"/>
  <c r="V166" i="16"/>
  <c r="V164" i="16"/>
  <c r="V233" i="16"/>
  <c r="V322" i="16"/>
  <c r="V145" i="16"/>
  <c r="V163" i="16"/>
  <c r="V168" i="16"/>
  <c r="V358" i="16"/>
  <c r="V65" i="16"/>
  <c r="V75" i="16"/>
  <c r="V90" i="16"/>
  <c r="V223" i="16"/>
  <c r="V133" i="16"/>
  <c r="V263" i="16"/>
  <c r="V210" i="16"/>
  <c r="V246" i="16"/>
  <c r="V271" i="16"/>
  <c r="V52" i="16"/>
  <c r="V284" i="16"/>
  <c r="V343" i="16"/>
  <c r="V49" i="16"/>
  <c r="V252" i="16"/>
  <c r="V15" i="16"/>
  <c r="V286" i="16"/>
  <c r="V213" i="16"/>
  <c r="V29" i="16"/>
  <c r="V319" i="16"/>
  <c r="V130" i="16"/>
  <c r="V335" i="16"/>
  <c r="V143" i="16"/>
  <c r="V79" i="16"/>
  <c r="V36" i="16"/>
  <c r="V327" i="16"/>
  <c r="V102" i="16"/>
  <c r="V339" i="16"/>
  <c r="V193" i="16"/>
  <c r="V292" i="16"/>
  <c r="V295" i="16"/>
  <c r="V321" i="16"/>
  <c r="V316" i="16"/>
  <c r="V21" i="16"/>
  <c r="V66" i="16"/>
  <c r="V6" i="16"/>
  <c r="V8" i="16"/>
  <c r="V240" i="16"/>
  <c r="V14" i="16"/>
  <c r="V45" i="16"/>
  <c r="V60" i="16"/>
  <c r="V142" i="16"/>
  <c r="V199" i="16"/>
  <c r="V17" i="16"/>
  <c r="V267" i="16"/>
  <c r="V201" i="16"/>
  <c r="V207" i="16"/>
  <c r="V242" i="16"/>
  <c r="V111" i="16"/>
  <c r="V179" i="16"/>
  <c r="V178" i="16"/>
  <c r="V110" i="16"/>
  <c r="V101" i="16"/>
  <c r="V107" i="16"/>
  <c r="V344" i="16"/>
  <c r="V32" i="16"/>
  <c r="V333" i="16"/>
  <c r="V336" i="16"/>
  <c r="V318" i="16"/>
  <c r="V293" i="16"/>
  <c r="V337" i="16"/>
  <c r="V359" i="16"/>
  <c r="V124" i="16"/>
  <c r="V185" i="16"/>
  <c r="V330" i="16"/>
  <c r="V28" i="16"/>
  <c r="V34" i="16"/>
  <c r="V118" i="16"/>
  <c r="V123" i="16"/>
  <c r="V141" i="16"/>
  <c r="V348" i="16"/>
  <c r="V188" i="16"/>
  <c r="V247" i="16"/>
  <c r="V198" i="16"/>
  <c r="V56" i="16"/>
  <c r="V115" i="16"/>
  <c r="V147" i="16"/>
  <c r="V219" i="16"/>
  <c r="V202" i="16"/>
  <c r="V221" i="16"/>
  <c r="V11" i="16"/>
  <c r="V260" i="16"/>
  <c r="V96" i="16"/>
  <c r="V236" i="16"/>
  <c r="V174" i="16"/>
  <c r="V187" i="16"/>
  <c r="V48" i="16"/>
  <c r="V228" i="16"/>
  <c r="V244" i="16"/>
  <c r="V37" i="16"/>
  <c r="V125" i="16"/>
  <c r="V272" i="16"/>
  <c r="V281" i="16"/>
  <c r="V136" i="16"/>
  <c r="V230" i="16"/>
  <c r="V51" i="16"/>
  <c r="V135" i="16"/>
  <c r="V104" i="16"/>
  <c r="V126" i="16"/>
  <c r="V98" i="16"/>
  <c r="V13" i="16"/>
  <c r="V41" i="16"/>
  <c r="V119" i="16"/>
  <c r="V225" i="16"/>
  <c r="V345" i="16"/>
  <c r="V58" i="16"/>
  <c r="V78" i="16"/>
  <c r="V176" i="16"/>
  <c r="V334" i="16"/>
  <c r="V279" i="16"/>
  <c r="V346" i="16"/>
  <c r="V137" i="16"/>
  <c r="V196" i="16"/>
  <c r="V275" i="16"/>
  <c r="V204" i="16"/>
  <c r="V67" i="16"/>
  <c r="V158" i="16"/>
  <c r="V296" i="16"/>
  <c r="V117" i="16"/>
  <c r="V54" i="16"/>
  <c r="V220" i="16"/>
  <c r="V16" i="16"/>
  <c r="V250" i="16"/>
  <c r="V121" i="16"/>
  <c r="V134" i="16"/>
  <c r="V224" i="16"/>
  <c r="V261" i="16"/>
  <c r="V288" i="16"/>
  <c r="V211" i="16"/>
  <c r="V197" i="16"/>
  <c r="V294" i="16"/>
  <c r="V10" i="16"/>
  <c r="V156" i="16"/>
  <c r="V232" i="16"/>
  <c r="V283" i="16"/>
  <c r="V139" i="16"/>
  <c r="V175" i="16"/>
  <c r="V72" i="16"/>
  <c r="V42" i="16"/>
  <c r="V200" i="16"/>
  <c r="V186" i="16"/>
  <c r="V256" i="16"/>
  <c r="V184" i="16"/>
  <c r="AT360" i="30" s="1"/>
  <c r="V340" i="16"/>
  <c r="AT362" i="30" s="1"/>
  <c r="V12" i="16"/>
  <c r="V57" i="16"/>
  <c r="O358" i="19" s="1"/>
  <c r="V71" i="16"/>
  <c r="AT275" i="30" s="1"/>
  <c r="V243" i="16"/>
  <c r="V43" i="16"/>
  <c r="V276" i="16"/>
  <c r="V7" i="16"/>
  <c r="V332" i="16"/>
  <c r="V116" i="16"/>
  <c r="V315" i="16"/>
  <c r="V303" i="16"/>
  <c r="V300" i="16"/>
  <c r="V68" i="16"/>
  <c r="V209" i="16"/>
  <c r="V214" i="16"/>
  <c r="V81" i="16"/>
  <c r="V80" i="16"/>
  <c r="V352" i="16"/>
  <c r="V91" i="16"/>
  <c r="V181" i="16"/>
  <c r="V86" i="16"/>
  <c r="V341" i="16"/>
  <c r="V305" i="16"/>
  <c r="V304" i="16"/>
  <c r="V317" i="16"/>
  <c r="V266" i="16"/>
  <c r="V146" i="16"/>
  <c r="V94" i="16"/>
  <c r="V19" i="16"/>
  <c r="V269" i="16"/>
  <c r="V262" i="16"/>
  <c r="V59" i="16"/>
  <c r="V112" i="16"/>
  <c r="V239" i="16"/>
  <c r="V299" i="16"/>
  <c r="V160" i="16"/>
  <c r="V161" i="16"/>
  <c r="V270" i="16"/>
  <c r="V265" i="16"/>
  <c r="V27" i="16"/>
  <c r="V183" i="16"/>
  <c r="V328" i="16"/>
  <c r="V325" i="16"/>
  <c r="V84" i="16"/>
  <c r="V26" i="16"/>
  <c r="V151" i="16"/>
  <c r="V215" i="16"/>
  <c r="V62" i="16"/>
  <c r="V290" i="16"/>
  <c r="V129" i="16"/>
  <c r="V127" i="16"/>
  <c r="V245" i="16"/>
  <c r="V235" i="16"/>
  <c r="V182" i="16"/>
  <c r="Q148" i="16"/>
  <c r="Q331" i="16"/>
  <c r="Q216" i="16"/>
  <c r="Q320" i="16"/>
  <c r="Q329" i="16"/>
  <c r="Q180" i="16"/>
  <c r="Q20" i="16"/>
  <c r="Q87" i="16"/>
  <c r="Q89" i="16"/>
  <c r="Q229" i="16"/>
  <c r="Q153" i="16"/>
  <c r="Q23" i="16"/>
  <c r="F347" i="15"/>
  <c r="F338" i="15"/>
  <c r="F339" i="15"/>
  <c r="F340" i="15"/>
  <c r="G340" i="15" s="1"/>
  <c r="F342" i="15"/>
  <c r="G342" i="15" s="1"/>
  <c r="M274" i="16" s="1"/>
  <c r="K348" i="19" s="1"/>
  <c r="F343" i="15"/>
  <c r="F344" i="15"/>
  <c r="F345" i="15"/>
  <c r="F346" i="15"/>
  <c r="F337" i="15"/>
  <c r="F6" i="15"/>
  <c r="F7" i="15"/>
  <c r="F8" i="15"/>
  <c r="F9" i="15"/>
  <c r="G9" i="15" s="1"/>
  <c r="M241" i="16" s="1"/>
  <c r="F10" i="15"/>
  <c r="G10" i="15" s="1"/>
  <c r="M258" i="16" s="1"/>
  <c r="F11" i="15"/>
  <c r="G11" i="15" s="1"/>
  <c r="M149" i="16" s="1"/>
  <c r="F12" i="15"/>
  <c r="G12" i="15" s="1"/>
  <c r="M25" i="16" s="1"/>
  <c r="F13" i="15"/>
  <c r="F14" i="15"/>
  <c r="F15" i="15"/>
  <c r="F16" i="15"/>
  <c r="F17" i="15"/>
  <c r="F18" i="15"/>
  <c r="F19" i="15"/>
  <c r="F20" i="15"/>
  <c r="F21" i="15"/>
  <c r="F22" i="15"/>
  <c r="F23" i="15"/>
  <c r="F24" i="15"/>
  <c r="F25" i="15"/>
  <c r="F26" i="15"/>
  <c r="F27" i="15"/>
  <c r="F28" i="15"/>
  <c r="F29" i="15"/>
  <c r="G29" i="15" s="1"/>
  <c r="M287" i="16" s="1"/>
  <c r="F30" i="15"/>
  <c r="G30" i="15" s="1"/>
  <c r="M234" i="16" s="1"/>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G216" i="15" s="1"/>
  <c r="M9" i="16" s="1"/>
  <c r="F217" i="15"/>
  <c r="F218" i="15"/>
  <c r="F219" i="15"/>
  <c r="F220" i="15"/>
  <c r="F221" i="15"/>
  <c r="F222" i="15"/>
  <c r="F223" i="15"/>
  <c r="F224" i="15"/>
  <c r="F225" i="15"/>
  <c r="F226" i="15"/>
  <c r="F227" i="15"/>
  <c r="F228" i="15"/>
  <c r="F229" i="15"/>
  <c r="F230" i="15"/>
  <c r="G230" i="15" s="1"/>
  <c r="M40" i="16" s="1"/>
  <c r="F231" i="15"/>
  <c r="F232" i="15"/>
  <c r="G232" i="15" s="1"/>
  <c r="M355" i="16" s="1"/>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G258" i="15" s="1"/>
  <c r="F259" i="15"/>
  <c r="F260" i="15"/>
  <c r="F261" i="15"/>
  <c r="F262" i="15"/>
  <c r="F263" i="15"/>
  <c r="F264" i="15"/>
  <c r="F265" i="15"/>
  <c r="F266" i="15"/>
  <c r="G266" i="15" s="1"/>
  <c r="F267" i="15"/>
  <c r="F268" i="15"/>
  <c r="F269" i="15"/>
  <c r="F270" i="15"/>
  <c r="G270" i="15" s="1"/>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G322" i="15" s="1"/>
  <c r="F323" i="15"/>
  <c r="F324" i="15"/>
  <c r="F325" i="15"/>
  <c r="F326" i="15"/>
  <c r="F327" i="15"/>
  <c r="F328" i="15"/>
  <c r="F329" i="15"/>
  <c r="G329" i="15" s="1"/>
  <c r="F330" i="15"/>
  <c r="F331" i="15"/>
  <c r="G331" i="15" s="1"/>
  <c r="F332" i="15"/>
  <c r="F333" i="15"/>
  <c r="F334" i="15"/>
  <c r="F335" i="15"/>
  <c r="F336" i="15"/>
  <c r="Y343" i="4"/>
  <c r="Y336" i="4"/>
  <c r="Y338" i="4"/>
  <c r="Y339" i="4"/>
  <c r="Y340" i="4"/>
  <c r="Y341" i="4"/>
  <c r="Y342" i="4"/>
  <c r="Y345" i="4"/>
  <c r="Y346" i="4"/>
  <c r="Y347" i="4"/>
  <c r="Q336" i="4"/>
  <c r="Q337" i="4"/>
  <c r="Q338" i="4"/>
  <c r="Q339" i="4"/>
  <c r="Q340" i="4"/>
  <c r="Q341" i="4"/>
  <c r="Q342" i="4"/>
  <c r="Q343" i="4"/>
  <c r="Q344" i="4"/>
  <c r="Q345" i="4"/>
  <c r="Q346" i="4"/>
  <c r="Q347" i="4"/>
  <c r="W336" i="4"/>
  <c r="Y337" i="4"/>
  <c r="AC338" i="4"/>
  <c r="AC339" i="4"/>
  <c r="AC340" i="4"/>
  <c r="AC341" i="4"/>
  <c r="W342" i="4"/>
  <c r="W343" i="4"/>
  <c r="W344" i="4"/>
  <c r="W345" i="4"/>
  <c r="AC346" i="4"/>
  <c r="AC347" i="4"/>
  <c r="AD359" i="4" l="1"/>
  <c r="E39" i="16"/>
  <c r="T333" i="30"/>
  <c r="T358" i="4"/>
  <c r="Z358" i="4" s="1"/>
  <c r="AA358" i="4" s="1"/>
  <c r="AB358" i="4" s="1"/>
  <c r="AD358" i="4" s="1"/>
  <c r="T356" i="4"/>
  <c r="Z356" i="4" s="1"/>
  <c r="AA356" i="4" s="1"/>
  <c r="AB356" i="4" s="1"/>
  <c r="AD356" i="4" s="1"/>
  <c r="AD352" i="4"/>
  <c r="T357" i="4"/>
  <c r="Z357" i="4" s="1"/>
  <c r="AA357" i="4" s="1"/>
  <c r="AB357" i="4" s="1"/>
  <c r="AD357" i="4" s="1"/>
  <c r="T355" i="4"/>
  <c r="Z355" i="4" s="1"/>
  <c r="AA355" i="4" s="1"/>
  <c r="AB355" i="4" s="1"/>
  <c r="AD355" i="4" s="1"/>
  <c r="O318" i="19"/>
  <c r="K11" i="19"/>
  <c r="AP11" i="30"/>
  <c r="K10" i="19"/>
  <c r="AP10" i="30"/>
  <c r="K12" i="19"/>
  <c r="AP12" i="30"/>
  <c r="K9" i="19"/>
  <c r="AP9" i="30"/>
  <c r="K232" i="19"/>
  <c r="AP232" i="30"/>
  <c r="K230" i="19"/>
  <c r="AP230" i="30"/>
  <c r="AP216" i="30"/>
  <c r="K216" i="19"/>
  <c r="AP30" i="30"/>
  <c r="K30" i="19"/>
  <c r="AP29" i="30"/>
  <c r="K29" i="19"/>
  <c r="AP342" i="30"/>
  <c r="O290" i="19"/>
  <c r="AT285" i="30"/>
  <c r="O275" i="19"/>
  <c r="AT363" i="30"/>
  <c r="O343" i="19"/>
  <c r="AT337" i="30"/>
  <c r="O332" i="19"/>
  <c r="AT326" i="30"/>
  <c r="O315" i="19"/>
  <c r="AT310" i="30"/>
  <c r="O301" i="19"/>
  <c r="AT296" i="30"/>
  <c r="O287" i="19"/>
  <c r="AT281" i="30"/>
  <c r="AT357" i="30"/>
  <c r="O273" i="19"/>
  <c r="AT273" i="30"/>
  <c r="O338" i="19"/>
  <c r="AT332" i="30"/>
  <c r="O333" i="19"/>
  <c r="AT327" i="30"/>
  <c r="AT311" i="30"/>
  <c r="O302" i="19"/>
  <c r="AT297" i="30"/>
  <c r="O288" i="19"/>
  <c r="AT283" i="30"/>
  <c r="O274" i="19"/>
  <c r="AT274" i="30"/>
  <c r="O339" i="19"/>
  <c r="AT333" i="30"/>
  <c r="O314" i="19"/>
  <c r="AT309" i="30"/>
  <c r="O286" i="19"/>
  <c r="AT280" i="30"/>
  <c r="O337" i="19"/>
  <c r="AT331" i="30"/>
  <c r="O304" i="19"/>
  <c r="AT299" i="30"/>
  <c r="O289" i="19"/>
  <c r="AT284" i="30"/>
  <c r="O330" i="19"/>
  <c r="AT324" i="30"/>
  <c r="O300" i="19"/>
  <c r="AT295" i="30"/>
  <c r="O272" i="19"/>
  <c r="AT271" i="30"/>
  <c r="O328" i="19"/>
  <c r="AT322" i="30"/>
  <c r="O313" i="19"/>
  <c r="AT308" i="30"/>
  <c r="O299" i="19"/>
  <c r="AT294" i="30"/>
  <c r="O285" i="19"/>
  <c r="AT279" i="30"/>
  <c r="O271" i="19"/>
  <c r="AT270" i="30"/>
  <c r="AT330" i="30"/>
  <c r="O297" i="19"/>
  <c r="AT292" i="30"/>
  <c r="O268" i="19"/>
  <c r="AT267" i="30"/>
  <c r="O310" i="19"/>
  <c r="AT305" i="30"/>
  <c r="O296" i="19"/>
  <c r="AT291" i="30"/>
  <c r="O282" i="19"/>
  <c r="AT359" i="30"/>
  <c r="O267" i="19"/>
  <c r="AT266" i="30"/>
  <c r="AT328" i="30"/>
  <c r="O327" i="19"/>
  <c r="AT321" i="30"/>
  <c r="O298" i="19"/>
  <c r="AT293" i="30"/>
  <c r="AT268" i="30"/>
  <c r="O324" i="19"/>
  <c r="AT318" i="30"/>
  <c r="O311" i="19"/>
  <c r="AT306" i="30"/>
  <c r="O284" i="19"/>
  <c r="AT278" i="30"/>
  <c r="AT356" i="30"/>
  <c r="O309" i="19"/>
  <c r="AT304" i="30"/>
  <c r="O294" i="19"/>
  <c r="AT289" i="30"/>
  <c r="O321" i="19"/>
  <c r="AT315" i="30"/>
  <c r="O347" i="19"/>
  <c r="AT341" i="30"/>
  <c r="AT329" i="30"/>
  <c r="O303" i="19"/>
  <c r="AT298" i="30"/>
  <c r="O312" i="19"/>
  <c r="AT307" i="30"/>
  <c r="AT319" i="30"/>
  <c r="O295" i="19"/>
  <c r="AT290" i="30"/>
  <c r="AT317" i="30"/>
  <c r="O280" i="19"/>
  <c r="AT358" i="30"/>
  <c r="O293" i="19"/>
  <c r="AT288" i="30"/>
  <c r="O320" i="19"/>
  <c r="AT314" i="30"/>
  <c r="O306" i="19"/>
  <c r="AT301" i="30"/>
  <c r="O292" i="19"/>
  <c r="AT287" i="30"/>
  <c r="O344" i="19"/>
  <c r="AT338" i="30"/>
  <c r="O317" i="19"/>
  <c r="AT312" i="30"/>
  <c r="O326" i="19"/>
  <c r="AT320" i="30"/>
  <c r="O283" i="19"/>
  <c r="AT355" i="30"/>
  <c r="AT277" i="30"/>
  <c r="O308" i="19"/>
  <c r="AT303" i="30"/>
  <c r="O307" i="19"/>
  <c r="AT302" i="30"/>
  <c r="O279" i="19"/>
  <c r="AT364" i="30"/>
  <c r="O346" i="19"/>
  <c r="AT340" i="30"/>
  <c r="O319" i="19"/>
  <c r="AT313" i="30"/>
  <c r="O305" i="19"/>
  <c r="AT300" i="30"/>
  <c r="O291" i="19"/>
  <c r="AT286" i="30"/>
  <c r="O345" i="19"/>
  <c r="AT339" i="30"/>
  <c r="O359" i="19"/>
  <c r="O238" i="19"/>
  <c r="AT238" i="30"/>
  <c r="O222" i="19"/>
  <c r="AT222" i="30"/>
  <c r="O207" i="19"/>
  <c r="AT207" i="30"/>
  <c r="O190" i="19"/>
  <c r="AT190" i="30"/>
  <c r="O174" i="19"/>
  <c r="AT174" i="30"/>
  <c r="O159" i="19"/>
  <c r="AT159" i="30"/>
  <c r="O145" i="19"/>
  <c r="AT145" i="30"/>
  <c r="O130" i="19"/>
  <c r="AT130" i="30"/>
  <c r="O115" i="19"/>
  <c r="AT115" i="30"/>
  <c r="O100" i="19"/>
  <c r="AT100" i="30"/>
  <c r="O86" i="19"/>
  <c r="AT86" i="30"/>
  <c r="O72" i="19"/>
  <c r="AT72" i="30"/>
  <c r="O58" i="19"/>
  <c r="AT58" i="30"/>
  <c r="O44" i="19"/>
  <c r="AT44" i="30"/>
  <c r="O28" i="19"/>
  <c r="AT28" i="30"/>
  <c r="O14" i="19"/>
  <c r="AT14" i="30"/>
  <c r="O114" i="19"/>
  <c r="AT114" i="30"/>
  <c r="O250" i="19"/>
  <c r="AT250" i="30"/>
  <c r="O236" i="19"/>
  <c r="AT236" i="30"/>
  <c r="O220" i="19"/>
  <c r="AT220" i="30"/>
  <c r="O205" i="19"/>
  <c r="AT205" i="30"/>
  <c r="O188" i="19"/>
  <c r="AT188" i="30"/>
  <c r="O172" i="19"/>
  <c r="AT172" i="30"/>
  <c r="O157" i="19"/>
  <c r="AT157" i="30"/>
  <c r="O142" i="19"/>
  <c r="AT142" i="30"/>
  <c r="O128" i="19"/>
  <c r="AT128" i="30"/>
  <c r="O113" i="19"/>
  <c r="AT113" i="30"/>
  <c r="O98" i="19"/>
  <c r="AT98" i="30"/>
  <c r="O84" i="19"/>
  <c r="AT84" i="30"/>
  <c r="O70" i="19"/>
  <c r="AT70" i="30"/>
  <c r="O56" i="19"/>
  <c r="AT56" i="30"/>
  <c r="O42" i="19"/>
  <c r="AT42" i="30"/>
  <c r="O26" i="19"/>
  <c r="AT26" i="30"/>
  <c r="O8" i="19"/>
  <c r="AT8" i="30"/>
  <c r="O219" i="19"/>
  <c r="AT219" i="30"/>
  <c r="O186" i="19"/>
  <c r="AT186" i="30"/>
  <c r="O141" i="19"/>
  <c r="AT141" i="30"/>
  <c r="O112" i="19"/>
  <c r="AT112" i="30"/>
  <c r="O41" i="19"/>
  <c r="AT41" i="30"/>
  <c r="O264" i="19"/>
  <c r="AT264" i="30"/>
  <c r="O248" i="19"/>
  <c r="AT248" i="30"/>
  <c r="O234" i="19"/>
  <c r="AT234" i="30"/>
  <c r="O218" i="19"/>
  <c r="AT218" i="30"/>
  <c r="O203" i="19"/>
  <c r="AT203" i="30"/>
  <c r="O185" i="19"/>
  <c r="AT185" i="30"/>
  <c r="O169" i="19"/>
  <c r="AT169" i="30"/>
  <c r="O155" i="19"/>
  <c r="AT155" i="30"/>
  <c r="O140" i="19"/>
  <c r="AT140" i="30"/>
  <c r="O126" i="19"/>
  <c r="AT126" i="30"/>
  <c r="O111" i="19"/>
  <c r="AT111" i="30"/>
  <c r="O96" i="19"/>
  <c r="AT96" i="30"/>
  <c r="O82" i="19"/>
  <c r="AT82" i="30"/>
  <c r="O68" i="19"/>
  <c r="AT68" i="30"/>
  <c r="O54" i="19"/>
  <c r="AT54" i="30"/>
  <c r="O40" i="19"/>
  <c r="AT40" i="30"/>
  <c r="O24" i="19"/>
  <c r="AT24" i="30"/>
  <c r="O6" i="19"/>
  <c r="AT6" i="30"/>
  <c r="O143" i="19"/>
  <c r="AT143" i="30"/>
  <c r="O249" i="19"/>
  <c r="AT249" i="30"/>
  <c r="O170" i="19"/>
  <c r="AT170" i="30"/>
  <c r="O25" i="19"/>
  <c r="AT25" i="30"/>
  <c r="O263" i="19"/>
  <c r="AT263" i="30"/>
  <c r="O247" i="19"/>
  <c r="AT247" i="30"/>
  <c r="O233" i="19"/>
  <c r="AT233" i="30"/>
  <c r="O217" i="19"/>
  <c r="AT217" i="30"/>
  <c r="O202" i="19"/>
  <c r="AT202" i="30"/>
  <c r="O184" i="19"/>
  <c r="AT184" i="30"/>
  <c r="O168" i="19"/>
  <c r="AT168" i="30"/>
  <c r="O154" i="19"/>
  <c r="AT154" i="30"/>
  <c r="O139" i="19"/>
  <c r="AT139" i="30"/>
  <c r="O125" i="19"/>
  <c r="AT125" i="30"/>
  <c r="O110" i="19"/>
  <c r="AT110" i="30"/>
  <c r="O95" i="19"/>
  <c r="AT95" i="30"/>
  <c r="O81" i="19"/>
  <c r="AT81" i="30"/>
  <c r="O67" i="19"/>
  <c r="AT67" i="30"/>
  <c r="O53" i="19"/>
  <c r="AT53" i="30"/>
  <c r="O39" i="19"/>
  <c r="AT39" i="30"/>
  <c r="O23" i="19"/>
  <c r="AT23" i="30"/>
  <c r="O189" i="19"/>
  <c r="AT189" i="30"/>
  <c r="O262" i="19"/>
  <c r="AT262" i="30"/>
  <c r="O246" i="19"/>
  <c r="AT246" i="30"/>
  <c r="O231" i="19"/>
  <c r="AT231" i="30"/>
  <c r="O215" i="19"/>
  <c r="AT215" i="30"/>
  <c r="O201" i="19"/>
  <c r="AT201" i="30"/>
  <c r="O183" i="19"/>
  <c r="AT183" i="30"/>
  <c r="O167" i="19"/>
  <c r="AT167" i="30"/>
  <c r="O153" i="19"/>
  <c r="AT153" i="30"/>
  <c r="O138" i="19"/>
  <c r="AT138" i="30"/>
  <c r="O124" i="19"/>
  <c r="AT124" i="30"/>
  <c r="O109" i="19"/>
  <c r="AT109" i="30"/>
  <c r="O94" i="19"/>
  <c r="AT94" i="30"/>
  <c r="O80" i="19"/>
  <c r="AT80" i="30"/>
  <c r="O66" i="19"/>
  <c r="AT66" i="30"/>
  <c r="O52" i="19"/>
  <c r="AT52" i="30"/>
  <c r="O38" i="19"/>
  <c r="AT38" i="30"/>
  <c r="O22" i="19"/>
  <c r="AT22" i="30"/>
  <c r="O251" i="19"/>
  <c r="AT251" i="30"/>
  <c r="O237" i="19"/>
  <c r="AT237" i="30"/>
  <c r="O221" i="19"/>
  <c r="AT221" i="30"/>
  <c r="O206" i="19"/>
  <c r="AT206" i="30"/>
  <c r="O173" i="19"/>
  <c r="AT173" i="30"/>
  <c r="O129" i="19"/>
  <c r="AT129" i="30"/>
  <c r="O99" i="19"/>
  <c r="AT99" i="30"/>
  <c r="O13" i="19"/>
  <c r="AT13" i="30"/>
  <c r="O235" i="19"/>
  <c r="AT235" i="30"/>
  <c r="O204" i="19"/>
  <c r="AT204" i="30"/>
  <c r="O156" i="19"/>
  <c r="AT156" i="30"/>
  <c r="O127" i="19"/>
  <c r="AT127" i="30"/>
  <c r="O97" i="19"/>
  <c r="AT97" i="30"/>
  <c r="O83" i="19"/>
  <c r="AT83" i="30"/>
  <c r="O69" i="19"/>
  <c r="AT69" i="30"/>
  <c r="O55" i="19"/>
  <c r="AT55" i="30"/>
  <c r="O7" i="19"/>
  <c r="AT7" i="30"/>
  <c r="O261" i="19"/>
  <c r="AT261" i="30"/>
  <c r="O245" i="19"/>
  <c r="AT245" i="30"/>
  <c r="O229" i="19"/>
  <c r="AT229" i="30"/>
  <c r="O214" i="19"/>
  <c r="AT214" i="30"/>
  <c r="O200" i="19"/>
  <c r="AT200" i="30"/>
  <c r="O182" i="19"/>
  <c r="AT182" i="30"/>
  <c r="O166" i="19"/>
  <c r="AT166" i="30"/>
  <c r="O152" i="19"/>
  <c r="AT152" i="30"/>
  <c r="O137" i="19"/>
  <c r="AT137" i="30"/>
  <c r="O123" i="19"/>
  <c r="AT123" i="30"/>
  <c r="O108" i="19"/>
  <c r="AT108" i="30"/>
  <c r="O93" i="19"/>
  <c r="AT93" i="30"/>
  <c r="O79" i="19"/>
  <c r="AT79" i="30"/>
  <c r="O65" i="19"/>
  <c r="AT65" i="30"/>
  <c r="O51" i="19"/>
  <c r="AT51" i="30"/>
  <c r="O37" i="19"/>
  <c r="AT37" i="30"/>
  <c r="O21" i="19"/>
  <c r="AT21" i="30"/>
  <c r="O158" i="19"/>
  <c r="AT158" i="30"/>
  <c r="O260" i="19"/>
  <c r="AT260" i="30"/>
  <c r="O244" i="19"/>
  <c r="AT244" i="30"/>
  <c r="O228" i="19"/>
  <c r="AT228" i="30"/>
  <c r="O213" i="19"/>
  <c r="AT213" i="30"/>
  <c r="O199" i="19"/>
  <c r="AT199" i="30"/>
  <c r="O181" i="19"/>
  <c r="AT181" i="30"/>
  <c r="O165" i="19"/>
  <c r="AT165" i="30"/>
  <c r="O151" i="19"/>
  <c r="AT151" i="30"/>
  <c r="O136" i="19"/>
  <c r="AT136" i="30"/>
  <c r="O122" i="19"/>
  <c r="AT122" i="30"/>
  <c r="O107" i="19"/>
  <c r="AT107" i="30"/>
  <c r="O92" i="19"/>
  <c r="AT92" i="30"/>
  <c r="O78" i="19"/>
  <c r="AT78" i="30"/>
  <c r="O64" i="19"/>
  <c r="AT64" i="30"/>
  <c r="O50" i="19"/>
  <c r="AT50" i="30"/>
  <c r="O36" i="19"/>
  <c r="AT36" i="30"/>
  <c r="O20" i="19"/>
  <c r="AT20" i="30"/>
  <c r="O71" i="19"/>
  <c r="AT71" i="30"/>
  <c r="O259" i="19"/>
  <c r="AT259" i="30"/>
  <c r="O243" i="19"/>
  <c r="AT243" i="30"/>
  <c r="O227" i="19"/>
  <c r="AT227" i="30"/>
  <c r="O212" i="19"/>
  <c r="AT212" i="30"/>
  <c r="O196" i="19"/>
  <c r="AT196" i="30"/>
  <c r="O180" i="19"/>
  <c r="AT180" i="30"/>
  <c r="O164" i="19"/>
  <c r="AT164" i="30"/>
  <c r="O150" i="19"/>
  <c r="AT150" i="30"/>
  <c r="O135" i="19"/>
  <c r="AT135" i="30"/>
  <c r="O121" i="19"/>
  <c r="AT121" i="30"/>
  <c r="O106" i="19"/>
  <c r="AT106" i="30"/>
  <c r="O91" i="19"/>
  <c r="AT91" i="30"/>
  <c r="O77" i="19"/>
  <c r="AT77" i="30"/>
  <c r="O63" i="19"/>
  <c r="AT63" i="30"/>
  <c r="O49" i="19"/>
  <c r="AT49" i="30"/>
  <c r="O35" i="19"/>
  <c r="AT35" i="30"/>
  <c r="O19" i="19"/>
  <c r="AT19" i="30"/>
  <c r="O43" i="19"/>
  <c r="AT43" i="30"/>
  <c r="O242" i="19"/>
  <c r="AT242" i="30"/>
  <c r="O226" i="19"/>
  <c r="AT226" i="30"/>
  <c r="O211" i="19"/>
  <c r="AT211" i="30"/>
  <c r="O195" i="19"/>
  <c r="AT195" i="30"/>
  <c r="O179" i="19"/>
  <c r="AT179" i="30"/>
  <c r="O163" i="19"/>
  <c r="AT163" i="30"/>
  <c r="O149" i="19"/>
  <c r="AT149" i="30"/>
  <c r="O134" i="19"/>
  <c r="AT134" i="30"/>
  <c r="O120" i="19"/>
  <c r="AT120" i="30"/>
  <c r="O105" i="19"/>
  <c r="AT105" i="30"/>
  <c r="O90" i="19"/>
  <c r="AT90" i="30"/>
  <c r="O76" i="19"/>
  <c r="AT76" i="30"/>
  <c r="O62" i="19"/>
  <c r="AT62" i="30"/>
  <c r="O48" i="19"/>
  <c r="AT48" i="30"/>
  <c r="O34" i="19"/>
  <c r="AT34" i="30"/>
  <c r="O18" i="19"/>
  <c r="AT18" i="30"/>
  <c r="O57" i="19"/>
  <c r="AT57" i="30"/>
  <c r="O256" i="19"/>
  <c r="AT256" i="30"/>
  <c r="O241" i="19"/>
  <c r="AT241" i="30"/>
  <c r="O225" i="19"/>
  <c r="AT225" i="30"/>
  <c r="O210" i="19"/>
  <c r="AT210" i="30"/>
  <c r="O194" i="19"/>
  <c r="AT194" i="30"/>
  <c r="O178" i="19"/>
  <c r="AT178" i="30"/>
  <c r="O162" i="19"/>
  <c r="AT162" i="30"/>
  <c r="O148" i="19"/>
  <c r="AT148" i="30"/>
  <c r="O133" i="19"/>
  <c r="AT133" i="30"/>
  <c r="O119" i="19"/>
  <c r="AT119" i="30"/>
  <c r="O104" i="19"/>
  <c r="AT104" i="30"/>
  <c r="O89" i="19"/>
  <c r="AT89" i="30"/>
  <c r="O75" i="19"/>
  <c r="AT75" i="30"/>
  <c r="O61" i="19"/>
  <c r="AT61" i="30"/>
  <c r="O47" i="19"/>
  <c r="AT47" i="30"/>
  <c r="O33" i="19"/>
  <c r="AT33" i="30"/>
  <c r="O17" i="19"/>
  <c r="AT17" i="30"/>
  <c r="O85" i="19"/>
  <c r="AT85" i="30"/>
  <c r="O255" i="19"/>
  <c r="AT255" i="30"/>
  <c r="O240" i="19"/>
  <c r="AT240" i="30"/>
  <c r="O224" i="19"/>
  <c r="AT224" i="30"/>
  <c r="O209" i="19"/>
  <c r="AT209" i="30"/>
  <c r="O192" i="19"/>
  <c r="AT192" i="30"/>
  <c r="O176" i="19"/>
  <c r="AT176" i="30"/>
  <c r="O161" i="19"/>
  <c r="AT161" i="30"/>
  <c r="O147" i="19"/>
  <c r="AT147" i="30"/>
  <c r="O132" i="19"/>
  <c r="AT132" i="30"/>
  <c r="O118" i="19"/>
  <c r="AT118" i="30"/>
  <c r="O103" i="19"/>
  <c r="AT103" i="30"/>
  <c r="O88" i="19"/>
  <c r="AT88" i="30"/>
  <c r="O74" i="19"/>
  <c r="AT74" i="30"/>
  <c r="O60" i="19"/>
  <c r="AT60" i="30"/>
  <c r="O46" i="19"/>
  <c r="AT46" i="30"/>
  <c r="O32" i="19"/>
  <c r="AT32" i="30"/>
  <c r="O16" i="19"/>
  <c r="AT16" i="30"/>
  <c r="O27" i="19"/>
  <c r="AT27" i="30"/>
  <c r="O254" i="19"/>
  <c r="AT254" i="30"/>
  <c r="O239" i="19"/>
  <c r="AT239" i="30"/>
  <c r="O223" i="19"/>
  <c r="AT223" i="30"/>
  <c r="O208" i="19"/>
  <c r="AT208" i="30"/>
  <c r="O191" i="19"/>
  <c r="AT191" i="30"/>
  <c r="O175" i="19"/>
  <c r="AT175" i="30"/>
  <c r="O160" i="19"/>
  <c r="AT160" i="30"/>
  <c r="O146" i="19"/>
  <c r="AT146" i="30"/>
  <c r="O131" i="19"/>
  <c r="AT131" i="30"/>
  <c r="O117" i="19"/>
  <c r="AT117" i="30"/>
  <c r="O102" i="19"/>
  <c r="AT102" i="30"/>
  <c r="O87" i="19"/>
  <c r="AT87" i="30"/>
  <c r="O73" i="19"/>
  <c r="AT73" i="30"/>
  <c r="O59" i="19"/>
  <c r="AT59" i="30"/>
  <c r="O45" i="19"/>
  <c r="AT45" i="30"/>
  <c r="O31" i="19"/>
  <c r="AT31" i="30"/>
  <c r="O15" i="19"/>
  <c r="AT15" i="30"/>
  <c r="M353" i="30"/>
  <c r="O278" i="19"/>
  <c r="O356" i="19"/>
  <c r="O281" i="19"/>
  <c r="O357" i="19"/>
  <c r="O277" i="19"/>
  <c r="O355" i="19"/>
  <c r="O354" i="19"/>
  <c r="O276" i="19"/>
  <c r="J356" i="12"/>
  <c r="M355" i="12"/>
  <c r="J357" i="12"/>
  <c r="M356" i="12"/>
  <c r="J359" i="12"/>
  <c r="M358" i="12"/>
  <c r="K355" i="12"/>
  <c r="N355" i="12"/>
  <c r="N356" i="12"/>
  <c r="L356" i="12"/>
  <c r="N357" i="12"/>
  <c r="L357" i="12"/>
  <c r="L358" i="12"/>
  <c r="L359" i="12"/>
  <c r="K356" i="12"/>
  <c r="K357" i="12"/>
  <c r="K358" i="12"/>
  <c r="K359" i="12"/>
  <c r="M357" i="12"/>
  <c r="M359" i="12"/>
  <c r="J355" i="12"/>
  <c r="L355" i="12"/>
  <c r="N359" i="12"/>
  <c r="Q357" i="12"/>
  <c r="N358" i="12"/>
  <c r="Q356" i="12"/>
  <c r="J358" i="12"/>
  <c r="Q358" i="12"/>
  <c r="Q359" i="12"/>
  <c r="Q355" i="12"/>
  <c r="O356" i="9"/>
  <c r="N359" i="9"/>
  <c r="O357" i="9"/>
  <c r="P355" i="9"/>
  <c r="O358" i="9"/>
  <c r="P356" i="9"/>
  <c r="O359" i="9"/>
  <c r="P357" i="9"/>
  <c r="L355" i="9"/>
  <c r="Q355" i="9"/>
  <c r="P358" i="9"/>
  <c r="L356" i="9"/>
  <c r="Q356" i="9"/>
  <c r="P359" i="9"/>
  <c r="L357" i="9"/>
  <c r="Q357" i="9"/>
  <c r="M355" i="9"/>
  <c r="L358" i="9"/>
  <c r="Q358" i="9"/>
  <c r="M356" i="9"/>
  <c r="L359" i="9"/>
  <c r="Q359" i="9"/>
  <c r="M357" i="9"/>
  <c r="N355" i="9"/>
  <c r="N356" i="9"/>
  <c r="N357" i="9"/>
  <c r="N358" i="9"/>
  <c r="M358" i="9"/>
  <c r="M359" i="9"/>
  <c r="O355" i="9"/>
  <c r="M354" i="12"/>
  <c r="L350" i="12"/>
  <c r="N350" i="12"/>
  <c r="K348" i="12"/>
  <c r="K354" i="12"/>
  <c r="M348" i="12"/>
  <c r="K353" i="12"/>
  <c r="L349" i="12"/>
  <c r="L354" i="12"/>
  <c r="M353" i="12"/>
  <c r="L348" i="12"/>
  <c r="N354" i="12"/>
  <c r="K352" i="12"/>
  <c r="J353" i="12"/>
  <c r="L351" i="12"/>
  <c r="J351" i="12"/>
  <c r="N349" i="12"/>
  <c r="J349" i="12"/>
  <c r="K351" i="12"/>
  <c r="M350" i="12"/>
  <c r="N351" i="12"/>
  <c r="N353" i="12"/>
  <c r="J348" i="12"/>
  <c r="N348" i="12"/>
  <c r="K349" i="12"/>
  <c r="J354" i="12"/>
  <c r="L353" i="12"/>
  <c r="M352" i="12"/>
  <c r="L352" i="12"/>
  <c r="M351" i="12"/>
  <c r="J352" i="12"/>
  <c r="N352" i="12"/>
  <c r="K350" i="12"/>
  <c r="J350" i="12"/>
  <c r="M349" i="12"/>
  <c r="Q354" i="12"/>
  <c r="Q352" i="12"/>
  <c r="Q349" i="12"/>
  <c r="Q350" i="12"/>
  <c r="Q353" i="12"/>
  <c r="Q351" i="12"/>
  <c r="Q348" i="12"/>
  <c r="N258" i="9"/>
  <c r="N61" i="9"/>
  <c r="O53" i="9"/>
  <c r="N255" i="9"/>
  <c r="P62" i="9"/>
  <c r="O81" i="9"/>
  <c r="N198" i="9"/>
  <c r="P104" i="9"/>
  <c r="P242" i="9"/>
  <c r="N225" i="9"/>
  <c r="Q181" i="9"/>
  <c r="P102" i="9"/>
  <c r="N140" i="9"/>
  <c r="O237" i="9"/>
  <c r="P75" i="9"/>
  <c r="N338" i="9"/>
  <c r="N195" i="9"/>
  <c r="O125" i="9"/>
  <c r="P271" i="9"/>
  <c r="Q221" i="9"/>
  <c r="N236" i="9"/>
  <c r="Q97" i="9"/>
  <c r="Q319" i="9"/>
  <c r="N193" i="9"/>
  <c r="P90" i="9"/>
  <c r="P172" i="9"/>
  <c r="N206" i="9"/>
  <c r="Q195" i="9"/>
  <c r="N132" i="9"/>
  <c r="N33" i="9"/>
  <c r="O11" i="9"/>
  <c r="N241" i="9"/>
  <c r="P6" i="9"/>
  <c r="O25" i="9"/>
  <c r="N184" i="9"/>
  <c r="Q237" i="9"/>
  <c r="Q305" i="9"/>
  <c r="N211" i="9"/>
  <c r="Q27" i="9"/>
  <c r="Q263" i="9"/>
  <c r="N126" i="9"/>
  <c r="O111" i="9"/>
  <c r="Q264" i="9"/>
  <c r="M14" i="9"/>
  <c r="N181" i="9"/>
  <c r="O55" i="9"/>
  <c r="P145" i="9"/>
  <c r="Q151" i="9"/>
  <c r="N222" i="9"/>
  <c r="N299" i="9"/>
  <c r="Q179" i="9"/>
  <c r="N179" i="9"/>
  <c r="P20" i="9"/>
  <c r="P88" i="9"/>
  <c r="N192" i="9"/>
  <c r="Q41" i="9"/>
  <c r="M352" i="9"/>
  <c r="N163" i="9"/>
  <c r="Q223" i="9"/>
  <c r="Q208" i="9"/>
  <c r="M354" i="9"/>
  <c r="N204" i="9"/>
  <c r="O334" i="9"/>
  <c r="Q81" i="9"/>
  <c r="N189" i="9"/>
  <c r="N115" i="9"/>
  <c r="O262" i="9"/>
  <c r="O66" i="9"/>
  <c r="P213" i="9"/>
  <c r="P17" i="9"/>
  <c r="Q164" i="9"/>
  <c r="N58" i="9"/>
  <c r="O205" i="9"/>
  <c r="O9" i="9"/>
  <c r="P156" i="9"/>
  <c r="Q303" i="9"/>
  <c r="Q107" i="9"/>
  <c r="N57" i="9"/>
  <c r="O204" i="9"/>
  <c r="O8" i="9"/>
  <c r="P155" i="9"/>
  <c r="Q302" i="9"/>
  <c r="Q106" i="9"/>
  <c r="O287" i="9"/>
  <c r="O91" i="9"/>
  <c r="P238" i="9"/>
  <c r="P42" i="9"/>
  <c r="Q189" i="9"/>
  <c r="O349" i="9"/>
  <c r="O258" i="9"/>
  <c r="O62" i="9"/>
  <c r="P209" i="9"/>
  <c r="P13" i="9"/>
  <c r="Q160" i="9"/>
  <c r="N124" i="9"/>
  <c r="O271" i="9"/>
  <c r="O75" i="9"/>
  <c r="P208" i="9"/>
  <c r="P12" i="9"/>
  <c r="Q159" i="9"/>
  <c r="N67" i="9"/>
  <c r="O214" i="9"/>
  <c r="O18" i="9"/>
  <c r="P165" i="9"/>
  <c r="Q312" i="9"/>
  <c r="Q116" i="9"/>
  <c r="N24" i="9"/>
  <c r="O171" i="9"/>
  <c r="P318" i="9"/>
  <c r="P122" i="9"/>
  <c r="Q269" i="9"/>
  <c r="Q73" i="9"/>
  <c r="O338" i="9"/>
  <c r="N76" i="9"/>
  <c r="O194" i="9"/>
  <c r="P228" i="9"/>
  <c r="N227" i="9"/>
  <c r="Q209" i="9"/>
  <c r="P186" i="9"/>
  <c r="N170" i="9"/>
  <c r="Q83" i="9"/>
  <c r="Q95" i="9"/>
  <c r="N197" i="9"/>
  <c r="N201" i="9"/>
  <c r="Q123" i="9"/>
  <c r="N112" i="9"/>
  <c r="P244" i="9"/>
  <c r="Q166" i="9"/>
  <c r="N308" i="9"/>
  <c r="N167" i="9"/>
  <c r="P272" i="9"/>
  <c r="Q278" i="9"/>
  <c r="Q53" i="9"/>
  <c r="N208" i="9"/>
  <c r="N145" i="9"/>
  <c r="Q39" i="9"/>
  <c r="N165" i="9"/>
  <c r="Q125" i="9"/>
  <c r="P32" i="9"/>
  <c r="N178" i="9"/>
  <c r="N215" i="9"/>
  <c r="N345" i="9"/>
  <c r="N149" i="9"/>
  <c r="Q13" i="9"/>
  <c r="Q152" i="9"/>
  <c r="N332" i="9"/>
  <c r="N190" i="9"/>
  <c r="O166" i="9"/>
  <c r="M350" i="9"/>
  <c r="N175" i="9"/>
  <c r="N101" i="9"/>
  <c r="O248" i="9"/>
  <c r="O52" i="9"/>
  <c r="P199" i="9"/>
  <c r="Q346" i="9"/>
  <c r="Q150" i="9"/>
  <c r="N44" i="9"/>
  <c r="O191" i="9"/>
  <c r="P338" i="9"/>
  <c r="P142" i="9"/>
  <c r="Q289" i="9"/>
  <c r="Q93" i="9"/>
  <c r="N43" i="9"/>
  <c r="O190" i="9"/>
  <c r="P337" i="9"/>
  <c r="P141" i="9"/>
  <c r="Q288" i="9"/>
  <c r="Q92" i="9"/>
  <c r="O273" i="9"/>
  <c r="O77" i="9"/>
  <c r="P224" i="9"/>
  <c r="P28" i="9"/>
  <c r="Q175" i="9"/>
  <c r="Q349" i="9"/>
  <c r="O244" i="9"/>
  <c r="O48" i="9"/>
  <c r="P195" i="9"/>
  <c r="Q342" i="9"/>
  <c r="Q146" i="9"/>
  <c r="N110" i="9"/>
  <c r="O257" i="9"/>
  <c r="O61" i="9"/>
  <c r="P194" i="9"/>
  <c r="Q341" i="9"/>
  <c r="Q145" i="9"/>
  <c r="N53" i="9"/>
  <c r="O200" i="9"/>
  <c r="P347" i="9"/>
  <c r="P151" i="9"/>
  <c r="Q298" i="9"/>
  <c r="Q102" i="9"/>
  <c r="N10" i="9"/>
  <c r="N20" i="9"/>
  <c r="P327" i="9"/>
  <c r="P130" i="9"/>
  <c r="N213" i="9"/>
  <c r="Q55" i="9"/>
  <c r="Q277" i="9"/>
  <c r="N156" i="9"/>
  <c r="N285" i="9"/>
  <c r="L244" i="9"/>
  <c r="N183" i="9"/>
  <c r="N75" i="9"/>
  <c r="N322" i="9"/>
  <c r="N98" i="9"/>
  <c r="Q335" i="9"/>
  <c r="Q26" i="9"/>
  <c r="O223" i="9"/>
  <c r="P173" i="9"/>
  <c r="P46" i="9"/>
  <c r="N199" i="9"/>
  <c r="N257" i="9"/>
  <c r="P216" i="9"/>
  <c r="Q194" i="9"/>
  <c r="O353" i="9"/>
  <c r="N171" i="9"/>
  <c r="O236" i="9"/>
  <c r="N324" i="9"/>
  <c r="N114" i="9"/>
  <c r="P285" i="9"/>
  <c r="N337" i="9"/>
  <c r="N141" i="9"/>
  <c r="P229" i="9"/>
  <c r="N252" i="9"/>
  <c r="N56" i="9"/>
  <c r="P342" i="9"/>
  <c r="O249" i="9"/>
  <c r="N160" i="9"/>
  <c r="N296" i="9"/>
  <c r="O139" i="9"/>
  <c r="N309" i="9"/>
  <c r="Q307" i="9"/>
  <c r="N210" i="9"/>
  <c r="Q139" i="9"/>
  <c r="O39" i="9"/>
  <c r="N237" i="9"/>
  <c r="P146" i="9"/>
  <c r="N102" i="9"/>
  <c r="N306" i="9"/>
  <c r="P160" i="9"/>
  <c r="N333" i="9"/>
  <c r="N95" i="9"/>
  <c r="Q68" i="9"/>
  <c r="N220" i="9"/>
  <c r="P257" i="9"/>
  <c r="N275" i="9"/>
  <c r="O195" i="9"/>
  <c r="P201" i="9"/>
  <c r="Q137" i="9"/>
  <c r="N176" i="9"/>
  <c r="Q292" i="9"/>
  <c r="N301" i="9"/>
  <c r="N77" i="9"/>
  <c r="O318" i="9"/>
  <c r="O94" i="9"/>
  <c r="P185" i="9"/>
  <c r="Q304" i="9"/>
  <c r="Q80" i="9"/>
  <c r="O289" i="9"/>
  <c r="O65" i="9"/>
  <c r="P184" i="9"/>
  <c r="Q275" i="9"/>
  <c r="Q51" i="9"/>
  <c r="O316" i="9"/>
  <c r="O92" i="9"/>
  <c r="P211" i="9"/>
  <c r="Q330" i="9"/>
  <c r="Q78" i="9"/>
  <c r="O231" i="9"/>
  <c r="O7" i="9"/>
  <c r="P126" i="9"/>
  <c r="Q245" i="9"/>
  <c r="Q21" i="9"/>
  <c r="O230" i="9"/>
  <c r="O6" i="9"/>
  <c r="P125" i="9"/>
  <c r="Q244" i="9"/>
  <c r="Q20" i="9"/>
  <c r="O299" i="9"/>
  <c r="O47" i="9"/>
  <c r="P152" i="9"/>
  <c r="Q271" i="9"/>
  <c r="Q47" i="9"/>
  <c r="O270" i="9"/>
  <c r="O46" i="9"/>
  <c r="P137" i="9"/>
  <c r="Q256" i="9"/>
  <c r="Q32" i="9"/>
  <c r="O255" i="9"/>
  <c r="O45" i="9"/>
  <c r="P178" i="9"/>
  <c r="Q311" i="9"/>
  <c r="Q101" i="9"/>
  <c r="N9" i="9"/>
  <c r="O142" i="9"/>
  <c r="P289" i="9"/>
  <c r="P93" i="9"/>
  <c r="Q240" i="9"/>
  <c r="Q44" i="9"/>
  <c r="O323" i="9"/>
  <c r="O127" i="9"/>
  <c r="P274" i="9"/>
  <c r="P78" i="9"/>
  <c r="Q225" i="9"/>
  <c r="Q29" i="9"/>
  <c r="O210" i="9"/>
  <c r="O14" i="9"/>
  <c r="P161" i="9"/>
  <c r="Q308" i="9"/>
  <c r="Q112" i="9"/>
  <c r="L14" i="9"/>
  <c r="P123" i="9"/>
  <c r="Q30" i="9"/>
  <c r="P64" i="9"/>
  <c r="Q15" i="9"/>
  <c r="O196" i="9"/>
  <c r="P147" i="9"/>
  <c r="Q294" i="9"/>
  <c r="P65" i="9"/>
  <c r="O295" i="9"/>
  <c r="P246" i="9"/>
  <c r="P50" i="9"/>
  <c r="Q197" i="9"/>
  <c r="N350" i="9"/>
  <c r="P329" i="9"/>
  <c r="P133" i="9"/>
  <c r="Q280" i="9"/>
  <c r="Q84" i="9"/>
  <c r="L256" i="9"/>
  <c r="P323" i="9"/>
  <c r="N39" i="9"/>
  <c r="O157" i="9"/>
  <c r="O58" i="9"/>
  <c r="O239" i="9"/>
  <c r="O322" i="9"/>
  <c r="L206" i="9"/>
  <c r="N60" i="9"/>
  <c r="O68" i="9"/>
  <c r="N151" i="9"/>
  <c r="N276" i="9"/>
  <c r="O96" i="9"/>
  <c r="N260" i="9"/>
  <c r="N31" i="9"/>
  <c r="P45" i="9"/>
  <c r="P16" i="9"/>
  <c r="O148" i="9"/>
  <c r="O63" i="9"/>
  <c r="P181" i="9"/>
  <c r="N12" i="9"/>
  <c r="O326" i="9"/>
  <c r="P221" i="9"/>
  <c r="O101" i="9"/>
  <c r="P118" i="9"/>
  <c r="O123" i="9"/>
  <c r="O265" i="9"/>
  <c r="N282" i="9"/>
  <c r="P286" i="9"/>
  <c r="N295" i="9"/>
  <c r="O222" i="9"/>
  <c r="N196" i="9"/>
  <c r="N348" i="9"/>
  <c r="P284" i="9"/>
  <c r="N223" i="9"/>
  <c r="P76" i="9"/>
  <c r="N46" i="9"/>
  <c r="N292" i="9"/>
  <c r="Q279" i="9"/>
  <c r="N319" i="9"/>
  <c r="N286" i="9"/>
  <c r="N214" i="9"/>
  <c r="N164" i="9"/>
  <c r="P117" i="9"/>
  <c r="N261" i="9"/>
  <c r="O97" i="9"/>
  <c r="P103" i="9"/>
  <c r="Q11" i="9"/>
  <c r="N162" i="9"/>
  <c r="Q96" i="9"/>
  <c r="N287" i="9"/>
  <c r="N63" i="9"/>
  <c r="O304" i="9"/>
  <c r="O80" i="9"/>
  <c r="P171" i="9"/>
  <c r="Q290" i="9"/>
  <c r="Q66" i="9"/>
  <c r="O275" i="9"/>
  <c r="O51" i="9"/>
  <c r="P170" i="9"/>
  <c r="Q261" i="9"/>
  <c r="Q37" i="9"/>
  <c r="O302" i="9"/>
  <c r="O78" i="9"/>
  <c r="P197" i="9"/>
  <c r="Q316" i="9"/>
  <c r="Q64" i="9"/>
  <c r="O217" i="9"/>
  <c r="P336" i="9"/>
  <c r="P112" i="9"/>
  <c r="Q231" i="9"/>
  <c r="Q7" i="9"/>
  <c r="O216" i="9"/>
  <c r="P335" i="9"/>
  <c r="P111" i="9"/>
  <c r="Q230" i="9"/>
  <c r="Q6" i="9"/>
  <c r="O285" i="9"/>
  <c r="O33" i="9"/>
  <c r="P138" i="9"/>
  <c r="Q257" i="9"/>
  <c r="Q33" i="9"/>
  <c r="O256" i="9"/>
  <c r="O32" i="9"/>
  <c r="Q242" i="9"/>
  <c r="Q18" i="9"/>
  <c r="O241" i="9"/>
  <c r="O31" i="9"/>
  <c r="P164" i="9"/>
  <c r="Q297" i="9"/>
  <c r="Q87" i="9"/>
  <c r="O324" i="9"/>
  <c r="O128" i="9"/>
  <c r="P275" i="9"/>
  <c r="P79" i="9"/>
  <c r="Q226" i="9"/>
  <c r="O309" i="9"/>
  <c r="O113" i="9"/>
  <c r="P260" i="9"/>
  <c r="Q211" i="9"/>
  <c r="P343" i="9"/>
  <c r="Q98" i="9"/>
  <c r="O350" i="9"/>
  <c r="Q187" i="9"/>
  <c r="N52" i="9"/>
  <c r="O254" i="9"/>
  <c r="Q156" i="9"/>
  <c r="Q141" i="9"/>
  <c r="Q28" i="9"/>
  <c r="L199" i="9"/>
  <c r="L13" i="9"/>
  <c r="N185" i="9"/>
  <c r="N336" i="9"/>
  <c r="N107" i="9"/>
  <c r="N133" i="9"/>
  <c r="O121" i="9"/>
  <c r="P267" i="9"/>
  <c r="O314" i="9"/>
  <c r="Q327" i="9"/>
  <c r="O311" i="9"/>
  <c r="P34" i="9"/>
  <c r="Q235" i="9"/>
  <c r="P328" i="9"/>
  <c r="N268" i="9"/>
  <c r="O320" i="9"/>
  <c r="N281" i="9"/>
  <c r="O82" i="9"/>
  <c r="N182" i="9"/>
  <c r="N271" i="9"/>
  <c r="P144" i="9"/>
  <c r="N209" i="9"/>
  <c r="Q265" i="9"/>
  <c r="O235" i="9"/>
  <c r="N278" i="9"/>
  <c r="O250" i="9"/>
  <c r="N305" i="9"/>
  <c r="O335" i="9"/>
  <c r="O291" i="9"/>
  <c r="N150" i="9"/>
  <c r="Q222" i="9"/>
  <c r="N247" i="9"/>
  <c r="O41" i="9"/>
  <c r="P47" i="9"/>
  <c r="M351" i="9"/>
  <c r="N148" i="9"/>
  <c r="N340" i="9"/>
  <c r="N273" i="9"/>
  <c r="N49" i="9"/>
  <c r="O290" i="9"/>
  <c r="O38" i="9"/>
  <c r="P157" i="9"/>
  <c r="Q276" i="9"/>
  <c r="Q52" i="9"/>
  <c r="O261" i="9"/>
  <c r="O37" i="9"/>
  <c r="P128" i="9"/>
  <c r="Q247" i="9"/>
  <c r="Q23" i="9"/>
  <c r="O288" i="9"/>
  <c r="O64" i="9"/>
  <c r="P183" i="9"/>
  <c r="Q274" i="9"/>
  <c r="Q50" i="9"/>
  <c r="O203" i="9"/>
  <c r="P322" i="9"/>
  <c r="P98" i="9"/>
  <c r="Q217" i="9"/>
  <c r="N83" i="9"/>
  <c r="O202" i="9"/>
  <c r="P321" i="9"/>
  <c r="P97" i="9"/>
  <c r="Q216" i="9"/>
  <c r="O348" i="9"/>
  <c r="O243" i="9"/>
  <c r="O19" i="9"/>
  <c r="P124" i="9"/>
  <c r="Q243" i="9"/>
  <c r="Q19" i="9"/>
  <c r="O242" i="9"/>
  <c r="P333" i="9"/>
  <c r="P109" i="9"/>
  <c r="Q228" i="9"/>
  <c r="N353" i="9"/>
  <c r="O227" i="9"/>
  <c r="O17" i="9"/>
  <c r="P150" i="9"/>
  <c r="Q283" i="9"/>
  <c r="Q59" i="9"/>
  <c r="O310" i="9"/>
  <c r="O114" i="9"/>
  <c r="P261" i="9"/>
  <c r="Q212" i="9"/>
  <c r="Q16" i="9"/>
  <c r="O99" i="9"/>
  <c r="O182" i="9"/>
  <c r="M244" i="9"/>
  <c r="N228" i="9"/>
  <c r="Q162" i="9"/>
  <c r="Q251" i="9"/>
  <c r="M199" i="9"/>
  <c r="P174" i="9"/>
  <c r="N254" i="9"/>
  <c r="O152" i="9"/>
  <c r="N267" i="9"/>
  <c r="P89" i="9"/>
  <c r="N168" i="9"/>
  <c r="N159" i="9"/>
  <c r="P74" i="9"/>
  <c r="N153" i="9"/>
  <c r="Q167" i="9"/>
  <c r="P326" i="9"/>
  <c r="N264" i="9"/>
  <c r="P313" i="9"/>
  <c r="N291" i="9"/>
  <c r="O181" i="9"/>
  <c r="P340" i="9"/>
  <c r="N136" i="9"/>
  <c r="Q40" i="9"/>
  <c r="N233" i="9"/>
  <c r="P258" i="9"/>
  <c r="P19" i="9"/>
  <c r="M296" i="9"/>
  <c r="N134" i="9"/>
  <c r="N186" i="9"/>
  <c r="N259" i="9"/>
  <c r="N35" i="9"/>
  <c r="O276" i="9"/>
  <c r="O24" i="9"/>
  <c r="P143" i="9"/>
  <c r="Q262" i="9"/>
  <c r="Q38" i="9"/>
  <c r="O247" i="9"/>
  <c r="O23" i="9"/>
  <c r="P114" i="9"/>
  <c r="Q233" i="9"/>
  <c r="Q9" i="9"/>
  <c r="O274" i="9"/>
  <c r="O50" i="9"/>
  <c r="P169" i="9"/>
  <c r="Q260" i="9"/>
  <c r="Q36" i="9"/>
  <c r="O189" i="9"/>
  <c r="P308" i="9"/>
  <c r="P84" i="9"/>
  <c r="Q203" i="9"/>
  <c r="N69" i="9"/>
  <c r="O188" i="9"/>
  <c r="P307" i="9"/>
  <c r="P83" i="9"/>
  <c r="Q202" i="9"/>
  <c r="Q348" i="9"/>
  <c r="O229" i="9"/>
  <c r="P334" i="9"/>
  <c r="P110" i="9"/>
  <c r="Q229" i="9"/>
  <c r="N354" i="9"/>
  <c r="O228" i="9"/>
  <c r="P319" i="9"/>
  <c r="P95" i="9"/>
  <c r="Q214" i="9"/>
  <c r="P353" i="9"/>
  <c r="O213" i="9"/>
  <c r="P346" i="9"/>
  <c r="P136" i="9"/>
  <c r="Q255" i="9"/>
  <c r="Q45" i="9"/>
  <c r="O296" i="9"/>
  <c r="O100" i="9"/>
  <c r="P247" i="9"/>
  <c r="P51" i="9"/>
  <c r="Q198" i="9"/>
  <c r="N351" i="9"/>
  <c r="O281" i="9"/>
  <c r="O85" i="9"/>
  <c r="P232" i="9"/>
  <c r="P36" i="9"/>
  <c r="Q183" i="9"/>
  <c r="P350" i="9"/>
  <c r="O168" i="9"/>
  <c r="P315" i="9"/>
  <c r="P119" i="9"/>
  <c r="Q266" i="9"/>
  <c r="Q70" i="9"/>
  <c r="O232" i="9"/>
  <c r="O158" i="9"/>
  <c r="P290" i="9"/>
  <c r="P205" i="9"/>
  <c r="P190" i="9"/>
  <c r="P273" i="9"/>
  <c r="P349" i="9"/>
  <c r="N86" i="9"/>
  <c r="N62" i="9"/>
  <c r="O277" i="9"/>
  <c r="O110" i="9"/>
  <c r="P300" i="9"/>
  <c r="P312" i="9"/>
  <c r="Q111" i="9"/>
  <c r="O150" i="9"/>
  <c r="O345" i="9"/>
  <c r="Q135" i="9"/>
  <c r="P43" i="9"/>
  <c r="P182" i="9"/>
  <c r="Q76" i="9"/>
  <c r="P236" i="9"/>
  <c r="O102" i="9"/>
  <c r="Q88" i="9"/>
  <c r="P24" i="9"/>
  <c r="Q153" i="9"/>
  <c r="N339" i="9"/>
  <c r="N117" i="9"/>
  <c r="N240" i="9"/>
  <c r="P131" i="9"/>
  <c r="N253" i="9"/>
  <c r="Q236" i="9"/>
  <c r="N154" i="9"/>
  <c r="N89" i="9"/>
  <c r="Q249" i="9"/>
  <c r="N139" i="9"/>
  <c r="Q69" i="9"/>
  <c r="P200" i="9"/>
  <c r="N250" i="9"/>
  <c r="P159" i="9"/>
  <c r="N277" i="9"/>
  <c r="O83" i="9"/>
  <c r="Q207" i="9"/>
  <c r="N122" i="9"/>
  <c r="N298" i="9"/>
  <c r="N219" i="9"/>
  <c r="P132" i="9"/>
  <c r="Q82" i="9"/>
  <c r="N344" i="9"/>
  <c r="N120" i="9"/>
  <c r="N88" i="9"/>
  <c r="N245" i="9"/>
  <c r="N21" i="9"/>
  <c r="O234" i="9"/>
  <c r="O10" i="9"/>
  <c r="P129" i="9"/>
  <c r="Q248" i="9"/>
  <c r="Q24" i="9"/>
  <c r="O233" i="9"/>
  <c r="P324" i="9"/>
  <c r="P100" i="9"/>
  <c r="Q219" i="9"/>
  <c r="O351" i="9"/>
  <c r="O260" i="9"/>
  <c r="O36" i="9"/>
  <c r="P127" i="9"/>
  <c r="Q246" i="9"/>
  <c r="Q22" i="9"/>
  <c r="O175" i="9"/>
  <c r="P294" i="9"/>
  <c r="P70" i="9"/>
  <c r="Q161" i="9"/>
  <c r="N55" i="9"/>
  <c r="O174" i="9"/>
  <c r="P293" i="9"/>
  <c r="P69" i="9"/>
  <c r="Q188" i="9"/>
  <c r="N96" i="9"/>
  <c r="O215" i="9"/>
  <c r="P320" i="9"/>
  <c r="P96" i="9"/>
  <c r="Q215" i="9"/>
  <c r="P354" i="9"/>
  <c r="O186" i="9"/>
  <c r="P305" i="9"/>
  <c r="P81" i="9"/>
  <c r="Q200" i="9"/>
  <c r="N80" i="9"/>
  <c r="O199" i="9"/>
  <c r="P332" i="9"/>
  <c r="P108" i="9"/>
  <c r="Q241" i="9"/>
  <c r="Q31" i="9"/>
  <c r="O282" i="9"/>
  <c r="O86" i="9"/>
  <c r="P233" i="9"/>
  <c r="P37" i="9"/>
  <c r="Q184" i="9"/>
  <c r="P351" i="9"/>
  <c r="O267" i="9"/>
  <c r="O71" i="9"/>
  <c r="P218" i="9"/>
  <c r="P22" i="9"/>
  <c r="Q169" i="9"/>
  <c r="N7" i="9"/>
  <c r="O154" i="9"/>
  <c r="P301" i="9"/>
  <c r="P105" i="9"/>
  <c r="Q252" i="9"/>
  <c r="Q56" i="9"/>
  <c r="P266" i="9"/>
  <c r="P277" i="9"/>
  <c r="N352" i="9"/>
  <c r="O43" i="9"/>
  <c r="O126" i="9"/>
  <c r="N293" i="9"/>
  <c r="O315" i="9"/>
  <c r="P348" i="9"/>
  <c r="N325" i="9"/>
  <c r="P299" i="9"/>
  <c r="N226" i="9"/>
  <c r="Q250" i="9"/>
  <c r="N239" i="9"/>
  <c r="Q138" i="9"/>
  <c r="N84" i="9"/>
  <c r="N47" i="9"/>
  <c r="Q353" i="9"/>
  <c r="N125" i="9"/>
  <c r="M225" i="9"/>
  <c r="P116" i="9"/>
  <c r="N194" i="9"/>
  <c r="P61" i="9"/>
  <c r="N263" i="9"/>
  <c r="O27" i="9"/>
  <c r="Q67" i="9"/>
  <c r="N108" i="9"/>
  <c r="O347" i="9"/>
  <c r="N205" i="9"/>
  <c r="P48" i="9"/>
  <c r="Q12" i="9"/>
  <c r="N330" i="9"/>
  <c r="N244" i="9"/>
  <c r="N18" i="9"/>
  <c r="N231" i="9"/>
  <c r="N129" i="9"/>
  <c r="O220" i="9"/>
  <c r="P339" i="9"/>
  <c r="P115" i="9"/>
  <c r="Q234" i="9"/>
  <c r="Q10" i="9"/>
  <c r="O219" i="9"/>
  <c r="P310" i="9"/>
  <c r="P86" i="9"/>
  <c r="Q205" i="9"/>
  <c r="Q351" i="9"/>
  <c r="O246" i="9"/>
  <c r="O22" i="9"/>
  <c r="P113" i="9"/>
  <c r="Q232" i="9"/>
  <c r="Q8" i="9"/>
  <c r="O161" i="9"/>
  <c r="P280" i="9"/>
  <c r="P56" i="9"/>
  <c r="Q147" i="9"/>
  <c r="N41" i="9"/>
  <c r="O160" i="9"/>
  <c r="P279" i="9"/>
  <c r="P55" i="9"/>
  <c r="Q174" i="9"/>
  <c r="N82" i="9"/>
  <c r="O201" i="9"/>
  <c r="P306" i="9"/>
  <c r="P82" i="9"/>
  <c r="Q201" i="9"/>
  <c r="N81" i="9"/>
  <c r="O172" i="9"/>
  <c r="P291" i="9"/>
  <c r="P67" i="9"/>
  <c r="Q186" i="9"/>
  <c r="N66" i="9"/>
  <c r="O185" i="9"/>
  <c r="P304" i="9"/>
  <c r="P94" i="9"/>
  <c r="Q227" i="9"/>
  <c r="Q17" i="9"/>
  <c r="O268" i="9"/>
  <c r="O72" i="9"/>
  <c r="P219" i="9"/>
  <c r="P23" i="9"/>
  <c r="Q170" i="9"/>
  <c r="N106" i="9"/>
  <c r="O253" i="9"/>
  <c r="O57" i="9"/>
  <c r="P204" i="9"/>
  <c r="P8" i="9"/>
  <c r="Q155" i="9"/>
  <c r="O336" i="9"/>
  <c r="O140" i="9"/>
  <c r="P287" i="9"/>
  <c r="P91" i="9"/>
  <c r="Q238" i="9"/>
  <c r="Q42" i="9"/>
  <c r="Q218" i="9"/>
  <c r="P292" i="9"/>
  <c r="Q172" i="9"/>
  <c r="Q213" i="9"/>
  <c r="P9" i="9"/>
  <c r="Q337" i="9"/>
  <c r="P77" i="9"/>
  <c r="N242" i="9"/>
  <c r="N328" i="9"/>
  <c r="N331" i="9"/>
  <c r="M256" i="9"/>
  <c r="Q136" i="9"/>
  <c r="N29" i="9"/>
  <c r="Q301" i="9"/>
  <c r="O131" i="9"/>
  <c r="Q340" i="9"/>
  <c r="N243" i="9"/>
  <c r="N311" i="9"/>
  <c r="Q334" i="9"/>
  <c r="N212" i="9"/>
  <c r="Q54" i="9"/>
  <c r="N169" i="9"/>
  <c r="N270" i="9"/>
  <c r="N70" i="9"/>
  <c r="N19" i="9"/>
  <c r="M13" i="9"/>
  <c r="N111" i="9"/>
  <c r="N229" i="9"/>
  <c r="P60" i="9"/>
  <c r="N180" i="9"/>
  <c r="P33" i="9"/>
  <c r="N249" i="9"/>
  <c r="P202" i="9"/>
  <c r="N346" i="9"/>
  <c r="N94" i="9"/>
  <c r="O179" i="9"/>
  <c r="N191" i="9"/>
  <c r="N327" i="9"/>
  <c r="N284" i="9"/>
  <c r="N316" i="9"/>
  <c r="O293" i="9"/>
  <c r="O193" i="9"/>
  <c r="N217" i="9"/>
  <c r="N87" i="9"/>
  <c r="O206" i="9"/>
  <c r="P325" i="9"/>
  <c r="P101" i="9"/>
  <c r="Q220" i="9"/>
  <c r="O352" i="9"/>
  <c r="O177" i="9"/>
  <c r="P296" i="9"/>
  <c r="P72" i="9"/>
  <c r="Q191" i="9"/>
  <c r="N113" i="9"/>
  <c r="P99" i="9"/>
  <c r="O147" i="9"/>
  <c r="P14" i="9"/>
  <c r="Q133" i="9"/>
  <c r="N27" i="9"/>
  <c r="O146" i="9"/>
  <c r="P265" i="9"/>
  <c r="P41" i="9"/>
  <c r="Q132" i="9"/>
  <c r="N68" i="9"/>
  <c r="O187" i="9"/>
  <c r="P68" i="9"/>
  <c r="P53" i="9"/>
  <c r="P80" i="9"/>
  <c r="N92" i="9"/>
  <c r="Q224" i="9"/>
  <c r="N300" i="9"/>
  <c r="P269" i="9"/>
  <c r="O90" i="9"/>
  <c r="N131" i="9"/>
  <c r="N297" i="9"/>
  <c r="Q110" i="9"/>
  <c r="N142" i="9"/>
  <c r="N256" i="9"/>
  <c r="N155" i="9"/>
  <c r="O319" i="9"/>
  <c r="N42" i="9"/>
  <c r="O208" i="9"/>
  <c r="N335" i="9"/>
  <c r="N97" i="9"/>
  <c r="N103" i="9"/>
  <c r="P18" i="9"/>
  <c r="N166" i="9"/>
  <c r="Q124" i="9"/>
  <c r="N235" i="9"/>
  <c r="N341" i="9"/>
  <c r="N318" i="9"/>
  <c r="N202" i="9"/>
  <c r="P298" i="9"/>
  <c r="N177" i="9"/>
  <c r="N173" i="9"/>
  <c r="N144" i="9"/>
  <c r="N302" i="9"/>
  <c r="O13" i="9"/>
  <c r="O67" i="9"/>
  <c r="N203" i="9"/>
  <c r="N73" i="9"/>
  <c r="O192" i="9"/>
  <c r="P311" i="9"/>
  <c r="P87" i="9"/>
  <c r="Q206" i="9"/>
  <c r="Q352" i="9"/>
  <c r="O163" i="9"/>
  <c r="P282" i="9"/>
  <c r="P58" i="9"/>
  <c r="Q177" i="9"/>
  <c r="N99" i="9"/>
  <c r="O218" i="9"/>
  <c r="P309" i="9"/>
  <c r="P85" i="9"/>
  <c r="Q204" i="9"/>
  <c r="Q350" i="9"/>
  <c r="O133" i="9"/>
  <c r="P252" i="9"/>
  <c r="Q343" i="9"/>
  <c r="Q119" i="9"/>
  <c r="N13" i="9"/>
  <c r="O132" i="9"/>
  <c r="P251" i="9"/>
  <c r="P27" i="9"/>
  <c r="Q118" i="9"/>
  <c r="N54" i="9"/>
  <c r="O173" i="9"/>
  <c r="P278" i="9"/>
  <c r="P54" i="9"/>
  <c r="Q173" i="9"/>
  <c r="N25" i="9"/>
  <c r="O144" i="9"/>
  <c r="P263" i="9"/>
  <c r="P39" i="9"/>
  <c r="Q158" i="9"/>
  <c r="N38" i="9"/>
  <c r="O143" i="9"/>
  <c r="P276" i="9"/>
  <c r="P66" i="9"/>
  <c r="Q199" i="9"/>
  <c r="P352" i="9"/>
  <c r="O240" i="9"/>
  <c r="O44" i="9"/>
  <c r="P191" i="9"/>
  <c r="Q338" i="9"/>
  <c r="Q142" i="9"/>
  <c r="N78" i="9"/>
  <c r="O225" i="9"/>
  <c r="O29" i="9"/>
  <c r="P176" i="9"/>
  <c r="Q323" i="9"/>
  <c r="Q127" i="9"/>
  <c r="O308" i="9"/>
  <c r="O112" i="9"/>
  <c r="P259" i="9"/>
  <c r="P63" i="9"/>
  <c r="Q210" i="9"/>
  <c r="Q14" i="9"/>
  <c r="Q324" i="9"/>
  <c r="Q309" i="9"/>
  <c r="O294" i="9"/>
  <c r="P245" i="9"/>
  <c r="Q196" i="9"/>
  <c r="O95" i="9"/>
  <c r="P240" i="9"/>
  <c r="Q306" i="9"/>
  <c r="N283" i="9"/>
  <c r="N326" i="9"/>
  <c r="N128" i="9"/>
  <c r="N116" i="9"/>
  <c r="N127" i="9"/>
  <c r="O151" i="9"/>
  <c r="N28" i="9"/>
  <c r="P341" i="9"/>
  <c r="N321" i="9"/>
  <c r="N216" i="9"/>
  <c r="O264" i="9"/>
  <c r="M139" i="9"/>
  <c r="N152" i="9"/>
  <c r="N312" i="9"/>
  <c r="N221" i="9"/>
  <c r="N187" i="9"/>
  <c r="N304" i="9"/>
  <c r="O279" i="9"/>
  <c r="Q347" i="9"/>
  <c r="N135" i="9"/>
  <c r="O306" i="9"/>
  <c r="O305" i="9"/>
  <c r="N288" i="9"/>
  <c r="P188" i="9"/>
  <c r="P214" i="9"/>
  <c r="N161" i="9"/>
  <c r="N59" i="9"/>
  <c r="O178" i="9"/>
  <c r="P297" i="9"/>
  <c r="P73" i="9"/>
  <c r="Q192" i="9"/>
  <c r="N30" i="9"/>
  <c r="O149" i="9"/>
  <c r="P268" i="9"/>
  <c r="P44" i="9"/>
  <c r="Q163" i="9"/>
  <c r="N85" i="9"/>
  <c r="O176" i="9"/>
  <c r="P295" i="9"/>
  <c r="P71" i="9"/>
  <c r="Q190" i="9"/>
  <c r="O343" i="9"/>
  <c r="O119" i="9"/>
  <c r="P210" i="9"/>
  <c r="Q329" i="9"/>
  <c r="Q105" i="9"/>
  <c r="O342" i="9"/>
  <c r="O118" i="9"/>
  <c r="P237" i="9"/>
  <c r="Q328" i="9"/>
  <c r="Q104" i="9"/>
  <c r="N40" i="9"/>
  <c r="O159" i="9"/>
  <c r="P264" i="9"/>
  <c r="P40" i="9"/>
  <c r="Q131" i="9"/>
  <c r="N11" i="9"/>
  <c r="O130" i="9"/>
  <c r="P249" i="9"/>
  <c r="P25" i="9"/>
  <c r="Q144" i="9"/>
  <c r="O339" i="9"/>
  <c r="O129" i="9"/>
  <c r="P262" i="9"/>
  <c r="P52" i="9"/>
  <c r="Q185" i="9"/>
  <c r="N93" i="9"/>
  <c r="O226" i="9"/>
  <c r="O30" i="9"/>
  <c r="P177" i="9"/>
  <c r="Q128" i="9"/>
  <c r="N64" i="9"/>
  <c r="O211" i="9"/>
  <c r="O15" i="9"/>
  <c r="P162" i="9"/>
  <c r="Q113" i="9"/>
  <c r="O98" i="9"/>
  <c r="P49" i="9"/>
  <c r="N349" i="9"/>
  <c r="O321" i="9"/>
  <c r="Q354" i="9"/>
  <c r="N269" i="9"/>
  <c r="N172" i="9"/>
  <c r="N100" i="9"/>
  <c r="O263" i="9"/>
  <c r="N272" i="9"/>
  <c r="P256" i="9"/>
  <c r="N14" i="9"/>
  <c r="P187" i="9"/>
  <c r="N307" i="9"/>
  <c r="N118" i="9"/>
  <c r="O138" i="9"/>
  <c r="N310" i="9"/>
  <c r="N138" i="9"/>
  <c r="N158" i="9"/>
  <c r="N207" i="9"/>
  <c r="O278" i="9"/>
  <c r="N290" i="9"/>
  <c r="O153" i="9"/>
  <c r="Q109" i="9"/>
  <c r="N121" i="9"/>
  <c r="O180" i="9"/>
  <c r="O165" i="9"/>
  <c r="N274" i="9"/>
  <c r="Q293" i="9"/>
  <c r="Q291" i="9"/>
  <c r="N147" i="9"/>
  <c r="N45" i="9"/>
  <c r="O164" i="9"/>
  <c r="P283" i="9"/>
  <c r="P59" i="9"/>
  <c r="Q178" i="9"/>
  <c r="N16" i="9"/>
  <c r="O135" i="9"/>
  <c r="P254" i="9"/>
  <c r="P30" i="9"/>
  <c r="Q149" i="9"/>
  <c r="N71" i="9"/>
  <c r="O162" i="9"/>
  <c r="P281" i="9"/>
  <c r="P57" i="9"/>
  <c r="Q176" i="9"/>
  <c r="O329" i="9"/>
  <c r="O105" i="9"/>
  <c r="P196" i="9"/>
  <c r="Q315" i="9"/>
  <c r="Q91" i="9"/>
  <c r="O328" i="9"/>
  <c r="O104" i="9"/>
  <c r="P223" i="9"/>
  <c r="Q314" i="9"/>
  <c r="Q90" i="9"/>
  <c r="N26" i="9"/>
  <c r="O145" i="9"/>
  <c r="P250" i="9"/>
  <c r="P26" i="9"/>
  <c r="Q117" i="9"/>
  <c r="O340" i="9"/>
  <c r="O116" i="9"/>
  <c r="P235" i="9"/>
  <c r="P11" i="9"/>
  <c r="Q130" i="9"/>
  <c r="O325" i="9"/>
  <c r="O115" i="9"/>
  <c r="P248" i="9"/>
  <c r="P38" i="9"/>
  <c r="Q171" i="9"/>
  <c r="N79" i="9"/>
  <c r="O212" i="9"/>
  <c r="O16" i="9"/>
  <c r="P163" i="9"/>
  <c r="Q310" i="9"/>
  <c r="Q114" i="9"/>
  <c r="N50" i="9"/>
  <c r="O197" i="9"/>
  <c r="P344" i="9"/>
  <c r="P148" i="9"/>
  <c r="Q295" i="9"/>
  <c r="Q99" i="9"/>
  <c r="O280" i="9"/>
  <c r="O84" i="9"/>
  <c r="P231" i="9"/>
  <c r="P35" i="9"/>
  <c r="Q182" i="9"/>
  <c r="N280" i="9"/>
  <c r="N32" i="9"/>
  <c r="N342" i="9"/>
  <c r="Q25" i="9"/>
  <c r="N90" i="9"/>
  <c r="N323" i="9"/>
  <c r="P230" i="9"/>
  <c r="N224" i="9"/>
  <c r="N48" i="9"/>
  <c r="O109" i="9"/>
  <c r="N251" i="9"/>
  <c r="O209" i="9"/>
  <c r="N200" i="9"/>
  <c r="N320" i="9"/>
  <c r="P314" i="9"/>
  <c r="N347" i="9"/>
  <c r="N109" i="9"/>
  <c r="Q180" i="9"/>
  <c r="N234" i="9"/>
  <c r="O124" i="9"/>
  <c r="N289" i="9"/>
  <c r="O307" i="9"/>
  <c r="O12" i="9"/>
  <c r="Q193" i="9"/>
  <c r="N218" i="9"/>
  <c r="P215" i="9"/>
  <c r="N315" i="9"/>
  <c r="N91" i="9"/>
  <c r="O332" i="9"/>
  <c r="O108" i="9"/>
  <c r="P227" i="9"/>
  <c r="Q318" i="9"/>
  <c r="Q94" i="9"/>
  <c r="O303" i="9"/>
  <c r="O79" i="9"/>
  <c r="P198" i="9"/>
  <c r="Q317" i="9"/>
  <c r="Q65" i="9"/>
  <c r="O330" i="9"/>
  <c r="O106" i="9"/>
  <c r="P225" i="9"/>
  <c r="Q344" i="9"/>
  <c r="Q120" i="9"/>
  <c r="O245" i="9"/>
  <c r="O21" i="9"/>
  <c r="P140" i="9"/>
  <c r="Q259" i="9"/>
  <c r="Q35" i="9"/>
  <c r="O272" i="9"/>
  <c r="O20" i="9"/>
  <c r="P139" i="9"/>
  <c r="Q258" i="9"/>
  <c r="Q34" i="9"/>
  <c r="O313" i="9"/>
  <c r="O89" i="9"/>
  <c r="P166" i="9"/>
  <c r="Q285" i="9"/>
  <c r="Q61" i="9"/>
  <c r="O284" i="9"/>
  <c r="O60" i="9"/>
  <c r="P179" i="9"/>
  <c r="Q270" i="9"/>
  <c r="Q46" i="9"/>
  <c r="O269" i="9"/>
  <c r="O59" i="9"/>
  <c r="P192" i="9"/>
  <c r="Q325" i="9"/>
  <c r="Q115" i="9"/>
  <c r="N23" i="9"/>
  <c r="O156" i="9"/>
  <c r="P303" i="9"/>
  <c r="P107" i="9"/>
  <c r="Q254" i="9"/>
  <c r="Q58" i="9"/>
  <c r="O337" i="9"/>
  <c r="O141" i="9"/>
  <c r="P288" i="9"/>
  <c r="P92" i="9"/>
  <c r="Q239" i="9"/>
  <c r="Q43" i="9"/>
  <c r="O224" i="9"/>
  <c r="O28" i="9"/>
  <c r="P175" i="9"/>
  <c r="Q322" i="9"/>
  <c r="Q126" i="9"/>
  <c r="N130" i="9"/>
  <c r="N188" i="9"/>
  <c r="O137" i="9"/>
  <c r="O40" i="9"/>
  <c r="O136" i="9"/>
  <c r="Q345" i="9"/>
  <c r="O301" i="9"/>
  <c r="O34" i="9"/>
  <c r="Q313" i="9"/>
  <c r="Q60" i="9"/>
  <c r="N51" i="9"/>
  <c r="Q100" i="9"/>
  <c r="P106" i="9"/>
  <c r="P203" i="9"/>
  <c r="N105" i="9"/>
  <c r="P15" i="9"/>
  <c r="O103" i="9"/>
  <c r="Q143" i="9"/>
  <c r="P302" i="9"/>
  <c r="N266" i="9"/>
  <c r="P222" i="9"/>
  <c r="Q129" i="9"/>
  <c r="O251" i="9"/>
  <c r="O76" i="9"/>
  <c r="Q74" i="9"/>
  <c r="P217" i="9"/>
  <c r="N74" i="9"/>
  <c r="N104" i="9"/>
  <c r="P270" i="9"/>
  <c r="O26" i="9"/>
  <c r="O122" i="9"/>
  <c r="Q331" i="9"/>
  <c r="O259" i="9"/>
  <c r="P167" i="9"/>
  <c r="Q299" i="9"/>
  <c r="O297" i="9"/>
  <c r="N37" i="9"/>
  <c r="Q86" i="9"/>
  <c r="Q281" i="9"/>
  <c r="P189" i="9"/>
  <c r="P7" i="9"/>
  <c r="N157" i="9"/>
  <c r="O333" i="9"/>
  <c r="N137" i="9"/>
  <c r="P158" i="9"/>
  <c r="P255" i="9"/>
  <c r="Q121" i="9"/>
  <c r="O49" i="9"/>
  <c r="P153" i="9"/>
  <c r="Q103" i="9"/>
  <c r="O283" i="9"/>
  <c r="O198" i="9"/>
  <c r="Q72" i="9"/>
  <c r="Q267" i="9"/>
  <c r="P21" i="9"/>
  <c r="N143" i="9"/>
  <c r="O207" i="9"/>
  <c r="N123" i="9"/>
  <c r="Q333" i="9"/>
  <c r="P241" i="9"/>
  <c r="Q79" i="9"/>
  <c r="O35" i="9"/>
  <c r="Q300" i="9"/>
  <c r="Q89" i="9"/>
  <c r="O87" i="9"/>
  <c r="O184" i="9"/>
  <c r="N36" i="9"/>
  <c r="Q253" i="9"/>
  <c r="O221" i="9"/>
  <c r="N279" i="9"/>
  <c r="P243" i="9"/>
  <c r="N246" i="9"/>
  <c r="P31" i="9"/>
  <c r="N15" i="9"/>
  <c r="P168" i="9"/>
  <c r="Q286" i="9"/>
  <c r="Q75" i="9"/>
  <c r="O73" i="9"/>
  <c r="O170" i="9"/>
  <c r="N22" i="9"/>
  <c r="Q85" i="9"/>
  <c r="Q336" i="9"/>
  <c r="L296" i="9"/>
  <c r="Q165" i="9"/>
  <c r="N265" i="9"/>
  <c r="Q320" i="9"/>
  <c r="N232" i="9"/>
  <c r="Q332" i="9"/>
  <c r="O344" i="9"/>
  <c r="P154" i="9"/>
  <c r="Q272" i="9"/>
  <c r="O312" i="9"/>
  <c r="P234" i="9"/>
  <c r="P345" i="9"/>
  <c r="N8" i="9"/>
  <c r="Q71" i="9"/>
  <c r="Q168" i="9"/>
  <c r="N72" i="9"/>
  <c r="N34" i="9"/>
  <c r="N262" i="9"/>
  <c r="N313" i="9"/>
  <c r="Q122" i="9"/>
  <c r="Q287" i="9"/>
  <c r="Q62" i="9"/>
  <c r="O298" i="9"/>
  <c r="P220" i="9"/>
  <c r="P331" i="9"/>
  <c r="O183" i="9"/>
  <c r="Q57" i="9"/>
  <c r="L139" i="9"/>
  <c r="O93" i="9"/>
  <c r="O286" i="9"/>
  <c r="N174" i="9"/>
  <c r="N65" i="9"/>
  <c r="O134" i="9"/>
  <c r="Q154" i="9"/>
  <c r="N314" i="9"/>
  <c r="Q282" i="9"/>
  <c r="P212" i="9"/>
  <c r="N230" i="9"/>
  <c r="N6" i="9"/>
  <c r="N248" i="9"/>
  <c r="O54" i="9"/>
  <c r="Q108" i="9"/>
  <c r="O120" i="9"/>
  <c r="Q273" i="9"/>
  <c r="Q48" i="9"/>
  <c r="O88" i="9"/>
  <c r="P206" i="9"/>
  <c r="P317" i="9"/>
  <c r="O169" i="9"/>
  <c r="O266" i="9"/>
  <c r="Q140" i="9"/>
  <c r="O238" i="9"/>
  <c r="P121" i="9"/>
  <c r="O69" i="9"/>
  <c r="O56" i="9"/>
  <c r="P226" i="9"/>
  <c r="O346" i="9"/>
  <c r="Q268" i="9"/>
  <c r="L225" i="9"/>
  <c r="O354" i="9"/>
  <c r="Q321" i="9"/>
  <c r="N343" i="9"/>
  <c r="O331" i="9"/>
  <c r="P253" i="9"/>
  <c r="Q77" i="9"/>
  <c r="O341" i="9"/>
  <c r="O74" i="9"/>
  <c r="P10" i="9"/>
  <c r="P149" i="9"/>
  <c r="O155" i="9"/>
  <c r="O252" i="9"/>
  <c r="Q157" i="9"/>
  <c r="N334" i="9"/>
  <c r="N17" i="9"/>
  <c r="O42" i="9"/>
  <c r="Q134" i="9"/>
  <c r="M21" i="9"/>
  <c r="M206" i="9"/>
  <c r="O292" i="9"/>
  <c r="N329" i="9"/>
  <c r="O317" i="9"/>
  <c r="P239" i="9"/>
  <c r="Q63" i="9"/>
  <c r="O327" i="9"/>
  <c r="P207" i="9"/>
  <c r="Q339" i="9"/>
  <c r="P135" i="9"/>
  <c r="P330" i="9"/>
  <c r="L21" i="9"/>
  <c r="O167" i="9"/>
  <c r="N294" i="9"/>
  <c r="N317" i="9"/>
  <c r="N119" i="9"/>
  <c r="O107" i="9"/>
  <c r="P29" i="9"/>
  <c r="Q49" i="9"/>
  <c r="O117" i="9"/>
  <c r="P193" i="9"/>
  <c r="P316" i="9"/>
  <c r="O70" i="9"/>
  <c r="N303" i="9"/>
  <c r="O300" i="9"/>
  <c r="Q326" i="9"/>
  <c r="Q296" i="9"/>
  <c r="N146" i="9"/>
  <c r="Q148" i="9"/>
  <c r="Q284" i="9"/>
  <c r="P134" i="9"/>
  <c r="N238" i="9"/>
  <c r="P180" i="9"/>
  <c r="P120" i="9"/>
  <c r="L354" i="9"/>
  <c r="L350" i="9"/>
  <c r="M353" i="9"/>
  <c r="L352" i="9"/>
  <c r="L353" i="9"/>
  <c r="L351" i="9"/>
  <c r="M317" i="9"/>
  <c r="M151" i="9"/>
  <c r="M66" i="9"/>
  <c r="M38" i="9"/>
  <c r="M64" i="9"/>
  <c r="M316" i="9"/>
  <c r="M39" i="9"/>
  <c r="M332" i="9"/>
  <c r="M284" i="9"/>
  <c r="M160" i="9"/>
  <c r="M252" i="9"/>
  <c r="M36" i="9"/>
  <c r="L255" i="9"/>
  <c r="M25" i="9"/>
  <c r="L160" i="9"/>
  <c r="M112" i="9"/>
  <c r="M281" i="9"/>
  <c r="M60" i="9"/>
  <c r="L28" i="9"/>
  <c r="L216" i="9"/>
  <c r="L65" i="9"/>
  <c r="M339" i="9"/>
  <c r="M126" i="9"/>
  <c r="M248" i="9"/>
  <c r="M152" i="9"/>
  <c r="L201" i="9"/>
  <c r="L29" i="9"/>
  <c r="L80" i="9"/>
  <c r="L269" i="9"/>
  <c r="L294" i="9"/>
  <c r="M154" i="9"/>
  <c r="M33" i="9"/>
  <c r="L76" i="9"/>
  <c r="M82" i="9"/>
  <c r="L311" i="9"/>
  <c r="L337" i="9"/>
  <c r="L300" i="9"/>
  <c r="M10" i="9"/>
  <c r="M116" i="9"/>
  <c r="M230" i="9"/>
  <c r="M190" i="9"/>
  <c r="M255" i="9"/>
  <c r="L280" i="9"/>
  <c r="L16" i="9"/>
  <c r="L314" i="9"/>
  <c r="L7" i="9"/>
  <c r="M182" i="9"/>
  <c r="M232" i="9"/>
  <c r="M249" i="9"/>
  <c r="L212" i="9"/>
  <c r="L347" i="9"/>
  <c r="L170" i="9"/>
  <c r="L282" i="9"/>
  <c r="L103" i="9"/>
  <c r="M97" i="9"/>
  <c r="M273" i="9"/>
  <c r="M62" i="9"/>
  <c r="M340" i="9"/>
  <c r="M101" i="9"/>
  <c r="M269" i="9"/>
  <c r="M42" i="9"/>
  <c r="M72" i="9"/>
  <c r="M239" i="9"/>
  <c r="L246" i="9"/>
  <c r="L317" i="9"/>
  <c r="M69" i="9"/>
  <c r="L232" i="9"/>
  <c r="M108" i="9"/>
  <c r="L117" i="9"/>
  <c r="M109" i="9"/>
  <c r="M92" i="9"/>
  <c r="M87" i="9"/>
  <c r="L141" i="9"/>
  <c r="M195" i="9"/>
  <c r="L30" i="9"/>
  <c r="M234" i="9"/>
  <c r="M226" i="9"/>
  <c r="M138" i="9"/>
  <c r="M121" i="9"/>
  <c r="L309" i="9"/>
  <c r="L25" i="9"/>
  <c r="M216" i="9"/>
  <c r="L242" i="9"/>
  <c r="L72" i="9"/>
  <c r="L128" i="9"/>
  <c r="M30" i="9"/>
  <c r="L130" i="9"/>
  <c r="L184" i="9"/>
  <c r="M48" i="9"/>
  <c r="L262" i="9"/>
  <c r="M240" i="9"/>
  <c r="M304" i="9"/>
  <c r="L50" i="9"/>
  <c r="L270" i="9"/>
  <c r="L64" i="9"/>
  <c r="M213" i="9"/>
  <c r="M174" i="9"/>
  <c r="M231" i="9"/>
  <c r="L126" i="9"/>
  <c r="L217" i="9"/>
  <c r="L235" i="9"/>
  <c r="M133" i="9"/>
  <c r="M335" i="9"/>
  <c r="M150" i="9"/>
  <c r="M254" i="9"/>
  <c r="L265" i="9"/>
  <c r="L127" i="9"/>
  <c r="L193" i="9"/>
  <c r="L18" i="9"/>
  <c r="L107" i="9"/>
  <c r="M257" i="9"/>
  <c r="M277" i="9"/>
  <c r="L301" i="9"/>
  <c r="M41" i="9"/>
  <c r="L251" i="9"/>
  <c r="L129" i="9"/>
  <c r="L236" i="9"/>
  <c r="M50" i="9"/>
  <c r="M311" i="9"/>
  <c r="M337" i="9"/>
  <c r="M300" i="9"/>
  <c r="M293" i="9"/>
  <c r="L344" i="9"/>
  <c r="L144" i="9"/>
  <c r="L286" i="9"/>
  <c r="L37" i="9"/>
  <c r="M291" i="9"/>
  <c r="M44" i="9"/>
  <c r="M341" i="9"/>
  <c r="L6" i="9"/>
  <c r="L97" i="9"/>
  <c r="L273" i="9"/>
  <c r="L62" i="9"/>
  <c r="L340" i="9"/>
  <c r="M196" i="9"/>
  <c r="M186" i="9"/>
  <c r="M161" i="9"/>
  <c r="M266" i="9"/>
  <c r="M173" i="9"/>
  <c r="M177" i="9"/>
  <c r="M218" i="9"/>
  <c r="M344" i="9"/>
  <c r="L203" i="9"/>
  <c r="L100" i="9"/>
  <c r="M247" i="9"/>
  <c r="M309" i="9"/>
  <c r="L42" i="9"/>
  <c r="L93" i="9"/>
  <c r="L98" i="9"/>
  <c r="L159" i="9"/>
  <c r="M132" i="9"/>
  <c r="L54" i="9"/>
  <c r="L198" i="9"/>
  <c r="M40" i="9"/>
  <c r="L137" i="9"/>
  <c r="L162" i="9"/>
  <c r="M65" i="9"/>
  <c r="L33" i="9"/>
  <c r="M338" i="9"/>
  <c r="L271" i="9"/>
  <c r="L274" i="9"/>
  <c r="M159" i="9"/>
  <c r="L324" i="9"/>
  <c r="L341" i="9"/>
  <c r="M156" i="9"/>
  <c r="M75" i="9"/>
  <c r="L292" i="9"/>
  <c r="L109" i="9"/>
  <c r="M330" i="9"/>
  <c r="M15" i="9"/>
  <c r="L239" i="9"/>
  <c r="L67" i="9"/>
  <c r="M327" i="9"/>
  <c r="M259" i="9"/>
  <c r="L210" i="9"/>
  <c r="M67" i="9"/>
  <c r="L293" i="9"/>
  <c r="L121" i="9"/>
  <c r="L252" i="9"/>
  <c r="M321" i="9"/>
  <c r="M107" i="9"/>
  <c r="M136" i="9"/>
  <c r="L228" i="9"/>
  <c r="L248" i="9"/>
  <c r="L53" i="9"/>
  <c r="L334" i="9"/>
  <c r="M12" i="9"/>
  <c r="M165" i="9"/>
  <c r="M346" i="9"/>
  <c r="L241" i="9"/>
  <c r="L229" i="9"/>
  <c r="L19" i="9"/>
  <c r="L218" i="9"/>
  <c r="L189" i="9"/>
  <c r="M115" i="9"/>
  <c r="M192" i="9"/>
  <c r="M6" i="9"/>
  <c r="M140" i="9"/>
  <c r="L287" i="9"/>
  <c r="L310" i="9"/>
  <c r="L135" i="9"/>
  <c r="M171" i="9"/>
  <c r="M251" i="9"/>
  <c r="M129" i="9"/>
  <c r="M236" i="9"/>
  <c r="M342" i="9"/>
  <c r="L70" i="9"/>
  <c r="L17" i="9"/>
  <c r="L164" i="9"/>
  <c r="M212" i="9"/>
  <c r="M324" i="9"/>
  <c r="M143" i="9"/>
  <c r="M105" i="9"/>
  <c r="L171" i="9"/>
  <c r="L196" i="9"/>
  <c r="L186" i="9"/>
  <c r="L161" i="9"/>
  <c r="L266" i="9"/>
  <c r="M306" i="9"/>
  <c r="M297" i="9"/>
  <c r="M264" i="9"/>
  <c r="M274" i="9"/>
  <c r="M193" i="9"/>
  <c r="L63" i="9"/>
  <c r="M294" i="9"/>
  <c r="L92" i="9"/>
  <c r="L59" i="9"/>
  <c r="L191" i="9"/>
  <c r="M68" i="9"/>
  <c r="M191" i="9"/>
  <c r="M90" i="9"/>
  <c r="M35" i="9"/>
  <c r="L335" i="9"/>
  <c r="L150" i="9"/>
  <c r="L152" i="9"/>
  <c r="L275" i="9"/>
  <c r="M113" i="9"/>
  <c r="M345" i="9"/>
  <c r="M188" i="9"/>
  <c r="L195" i="9"/>
  <c r="L336" i="9"/>
  <c r="L118" i="9"/>
  <c r="L120" i="9"/>
  <c r="L36" i="9"/>
  <c r="M102" i="9"/>
  <c r="M80" i="9"/>
  <c r="M184" i="9"/>
  <c r="L305" i="9"/>
  <c r="L56" i="9"/>
  <c r="L61" i="9"/>
  <c r="L179" i="9"/>
  <c r="M318" i="9"/>
  <c r="M287" i="9"/>
  <c r="M310" i="9"/>
  <c r="M135" i="9"/>
  <c r="L202" i="9"/>
  <c r="L169" i="9"/>
  <c r="L89" i="9"/>
  <c r="L331" i="9"/>
  <c r="M98" i="9"/>
  <c r="M130" i="9"/>
  <c r="M245" i="9"/>
  <c r="M205" i="9"/>
  <c r="L175" i="9"/>
  <c r="L306" i="9"/>
  <c r="L297" i="9"/>
  <c r="L264" i="9"/>
  <c r="L307" i="9"/>
  <c r="M32" i="9"/>
  <c r="M58" i="9"/>
  <c r="M20" i="9"/>
  <c r="M18" i="9"/>
  <c r="M45" i="9"/>
  <c r="M77" i="9"/>
  <c r="L197" i="9"/>
  <c r="L200" i="9"/>
  <c r="M114" i="9"/>
  <c r="L136" i="9"/>
  <c r="L86" i="9"/>
  <c r="M270" i="9"/>
  <c r="M99" i="9"/>
  <c r="M189" i="9"/>
  <c r="M22" i="9"/>
  <c r="L12" i="9"/>
  <c r="L66" i="9"/>
  <c r="L254" i="9"/>
  <c r="L73" i="9"/>
  <c r="M214" i="9"/>
  <c r="M104" i="9"/>
  <c r="M78" i="9"/>
  <c r="L55" i="9"/>
  <c r="L338" i="9"/>
  <c r="L219" i="9"/>
  <c r="L10" i="9"/>
  <c r="L181" i="9"/>
  <c r="M276" i="9"/>
  <c r="M313" i="9"/>
  <c r="M59" i="9"/>
  <c r="L154" i="9"/>
  <c r="L155" i="9"/>
  <c r="L298" i="9"/>
  <c r="L81" i="9"/>
  <c r="L74" i="9"/>
  <c r="M56" i="9"/>
  <c r="M61" i="9"/>
  <c r="M179" i="9"/>
  <c r="L99" i="9"/>
  <c r="L272" i="9"/>
  <c r="L326" i="9"/>
  <c r="L95" i="9"/>
  <c r="M172" i="9"/>
  <c r="M209" i="9"/>
  <c r="M16" i="9"/>
  <c r="M314" i="9"/>
  <c r="L123" i="9"/>
  <c r="L32" i="9"/>
  <c r="L58" i="9"/>
  <c r="L20" i="9"/>
  <c r="L250" i="9"/>
  <c r="M145" i="9"/>
  <c r="M157" i="9"/>
  <c r="M119" i="9"/>
  <c r="L38" i="9"/>
  <c r="L112" i="9"/>
  <c r="L345" i="9"/>
  <c r="L51" i="9"/>
  <c r="M299" i="9"/>
  <c r="L325" i="9"/>
  <c r="L114" i="9"/>
  <c r="L278" i="9"/>
  <c r="M181" i="9"/>
  <c r="M149" i="9"/>
  <c r="M123" i="9"/>
  <c r="L46" i="9"/>
  <c r="L94" i="9"/>
  <c r="M9" i="9"/>
  <c r="M237" i="9"/>
  <c r="L226" i="9"/>
  <c r="L108" i="9"/>
  <c r="M131" i="9"/>
  <c r="M164" i="9"/>
  <c r="L220" i="9"/>
  <c r="M328" i="9"/>
  <c r="M19" i="9"/>
  <c r="L88" i="9"/>
  <c r="M79" i="9"/>
  <c r="M336" i="9"/>
  <c r="L234" i="9"/>
  <c r="L291" i="9"/>
  <c r="M57" i="9"/>
  <c r="L183" i="9"/>
  <c r="M292" i="9"/>
  <c r="M224" i="9"/>
  <c r="M73" i="9"/>
  <c r="L134" i="9"/>
  <c r="L279" i="9"/>
  <c r="M178" i="9"/>
  <c r="M235" i="9"/>
  <c r="M305" i="9"/>
  <c r="L261" i="9"/>
  <c r="L23" i="9"/>
  <c r="L231" i="9"/>
  <c r="L105" i="9"/>
  <c r="M333" i="9"/>
  <c r="M312" i="9"/>
  <c r="L330" i="9"/>
  <c r="M71" i="9"/>
  <c r="M228" i="9"/>
  <c r="L267" i="9"/>
  <c r="L174" i="9"/>
  <c r="M27" i="9"/>
  <c r="M198" i="9"/>
  <c r="M49" i="9"/>
  <c r="L27" i="9"/>
  <c r="L113" i="9"/>
  <c r="L165" i="9"/>
  <c r="L346" i="9"/>
  <c r="L151" i="9"/>
  <c r="M322" i="9"/>
  <c r="M204" i="9"/>
  <c r="M253" i="9"/>
  <c r="L115" i="9"/>
  <c r="L15" i="9"/>
  <c r="L313" i="9"/>
  <c r="L339" i="9"/>
  <c r="L41" i="9"/>
  <c r="M222" i="9"/>
  <c r="M285" i="9"/>
  <c r="M278" i="9"/>
  <c r="L9" i="9"/>
  <c r="L258" i="9"/>
  <c r="L237" i="9"/>
  <c r="L180" i="9"/>
  <c r="L281" i="9"/>
  <c r="M155" i="9"/>
  <c r="M298" i="9"/>
  <c r="M81" i="9"/>
  <c r="L124" i="9"/>
  <c r="L187" i="9"/>
  <c r="L302" i="9"/>
  <c r="L194" i="9"/>
  <c r="M76" i="9"/>
  <c r="M280" i="9"/>
  <c r="M144" i="9"/>
  <c r="M286" i="9"/>
  <c r="M307" i="9"/>
  <c r="L145" i="9"/>
  <c r="L157" i="9"/>
  <c r="L119" i="9"/>
  <c r="M320" i="9"/>
  <c r="M203" i="9"/>
  <c r="M260" i="9"/>
  <c r="M220" i="9"/>
  <c r="M118" i="9"/>
  <c r="L22" i="9"/>
  <c r="M125" i="9"/>
  <c r="M308" i="9"/>
  <c r="M148" i="9"/>
  <c r="L214" i="9"/>
  <c r="L188" i="9"/>
  <c r="M295" i="9"/>
  <c r="L102" i="9"/>
  <c r="L77" i="9"/>
  <c r="M141" i="9"/>
  <c r="L110" i="9"/>
  <c r="L283" i="9"/>
  <c r="M258" i="9"/>
  <c r="M180" i="9"/>
  <c r="L57" i="9"/>
  <c r="L289" i="9"/>
  <c r="M70" i="9"/>
  <c r="L260" i="9"/>
  <c r="M343" i="9"/>
  <c r="M176" i="9"/>
  <c r="M185" i="9"/>
  <c r="M106" i="9"/>
  <c r="M288" i="9"/>
  <c r="L168" i="9"/>
  <c r="M243" i="9"/>
  <c r="L249" i="9"/>
  <c r="M289" i="9"/>
  <c r="L8" i="9"/>
  <c r="M23" i="9"/>
  <c r="L288" i="9"/>
  <c r="M301" i="9"/>
  <c r="L24" i="9"/>
  <c r="L148" i="9"/>
  <c r="L327" i="9"/>
  <c r="M168" i="9"/>
  <c r="L111" i="9"/>
  <c r="L44" i="9"/>
  <c r="L60" i="9"/>
  <c r="M268" i="9"/>
  <c r="L40" i="9"/>
  <c r="L329" i="9"/>
  <c r="M262" i="9"/>
  <c r="M210" i="9"/>
  <c r="M219" i="9"/>
  <c r="M7" i="9"/>
  <c r="L290" i="9"/>
  <c r="L143" i="9"/>
  <c r="L138" i="9"/>
  <c r="M122" i="9"/>
  <c r="M29" i="9"/>
  <c r="L85" i="9"/>
  <c r="L91" i="9"/>
  <c r="M54" i="9"/>
  <c r="L90" i="9"/>
  <c r="M227" i="9"/>
  <c r="M275" i="9"/>
  <c r="M265" i="9"/>
  <c r="L284" i="9"/>
  <c r="L322" i="9"/>
  <c r="L104" i="9"/>
  <c r="L78" i="9"/>
  <c r="M290" i="9"/>
  <c r="M223" i="9"/>
  <c r="M63" i="9"/>
  <c r="L342" i="9"/>
  <c r="L276" i="9"/>
  <c r="L215" i="9"/>
  <c r="L176" i="9"/>
  <c r="L35" i="9"/>
  <c r="M348" i="9"/>
  <c r="M242" i="9"/>
  <c r="M93" i="9"/>
  <c r="L167" i="9"/>
  <c r="L211" i="9"/>
  <c r="L43" i="9"/>
  <c r="L238" i="9"/>
  <c r="L47" i="9"/>
  <c r="M110" i="9"/>
  <c r="M46" i="9"/>
  <c r="M94" i="9"/>
  <c r="M283" i="9"/>
  <c r="L333" i="9"/>
  <c r="L156" i="9"/>
  <c r="L268" i="9"/>
  <c r="L75" i="9"/>
  <c r="L308" i="9"/>
  <c r="M169" i="9"/>
  <c r="M89" i="9"/>
  <c r="M331" i="9"/>
  <c r="M175" i="9"/>
  <c r="L343" i="9"/>
  <c r="L45" i="9"/>
  <c r="L328" i="9"/>
  <c r="M267" i="9"/>
  <c r="M52" i="9"/>
  <c r="M158" i="9"/>
  <c r="M315" i="9"/>
  <c r="M120" i="9"/>
  <c r="M202" i="9"/>
  <c r="L173" i="9"/>
  <c r="M329" i="9"/>
  <c r="L247" i="9"/>
  <c r="L277" i="9"/>
  <c r="M303" i="9"/>
  <c r="L49" i="9"/>
  <c r="M334" i="9"/>
  <c r="M233" i="9"/>
  <c r="M51" i="9"/>
  <c r="L82" i="9"/>
  <c r="L295" i="9"/>
  <c r="L204" i="9"/>
  <c r="L253" i="9"/>
  <c r="M241" i="9"/>
  <c r="M100" i="9"/>
  <c r="M162" i="9"/>
  <c r="M153" i="9"/>
  <c r="L177" i="9"/>
  <c r="L323" i="9"/>
  <c r="L285" i="9"/>
  <c r="L131" i="9"/>
  <c r="L96" i="9"/>
  <c r="M349" i="9"/>
  <c r="M24" i="9"/>
  <c r="L321" i="9"/>
  <c r="L319" i="9"/>
  <c r="L142" i="9"/>
  <c r="L34" i="9"/>
  <c r="L263" i="9"/>
  <c r="M211" i="9"/>
  <c r="M43" i="9"/>
  <c r="M238" i="9"/>
  <c r="M47" i="9"/>
  <c r="L83" i="9"/>
  <c r="L259" i="9"/>
  <c r="L48" i="9"/>
  <c r="L312" i="9"/>
  <c r="L26" i="9"/>
  <c r="M272" i="9"/>
  <c r="M326" i="9"/>
  <c r="M95" i="9"/>
  <c r="M37" i="9"/>
  <c r="L52" i="9"/>
  <c r="L158" i="9"/>
  <c r="L315" i="9"/>
  <c r="L68" i="9"/>
  <c r="M84" i="9"/>
  <c r="M221" i="9"/>
  <c r="M208" i="9"/>
  <c r="M215" i="9"/>
  <c r="M229" i="9"/>
  <c r="M146" i="9"/>
  <c r="M124" i="9"/>
  <c r="L172" i="9"/>
  <c r="M85" i="9"/>
  <c r="L316" i="9"/>
  <c r="M74" i="9"/>
  <c r="M86" i="9"/>
  <c r="M137" i="9"/>
  <c r="L348" i="9"/>
  <c r="L223" i="9"/>
  <c r="L299" i="9"/>
  <c r="L153" i="9"/>
  <c r="M88" i="9"/>
  <c r="M200" i="9"/>
  <c r="M279" i="9"/>
  <c r="M197" i="9"/>
  <c r="L222" i="9"/>
  <c r="L101" i="9"/>
  <c r="L149" i="9"/>
  <c r="M325" i="9"/>
  <c r="L257" i="9"/>
  <c r="M127" i="9"/>
  <c r="L320" i="9"/>
  <c r="L185" i="9"/>
  <c r="L69" i="9"/>
  <c r="L243" i="9"/>
  <c r="L132" i="9"/>
  <c r="L163" i="9"/>
  <c r="M319" i="9"/>
  <c r="M142" i="9"/>
  <c r="M34" i="9"/>
  <c r="M263" i="9"/>
  <c r="L182" i="9"/>
  <c r="L31" i="9"/>
  <c r="L147" i="9"/>
  <c r="L207" i="9"/>
  <c r="M26" i="9"/>
  <c r="M187" i="9"/>
  <c r="M302" i="9"/>
  <c r="M194" i="9"/>
  <c r="L125" i="9"/>
  <c r="L84" i="9"/>
  <c r="L221" i="9"/>
  <c r="L208" i="9"/>
  <c r="L233" i="9"/>
  <c r="M183" i="9"/>
  <c r="M117" i="9"/>
  <c r="M8" i="9"/>
  <c r="M246" i="9"/>
  <c r="L39" i="9"/>
  <c r="M163" i="9"/>
  <c r="L303" i="9"/>
  <c r="L227" i="9"/>
  <c r="M250" i="9"/>
  <c r="L332" i="9"/>
  <c r="M11" i="9"/>
  <c r="M201" i="9"/>
  <c r="L318" i="9"/>
  <c r="L178" i="9"/>
  <c r="L87" i="9"/>
  <c r="L106" i="9"/>
  <c r="M111" i="9"/>
  <c r="M28" i="9"/>
  <c r="M217" i="9"/>
  <c r="M53" i="9"/>
  <c r="L11" i="9"/>
  <c r="L349" i="9"/>
  <c r="L192" i="9"/>
  <c r="L166" i="9"/>
  <c r="L213" i="9"/>
  <c r="M55" i="9"/>
  <c r="M323" i="9"/>
  <c r="L79" i="9"/>
  <c r="L140" i="9"/>
  <c r="L116" i="9"/>
  <c r="L230" i="9"/>
  <c r="L190" i="9"/>
  <c r="L224" i="9"/>
  <c r="M261" i="9"/>
  <c r="M128" i="9"/>
  <c r="M91" i="9"/>
  <c r="L133" i="9"/>
  <c r="L209" i="9"/>
  <c r="L245" i="9"/>
  <c r="L205" i="9"/>
  <c r="L146" i="9"/>
  <c r="M83" i="9"/>
  <c r="M31" i="9"/>
  <c r="M147" i="9"/>
  <c r="M207" i="9"/>
  <c r="L240" i="9"/>
  <c r="L71" i="9"/>
  <c r="L122" i="9"/>
  <c r="L304" i="9"/>
  <c r="M347" i="9"/>
  <c r="M170" i="9"/>
  <c r="M282" i="9"/>
  <c r="M103" i="9"/>
  <c r="M167" i="9"/>
  <c r="M166" i="9"/>
  <c r="M17" i="9"/>
  <c r="M96" i="9"/>
  <c r="M134" i="9"/>
  <c r="M271" i="9"/>
  <c r="AB349" i="4"/>
  <c r="AB354" i="4"/>
  <c r="AD354" i="4" s="1"/>
  <c r="T348" i="4"/>
  <c r="Z348" i="4" s="1"/>
  <c r="AA348" i="4" s="1"/>
  <c r="T351" i="4"/>
  <c r="Z351" i="4" s="1"/>
  <c r="AA351" i="4" s="1"/>
  <c r="T350" i="4"/>
  <c r="Z350" i="4" s="1"/>
  <c r="AA350" i="4" s="1"/>
  <c r="Y344" i="4"/>
  <c r="J191" i="12"/>
  <c r="J199" i="12"/>
  <c r="J207" i="12"/>
  <c r="J215" i="12"/>
  <c r="J223" i="12"/>
  <c r="J232" i="12"/>
  <c r="J240" i="12"/>
  <c r="J248" i="12"/>
  <c r="J256" i="12"/>
  <c r="J264" i="12"/>
  <c r="J272" i="12"/>
  <c r="J280" i="12"/>
  <c r="J288" i="12"/>
  <c r="J296" i="12"/>
  <c r="J304" i="12"/>
  <c r="J312" i="12"/>
  <c r="J320" i="12"/>
  <c r="J328" i="12"/>
  <c r="J336" i="12"/>
  <c r="J345" i="12"/>
  <c r="J11" i="12"/>
  <c r="J19" i="12"/>
  <c r="J27" i="12"/>
  <c r="J35" i="12"/>
  <c r="J43" i="12"/>
  <c r="J51" i="12"/>
  <c r="J59" i="12"/>
  <c r="J67" i="12"/>
  <c r="J75" i="12"/>
  <c r="J83" i="12"/>
  <c r="J91" i="12"/>
  <c r="J99" i="12"/>
  <c r="J107" i="12"/>
  <c r="J115" i="12"/>
  <c r="J123" i="12"/>
  <c r="J131" i="12"/>
  <c r="J139" i="12"/>
  <c r="J147" i="12"/>
  <c r="J155" i="12"/>
  <c r="J163" i="12"/>
  <c r="J171" i="12"/>
  <c r="J179" i="12"/>
  <c r="J187" i="12"/>
  <c r="J229" i="12"/>
  <c r="J269" i="12"/>
  <c r="J309" i="12"/>
  <c r="J8" i="12"/>
  <c r="J48" i="12"/>
  <c r="J96" i="12"/>
  <c r="J136" i="12"/>
  <c r="J176" i="12"/>
  <c r="J303" i="12"/>
  <c r="J10" i="12"/>
  <c r="J58" i="12"/>
  <c r="J114" i="12"/>
  <c r="J170" i="12"/>
  <c r="J192" i="12"/>
  <c r="J200" i="12"/>
  <c r="J208" i="12"/>
  <c r="J216" i="12"/>
  <c r="J224" i="12"/>
  <c r="J233" i="12"/>
  <c r="J241" i="12"/>
  <c r="J249" i="12"/>
  <c r="J257" i="12"/>
  <c r="J265" i="12"/>
  <c r="J273" i="12"/>
  <c r="J281" i="12"/>
  <c r="J289" i="12"/>
  <c r="J297" i="12"/>
  <c r="J305" i="12"/>
  <c r="J313" i="12"/>
  <c r="J321" i="12"/>
  <c r="J329" i="12"/>
  <c r="J337" i="12"/>
  <c r="J346" i="12"/>
  <c r="J12" i="12"/>
  <c r="J20" i="12"/>
  <c r="J28" i="12"/>
  <c r="J36" i="12"/>
  <c r="J44" i="12"/>
  <c r="J52" i="12"/>
  <c r="J60" i="12"/>
  <c r="J68" i="12"/>
  <c r="J76" i="12"/>
  <c r="J84" i="12"/>
  <c r="J92" i="12"/>
  <c r="J100" i="12"/>
  <c r="J108" i="12"/>
  <c r="J116" i="12"/>
  <c r="J124" i="12"/>
  <c r="J132" i="12"/>
  <c r="J140" i="12"/>
  <c r="J148" i="12"/>
  <c r="J156" i="12"/>
  <c r="J164" i="12"/>
  <c r="J172" i="12"/>
  <c r="J180" i="12"/>
  <c r="J188" i="12"/>
  <c r="J196" i="12"/>
  <c r="J212" i="12"/>
  <c r="J245" i="12"/>
  <c r="J261" i="12"/>
  <c r="J285" i="12"/>
  <c r="J301" i="12"/>
  <c r="J341" i="12"/>
  <c r="J40" i="12"/>
  <c r="J72" i="12"/>
  <c r="J112" i="12"/>
  <c r="J144" i="12"/>
  <c r="J184" i="12"/>
  <c r="J319" i="12"/>
  <c r="J42" i="12"/>
  <c r="J98" i="12"/>
  <c r="J138" i="12"/>
  <c r="J178" i="12"/>
  <c r="J193" i="12"/>
  <c r="J201" i="12"/>
  <c r="J209" i="12"/>
  <c r="J217" i="12"/>
  <c r="J226" i="12"/>
  <c r="J234" i="12"/>
  <c r="J242" i="12"/>
  <c r="J250" i="12"/>
  <c r="J258" i="12"/>
  <c r="J266" i="12"/>
  <c r="J274" i="12"/>
  <c r="J282" i="12"/>
  <c r="J290" i="12"/>
  <c r="J298" i="12"/>
  <c r="J306" i="12"/>
  <c r="J314" i="12"/>
  <c r="J322" i="12"/>
  <c r="J330" i="12"/>
  <c r="J338" i="12"/>
  <c r="J347" i="12"/>
  <c r="J13" i="12"/>
  <c r="J21" i="12"/>
  <c r="J29" i="12"/>
  <c r="J37" i="12"/>
  <c r="J45" i="12"/>
  <c r="J53" i="12"/>
  <c r="J61" i="12"/>
  <c r="J69" i="12"/>
  <c r="J77" i="12"/>
  <c r="J85" i="12"/>
  <c r="J93" i="12"/>
  <c r="J101" i="12"/>
  <c r="J109" i="12"/>
  <c r="J117" i="12"/>
  <c r="J125" i="12"/>
  <c r="J133" i="12"/>
  <c r="J141" i="12"/>
  <c r="J149" i="12"/>
  <c r="J157" i="12"/>
  <c r="J165" i="12"/>
  <c r="J173" i="12"/>
  <c r="J181" i="12"/>
  <c r="J189" i="12"/>
  <c r="J220" i="12"/>
  <c r="J277" i="12"/>
  <c r="J317" i="12"/>
  <c r="J16" i="12"/>
  <c r="J56" i="12"/>
  <c r="J88" i="12"/>
  <c r="J128" i="12"/>
  <c r="J168" i="12"/>
  <c r="J295" i="12"/>
  <c r="J26" i="12"/>
  <c r="J66" i="12"/>
  <c r="J106" i="12"/>
  <c r="J162" i="12"/>
  <c r="J194" i="12"/>
  <c r="J202" i="12"/>
  <c r="J210" i="12"/>
  <c r="J218" i="12"/>
  <c r="J227" i="12"/>
  <c r="J235" i="12"/>
  <c r="J243" i="12"/>
  <c r="J251" i="12"/>
  <c r="J259" i="12"/>
  <c r="J267" i="12"/>
  <c r="J275" i="12"/>
  <c r="J283" i="12"/>
  <c r="J291" i="12"/>
  <c r="J299" i="12"/>
  <c r="J307" i="12"/>
  <c r="J315" i="12"/>
  <c r="J323" i="12"/>
  <c r="J331" i="12"/>
  <c r="J339" i="12"/>
  <c r="J6" i="12"/>
  <c r="J14" i="12"/>
  <c r="J22" i="12"/>
  <c r="J30" i="12"/>
  <c r="J38" i="12"/>
  <c r="J46" i="12"/>
  <c r="J54" i="12"/>
  <c r="J62" i="12"/>
  <c r="J70" i="12"/>
  <c r="J78" i="12"/>
  <c r="J86" i="12"/>
  <c r="J94" i="12"/>
  <c r="J102" i="12"/>
  <c r="J110" i="12"/>
  <c r="J118" i="12"/>
  <c r="J126" i="12"/>
  <c r="J134" i="12"/>
  <c r="J142" i="12"/>
  <c r="J150" i="12"/>
  <c r="J158" i="12"/>
  <c r="J166" i="12"/>
  <c r="J174" i="12"/>
  <c r="J182" i="12"/>
  <c r="J190" i="12"/>
  <c r="J237" i="12"/>
  <c r="J325" i="12"/>
  <c r="J32" i="12"/>
  <c r="J80" i="12"/>
  <c r="J120" i="12"/>
  <c r="J160" i="12"/>
  <c r="J287" i="12"/>
  <c r="J18" i="12"/>
  <c r="J74" i="12"/>
  <c r="J146" i="12"/>
  <c r="J195" i="12"/>
  <c r="J203" i="12"/>
  <c r="J211" i="12"/>
  <c r="J219" i="12"/>
  <c r="J228" i="12"/>
  <c r="J236" i="12"/>
  <c r="J244" i="12"/>
  <c r="J252" i="12"/>
  <c r="J260" i="12"/>
  <c r="J268" i="12"/>
  <c r="J276" i="12"/>
  <c r="J284" i="12"/>
  <c r="J292" i="12"/>
  <c r="J300" i="12"/>
  <c r="J308" i="12"/>
  <c r="J316" i="12"/>
  <c r="J324" i="12"/>
  <c r="J332" i="12"/>
  <c r="J340" i="12"/>
  <c r="J7" i="12"/>
  <c r="J15" i="12"/>
  <c r="J23" i="12"/>
  <c r="J31" i="12"/>
  <c r="J39" i="12"/>
  <c r="J47" i="12"/>
  <c r="J55" i="12"/>
  <c r="J63" i="12"/>
  <c r="J71" i="12"/>
  <c r="J79" i="12"/>
  <c r="J87" i="12"/>
  <c r="J95" i="12"/>
  <c r="J103" i="12"/>
  <c r="J111" i="12"/>
  <c r="J119" i="12"/>
  <c r="J127" i="12"/>
  <c r="J135" i="12"/>
  <c r="J143" i="12"/>
  <c r="J151" i="12"/>
  <c r="J159" i="12"/>
  <c r="J167" i="12"/>
  <c r="J175" i="12"/>
  <c r="J183" i="12"/>
  <c r="J225" i="12"/>
  <c r="J204" i="12"/>
  <c r="J253" i="12"/>
  <c r="J293" i="12"/>
  <c r="J333" i="12"/>
  <c r="J24" i="12"/>
  <c r="J64" i="12"/>
  <c r="J104" i="12"/>
  <c r="J152" i="12"/>
  <c r="J344" i="12"/>
  <c r="J327" i="12"/>
  <c r="J34" i="12"/>
  <c r="J82" i="12"/>
  <c r="J130" i="12"/>
  <c r="J186" i="12"/>
  <c r="J197" i="12"/>
  <c r="J205" i="12"/>
  <c r="J213" i="12"/>
  <c r="J221" i="12"/>
  <c r="J230" i="12"/>
  <c r="J238" i="12"/>
  <c r="J246" i="12"/>
  <c r="J254" i="12"/>
  <c r="J262" i="12"/>
  <c r="J270" i="12"/>
  <c r="J278" i="12"/>
  <c r="J286" i="12"/>
  <c r="J294" i="12"/>
  <c r="J302" i="12"/>
  <c r="J310" i="12"/>
  <c r="J318" i="12"/>
  <c r="J326" i="12"/>
  <c r="J334" i="12"/>
  <c r="J342" i="12"/>
  <c r="J9" i="12"/>
  <c r="J17" i="12"/>
  <c r="J25" i="12"/>
  <c r="J33" i="12"/>
  <c r="J41" i="12"/>
  <c r="J49" i="12"/>
  <c r="J57" i="12"/>
  <c r="J65" i="12"/>
  <c r="J73" i="12"/>
  <c r="J81" i="12"/>
  <c r="J89" i="12"/>
  <c r="J97" i="12"/>
  <c r="J105" i="12"/>
  <c r="J113" i="12"/>
  <c r="J121" i="12"/>
  <c r="J129" i="12"/>
  <c r="J137" i="12"/>
  <c r="J145" i="12"/>
  <c r="J153" i="12"/>
  <c r="J161" i="12"/>
  <c r="J169" i="12"/>
  <c r="J177" i="12"/>
  <c r="J185" i="12"/>
  <c r="J198" i="12"/>
  <c r="J206" i="12"/>
  <c r="J214" i="12"/>
  <c r="J222" i="12"/>
  <c r="J231" i="12"/>
  <c r="J239" i="12"/>
  <c r="J247" i="12"/>
  <c r="J255" i="12"/>
  <c r="J263" i="12"/>
  <c r="J271" i="12"/>
  <c r="J279" i="12"/>
  <c r="J311" i="12"/>
  <c r="J335" i="12"/>
  <c r="J343" i="12"/>
  <c r="J50" i="12"/>
  <c r="J90" i="12"/>
  <c r="J122" i="12"/>
  <c r="J154" i="12"/>
  <c r="L346" i="4"/>
  <c r="N346" i="4" s="1"/>
  <c r="P338" i="12"/>
  <c r="Q338" i="12" s="1"/>
  <c r="L338" i="4"/>
  <c r="N338" i="4" s="1"/>
  <c r="L345" i="4"/>
  <c r="N345" i="4" s="1"/>
  <c r="L337" i="4"/>
  <c r="N337" i="4" s="1"/>
  <c r="L344" i="4"/>
  <c r="N344" i="4" s="1"/>
  <c r="L336" i="4"/>
  <c r="N336" i="4" s="1"/>
  <c r="L347" i="4"/>
  <c r="N347" i="4" s="1"/>
  <c r="L339" i="4"/>
  <c r="N339" i="4" s="1"/>
  <c r="U347" i="4"/>
  <c r="W341" i="4"/>
  <c r="W339" i="4"/>
  <c r="AC343" i="4"/>
  <c r="L343" i="4"/>
  <c r="N343" i="4" s="1"/>
  <c r="P347" i="4"/>
  <c r="U341" i="4"/>
  <c r="L342" i="4"/>
  <c r="N342" i="4" s="1"/>
  <c r="P341" i="4"/>
  <c r="U339" i="4"/>
  <c r="L341" i="4"/>
  <c r="N341" i="4" s="1"/>
  <c r="P339" i="4"/>
  <c r="V343" i="4"/>
  <c r="L340" i="4"/>
  <c r="N340" i="4" s="1"/>
  <c r="W347" i="4"/>
  <c r="V345" i="4"/>
  <c r="V337" i="4"/>
  <c r="AC345" i="4"/>
  <c r="AC337" i="4"/>
  <c r="P340" i="4"/>
  <c r="U340" i="4"/>
  <c r="V344" i="4"/>
  <c r="V336" i="4"/>
  <c r="W340" i="4"/>
  <c r="AC344" i="4"/>
  <c r="AC336" i="4"/>
  <c r="P346" i="4"/>
  <c r="P338" i="4"/>
  <c r="U346" i="4"/>
  <c r="U338" i="4"/>
  <c r="V342" i="4"/>
  <c r="W346" i="4"/>
  <c r="W338" i="4"/>
  <c r="AC342" i="4"/>
  <c r="P345" i="4"/>
  <c r="P337" i="4"/>
  <c r="U345" i="4"/>
  <c r="U337" i="4"/>
  <c r="V341" i="4"/>
  <c r="W337" i="4"/>
  <c r="P344" i="4"/>
  <c r="P336" i="4"/>
  <c r="U344" i="4"/>
  <c r="U336" i="4"/>
  <c r="V340" i="4"/>
  <c r="P343" i="4"/>
  <c r="U343" i="4"/>
  <c r="V347" i="4"/>
  <c r="V339" i="4"/>
  <c r="P342" i="4"/>
  <c r="U342" i="4"/>
  <c r="V346" i="4"/>
  <c r="V338" i="4"/>
  <c r="F341" i="15"/>
  <c r="G341" i="15" s="1"/>
  <c r="V234" i="16"/>
  <c r="V38" i="16"/>
  <c r="O252" i="19" s="1"/>
  <c r="V278" i="16"/>
  <c r="V189" i="16"/>
  <c r="V287" i="16"/>
  <c r="V128" i="16"/>
  <c r="O325" i="19" s="1"/>
  <c r="V177" i="16"/>
  <c r="V25" i="16"/>
  <c r="V329" i="16"/>
  <c r="V354" i="16"/>
  <c r="O316" i="19" s="1"/>
  <c r="V74" i="16"/>
  <c r="O265" i="19" s="1"/>
  <c r="V61" i="16"/>
  <c r="V159" i="16"/>
  <c r="V149" i="16"/>
  <c r="V33" i="16"/>
  <c r="V285" i="16"/>
  <c r="O257" i="19" s="1"/>
  <c r="V258" i="16"/>
  <c r="V280" i="16"/>
  <c r="V140" i="16"/>
  <c r="V108" i="16"/>
  <c r="V103" i="16"/>
  <c r="V241" i="16"/>
  <c r="V355" i="16"/>
  <c r="V9" i="16"/>
  <c r="V291" i="16"/>
  <c r="V20" i="16"/>
  <c r="V40" i="16"/>
  <c r="V192" i="16"/>
  <c r="O269" i="19" s="1"/>
  <c r="V180" i="16"/>
  <c r="O335" i="19" s="1"/>
  <c r="N345" i="12"/>
  <c r="L344" i="12"/>
  <c r="N342" i="12"/>
  <c r="K347" i="12"/>
  <c r="K344" i="12"/>
  <c r="N339" i="12"/>
  <c r="M336" i="12"/>
  <c r="M345" i="12"/>
  <c r="L342" i="12"/>
  <c r="L340" i="12"/>
  <c r="M339" i="12"/>
  <c r="K338" i="12"/>
  <c r="N336" i="12"/>
  <c r="N346" i="12"/>
  <c r="L345" i="12"/>
  <c r="N343" i="12"/>
  <c r="K342" i="12"/>
  <c r="N340" i="12"/>
  <c r="L339" i="12"/>
  <c r="L338" i="12"/>
  <c r="M346" i="12"/>
  <c r="M343" i="12"/>
  <c r="M340" i="12"/>
  <c r="K339" i="12"/>
  <c r="N337" i="12"/>
  <c r="L336" i="12"/>
  <c r="N347" i="12"/>
  <c r="L346" i="12"/>
  <c r="L343" i="12"/>
  <c r="N341" i="12"/>
  <c r="M337" i="12"/>
  <c r="K336" i="12"/>
  <c r="M347" i="12"/>
  <c r="K346" i="12"/>
  <c r="N344" i="12"/>
  <c r="K343" i="12"/>
  <c r="M341" i="12"/>
  <c r="K340" i="12"/>
  <c r="L337" i="12"/>
  <c r="L347" i="12"/>
  <c r="M344" i="12"/>
  <c r="L341" i="12"/>
  <c r="N338" i="12"/>
  <c r="P343" i="12"/>
  <c r="Q343" i="12" s="1"/>
  <c r="P342" i="12"/>
  <c r="Q342" i="12" s="1"/>
  <c r="P337" i="12"/>
  <c r="Q337" i="12" s="1"/>
  <c r="P341" i="12"/>
  <c r="Q341" i="12" s="1"/>
  <c r="P336" i="12"/>
  <c r="Q336" i="12" s="1"/>
  <c r="P340" i="12"/>
  <c r="Q340" i="12" s="1"/>
  <c r="P345" i="12"/>
  <c r="Q345" i="12" s="1"/>
  <c r="P339" i="12"/>
  <c r="Q339" i="12" s="1"/>
  <c r="P344" i="12"/>
  <c r="Q344" i="12" s="1"/>
  <c r="P347" i="12"/>
  <c r="Q347" i="12" s="1"/>
  <c r="P346" i="12"/>
  <c r="Q346" i="12" s="1"/>
  <c r="K345" i="12"/>
  <c r="M342" i="12"/>
  <c r="K341" i="12"/>
  <c r="M338" i="12"/>
  <c r="K337" i="12"/>
  <c r="V360" i="16" l="1"/>
  <c r="L78" i="21" s="1"/>
  <c r="O5" i="19"/>
  <c r="E259" i="16"/>
  <c r="M352" i="30" s="1"/>
  <c r="AG352" i="30" s="1"/>
  <c r="O341" i="19"/>
  <c r="AT335" i="30"/>
  <c r="O329" i="19"/>
  <c r="AT323" i="30"/>
  <c r="O270" i="19"/>
  <c r="AT269" i="30"/>
  <c r="O323" i="19"/>
  <c r="AT257" i="30"/>
  <c r="AT252" i="30"/>
  <c r="O322" i="19"/>
  <c r="AT316" i="30"/>
  <c r="O340" i="19"/>
  <c r="AT334" i="30"/>
  <c r="O342" i="19"/>
  <c r="AT336" i="30"/>
  <c r="O266" i="19"/>
  <c r="AT265" i="30"/>
  <c r="O331" i="19"/>
  <c r="AT325" i="30"/>
  <c r="O334" i="19"/>
  <c r="O336" i="19"/>
  <c r="O177" i="19"/>
  <c r="AT177" i="30"/>
  <c r="O116" i="19"/>
  <c r="AT116" i="30"/>
  <c r="O198" i="19"/>
  <c r="AT198" i="30"/>
  <c r="O101" i="19"/>
  <c r="AT101" i="30"/>
  <c r="O197" i="19"/>
  <c r="AT197" i="30"/>
  <c r="O253" i="19"/>
  <c r="AT253" i="30"/>
  <c r="O30" i="19"/>
  <c r="AT30" i="30"/>
  <c r="AT5" i="30"/>
  <c r="O10" i="19"/>
  <c r="AT10" i="30"/>
  <c r="O258" i="19"/>
  <c r="AT258" i="30"/>
  <c r="O11" i="19"/>
  <c r="AT11" i="30"/>
  <c r="O230" i="19"/>
  <c r="AT230" i="30"/>
  <c r="O171" i="19"/>
  <c r="AT171" i="30"/>
  <c r="O187" i="19"/>
  <c r="AT187" i="30"/>
  <c r="O144" i="19"/>
  <c r="AT144" i="30"/>
  <c r="O216" i="19"/>
  <c r="AT216" i="30"/>
  <c r="O232" i="19"/>
  <c r="AT232" i="30"/>
  <c r="O193" i="19"/>
  <c r="AT193" i="30"/>
  <c r="O29" i="19"/>
  <c r="AT29" i="30"/>
  <c r="O9" i="19"/>
  <c r="AT9" i="30"/>
  <c r="O12" i="19"/>
  <c r="AT12" i="30"/>
  <c r="AG353" i="30"/>
  <c r="N353" i="30"/>
  <c r="AD349" i="4"/>
  <c r="R341" i="9"/>
  <c r="O358" i="12"/>
  <c r="R358" i="12" s="1"/>
  <c r="R359" i="9"/>
  <c r="F39" i="16" s="1"/>
  <c r="O359" i="12"/>
  <c r="R359" i="12" s="1"/>
  <c r="I39" i="16" s="1"/>
  <c r="R357" i="9"/>
  <c r="O355" i="12"/>
  <c r="R355" i="12" s="1"/>
  <c r="R249" i="9"/>
  <c r="R33" i="9"/>
  <c r="F88" i="16" s="1"/>
  <c r="R356" i="9"/>
  <c r="R133" i="9"/>
  <c r="F343" i="16" s="1"/>
  <c r="R195" i="9"/>
  <c r="F141" i="16" s="1"/>
  <c r="O357" i="12"/>
  <c r="R357" i="12" s="1"/>
  <c r="R145" i="9"/>
  <c r="F79" i="16" s="1"/>
  <c r="R180" i="9"/>
  <c r="F333" i="16" s="1"/>
  <c r="R183" i="9"/>
  <c r="F293" i="16" s="1"/>
  <c r="R38" i="9"/>
  <c r="F69" i="16" s="1"/>
  <c r="R137" i="9"/>
  <c r="F286" i="16" s="1"/>
  <c r="R280" i="9"/>
  <c r="R358" i="9"/>
  <c r="R105" i="9"/>
  <c r="F338" i="16" s="1"/>
  <c r="R355" i="9"/>
  <c r="O356" i="12"/>
  <c r="R356" i="12" s="1"/>
  <c r="R338" i="9"/>
  <c r="O348" i="12"/>
  <c r="R348" i="12" s="1"/>
  <c r="O353" i="12"/>
  <c r="R353" i="12" s="1"/>
  <c r="O349" i="12"/>
  <c r="R349" i="12" s="1"/>
  <c r="O354" i="12"/>
  <c r="R354" i="12" s="1"/>
  <c r="O352" i="12"/>
  <c r="R352" i="12" s="1"/>
  <c r="O350" i="12"/>
  <c r="R350" i="12" s="1"/>
  <c r="O351" i="12"/>
  <c r="R351" i="12" s="1"/>
  <c r="R349" i="9"/>
  <c r="R157" i="9"/>
  <c r="F6" i="16" s="1"/>
  <c r="R343" i="9"/>
  <c r="R351" i="9"/>
  <c r="R45" i="9"/>
  <c r="F307" i="16" s="1"/>
  <c r="R226" i="9"/>
  <c r="F104" i="16" s="1"/>
  <c r="R112" i="9"/>
  <c r="R344" i="9"/>
  <c r="R83" i="9"/>
  <c r="F227" i="16" s="1"/>
  <c r="R181" i="9"/>
  <c r="F336" i="16" s="1"/>
  <c r="R160" i="9"/>
  <c r="F14" i="16" s="1"/>
  <c r="R80" i="9"/>
  <c r="R198" i="9"/>
  <c r="F280" i="16" s="1"/>
  <c r="R227" i="9"/>
  <c r="R264" i="9"/>
  <c r="R126" i="9"/>
  <c r="F133" i="16" s="1"/>
  <c r="R299" i="9"/>
  <c r="R128" i="9"/>
  <c r="F210" i="16" s="1"/>
  <c r="R339" i="9"/>
  <c r="R305" i="9"/>
  <c r="R150" i="9"/>
  <c r="F193" i="16" s="1"/>
  <c r="R159" i="9"/>
  <c r="F240" i="16" s="1"/>
  <c r="R350" i="9"/>
  <c r="R304" i="9"/>
  <c r="R138" i="9"/>
  <c r="F213" i="16" s="1"/>
  <c r="R176" i="9"/>
  <c r="R10" i="9"/>
  <c r="R37" i="9"/>
  <c r="F5" i="16" s="1"/>
  <c r="R222" i="9"/>
  <c r="F136" i="16" s="1"/>
  <c r="R329" i="9"/>
  <c r="R192" i="9"/>
  <c r="F118" i="16" s="1"/>
  <c r="R153" i="9"/>
  <c r="F321" i="16" s="1"/>
  <c r="R259" i="9"/>
  <c r="R131" i="9"/>
  <c r="F52" i="16" s="1"/>
  <c r="R29" i="9"/>
  <c r="F287" i="16" s="1"/>
  <c r="R111" i="9"/>
  <c r="F100" i="16" s="1"/>
  <c r="R102" i="9"/>
  <c r="F53" i="16" s="1"/>
  <c r="R281" i="9"/>
  <c r="R330" i="9"/>
  <c r="R95" i="9"/>
  <c r="F297" i="16" s="1"/>
  <c r="R307" i="9"/>
  <c r="R92" i="9"/>
  <c r="F162" i="16" s="1"/>
  <c r="R248" i="9"/>
  <c r="R15" i="9"/>
  <c r="F298" i="16" s="1"/>
  <c r="R162" i="9"/>
  <c r="F60" i="16" s="1"/>
  <c r="R217" i="9"/>
  <c r="F244" i="16" s="1"/>
  <c r="R16" i="9"/>
  <c r="R206" i="9"/>
  <c r="F202" i="16" s="1"/>
  <c r="R258" i="9"/>
  <c r="R86" i="9"/>
  <c r="F97" i="16" s="1"/>
  <c r="R164" i="9"/>
  <c r="F199" i="16" s="1"/>
  <c r="R353" i="9"/>
  <c r="R289" i="9"/>
  <c r="R200" i="9"/>
  <c r="R309" i="9"/>
  <c r="R320" i="9"/>
  <c r="R68" i="9"/>
  <c r="F347" i="16" s="1"/>
  <c r="R346" i="9"/>
  <c r="R242" i="9"/>
  <c r="F137" i="16" s="1"/>
  <c r="R117" i="9"/>
  <c r="F322" i="16" s="1"/>
  <c r="R71" i="9"/>
  <c r="F109" i="16" s="1"/>
  <c r="R39" i="9"/>
  <c r="F76" i="16" s="1"/>
  <c r="R207" i="9"/>
  <c r="F221" i="16" s="1"/>
  <c r="R104" i="9"/>
  <c r="R24" i="9"/>
  <c r="F85" i="16" s="1"/>
  <c r="R260" i="9"/>
  <c r="R165" i="9"/>
  <c r="F17" i="16" s="1"/>
  <c r="R275" i="9"/>
  <c r="R107" i="9"/>
  <c r="F150" i="16" s="1"/>
  <c r="R352" i="9"/>
  <c r="R225" i="9"/>
  <c r="F135" i="16" s="1"/>
  <c r="R240" i="9"/>
  <c r="F279" i="16" s="1"/>
  <c r="R23" i="9"/>
  <c r="F82" i="16" s="1"/>
  <c r="R177" i="9"/>
  <c r="F103" i="16" s="1"/>
  <c r="R233" i="9"/>
  <c r="F119" i="16" s="1"/>
  <c r="R156" i="9"/>
  <c r="R166" i="9"/>
  <c r="F267" i="16" s="1"/>
  <c r="R155" i="9"/>
  <c r="F21" i="16" s="1"/>
  <c r="R18" i="9"/>
  <c r="F306" i="16" s="1"/>
  <c r="R196" i="9"/>
  <c r="F348" i="16" s="1"/>
  <c r="R202" i="9"/>
  <c r="F56" i="16" s="1"/>
  <c r="R184" i="9"/>
  <c r="R209" i="9"/>
  <c r="F260" i="16" s="1"/>
  <c r="R48" i="9"/>
  <c r="F301" i="16" s="1"/>
  <c r="R122" i="9"/>
  <c r="F65" i="16" s="1"/>
  <c r="R348" i="9"/>
  <c r="R277" i="9"/>
  <c r="R43" i="9"/>
  <c r="R78" i="9"/>
  <c r="F55" i="16" s="1"/>
  <c r="R143" i="9"/>
  <c r="F143" i="16" s="1"/>
  <c r="R148" i="9"/>
  <c r="F102" i="16" s="1"/>
  <c r="R214" i="9"/>
  <c r="F48" i="16" s="1"/>
  <c r="R291" i="9"/>
  <c r="R94" i="9"/>
  <c r="F99" i="16" s="1"/>
  <c r="R99" i="9"/>
  <c r="F165" i="16" s="1"/>
  <c r="R306" i="9"/>
  <c r="R179" i="9"/>
  <c r="R193" i="9"/>
  <c r="F108" i="16" s="1"/>
  <c r="R292" i="9"/>
  <c r="R173" i="9"/>
  <c r="F178" i="16" s="1"/>
  <c r="R286" i="9"/>
  <c r="R255" i="9"/>
  <c r="R303" i="9"/>
  <c r="R188" i="9"/>
  <c r="R224" i="9"/>
  <c r="F51" i="16" s="1"/>
  <c r="R315" i="9"/>
  <c r="R247" i="9"/>
  <c r="R211" i="9"/>
  <c r="F236" i="16" s="1"/>
  <c r="R290" i="9"/>
  <c r="R9" i="9"/>
  <c r="R231" i="9"/>
  <c r="F41" i="16" s="1"/>
  <c r="R234" i="9"/>
  <c r="F225" i="16" s="1"/>
  <c r="R46" i="9"/>
  <c r="F157" i="16" s="1"/>
  <c r="R136" i="9"/>
  <c r="F15" i="16" s="1"/>
  <c r="R175" i="9"/>
  <c r="F101" i="16" s="1"/>
  <c r="R61" i="9"/>
  <c r="F171" i="16" s="1"/>
  <c r="R17" i="9"/>
  <c r="F312" i="16" s="1"/>
  <c r="R189" i="9"/>
  <c r="F330" i="16" s="1"/>
  <c r="R54" i="9"/>
  <c r="F238" i="16" s="1"/>
  <c r="R144" i="9"/>
  <c r="R103" i="9"/>
  <c r="F253" i="16" s="1"/>
  <c r="R201" i="9"/>
  <c r="R285" i="9"/>
  <c r="R109" i="9"/>
  <c r="F264" i="16" s="1"/>
  <c r="R190" i="9"/>
  <c r="F28" i="16" s="1"/>
  <c r="R246" i="9"/>
  <c r="F67" i="16" s="1"/>
  <c r="R147" i="9"/>
  <c r="F327" i="16" s="1"/>
  <c r="R257" i="9"/>
  <c r="R158" i="9"/>
  <c r="R322" i="9"/>
  <c r="R113" i="9"/>
  <c r="F166" i="16" s="1"/>
  <c r="R250" i="9"/>
  <c r="R55" i="9"/>
  <c r="F357" i="16" s="1"/>
  <c r="R56" i="9"/>
  <c r="F254" i="16" s="1"/>
  <c r="R152" i="9"/>
  <c r="F295" i="16" s="1"/>
  <c r="R70" i="9"/>
  <c r="F257" i="16" s="1"/>
  <c r="R252" i="9"/>
  <c r="R64" i="9"/>
  <c r="F172" i="16" s="1"/>
  <c r="R25" i="9"/>
  <c r="F167" i="16" s="1"/>
  <c r="R232" i="9"/>
  <c r="F355" i="16" s="1"/>
  <c r="R282" i="9"/>
  <c r="R237" i="9"/>
  <c r="F78" i="16" s="1"/>
  <c r="R297" i="9"/>
  <c r="R230" i="9"/>
  <c r="F40" i="16" s="1"/>
  <c r="R31" i="9"/>
  <c r="F46" i="16" s="1"/>
  <c r="R52" i="9"/>
  <c r="R263" i="9"/>
  <c r="R308" i="9"/>
  <c r="F269" i="16" s="1"/>
  <c r="R284" i="9"/>
  <c r="R219" i="9"/>
  <c r="F125" i="16" s="1"/>
  <c r="R288" i="9"/>
  <c r="R27" i="9"/>
  <c r="F44" i="16" s="1"/>
  <c r="R261" i="9"/>
  <c r="F211" i="16" s="1"/>
  <c r="R20" i="9"/>
  <c r="F92" i="16" s="1"/>
  <c r="R121" i="9"/>
  <c r="F358" i="16" s="1"/>
  <c r="R270" i="9"/>
  <c r="R170" i="9"/>
  <c r="F111" i="16" s="1"/>
  <c r="R296" i="9"/>
  <c r="R151" i="9"/>
  <c r="R72" i="9"/>
  <c r="F249" i="16" s="1"/>
  <c r="R116" i="9"/>
  <c r="F177" i="16" s="1"/>
  <c r="R106" i="9"/>
  <c r="F154" i="16" s="1"/>
  <c r="R182" i="9"/>
  <c r="F318" i="16" s="1"/>
  <c r="R149" i="9"/>
  <c r="R316" i="9"/>
  <c r="R34" i="9"/>
  <c r="R75" i="9"/>
  <c r="F222" i="16" s="1"/>
  <c r="R57" i="9"/>
  <c r="F208" i="16" s="1"/>
  <c r="R22" i="9"/>
  <c r="F83" i="16" s="1"/>
  <c r="R194" i="9"/>
  <c r="R88" i="9"/>
  <c r="F152" i="16" s="1"/>
  <c r="R58" i="9"/>
  <c r="F113" i="16" s="1"/>
  <c r="R74" i="9"/>
  <c r="F77" i="16" s="1"/>
  <c r="R197" i="9"/>
  <c r="R335" i="9"/>
  <c r="R293" i="9"/>
  <c r="R324" i="9"/>
  <c r="R98" i="9"/>
  <c r="F24" i="16" s="1"/>
  <c r="R127" i="9"/>
  <c r="F263" i="16" s="1"/>
  <c r="R50" i="9"/>
  <c r="F314" i="16" s="1"/>
  <c r="R317" i="9"/>
  <c r="R347" i="9"/>
  <c r="F23" i="16" s="1"/>
  <c r="R300" i="9"/>
  <c r="R354" i="9"/>
  <c r="R139" i="9"/>
  <c r="R256" i="9"/>
  <c r="F134" i="16" s="1"/>
  <c r="R47" i="9"/>
  <c r="F308" i="16" s="1"/>
  <c r="R11" i="9"/>
  <c r="R185" i="9"/>
  <c r="F359" i="16" s="1"/>
  <c r="R327" i="9"/>
  <c r="R272" i="9"/>
  <c r="R21" i="9"/>
  <c r="F212" i="16" s="1"/>
  <c r="R140" i="9"/>
  <c r="F319" i="16" s="1"/>
  <c r="R87" i="9"/>
  <c r="F155" i="16" s="1"/>
  <c r="R142" i="9"/>
  <c r="F335" i="16" s="1"/>
  <c r="R253" i="9"/>
  <c r="R120" i="9"/>
  <c r="F168" i="16" s="1"/>
  <c r="R268" i="9"/>
  <c r="R8" i="9"/>
  <c r="R118" i="9"/>
  <c r="F145" i="16" s="1"/>
  <c r="R302" i="9"/>
  <c r="R41" i="9"/>
  <c r="F22" i="16" s="1"/>
  <c r="R19" i="9"/>
  <c r="F35" i="16" s="1"/>
  <c r="R278" i="9"/>
  <c r="R32" i="9"/>
  <c r="F63" i="16" s="1"/>
  <c r="R81" i="9"/>
  <c r="F218" i="16" s="1"/>
  <c r="R77" i="9"/>
  <c r="F64" i="16" s="1"/>
  <c r="R266" i="9"/>
  <c r="R241" i="9"/>
  <c r="R67" i="9"/>
  <c r="F170" i="16" s="1"/>
  <c r="R93" i="9"/>
  <c r="F131" i="16" s="1"/>
  <c r="R340" i="9"/>
  <c r="R265" i="9"/>
  <c r="F156" i="16" s="1"/>
  <c r="R212" i="9"/>
  <c r="F174" i="16" s="1"/>
  <c r="R337" i="9"/>
  <c r="R244" i="9"/>
  <c r="R79" i="9"/>
  <c r="F203" i="16" s="1"/>
  <c r="R178" i="9"/>
  <c r="F344" i="16" s="1"/>
  <c r="R172" i="9"/>
  <c r="R319" i="9"/>
  <c r="R204" i="9"/>
  <c r="F147" i="16" s="1"/>
  <c r="R35" i="9"/>
  <c r="R187" i="9"/>
  <c r="R114" i="9"/>
  <c r="F164" i="16" s="1"/>
  <c r="R123" i="9"/>
  <c r="R298" i="9"/>
  <c r="R73" i="9"/>
  <c r="F324" i="16" s="1"/>
  <c r="R331" i="9"/>
  <c r="R161" i="9"/>
  <c r="F45" i="16" s="1"/>
  <c r="R210" i="9"/>
  <c r="F96" i="16" s="1"/>
  <c r="R274" i="9"/>
  <c r="F200" i="16" s="1"/>
  <c r="R62" i="9"/>
  <c r="F138" i="16" s="1"/>
  <c r="R311" i="9"/>
  <c r="R65" i="9"/>
  <c r="R13" i="9"/>
  <c r="R294" i="9"/>
  <c r="R146" i="9"/>
  <c r="R318" i="9"/>
  <c r="F27" i="16" s="1"/>
  <c r="R208" i="9"/>
  <c r="F11" i="16" s="1"/>
  <c r="R321" i="9"/>
  <c r="R295" i="9"/>
  <c r="R333" i="9"/>
  <c r="R90" i="9"/>
  <c r="F356" i="16" s="1"/>
  <c r="R40" i="9"/>
  <c r="F248" i="16" s="1"/>
  <c r="R283" i="9"/>
  <c r="R124" i="9"/>
  <c r="F90" i="16" s="1"/>
  <c r="R313" i="9"/>
  <c r="R174" i="9"/>
  <c r="F110" i="16" s="1"/>
  <c r="R279" i="9"/>
  <c r="F12" i="16" s="1"/>
  <c r="R220" i="9"/>
  <c r="R325" i="9"/>
  <c r="F151" i="16" s="1"/>
  <c r="R254" i="9"/>
  <c r="F250" i="16" s="1"/>
  <c r="R89" i="9"/>
  <c r="F105" i="16" s="1"/>
  <c r="R36" i="9"/>
  <c r="F73" i="16" s="1"/>
  <c r="R186" i="9"/>
  <c r="F124" i="16" s="1"/>
  <c r="R271" i="9"/>
  <c r="R273" i="9"/>
  <c r="F42" i="16" s="1"/>
  <c r="R262" i="9"/>
  <c r="R216" i="9"/>
  <c r="F9" i="16" s="1"/>
  <c r="R199" i="9"/>
  <c r="F188" i="16" s="1"/>
  <c r="R301" i="9"/>
  <c r="R238" i="9"/>
  <c r="F176" i="16" s="1"/>
  <c r="R167" i="9"/>
  <c r="F201" i="16" s="1"/>
  <c r="R205" i="9"/>
  <c r="F219" i="16" s="1"/>
  <c r="R221" i="9"/>
  <c r="F281" i="16" s="1"/>
  <c r="R26" i="9"/>
  <c r="F122" i="16" s="1"/>
  <c r="R82" i="9"/>
  <c r="F226" i="16" s="1"/>
  <c r="R110" i="9"/>
  <c r="F70" i="16" s="1"/>
  <c r="R267" i="9"/>
  <c r="R134" i="9"/>
  <c r="F49" i="16" s="1"/>
  <c r="R154" i="9"/>
  <c r="F316" i="16" s="1"/>
  <c r="R66" i="9"/>
  <c r="F289" i="16" s="1"/>
  <c r="R169" i="9"/>
  <c r="F242" i="16" s="1"/>
  <c r="R135" i="9"/>
  <c r="R97" i="9"/>
  <c r="F190" i="16" s="1"/>
  <c r="R236" i="9"/>
  <c r="F58" i="16" s="1"/>
  <c r="R30" i="9"/>
  <c r="R42" i="9"/>
  <c r="R76" i="9"/>
  <c r="F353" i="16" s="1"/>
  <c r="R28" i="9"/>
  <c r="F349" i="16" s="1"/>
  <c r="R14" i="9"/>
  <c r="R69" i="9"/>
  <c r="R326" i="9"/>
  <c r="R218" i="9"/>
  <c r="R223" i="9"/>
  <c r="F230" i="16" s="1"/>
  <c r="R63" i="9"/>
  <c r="R245" i="9"/>
  <c r="F204" i="16" s="1"/>
  <c r="R213" i="9"/>
  <c r="F187" i="16" s="1"/>
  <c r="R84" i="9"/>
  <c r="F282" i="16" s="1"/>
  <c r="R163" i="9"/>
  <c r="F142" i="16" s="1"/>
  <c r="R229" i="9"/>
  <c r="F13" i="16" s="1"/>
  <c r="R312" i="9"/>
  <c r="R276" i="9"/>
  <c r="R91" i="9"/>
  <c r="F93" i="16" s="1"/>
  <c r="R60" i="9"/>
  <c r="F169" i="16" s="1"/>
  <c r="R168" i="9"/>
  <c r="F207" i="16" s="1"/>
  <c r="R115" i="9"/>
  <c r="F233" i="16" s="1"/>
  <c r="R228" i="9"/>
  <c r="F98" i="16" s="1"/>
  <c r="R51" i="9"/>
  <c r="F313" i="16" s="1"/>
  <c r="R12" i="9"/>
  <c r="R191" i="9"/>
  <c r="R171" i="9"/>
  <c r="F159" i="16" s="1"/>
  <c r="R310" i="9"/>
  <c r="R334" i="9"/>
  <c r="R100" i="9"/>
  <c r="F206" i="16" s="1"/>
  <c r="R6" i="9"/>
  <c r="R129" i="9"/>
  <c r="F246" i="16" s="1"/>
  <c r="R269" i="9"/>
  <c r="F139" i="16" s="1"/>
  <c r="R7" i="9"/>
  <c r="R243" i="9"/>
  <c r="F196" i="16" s="1"/>
  <c r="R49" i="9"/>
  <c r="F309" i="16" s="1"/>
  <c r="R323" i="9"/>
  <c r="R332" i="9"/>
  <c r="R125" i="9"/>
  <c r="F223" i="16" s="1"/>
  <c r="R132" i="9"/>
  <c r="F284" i="16" s="1"/>
  <c r="R215" i="9"/>
  <c r="F228" i="16" s="1"/>
  <c r="R96" i="9"/>
  <c r="F205" i="16" s="1"/>
  <c r="R328" i="9"/>
  <c r="R342" i="9"/>
  <c r="R85" i="9"/>
  <c r="F231" i="16" s="1"/>
  <c r="R44" i="9"/>
  <c r="F95" i="16" s="1"/>
  <c r="R119" i="9"/>
  <c r="F163" i="16" s="1"/>
  <c r="R108" i="9"/>
  <c r="F30" i="16" s="1"/>
  <c r="R345" i="9"/>
  <c r="R336" i="9"/>
  <c r="R59" i="9"/>
  <c r="F217" i="16" s="1"/>
  <c r="R287" i="9"/>
  <c r="F116" i="16" s="1"/>
  <c r="R53" i="9"/>
  <c r="F47" i="16" s="1"/>
  <c r="R239" i="9"/>
  <c r="F334" i="16" s="1"/>
  <c r="R203" i="9"/>
  <c r="F115" i="16" s="1"/>
  <c r="R251" i="9"/>
  <c r="R235" i="9"/>
  <c r="F345" i="16" s="1"/>
  <c r="R130" i="9"/>
  <c r="R141" i="9"/>
  <c r="F130" i="16" s="1"/>
  <c r="R101" i="9"/>
  <c r="F189" i="16" s="1"/>
  <c r="R314" i="9"/>
  <c r="F160" i="16" s="1"/>
  <c r="AB350" i="4"/>
  <c r="AB351" i="4"/>
  <c r="AB348" i="4"/>
  <c r="O347" i="12"/>
  <c r="R347" i="12" s="1"/>
  <c r="R339" i="4"/>
  <c r="R341" i="4"/>
  <c r="S341" i="4"/>
  <c r="R347" i="4"/>
  <c r="S336" i="4"/>
  <c r="R345" i="4"/>
  <c r="S340" i="4"/>
  <c r="R338" i="4"/>
  <c r="R344" i="4"/>
  <c r="S346" i="4"/>
  <c r="S339" i="4"/>
  <c r="R346" i="4"/>
  <c r="S347" i="4"/>
  <c r="R336" i="4"/>
  <c r="S345" i="4"/>
  <c r="S342" i="4"/>
  <c r="S344" i="4"/>
  <c r="R337" i="4"/>
  <c r="R342" i="4"/>
  <c r="R340" i="4"/>
  <c r="R343" i="4"/>
  <c r="S338" i="4"/>
  <c r="S337" i="4"/>
  <c r="S343" i="4"/>
  <c r="G343" i="15"/>
  <c r="M273" i="16" s="1"/>
  <c r="K349" i="19" s="1"/>
  <c r="G338" i="15"/>
  <c r="G344" i="15"/>
  <c r="M326" i="16" s="1"/>
  <c r="K350" i="19" s="1"/>
  <c r="G346" i="15"/>
  <c r="G339" i="15"/>
  <c r="G347" i="15"/>
  <c r="M120" i="16" s="1"/>
  <c r="K353" i="19" s="1"/>
  <c r="G345" i="15"/>
  <c r="M323" i="16" s="1"/>
  <c r="K351" i="19" s="1"/>
  <c r="G337" i="15"/>
  <c r="O339" i="12"/>
  <c r="R339" i="12" s="1"/>
  <c r="O338" i="12"/>
  <c r="R338" i="12" s="1"/>
  <c r="O336" i="12"/>
  <c r="R336" i="12" s="1"/>
  <c r="O343" i="12"/>
  <c r="R343" i="12" s="1"/>
  <c r="O346" i="12"/>
  <c r="R346" i="12" s="1"/>
  <c r="O340" i="12"/>
  <c r="R340" i="12" s="1"/>
  <c r="O344" i="12"/>
  <c r="R344" i="12" s="1"/>
  <c r="O341" i="12"/>
  <c r="R341" i="12" s="1"/>
  <c r="O337" i="12"/>
  <c r="R337" i="12" s="1"/>
  <c r="O342" i="12"/>
  <c r="R342" i="12" s="1"/>
  <c r="O345" i="12"/>
  <c r="R345" i="12" s="1"/>
  <c r="I26" i="25"/>
  <c r="I27" i="25"/>
  <c r="O361" i="19" l="1"/>
  <c r="M89" i="16"/>
  <c r="AP338" i="30" s="1"/>
  <c r="N352" i="30"/>
  <c r="M229" i="16"/>
  <c r="AP339" i="30" s="1"/>
  <c r="M144" i="16"/>
  <c r="K352" i="19" s="1"/>
  <c r="M153" i="16"/>
  <c r="AP340" i="30" s="1"/>
  <c r="M87" i="16"/>
  <c r="AP337" i="30" s="1"/>
  <c r="M331" i="16"/>
  <c r="AP331" i="30" s="1"/>
  <c r="M23" i="16"/>
  <c r="AP341" i="30" s="1"/>
  <c r="F186" i="16"/>
  <c r="P363" i="30" s="1"/>
  <c r="F182" i="16"/>
  <c r="F54" i="16"/>
  <c r="P249" i="30" s="1"/>
  <c r="F352" i="16"/>
  <c r="P291" i="30" s="1"/>
  <c r="F239" i="16"/>
  <c r="I23" i="16"/>
  <c r="Y341" i="30" s="1"/>
  <c r="F84" i="16"/>
  <c r="P317" i="30" s="1"/>
  <c r="F262" i="16"/>
  <c r="F309" i="19" s="1"/>
  <c r="F229" i="16"/>
  <c r="F127" i="16"/>
  <c r="F117" i="16"/>
  <c r="P248" i="30" s="1"/>
  <c r="I153" i="16"/>
  <c r="F183" i="16"/>
  <c r="F319" i="19" s="1"/>
  <c r="F112" i="16"/>
  <c r="F62" i="16"/>
  <c r="F285" i="16"/>
  <c r="P257" i="30" s="1"/>
  <c r="F197" i="16"/>
  <c r="P261" i="30" s="1"/>
  <c r="F146" i="16"/>
  <c r="P300" i="30" s="1"/>
  <c r="F91" i="16"/>
  <c r="F270" i="16"/>
  <c r="F57" i="16"/>
  <c r="F288" i="16"/>
  <c r="F260" i="19" s="1"/>
  <c r="F326" i="16"/>
  <c r="F294" i="16"/>
  <c r="F232" i="16"/>
  <c r="F265" i="16"/>
  <c r="F317" i="19" s="1"/>
  <c r="F81" i="16"/>
  <c r="P289" i="30" s="1"/>
  <c r="F158" i="16"/>
  <c r="P246" i="30" s="1"/>
  <c r="F214" i="16"/>
  <c r="F161" i="16"/>
  <c r="F216" i="16"/>
  <c r="I259" i="16"/>
  <c r="F304" i="16"/>
  <c r="P297" i="30" s="1"/>
  <c r="F121" i="16"/>
  <c r="F254" i="19" s="1"/>
  <c r="F215" i="16"/>
  <c r="F332" i="16"/>
  <c r="F128" i="16"/>
  <c r="F325" i="19" s="1"/>
  <c r="F148" i="16"/>
  <c r="F80" i="16"/>
  <c r="AP344" i="30"/>
  <c r="I87" i="16"/>
  <c r="F94" i="16"/>
  <c r="F315" i="16"/>
  <c r="F16" i="16"/>
  <c r="P251" i="30" s="1"/>
  <c r="F7" i="16"/>
  <c r="F279" i="19" s="1"/>
  <c r="F303" i="16"/>
  <c r="F129" i="16"/>
  <c r="F235" i="16"/>
  <c r="F120" i="16"/>
  <c r="P347" i="30" s="1"/>
  <c r="F266" i="16"/>
  <c r="I273" i="16"/>
  <c r="F220" i="16"/>
  <c r="F59" i="16"/>
  <c r="P305" i="30" s="1"/>
  <c r="F305" i="16"/>
  <c r="F299" i="16"/>
  <c r="F308" i="19" s="1"/>
  <c r="F72" i="16"/>
  <c r="F272" i="19" s="1"/>
  <c r="F26" i="16"/>
  <c r="F318" i="19" s="1"/>
  <c r="F68" i="16"/>
  <c r="I274" i="16"/>
  <c r="F317" i="16"/>
  <c r="F303" i="19" s="1"/>
  <c r="F261" i="16"/>
  <c r="F354" i="16"/>
  <c r="F323" i="16"/>
  <c r="F180" i="16"/>
  <c r="F341" i="19" s="1"/>
  <c r="F86" i="16"/>
  <c r="F87" i="16"/>
  <c r="AP345" i="30"/>
  <c r="AP347" i="30"/>
  <c r="F245" i="16"/>
  <c r="I89" i="16"/>
  <c r="AP343" i="30"/>
  <c r="F325" i="16"/>
  <c r="F181" i="16"/>
  <c r="F329" i="16"/>
  <c r="F283" i="16"/>
  <c r="F192" i="16"/>
  <c r="F269" i="19" s="1"/>
  <c r="F224" i="16"/>
  <c r="P256" i="30" s="1"/>
  <c r="F153" i="16"/>
  <c r="P340" i="30" s="1"/>
  <c r="F33" i="16"/>
  <c r="P323" i="30" s="1"/>
  <c r="F341" i="16"/>
  <c r="F243" i="16"/>
  <c r="F359" i="19" s="1"/>
  <c r="F209" i="16"/>
  <c r="F287" i="19" s="1"/>
  <c r="F296" i="16"/>
  <c r="P247" i="30" s="1"/>
  <c r="F10" i="16"/>
  <c r="F264" i="19" s="1"/>
  <c r="F38" i="16"/>
  <c r="F253" i="19" s="1"/>
  <c r="F144" i="16"/>
  <c r="F328" i="16"/>
  <c r="P314" i="30" s="1"/>
  <c r="F259" i="16"/>
  <c r="Y365" i="30"/>
  <c r="P282" i="30"/>
  <c r="Y361" i="30"/>
  <c r="P364" i="30"/>
  <c r="F314" i="19"/>
  <c r="P341" i="30"/>
  <c r="P272" i="30"/>
  <c r="P319" i="30"/>
  <c r="P353" i="30"/>
  <c r="P309" i="30"/>
  <c r="P365" i="30"/>
  <c r="P361" i="30"/>
  <c r="F274" i="19"/>
  <c r="P274" i="30"/>
  <c r="F273" i="19"/>
  <c r="P273" i="30"/>
  <c r="P303" i="30"/>
  <c r="P268" i="30"/>
  <c r="F186" i="19"/>
  <c r="P186" i="30"/>
  <c r="F73" i="19"/>
  <c r="P73" i="30"/>
  <c r="F88" i="19"/>
  <c r="P88" i="30"/>
  <c r="F170" i="19"/>
  <c r="P170" i="30"/>
  <c r="F175" i="19"/>
  <c r="P175" i="30"/>
  <c r="F23" i="19"/>
  <c r="P23" i="30"/>
  <c r="F242" i="19"/>
  <c r="P242" i="30"/>
  <c r="F162" i="19"/>
  <c r="P162" i="30"/>
  <c r="F192" i="19"/>
  <c r="P192" i="30"/>
  <c r="F173" i="19"/>
  <c r="P173" i="30"/>
  <c r="F15" i="19"/>
  <c r="P15" i="30"/>
  <c r="F120" i="19"/>
  <c r="P120" i="30"/>
  <c r="F46" i="19"/>
  <c r="P46" i="30"/>
  <c r="F195" i="19"/>
  <c r="P195" i="30"/>
  <c r="F20" i="19"/>
  <c r="P20" i="30"/>
  <c r="F92" i="19"/>
  <c r="P92" i="30"/>
  <c r="F25" i="19"/>
  <c r="P25" i="30"/>
  <c r="F190" i="19"/>
  <c r="P190" i="30"/>
  <c r="F231" i="19"/>
  <c r="P231" i="30"/>
  <c r="F209" i="19"/>
  <c r="P209" i="30"/>
  <c r="F107" i="19"/>
  <c r="P107" i="30"/>
  <c r="F198" i="19"/>
  <c r="P198" i="30"/>
  <c r="F126" i="19"/>
  <c r="P126" i="30"/>
  <c r="F28" i="19"/>
  <c r="P28" i="30"/>
  <c r="F37" i="19"/>
  <c r="P37" i="30"/>
  <c r="F129" i="19"/>
  <c r="P129" i="30"/>
  <c r="F205" i="19"/>
  <c r="P205" i="30"/>
  <c r="F87" i="19"/>
  <c r="P87" i="30"/>
  <c r="F50" i="19"/>
  <c r="P50" i="30"/>
  <c r="F27" i="19"/>
  <c r="P27" i="30"/>
  <c r="F64" i="19"/>
  <c r="P64" i="30"/>
  <c r="F109" i="19"/>
  <c r="P109" i="30"/>
  <c r="F95" i="19"/>
  <c r="P95" i="30"/>
  <c r="F33" i="19"/>
  <c r="P33" i="30"/>
  <c r="F49" i="19"/>
  <c r="P49" i="30"/>
  <c r="F136" i="19"/>
  <c r="P136" i="30"/>
  <c r="F67" i="19"/>
  <c r="P67" i="30"/>
  <c r="F133" i="19"/>
  <c r="P133" i="30"/>
  <c r="F101" i="19"/>
  <c r="P101" i="30"/>
  <c r="F142" i="19"/>
  <c r="P142" i="30"/>
  <c r="F141" i="19"/>
  <c r="P141" i="30"/>
  <c r="F204" i="19"/>
  <c r="P204" i="30"/>
  <c r="F77" i="19"/>
  <c r="P77" i="30"/>
  <c r="F140" i="19"/>
  <c r="P140" i="30"/>
  <c r="F127" i="19"/>
  <c r="P127" i="30"/>
  <c r="F99" i="19"/>
  <c r="P99" i="30"/>
  <c r="F202" i="19"/>
  <c r="P202" i="30"/>
  <c r="F165" i="19"/>
  <c r="P165" i="30"/>
  <c r="F138" i="19"/>
  <c r="P138" i="30"/>
  <c r="F160" i="19"/>
  <c r="P160" i="30"/>
  <c r="F105" i="19"/>
  <c r="P105" i="30"/>
  <c r="F208" i="19"/>
  <c r="P208" i="30"/>
  <c r="F147" i="19"/>
  <c r="P147" i="30"/>
  <c r="F68" i="19"/>
  <c r="P68" i="30"/>
  <c r="F114" i="19"/>
  <c r="P114" i="30"/>
  <c r="F76" i="19"/>
  <c r="P76" i="30"/>
  <c r="F235" i="19"/>
  <c r="P235" i="30"/>
  <c r="F238" i="19"/>
  <c r="P238" i="30"/>
  <c r="F174" i="19"/>
  <c r="P174" i="30"/>
  <c r="F81" i="19"/>
  <c r="P81" i="30"/>
  <c r="F21" i="19"/>
  <c r="P21" i="30"/>
  <c r="F98" i="19"/>
  <c r="P98" i="30"/>
  <c r="F219" i="19"/>
  <c r="P219" i="30"/>
  <c r="F70" i="19"/>
  <c r="P70" i="30"/>
  <c r="F211" i="19"/>
  <c r="P211" i="30"/>
  <c r="F94" i="19"/>
  <c r="P94" i="30"/>
  <c r="F196" i="19"/>
  <c r="P196" i="30"/>
  <c r="P260" i="30"/>
  <c r="F181" i="19"/>
  <c r="P181" i="30"/>
  <c r="F137" i="19"/>
  <c r="P137" i="30"/>
  <c r="F36" i="19"/>
  <c r="P36" i="30"/>
  <c r="F82" i="19"/>
  <c r="P82" i="30"/>
  <c r="F122" i="19"/>
  <c r="P122" i="30"/>
  <c r="F26" i="19"/>
  <c r="P26" i="30"/>
  <c r="F234" i="19"/>
  <c r="P234" i="30"/>
  <c r="F229" i="19"/>
  <c r="P229" i="30"/>
  <c r="F163" i="19"/>
  <c r="P163" i="30"/>
  <c r="F32" i="19"/>
  <c r="P32" i="30"/>
  <c r="F18" i="19"/>
  <c r="P18" i="30"/>
  <c r="F24" i="19"/>
  <c r="P24" i="30"/>
  <c r="F164" i="19"/>
  <c r="P164" i="30"/>
  <c r="F102" i="19"/>
  <c r="P102" i="30"/>
  <c r="F83" i="19"/>
  <c r="P83" i="30"/>
  <c r="F38" i="19"/>
  <c r="P38" i="30"/>
  <c r="F168" i="19"/>
  <c r="P168" i="30"/>
  <c r="F240" i="19"/>
  <c r="P240" i="30"/>
  <c r="P264" i="30"/>
  <c r="F91" i="19"/>
  <c r="P91" i="30"/>
  <c r="F193" i="19"/>
  <c r="P193" i="30"/>
  <c r="F75" i="19"/>
  <c r="P75" i="30"/>
  <c r="F100" i="19"/>
  <c r="P100" i="30"/>
  <c r="F152" i="19"/>
  <c r="P152" i="30"/>
  <c r="F199" i="19"/>
  <c r="P199" i="30"/>
  <c r="F178" i="19"/>
  <c r="P178" i="30"/>
  <c r="F106" i="19"/>
  <c r="P106" i="30"/>
  <c r="F56" i="19"/>
  <c r="P56" i="30"/>
  <c r="F214" i="19"/>
  <c r="P214" i="30"/>
  <c r="F155" i="19"/>
  <c r="P155" i="30"/>
  <c r="F86" i="19"/>
  <c r="P86" i="30"/>
  <c r="F111" i="19"/>
  <c r="P111" i="30"/>
  <c r="F159" i="19"/>
  <c r="P159" i="30"/>
  <c r="F183" i="19"/>
  <c r="P183" i="30"/>
  <c r="F221" i="19"/>
  <c r="P221" i="30"/>
  <c r="F85" i="19"/>
  <c r="P85" i="30"/>
  <c r="F182" i="19"/>
  <c r="P182" i="30"/>
  <c r="F215" i="19"/>
  <c r="P215" i="30"/>
  <c r="F124" i="19"/>
  <c r="P124" i="30"/>
  <c r="F62" i="19"/>
  <c r="P62" i="30"/>
  <c r="F132" i="19"/>
  <c r="P132" i="30"/>
  <c r="F169" i="19"/>
  <c r="P169" i="30"/>
  <c r="F79" i="19"/>
  <c r="P79" i="30"/>
  <c r="F19" i="19"/>
  <c r="P19" i="30"/>
  <c r="F116" i="19"/>
  <c r="P116" i="30"/>
  <c r="F55" i="19"/>
  <c r="P55" i="30"/>
  <c r="F148" i="19"/>
  <c r="P148" i="30"/>
  <c r="F29" i="19"/>
  <c r="P29" i="30"/>
  <c r="F150" i="19"/>
  <c r="P150" i="30"/>
  <c r="F180" i="19"/>
  <c r="P180" i="30"/>
  <c r="F243" i="19"/>
  <c r="P243" i="30"/>
  <c r="F89" i="19"/>
  <c r="P89" i="30"/>
  <c r="F121" i="19"/>
  <c r="P121" i="30"/>
  <c r="F232" i="19"/>
  <c r="P232" i="30"/>
  <c r="F44" i="19"/>
  <c r="P44" i="30"/>
  <c r="F167" i="19"/>
  <c r="P167" i="30"/>
  <c r="F236" i="19"/>
  <c r="P236" i="30"/>
  <c r="F96" i="19"/>
  <c r="P96" i="30"/>
  <c r="F84" i="19"/>
  <c r="P84" i="30"/>
  <c r="F203" i="19"/>
  <c r="P203" i="30"/>
  <c r="F171" i="19"/>
  <c r="P171" i="30"/>
  <c r="F239" i="19"/>
  <c r="P239" i="30"/>
  <c r="F185" i="19"/>
  <c r="P185" i="30"/>
  <c r="F54" i="19"/>
  <c r="P54" i="30"/>
  <c r="F166" i="19"/>
  <c r="P166" i="30"/>
  <c r="F207" i="19"/>
  <c r="P207" i="30"/>
  <c r="F53" i="19"/>
  <c r="P53" i="30"/>
  <c r="F125" i="19"/>
  <c r="P125" i="30"/>
  <c r="F66" i="19"/>
  <c r="P66" i="30"/>
  <c r="F40" i="19"/>
  <c r="P40" i="30"/>
  <c r="F210" i="19"/>
  <c r="P210" i="30"/>
  <c r="F41" i="19"/>
  <c r="P41" i="30"/>
  <c r="F72" i="19"/>
  <c r="P72" i="30"/>
  <c r="F189" i="19"/>
  <c r="P189" i="30"/>
  <c r="F143" i="19"/>
  <c r="P143" i="30"/>
  <c r="F39" i="19"/>
  <c r="P39" i="30"/>
  <c r="F206" i="19"/>
  <c r="P206" i="30"/>
  <c r="F131" i="19"/>
  <c r="P131" i="30"/>
  <c r="F226" i="19"/>
  <c r="P226" i="30"/>
  <c r="F145" i="19"/>
  <c r="P145" i="30"/>
  <c r="F115" i="19"/>
  <c r="P115" i="30"/>
  <c r="F110" i="19"/>
  <c r="P110" i="30"/>
  <c r="F237" i="19"/>
  <c r="P237" i="30"/>
  <c r="F157" i="19"/>
  <c r="P157" i="30"/>
  <c r="F60" i="19"/>
  <c r="P60" i="30"/>
  <c r="F93" i="19"/>
  <c r="P93" i="30"/>
  <c r="F22" i="19"/>
  <c r="P22" i="30"/>
  <c r="F222" i="19"/>
  <c r="P222" i="30"/>
  <c r="F119" i="19"/>
  <c r="P119" i="30"/>
  <c r="P253" i="30"/>
  <c r="F57" i="19"/>
  <c r="P57" i="30"/>
  <c r="F48" i="19"/>
  <c r="P48" i="30"/>
  <c r="F97" i="19"/>
  <c r="P97" i="30"/>
  <c r="F103" i="19"/>
  <c r="P103" i="30"/>
  <c r="F213" i="19"/>
  <c r="P213" i="30"/>
  <c r="F245" i="19"/>
  <c r="P245" i="30"/>
  <c r="F216" i="19"/>
  <c r="P216" i="30"/>
  <c r="F224" i="19"/>
  <c r="P224" i="30"/>
  <c r="F51" i="19"/>
  <c r="P51" i="30"/>
  <c r="F223" i="19"/>
  <c r="P223" i="30"/>
  <c r="F154" i="19"/>
  <c r="P154" i="30"/>
  <c r="F90" i="19"/>
  <c r="P90" i="30"/>
  <c r="F161" i="19"/>
  <c r="P161" i="30"/>
  <c r="F47" i="19"/>
  <c r="P47" i="30"/>
  <c r="F74" i="19"/>
  <c r="P74" i="30"/>
  <c r="F31" i="19"/>
  <c r="P31" i="30"/>
  <c r="F113" i="19"/>
  <c r="P113" i="30"/>
  <c r="F17" i="19"/>
  <c r="P17" i="30"/>
  <c r="F78" i="19"/>
  <c r="P78" i="30"/>
  <c r="F233" i="19"/>
  <c r="P233" i="30"/>
  <c r="F71" i="19"/>
  <c r="P71" i="30"/>
  <c r="F45" i="19"/>
  <c r="P45" i="30"/>
  <c r="AT366" i="30"/>
  <c r="F108" i="19"/>
  <c r="P108" i="30"/>
  <c r="F225" i="19"/>
  <c r="P225" i="30"/>
  <c r="F59" i="19"/>
  <c r="P59" i="30"/>
  <c r="F228" i="19"/>
  <c r="P228" i="30"/>
  <c r="F134" i="19"/>
  <c r="P134" i="30"/>
  <c r="F212" i="19"/>
  <c r="P212" i="30"/>
  <c r="F118" i="19"/>
  <c r="P118" i="30"/>
  <c r="F58" i="19"/>
  <c r="P58" i="30"/>
  <c r="F230" i="19"/>
  <c r="P230" i="30"/>
  <c r="F61" i="19"/>
  <c r="P61" i="30"/>
  <c r="P255" i="30"/>
  <c r="F177" i="19"/>
  <c r="P177" i="30"/>
  <c r="F117" i="19"/>
  <c r="P117" i="30"/>
  <c r="F217" i="19"/>
  <c r="P217" i="30"/>
  <c r="F153" i="19"/>
  <c r="P153" i="30"/>
  <c r="F128" i="19"/>
  <c r="P128" i="30"/>
  <c r="AD348" i="4"/>
  <c r="AD351" i="4"/>
  <c r="AD350" i="4"/>
  <c r="F25" i="16"/>
  <c r="F173" i="16"/>
  <c r="F175" i="16"/>
  <c r="F123" i="16"/>
  <c r="F184" i="16"/>
  <c r="F132" i="16"/>
  <c r="F34" i="16"/>
  <c r="F43" i="16"/>
  <c r="F340" i="16"/>
  <c r="P362" i="30" s="1"/>
  <c r="F342" i="16"/>
  <c r="F198" i="16"/>
  <c r="I120" i="16"/>
  <c r="F268" i="16"/>
  <c r="F185" i="16"/>
  <c r="F66" i="16"/>
  <c r="F195" i="16"/>
  <c r="F106" i="16"/>
  <c r="F350" i="16"/>
  <c r="F29" i="16"/>
  <c r="F194" i="16"/>
  <c r="F71" i="16"/>
  <c r="F37" i="16"/>
  <c r="F18" i="16"/>
  <c r="F320" i="16"/>
  <c r="F290" i="16"/>
  <c r="F36" i="16"/>
  <c r="F61" i="16"/>
  <c r="F278" i="16"/>
  <c r="F291" i="16"/>
  <c r="F191" i="16"/>
  <c r="F331" i="16"/>
  <c r="F292" i="16"/>
  <c r="F89" i="16"/>
  <c r="F114" i="16"/>
  <c r="F302" i="16"/>
  <c r="F75" i="16"/>
  <c r="F274" i="16"/>
  <c r="F251" i="16"/>
  <c r="F234" i="16"/>
  <c r="F74" i="16"/>
  <c r="F265" i="19" s="1"/>
  <c r="F255" i="16"/>
  <c r="F273" i="16"/>
  <c r="F310" i="16"/>
  <c r="F32" i="16"/>
  <c r="F126" i="16"/>
  <c r="I323" i="16"/>
  <c r="F276" i="16"/>
  <c r="F8" i="16"/>
  <c r="F20" i="16"/>
  <c r="F256" i="16"/>
  <c r="F277" i="16"/>
  <c r="I229" i="16"/>
  <c r="F237" i="16"/>
  <c r="F272" i="16"/>
  <c r="F346" i="16"/>
  <c r="I20" i="16"/>
  <c r="F351" i="16"/>
  <c r="F31" i="16"/>
  <c r="F339" i="16"/>
  <c r="F241" i="16"/>
  <c r="F337" i="16"/>
  <c r="F19" i="16"/>
  <c r="F258" i="16"/>
  <c r="I326" i="16"/>
  <c r="F275" i="16"/>
  <c r="F149" i="16"/>
  <c r="F311" i="16"/>
  <c r="F271" i="16"/>
  <c r="F252" i="16"/>
  <c r="F179" i="16"/>
  <c r="F300" i="16"/>
  <c r="F247" i="16"/>
  <c r="F107" i="16"/>
  <c r="F50" i="16"/>
  <c r="I144" i="16"/>
  <c r="T347" i="4"/>
  <c r="Z347" i="4" s="1"/>
  <c r="AA347" i="4" s="1"/>
  <c r="T337" i="4"/>
  <c r="Z337" i="4" s="1"/>
  <c r="AA337" i="4" s="1"/>
  <c r="T339" i="4"/>
  <c r="Z339" i="4" s="1"/>
  <c r="AA339" i="4" s="1"/>
  <c r="T341" i="4"/>
  <c r="Z341" i="4" s="1"/>
  <c r="AA341" i="4" s="1"/>
  <c r="T343" i="4"/>
  <c r="Z343" i="4" s="1"/>
  <c r="AA343" i="4" s="1"/>
  <c r="T345" i="4"/>
  <c r="Z345" i="4" s="1"/>
  <c r="AA345" i="4" s="1"/>
  <c r="T340" i="4"/>
  <c r="Z340" i="4" s="1"/>
  <c r="AA340" i="4" s="1"/>
  <c r="T344" i="4"/>
  <c r="Z344" i="4" s="1"/>
  <c r="AA344" i="4" s="1"/>
  <c r="T338" i="4"/>
  <c r="Z338" i="4" s="1"/>
  <c r="AA338" i="4" s="1"/>
  <c r="T346" i="4"/>
  <c r="Z346" i="4" s="1"/>
  <c r="AA346" i="4" s="1"/>
  <c r="T336" i="4"/>
  <c r="Z336" i="4" s="1"/>
  <c r="AA336" i="4" s="1"/>
  <c r="T342" i="4"/>
  <c r="Z342" i="4" s="1"/>
  <c r="AA342" i="4" s="1"/>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3"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5" i="19"/>
  <c r="T15" i="19"/>
  <c r="T9" i="19"/>
  <c r="T7" i="19"/>
  <c r="T16" i="19"/>
  <c r="T12" i="19"/>
  <c r="T17" i="19"/>
  <c r="T14" i="19"/>
  <c r="T6" i="19"/>
  <c r="T11" i="19"/>
  <c r="T8" i="19"/>
  <c r="T10" i="19"/>
  <c r="T244" i="19"/>
  <c r="T245" i="19"/>
  <c r="T246" i="19"/>
  <c r="T247" i="19"/>
  <c r="T248" i="19"/>
  <c r="T249" i="19"/>
  <c r="T250" i="19"/>
  <c r="T251" i="19"/>
  <c r="T25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252" i="19"/>
  <c r="T254" i="19"/>
  <c r="T255" i="19"/>
  <c r="T256" i="19"/>
  <c r="T257" i="19"/>
  <c r="T258" i="19"/>
  <c r="T259" i="19"/>
  <c r="T260" i="19"/>
  <c r="T261" i="19"/>
  <c r="T262" i="19"/>
  <c r="T263" i="19"/>
  <c r="F350" i="19" l="1"/>
  <c r="F331" i="19"/>
  <c r="K344" i="19"/>
  <c r="F315" i="19"/>
  <c r="F334" i="19"/>
  <c r="F351" i="19"/>
  <c r="I346" i="19"/>
  <c r="F327" i="19"/>
  <c r="K345" i="19"/>
  <c r="F345" i="19"/>
  <c r="I344" i="19"/>
  <c r="F250" i="19"/>
  <c r="F338" i="19"/>
  <c r="K343" i="19"/>
  <c r="F286" i="19"/>
  <c r="F296" i="19"/>
  <c r="F248" i="19"/>
  <c r="F306" i="19"/>
  <c r="F294" i="19"/>
  <c r="K337" i="19"/>
  <c r="F335" i="19"/>
  <c r="F262" i="19"/>
  <c r="F302" i="19"/>
  <c r="F258" i="19"/>
  <c r="F311" i="19"/>
  <c r="F295" i="19"/>
  <c r="F332" i="19"/>
  <c r="F249" i="19"/>
  <c r="F288" i="19"/>
  <c r="F322" i="19"/>
  <c r="F352" i="19"/>
  <c r="F267" i="19"/>
  <c r="AP346" i="30"/>
  <c r="I343" i="19"/>
  <c r="K346" i="19"/>
  <c r="F336" i="19"/>
  <c r="F353" i="19"/>
  <c r="F263" i="19"/>
  <c r="I347" i="19"/>
  <c r="K347" i="19"/>
  <c r="F321" i="19"/>
  <c r="F252" i="19"/>
  <c r="F298" i="19"/>
  <c r="F285" i="19"/>
  <c r="F340" i="19"/>
  <c r="F320" i="19"/>
  <c r="F358" i="19"/>
  <c r="F343" i="19"/>
  <c r="F255" i="19"/>
  <c r="F251" i="19"/>
  <c r="F292" i="19"/>
  <c r="F282" i="19"/>
  <c r="F301" i="19"/>
  <c r="F310" i="19"/>
  <c r="F257" i="19"/>
  <c r="F329" i="19"/>
  <c r="F333" i="19"/>
  <c r="F313" i="19"/>
  <c r="F275" i="19"/>
  <c r="F346" i="19"/>
  <c r="F293" i="19"/>
  <c r="F312" i="19"/>
  <c r="F316" i="19"/>
  <c r="F299" i="19"/>
  <c r="F330" i="19"/>
  <c r="F326" i="19"/>
  <c r="F268" i="19"/>
  <c r="F270" i="19"/>
  <c r="F291" i="19"/>
  <c r="F324" i="19"/>
  <c r="F280" i="19"/>
  <c r="F259" i="19"/>
  <c r="F304" i="19"/>
  <c r="P311" i="30"/>
  <c r="AH311" i="30" s="1"/>
  <c r="P359" i="30"/>
  <c r="AH359" i="30" s="1"/>
  <c r="Y343" i="30"/>
  <c r="AK343" i="30" s="1"/>
  <c r="P304" i="30"/>
  <c r="Q304" i="30" s="1"/>
  <c r="P329" i="30"/>
  <c r="AH329" i="30" s="1"/>
  <c r="F297" i="19"/>
  <c r="F323" i="19"/>
  <c r="P313" i="30"/>
  <c r="AH313" i="30" s="1"/>
  <c r="F246" i="19"/>
  <c r="P306" i="30"/>
  <c r="Q306" i="30" s="1"/>
  <c r="F256" i="19"/>
  <c r="P332" i="30"/>
  <c r="AH332" i="30" s="1"/>
  <c r="F261" i="19"/>
  <c r="P267" i="30"/>
  <c r="AH267" i="30" s="1"/>
  <c r="F300" i="19"/>
  <c r="P310" i="30"/>
  <c r="AH310" i="30" s="1"/>
  <c r="Y337" i="30"/>
  <c r="Z337" i="30" s="1"/>
  <c r="F305" i="19"/>
  <c r="P326" i="30"/>
  <c r="AH326" i="30" s="1"/>
  <c r="P288" i="30"/>
  <c r="AH288" i="30" s="1"/>
  <c r="P321" i="30"/>
  <c r="AH321" i="30" s="1"/>
  <c r="Y340" i="30"/>
  <c r="AK340" i="30" s="1"/>
  <c r="P252" i="30"/>
  <c r="Q252" i="30" s="1"/>
  <c r="P294" i="30"/>
  <c r="AH294" i="30" s="1"/>
  <c r="P259" i="30"/>
  <c r="AH259" i="30" s="1"/>
  <c r="P279" i="30"/>
  <c r="Q279" i="30" s="1"/>
  <c r="P358" i="30"/>
  <c r="Q358" i="30" s="1"/>
  <c r="P295" i="30"/>
  <c r="AH295" i="30" s="1"/>
  <c r="P254" i="30"/>
  <c r="Q254" i="30" s="1"/>
  <c r="P320" i="30"/>
  <c r="AH320" i="30" s="1"/>
  <c r="P286" i="30"/>
  <c r="AH286" i="30" s="1"/>
  <c r="P318" i="30"/>
  <c r="Q318" i="30" s="1"/>
  <c r="P308" i="30"/>
  <c r="AH308" i="30" s="1"/>
  <c r="P292" i="30"/>
  <c r="AH292" i="30" s="1"/>
  <c r="P296" i="30"/>
  <c r="Q296" i="30" s="1"/>
  <c r="P287" i="30"/>
  <c r="Q287" i="30" s="1"/>
  <c r="P262" i="30"/>
  <c r="AH262" i="30" s="1"/>
  <c r="F247" i="19"/>
  <c r="P269" i="30"/>
  <c r="AH269" i="30" s="1"/>
  <c r="P301" i="30"/>
  <c r="AH301" i="30" s="1"/>
  <c r="P316" i="30"/>
  <c r="AH316" i="30" s="1"/>
  <c r="F347" i="19"/>
  <c r="P345" i="30"/>
  <c r="AH345" i="30" s="1"/>
  <c r="P299" i="30"/>
  <c r="Q299" i="30" s="1"/>
  <c r="P330" i="30"/>
  <c r="AH330" i="30" s="1"/>
  <c r="P263" i="30"/>
  <c r="AH263" i="30" s="1"/>
  <c r="P315" i="30"/>
  <c r="Q315" i="30" s="1"/>
  <c r="P312" i="30"/>
  <c r="AH312" i="30" s="1"/>
  <c r="F289" i="19"/>
  <c r="P346" i="30"/>
  <c r="AH346" i="30" s="1"/>
  <c r="P258" i="30"/>
  <c r="AH258" i="30" s="1"/>
  <c r="P352" i="30"/>
  <c r="AH352" i="30" s="1"/>
  <c r="P280" i="30"/>
  <c r="AH280" i="30" s="1"/>
  <c r="P325" i="30"/>
  <c r="Q325" i="30" s="1"/>
  <c r="P327" i="30"/>
  <c r="AH327" i="30" s="1"/>
  <c r="Y338" i="30"/>
  <c r="AK338" i="30" s="1"/>
  <c r="P324" i="30"/>
  <c r="AH324" i="30" s="1"/>
  <c r="P298" i="30"/>
  <c r="AH298" i="30" s="1"/>
  <c r="P335" i="30"/>
  <c r="Q335" i="30" s="1"/>
  <c r="P293" i="30"/>
  <c r="AH293" i="30" s="1"/>
  <c r="P334" i="30"/>
  <c r="Q334" i="30" s="1"/>
  <c r="P250" i="30"/>
  <c r="AH250" i="30" s="1"/>
  <c r="Y346" i="30"/>
  <c r="AK346" i="30" s="1"/>
  <c r="P351" i="30"/>
  <c r="AH351" i="30" s="1"/>
  <c r="P302" i="30"/>
  <c r="AH302" i="30" s="1"/>
  <c r="P322" i="30"/>
  <c r="AH322" i="30" s="1"/>
  <c r="P343" i="30"/>
  <c r="Q343" i="30" s="1"/>
  <c r="P270" i="30"/>
  <c r="AH270" i="30" s="1"/>
  <c r="Y344" i="30"/>
  <c r="AK344" i="30" s="1"/>
  <c r="P275" i="30"/>
  <c r="AH275" i="30" s="1"/>
  <c r="P331" i="30"/>
  <c r="AH331" i="30" s="1"/>
  <c r="P336" i="30"/>
  <c r="Q336" i="30" s="1"/>
  <c r="Y336" i="30"/>
  <c r="AK336" i="30" s="1"/>
  <c r="P333" i="30"/>
  <c r="Q333" i="30" s="1"/>
  <c r="Y347" i="30"/>
  <c r="AK347" i="30" s="1"/>
  <c r="P285" i="30"/>
  <c r="AH285" i="30" s="1"/>
  <c r="P350" i="30"/>
  <c r="AH350" i="30" s="1"/>
  <c r="P360" i="30"/>
  <c r="AH360" i="30" s="1"/>
  <c r="Y339" i="30"/>
  <c r="Z339" i="30" s="1"/>
  <c r="P338" i="30"/>
  <c r="Q338" i="30" s="1"/>
  <c r="P265" i="30"/>
  <c r="Q265" i="30" s="1"/>
  <c r="AH273" i="30"/>
  <c r="Q273" i="30"/>
  <c r="AK361" i="30"/>
  <c r="Z361" i="30"/>
  <c r="F266" i="19"/>
  <c r="P266" i="30"/>
  <c r="I353" i="19"/>
  <c r="Y353" i="30"/>
  <c r="F328" i="19"/>
  <c r="P328" i="30"/>
  <c r="AH274" i="30"/>
  <c r="Q274" i="30"/>
  <c r="AH297" i="30"/>
  <c r="Q297" i="30"/>
  <c r="Q353" i="30"/>
  <c r="AH353" i="30"/>
  <c r="AH300" i="30"/>
  <c r="Q300" i="30"/>
  <c r="I345" i="19"/>
  <c r="Y345" i="30"/>
  <c r="F339" i="19"/>
  <c r="P339" i="30"/>
  <c r="F348" i="19"/>
  <c r="P348" i="30"/>
  <c r="AH319" i="30"/>
  <c r="Q319" i="30"/>
  <c r="AH365" i="30"/>
  <c r="Q365" i="30"/>
  <c r="AK341" i="30"/>
  <c r="Z341" i="30"/>
  <c r="AH347" i="30"/>
  <c r="Q347" i="30"/>
  <c r="AH364" i="30"/>
  <c r="Q364" i="30"/>
  <c r="F307" i="19"/>
  <c r="P307" i="30"/>
  <c r="AH323" i="30"/>
  <c r="Q323" i="30"/>
  <c r="Q362" i="30"/>
  <c r="AH362" i="30"/>
  <c r="F283" i="19"/>
  <c r="P283" i="30"/>
  <c r="P281" i="30"/>
  <c r="P357" i="30"/>
  <c r="I352" i="19"/>
  <c r="Y352" i="30"/>
  <c r="F284" i="19"/>
  <c r="P284" i="30"/>
  <c r="F344" i="19"/>
  <c r="P344" i="30"/>
  <c r="P355" i="30"/>
  <c r="P277" i="30"/>
  <c r="AH340" i="30"/>
  <c r="Q340" i="30"/>
  <c r="AH309" i="30"/>
  <c r="Q309" i="30"/>
  <c r="P354" i="30"/>
  <c r="P276" i="30"/>
  <c r="F337" i="19"/>
  <c r="P337" i="30"/>
  <c r="F271" i="19"/>
  <c r="P271" i="30"/>
  <c r="AH303" i="30"/>
  <c r="Q303" i="30"/>
  <c r="AH289" i="30"/>
  <c r="Q289" i="30"/>
  <c r="AH361" i="30"/>
  <c r="Q361" i="30"/>
  <c r="AH272" i="30"/>
  <c r="Q272" i="30"/>
  <c r="Q341" i="30"/>
  <c r="AH341" i="30"/>
  <c r="AH282" i="30"/>
  <c r="Q282" i="30"/>
  <c r="F342" i="19"/>
  <c r="P342" i="30"/>
  <c r="AH291" i="30"/>
  <c r="Q291" i="30"/>
  <c r="P278" i="30"/>
  <c r="P356" i="30"/>
  <c r="AH317" i="30"/>
  <c r="Q317" i="30"/>
  <c r="F290" i="19"/>
  <c r="P290" i="30"/>
  <c r="AH305" i="30"/>
  <c r="Q305" i="30"/>
  <c r="AH314" i="30"/>
  <c r="Q314" i="30"/>
  <c r="AH363" i="30"/>
  <c r="Q363" i="30"/>
  <c r="AK365" i="30"/>
  <c r="Z365" i="30"/>
  <c r="I342" i="19"/>
  <c r="Y342" i="30"/>
  <c r="F349" i="19"/>
  <c r="P349" i="30"/>
  <c r="AH268" i="30"/>
  <c r="Q268" i="30"/>
  <c r="F184" i="19"/>
  <c r="P184" i="30"/>
  <c r="AH53" i="30"/>
  <c r="Q53" i="30"/>
  <c r="AH95" i="30"/>
  <c r="Q95" i="30"/>
  <c r="F9" i="19"/>
  <c r="P9" i="30"/>
  <c r="F16" i="19"/>
  <c r="P16" i="30"/>
  <c r="AH154" i="30"/>
  <c r="Q154" i="30"/>
  <c r="AH103" i="30"/>
  <c r="Q103" i="30"/>
  <c r="AH22" i="30"/>
  <c r="Q22" i="30"/>
  <c r="AH125" i="30"/>
  <c r="Q125" i="30"/>
  <c r="AH239" i="30"/>
  <c r="Q239" i="30"/>
  <c r="Q44" i="30"/>
  <c r="AH44" i="30"/>
  <c r="AH150" i="30"/>
  <c r="Q150" i="30"/>
  <c r="AH79" i="30"/>
  <c r="Q79" i="30"/>
  <c r="AH85" i="30"/>
  <c r="Q85" i="30"/>
  <c r="AH155" i="30"/>
  <c r="Q155" i="30"/>
  <c r="AH251" i="30"/>
  <c r="Q251" i="30"/>
  <c r="AH168" i="30"/>
  <c r="Q168" i="30"/>
  <c r="AH247" i="30"/>
  <c r="Q247" i="30"/>
  <c r="AH82" i="30"/>
  <c r="Q82" i="30"/>
  <c r="AH94" i="30"/>
  <c r="Q94" i="30"/>
  <c r="Q174" i="30"/>
  <c r="AH174" i="30"/>
  <c r="AH208" i="30"/>
  <c r="Q208" i="30"/>
  <c r="AH101" i="30"/>
  <c r="Q101" i="30"/>
  <c r="AH33" i="30"/>
  <c r="Q33" i="30"/>
  <c r="AH205" i="30"/>
  <c r="Q205" i="30"/>
  <c r="AH209" i="30"/>
  <c r="Q209" i="30"/>
  <c r="AH195" i="30"/>
  <c r="Q195" i="30"/>
  <c r="AH242" i="30"/>
  <c r="Q242" i="30"/>
  <c r="AH221" i="30"/>
  <c r="Q221" i="30"/>
  <c r="AH211" i="30"/>
  <c r="Q211" i="30"/>
  <c r="AH46" i="30"/>
  <c r="Q46" i="30"/>
  <c r="F151" i="19"/>
  <c r="P151" i="30"/>
  <c r="AH60" i="30"/>
  <c r="Q60" i="30"/>
  <c r="AH83" i="30"/>
  <c r="Q83" i="30"/>
  <c r="F10" i="19"/>
  <c r="P10" i="30"/>
  <c r="F191" i="19"/>
  <c r="P191" i="30"/>
  <c r="AH17" i="30"/>
  <c r="Q17" i="30"/>
  <c r="AH145" i="30"/>
  <c r="Q145" i="30"/>
  <c r="F158" i="19"/>
  <c r="P158" i="30"/>
  <c r="F43" i="19"/>
  <c r="P43" i="30"/>
  <c r="AH217" i="30"/>
  <c r="Q217" i="30"/>
  <c r="AH256" i="30"/>
  <c r="Q256" i="30"/>
  <c r="AH108" i="30"/>
  <c r="Q108" i="30"/>
  <c r="AH223" i="30"/>
  <c r="Q223" i="30"/>
  <c r="AH29" i="30"/>
  <c r="Q29" i="30"/>
  <c r="AH133" i="30"/>
  <c r="Q133" i="30"/>
  <c r="AH118" i="30"/>
  <c r="Q118" i="30"/>
  <c r="F149" i="19"/>
  <c r="P149" i="30"/>
  <c r="AH131" i="30"/>
  <c r="Q131" i="30"/>
  <c r="AH163" i="30"/>
  <c r="Q163" i="30"/>
  <c r="AH175" i="30"/>
  <c r="Q175" i="30"/>
  <c r="F65" i="19"/>
  <c r="P65" i="30"/>
  <c r="F112" i="19"/>
  <c r="P112" i="30"/>
  <c r="Q212" i="30"/>
  <c r="AH212" i="30"/>
  <c r="F139" i="19"/>
  <c r="P139" i="30"/>
  <c r="AH113" i="30"/>
  <c r="Q113" i="30"/>
  <c r="AH169" i="30"/>
  <c r="Q169" i="30"/>
  <c r="AH32" i="30"/>
  <c r="Q32" i="30"/>
  <c r="AH31" i="30"/>
  <c r="Q31" i="30"/>
  <c r="AH248" i="30"/>
  <c r="Q248" i="30"/>
  <c r="AH235" i="30"/>
  <c r="Q235" i="30"/>
  <c r="AH120" i="30"/>
  <c r="Q120" i="30"/>
  <c r="F200" i="19"/>
  <c r="P200" i="30"/>
  <c r="F179" i="19"/>
  <c r="P179" i="30"/>
  <c r="F104" i="19"/>
  <c r="P104" i="30"/>
  <c r="F63" i="19"/>
  <c r="P63" i="30"/>
  <c r="AH177" i="30"/>
  <c r="Q177" i="30"/>
  <c r="F35" i="19"/>
  <c r="P35" i="30"/>
  <c r="F13" i="19"/>
  <c r="P13" i="30"/>
  <c r="F144" i="19"/>
  <c r="P144" i="30"/>
  <c r="F156" i="19"/>
  <c r="P156" i="30"/>
  <c r="F12" i="19"/>
  <c r="P12" i="30"/>
  <c r="AH74" i="30"/>
  <c r="Q74" i="30"/>
  <c r="AH224" i="30"/>
  <c r="Q224" i="30"/>
  <c r="AH57" i="30"/>
  <c r="Q57" i="30"/>
  <c r="AH157" i="30"/>
  <c r="Q157" i="30"/>
  <c r="AH206" i="30"/>
  <c r="Q206" i="30"/>
  <c r="AH210" i="30"/>
  <c r="Q210" i="30"/>
  <c r="AH166" i="30"/>
  <c r="Q166" i="30"/>
  <c r="AH84" i="30"/>
  <c r="Q84" i="30"/>
  <c r="AH89" i="30"/>
  <c r="Q89" i="30"/>
  <c r="AH148" i="30"/>
  <c r="Q148" i="30"/>
  <c r="AH62" i="30"/>
  <c r="Q62" i="30"/>
  <c r="AH183" i="30"/>
  <c r="Q183" i="30"/>
  <c r="AH106" i="30"/>
  <c r="Q106" i="30"/>
  <c r="AH193" i="30"/>
  <c r="Q193" i="30"/>
  <c r="AH102" i="30"/>
  <c r="Q102" i="30"/>
  <c r="AH229" i="30"/>
  <c r="Q229" i="30"/>
  <c r="AH137" i="30"/>
  <c r="Q137" i="30"/>
  <c r="Q219" i="30"/>
  <c r="AH219" i="30"/>
  <c r="AH76" i="30"/>
  <c r="Q76" i="30"/>
  <c r="AH138" i="30"/>
  <c r="Q138" i="30"/>
  <c r="Q77" i="30"/>
  <c r="AH77" i="30"/>
  <c r="AH67" i="30"/>
  <c r="Q67" i="30"/>
  <c r="Q64" i="30"/>
  <c r="AH64" i="30"/>
  <c r="AH28" i="30"/>
  <c r="Q28" i="30"/>
  <c r="AH25" i="30"/>
  <c r="Q25" i="30"/>
  <c r="AH15" i="30"/>
  <c r="Q15" i="30"/>
  <c r="AH170" i="30"/>
  <c r="Q170" i="30"/>
  <c r="AH226" i="30"/>
  <c r="Q226" i="30"/>
  <c r="AH129" i="30"/>
  <c r="Q129" i="30"/>
  <c r="F176" i="19"/>
  <c r="P176" i="30"/>
  <c r="AH249" i="30"/>
  <c r="Q249" i="30"/>
  <c r="AH255" i="30"/>
  <c r="Q255" i="30"/>
  <c r="AH134" i="30"/>
  <c r="Q134" i="30"/>
  <c r="AH97" i="30"/>
  <c r="Q97" i="30"/>
  <c r="AH231" i="30"/>
  <c r="Q231" i="30"/>
  <c r="F8" i="19"/>
  <c r="P8" i="30"/>
  <c r="AH45" i="30"/>
  <c r="Q45" i="30"/>
  <c r="AH132" i="30"/>
  <c r="Q132" i="30"/>
  <c r="AH190" i="30"/>
  <c r="Q190" i="30"/>
  <c r="F187" i="19"/>
  <c r="P187" i="30"/>
  <c r="AH71" i="30"/>
  <c r="Q71" i="30"/>
  <c r="AH47" i="30"/>
  <c r="Q47" i="30"/>
  <c r="AH237" i="30"/>
  <c r="Q237" i="30"/>
  <c r="AH39" i="30"/>
  <c r="Q39" i="30"/>
  <c r="AH40" i="30"/>
  <c r="Q40" i="30"/>
  <c r="AH54" i="30"/>
  <c r="Q54" i="30"/>
  <c r="AH96" i="30"/>
  <c r="Q96" i="30"/>
  <c r="AH257" i="30"/>
  <c r="Q257" i="30"/>
  <c r="AH55" i="30"/>
  <c r="Q55" i="30"/>
  <c r="AH124" i="30"/>
  <c r="Q124" i="30"/>
  <c r="AH159" i="30"/>
  <c r="Q159" i="30"/>
  <c r="AH178" i="30"/>
  <c r="Q178" i="30"/>
  <c r="AH91" i="30"/>
  <c r="Q91" i="30"/>
  <c r="AH164" i="30"/>
  <c r="Q164" i="30"/>
  <c r="AH234" i="30"/>
  <c r="Q234" i="30"/>
  <c r="AH181" i="30"/>
  <c r="Q181" i="30"/>
  <c r="Q98" i="30"/>
  <c r="AH98" i="30"/>
  <c r="Q114" i="30"/>
  <c r="AH114" i="30"/>
  <c r="AH165" i="30"/>
  <c r="Q165" i="30"/>
  <c r="AH204" i="30"/>
  <c r="Q204" i="30"/>
  <c r="AH27" i="30"/>
  <c r="Q27" i="30"/>
  <c r="AH126" i="30"/>
  <c r="Q126" i="30"/>
  <c r="AH261" i="30"/>
  <c r="Q261" i="30"/>
  <c r="AH173" i="30"/>
  <c r="Q173" i="30"/>
  <c r="AH88" i="30"/>
  <c r="Q88" i="30"/>
  <c r="Q72" i="30"/>
  <c r="AH72" i="30"/>
  <c r="AH105" i="30"/>
  <c r="Q105" i="30"/>
  <c r="AH207" i="30"/>
  <c r="Q207" i="30"/>
  <c r="AH75" i="30"/>
  <c r="Q75" i="30"/>
  <c r="AH70" i="30"/>
  <c r="Q70" i="30"/>
  <c r="AH37" i="30"/>
  <c r="Q37" i="30"/>
  <c r="AH93" i="30"/>
  <c r="Q93" i="30"/>
  <c r="AH127" i="30"/>
  <c r="Q127" i="30"/>
  <c r="F80" i="19"/>
  <c r="P80" i="30"/>
  <c r="AH203" i="30"/>
  <c r="Q203" i="30"/>
  <c r="AH140" i="30"/>
  <c r="Q140" i="30"/>
  <c r="F197" i="19"/>
  <c r="P197" i="30"/>
  <c r="F130" i="19"/>
  <c r="P130" i="30"/>
  <c r="AH233" i="30"/>
  <c r="Q233" i="30"/>
  <c r="AH119" i="30"/>
  <c r="Q119" i="30"/>
  <c r="AH143" i="30"/>
  <c r="Q143" i="30"/>
  <c r="AH236" i="30"/>
  <c r="Q236" i="30"/>
  <c r="AH243" i="30"/>
  <c r="Q243" i="30"/>
  <c r="AH116" i="30"/>
  <c r="Q116" i="30"/>
  <c r="AH215" i="30"/>
  <c r="Q215" i="30"/>
  <c r="AH111" i="30"/>
  <c r="Q111" i="30"/>
  <c r="Q199" i="30"/>
  <c r="AH199" i="30"/>
  <c r="AH264" i="30"/>
  <c r="Q264" i="30"/>
  <c r="AH24" i="30"/>
  <c r="Q24" i="30"/>
  <c r="AH26" i="30"/>
  <c r="Q26" i="30"/>
  <c r="AH260" i="30"/>
  <c r="Q260" i="30"/>
  <c r="AH21" i="30"/>
  <c r="Q21" i="30"/>
  <c r="AH68" i="30"/>
  <c r="Q68" i="30"/>
  <c r="AH202" i="30"/>
  <c r="Q202" i="30"/>
  <c r="AH141" i="30"/>
  <c r="Q141" i="30"/>
  <c r="AH136" i="30"/>
  <c r="Q136" i="30"/>
  <c r="AH50" i="30"/>
  <c r="Q50" i="30"/>
  <c r="AH198" i="30"/>
  <c r="Q198" i="30"/>
  <c r="AH92" i="30"/>
  <c r="Q92" i="30"/>
  <c r="AH192" i="30"/>
  <c r="Q192" i="30"/>
  <c r="AH73" i="30"/>
  <c r="Q73" i="30"/>
  <c r="AH214" i="30"/>
  <c r="Q214" i="30"/>
  <c r="AH238" i="30"/>
  <c r="Q238" i="30"/>
  <c r="AH23" i="30"/>
  <c r="Q23" i="30"/>
  <c r="AH117" i="30"/>
  <c r="Q117" i="30"/>
  <c r="AH48" i="30"/>
  <c r="Q48" i="30"/>
  <c r="AH121" i="30"/>
  <c r="Q121" i="30"/>
  <c r="Q160" i="30"/>
  <c r="AH160" i="30"/>
  <c r="F135" i="19"/>
  <c r="P135" i="30"/>
  <c r="F52" i="19"/>
  <c r="P52" i="30"/>
  <c r="AH216" i="30"/>
  <c r="Q216" i="30"/>
  <c r="F220" i="19"/>
  <c r="P220" i="30"/>
  <c r="AH61" i="30"/>
  <c r="Q61" i="30"/>
  <c r="F42" i="19"/>
  <c r="P42" i="30"/>
  <c r="F201" i="19"/>
  <c r="P201" i="30"/>
  <c r="Q161" i="30"/>
  <c r="AH161" i="30"/>
  <c r="F11" i="19"/>
  <c r="P11" i="30"/>
  <c r="Q128" i="30"/>
  <c r="AH128" i="30"/>
  <c r="AH171" i="30"/>
  <c r="Q171" i="30"/>
  <c r="Q100" i="30"/>
  <c r="AH100" i="30"/>
  <c r="AH38" i="30"/>
  <c r="Q38" i="30"/>
  <c r="F227" i="19"/>
  <c r="P227" i="30"/>
  <c r="AH246" i="30"/>
  <c r="Q246" i="30"/>
  <c r="F172" i="19"/>
  <c r="P172" i="30"/>
  <c r="F241" i="19"/>
  <c r="P241" i="30"/>
  <c r="AH253" i="30"/>
  <c r="Q253" i="30"/>
  <c r="F146" i="19"/>
  <c r="P146" i="30"/>
  <c r="AH228" i="30"/>
  <c r="Q228" i="30"/>
  <c r="F14" i="19"/>
  <c r="P14" i="30"/>
  <c r="F30" i="19"/>
  <c r="P30" i="30"/>
  <c r="AH245" i="30"/>
  <c r="Q245" i="30"/>
  <c r="AH110" i="30"/>
  <c r="Q110" i="30"/>
  <c r="F6" i="19"/>
  <c r="P6" i="30"/>
  <c r="AH230" i="30"/>
  <c r="Q230" i="30"/>
  <c r="AH59" i="30"/>
  <c r="Q59" i="30"/>
  <c r="F244" i="19"/>
  <c r="P244" i="30"/>
  <c r="F7" i="19"/>
  <c r="P7" i="30"/>
  <c r="AH78" i="30"/>
  <c r="Q78" i="30"/>
  <c r="AH90" i="30"/>
  <c r="Q90" i="30"/>
  <c r="Q213" i="30"/>
  <c r="AH213" i="30"/>
  <c r="AH222" i="30"/>
  <c r="Q222" i="30"/>
  <c r="AH115" i="30"/>
  <c r="Q115" i="30"/>
  <c r="AH189" i="30"/>
  <c r="Q189" i="30"/>
  <c r="AH66" i="30"/>
  <c r="Q66" i="30"/>
  <c r="AH185" i="30"/>
  <c r="Q185" i="30"/>
  <c r="AH167" i="30"/>
  <c r="Q167" i="30"/>
  <c r="AH180" i="30"/>
  <c r="Q180" i="30"/>
  <c r="AH19" i="30"/>
  <c r="Q19" i="30"/>
  <c r="AH182" i="30"/>
  <c r="Q182" i="30"/>
  <c r="Q86" i="30"/>
  <c r="AH86" i="30"/>
  <c r="AH152" i="30"/>
  <c r="Q152" i="30"/>
  <c r="AH240" i="30"/>
  <c r="Q240" i="30"/>
  <c r="AH18" i="30"/>
  <c r="Q18" i="30"/>
  <c r="AH122" i="30"/>
  <c r="Q122" i="30"/>
  <c r="AH196" i="30"/>
  <c r="Q196" i="30"/>
  <c r="AH81" i="30"/>
  <c r="Q81" i="30"/>
  <c r="AH147" i="30"/>
  <c r="Q147" i="30"/>
  <c r="AH99" i="30"/>
  <c r="Q99" i="30"/>
  <c r="AH142" i="30"/>
  <c r="Q142" i="30"/>
  <c r="AH49" i="30"/>
  <c r="Q49" i="30"/>
  <c r="AH87" i="30"/>
  <c r="Q87" i="30"/>
  <c r="AH107" i="30"/>
  <c r="Q107" i="30"/>
  <c r="AH20" i="30"/>
  <c r="Q20" i="30"/>
  <c r="AH162" i="30"/>
  <c r="Q162" i="30"/>
  <c r="Q186" i="30"/>
  <c r="AH186" i="30"/>
  <c r="AH232" i="30"/>
  <c r="Q232" i="30"/>
  <c r="AH36" i="30"/>
  <c r="Q36" i="30"/>
  <c r="F194" i="19"/>
  <c r="P194" i="30"/>
  <c r="F69" i="19"/>
  <c r="P69" i="30"/>
  <c r="AH51" i="30"/>
  <c r="Q51" i="30"/>
  <c r="AH41" i="30"/>
  <c r="Q41" i="30"/>
  <c r="AH56" i="30"/>
  <c r="Q56" i="30"/>
  <c r="AH109" i="30"/>
  <c r="Q109" i="30"/>
  <c r="F188" i="19"/>
  <c r="P188" i="30"/>
  <c r="F34" i="19"/>
  <c r="P34" i="30"/>
  <c r="F123" i="19"/>
  <c r="P123" i="30"/>
  <c r="F218" i="19"/>
  <c r="P218" i="30"/>
  <c r="Q153" i="30"/>
  <c r="AH153" i="30"/>
  <c r="Q58" i="30"/>
  <c r="AH58" i="30"/>
  <c r="AH225" i="30"/>
  <c r="Q225" i="30"/>
  <c r="F278" i="19"/>
  <c r="F356" i="19"/>
  <c r="F276" i="19"/>
  <c r="F354" i="19"/>
  <c r="F277" i="19"/>
  <c r="F355" i="19"/>
  <c r="F281" i="19"/>
  <c r="F357" i="19"/>
  <c r="AB347" i="4"/>
  <c r="E120" i="16" s="1"/>
  <c r="E353" i="19" s="1"/>
  <c r="AE353" i="4" s="1"/>
  <c r="AB345" i="4"/>
  <c r="E323" i="16" s="1"/>
  <c r="AB343" i="4"/>
  <c r="E273" i="16" s="1"/>
  <c r="AB342" i="4"/>
  <c r="E274" i="16" s="1"/>
  <c r="AB341" i="4"/>
  <c r="AB336" i="4"/>
  <c r="AB339" i="4"/>
  <c r="AB340" i="4"/>
  <c r="AB346" i="4"/>
  <c r="E144" i="16" s="1"/>
  <c r="E352" i="19" s="1"/>
  <c r="AE352" i="4" s="1"/>
  <c r="AB337" i="4"/>
  <c r="AB338" i="4"/>
  <c r="AB344" i="4"/>
  <c r="E326" i="16" s="1"/>
  <c r="L1" i="11"/>
  <c r="Q186" i="16"/>
  <c r="Q42" i="16"/>
  <c r="Q338" i="16"/>
  <c r="Q41" i="16"/>
  <c r="Q319" i="16"/>
  <c r="Q7" i="16"/>
  <c r="Q228" i="16"/>
  <c r="Q358" i="16"/>
  <c r="Q162" i="16"/>
  <c r="Q208" i="16"/>
  <c r="Q236" i="16"/>
  <c r="Q292" i="16"/>
  <c r="Q49" i="16"/>
  <c r="Q339" i="16"/>
  <c r="Q113" i="16"/>
  <c r="Q117" i="16"/>
  <c r="Q261" i="16"/>
  <c r="Q294" i="16"/>
  <c r="Q18" i="16"/>
  <c r="Q275" i="16"/>
  <c r="Q205" i="16"/>
  <c r="Q81" i="16"/>
  <c r="Q317" i="16"/>
  <c r="Q163" i="16"/>
  <c r="Q309" i="16"/>
  <c r="Q241" i="16"/>
  <c r="Q330" i="16"/>
  <c r="Q322" i="16"/>
  <c r="Q149" i="16"/>
  <c r="Q105" i="16"/>
  <c r="Q77" i="16"/>
  <c r="Q340" i="16"/>
  <c r="Q313" i="16"/>
  <c r="Q78" i="16"/>
  <c r="Q141" i="16"/>
  <c r="Q349" i="16"/>
  <c r="Q29" i="16"/>
  <c r="Q266" i="16"/>
  <c r="Q302" i="16"/>
  <c r="Q115" i="16"/>
  <c r="Q86" i="16"/>
  <c r="Q191" i="16"/>
  <c r="Q176" i="16"/>
  <c r="Q94" i="16"/>
  <c r="Q250" i="16"/>
  <c r="Q239" i="16"/>
  <c r="Q223" i="16"/>
  <c r="Q126" i="16"/>
  <c r="Q298" i="16"/>
  <c r="Q151" i="16"/>
  <c r="Q244" i="16"/>
  <c r="Q345" i="16"/>
  <c r="Q284" i="16"/>
  <c r="Q92" i="16"/>
  <c r="Q256" i="16"/>
  <c r="Q243" i="16"/>
  <c r="Q43" i="16"/>
  <c r="Q139" i="16"/>
  <c r="Q200" i="16"/>
  <c r="Q71" i="16"/>
  <c r="Q116" i="16"/>
  <c r="Q234" i="16"/>
  <c r="Q109" i="16"/>
  <c r="Q118" i="16"/>
  <c r="Q124" i="16"/>
  <c r="Q170" i="16"/>
  <c r="Q347" i="16"/>
  <c r="Q316" i="16"/>
  <c r="Q5" i="16"/>
  <c r="Q26" i="16"/>
  <c r="Q288" i="16"/>
  <c r="Q187" i="16"/>
  <c r="Q76" i="16"/>
  <c r="Q254" i="16"/>
  <c r="Q106" i="16"/>
  <c r="Q62" i="16"/>
  <c r="Q173" i="16"/>
  <c r="Q140" i="16"/>
  <c r="Q171" i="16"/>
  <c r="Q289" i="16"/>
  <c r="Q51" i="16"/>
  <c r="Q312" i="16"/>
  <c r="Q206" i="16"/>
  <c r="Q189" i="16"/>
  <c r="Q353" i="16"/>
  <c r="Q332" i="16"/>
  <c r="Q12" i="16"/>
  <c r="Q57" i="16"/>
  <c r="Q213" i="16"/>
  <c r="Q68" i="16"/>
  <c r="Q300" i="16"/>
  <c r="Q303" i="16"/>
  <c r="Q276" i="16"/>
  <c r="Q204" i="16"/>
  <c r="Q248" i="16"/>
  <c r="Q245" i="16"/>
  <c r="Q215" i="16"/>
  <c r="Q352" i="16"/>
  <c r="Q165" i="16"/>
  <c r="Q278" i="16"/>
  <c r="Q327" i="16"/>
  <c r="Q79" i="16"/>
  <c r="Q36" i="16"/>
  <c r="Q102" i="16"/>
  <c r="Q122" i="16"/>
  <c r="Q211" i="16"/>
  <c r="Q335" i="16"/>
  <c r="Q354" i="16"/>
  <c r="Q119" i="16"/>
  <c r="Q297" i="16"/>
  <c r="Q135" i="16"/>
  <c r="Q91" i="16"/>
  <c r="Q31" i="16"/>
  <c r="Q56" i="16"/>
  <c r="Q290" i="16"/>
  <c r="Q301" i="16"/>
  <c r="Q293" i="16"/>
  <c r="Q114" i="16"/>
  <c r="Q188" i="16"/>
  <c r="Q202" i="16"/>
  <c r="Q221" i="16"/>
  <c r="Q285" i="16"/>
  <c r="Q50" i="16"/>
  <c r="Q286" i="16"/>
  <c r="Q343" i="16"/>
  <c r="Q93" i="16"/>
  <c r="Q127" i="16"/>
  <c r="Q249" i="16"/>
  <c r="Q66" i="16"/>
  <c r="Q166" i="16"/>
  <c r="Q218" i="16"/>
  <c r="Q283" i="16"/>
  <c r="Q359" i="16"/>
  <c r="Q159" i="16"/>
  <c r="Q35" i="16"/>
  <c r="Q61" i="16"/>
  <c r="Q111" i="16"/>
  <c r="Q308" i="16"/>
  <c r="Q13" i="16"/>
  <c r="Q179" i="16"/>
  <c r="Q160" i="16"/>
  <c r="Q15" i="16"/>
  <c r="Q167" i="16"/>
  <c r="Q88" i="16"/>
  <c r="Q138" i="16"/>
  <c r="Q226" i="16"/>
  <c r="Q101" i="16"/>
  <c r="Q295" i="16"/>
  <c r="Q174" i="16"/>
  <c r="Q240" i="16"/>
  <c r="Q196" i="16"/>
  <c r="Q65" i="16"/>
  <c r="Q193" i="16"/>
  <c r="Q21" i="16"/>
  <c r="Q235" i="16"/>
  <c r="Q172" i="16"/>
  <c r="Q257" i="16"/>
  <c r="Q147" i="16"/>
  <c r="Q233" i="16"/>
  <c r="Q279" i="16"/>
  <c r="Q34" i="16"/>
  <c r="Q281" i="16"/>
  <c r="Q307" i="16"/>
  <c r="Q75" i="16"/>
  <c r="Q145" i="16"/>
  <c r="Q237" i="16"/>
  <c r="Q98" i="16"/>
  <c r="Q11" i="16"/>
  <c r="Q310" i="16"/>
  <c r="Q108" i="16"/>
  <c r="Q85" i="16"/>
  <c r="Q350" i="16"/>
  <c r="Q195" i="16"/>
  <c r="Q19" i="16"/>
  <c r="Q263" i="16"/>
  <c r="Q356" i="16"/>
  <c r="Q324" i="16"/>
  <c r="Q63" i="16"/>
  <c r="Q341" i="16"/>
  <c r="Q282" i="16"/>
  <c r="Q161" i="16"/>
  <c r="Q110" i="16"/>
  <c r="Q156" i="16"/>
  <c r="Q46" i="16"/>
  <c r="Q45" i="16"/>
  <c r="Q209" i="16"/>
  <c r="Q258" i="16"/>
  <c r="Q217" i="16"/>
  <c r="Q251" i="16"/>
  <c r="Q9" i="16"/>
  <c r="Q25" i="16"/>
  <c r="Q69" i="16"/>
  <c r="Q268" i="16"/>
  <c r="Q133" i="16"/>
  <c r="Q344" i="16"/>
  <c r="Q311" i="16"/>
  <c r="Q32" i="16"/>
  <c r="Q185" i="16"/>
  <c r="Q37" i="16"/>
  <c r="Q190" i="16"/>
  <c r="Q130" i="16"/>
  <c r="Q60" i="16"/>
  <c r="Q14" i="16"/>
  <c r="Q227" i="16"/>
  <c r="Q131" i="16"/>
  <c r="Q231" i="16"/>
  <c r="Q27" i="16"/>
  <c r="Q44" i="16"/>
  <c r="Q146" i="16"/>
  <c r="Q269" i="16"/>
  <c r="Q333" i="16"/>
  <c r="Q10" i="16"/>
  <c r="Q262" i="16"/>
  <c r="Q182" i="16"/>
  <c r="Q154" i="16"/>
  <c r="Q47" i="16"/>
  <c r="Q201" i="16"/>
  <c r="Q82" i="16"/>
  <c r="Q287" i="16"/>
  <c r="Q53" i="16"/>
  <c r="Q99" i="16"/>
  <c r="Q203" i="16"/>
  <c r="Q299" i="16"/>
  <c r="Q84" i="16"/>
  <c r="Q134" i="16"/>
  <c r="Q54" i="16"/>
  <c r="Q242" i="16"/>
  <c r="Q230" i="16"/>
  <c r="Q238" i="16"/>
  <c r="Q103" i="16"/>
  <c r="Q321" i="16"/>
  <c r="Q55" i="16"/>
  <c r="Q271" i="16"/>
  <c r="Q247" i="16"/>
  <c r="Q336" i="16"/>
  <c r="Q198" i="16"/>
  <c r="Q334" i="16"/>
  <c r="Q64" i="16"/>
  <c r="Q48" i="16"/>
  <c r="Q6" i="16"/>
  <c r="Q207" i="16"/>
  <c r="Q22" i="16"/>
  <c r="Q260" i="16"/>
  <c r="Q355" i="16"/>
  <c r="Q125" i="16"/>
  <c r="Q255" i="16"/>
  <c r="Q58" i="16"/>
  <c r="Q150" i="16"/>
  <c r="Q157" i="16"/>
  <c r="Q38" i="16"/>
  <c r="Q112" i="16"/>
  <c r="Q96" i="16"/>
  <c r="Q95" i="16"/>
  <c r="Q177" i="16"/>
  <c r="Q152" i="16"/>
  <c r="Q264" i="16"/>
  <c r="Q158" i="16"/>
  <c r="Q351" i="16"/>
  <c r="Q73" i="16"/>
  <c r="Q129" i="16"/>
  <c r="Q253" i="16"/>
  <c r="Q219" i="16"/>
  <c r="Q183" i="16"/>
  <c r="Q315" i="16"/>
  <c r="Q184" i="16"/>
  <c r="Q175" i="16"/>
  <c r="Q169" i="16"/>
  <c r="Q28" i="16"/>
  <c r="Q123" i="16"/>
  <c r="Q318" i="16"/>
  <c r="Q128" i="16"/>
  <c r="Q325" i="16"/>
  <c r="Q199" i="16"/>
  <c r="Q104" i="16"/>
  <c r="Q155" i="16"/>
  <c r="Q270" i="16"/>
  <c r="Q72" i="16"/>
  <c r="Q214" i="16"/>
  <c r="Q137" i="16"/>
  <c r="Q246" i="16"/>
  <c r="Q222" i="16"/>
  <c r="Q97" i="16"/>
  <c r="Q67" i="16"/>
  <c r="Q40" i="16"/>
  <c r="Q24" i="16"/>
  <c r="Q280" i="16"/>
  <c r="Q192" i="16"/>
  <c r="Q143" i="16"/>
  <c r="Q291" i="16"/>
  <c r="Q296" i="16"/>
  <c r="Q346" i="16"/>
  <c r="Q267" i="16"/>
  <c r="Q305" i="16"/>
  <c r="Q181" i="16"/>
  <c r="Q33" i="16"/>
  <c r="Q136" i="16"/>
  <c r="Q83" i="16"/>
  <c r="Q90" i="16"/>
  <c r="Q357" i="16"/>
  <c r="Q197" i="16"/>
  <c r="Q100" i="16"/>
  <c r="Q30" i="16"/>
  <c r="Q70" i="16"/>
  <c r="Q272" i="16"/>
  <c r="Q17" i="16"/>
  <c r="Q52" i="16"/>
  <c r="Q348" i="16"/>
  <c r="Q212" i="16"/>
  <c r="Q304" i="16"/>
  <c r="Q142" i="16"/>
  <c r="Q225" i="16"/>
  <c r="Q74" i="16"/>
  <c r="Q252" i="16"/>
  <c r="Q306" i="16"/>
  <c r="Q16" i="16"/>
  <c r="Q220" i="16"/>
  <c r="Q59" i="16"/>
  <c r="Q210" i="16"/>
  <c r="Q121" i="16"/>
  <c r="Q164" i="16"/>
  <c r="Q265" i="16"/>
  <c r="Q178" i="16"/>
  <c r="Q314" i="16"/>
  <c r="Q8" i="16"/>
  <c r="Q224" i="16"/>
  <c r="Q328" i="16"/>
  <c r="Q168" i="16"/>
  <c r="Q107" i="16"/>
  <c r="Q337" i="16"/>
  <c r="Q232" i="16"/>
  <c r="Q80" i="16"/>
  <c r="AH304" i="30" l="1"/>
  <c r="Z343" i="30"/>
  <c r="AK337" i="30"/>
  <c r="Q359" i="30"/>
  <c r="Q311" i="30"/>
  <c r="Q332" i="30"/>
  <c r="Q326" i="30"/>
  <c r="Q329" i="30"/>
  <c r="Q313" i="30"/>
  <c r="AH306" i="30"/>
  <c r="Q267" i="30"/>
  <c r="Q310" i="30"/>
  <c r="Q286" i="30"/>
  <c r="Q294" i="30"/>
  <c r="AH252" i="30"/>
  <c r="AH318" i="30"/>
  <c r="Q346" i="30"/>
  <c r="Z340" i="30"/>
  <c r="Q321" i="30"/>
  <c r="Q312" i="30"/>
  <c r="Q288" i="30"/>
  <c r="AH254" i="30"/>
  <c r="Q298" i="30"/>
  <c r="Q345" i="30"/>
  <c r="Q324" i="30"/>
  <c r="Q295" i="30"/>
  <c r="AH325" i="30"/>
  <c r="AH299" i="30"/>
  <c r="Q320" i="30"/>
  <c r="AH335" i="30"/>
  <c r="Q269" i="30"/>
  <c r="Q280" i="30"/>
  <c r="AH358" i="30"/>
  <c r="Q259" i="30"/>
  <c r="AH338" i="30"/>
  <c r="Q352" i="30"/>
  <c r="Q301" i="30"/>
  <c r="AH279" i="30"/>
  <c r="Q327" i="30"/>
  <c r="Q316" i="30"/>
  <c r="AH287" i="30"/>
  <c r="AH296" i="30"/>
  <c r="Z346" i="30"/>
  <c r="Q258" i="30"/>
  <c r="Q262" i="30"/>
  <c r="Q292" i="30"/>
  <c r="Q308" i="30"/>
  <c r="Q351" i="30"/>
  <c r="Q330" i="30"/>
  <c r="Z338" i="30"/>
  <c r="Q263" i="30"/>
  <c r="AH315" i="30"/>
  <c r="AH334" i="30"/>
  <c r="Z347" i="30"/>
  <c r="Q250" i="30"/>
  <c r="Q293" i="30"/>
  <c r="Q322" i="30"/>
  <c r="Q302" i="30"/>
  <c r="AK339" i="30"/>
  <c r="Z344" i="30"/>
  <c r="AH265" i="30"/>
  <c r="Q331" i="30"/>
  <c r="AH333" i="30"/>
  <c r="Q350" i="30"/>
  <c r="Q270" i="30"/>
  <c r="Q285" i="30"/>
  <c r="AH343" i="30"/>
  <c r="Q360" i="30"/>
  <c r="Q275" i="30"/>
  <c r="Z336" i="30"/>
  <c r="AH336" i="30"/>
  <c r="Q307" i="30"/>
  <c r="AH307" i="30"/>
  <c r="AK345" i="30"/>
  <c r="Z345" i="30"/>
  <c r="AH266" i="30"/>
  <c r="Q266" i="30"/>
  <c r="AK353" i="30"/>
  <c r="Z353" i="30"/>
  <c r="AH342" i="30"/>
  <c r="Q342" i="30"/>
  <c r="AH278" i="30"/>
  <c r="Q278" i="30"/>
  <c r="Q355" i="30"/>
  <c r="AH355" i="30"/>
  <c r="Q349" i="30"/>
  <c r="AH349" i="30"/>
  <c r="AH344" i="30"/>
  <c r="Q344" i="30"/>
  <c r="AH328" i="30"/>
  <c r="Q328" i="30"/>
  <c r="AH337" i="30"/>
  <c r="Q337" i="30"/>
  <c r="AH348" i="30"/>
  <c r="Q348" i="30"/>
  <c r="Z342" i="30"/>
  <c r="AK342" i="30"/>
  <c r="AH276" i="30"/>
  <c r="Q276" i="30"/>
  <c r="AH284" i="30"/>
  <c r="Q284" i="30"/>
  <c r="AH357" i="30"/>
  <c r="Q357" i="30"/>
  <c r="AH354" i="30"/>
  <c r="Q354" i="30"/>
  <c r="AH281" i="30"/>
  <c r="Q281" i="30"/>
  <c r="AH339" i="30"/>
  <c r="Q339" i="30"/>
  <c r="AH277" i="30"/>
  <c r="Q277" i="30"/>
  <c r="AH290" i="30"/>
  <c r="Q290" i="30"/>
  <c r="AH271" i="30"/>
  <c r="Q271" i="30"/>
  <c r="AK352" i="30"/>
  <c r="Z352" i="30"/>
  <c r="AH283" i="30"/>
  <c r="Q283" i="30"/>
  <c r="AH356" i="30"/>
  <c r="Q356" i="30"/>
  <c r="AH172" i="30"/>
  <c r="Q172" i="30"/>
  <c r="AH220" i="30"/>
  <c r="Q220" i="30"/>
  <c r="AH130" i="30"/>
  <c r="Q130" i="30"/>
  <c r="AH176" i="30"/>
  <c r="Q176" i="30"/>
  <c r="AH35" i="30"/>
  <c r="Q35" i="30"/>
  <c r="AH43" i="30"/>
  <c r="Q43" i="30"/>
  <c r="AH151" i="30"/>
  <c r="Q151" i="30"/>
  <c r="AH244" i="30"/>
  <c r="Q244" i="30"/>
  <c r="AH14" i="30"/>
  <c r="Q14" i="30"/>
  <c r="AH52" i="30"/>
  <c r="Q52" i="30"/>
  <c r="AH63" i="30"/>
  <c r="Q63" i="30"/>
  <c r="AH65" i="30"/>
  <c r="Q65" i="30"/>
  <c r="AH16" i="30"/>
  <c r="Q16" i="30"/>
  <c r="AH158" i="30"/>
  <c r="Q158" i="30"/>
  <c r="AH8" i="30"/>
  <c r="Q8" i="30"/>
  <c r="AH218" i="30"/>
  <c r="Q218" i="30"/>
  <c r="AH227" i="30"/>
  <c r="Q227" i="30"/>
  <c r="Q135" i="30"/>
  <c r="AH135" i="30"/>
  <c r="AH12" i="30"/>
  <c r="Q12" i="30"/>
  <c r="AH104" i="30"/>
  <c r="Q104" i="30"/>
  <c r="AH9" i="30"/>
  <c r="Q9" i="30"/>
  <c r="AH112" i="30"/>
  <c r="Q112" i="30"/>
  <c r="AH146" i="30"/>
  <c r="Q146" i="30"/>
  <c r="AH80" i="30"/>
  <c r="Q80" i="30"/>
  <c r="AH187" i="30"/>
  <c r="Q187" i="30"/>
  <c r="Q156" i="30"/>
  <c r="AH156" i="30"/>
  <c r="Q179" i="30"/>
  <c r="AH179" i="30"/>
  <c r="AH191" i="30"/>
  <c r="Q191" i="30"/>
  <c r="AH7" i="30"/>
  <c r="Q7" i="30"/>
  <c r="AH197" i="30"/>
  <c r="Q197" i="30"/>
  <c r="AH123" i="30"/>
  <c r="Q123" i="30"/>
  <c r="AH194" i="30"/>
  <c r="Q194" i="30"/>
  <c r="AH6" i="30"/>
  <c r="Q6" i="30"/>
  <c r="AH42" i="30"/>
  <c r="Q42" i="30"/>
  <c r="AH144" i="30"/>
  <c r="Q144" i="30"/>
  <c r="Q200" i="30"/>
  <c r="AH200" i="30"/>
  <c r="AH10" i="30"/>
  <c r="Q10" i="30"/>
  <c r="AH30" i="30"/>
  <c r="Q30" i="30"/>
  <c r="AH201" i="30"/>
  <c r="Q201" i="30"/>
  <c r="AH34" i="30"/>
  <c r="Q34" i="30"/>
  <c r="AH11" i="30"/>
  <c r="Q11" i="30"/>
  <c r="AH69" i="30"/>
  <c r="Q69" i="30"/>
  <c r="AH188" i="30"/>
  <c r="Q188" i="30"/>
  <c r="AH241" i="30"/>
  <c r="Q241" i="30"/>
  <c r="AH13" i="30"/>
  <c r="Q13" i="30"/>
  <c r="AH139" i="30"/>
  <c r="Q139" i="30"/>
  <c r="AH149" i="30"/>
  <c r="Q149" i="30"/>
  <c r="AH184" i="30"/>
  <c r="Q184" i="30"/>
  <c r="AD343" i="4"/>
  <c r="E87" i="16"/>
  <c r="AD345" i="4"/>
  <c r="E229" i="16"/>
  <c r="AD347" i="4"/>
  <c r="E23" i="16"/>
  <c r="AD341" i="4"/>
  <c r="AD344" i="4"/>
  <c r="E89" i="16"/>
  <c r="AD338" i="4"/>
  <c r="AD337" i="4"/>
  <c r="AD346" i="4"/>
  <c r="E153" i="16"/>
  <c r="AD340" i="4"/>
  <c r="AD336" i="4"/>
  <c r="AD342" i="4"/>
  <c r="E20" i="16"/>
  <c r="AD339" i="4"/>
  <c r="K355" i="11"/>
  <c r="P355" i="11" s="1"/>
  <c r="J355" i="11"/>
  <c r="O355" i="11" s="1"/>
  <c r="I355" i="11"/>
  <c r="K356" i="11"/>
  <c r="P356" i="11" s="1"/>
  <c r="J356" i="11"/>
  <c r="O356" i="11" s="1"/>
  <c r="I356" i="11"/>
  <c r="K357" i="11"/>
  <c r="P357" i="11" s="1"/>
  <c r="J357" i="11"/>
  <c r="O357" i="11" s="1"/>
  <c r="I357" i="11"/>
  <c r="K358" i="11"/>
  <c r="P358" i="11" s="1"/>
  <c r="J358" i="11"/>
  <c r="O358" i="11" s="1"/>
  <c r="I358" i="11"/>
  <c r="K359" i="11"/>
  <c r="P359" i="11" s="1"/>
  <c r="J359" i="11"/>
  <c r="O359" i="11" s="1"/>
  <c r="I359" i="11"/>
  <c r="K8" i="11"/>
  <c r="P8" i="11" s="1"/>
  <c r="K22" i="11"/>
  <c r="P22" i="11" s="1"/>
  <c r="K36" i="11"/>
  <c r="P36" i="11" s="1"/>
  <c r="K50" i="11"/>
  <c r="P50" i="11" s="1"/>
  <c r="K64" i="11"/>
  <c r="P64" i="11" s="1"/>
  <c r="K78" i="11"/>
  <c r="P78" i="11" s="1"/>
  <c r="K92" i="11"/>
  <c r="P92" i="11" s="1"/>
  <c r="K106" i="11"/>
  <c r="P106" i="11" s="1"/>
  <c r="K120" i="11"/>
  <c r="P120" i="11" s="1"/>
  <c r="K134" i="11"/>
  <c r="P134" i="11" s="1"/>
  <c r="K148" i="11"/>
  <c r="P148" i="11" s="1"/>
  <c r="K162" i="11"/>
  <c r="P162" i="11" s="1"/>
  <c r="K9" i="11"/>
  <c r="P9" i="11" s="1"/>
  <c r="K23" i="11"/>
  <c r="P23" i="11" s="1"/>
  <c r="K37" i="11"/>
  <c r="P37" i="11" s="1"/>
  <c r="K51" i="11"/>
  <c r="P51" i="11" s="1"/>
  <c r="K65" i="11"/>
  <c r="P65" i="11" s="1"/>
  <c r="K14" i="11"/>
  <c r="P14" i="11" s="1"/>
  <c r="K30" i="11"/>
  <c r="P30" i="11" s="1"/>
  <c r="K46" i="11"/>
  <c r="P46" i="11" s="1"/>
  <c r="K62" i="11"/>
  <c r="P62" i="11" s="1"/>
  <c r="K79" i="11"/>
  <c r="P79" i="11" s="1"/>
  <c r="K94" i="11"/>
  <c r="P94" i="11" s="1"/>
  <c r="K109" i="11"/>
  <c r="P109" i="11" s="1"/>
  <c r="K124" i="11"/>
  <c r="P124" i="11" s="1"/>
  <c r="K139" i="11"/>
  <c r="P139" i="11" s="1"/>
  <c r="K15" i="11"/>
  <c r="P15" i="11" s="1"/>
  <c r="K31" i="11"/>
  <c r="P31" i="11" s="1"/>
  <c r="K47" i="11"/>
  <c r="P47" i="11" s="1"/>
  <c r="K63" i="11"/>
  <c r="P63" i="11" s="1"/>
  <c r="K80" i="11"/>
  <c r="P80" i="11" s="1"/>
  <c r="K95" i="11"/>
  <c r="P95" i="11" s="1"/>
  <c r="K110" i="11"/>
  <c r="P110" i="11" s="1"/>
  <c r="K125" i="11"/>
  <c r="P125" i="11" s="1"/>
  <c r="K140" i="11"/>
  <c r="P140" i="11" s="1"/>
  <c r="K16" i="11"/>
  <c r="P16" i="11" s="1"/>
  <c r="K32" i="11"/>
  <c r="P32" i="11" s="1"/>
  <c r="K48" i="11"/>
  <c r="P48" i="11" s="1"/>
  <c r="K66" i="11"/>
  <c r="P66" i="11" s="1"/>
  <c r="K81" i="11"/>
  <c r="P81" i="11" s="1"/>
  <c r="K96" i="11"/>
  <c r="P96" i="11" s="1"/>
  <c r="K111" i="11"/>
  <c r="P111" i="11" s="1"/>
  <c r="K126" i="11"/>
  <c r="P126" i="11" s="1"/>
  <c r="K141" i="11"/>
  <c r="P141" i="11" s="1"/>
  <c r="K156" i="11"/>
  <c r="P156" i="11" s="1"/>
  <c r="K17" i="11"/>
  <c r="P17" i="11" s="1"/>
  <c r="K33" i="11"/>
  <c r="P33" i="11" s="1"/>
  <c r="K49" i="11"/>
  <c r="P49" i="11" s="1"/>
  <c r="K67" i="11"/>
  <c r="P67" i="11" s="1"/>
  <c r="K82" i="11"/>
  <c r="P82" i="11" s="1"/>
  <c r="K97" i="11"/>
  <c r="P97" i="11" s="1"/>
  <c r="K112" i="11"/>
  <c r="P112" i="11" s="1"/>
  <c r="K127" i="11"/>
  <c r="P127" i="11" s="1"/>
  <c r="K142" i="11"/>
  <c r="P142" i="11" s="1"/>
  <c r="K157" i="11"/>
  <c r="P157" i="11" s="1"/>
  <c r="K172" i="11"/>
  <c r="P172" i="11" s="1"/>
  <c r="K18" i="11"/>
  <c r="P18" i="11" s="1"/>
  <c r="K34" i="11"/>
  <c r="P34" i="11" s="1"/>
  <c r="K52" i="11"/>
  <c r="P52" i="11" s="1"/>
  <c r="K68" i="11"/>
  <c r="P68" i="11" s="1"/>
  <c r="K83" i="11"/>
  <c r="P83" i="11" s="1"/>
  <c r="K98" i="11"/>
  <c r="P98" i="11" s="1"/>
  <c r="K113" i="11"/>
  <c r="P113" i="11" s="1"/>
  <c r="K128" i="11"/>
  <c r="P128" i="11" s="1"/>
  <c r="K19" i="11"/>
  <c r="P19" i="11" s="1"/>
  <c r="K35" i="11"/>
  <c r="P35" i="11" s="1"/>
  <c r="K53" i="11"/>
  <c r="P53" i="11" s="1"/>
  <c r="K69" i="11"/>
  <c r="P69" i="11" s="1"/>
  <c r="K84" i="11"/>
  <c r="P84" i="11" s="1"/>
  <c r="K99" i="11"/>
  <c r="P99" i="11" s="1"/>
  <c r="K114" i="11"/>
  <c r="P114" i="11" s="1"/>
  <c r="K129" i="11"/>
  <c r="P129" i="11" s="1"/>
  <c r="K144" i="11"/>
  <c r="P144" i="11" s="1"/>
  <c r="K159" i="11"/>
  <c r="P159" i="11" s="1"/>
  <c r="K174" i="11"/>
  <c r="P174" i="11" s="1"/>
  <c r="K188" i="11"/>
  <c r="P188" i="11" s="1"/>
  <c r="K202" i="11"/>
  <c r="P202" i="11" s="1"/>
  <c r="K216" i="11"/>
  <c r="P216" i="11" s="1"/>
  <c r="K230" i="11"/>
  <c r="P230" i="11" s="1"/>
  <c r="K244" i="11"/>
  <c r="P244" i="11" s="1"/>
  <c r="K258" i="11"/>
  <c r="P258" i="11" s="1"/>
  <c r="K272" i="11"/>
  <c r="P272" i="11" s="1"/>
  <c r="K286" i="11"/>
  <c r="P286" i="11" s="1"/>
  <c r="K300" i="11"/>
  <c r="P300" i="11" s="1"/>
  <c r="K314" i="11"/>
  <c r="P314" i="11" s="1"/>
  <c r="K328" i="11"/>
  <c r="P328" i="11" s="1"/>
  <c r="K342" i="11"/>
  <c r="P342" i="11" s="1"/>
  <c r="J7" i="11"/>
  <c r="O7" i="11" s="1"/>
  <c r="J21" i="11"/>
  <c r="O21" i="11" s="1"/>
  <c r="J35" i="11"/>
  <c r="O35" i="11" s="1"/>
  <c r="J49" i="11"/>
  <c r="O49" i="11" s="1"/>
  <c r="J63" i="11"/>
  <c r="O63" i="11" s="1"/>
  <c r="J77" i="11"/>
  <c r="O77" i="11" s="1"/>
  <c r="K20" i="11"/>
  <c r="P20" i="11" s="1"/>
  <c r="K38" i="11"/>
  <c r="P38" i="11" s="1"/>
  <c r="K54" i="11"/>
  <c r="P54" i="11" s="1"/>
  <c r="K70" i="11"/>
  <c r="P70" i="11" s="1"/>
  <c r="K85" i="11"/>
  <c r="P85" i="11" s="1"/>
  <c r="K100" i="11"/>
  <c r="P100" i="11" s="1"/>
  <c r="K115" i="11"/>
  <c r="P115" i="11" s="1"/>
  <c r="K130" i="11"/>
  <c r="P130" i="11" s="1"/>
  <c r="K145" i="11"/>
  <c r="P145" i="11" s="1"/>
  <c r="K160" i="11"/>
  <c r="P160" i="11" s="1"/>
  <c r="K175" i="11"/>
  <c r="P175" i="11" s="1"/>
  <c r="K189" i="11"/>
  <c r="P189" i="11" s="1"/>
  <c r="K203" i="11"/>
  <c r="P203" i="11" s="1"/>
  <c r="K217" i="11"/>
  <c r="P217" i="11" s="1"/>
  <c r="K231" i="11"/>
  <c r="P231" i="11" s="1"/>
  <c r="K245" i="11"/>
  <c r="P245" i="11" s="1"/>
  <c r="K259" i="11"/>
  <c r="P259" i="11" s="1"/>
  <c r="K273" i="11"/>
  <c r="P273" i="11" s="1"/>
  <c r="K287" i="11"/>
  <c r="P287" i="11" s="1"/>
  <c r="K301" i="11"/>
  <c r="P301" i="11" s="1"/>
  <c r="K315" i="11"/>
  <c r="P315" i="11" s="1"/>
  <c r="K329" i="11"/>
  <c r="P329" i="11" s="1"/>
  <c r="K343" i="11"/>
  <c r="P343" i="11" s="1"/>
  <c r="J8" i="11"/>
  <c r="O8" i="11" s="1"/>
  <c r="J22" i="11"/>
  <c r="O22" i="11" s="1"/>
  <c r="J36" i="11"/>
  <c r="O36" i="11" s="1"/>
  <c r="J50" i="11"/>
  <c r="O50" i="11" s="1"/>
  <c r="J64" i="11"/>
  <c r="O64" i="11" s="1"/>
  <c r="J78" i="11"/>
  <c r="O78" i="11" s="1"/>
  <c r="J92" i="11"/>
  <c r="O92" i="11" s="1"/>
  <c r="J106" i="11"/>
  <c r="O106" i="11" s="1"/>
  <c r="J120" i="11"/>
  <c r="O120" i="11" s="1"/>
  <c r="J134" i="11"/>
  <c r="O134" i="11" s="1"/>
  <c r="J148" i="11"/>
  <c r="O148" i="11" s="1"/>
  <c r="J162" i="11"/>
  <c r="O162" i="11" s="1"/>
  <c r="J176" i="11"/>
  <c r="O176" i="11" s="1"/>
  <c r="J190" i="11"/>
  <c r="O190" i="11" s="1"/>
  <c r="J204" i="11"/>
  <c r="O204" i="11" s="1"/>
  <c r="J218" i="11"/>
  <c r="O218" i="11" s="1"/>
  <c r="J232" i="11"/>
  <c r="O232" i="11" s="1"/>
  <c r="J246" i="11"/>
  <c r="O246" i="11" s="1"/>
  <c r="J260" i="11"/>
  <c r="O260" i="11" s="1"/>
  <c r="J274" i="11"/>
  <c r="O274" i="11" s="1"/>
  <c r="J288" i="11"/>
  <c r="O288" i="11" s="1"/>
  <c r="K21" i="11"/>
  <c r="P21" i="11" s="1"/>
  <c r="K39" i="11"/>
  <c r="P39" i="11" s="1"/>
  <c r="K55" i="11"/>
  <c r="P55" i="11" s="1"/>
  <c r="K71" i="11"/>
  <c r="P71" i="11" s="1"/>
  <c r="K86" i="11"/>
  <c r="P86" i="11" s="1"/>
  <c r="K101" i="11"/>
  <c r="P101" i="11" s="1"/>
  <c r="K116" i="11"/>
  <c r="P116" i="11" s="1"/>
  <c r="K131" i="11"/>
  <c r="P131" i="11" s="1"/>
  <c r="K146" i="11"/>
  <c r="P146" i="11" s="1"/>
  <c r="K161" i="11"/>
  <c r="P161" i="11" s="1"/>
  <c r="K176" i="11"/>
  <c r="P176" i="11" s="1"/>
  <c r="K190" i="11"/>
  <c r="P190" i="11" s="1"/>
  <c r="K204" i="11"/>
  <c r="P204" i="11" s="1"/>
  <c r="K218" i="11"/>
  <c r="P218" i="11" s="1"/>
  <c r="K232" i="11"/>
  <c r="P232" i="11" s="1"/>
  <c r="K246" i="11"/>
  <c r="P246" i="11" s="1"/>
  <c r="K260" i="11"/>
  <c r="P260" i="11" s="1"/>
  <c r="K274" i="11"/>
  <c r="P274" i="11" s="1"/>
  <c r="K288" i="11"/>
  <c r="P288" i="11" s="1"/>
  <c r="K302" i="11"/>
  <c r="P302" i="11" s="1"/>
  <c r="K316" i="11"/>
  <c r="P316" i="11" s="1"/>
  <c r="K330" i="11"/>
  <c r="P330" i="11" s="1"/>
  <c r="K344" i="11"/>
  <c r="P344" i="11" s="1"/>
  <c r="J9" i="11"/>
  <c r="O9" i="11" s="1"/>
  <c r="J23" i="11"/>
  <c r="O23" i="11" s="1"/>
  <c r="J37" i="11"/>
  <c r="O37" i="11" s="1"/>
  <c r="J51" i="11"/>
  <c r="O51" i="11" s="1"/>
  <c r="J65" i="11"/>
  <c r="O65" i="11" s="1"/>
  <c r="J79" i="11"/>
  <c r="O79" i="11" s="1"/>
  <c r="J93" i="11"/>
  <c r="O93" i="11" s="1"/>
  <c r="J107" i="11"/>
  <c r="O107" i="11" s="1"/>
  <c r="J121" i="11"/>
  <c r="O121" i="11" s="1"/>
  <c r="K6" i="11"/>
  <c r="P6" i="11" s="1"/>
  <c r="K24" i="11"/>
  <c r="P24" i="11" s="1"/>
  <c r="K40" i="11"/>
  <c r="P40" i="11" s="1"/>
  <c r="K56" i="11"/>
  <c r="P56" i="11" s="1"/>
  <c r="K13" i="11"/>
  <c r="P13" i="11" s="1"/>
  <c r="K60" i="11"/>
  <c r="P60" i="11" s="1"/>
  <c r="K102" i="11"/>
  <c r="P102" i="11" s="1"/>
  <c r="K135" i="11"/>
  <c r="P135" i="11" s="1"/>
  <c r="K163" i="11"/>
  <c r="P163" i="11" s="1"/>
  <c r="K181" i="11"/>
  <c r="P181" i="11" s="1"/>
  <c r="K198" i="11"/>
  <c r="P198" i="11" s="1"/>
  <c r="K215" i="11"/>
  <c r="P215" i="11" s="1"/>
  <c r="K235" i="11"/>
  <c r="P235" i="11" s="1"/>
  <c r="K252" i="11"/>
  <c r="P252" i="11" s="1"/>
  <c r="K269" i="11"/>
  <c r="P269" i="11" s="1"/>
  <c r="K289" i="11"/>
  <c r="P289" i="11" s="1"/>
  <c r="K306" i="11"/>
  <c r="P306" i="11" s="1"/>
  <c r="K323" i="11"/>
  <c r="P323" i="11" s="1"/>
  <c r="K340" i="11"/>
  <c r="P340" i="11" s="1"/>
  <c r="J11" i="11"/>
  <c r="O11" i="11" s="1"/>
  <c r="J28" i="11"/>
  <c r="O28" i="11" s="1"/>
  <c r="J45" i="11"/>
  <c r="O45" i="11" s="1"/>
  <c r="J62" i="11"/>
  <c r="O62" i="11" s="1"/>
  <c r="J82" i="11"/>
  <c r="O82" i="11" s="1"/>
  <c r="J98" i="11"/>
  <c r="O98" i="11" s="1"/>
  <c r="J114" i="11"/>
  <c r="O114" i="11" s="1"/>
  <c r="J130" i="11"/>
  <c r="O130" i="11" s="1"/>
  <c r="J145" i="11"/>
  <c r="O145" i="11" s="1"/>
  <c r="J160" i="11"/>
  <c r="O160" i="11" s="1"/>
  <c r="J175" i="11"/>
  <c r="O175" i="11" s="1"/>
  <c r="J191" i="11"/>
  <c r="O191" i="11" s="1"/>
  <c r="J206" i="11"/>
  <c r="O206" i="11" s="1"/>
  <c r="J221" i="11"/>
  <c r="O221" i="11" s="1"/>
  <c r="J236" i="11"/>
  <c r="O236" i="11" s="1"/>
  <c r="J251" i="11"/>
  <c r="O251" i="11" s="1"/>
  <c r="J266" i="11"/>
  <c r="O266" i="11" s="1"/>
  <c r="J281" i="11"/>
  <c r="O281" i="11" s="1"/>
  <c r="J296" i="11"/>
  <c r="O296" i="11" s="1"/>
  <c r="J310" i="11"/>
  <c r="O310" i="11" s="1"/>
  <c r="J324" i="11"/>
  <c r="O324" i="11" s="1"/>
  <c r="J338" i="11"/>
  <c r="O338" i="11" s="1"/>
  <c r="J352" i="11"/>
  <c r="O352" i="11" s="1"/>
  <c r="I17" i="11"/>
  <c r="I31" i="11"/>
  <c r="I45" i="11"/>
  <c r="I59" i="11"/>
  <c r="I73" i="11"/>
  <c r="I87" i="11"/>
  <c r="I101" i="11"/>
  <c r="I115" i="11"/>
  <c r="I129" i="11"/>
  <c r="I143" i="11"/>
  <c r="I157" i="11"/>
  <c r="I171" i="11"/>
  <c r="I185" i="11"/>
  <c r="I199" i="11"/>
  <c r="I213" i="11"/>
  <c r="I227" i="11"/>
  <c r="I241" i="11"/>
  <c r="I255" i="11"/>
  <c r="I269" i="11"/>
  <c r="I283" i="11"/>
  <c r="I297" i="11"/>
  <c r="I311" i="11"/>
  <c r="I325" i="11"/>
  <c r="I339" i="11"/>
  <c r="I353" i="11"/>
  <c r="K25" i="11"/>
  <c r="P25" i="11" s="1"/>
  <c r="K61" i="11"/>
  <c r="P61" i="11" s="1"/>
  <c r="K103" i="11"/>
  <c r="P103" i="11" s="1"/>
  <c r="K136" i="11"/>
  <c r="P136" i="11" s="1"/>
  <c r="K164" i="11"/>
  <c r="P164" i="11" s="1"/>
  <c r="K182" i="11"/>
  <c r="P182" i="11" s="1"/>
  <c r="K199" i="11"/>
  <c r="P199" i="11" s="1"/>
  <c r="K219" i="11"/>
  <c r="P219" i="11" s="1"/>
  <c r="K236" i="11"/>
  <c r="P236" i="11" s="1"/>
  <c r="K253" i="11"/>
  <c r="P253" i="11" s="1"/>
  <c r="K270" i="11"/>
  <c r="P270" i="11" s="1"/>
  <c r="K290" i="11"/>
  <c r="P290" i="11" s="1"/>
  <c r="K307" i="11"/>
  <c r="P307" i="11" s="1"/>
  <c r="K324" i="11"/>
  <c r="P324" i="11" s="1"/>
  <c r="K341" i="11"/>
  <c r="P341" i="11" s="1"/>
  <c r="J12" i="11"/>
  <c r="O12" i="11" s="1"/>
  <c r="J29" i="11"/>
  <c r="O29" i="11" s="1"/>
  <c r="J46" i="11"/>
  <c r="O46" i="11" s="1"/>
  <c r="J66" i="11"/>
  <c r="O66" i="11" s="1"/>
  <c r="J83" i="11"/>
  <c r="O83" i="11" s="1"/>
  <c r="J99" i="11"/>
  <c r="O99" i="11" s="1"/>
  <c r="J115" i="11"/>
  <c r="O115" i="11" s="1"/>
  <c r="J131" i="11"/>
  <c r="O131" i="11" s="1"/>
  <c r="J146" i="11"/>
  <c r="O146" i="11" s="1"/>
  <c r="J161" i="11"/>
  <c r="O161" i="11" s="1"/>
  <c r="J177" i="11"/>
  <c r="O177" i="11" s="1"/>
  <c r="J192" i="11"/>
  <c r="O192" i="11" s="1"/>
  <c r="J207" i="11"/>
  <c r="O207" i="11" s="1"/>
  <c r="J222" i="11"/>
  <c r="O222" i="11" s="1"/>
  <c r="J237" i="11"/>
  <c r="O237" i="11" s="1"/>
  <c r="J252" i="11"/>
  <c r="O252" i="11" s="1"/>
  <c r="J267" i="11"/>
  <c r="O267" i="11" s="1"/>
  <c r="J282" i="11"/>
  <c r="O282" i="11" s="1"/>
  <c r="J297" i="11"/>
  <c r="O297" i="11" s="1"/>
  <c r="J311" i="11"/>
  <c r="O311" i="11" s="1"/>
  <c r="J325" i="11"/>
  <c r="O325" i="11" s="1"/>
  <c r="J339" i="11"/>
  <c r="O339" i="11" s="1"/>
  <c r="J353" i="11"/>
  <c r="O353" i="11" s="1"/>
  <c r="I18" i="11"/>
  <c r="I32" i="11"/>
  <c r="I46" i="11"/>
  <c r="I60" i="11"/>
  <c r="I74" i="11"/>
  <c r="I88" i="11"/>
  <c r="I102" i="11"/>
  <c r="I116" i="11"/>
  <c r="I130" i="11"/>
  <c r="I144" i="11"/>
  <c r="I158" i="11"/>
  <c r="I172" i="11"/>
  <c r="I186" i="11"/>
  <c r="I200" i="11"/>
  <c r="I214" i="11"/>
  <c r="I228" i="11"/>
  <c r="I242" i="11"/>
  <c r="I256" i="11"/>
  <c r="I270" i="11"/>
  <c r="I284" i="11"/>
  <c r="I298" i="11"/>
  <c r="I312" i="11"/>
  <c r="I326" i="11"/>
  <c r="I340" i="11"/>
  <c r="I354" i="11"/>
  <c r="K26" i="11"/>
  <c r="P26" i="11" s="1"/>
  <c r="K72" i="11"/>
  <c r="P72" i="11" s="1"/>
  <c r="K104" i="11"/>
  <c r="P104" i="11" s="1"/>
  <c r="K137" i="11"/>
  <c r="P137" i="11" s="1"/>
  <c r="K165" i="11"/>
  <c r="P165" i="11" s="1"/>
  <c r="K183" i="11"/>
  <c r="P183" i="11" s="1"/>
  <c r="K200" i="11"/>
  <c r="P200" i="11" s="1"/>
  <c r="K220" i="11"/>
  <c r="P220" i="11" s="1"/>
  <c r="K237" i="11"/>
  <c r="P237" i="11" s="1"/>
  <c r="K254" i="11"/>
  <c r="P254" i="11" s="1"/>
  <c r="K271" i="11"/>
  <c r="P271" i="11" s="1"/>
  <c r="K291" i="11"/>
  <c r="P291" i="11" s="1"/>
  <c r="K308" i="11"/>
  <c r="P308" i="11" s="1"/>
  <c r="K325" i="11"/>
  <c r="P325" i="11" s="1"/>
  <c r="K345" i="11"/>
  <c r="P345" i="11" s="1"/>
  <c r="J13" i="11"/>
  <c r="O13" i="11" s="1"/>
  <c r="J30" i="11"/>
  <c r="O30" i="11" s="1"/>
  <c r="J47" i="11"/>
  <c r="O47" i="11" s="1"/>
  <c r="J67" i="11"/>
  <c r="O67" i="11" s="1"/>
  <c r="J84" i="11"/>
  <c r="O84" i="11" s="1"/>
  <c r="J100" i="11"/>
  <c r="O100" i="11" s="1"/>
  <c r="J116" i="11"/>
  <c r="O116" i="11" s="1"/>
  <c r="J132" i="11"/>
  <c r="O132" i="11" s="1"/>
  <c r="J147" i="11"/>
  <c r="O147" i="11" s="1"/>
  <c r="J163" i="11"/>
  <c r="O163" i="11" s="1"/>
  <c r="J178" i="11"/>
  <c r="O178" i="11" s="1"/>
  <c r="J193" i="11"/>
  <c r="O193" i="11" s="1"/>
  <c r="J208" i="11"/>
  <c r="O208" i="11" s="1"/>
  <c r="J223" i="11"/>
  <c r="O223" i="11" s="1"/>
  <c r="J238" i="11"/>
  <c r="O238" i="11" s="1"/>
  <c r="J253" i="11"/>
  <c r="O253" i="11" s="1"/>
  <c r="J268" i="11"/>
  <c r="O268" i="11" s="1"/>
  <c r="J283" i="11"/>
  <c r="O283" i="11" s="1"/>
  <c r="J298" i="11"/>
  <c r="O298" i="11" s="1"/>
  <c r="J312" i="11"/>
  <c r="O312" i="11" s="1"/>
  <c r="J326" i="11"/>
  <c r="O326" i="11" s="1"/>
  <c r="J340" i="11"/>
  <c r="O340" i="11" s="1"/>
  <c r="J354" i="11"/>
  <c r="O354" i="11" s="1"/>
  <c r="I19" i="11"/>
  <c r="I33" i="11"/>
  <c r="I47" i="11"/>
  <c r="I61" i="11"/>
  <c r="I75" i="11"/>
  <c r="I89" i="11"/>
  <c r="I103" i="11"/>
  <c r="I117" i="11"/>
  <c r="I131" i="11"/>
  <c r="I145" i="11"/>
  <c r="I159" i="11"/>
  <c r="I173" i="11"/>
  <c r="I187" i="11"/>
  <c r="I201" i="11"/>
  <c r="I215" i="11"/>
  <c r="I229" i="11"/>
  <c r="I243" i="11"/>
  <c r="I257" i="11"/>
  <c r="I271" i="11"/>
  <c r="I285" i="11"/>
  <c r="I299" i="11"/>
  <c r="I313" i="11"/>
  <c r="I327" i="11"/>
  <c r="I341" i="11"/>
  <c r="K27" i="11"/>
  <c r="P27" i="11" s="1"/>
  <c r="K73" i="11"/>
  <c r="P73" i="11" s="1"/>
  <c r="K105" i="11"/>
  <c r="P105" i="11" s="1"/>
  <c r="K138" i="11"/>
  <c r="P138" i="11" s="1"/>
  <c r="K166" i="11"/>
  <c r="P166" i="11" s="1"/>
  <c r="K184" i="11"/>
  <c r="P184" i="11" s="1"/>
  <c r="K201" i="11"/>
  <c r="P201" i="11" s="1"/>
  <c r="K221" i="11"/>
  <c r="P221" i="11" s="1"/>
  <c r="K238" i="11"/>
  <c r="P238" i="11" s="1"/>
  <c r="K255" i="11"/>
  <c r="P255" i="11" s="1"/>
  <c r="K275" i="11"/>
  <c r="P275" i="11" s="1"/>
  <c r="K292" i="11"/>
  <c r="P292" i="11" s="1"/>
  <c r="K309" i="11"/>
  <c r="P309" i="11" s="1"/>
  <c r="K326" i="11"/>
  <c r="P326" i="11" s="1"/>
  <c r="K346" i="11"/>
  <c r="P346" i="11" s="1"/>
  <c r="J14" i="11"/>
  <c r="O14" i="11" s="1"/>
  <c r="J31" i="11"/>
  <c r="O31" i="11" s="1"/>
  <c r="J48" i="11"/>
  <c r="O48" i="11" s="1"/>
  <c r="J68" i="11"/>
  <c r="O68" i="11" s="1"/>
  <c r="J85" i="11"/>
  <c r="O85" i="11" s="1"/>
  <c r="J101" i="11"/>
  <c r="O101" i="11" s="1"/>
  <c r="J117" i="11"/>
  <c r="O117" i="11" s="1"/>
  <c r="J133" i="11"/>
  <c r="O133" i="11" s="1"/>
  <c r="J149" i="11"/>
  <c r="O149" i="11" s="1"/>
  <c r="J164" i="11"/>
  <c r="O164" i="11" s="1"/>
  <c r="J179" i="11"/>
  <c r="O179" i="11" s="1"/>
  <c r="J194" i="11"/>
  <c r="O194" i="11" s="1"/>
  <c r="J209" i="11"/>
  <c r="O209" i="11" s="1"/>
  <c r="J224" i="11"/>
  <c r="O224" i="11" s="1"/>
  <c r="J239" i="11"/>
  <c r="O239" i="11" s="1"/>
  <c r="J254" i="11"/>
  <c r="O254" i="11" s="1"/>
  <c r="J269" i="11"/>
  <c r="O269" i="11" s="1"/>
  <c r="J284" i="11"/>
  <c r="O284" i="11" s="1"/>
  <c r="J299" i="11"/>
  <c r="O299" i="11" s="1"/>
  <c r="J313" i="11"/>
  <c r="O313" i="11" s="1"/>
  <c r="J327" i="11"/>
  <c r="O327" i="11" s="1"/>
  <c r="J341" i="11"/>
  <c r="O341" i="11" s="1"/>
  <c r="I6" i="11"/>
  <c r="I20" i="11"/>
  <c r="I34" i="11"/>
  <c r="I48" i="11"/>
  <c r="I62" i="11"/>
  <c r="I76" i="11"/>
  <c r="I90" i="11"/>
  <c r="I104" i="11"/>
  <c r="I118" i="11"/>
  <c r="I132" i="11"/>
  <c r="I146" i="11"/>
  <c r="I160" i="11"/>
  <c r="I174" i="11"/>
  <c r="I188" i="11"/>
  <c r="I202" i="11"/>
  <c r="I216" i="11"/>
  <c r="I230" i="11"/>
  <c r="I244" i="11"/>
  <c r="I258" i="11"/>
  <c r="I272" i="11"/>
  <c r="I286" i="11"/>
  <c r="I300" i="11"/>
  <c r="I314" i="11"/>
  <c r="I328" i="11"/>
  <c r="I342" i="11"/>
  <c r="K88" i="11"/>
  <c r="P88" i="11" s="1"/>
  <c r="K152" i="11"/>
  <c r="P152" i="11" s="1"/>
  <c r="K193" i="11"/>
  <c r="P193" i="11" s="1"/>
  <c r="K247" i="11"/>
  <c r="P247" i="11" s="1"/>
  <c r="K281" i="11"/>
  <c r="P281" i="11" s="1"/>
  <c r="K318" i="11"/>
  <c r="P318" i="11" s="1"/>
  <c r="K28" i="11"/>
  <c r="P28" i="11" s="1"/>
  <c r="K74" i="11"/>
  <c r="P74" i="11" s="1"/>
  <c r="K107" i="11"/>
  <c r="P107" i="11" s="1"/>
  <c r="K143" i="11"/>
  <c r="P143" i="11" s="1"/>
  <c r="K167" i="11"/>
  <c r="P167" i="11" s="1"/>
  <c r="K185" i="11"/>
  <c r="P185" i="11" s="1"/>
  <c r="K205" i="11"/>
  <c r="P205" i="11" s="1"/>
  <c r="K222" i="11"/>
  <c r="P222" i="11" s="1"/>
  <c r="K239" i="11"/>
  <c r="P239" i="11" s="1"/>
  <c r="K256" i="11"/>
  <c r="P256" i="11" s="1"/>
  <c r="K276" i="11"/>
  <c r="P276" i="11" s="1"/>
  <c r="K293" i="11"/>
  <c r="P293" i="11" s="1"/>
  <c r="K310" i="11"/>
  <c r="P310" i="11" s="1"/>
  <c r="K327" i="11"/>
  <c r="P327" i="11" s="1"/>
  <c r="K347" i="11"/>
  <c r="P347" i="11" s="1"/>
  <c r="J15" i="11"/>
  <c r="O15" i="11" s="1"/>
  <c r="J32" i="11"/>
  <c r="O32" i="11" s="1"/>
  <c r="J52" i="11"/>
  <c r="O52" i="11" s="1"/>
  <c r="J69" i="11"/>
  <c r="O69" i="11" s="1"/>
  <c r="J86" i="11"/>
  <c r="O86" i="11" s="1"/>
  <c r="J102" i="11"/>
  <c r="O102" i="11" s="1"/>
  <c r="J118" i="11"/>
  <c r="O118" i="11" s="1"/>
  <c r="J135" i="11"/>
  <c r="O135" i="11" s="1"/>
  <c r="J150" i="11"/>
  <c r="O150" i="11" s="1"/>
  <c r="J165" i="11"/>
  <c r="O165" i="11" s="1"/>
  <c r="J180" i="11"/>
  <c r="O180" i="11" s="1"/>
  <c r="J195" i="11"/>
  <c r="O195" i="11" s="1"/>
  <c r="J210" i="11"/>
  <c r="O210" i="11" s="1"/>
  <c r="J225" i="11"/>
  <c r="O225" i="11" s="1"/>
  <c r="J240" i="11"/>
  <c r="O240" i="11" s="1"/>
  <c r="J255" i="11"/>
  <c r="O255" i="11" s="1"/>
  <c r="J270" i="11"/>
  <c r="O270" i="11" s="1"/>
  <c r="J285" i="11"/>
  <c r="O285" i="11" s="1"/>
  <c r="J300" i="11"/>
  <c r="O300" i="11" s="1"/>
  <c r="J314" i="11"/>
  <c r="O314" i="11" s="1"/>
  <c r="J328" i="11"/>
  <c r="O328" i="11" s="1"/>
  <c r="J342" i="11"/>
  <c r="O342" i="11" s="1"/>
  <c r="I7" i="11"/>
  <c r="I21" i="11"/>
  <c r="I35" i="11"/>
  <c r="I49" i="11"/>
  <c r="I63" i="11"/>
  <c r="I77" i="11"/>
  <c r="I91" i="11"/>
  <c r="I105" i="11"/>
  <c r="I119" i="11"/>
  <c r="I133" i="11"/>
  <c r="I147" i="11"/>
  <c r="I161" i="11"/>
  <c r="I175" i="11"/>
  <c r="I189" i="11"/>
  <c r="I203" i="11"/>
  <c r="I217" i="11"/>
  <c r="I231" i="11"/>
  <c r="I245" i="11"/>
  <c r="I259" i="11"/>
  <c r="I273" i="11"/>
  <c r="I287" i="11"/>
  <c r="I301" i="11"/>
  <c r="I315" i="11"/>
  <c r="I329" i="11"/>
  <c r="I343" i="11"/>
  <c r="K29" i="11"/>
  <c r="P29" i="11" s="1"/>
  <c r="K75" i="11"/>
  <c r="P75" i="11" s="1"/>
  <c r="K108" i="11"/>
  <c r="P108" i="11" s="1"/>
  <c r="K147" i="11"/>
  <c r="P147" i="11" s="1"/>
  <c r="K168" i="11"/>
  <c r="P168" i="11" s="1"/>
  <c r="K186" i="11"/>
  <c r="P186" i="11" s="1"/>
  <c r="K206" i="11"/>
  <c r="P206" i="11" s="1"/>
  <c r="K223" i="11"/>
  <c r="P223" i="11" s="1"/>
  <c r="K240" i="11"/>
  <c r="P240" i="11" s="1"/>
  <c r="K257" i="11"/>
  <c r="P257" i="11" s="1"/>
  <c r="K277" i="11"/>
  <c r="P277" i="11" s="1"/>
  <c r="K294" i="11"/>
  <c r="P294" i="11" s="1"/>
  <c r="K311" i="11"/>
  <c r="P311" i="11" s="1"/>
  <c r="K331" i="11"/>
  <c r="P331" i="11" s="1"/>
  <c r="K348" i="11"/>
  <c r="P348" i="11" s="1"/>
  <c r="J16" i="11"/>
  <c r="O16" i="11" s="1"/>
  <c r="J33" i="11"/>
  <c r="O33" i="11" s="1"/>
  <c r="J53" i="11"/>
  <c r="O53" i="11" s="1"/>
  <c r="J70" i="11"/>
  <c r="O70" i="11" s="1"/>
  <c r="J87" i="11"/>
  <c r="O87" i="11" s="1"/>
  <c r="J103" i="11"/>
  <c r="O103" i="11" s="1"/>
  <c r="J119" i="11"/>
  <c r="O119" i="11" s="1"/>
  <c r="J136" i="11"/>
  <c r="O136" i="11" s="1"/>
  <c r="J151" i="11"/>
  <c r="O151" i="11" s="1"/>
  <c r="J166" i="11"/>
  <c r="O166" i="11" s="1"/>
  <c r="J181" i="11"/>
  <c r="O181" i="11" s="1"/>
  <c r="J196" i="11"/>
  <c r="O196" i="11" s="1"/>
  <c r="J211" i="11"/>
  <c r="O211" i="11" s="1"/>
  <c r="J226" i="11"/>
  <c r="O226" i="11" s="1"/>
  <c r="J241" i="11"/>
  <c r="O241" i="11" s="1"/>
  <c r="J256" i="11"/>
  <c r="O256" i="11" s="1"/>
  <c r="J271" i="11"/>
  <c r="O271" i="11" s="1"/>
  <c r="J286" i="11"/>
  <c r="O286" i="11" s="1"/>
  <c r="J301" i="11"/>
  <c r="O301" i="11" s="1"/>
  <c r="J315" i="11"/>
  <c r="O315" i="11" s="1"/>
  <c r="J329" i="11"/>
  <c r="O329" i="11" s="1"/>
  <c r="J343" i="11"/>
  <c r="O343" i="11" s="1"/>
  <c r="I8" i="11"/>
  <c r="I22" i="11"/>
  <c r="I36" i="11"/>
  <c r="I50" i="11"/>
  <c r="I64" i="11"/>
  <c r="I78" i="11"/>
  <c r="I92" i="11"/>
  <c r="I106" i="11"/>
  <c r="I120" i="11"/>
  <c r="I134" i="11"/>
  <c r="I148" i="11"/>
  <c r="I162" i="11"/>
  <c r="I176" i="11"/>
  <c r="I190" i="11"/>
  <c r="I204" i="11"/>
  <c r="I218" i="11"/>
  <c r="I232" i="11"/>
  <c r="I246" i="11"/>
  <c r="I260" i="11"/>
  <c r="I274" i="11"/>
  <c r="I288" i="11"/>
  <c r="I302" i="11"/>
  <c r="I316" i="11"/>
  <c r="I330" i="11"/>
  <c r="I344" i="11"/>
  <c r="K210" i="11"/>
  <c r="P210" i="11" s="1"/>
  <c r="K41" i="11"/>
  <c r="P41" i="11" s="1"/>
  <c r="K76" i="11"/>
  <c r="P76" i="11" s="1"/>
  <c r="K117" i="11"/>
  <c r="P117" i="11" s="1"/>
  <c r="K149" i="11"/>
  <c r="P149" i="11" s="1"/>
  <c r="K169" i="11"/>
  <c r="P169" i="11" s="1"/>
  <c r="K187" i="11"/>
  <c r="P187" i="11" s="1"/>
  <c r="K207" i="11"/>
  <c r="P207" i="11" s="1"/>
  <c r="K224" i="11"/>
  <c r="P224" i="11" s="1"/>
  <c r="K241" i="11"/>
  <c r="P241" i="11" s="1"/>
  <c r="K261" i="11"/>
  <c r="P261" i="11" s="1"/>
  <c r="K278" i="11"/>
  <c r="P278" i="11" s="1"/>
  <c r="K295" i="11"/>
  <c r="P295" i="11" s="1"/>
  <c r="K312" i="11"/>
  <c r="P312" i="11" s="1"/>
  <c r="K332" i="11"/>
  <c r="P332" i="11" s="1"/>
  <c r="K349" i="11"/>
  <c r="P349" i="11" s="1"/>
  <c r="J17" i="11"/>
  <c r="O17" i="11" s="1"/>
  <c r="J34" i="11"/>
  <c r="O34" i="11" s="1"/>
  <c r="J54" i="11"/>
  <c r="O54" i="11" s="1"/>
  <c r="J71" i="11"/>
  <c r="O71" i="11" s="1"/>
  <c r="J88" i="11"/>
  <c r="O88" i="11" s="1"/>
  <c r="J104" i="11"/>
  <c r="O104" i="11" s="1"/>
  <c r="J122" i="11"/>
  <c r="O122" i="11" s="1"/>
  <c r="J137" i="11"/>
  <c r="O137" i="11" s="1"/>
  <c r="J152" i="11"/>
  <c r="O152" i="11" s="1"/>
  <c r="J167" i="11"/>
  <c r="O167" i="11" s="1"/>
  <c r="J182" i="11"/>
  <c r="O182" i="11" s="1"/>
  <c r="J197" i="11"/>
  <c r="O197" i="11" s="1"/>
  <c r="J212" i="11"/>
  <c r="O212" i="11" s="1"/>
  <c r="J227" i="11"/>
  <c r="O227" i="11" s="1"/>
  <c r="J242" i="11"/>
  <c r="O242" i="11" s="1"/>
  <c r="J257" i="11"/>
  <c r="O257" i="11" s="1"/>
  <c r="J272" i="11"/>
  <c r="O272" i="11" s="1"/>
  <c r="J287" i="11"/>
  <c r="O287" i="11" s="1"/>
  <c r="J302" i="11"/>
  <c r="O302" i="11" s="1"/>
  <c r="J316" i="11"/>
  <c r="O316" i="11" s="1"/>
  <c r="J330" i="11"/>
  <c r="O330" i="11" s="1"/>
  <c r="J344" i="11"/>
  <c r="O344" i="11" s="1"/>
  <c r="I9" i="11"/>
  <c r="I23" i="11"/>
  <c r="I37" i="11"/>
  <c r="I51" i="11"/>
  <c r="I65" i="11"/>
  <c r="I79" i="11"/>
  <c r="I93" i="11"/>
  <c r="I107" i="11"/>
  <c r="I121" i="11"/>
  <c r="I135" i="11"/>
  <c r="I149" i="11"/>
  <c r="I163" i="11"/>
  <c r="I177" i="11"/>
  <c r="I191" i="11"/>
  <c r="I205" i="11"/>
  <c r="I219" i="11"/>
  <c r="I233" i="11"/>
  <c r="I247" i="11"/>
  <c r="I261" i="11"/>
  <c r="I275" i="11"/>
  <c r="I289" i="11"/>
  <c r="I303" i="11"/>
  <c r="I317" i="11"/>
  <c r="I331" i="11"/>
  <c r="I345" i="11"/>
  <c r="K44" i="11"/>
  <c r="P44" i="11" s="1"/>
  <c r="K121" i="11"/>
  <c r="P121" i="11" s="1"/>
  <c r="K173" i="11"/>
  <c r="P173" i="11" s="1"/>
  <c r="K227" i="11"/>
  <c r="P227" i="11" s="1"/>
  <c r="K264" i="11"/>
  <c r="P264" i="11" s="1"/>
  <c r="K298" i="11"/>
  <c r="P298" i="11" s="1"/>
  <c r="K335" i="11"/>
  <c r="P335" i="11" s="1"/>
  <c r="K42" i="11"/>
  <c r="P42" i="11" s="1"/>
  <c r="K77" i="11"/>
  <c r="P77" i="11" s="1"/>
  <c r="K118" i="11"/>
  <c r="P118" i="11" s="1"/>
  <c r="K150" i="11"/>
  <c r="P150" i="11" s="1"/>
  <c r="K170" i="11"/>
  <c r="P170" i="11" s="1"/>
  <c r="K191" i="11"/>
  <c r="P191" i="11" s="1"/>
  <c r="K208" i="11"/>
  <c r="P208" i="11" s="1"/>
  <c r="K225" i="11"/>
  <c r="P225" i="11" s="1"/>
  <c r="K242" i="11"/>
  <c r="P242" i="11" s="1"/>
  <c r="K262" i="11"/>
  <c r="P262" i="11" s="1"/>
  <c r="K279" i="11"/>
  <c r="P279" i="11" s="1"/>
  <c r="K296" i="11"/>
  <c r="P296" i="11" s="1"/>
  <c r="K313" i="11"/>
  <c r="P313" i="11" s="1"/>
  <c r="K333" i="11"/>
  <c r="P333" i="11" s="1"/>
  <c r="K350" i="11"/>
  <c r="P350" i="11" s="1"/>
  <c r="J18" i="11"/>
  <c r="O18" i="11" s="1"/>
  <c r="J38" i="11"/>
  <c r="O38" i="11" s="1"/>
  <c r="J55" i="11"/>
  <c r="O55" i="11" s="1"/>
  <c r="J72" i="11"/>
  <c r="O72" i="11" s="1"/>
  <c r="J89" i="11"/>
  <c r="O89" i="11" s="1"/>
  <c r="J105" i="11"/>
  <c r="O105" i="11" s="1"/>
  <c r="J123" i="11"/>
  <c r="O123" i="11" s="1"/>
  <c r="J138" i="11"/>
  <c r="O138" i="11" s="1"/>
  <c r="J153" i="11"/>
  <c r="O153" i="11" s="1"/>
  <c r="J168" i="11"/>
  <c r="O168" i="11" s="1"/>
  <c r="J183" i="11"/>
  <c r="O183" i="11" s="1"/>
  <c r="J198" i="11"/>
  <c r="O198" i="11" s="1"/>
  <c r="J213" i="11"/>
  <c r="O213" i="11" s="1"/>
  <c r="J228" i="11"/>
  <c r="O228" i="11" s="1"/>
  <c r="J243" i="11"/>
  <c r="O243" i="11" s="1"/>
  <c r="J258" i="11"/>
  <c r="O258" i="11" s="1"/>
  <c r="J273" i="11"/>
  <c r="O273" i="11" s="1"/>
  <c r="J289" i="11"/>
  <c r="O289" i="11" s="1"/>
  <c r="J303" i="11"/>
  <c r="O303" i="11" s="1"/>
  <c r="J317" i="11"/>
  <c r="O317" i="11" s="1"/>
  <c r="J331" i="11"/>
  <c r="O331" i="11" s="1"/>
  <c r="J345" i="11"/>
  <c r="O345" i="11" s="1"/>
  <c r="I10" i="11"/>
  <c r="I24" i="11"/>
  <c r="I38" i="11"/>
  <c r="I52" i="11"/>
  <c r="I66" i="11"/>
  <c r="I80" i="11"/>
  <c r="I94" i="11"/>
  <c r="I108" i="11"/>
  <c r="I122" i="11"/>
  <c r="I136" i="11"/>
  <c r="I150" i="11"/>
  <c r="I164" i="11"/>
  <c r="I178" i="11"/>
  <c r="I192" i="11"/>
  <c r="I206" i="11"/>
  <c r="I220" i="11"/>
  <c r="I234" i="11"/>
  <c r="I248" i="11"/>
  <c r="I262" i="11"/>
  <c r="I276" i="11"/>
  <c r="I290" i="11"/>
  <c r="I304" i="11"/>
  <c r="I318" i="11"/>
  <c r="I332" i="11"/>
  <c r="I346" i="11"/>
  <c r="K43" i="11"/>
  <c r="P43" i="11" s="1"/>
  <c r="K87" i="11"/>
  <c r="P87" i="11" s="1"/>
  <c r="K119" i="11"/>
  <c r="P119" i="11" s="1"/>
  <c r="K151" i="11"/>
  <c r="P151" i="11" s="1"/>
  <c r="K171" i="11"/>
  <c r="P171" i="11" s="1"/>
  <c r="K192" i="11"/>
  <c r="P192" i="11" s="1"/>
  <c r="K209" i="11"/>
  <c r="P209" i="11" s="1"/>
  <c r="K226" i="11"/>
  <c r="P226" i="11" s="1"/>
  <c r="K243" i="11"/>
  <c r="P243" i="11" s="1"/>
  <c r="K263" i="11"/>
  <c r="P263" i="11" s="1"/>
  <c r="K280" i="11"/>
  <c r="P280" i="11" s="1"/>
  <c r="K297" i="11"/>
  <c r="P297" i="11" s="1"/>
  <c r="K317" i="11"/>
  <c r="P317" i="11" s="1"/>
  <c r="K334" i="11"/>
  <c r="P334" i="11" s="1"/>
  <c r="K351" i="11"/>
  <c r="P351" i="11" s="1"/>
  <c r="J19" i="11"/>
  <c r="O19" i="11" s="1"/>
  <c r="J39" i="11"/>
  <c r="O39" i="11" s="1"/>
  <c r="J56" i="11"/>
  <c r="O56" i="11" s="1"/>
  <c r="J73" i="11"/>
  <c r="O73" i="11" s="1"/>
  <c r="J90" i="11"/>
  <c r="O90" i="11" s="1"/>
  <c r="J108" i="11"/>
  <c r="O108" i="11" s="1"/>
  <c r="J124" i="11"/>
  <c r="O124" i="11" s="1"/>
  <c r="J139" i="11"/>
  <c r="O139" i="11" s="1"/>
  <c r="J154" i="11"/>
  <c r="O154" i="11" s="1"/>
  <c r="J169" i="11"/>
  <c r="O169" i="11" s="1"/>
  <c r="J184" i="11"/>
  <c r="O184" i="11" s="1"/>
  <c r="J199" i="11"/>
  <c r="O199" i="11" s="1"/>
  <c r="J214" i="11"/>
  <c r="O214" i="11" s="1"/>
  <c r="J229" i="11"/>
  <c r="O229" i="11" s="1"/>
  <c r="J244" i="11"/>
  <c r="O244" i="11" s="1"/>
  <c r="J259" i="11"/>
  <c r="O259" i="11" s="1"/>
  <c r="J275" i="11"/>
  <c r="O275" i="11" s="1"/>
  <c r="J290" i="11"/>
  <c r="O290" i="11" s="1"/>
  <c r="J304" i="11"/>
  <c r="O304" i="11" s="1"/>
  <c r="J318" i="11"/>
  <c r="O318" i="11" s="1"/>
  <c r="J332" i="11"/>
  <c r="O332" i="11" s="1"/>
  <c r="J346" i="11"/>
  <c r="O346" i="11" s="1"/>
  <c r="I11" i="11"/>
  <c r="I25" i="11"/>
  <c r="I39" i="11"/>
  <c r="I53" i="11"/>
  <c r="I67" i="11"/>
  <c r="I81" i="11"/>
  <c r="I95" i="11"/>
  <c r="I109" i="11"/>
  <c r="I123" i="11"/>
  <c r="I137" i="11"/>
  <c r="I151" i="11"/>
  <c r="I165" i="11"/>
  <c r="I179" i="11"/>
  <c r="I193" i="11"/>
  <c r="I207" i="11"/>
  <c r="I221" i="11"/>
  <c r="I235" i="11"/>
  <c r="I249" i="11"/>
  <c r="I263" i="11"/>
  <c r="I277" i="11"/>
  <c r="I291" i="11"/>
  <c r="I305" i="11"/>
  <c r="I319" i="11"/>
  <c r="I333" i="11"/>
  <c r="I347" i="11"/>
  <c r="K12" i="11"/>
  <c r="P12" i="11" s="1"/>
  <c r="K59" i="11"/>
  <c r="P59" i="11" s="1"/>
  <c r="K93" i="11"/>
  <c r="P93" i="11" s="1"/>
  <c r="K133" i="11"/>
  <c r="P133" i="11" s="1"/>
  <c r="K158" i="11"/>
  <c r="P158" i="11" s="1"/>
  <c r="K180" i="11"/>
  <c r="P180" i="11" s="1"/>
  <c r="K197" i="11"/>
  <c r="P197" i="11" s="1"/>
  <c r="K214" i="11"/>
  <c r="P214" i="11" s="1"/>
  <c r="K234" i="11"/>
  <c r="P234" i="11" s="1"/>
  <c r="K251" i="11"/>
  <c r="P251" i="11" s="1"/>
  <c r="K268" i="11"/>
  <c r="P268" i="11" s="1"/>
  <c r="K285" i="11"/>
  <c r="P285" i="11" s="1"/>
  <c r="K305" i="11"/>
  <c r="P305" i="11" s="1"/>
  <c r="K322" i="11"/>
  <c r="P322" i="11" s="1"/>
  <c r="K339" i="11"/>
  <c r="P339" i="11" s="1"/>
  <c r="J10" i="11"/>
  <c r="O10" i="11" s="1"/>
  <c r="J27" i="11"/>
  <c r="O27" i="11" s="1"/>
  <c r="J44" i="11"/>
  <c r="O44" i="11" s="1"/>
  <c r="J61" i="11"/>
  <c r="O61" i="11" s="1"/>
  <c r="J81" i="11"/>
  <c r="O81" i="11" s="1"/>
  <c r="J97" i="11"/>
  <c r="O97" i="11" s="1"/>
  <c r="J113" i="11"/>
  <c r="O113" i="11" s="1"/>
  <c r="J129" i="11"/>
  <c r="O129" i="11" s="1"/>
  <c r="J144" i="11"/>
  <c r="O144" i="11" s="1"/>
  <c r="J159" i="11"/>
  <c r="O159" i="11" s="1"/>
  <c r="J174" i="11"/>
  <c r="O174" i="11" s="1"/>
  <c r="J189" i="11"/>
  <c r="O189" i="11" s="1"/>
  <c r="J205" i="11"/>
  <c r="O205" i="11" s="1"/>
  <c r="J220" i="11"/>
  <c r="O220" i="11" s="1"/>
  <c r="J235" i="11"/>
  <c r="O235" i="11" s="1"/>
  <c r="J250" i="11"/>
  <c r="O250" i="11" s="1"/>
  <c r="J265" i="11"/>
  <c r="O265" i="11" s="1"/>
  <c r="J280" i="11"/>
  <c r="O280" i="11" s="1"/>
  <c r="J295" i="11"/>
  <c r="O295" i="11" s="1"/>
  <c r="J309" i="11"/>
  <c r="O309" i="11" s="1"/>
  <c r="J323" i="11"/>
  <c r="O323" i="11" s="1"/>
  <c r="J337" i="11"/>
  <c r="O337" i="11" s="1"/>
  <c r="J351" i="11"/>
  <c r="O351" i="11" s="1"/>
  <c r="I16" i="11"/>
  <c r="I30" i="11"/>
  <c r="I44" i="11"/>
  <c r="I58" i="11"/>
  <c r="I72" i="11"/>
  <c r="I86" i="11"/>
  <c r="I100" i="11"/>
  <c r="I114" i="11"/>
  <c r="I128" i="11"/>
  <c r="I142" i="11"/>
  <c r="I156" i="11"/>
  <c r="I170" i="11"/>
  <c r="I184" i="11"/>
  <c r="I198" i="11"/>
  <c r="I212" i="11"/>
  <c r="I226" i="11"/>
  <c r="I240" i="11"/>
  <c r="I254" i="11"/>
  <c r="I268" i="11"/>
  <c r="I282" i="11"/>
  <c r="I296" i="11"/>
  <c r="I310" i="11"/>
  <c r="I324" i="11"/>
  <c r="I338" i="11"/>
  <c r="I352" i="11"/>
  <c r="K122" i="11"/>
  <c r="P122" i="11" s="1"/>
  <c r="K213" i="11"/>
  <c r="P213" i="11" s="1"/>
  <c r="K303" i="11"/>
  <c r="P303" i="11" s="1"/>
  <c r="J25" i="11"/>
  <c r="O25" i="11" s="1"/>
  <c r="J91" i="11"/>
  <c r="O91" i="11" s="1"/>
  <c r="J142" i="11"/>
  <c r="O142" i="11" s="1"/>
  <c r="J200" i="11"/>
  <c r="O200" i="11" s="1"/>
  <c r="J248" i="11"/>
  <c r="O248" i="11" s="1"/>
  <c r="J305" i="11"/>
  <c r="O305" i="11" s="1"/>
  <c r="J349" i="11"/>
  <c r="O349" i="11" s="1"/>
  <c r="I54" i="11"/>
  <c r="I98" i="11"/>
  <c r="I152" i="11"/>
  <c r="I196" i="11"/>
  <c r="I250" i="11"/>
  <c r="I294" i="11"/>
  <c r="I348" i="11"/>
  <c r="J143" i="11"/>
  <c r="O143" i="11" s="1"/>
  <c r="I225" i="11"/>
  <c r="K195" i="11"/>
  <c r="P195" i="11" s="1"/>
  <c r="J74" i="11"/>
  <c r="O74" i="11" s="1"/>
  <c r="J335" i="11"/>
  <c r="O335" i="11" s="1"/>
  <c r="I138" i="11"/>
  <c r="K196" i="11"/>
  <c r="P196" i="11" s="1"/>
  <c r="J6" i="11"/>
  <c r="O6" i="11" s="1"/>
  <c r="J128" i="11"/>
  <c r="O128" i="11" s="1"/>
  <c r="J292" i="11"/>
  <c r="O292" i="11" s="1"/>
  <c r="I41" i="11"/>
  <c r="I139" i="11"/>
  <c r="I237" i="11"/>
  <c r="K284" i="11"/>
  <c r="P284" i="11" s="1"/>
  <c r="J76" i="11"/>
  <c r="O76" i="11" s="1"/>
  <c r="J245" i="11"/>
  <c r="O245" i="11" s="1"/>
  <c r="J347" i="11"/>
  <c r="O347" i="11" s="1"/>
  <c r="I96" i="11"/>
  <c r="I238" i="11"/>
  <c r="I336" i="11"/>
  <c r="K123" i="11"/>
  <c r="P123" i="11" s="1"/>
  <c r="K228" i="11"/>
  <c r="P228" i="11" s="1"/>
  <c r="K304" i="11"/>
  <c r="P304" i="11" s="1"/>
  <c r="J26" i="11"/>
  <c r="O26" i="11" s="1"/>
  <c r="J94" i="11"/>
  <c r="O94" i="11" s="1"/>
  <c r="J201" i="11"/>
  <c r="O201" i="11" s="1"/>
  <c r="J249" i="11"/>
  <c r="O249" i="11" s="1"/>
  <c r="J306" i="11"/>
  <c r="O306" i="11" s="1"/>
  <c r="J350" i="11"/>
  <c r="O350" i="11" s="1"/>
  <c r="I55" i="11"/>
  <c r="I99" i="11"/>
  <c r="I153" i="11"/>
  <c r="I197" i="11"/>
  <c r="I251" i="11"/>
  <c r="I295" i="11"/>
  <c r="I349" i="11"/>
  <c r="J185" i="11"/>
  <c r="O185" i="11" s="1"/>
  <c r="K132" i="11"/>
  <c r="P132" i="11" s="1"/>
  <c r="K229" i="11"/>
  <c r="P229" i="11" s="1"/>
  <c r="K319" i="11"/>
  <c r="P319" i="11" s="1"/>
  <c r="J40" i="11"/>
  <c r="O40" i="11" s="1"/>
  <c r="J95" i="11"/>
  <c r="O95" i="11" s="1"/>
  <c r="J155" i="11"/>
  <c r="O155" i="11" s="1"/>
  <c r="J202" i="11"/>
  <c r="O202" i="11" s="1"/>
  <c r="J261" i="11"/>
  <c r="O261" i="11" s="1"/>
  <c r="J307" i="11"/>
  <c r="O307" i="11" s="1"/>
  <c r="I12" i="11"/>
  <c r="I56" i="11"/>
  <c r="I110" i="11"/>
  <c r="I154" i="11"/>
  <c r="I208" i="11"/>
  <c r="I252" i="11"/>
  <c r="I306" i="11"/>
  <c r="I350" i="11"/>
  <c r="J233" i="11"/>
  <c r="O233" i="11" s="1"/>
  <c r="K153" i="11"/>
  <c r="P153" i="11" s="1"/>
  <c r="K233" i="11"/>
  <c r="P233" i="11" s="1"/>
  <c r="K320" i="11"/>
  <c r="P320" i="11" s="1"/>
  <c r="J41" i="11"/>
  <c r="O41" i="11" s="1"/>
  <c r="J96" i="11"/>
  <c r="O96" i="11" s="1"/>
  <c r="J156" i="11"/>
  <c r="O156" i="11" s="1"/>
  <c r="J203" i="11"/>
  <c r="O203" i="11" s="1"/>
  <c r="J262" i="11"/>
  <c r="O262" i="11" s="1"/>
  <c r="J308" i="11"/>
  <c r="O308" i="11" s="1"/>
  <c r="I13" i="11"/>
  <c r="I57" i="11"/>
  <c r="I111" i="11"/>
  <c r="I155" i="11"/>
  <c r="I209" i="11"/>
  <c r="I253" i="11"/>
  <c r="I307" i="11"/>
  <c r="I351" i="11"/>
  <c r="K282" i="11"/>
  <c r="P282" i="11" s="1"/>
  <c r="K154" i="11"/>
  <c r="P154" i="11" s="1"/>
  <c r="K248" i="11"/>
  <c r="P248" i="11" s="1"/>
  <c r="K321" i="11"/>
  <c r="P321" i="11" s="1"/>
  <c r="J42" i="11"/>
  <c r="O42" i="11" s="1"/>
  <c r="J109" i="11"/>
  <c r="O109" i="11" s="1"/>
  <c r="J157" i="11"/>
  <c r="O157" i="11" s="1"/>
  <c r="J215" i="11"/>
  <c r="O215" i="11" s="1"/>
  <c r="J263" i="11"/>
  <c r="O263" i="11" s="1"/>
  <c r="J319" i="11"/>
  <c r="O319" i="11" s="1"/>
  <c r="I14" i="11"/>
  <c r="I68" i="11"/>
  <c r="I112" i="11"/>
  <c r="I166" i="11"/>
  <c r="I210" i="11"/>
  <c r="I264" i="11"/>
  <c r="I308" i="11"/>
  <c r="I334" i="11"/>
  <c r="K7" i="11"/>
  <c r="P7" i="11" s="1"/>
  <c r="K155" i="11"/>
  <c r="P155" i="11" s="1"/>
  <c r="K249" i="11"/>
  <c r="P249" i="11" s="1"/>
  <c r="K336" i="11"/>
  <c r="P336" i="11" s="1"/>
  <c r="J43" i="11"/>
  <c r="O43" i="11" s="1"/>
  <c r="J110" i="11"/>
  <c r="O110" i="11" s="1"/>
  <c r="J158" i="11"/>
  <c r="O158" i="11" s="1"/>
  <c r="J216" i="11"/>
  <c r="O216" i="11" s="1"/>
  <c r="J264" i="11"/>
  <c r="O264" i="11" s="1"/>
  <c r="J320" i="11"/>
  <c r="O320" i="11" s="1"/>
  <c r="I15" i="11"/>
  <c r="I69" i="11"/>
  <c r="I113" i="11"/>
  <c r="I167" i="11"/>
  <c r="I211" i="11"/>
  <c r="I265" i="11"/>
  <c r="I309" i="11"/>
  <c r="I181" i="11"/>
  <c r="K354" i="11"/>
  <c r="P354" i="11" s="1"/>
  <c r="J291" i="11"/>
  <c r="O291" i="11" s="1"/>
  <c r="I40" i="11"/>
  <c r="I182" i="11"/>
  <c r="K89" i="11"/>
  <c r="P89" i="11" s="1"/>
  <c r="K283" i="11"/>
  <c r="P283" i="11" s="1"/>
  <c r="J75" i="11"/>
  <c r="O75" i="11" s="1"/>
  <c r="J234" i="11"/>
  <c r="O234" i="11" s="1"/>
  <c r="J336" i="11"/>
  <c r="O336" i="11" s="1"/>
  <c r="I85" i="11"/>
  <c r="I183" i="11"/>
  <c r="I335" i="11"/>
  <c r="K211" i="11"/>
  <c r="P211" i="11" s="1"/>
  <c r="J20" i="11"/>
  <c r="O20" i="11" s="1"/>
  <c r="J140" i="11"/>
  <c r="O140" i="11" s="1"/>
  <c r="J293" i="11"/>
  <c r="O293" i="11" s="1"/>
  <c r="I42" i="11"/>
  <c r="I194" i="11"/>
  <c r="I292" i="11"/>
  <c r="K10" i="11"/>
  <c r="P10" i="11" s="1"/>
  <c r="K177" i="11"/>
  <c r="P177" i="11" s="1"/>
  <c r="K250" i="11"/>
  <c r="P250" i="11" s="1"/>
  <c r="K337" i="11"/>
  <c r="P337" i="11" s="1"/>
  <c r="J57" i="11"/>
  <c r="O57" i="11" s="1"/>
  <c r="J111" i="11"/>
  <c r="O111" i="11" s="1"/>
  <c r="J170" i="11"/>
  <c r="O170" i="11" s="1"/>
  <c r="J217" i="11"/>
  <c r="O217" i="11" s="1"/>
  <c r="J276" i="11"/>
  <c r="O276" i="11" s="1"/>
  <c r="J321" i="11"/>
  <c r="O321" i="11" s="1"/>
  <c r="I26" i="11"/>
  <c r="I70" i="11"/>
  <c r="I124" i="11"/>
  <c r="I168" i="11"/>
  <c r="I222" i="11"/>
  <c r="I266" i="11"/>
  <c r="I320" i="11"/>
  <c r="K194" i="11"/>
  <c r="P194" i="11" s="1"/>
  <c r="I280" i="11"/>
  <c r="K11" i="11"/>
  <c r="P11" i="11" s="1"/>
  <c r="K178" i="11"/>
  <c r="P178" i="11" s="1"/>
  <c r="K265" i="11"/>
  <c r="P265" i="11" s="1"/>
  <c r="K338" i="11"/>
  <c r="P338" i="11" s="1"/>
  <c r="J58" i="11"/>
  <c r="O58" i="11" s="1"/>
  <c r="J112" i="11"/>
  <c r="O112" i="11" s="1"/>
  <c r="J171" i="11"/>
  <c r="O171" i="11" s="1"/>
  <c r="J219" i="11"/>
  <c r="O219" i="11" s="1"/>
  <c r="J277" i="11"/>
  <c r="O277" i="11" s="1"/>
  <c r="J322" i="11"/>
  <c r="O322" i="11" s="1"/>
  <c r="I27" i="11"/>
  <c r="I71" i="11"/>
  <c r="I125" i="11"/>
  <c r="I169" i="11"/>
  <c r="I223" i="11"/>
  <c r="I267" i="11"/>
  <c r="I321" i="11"/>
  <c r="K57" i="11"/>
  <c r="P57" i="11" s="1"/>
  <c r="I236" i="11"/>
  <c r="K45" i="11"/>
  <c r="P45" i="11" s="1"/>
  <c r="K179" i="11"/>
  <c r="P179" i="11" s="1"/>
  <c r="K266" i="11"/>
  <c r="P266" i="11" s="1"/>
  <c r="K352" i="11"/>
  <c r="P352" i="11" s="1"/>
  <c r="J59" i="11"/>
  <c r="O59" i="11" s="1"/>
  <c r="J125" i="11"/>
  <c r="O125" i="11" s="1"/>
  <c r="J172" i="11"/>
  <c r="O172" i="11" s="1"/>
  <c r="J230" i="11"/>
  <c r="O230" i="11" s="1"/>
  <c r="J278" i="11"/>
  <c r="O278" i="11" s="1"/>
  <c r="J333" i="11"/>
  <c r="O333" i="11" s="1"/>
  <c r="I28" i="11"/>
  <c r="I82" i="11"/>
  <c r="I126" i="11"/>
  <c r="I180" i="11"/>
  <c r="I224" i="11"/>
  <c r="I278" i="11"/>
  <c r="I322" i="11"/>
  <c r="K267" i="11"/>
  <c r="P267" i="11" s="1"/>
  <c r="K353" i="11"/>
  <c r="P353" i="11" s="1"/>
  <c r="J60" i="11"/>
  <c r="O60" i="11" s="1"/>
  <c r="J126" i="11"/>
  <c r="O126" i="11" s="1"/>
  <c r="J173" i="11"/>
  <c r="O173" i="11" s="1"/>
  <c r="J231" i="11"/>
  <c r="O231" i="11" s="1"/>
  <c r="J279" i="11"/>
  <c r="O279" i="11" s="1"/>
  <c r="J334" i="11"/>
  <c r="O334" i="11" s="1"/>
  <c r="I29" i="11"/>
  <c r="I83" i="11"/>
  <c r="I127" i="11"/>
  <c r="I279" i="11"/>
  <c r="I323" i="11"/>
  <c r="K58" i="11"/>
  <c r="P58" i="11" s="1"/>
  <c r="I84" i="11"/>
  <c r="J186" i="11"/>
  <c r="O186" i="11" s="1"/>
  <c r="I281" i="11"/>
  <c r="K90" i="11"/>
  <c r="P90" i="11" s="1"/>
  <c r="J187" i="11"/>
  <c r="O187" i="11" s="1"/>
  <c r="I140" i="11"/>
  <c r="K91" i="11"/>
  <c r="P91" i="11" s="1"/>
  <c r="K212" i="11"/>
  <c r="P212" i="11" s="1"/>
  <c r="K299" i="11"/>
  <c r="P299" i="11" s="1"/>
  <c r="J24" i="11"/>
  <c r="O24" i="11" s="1"/>
  <c r="J80" i="11"/>
  <c r="O80" i="11" s="1"/>
  <c r="J141" i="11"/>
  <c r="O141" i="11" s="1"/>
  <c r="J188" i="11"/>
  <c r="O188" i="11" s="1"/>
  <c r="J247" i="11"/>
  <c r="O247" i="11" s="1"/>
  <c r="J294" i="11"/>
  <c r="O294" i="11" s="1"/>
  <c r="J348" i="11"/>
  <c r="O348" i="11" s="1"/>
  <c r="I43" i="11"/>
  <c r="I97" i="11"/>
  <c r="I141" i="11"/>
  <c r="I195" i="11"/>
  <c r="I239" i="11"/>
  <c r="I293" i="11"/>
  <c r="I337" i="11"/>
  <c r="J127" i="11"/>
  <c r="O127" i="11" s="1"/>
  <c r="N50" i="12"/>
  <c r="N158" i="12"/>
  <c r="N306" i="12"/>
  <c r="N257" i="12"/>
  <c r="N320" i="12"/>
  <c r="N120" i="12"/>
  <c r="N176" i="12"/>
  <c r="N254" i="12"/>
  <c r="N184" i="12"/>
  <c r="N267" i="12"/>
  <c r="N312" i="12"/>
  <c r="N295" i="12"/>
  <c r="M50" i="12"/>
  <c r="M158" i="12"/>
  <c r="M306" i="12"/>
  <c r="M257" i="12"/>
  <c r="M320" i="12"/>
  <c r="M120" i="12"/>
  <c r="M176" i="12"/>
  <c r="M254" i="12"/>
  <c r="M184" i="12"/>
  <c r="M267" i="12"/>
  <c r="M312" i="12"/>
  <c r="M295" i="12"/>
  <c r="L50" i="12"/>
  <c r="L158" i="12"/>
  <c r="L306" i="12"/>
  <c r="L257" i="12"/>
  <c r="L320" i="12"/>
  <c r="L120" i="12"/>
  <c r="L176" i="12"/>
  <c r="L254" i="12"/>
  <c r="L184" i="12"/>
  <c r="L267" i="12"/>
  <c r="L312" i="12"/>
  <c r="L295" i="12"/>
  <c r="K50" i="12"/>
  <c r="K158" i="12"/>
  <c r="K257" i="12"/>
  <c r="K320" i="12"/>
  <c r="K120" i="12"/>
  <c r="K176" i="12"/>
  <c r="K254" i="12"/>
  <c r="K184" i="12"/>
  <c r="K267" i="12"/>
  <c r="K312" i="12"/>
  <c r="K295" i="12"/>
  <c r="Y50" i="4"/>
  <c r="Y158" i="4"/>
  <c r="Y306" i="4"/>
  <c r="Y257" i="4"/>
  <c r="Y320" i="4"/>
  <c r="Y120" i="4"/>
  <c r="Y176" i="4"/>
  <c r="Y254" i="4"/>
  <c r="Y184" i="4"/>
  <c r="Y267" i="4"/>
  <c r="Y312" i="4"/>
  <c r="Y295" i="4"/>
  <c r="Q50" i="4"/>
  <c r="Q158" i="4"/>
  <c r="Q306" i="4"/>
  <c r="Q257" i="4"/>
  <c r="Q320" i="4"/>
  <c r="Q120" i="4"/>
  <c r="Q176" i="4"/>
  <c r="Q254" i="4"/>
  <c r="Q184" i="4"/>
  <c r="Q267" i="4"/>
  <c r="Q312" i="4"/>
  <c r="Q295" i="4"/>
  <c r="M5" i="4"/>
  <c r="O5" i="4"/>
  <c r="O361" i="4" s="1"/>
  <c r="M341" i="30" l="1"/>
  <c r="M336" i="30"/>
  <c r="M340" i="30"/>
  <c r="E345" i="19"/>
  <c r="AE345" i="4" s="1"/>
  <c r="M345" i="30"/>
  <c r="E347" i="19"/>
  <c r="AE347" i="4" s="1"/>
  <c r="M347" i="30"/>
  <c r="E346" i="19"/>
  <c r="AE346" i="4" s="1"/>
  <c r="M346" i="30"/>
  <c r="E343" i="19"/>
  <c r="AE343" i="4" s="1"/>
  <c r="M343" i="30"/>
  <c r="M337" i="30"/>
  <c r="M338" i="30"/>
  <c r="E342" i="19"/>
  <c r="AE342" i="4" s="1"/>
  <c r="M342" i="30"/>
  <c r="M339" i="30"/>
  <c r="E344" i="19"/>
  <c r="AE344" i="4" s="1"/>
  <c r="M344" i="30"/>
  <c r="N170" i="11"/>
  <c r="L170" i="11"/>
  <c r="M170" i="11" s="1"/>
  <c r="H111" i="16" s="1"/>
  <c r="N150" i="11"/>
  <c r="L150" i="11"/>
  <c r="M150" i="11" s="1"/>
  <c r="H193" i="16" s="1"/>
  <c r="N232" i="11"/>
  <c r="L232" i="11"/>
  <c r="M232" i="11" s="1"/>
  <c r="H355" i="16" s="1"/>
  <c r="N105" i="11"/>
  <c r="L105" i="11"/>
  <c r="M105" i="11" s="1"/>
  <c r="H338" i="16" s="1"/>
  <c r="N159" i="11"/>
  <c r="L159" i="11"/>
  <c r="M159" i="11" s="1"/>
  <c r="H240" i="16" s="1"/>
  <c r="N157" i="11"/>
  <c r="L157" i="11"/>
  <c r="M157" i="11" s="1"/>
  <c r="H6" i="16" s="1"/>
  <c r="N80" i="11"/>
  <c r="L80" i="11"/>
  <c r="M80" i="11" s="1"/>
  <c r="H50" i="16" s="1"/>
  <c r="N65" i="11"/>
  <c r="L65" i="11"/>
  <c r="M65" i="11" s="1"/>
  <c r="H31" i="16" s="1"/>
  <c r="N85" i="11"/>
  <c r="L85" i="11"/>
  <c r="M85" i="11" s="1"/>
  <c r="H231" i="16" s="1"/>
  <c r="N86" i="11"/>
  <c r="L86" i="11"/>
  <c r="M86" i="11" s="1"/>
  <c r="H97" i="16" s="1"/>
  <c r="N323" i="11"/>
  <c r="L323" i="11"/>
  <c r="M323" i="11" s="1"/>
  <c r="N278" i="11"/>
  <c r="L278" i="11"/>
  <c r="M278" i="11" s="1"/>
  <c r="N70" i="11"/>
  <c r="L70" i="11"/>
  <c r="M70" i="11" s="1"/>
  <c r="H257" i="16" s="1"/>
  <c r="N42" i="11"/>
  <c r="L42" i="11"/>
  <c r="M42" i="11" s="1"/>
  <c r="H237" i="16" s="1"/>
  <c r="N40" i="11"/>
  <c r="L40" i="11"/>
  <c r="M40" i="11" s="1"/>
  <c r="H248" i="16" s="1"/>
  <c r="L14" i="11"/>
  <c r="M14" i="11" s="1"/>
  <c r="H311" i="16" s="1"/>
  <c r="N14" i="11"/>
  <c r="N209" i="11"/>
  <c r="L209" i="11"/>
  <c r="M209" i="11" s="1"/>
  <c r="H260" i="16" s="1"/>
  <c r="N237" i="11"/>
  <c r="L237" i="11"/>
  <c r="M237" i="11" s="1"/>
  <c r="H78" i="16" s="1"/>
  <c r="N294" i="11"/>
  <c r="L294" i="11"/>
  <c r="M294" i="11" s="1"/>
  <c r="N184" i="11"/>
  <c r="L184" i="11"/>
  <c r="M184" i="11" s="1"/>
  <c r="H337" i="16" s="1"/>
  <c r="N277" i="11"/>
  <c r="L277" i="11"/>
  <c r="M277" i="11" s="1"/>
  <c r="N81" i="11"/>
  <c r="L81" i="11"/>
  <c r="M81" i="11" s="1"/>
  <c r="H218" i="16" s="1"/>
  <c r="N164" i="11"/>
  <c r="L164" i="11"/>
  <c r="M164" i="11" s="1"/>
  <c r="H199" i="16" s="1"/>
  <c r="N345" i="11"/>
  <c r="L345" i="11"/>
  <c r="M345" i="11" s="1"/>
  <c r="N149" i="11"/>
  <c r="L149" i="11"/>
  <c r="M149" i="11" s="1"/>
  <c r="H339" i="16" s="1"/>
  <c r="N246" i="11"/>
  <c r="L246" i="11"/>
  <c r="M246" i="11" s="1"/>
  <c r="H67" i="16" s="1"/>
  <c r="N50" i="11"/>
  <c r="L50" i="11"/>
  <c r="M50" i="11" s="1"/>
  <c r="H314" i="16" s="1"/>
  <c r="N329" i="11"/>
  <c r="L329" i="11"/>
  <c r="M329" i="11" s="1"/>
  <c r="N133" i="11"/>
  <c r="L133" i="11"/>
  <c r="M133" i="11" s="1"/>
  <c r="H343" i="16" s="1"/>
  <c r="N300" i="11"/>
  <c r="L300" i="11"/>
  <c r="M300" i="11" s="1"/>
  <c r="N104" i="11"/>
  <c r="L104" i="11"/>
  <c r="M104" i="11" s="1"/>
  <c r="H191" i="16" s="1"/>
  <c r="N187" i="11"/>
  <c r="L187" i="11"/>
  <c r="M187" i="11" s="1"/>
  <c r="H61" i="16" s="1"/>
  <c r="N284" i="11"/>
  <c r="L284" i="11"/>
  <c r="M284" i="11" s="1"/>
  <c r="N88" i="11"/>
  <c r="L88" i="11"/>
  <c r="M88" i="11" s="1"/>
  <c r="H152" i="16" s="1"/>
  <c r="N185" i="11"/>
  <c r="L185" i="11"/>
  <c r="M185" i="11" s="1"/>
  <c r="H359" i="16" s="1"/>
  <c r="N279" i="11"/>
  <c r="L279" i="11"/>
  <c r="M279" i="11" s="1"/>
  <c r="N350" i="11"/>
  <c r="L350" i="11"/>
  <c r="M350" i="11" s="1"/>
  <c r="N119" i="11"/>
  <c r="L119" i="11"/>
  <c r="M119" i="11" s="1"/>
  <c r="H163" i="16" s="1"/>
  <c r="N286" i="11"/>
  <c r="L286" i="11"/>
  <c r="M286" i="11" s="1"/>
  <c r="N173" i="11"/>
  <c r="L173" i="11"/>
  <c r="M173" i="11" s="1"/>
  <c r="H178" i="16" s="1"/>
  <c r="N270" i="11"/>
  <c r="L270" i="11"/>
  <c r="M270" i="11" s="1"/>
  <c r="N127" i="11"/>
  <c r="L127" i="11"/>
  <c r="M127" i="11" s="1"/>
  <c r="H263" i="16" s="1"/>
  <c r="N272" i="11"/>
  <c r="L272" i="11"/>
  <c r="M272" i="11" s="1"/>
  <c r="N83" i="11"/>
  <c r="L83" i="11"/>
  <c r="M83" i="11" s="1"/>
  <c r="H227" i="16" s="1"/>
  <c r="N126" i="11"/>
  <c r="L126" i="11"/>
  <c r="M126" i="11" s="1"/>
  <c r="H133" i="16" s="1"/>
  <c r="N181" i="11"/>
  <c r="L181" i="11"/>
  <c r="M181" i="11" s="1"/>
  <c r="H336" i="16" s="1"/>
  <c r="N57" i="11"/>
  <c r="L57" i="11"/>
  <c r="M57" i="11" s="1"/>
  <c r="H208" i="16" s="1"/>
  <c r="N252" i="11"/>
  <c r="L252" i="11"/>
  <c r="M252" i="11" s="1"/>
  <c r="H16" i="16" s="1"/>
  <c r="N152" i="11"/>
  <c r="L152" i="11"/>
  <c r="M152" i="11" s="1"/>
  <c r="H295" i="16" s="1"/>
  <c r="L338" i="11"/>
  <c r="M338" i="11" s="1"/>
  <c r="N338" i="11"/>
  <c r="L142" i="11"/>
  <c r="M142" i="11" s="1"/>
  <c r="H335" i="16" s="1"/>
  <c r="N142" i="11"/>
  <c r="N235" i="11"/>
  <c r="L235" i="11"/>
  <c r="M235" i="11" s="1"/>
  <c r="H345" i="16" s="1"/>
  <c r="N39" i="11"/>
  <c r="L39" i="11"/>
  <c r="M39" i="11" s="1"/>
  <c r="H76" i="16" s="1"/>
  <c r="N318" i="11"/>
  <c r="L318" i="11"/>
  <c r="M318" i="11" s="1"/>
  <c r="H27" i="16" s="1"/>
  <c r="N122" i="11"/>
  <c r="L122" i="11"/>
  <c r="M122" i="11" s="1"/>
  <c r="H65" i="16" s="1"/>
  <c r="N303" i="11"/>
  <c r="L303" i="11"/>
  <c r="M303" i="11" s="1"/>
  <c r="N107" i="11"/>
  <c r="L107" i="11"/>
  <c r="M107" i="11" s="1"/>
  <c r="H150" i="16" s="1"/>
  <c r="N204" i="11"/>
  <c r="L204" i="11"/>
  <c r="M204" i="11" s="1"/>
  <c r="H147" i="16" s="1"/>
  <c r="N8" i="11"/>
  <c r="L8" i="11"/>
  <c r="M8" i="11" s="1"/>
  <c r="H350" i="16" s="1"/>
  <c r="N287" i="11"/>
  <c r="L287" i="11"/>
  <c r="M287" i="11" s="1"/>
  <c r="N91" i="11"/>
  <c r="L91" i="11"/>
  <c r="M91" i="11" s="1"/>
  <c r="H93" i="16" s="1"/>
  <c r="N258" i="11"/>
  <c r="L258" i="11"/>
  <c r="M258" i="11" s="1"/>
  <c r="N62" i="11"/>
  <c r="L62" i="11"/>
  <c r="M62" i="11" s="1"/>
  <c r="H138" i="16" s="1"/>
  <c r="N341" i="11"/>
  <c r="L341" i="11"/>
  <c r="M341" i="11" s="1"/>
  <c r="N145" i="11"/>
  <c r="L145" i="11"/>
  <c r="M145" i="11" s="1"/>
  <c r="H79" i="16" s="1"/>
  <c r="N242" i="11"/>
  <c r="L242" i="11"/>
  <c r="M242" i="11" s="1"/>
  <c r="H137" i="16" s="1"/>
  <c r="N46" i="11"/>
  <c r="L46" i="11"/>
  <c r="M46" i="11" s="1"/>
  <c r="H157" i="16" s="1"/>
  <c r="L339" i="11"/>
  <c r="M339" i="11" s="1"/>
  <c r="N339" i="11"/>
  <c r="N143" i="11"/>
  <c r="L143" i="11"/>
  <c r="M143" i="11" s="1"/>
  <c r="H143" i="16" s="1"/>
  <c r="N29" i="11"/>
  <c r="L29" i="11"/>
  <c r="M29" i="11" s="1"/>
  <c r="H287" i="16" s="1"/>
  <c r="N321" i="11"/>
  <c r="L321" i="11"/>
  <c r="M321" i="11" s="1"/>
  <c r="N13" i="11"/>
  <c r="L13" i="11"/>
  <c r="M13" i="11" s="1"/>
  <c r="H310" i="16" s="1"/>
  <c r="N208" i="11"/>
  <c r="L208" i="11"/>
  <c r="M208" i="11" s="1"/>
  <c r="H11" i="16" s="1"/>
  <c r="N324" i="11"/>
  <c r="L324" i="11"/>
  <c r="M324" i="11" s="1"/>
  <c r="N128" i="11"/>
  <c r="L128" i="11"/>
  <c r="M128" i="11" s="1"/>
  <c r="H210" i="16" s="1"/>
  <c r="N221" i="11"/>
  <c r="L221" i="11"/>
  <c r="M221" i="11" s="1"/>
  <c r="H281" i="16" s="1"/>
  <c r="N25" i="11"/>
  <c r="L25" i="11"/>
  <c r="M25" i="11" s="1"/>
  <c r="H167" i="16" s="1"/>
  <c r="N304" i="11"/>
  <c r="L304" i="11"/>
  <c r="M304" i="11" s="1"/>
  <c r="N108" i="11"/>
  <c r="L108" i="11"/>
  <c r="M108" i="11" s="1"/>
  <c r="H30" i="16" s="1"/>
  <c r="N289" i="11"/>
  <c r="L289" i="11"/>
  <c r="M289" i="11" s="1"/>
  <c r="N93" i="11"/>
  <c r="L93" i="11"/>
  <c r="M93" i="11" s="1"/>
  <c r="H131" i="16" s="1"/>
  <c r="N190" i="11"/>
  <c r="L190" i="11"/>
  <c r="M190" i="11" s="1"/>
  <c r="H28" i="16" s="1"/>
  <c r="N273" i="11"/>
  <c r="L273" i="11"/>
  <c r="M273" i="11" s="1"/>
  <c r="H42" i="16" s="1"/>
  <c r="N77" i="11"/>
  <c r="L77" i="11"/>
  <c r="M77" i="11" s="1"/>
  <c r="H64" i="16" s="1"/>
  <c r="N244" i="11"/>
  <c r="L244" i="11"/>
  <c r="M244" i="11" s="1"/>
  <c r="H275" i="16" s="1"/>
  <c r="N48" i="11"/>
  <c r="L48" i="11"/>
  <c r="M48" i="11" s="1"/>
  <c r="H301" i="16" s="1"/>
  <c r="N327" i="11"/>
  <c r="L327" i="11"/>
  <c r="M327" i="11" s="1"/>
  <c r="N131" i="11"/>
  <c r="L131" i="11"/>
  <c r="M131" i="11" s="1"/>
  <c r="H52" i="16" s="1"/>
  <c r="N228" i="11"/>
  <c r="L228" i="11"/>
  <c r="M228" i="11" s="1"/>
  <c r="H98" i="16" s="1"/>
  <c r="N32" i="11"/>
  <c r="L32" i="11"/>
  <c r="M32" i="11" s="1"/>
  <c r="H63" i="16" s="1"/>
  <c r="N325" i="11"/>
  <c r="L325" i="11"/>
  <c r="M325" i="11" s="1"/>
  <c r="N129" i="11"/>
  <c r="L129" i="11"/>
  <c r="M129" i="11" s="1"/>
  <c r="H246" i="16" s="1"/>
  <c r="N357" i="11"/>
  <c r="L357" i="11"/>
  <c r="M357" i="11" s="1"/>
  <c r="N26" i="11"/>
  <c r="L26" i="11"/>
  <c r="M26" i="11" s="1"/>
  <c r="H122" i="16" s="1"/>
  <c r="N263" i="11"/>
  <c r="L263" i="11"/>
  <c r="M263" i="11" s="1"/>
  <c r="L337" i="11"/>
  <c r="M337" i="11" s="1"/>
  <c r="N337" i="11"/>
  <c r="N82" i="11"/>
  <c r="L82" i="11"/>
  <c r="M82" i="11" s="1"/>
  <c r="H226" i="16" s="1"/>
  <c r="N309" i="11"/>
  <c r="L309" i="11"/>
  <c r="M309" i="11" s="1"/>
  <c r="H262" i="16" s="1"/>
  <c r="N98" i="11"/>
  <c r="L98" i="11"/>
  <c r="M98" i="11" s="1"/>
  <c r="H24" i="16" s="1"/>
  <c r="N293" i="11"/>
  <c r="L293" i="11"/>
  <c r="M293" i="11" s="1"/>
  <c r="N28" i="11"/>
  <c r="L28" i="11"/>
  <c r="M28" i="11" s="1"/>
  <c r="H349" i="16" s="1"/>
  <c r="L267" i="11"/>
  <c r="M267" i="11" s="1"/>
  <c r="N267" i="11"/>
  <c r="L335" i="11"/>
  <c r="M335" i="11" s="1"/>
  <c r="N335" i="11"/>
  <c r="L265" i="11"/>
  <c r="M265" i="11" s="1"/>
  <c r="N265" i="11"/>
  <c r="N154" i="11"/>
  <c r="L154" i="11"/>
  <c r="M154" i="11" s="1"/>
  <c r="H316" i="16" s="1"/>
  <c r="N349" i="11"/>
  <c r="L349" i="11"/>
  <c r="M349" i="11" s="1"/>
  <c r="N54" i="11"/>
  <c r="L54" i="11"/>
  <c r="M54" i="11" s="1"/>
  <c r="H238" i="16" s="1"/>
  <c r="N310" i="11"/>
  <c r="L310" i="11"/>
  <c r="M310" i="11" s="1"/>
  <c r="L114" i="11"/>
  <c r="M114" i="11" s="1"/>
  <c r="H164" i="16" s="1"/>
  <c r="N114" i="11"/>
  <c r="N207" i="11"/>
  <c r="L207" i="11"/>
  <c r="M207" i="11" s="1"/>
  <c r="H221" i="16" s="1"/>
  <c r="N11" i="11"/>
  <c r="L11" i="11"/>
  <c r="M11" i="11" s="1"/>
  <c r="N290" i="11"/>
  <c r="L290" i="11"/>
  <c r="M290" i="11" s="1"/>
  <c r="N94" i="11"/>
  <c r="L94" i="11"/>
  <c r="M94" i="11" s="1"/>
  <c r="H99" i="16" s="1"/>
  <c r="N275" i="11"/>
  <c r="L275" i="11"/>
  <c r="M275" i="11" s="1"/>
  <c r="N79" i="11"/>
  <c r="L79" i="11"/>
  <c r="M79" i="11" s="1"/>
  <c r="H203" i="16" s="1"/>
  <c r="N176" i="11"/>
  <c r="L176" i="11"/>
  <c r="M176" i="11" s="1"/>
  <c r="H107" i="16" s="1"/>
  <c r="N259" i="11"/>
  <c r="L259" i="11"/>
  <c r="M259" i="11" s="1"/>
  <c r="H261" i="16" s="1"/>
  <c r="N63" i="11"/>
  <c r="L63" i="11"/>
  <c r="M63" i="11" s="1"/>
  <c r="H173" i="16" s="1"/>
  <c r="N230" i="11"/>
  <c r="L230" i="11"/>
  <c r="M230" i="11" s="1"/>
  <c r="H40" i="16" s="1"/>
  <c r="N34" i="11"/>
  <c r="L34" i="11"/>
  <c r="M34" i="11" s="1"/>
  <c r="H255" i="16" s="1"/>
  <c r="N313" i="11"/>
  <c r="L313" i="11"/>
  <c r="M313" i="11" s="1"/>
  <c r="N117" i="11"/>
  <c r="L117" i="11"/>
  <c r="M117" i="11" s="1"/>
  <c r="H322" i="16" s="1"/>
  <c r="N214" i="11"/>
  <c r="L214" i="11"/>
  <c r="M214" i="11" s="1"/>
  <c r="H48" i="16" s="1"/>
  <c r="N18" i="11"/>
  <c r="L18" i="11"/>
  <c r="M18" i="11" s="1"/>
  <c r="H306" i="16" s="1"/>
  <c r="N311" i="11"/>
  <c r="L311" i="11"/>
  <c r="M311" i="11" s="1"/>
  <c r="N115" i="11"/>
  <c r="L115" i="11"/>
  <c r="M115" i="11" s="1"/>
  <c r="H233" i="16" s="1"/>
  <c r="N155" i="11"/>
  <c r="L155" i="11"/>
  <c r="M155" i="11" s="1"/>
  <c r="H21" i="16" s="1"/>
  <c r="N346" i="11"/>
  <c r="L346" i="11"/>
  <c r="M346" i="11" s="1"/>
  <c r="N331" i="11"/>
  <c r="L331" i="11"/>
  <c r="M331" i="11" s="1"/>
  <c r="N90" i="11"/>
  <c r="L90" i="11"/>
  <c r="M90" i="11" s="1"/>
  <c r="H356" i="16" s="1"/>
  <c r="N180" i="11"/>
  <c r="L180" i="11"/>
  <c r="M180" i="11" s="1"/>
  <c r="H333" i="16" s="1"/>
  <c r="N236" i="11"/>
  <c r="L236" i="11"/>
  <c r="M236" i="11" s="1"/>
  <c r="H58" i="16" s="1"/>
  <c r="N41" i="11"/>
  <c r="L41" i="11"/>
  <c r="M41" i="11" s="1"/>
  <c r="H22" i="16" s="1"/>
  <c r="N136" i="11"/>
  <c r="L136" i="11"/>
  <c r="M136" i="11" s="1"/>
  <c r="H15" i="16" s="1"/>
  <c r="N22" i="11"/>
  <c r="L22" i="11"/>
  <c r="M22" i="11" s="1"/>
  <c r="H83" i="16" s="1"/>
  <c r="N301" i="11"/>
  <c r="L301" i="11"/>
  <c r="M301" i="11" s="1"/>
  <c r="H305" i="16" s="1"/>
  <c r="N256" i="11"/>
  <c r="L256" i="11"/>
  <c r="M256" i="11" s="1"/>
  <c r="N239" i="11"/>
  <c r="L239" i="11"/>
  <c r="M239" i="11" s="1"/>
  <c r="H334" i="16" s="1"/>
  <c r="N183" i="11"/>
  <c r="L183" i="11"/>
  <c r="M183" i="11" s="1"/>
  <c r="H293" i="16" s="1"/>
  <c r="L211" i="11"/>
  <c r="M211" i="11" s="1"/>
  <c r="H236" i="16" s="1"/>
  <c r="N211" i="11"/>
  <c r="L296" i="11"/>
  <c r="M296" i="11" s="1"/>
  <c r="N296" i="11"/>
  <c r="N193" i="11"/>
  <c r="L193" i="11"/>
  <c r="M193" i="11" s="1"/>
  <c r="H108" i="16" s="1"/>
  <c r="N276" i="11"/>
  <c r="L276" i="11"/>
  <c r="M276" i="11" s="1"/>
  <c r="N261" i="11"/>
  <c r="L261" i="11"/>
  <c r="M261" i="11" s="1"/>
  <c r="N162" i="11"/>
  <c r="L162" i="11"/>
  <c r="M162" i="11" s="1"/>
  <c r="H60" i="16" s="1"/>
  <c r="N245" i="11"/>
  <c r="L245" i="11"/>
  <c r="M245" i="11" s="1"/>
  <c r="H204" i="16" s="1"/>
  <c r="N49" i="11"/>
  <c r="L49" i="11"/>
  <c r="M49" i="11" s="1"/>
  <c r="H309" i="16" s="1"/>
  <c r="N20" i="11"/>
  <c r="L20" i="11"/>
  <c r="M20" i="11" s="1"/>
  <c r="H92" i="16" s="1"/>
  <c r="N299" i="11"/>
  <c r="L299" i="11"/>
  <c r="M299" i="11" s="1"/>
  <c r="H86" i="16" s="1"/>
  <c r="N297" i="11"/>
  <c r="L297" i="11"/>
  <c r="M297" i="11" s="1"/>
  <c r="N140" i="11"/>
  <c r="L140" i="11"/>
  <c r="M140" i="11" s="1"/>
  <c r="H319" i="16" s="1"/>
  <c r="N280" i="11"/>
  <c r="L280" i="11"/>
  <c r="M280" i="11" s="1"/>
  <c r="L334" i="11"/>
  <c r="M334" i="11" s="1"/>
  <c r="N334" i="11"/>
  <c r="N56" i="11"/>
  <c r="L56" i="11"/>
  <c r="M56" i="11" s="1"/>
  <c r="H254" i="16" s="1"/>
  <c r="L336" i="11"/>
  <c r="M336" i="11" s="1"/>
  <c r="N336" i="11"/>
  <c r="N262" i="11"/>
  <c r="L262" i="11"/>
  <c r="M262" i="11" s="1"/>
  <c r="N66" i="11"/>
  <c r="L66" i="11"/>
  <c r="M66" i="11" s="1"/>
  <c r="H289" i="16" s="1"/>
  <c r="N247" i="11"/>
  <c r="L247" i="11"/>
  <c r="M247" i="11" s="1"/>
  <c r="N344" i="11"/>
  <c r="L344" i="11"/>
  <c r="M344" i="11" s="1"/>
  <c r="H89" i="16" s="1"/>
  <c r="N148" i="11"/>
  <c r="L148" i="11"/>
  <c r="M148" i="11" s="1"/>
  <c r="H102" i="16" s="1"/>
  <c r="N35" i="11"/>
  <c r="L35" i="11"/>
  <c r="M35" i="11" s="1"/>
  <c r="H351" i="16" s="1"/>
  <c r="N202" i="11"/>
  <c r="L202" i="11"/>
  <c r="M202" i="11" s="1"/>
  <c r="H56" i="16" s="1"/>
  <c r="N285" i="11"/>
  <c r="L285" i="11"/>
  <c r="M285" i="11" s="1"/>
  <c r="N283" i="11"/>
  <c r="L283" i="11"/>
  <c r="M283" i="11" s="1"/>
  <c r="H43" i="16" s="1"/>
  <c r="N87" i="11"/>
  <c r="L87" i="11"/>
  <c r="M87" i="11" s="1"/>
  <c r="H155" i="16" s="1"/>
  <c r="N141" i="11"/>
  <c r="L141" i="11"/>
  <c r="M141" i="11" s="1"/>
  <c r="H130" i="16" s="1"/>
  <c r="N125" i="11"/>
  <c r="L125" i="11"/>
  <c r="M125" i="11" s="1"/>
  <c r="H223" i="16" s="1"/>
  <c r="L113" i="11"/>
  <c r="M113" i="11" s="1"/>
  <c r="H166" i="16" s="1"/>
  <c r="N113" i="11"/>
  <c r="N308" i="11"/>
  <c r="L308" i="11"/>
  <c r="M308" i="11" s="1"/>
  <c r="H269" i="16" s="1"/>
  <c r="N12" i="11"/>
  <c r="L12" i="11"/>
  <c r="M12" i="11" s="1"/>
  <c r="N197" i="11"/>
  <c r="L197" i="11"/>
  <c r="M197" i="11" s="1"/>
  <c r="H278" i="16" s="1"/>
  <c r="N238" i="11"/>
  <c r="L238" i="11"/>
  <c r="M238" i="11" s="1"/>
  <c r="H176" i="16" s="1"/>
  <c r="N268" i="11"/>
  <c r="L268" i="11"/>
  <c r="M268" i="11" s="1"/>
  <c r="N72" i="11"/>
  <c r="L72" i="11"/>
  <c r="M72" i="11" s="1"/>
  <c r="H249" i="16" s="1"/>
  <c r="N165" i="11"/>
  <c r="L165" i="11"/>
  <c r="M165" i="11" s="1"/>
  <c r="H17" i="16" s="1"/>
  <c r="N248" i="11"/>
  <c r="L248" i="11"/>
  <c r="M248" i="11" s="1"/>
  <c r="N52" i="11"/>
  <c r="L52" i="11"/>
  <c r="M52" i="11" s="1"/>
  <c r="H268" i="16" s="1"/>
  <c r="N233" i="11"/>
  <c r="L233" i="11"/>
  <c r="M233" i="11" s="1"/>
  <c r="H119" i="16" s="1"/>
  <c r="N37" i="11"/>
  <c r="L37" i="11"/>
  <c r="M37" i="11" s="1"/>
  <c r="H5" i="16" s="1"/>
  <c r="N330" i="11"/>
  <c r="L330" i="11"/>
  <c r="M330" i="11" s="1"/>
  <c r="H129" i="16" s="1"/>
  <c r="N134" i="11"/>
  <c r="L134" i="11"/>
  <c r="M134" i="11" s="1"/>
  <c r="H49" i="16" s="1"/>
  <c r="N217" i="11"/>
  <c r="L217" i="11"/>
  <c r="M217" i="11" s="1"/>
  <c r="H244" i="16" s="1"/>
  <c r="N21" i="11"/>
  <c r="L21" i="11"/>
  <c r="M21" i="11" s="1"/>
  <c r="H212" i="16" s="1"/>
  <c r="N188" i="11"/>
  <c r="L188" i="11"/>
  <c r="M188" i="11" s="1"/>
  <c r="H185" i="16" s="1"/>
  <c r="N271" i="11"/>
  <c r="L271" i="11"/>
  <c r="M271" i="11" s="1"/>
  <c r="N75" i="11"/>
  <c r="L75" i="11"/>
  <c r="M75" i="11" s="1"/>
  <c r="H222" i="16" s="1"/>
  <c r="N172" i="11"/>
  <c r="L172" i="11"/>
  <c r="M172" i="11" s="1"/>
  <c r="H179" i="16" s="1"/>
  <c r="N269" i="11"/>
  <c r="L269" i="11"/>
  <c r="M269" i="11" s="1"/>
  <c r="N73" i="11"/>
  <c r="L73" i="11"/>
  <c r="M73" i="11" s="1"/>
  <c r="H324" i="16" s="1"/>
  <c r="N196" i="11"/>
  <c r="L196" i="11"/>
  <c r="M196" i="11" s="1"/>
  <c r="H348" i="16" s="1"/>
  <c r="N332" i="11"/>
  <c r="L332" i="11"/>
  <c r="M332" i="11" s="1"/>
  <c r="N218" i="11"/>
  <c r="L218" i="11"/>
  <c r="M218" i="11" s="1"/>
  <c r="H37" i="16" s="1"/>
  <c r="N76" i="11"/>
  <c r="L76" i="11"/>
  <c r="M76" i="11" s="1"/>
  <c r="H353" i="16" s="1"/>
  <c r="N60" i="11"/>
  <c r="L60" i="11"/>
  <c r="M60" i="11" s="1"/>
  <c r="H169" i="16" s="1"/>
  <c r="N223" i="11"/>
  <c r="L223" i="11"/>
  <c r="M223" i="11" s="1"/>
  <c r="H230" i="16" s="1"/>
  <c r="N295" i="11"/>
  <c r="L295" i="11"/>
  <c r="M295" i="11" s="1"/>
  <c r="N138" i="11"/>
  <c r="L138" i="11"/>
  <c r="M138" i="11" s="1"/>
  <c r="H213" i="16" s="1"/>
  <c r="N231" i="11"/>
  <c r="L231" i="11"/>
  <c r="M231" i="11" s="1"/>
  <c r="H41" i="16" s="1"/>
  <c r="N89" i="11"/>
  <c r="L89" i="11"/>
  <c r="M89" i="11" s="1"/>
  <c r="H105" i="16" s="1"/>
  <c r="N186" i="11"/>
  <c r="L186" i="11"/>
  <c r="M186" i="11" s="1"/>
  <c r="H124" i="16" s="1"/>
  <c r="N356" i="11"/>
  <c r="L356" i="11"/>
  <c r="M356" i="11" s="1"/>
  <c r="N97" i="11"/>
  <c r="L97" i="11"/>
  <c r="M97" i="11" s="1"/>
  <c r="H190" i="16" s="1"/>
  <c r="N71" i="11"/>
  <c r="L71" i="11"/>
  <c r="M71" i="11" s="1"/>
  <c r="H109" i="16" s="1"/>
  <c r="N320" i="11"/>
  <c r="L320" i="11"/>
  <c r="M320" i="11" s="1"/>
  <c r="N69" i="11"/>
  <c r="L69" i="11"/>
  <c r="M69" i="11" s="1"/>
  <c r="H106" i="16" s="1"/>
  <c r="N264" i="11"/>
  <c r="L264" i="11"/>
  <c r="M264" i="11" s="1"/>
  <c r="L153" i="11"/>
  <c r="M153" i="11" s="1"/>
  <c r="H321" i="16" s="1"/>
  <c r="N153" i="11"/>
  <c r="N96" i="11"/>
  <c r="L96" i="11"/>
  <c r="M96" i="11" s="1"/>
  <c r="H205" i="16" s="1"/>
  <c r="N254" i="11"/>
  <c r="L254" i="11"/>
  <c r="M254" i="11" s="1"/>
  <c r="N58" i="11"/>
  <c r="L58" i="11"/>
  <c r="M58" i="11" s="1"/>
  <c r="H113" i="16" s="1"/>
  <c r="N347" i="11"/>
  <c r="L347" i="11"/>
  <c r="M347" i="11" s="1"/>
  <c r="N151" i="11"/>
  <c r="L151" i="11"/>
  <c r="M151" i="11" s="1"/>
  <c r="H292" i="16" s="1"/>
  <c r="N234" i="11"/>
  <c r="L234" i="11"/>
  <c r="M234" i="11" s="1"/>
  <c r="H225" i="16" s="1"/>
  <c r="N38" i="11"/>
  <c r="L38" i="11"/>
  <c r="M38" i="11" s="1"/>
  <c r="H69" i="16" s="1"/>
  <c r="N219" i="11"/>
  <c r="L219" i="11"/>
  <c r="M219" i="11" s="1"/>
  <c r="H125" i="16" s="1"/>
  <c r="N23" i="11"/>
  <c r="L23" i="11"/>
  <c r="M23" i="11" s="1"/>
  <c r="H82" i="16" s="1"/>
  <c r="N316" i="11"/>
  <c r="L316" i="11"/>
  <c r="M316" i="11" s="1"/>
  <c r="H270" i="16" s="1"/>
  <c r="N120" i="11"/>
  <c r="L120" i="11"/>
  <c r="M120" i="11" s="1"/>
  <c r="H168" i="16" s="1"/>
  <c r="N203" i="11"/>
  <c r="L203" i="11"/>
  <c r="M203" i="11" s="1"/>
  <c r="H115" i="16" s="1"/>
  <c r="N7" i="11"/>
  <c r="L7" i="11"/>
  <c r="M7" i="11" s="1"/>
  <c r="H18" i="16" s="1"/>
  <c r="N174" i="11"/>
  <c r="L174" i="11"/>
  <c r="M174" i="11" s="1"/>
  <c r="H110" i="16" s="1"/>
  <c r="N257" i="11"/>
  <c r="L257" i="11"/>
  <c r="M257" i="11" s="1"/>
  <c r="H224" i="16" s="1"/>
  <c r="N61" i="11"/>
  <c r="L61" i="11"/>
  <c r="M61" i="11" s="1"/>
  <c r="H171" i="16" s="1"/>
  <c r="N354" i="11"/>
  <c r="L354" i="11"/>
  <c r="M354" i="11" s="1"/>
  <c r="N158" i="11"/>
  <c r="L158" i="11"/>
  <c r="M158" i="11" s="1"/>
  <c r="H8" i="16" s="1"/>
  <c r="N255" i="11"/>
  <c r="L255" i="11"/>
  <c r="M255" i="11" s="1"/>
  <c r="N59" i="11"/>
  <c r="L59" i="11"/>
  <c r="M59" i="11" s="1"/>
  <c r="H217" i="16" s="1"/>
  <c r="N224" i="11"/>
  <c r="L224" i="11"/>
  <c r="M224" i="11" s="1"/>
  <c r="H51" i="16" s="1"/>
  <c r="N306" i="11"/>
  <c r="L306" i="11"/>
  <c r="M306" i="11" s="1"/>
  <c r="N53" i="11"/>
  <c r="L53" i="11"/>
  <c r="M53" i="11" s="1"/>
  <c r="H47" i="16" s="1"/>
  <c r="N121" i="11"/>
  <c r="L121" i="11"/>
  <c r="M121" i="11" s="1"/>
  <c r="H358" i="16" s="1"/>
  <c r="N110" i="11"/>
  <c r="L110" i="11"/>
  <c r="M110" i="11" s="1"/>
  <c r="H70" i="16" s="1"/>
  <c r="N216" i="11"/>
  <c r="L216" i="11"/>
  <c r="M216" i="11" s="1"/>
  <c r="H9" i="16" s="1"/>
  <c r="N200" i="11"/>
  <c r="L200" i="11"/>
  <c r="M200" i="11" s="1"/>
  <c r="H247" i="16" s="1"/>
  <c r="N6" i="11"/>
  <c r="L6" i="11"/>
  <c r="M6" i="11" s="1"/>
  <c r="H251" i="16" s="1"/>
  <c r="N43" i="11"/>
  <c r="L43" i="11"/>
  <c r="M43" i="11" s="1"/>
  <c r="H114" i="16" s="1"/>
  <c r="N281" i="11"/>
  <c r="L281" i="11"/>
  <c r="M281" i="11" s="1"/>
  <c r="N27" i="11"/>
  <c r="L27" i="11"/>
  <c r="M27" i="11" s="1"/>
  <c r="H44" i="16" s="1"/>
  <c r="L266" i="11"/>
  <c r="M266" i="11" s="1"/>
  <c r="H74" i="16" s="1"/>
  <c r="N266" i="11"/>
  <c r="L15" i="11"/>
  <c r="M15" i="11" s="1"/>
  <c r="H298" i="16" s="1"/>
  <c r="N15" i="11"/>
  <c r="L210" i="11"/>
  <c r="M210" i="11" s="1"/>
  <c r="H96" i="16" s="1"/>
  <c r="N210" i="11"/>
  <c r="N99" i="11"/>
  <c r="L99" i="11"/>
  <c r="M99" i="11" s="1"/>
  <c r="H165" i="16" s="1"/>
  <c r="N240" i="11"/>
  <c r="L240" i="11"/>
  <c r="M240" i="11" s="1"/>
  <c r="H279" i="16" s="1"/>
  <c r="N44" i="11"/>
  <c r="L44" i="11"/>
  <c r="M44" i="11" s="1"/>
  <c r="H95" i="16" s="1"/>
  <c r="N333" i="11"/>
  <c r="L333" i="11"/>
  <c r="M333" i="11" s="1"/>
  <c r="H245" i="16" s="1"/>
  <c r="N137" i="11"/>
  <c r="L137" i="11"/>
  <c r="M137" i="11" s="1"/>
  <c r="H286" i="16" s="1"/>
  <c r="N220" i="11"/>
  <c r="L220" i="11"/>
  <c r="M220" i="11" s="1"/>
  <c r="H272" i="16" s="1"/>
  <c r="N24" i="11"/>
  <c r="L24" i="11"/>
  <c r="M24" i="11" s="1"/>
  <c r="H85" i="16" s="1"/>
  <c r="N205" i="11"/>
  <c r="L205" i="11"/>
  <c r="M205" i="11" s="1"/>
  <c r="H219" i="16" s="1"/>
  <c r="N9" i="11"/>
  <c r="L9" i="11"/>
  <c r="M9" i="11" s="1"/>
  <c r="N302" i="11"/>
  <c r="L302" i="11"/>
  <c r="M302" i="11" s="1"/>
  <c r="H304" i="16" s="1"/>
  <c r="N106" i="11"/>
  <c r="L106" i="11"/>
  <c r="M106" i="11" s="1"/>
  <c r="H154" i="16" s="1"/>
  <c r="N189" i="11"/>
  <c r="L189" i="11"/>
  <c r="M189" i="11" s="1"/>
  <c r="H330" i="16" s="1"/>
  <c r="N160" i="11"/>
  <c r="L160" i="11"/>
  <c r="M160" i="11" s="1"/>
  <c r="H14" i="16" s="1"/>
  <c r="N243" i="11"/>
  <c r="L243" i="11"/>
  <c r="M243" i="11" s="1"/>
  <c r="H196" i="16" s="1"/>
  <c r="N47" i="11"/>
  <c r="L47" i="11"/>
  <c r="M47" i="11" s="1"/>
  <c r="H308" i="16" s="1"/>
  <c r="N340" i="11"/>
  <c r="L340" i="11"/>
  <c r="M340" i="11" s="1"/>
  <c r="H329" i="16" s="1"/>
  <c r="N144" i="11"/>
  <c r="L144" i="11"/>
  <c r="M144" i="11" s="1"/>
  <c r="H291" i="16" s="1"/>
  <c r="N241" i="11"/>
  <c r="L241" i="11"/>
  <c r="M241" i="11" s="1"/>
  <c r="H346" i="16" s="1"/>
  <c r="N45" i="11"/>
  <c r="L45" i="11"/>
  <c r="M45" i="11" s="1"/>
  <c r="H307" i="16" s="1"/>
  <c r="N355" i="11"/>
  <c r="L355" i="11"/>
  <c r="M355" i="11" s="1"/>
  <c r="N36" i="11"/>
  <c r="L36" i="11"/>
  <c r="M36" i="11" s="1"/>
  <c r="H73" i="16" s="1"/>
  <c r="N111" i="11"/>
  <c r="L111" i="11"/>
  <c r="M111" i="11" s="1"/>
  <c r="H100" i="16" s="1"/>
  <c r="N249" i="11"/>
  <c r="L249" i="11"/>
  <c r="M249" i="11" s="1"/>
  <c r="N317" i="11"/>
  <c r="L317" i="11"/>
  <c r="M317" i="11" s="1"/>
  <c r="N195" i="11"/>
  <c r="L195" i="11"/>
  <c r="M195" i="11" s="1"/>
  <c r="H141" i="16" s="1"/>
  <c r="N167" i="11"/>
  <c r="L167" i="11"/>
  <c r="M167" i="11" s="1"/>
  <c r="H201" i="16" s="1"/>
  <c r="N179" i="11"/>
  <c r="L179" i="11"/>
  <c r="M179" i="11" s="1"/>
  <c r="H32" i="16" s="1"/>
  <c r="N222" i="11"/>
  <c r="L222" i="11"/>
  <c r="M222" i="11" s="1"/>
  <c r="H136" i="16" s="1"/>
  <c r="N166" i="11"/>
  <c r="L166" i="11"/>
  <c r="M166" i="11" s="1"/>
  <c r="H267" i="16" s="1"/>
  <c r="N351" i="11"/>
  <c r="L351" i="11"/>
  <c r="M351" i="11" s="1"/>
  <c r="H323" i="16" s="1"/>
  <c r="L55" i="11"/>
  <c r="M55" i="11" s="1"/>
  <c r="H357" i="16" s="1"/>
  <c r="N55" i="11"/>
  <c r="N225" i="11"/>
  <c r="L225" i="11"/>
  <c r="M225" i="11" s="1"/>
  <c r="N226" i="11"/>
  <c r="L226" i="11"/>
  <c r="M226" i="11" s="1"/>
  <c r="H104" i="16" s="1"/>
  <c r="N30" i="11"/>
  <c r="L30" i="11"/>
  <c r="M30" i="11" s="1"/>
  <c r="H234" i="16" s="1"/>
  <c r="N319" i="11"/>
  <c r="L319" i="11"/>
  <c r="M319" i="11" s="1"/>
  <c r="H183" i="16" s="1"/>
  <c r="N123" i="11"/>
  <c r="L123" i="11"/>
  <c r="M123" i="11" s="1"/>
  <c r="H75" i="16" s="1"/>
  <c r="N206" i="11"/>
  <c r="L206" i="11"/>
  <c r="M206" i="11" s="1"/>
  <c r="N10" i="11"/>
  <c r="L10" i="11"/>
  <c r="M10" i="11" s="1"/>
  <c r="H258" i="16" s="1"/>
  <c r="N191" i="11"/>
  <c r="L191" i="11"/>
  <c r="M191" i="11" s="1"/>
  <c r="H34" i="16" s="1"/>
  <c r="N288" i="11"/>
  <c r="L288" i="11"/>
  <c r="M288" i="11" s="1"/>
  <c r="H315" i="16" s="1"/>
  <c r="N92" i="11"/>
  <c r="L92" i="11"/>
  <c r="M92" i="11" s="1"/>
  <c r="H162" i="16" s="1"/>
  <c r="N175" i="11"/>
  <c r="L175" i="11"/>
  <c r="M175" i="11" s="1"/>
  <c r="H101" i="16" s="1"/>
  <c r="N342" i="11"/>
  <c r="L342" i="11"/>
  <c r="M342" i="11" s="1"/>
  <c r="N146" i="11"/>
  <c r="L146" i="11"/>
  <c r="M146" i="11" s="1"/>
  <c r="H36" i="16" s="1"/>
  <c r="N229" i="11"/>
  <c r="L229" i="11"/>
  <c r="M229" i="11" s="1"/>
  <c r="H13" i="16" s="1"/>
  <c r="N33" i="11"/>
  <c r="L33" i="11"/>
  <c r="M33" i="11" s="1"/>
  <c r="H88" i="16" s="1"/>
  <c r="N326" i="11"/>
  <c r="L326" i="11"/>
  <c r="M326" i="11" s="1"/>
  <c r="H215" i="16" s="1"/>
  <c r="N130" i="11"/>
  <c r="L130" i="11"/>
  <c r="M130" i="11" s="1"/>
  <c r="H271" i="16" s="1"/>
  <c r="N227" i="11"/>
  <c r="L227" i="11"/>
  <c r="M227" i="11" s="1"/>
  <c r="H126" i="16" s="1"/>
  <c r="N31" i="11"/>
  <c r="L31" i="11"/>
  <c r="M31" i="11" s="1"/>
  <c r="H46" i="16" s="1"/>
  <c r="V361" i="30"/>
  <c r="N250" i="11"/>
  <c r="L250" i="11"/>
  <c r="M250" i="11" s="1"/>
  <c r="N74" i="11"/>
  <c r="L74" i="11"/>
  <c r="M74" i="11" s="1"/>
  <c r="H77" i="16" s="1"/>
  <c r="N352" i="11"/>
  <c r="L352" i="11"/>
  <c r="M352" i="11" s="1"/>
  <c r="N353" i="11"/>
  <c r="L353" i="11"/>
  <c r="M353" i="11" s="1"/>
  <c r="H120" i="16" s="1"/>
  <c r="N100" i="11"/>
  <c r="L100" i="11"/>
  <c r="M100" i="11" s="1"/>
  <c r="H206" i="16" s="1"/>
  <c r="N101" i="11"/>
  <c r="L101" i="11"/>
  <c r="M101" i="11" s="1"/>
  <c r="H189" i="16" s="1"/>
  <c r="L251" i="11"/>
  <c r="M251" i="11" s="1"/>
  <c r="N251" i="11"/>
  <c r="N84" i="11"/>
  <c r="L84" i="11"/>
  <c r="M84" i="11" s="1"/>
  <c r="H282" i="16" s="1"/>
  <c r="N168" i="11"/>
  <c r="L168" i="11"/>
  <c r="M168" i="11" s="1"/>
  <c r="H207" i="16" s="1"/>
  <c r="N292" i="11"/>
  <c r="L292" i="11"/>
  <c r="M292" i="11" s="1"/>
  <c r="H209" i="16" s="1"/>
  <c r="L112" i="11"/>
  <c r="M112" i="11" s="1"/>
  <c r="H195" i="16" s="1"/>
  <c r="N112" i="11"/>
  <c r="N307" i="11"/>
  <c r="L307" i="11"/>
  <c r="M307" i="11" s="1"/>
  <c r="L212" i="11"/>
  <c r="M212" i="11" s="1"/>
  <c r="H174" i="16" s="1"/>
  <c r="N212" i="11"/>
  <c r="N16" i="11"/>
  <c r="L16" i="11"/>
  <c r="M16" i="11" s="1"/>
  <c r="H302" i="16" s="1"/>
  <c r="N305" i="11"/>
  <c r="L305" i="11"/>
  <c r="M305" i="11" s="1"/>
  <c r="N109" i="11"/>
  <c r="L109" i="11"/>
  <c r="M109" i="11" s="1"/>
  <c r="H264" i="16" s="1"/>
  <c r="N192" i="11"/>
  <c r="L192" i="11"/>
  <c r="M192" i="11" s="1"/>
  <c r="H118" i="16" s="1"/>
  <c r="N177" i="11"/>
  <c r="L177" i="11"/>
  <c r="M177" i="11" s="1"/>
  <c r="H103" i="16" s="1"/>
  <c r="N274" i="11"/>
  <c r="L274" i="11"/>
  <c r="M274" i="11" s="1"/>
  <c r="H200" i="16" s="1"/>
  <c r="N78" i="11"/>
  <c r="L78" i="11"/>
  <c r="M78" i="11" s="1"/>
  <c r="H55" i="16" s="1"/>
  <c r="N161" i="11"/>
  <c r="L161" i="11"/>
  <c r="M161" i="11" s="1"/>
  <c r="H45" i="16" s="1"/>
  <c r="N328" i="11"/>
  <c r="L328" i="11"/>
  <c r="M328" i="11" s="1"/>
  <c r="N132" i="11"/>
  <c r="L132" i="11"/>
  <c r="M132" i="11" s="1"/>
  <c r="H284" i="16" s="1"/>
  <c r="N215" i="11"/>
  <c r="L215" i="11"/>
  <c r="M215" i="11" s="1"/>
  <c r="H228" i="16" s="1"/>
  <c r="N19" i="11"/>
  <c r="L19" i="11"/>
  <c r="M19" i="11" s="1"/>
  <c r="H35" i="16" s="1"/>
  <c r="N312" i="11"/>
  <c r="L312" i="11"/>
  <c r="M312" i="11" s="1"/>
  <c r="H239" i="16" s="1"/>
  <c r="N116" i="11"/>
  <c r="L116" i="11"/>
  <c r="M116" i="11" s="1"/>
  <c r="H177" i="16" s="1"/>
  <c r="N213" i="11"/>
  <c r="L213" i="11"/>
  <c r="M213" i="11" s="1"/>
  <c r="H187" i="16" s="1"/>
  <c r="N17" i="11"/>
  <c r="L17" i="11"/>
  <c r="M17" i="11" s="1"/>
  <c r="H312" i="16" s="1"/>
  <c r="N359" i="11"/>
  <c r="L359" i="11"/>
  <c r="M359" i="11" s="1"/>
  <c r="H39" i="16" s="1"/>
  <c r="J39" i="16" s="1"/>
  <c r="L39" i="16" s="1"/>
  <c r="N139" i="11"/>
  <c r="L139" i="11"/>
  <c r="M139" i="11" s="1"/>
  <c r="H29" i="16" s="1"/>
  <c r="N67" i="11"/>
  <c r="L67" i="11"/>
  <c r="M67" i="11" s="1"/>
  <c r="H170" i="16" s="1"/>
  <c r="N135" i="11"/>
  <c r="L135" i="11"/>
  <c r="M135" i="11" s="1"/>
  <c r="H252" i="16" s="1"/>
  <c r="N315" i="11"/>
  <c r="L315" i="11"/>
  <c r="M315" i="11" s="1"/>
  <c r="H161" i="16" s="1"/>
  <c r="N171" i="11"/>
  <c r="L171" i="11"/>
  <c r="M171" i="11" s="1"/>
  <c r="H159" i="16" s="1"/>
  <c r="N358" i="11"/>
  <c r="L358" i="11"/>
  <c r="M358" i="11" s="1"/>
  <c r="L156" i="11"/>
  <c r="M156" i="11" s="1"/>
  <c r="H66" i="16" s="1"/>
  <c r="N156" i="11"/>
  <c r="N103" i="11"/>
  <c r="L103" i="11"/>
  <c r="M103" i="11" s="1"/>
  <c r="H253" i="16" s="1"/>
  <c r="N169" i="11"/>
  <c r="L169" i="11"/>
  <c r="M169" i="11" s="1"/>
  <c r="H242" i="16" s="1"/>
  <c r="N282" i="11"/>
  <c r="L282" i="11"/>
  <c r="M282" i="11" s="1"/>
  <c r="N51" i="11"/>
  <c r="L51" i="11"/>
  <c r="M51" i="11" s="1"/>
  <c r="H313" i="16" s="1"/>
  <c r="N322" i="11"/>
  <c r="L322" i="11"/>
  <c r="M322" i="11" s="1"/>
  <c r="N124" i="11"/>
  <c r="L124" i="11"/>
  <c r="M124" i="11" s="1"/>
  <c r="H90" i="16" s="1"/>
  <c r="N194" i="11"/>
  <c r="L194" i="11"/>
  <c r="M194" i="11" s="1"/>
  <c r="H123" i="16" s="1"/>
  <c r="N182" i="11"/>
  <c r="L182" i="11"/>
  <c r="M182" i="11" s="1"/>
  <c r="H318" i="16" s="1"/>
  <c r="N68" i="11"/>
  <c r="L68" i="11"/>
  <c r="M68" i="11" s="1"/>
  <c r="H347" i="16" s="1"/>
  <c r="N253" i="11"/>
  <c r="L253" i="11"/>
  <c r="M253" i="11" s="1"/>
  <c r="N348" i="11"/>
  <c r="L348" i="11"/>
  <c r="M348" i="11" s="1"/>
  <c r="H274" i="16" s="1"/>
  <c r="N198" i="11"/>
  <c r="L198" i="11"/>
  <c r="M198" i="11" s="1"/>
  <c r="H280" i="16" s="1"/>
  <c r="N291" i="11"/>
  <c r="L291" i="11"/>
  <c r="M291" i="11" s="1"/>
  <c r="H68" i="16" s="1"/>
  <c r="N95" i="11"/>
  <c r="L95" i="11"/>
  <c r="M95" i="11" s="1"/>
  <c r="H297" i="16" s="1"/>
  <c r="N178" i="11"/>
  <c r="L178" i="11"/>
  <c r="M178" i="11" s="1"/>
  <c r="H344" i="16" s="1"/>
  <c r="N163" i="11"/>
  <c r="L163" i="11"/>
  <c r="M163" i="11" s="1"/>
  <c r="H142" i="16" s="1"/>
  <c r="N260" i="11"/>
  <c r="L260" i="11"/>
  <c r="M260" i="11" s="1"/>
  <c r="N64" i="11"/>
  <c r="L64" i="11"/>
  <c r="M64" i="11" s="1"/>
  <c r="H172" i="16" s="1"/>
  <c r="N343" i="11"/>
  <c r="L343" i="11"/>
  <c r="M343" i="11" s="1"/>
  <c r="N147" i="11"/>
  <c r="L147" i="11"/>
  <c r="M147" i="11" s="1"/>
  <c r="H327" i="16" s="1"/>
  <c r="N314" i="11"/>
  <c r="L314" i="11"/>
  <c r="M314" i="11" s="1"/>
  <c r="H160" i="16" s="1"/>
  <c r="N118" i="11"/>
  <c r="L118" i="11"/>
  <c r="M118" i="11" s="1"/>
  <c r="H145" i="16" s="1"/>
  <c r="N201" i="11"/>
  <c r="L201" i="11"/>
  <c r="M201" i="11" s="1"/>
  <c r="H198" i="16" s="1"/>
  <c r="N298" i="11"/>
  <c r="L298" i="11"/>
  <c r="M298" i="11" s="1"/>
  <c r="H181" i="16" s="1"/>
  <c r="N102" i="11"/>
  <c r="L102" i="11"/>
  <c r="M102" i="11" s="1"/>
  <c r="H53" i="16" s="1"/>
  <c r="N199" i="11"/>
  <c r="L199" i="11"/>
  <c r="M199" i="11" s="1"/>
  <c r="V365" i="30"/>
  <c r="L184" i="4"/>
  <c r="N184" i="4" s="1"/>
  <c r="L50" i="4"/>
  <c r="N50" i="4" s="1"/>
  <c r="P120" i="12"/>
  <c r="Q120" i="12" s="1"/>
  <c r="P320" i="12"/>
  <c r="Q320" i="12" s="1"/>
  <c r="P312" i="12"/>
  <c r="Q312" i="12" s="1"/>
  <c r="P295" i="12"/>
  <c r="Q295" i="12" s="1"/>
  <c r="P257" i="12"/>
  <c r="Q257" i="12" s="1"/>
  <c r="O254" i="12"/>
  <c r="P267" i="12"/>
  <c r="Q267" i="12" s="1"/>
  <c r="P176" i="12"/>
  <c r="Q176" i="12" s="1"/>
  <c r="O184" i="12"/>
  <c r="O50" i="12"/>
  <c r="P158" i="12"/>
  <c r="Q158" i="12" s="1"/>
  <c r="O176" i="12"/>
  <c r="P306" i="12"/>
  <c r="Q306" i="12" s="1"/>
  <c r="O120" i="12"/>
  <c r="O158" i="12"/>
  <c r="O320" i="12"/>
  <c r="P184" i="12"/>
  <c r="Q184" i="12" s="1"/>
  <c r="P50" i="12"/>
  <c r="Q50" i="12" s="1"/>
  <c r="O295" i="12"/>
  <c r="O257" i="12"/>
  <c r="P254" i="12"/>
  <c r="Q254" i="12" s="1"/>
  <c r="O312" i="12"/>
  <c r="O267" i="12"/>
  <c r="K306" i="12"/>
  <c r="O306" i="12" s="1"/>
  <c r="L320" i="4"/>
  <c r="N320" i="4" s="1"/>
  <c r="L310" i="4"/>
  <c r="N310" i="4" s="1"/>
  <c r="L234" i="4"/>
  <c r="N234" i="4" s="1"/>
  <c r="L165" i="4"/>
  <c r="N165" i="4" s="1"/>
  <c r="L55" i="4"/>
  <c r="N55" i="4" s="1"/>
  <c r="L166" i="4"/>
  <c r="N166" i="4" s="1"/>
  <c r="L98" i="4"/>
  <c r="N98" i="4" s="1"/>
  <c r="L293" i="4"/>
  <c r="N293" i="4" s="1"/>
  <c r="L331" i="4"/>
  <c r="N331" i="4" s="1"/>
  <c r="L288" i="4"/>
  <c r="N288" i="4" s="1"/>
  <c r="L35" i="4"/>
  <c r="N35" i="4" s="1"/>
  <c r="L311" i="4"/>
  <c r="N311" i="4" s="1"/>
  <c r="L232" i="4"/>
  <c r="N232" i="4" s="1"/>
  <c r="L239" i="4"/>
  <c r="N239" i="4" s="1"/>
  <c r="L323" i="4"/>
  <c r="N323" i="4" s="1"/>
  <c r="L23" i="4"/>
  <c r="N23" i="4" s="1"/>
  <c r="L180" i="4"/>
  <c r="N180" i="4" s="1"/>
  <c r="L83" i="4"/>
  <c r="N83" i="4" s="1"/>
  <c r="L179" i="4"/>
  <c r="N179" i="4" s="1"/>
  <c r="L216" i="4"/>
  <c r="N216" i="4" s="1"/>
  <c r="L265" i="4"/>
  <c r="N265" i="4" s="1"/>
  <c r="L73" i="4"/>
  <c r="N73" i="4" s="1"/>
  <c r="L193" i="4"/>
  <c r="N193" i="4" s="1"/>
  <c r="L45" i="4"/>
  <c r="N45" i="4" s="1"/>
  <c r="L212" i="4"/>
  <c r="N212" i="4" s="1"/>
  <c r="L25" i="4"/>
  <c r="N25" i="4" s="1"/>
  <c r="L187" i="4"/>
  <c r="N187" i="4" s="1"/>
  <c r="L156" i="4"/>
  <c r="N156" i="4" s="1"/>
  <c r="L80" i="4"/>
  <c r="N80" i="4" s="1"/>
  <c r="L48" i="4"/>
  <c r="N48" i="4" s="1"/>
  <c r="L233" i="4"/>
  <c r="N233" i="4" s="1"/>
  <c r="L146" i="4"/>
  <c r="N146" i="4" s="1"/>
  <c r="L333" i="4"/>
  <c r="N333" i="4" s="1"/>
  <c r="L291" i="4"/>
  <c r="N291" i="4" s="1"/>
  <c r="L100" i="4"/>
  <c r="N100" i="4" s="1"/>
  <c r="L327" i="4"/>
  <c r="N327" i="4" s="1"/>
  <c r="L37" i="4"/>
  <c r="N37" i="4" s="1"/>
  <c r="L30" i="4"/>
  <c r="N30" i="4" s="1"/>
  <c r="L276" i="4"/>
  <c r="N276" i="4" s="1"/>
  <c r="L227" i="4"/>
  <c r="N227" i="4" s="1"/>
  <c r="L238" i="4"/>
  <c r="N238" i="4" s="1"/>
  <c r="L299" i="4"/>
  <c r="N299" i="4" s="1"/>
  <c r="L16" i="4"/>
  <c r="N16" i="4" s="1"/>
  <c r="L139" i="4"/>
  <c r="N139" i="4" s="1"/>
  <c r="L195" i="4"/>
  <c r="N195" i="4" s="1"/>
  <c r="L237" i="4"/>
  <c r="N237" i="4" s="1"/>
  <c r="L51" i="4"/>
  <c r="N51" i="4" s="1"/>
  <c r="L278" i="4"/>
  <c r="N278" i="4" s="1"/>
  <c r="L74" i="4"/>
  <c r="N74" i="4" s="1"/>
  <c r="L89" i="4"/>
  <c r="N89" i="4" s="1"/>
  <c r="L11" i="4"/>
  <c r="N11" i="4" s="1"/>
  <c r="L117" i="4"/>
  <c r="N117" i="4" s="1"/>
  <c r="L189" i="4"/>
  <c r="N189" i="4" s="1"/>
  <c r="L9" i="4"/>
  <c r="N9" i="4" s="1"/>
  <c r="L49" i="4"/>
  <c r="N49" i="4" s="1"/>
  <c r="L119" i="4"/>
  <c r="N119" i="4" s="1"/>
  <c r="L303" i="4"/>
  <c r="N303" i="4" s="1"/>
  <c r="L294" i="4"/>
  <c r="N294" i="4" s="1"/>
  <c r="L96" i="4"/>
  <c r="N96" i="4" s="1"/>
  <c r="L244" i="4"/>
  <c r="N244" i="4" s="1"/>
  <c r="L7" i="4"/>
  <c r="N7" i="4" s="1"/>
  <c r="L263" i="4"/>
  <c r="N263" i="4" s="1"/>
  <c r="L259" i="4"/>
  <c r="N259" i="4" s="1"/>
  <c r="L249" i="4"/>
  <c r="N249" i="4" s="1"/>
  <c r="L58" i="4"/>
  <c r="N58" i="4" s="1"/>
  <c r="L149" i="4"/>
  <c r="N149" i="4" s="1"/>
  <c r="L134" i="4"/>
  <c r="N134" i="4" s="1"/>
  <c r="L151" i="4"/>
  <c r="N151" i="4" s="1"/>
  <c r="L211" i="4"/>
  <c r="N211" i="4" s="1"/>
  <c r="L57" i="4"/>
  <c r="N57" i="4" s="1"/>
  <c r="L92" i="4"/>
  <c r="N92" i="4" s="1"/>
  <c r="L121" i="4"/>
  <c r="N121" i="4" s="1"/>
  <c r="L215" i="4"/>
  <c r="N215" i="4" s="1"/>
  <c r="L285" i="4"/>
  <c r="N285" i="4" s="1"/>
  <c r="L140" i="4"/>
  <c r="N140" i="4" s="1"/>
  <c r="L231" i="4"/>
  <c r="N231" i="4" s="1"/>
  <c r="L105" i="4"/>
  <c r="N105" i="4" s="1"/>
  <c r="L273" i="4"/>
  <c r="N273" i="4" s="1"/>
  <c r="L275" i="4"/>
  <c r="N275" i="4" s="1"/>
  <c r="L176" i="4"/>
  <c r="N176" i="4" s="1"/>
  <c r="L173" i="4"/>
  <c r="N173" i="4" s="1"/>
  <c r="L251" i="4"/>
  <c r="N251" i="4" s="1"/>
  <c r="L163" i="4"/>
  <c r="N163" i="4" s="1"/>
  <c r="L220" i="4"/>
  <c r="N220" i="4" s="1"/>
  <c r="L124" i="4"/>
  <c r="N124" i="4" s="1"/>
  <c r="L241" i="4"/>
  <c r="N241" i="4" s="1"/>
  <c r="L230" i="4"/>
  <c r="N230" i="4" s="1"/>
  <c r="L272" i="4"/>
  <c r="N272" i="4" s="1"/>
  <c r="L182" i="4"/>
  <c r="N182" i="4" s="1"/>
  <c r="L319" i="4"/>
  <c r="N319" i="4" s="1"/>
  <c r="L247" i="4"/>
  <c r="N247" i="4" s="1"/>
  <c r="L253" i="4"/>
  <c r="N253" i="4" s="1"/>
  <c r="L209" i="4"/>
  <c r="N209" i="4" s="1"/>
  <c r="L201" i="4"/>
  <c r="N201" i="4" s="1"/>
  <c r="L177" i="4"/>
  <c r="N177" i="4" s="1"/>
  <c r="L167" i="4"/>
  <c r="N167" i="4" s="1"/>
  <c r="L308" i="4"/>
  <c r="N308" i="4" s="1"/>
  <c r="L160" i="4"/>
  <c r="N160" i="4" s="1"/>
  <c r="L14" i="4"/>
  <c r="N14" i="4" s="1"/>
  <c r="L6" i="4"/>
  <c r="N6" i="4" s="1"/>
  <c r="L174" i="4"/>
  <c r="N174" i="4" s="1"/>
  <c r="L90" i="4"/>
  <c r="N90" i="4" s="1"/>
  <c r="L13" i="4"/>
  <c r="N13" i="4" s="1"/>
  <c r="L221" i="4"/>
  <c r="N221" i="4" s="1"/>
  <c r="L334" i="4"/>
  <c r="N334" i="4" s="1"/>
  <c r="L152" i="4"/>
  <c r="N152" i="4" s="1"/>
  <c r="L136" i="4"/>
  <c r="N136" i="4" s="1"/>
  <c r="L19" i="4"/>
  <c r="N19" i="4" s="1"/>
  <c r="L72" i="4"/>
  <c r="N72" i="4" s="1"/>
  <c r="L258" i="4"/>
  <c r="N258" i="4" s="1"/>
  <c r="L328" i="4"/>
  <c r="N328" i="4" s="1"/>
  <c r="L145" i="4"/>
  <c r="N145" i="4" s="1"/>
  <c r="L40" i="4"/>
  <c r="N40" i="4" s="1"/>
  <c r="L138" i="4"/>
  <c r="N138" i="4" s="1"/>
  <c r="L17" i="4"/>
  <c r="N17" i="4" s="1"/>
  <c r="L69" i="4"/>
  <c r="N69" i="4" s="1"/>
  <c r="L154" i="4"/>
  <c r="N154" i="4" s="1"/>
  <c r="L287" i="4"/>
  <c r="N287" i="4" s="1"/>
  <c r="L20" i="4"/>
  <c r="N20" i="4" s="1"/>
  <c r="L312" i="4"/>
  <c r="N312" i="4" s="1"/>
  <c r="L306" i="4"/>
  <c r="N306" i="4" s="1"/>
  <c r="L64" i="4"/>
  <c r="N64" i="4" s="1"/>
  <c r="L295" i="4"/>
  <c r="N295" i="4" s="1"/>
  <c r="L257" i="4"/>
  <c r="N257" i="4" s="1"/>
  <c r="L254" i="4"/>
  <c r="N254" i="4" s="1"/>
  <c r="L128" i="4"/>
  <c r="N128" i="4" s="1"/>
  <c r="L266" i="4"/>
  <c r="N266" i="4" s="1"/>
  <c r="L131" i="4"/>
  <c r="N131" i="4" s="1"/>
  <c r="L262" i="4"/>
  <c r="N262" i="4" s="1"/>
  <c r="L301" i="4"/>
  <c r="N301" i="4" s="1"/>
  <c r="L198" i="4"/>
  <c r="N198" i="4" s="1"/>
  <c r="L242" i="4"/>
  <c r="N242" i="4" s="1"/>
  <c r="L321" i="4"/>
  <c r="N321" i="4" s="1"/>
  <c r="L277" i="4"/>
  <c r="N277" i="4" s="1"/>
  <c r="L36" i="4"/>
  <c r="N36" i="4" s="1"/>
  <c r="L210" i="4"/>
  <c r="N210" i="4" s="1"/>
  <c r="L219" i="4"/>
  <c r="N219" i="4" s="1"/>
  <c r="L77" i="4"/>
  <c r="N77" i="4" s="1"/>
  <c r="L153" i="4"/>
  <c r="N153" i="4" s="1"/>
  <c r="L256" i="4"/>
  <c r="N256" i="4" s="1"/>
  <c r="L29" i="4"/>
  <c r="N29" i="4" s="1"/>
  <c r="L264" i="4"/>
  <c r="N264" i="4" s="1"/>
  <c r="L93" i="4"/>
  <c r="N93" i="4" s="1"/>
  <c r="L188" i="4"/>
  <c r="N188" i="4" s="1"/>
  <c r="L12" i="4"/>
  <c r="N12" i="4" s="1"/>
  <c r="L31" i="4"/>
  <c r="N31" i="4" s="1"/>
  <c r="L32" i="4"/>
  <c r="N32" i="4" s="1"/>
  <c r="L24" i="4"/>
  <c r="N24" i="4" s="1"/>
  <c r="L123" i="4"/>
  <c r="N123" i="4" s="1"/>
  <c r="L70" i="4"/>
  <c r="N70" i="4" s="1"/>
  <c r="L159" i="4"/>
  <c r="N159" i="4" s="1"/>
  <c r="L33" i="4"/>
  <c r="N33" i="4" s="1"/>
  <c r="L170" i="4"/>
  <c r="N170" i="4" s="1"/>
  <c r="L113" i="4"/>
  <c r="N113" i="4" s="1"/>
  <c r="L137" i="4"/>
  <c r="N137" i="4" s="1"/>
  <c r="L183" i="4"/>
  <c r="N183" i="4" s="1"/>
  <c r="L95" i="4"/>
  <c r="N95" i="4" s="1"/>
  <c r="L148" i="4"/>
  <c r="N148" i="4" s="1"/>
  <c r="L326" i="4"/>
  <c r="N326" i="4" s="1"/>
  <c r="L290" i="4"/>
  <c r="N290" i="4" s="1"/>
  <c r="L101" i="4"/>
  <c r="N101" i="4" s="1"/>
  <c r="L63" i="4"/>
  <c r="N63" i="4" s="1"/>
  <c r="L324" i="4"/>
  <c r="N324" i="4" s="1"/>
  <c r="L71" i="4"/>
  <c r="N71" i="4" s="1"/>
  <c r="L282" i="4"/>
  <c r="N282" i="4" s="1"/>
  <c r="L15" i="4"/>
  <c r="N15" i="4" s="1"/>
  <c r="L317" i="4"/>
  <c r="N317" i="4" s="1"/>
  <c r="L252" i="4"/>
  <c r="N252" i="4" s="1"/>
  <c r="L302" i="4"/>
  <c r="N302" i="4" s="1"/>
  <c r="L110" i="4"/>
  <c r="N110" i="4" s="1"/>
  <c r="L22" i="4"/>
  <c r="N22" i="4" s="1"/>
  <c r="L248" i="4"/>
  <c r="N248" i="4" s="1"/>
  <c r="L246" i="4"/>
  <c r="N246" i="4" s="1"/>
  <c r="L316" i="4"/>
  <c r="N316" i="4" s="1"/>
  <c r="L194" i="4"/>
  <c r="N194" i="4" s="1"/>
  <c r="L205" i="4"/>
  <c r="N205" i="4" s="1"/>
  <c r="L109" i="4"/>
  <c r="N109" i="4" s="1"/>
  <c r="L46" i="4"/>
  <c r="N46" i="4" s="1"/>
  <c r="L41" i="4"/>
  <c r="N41" i="4" s="1"/>
  <c r="L181" i="4"/>
  <c r="N181" i="4" s="1"/>
  <c r="L54" i="4"/>
  <c r="N54" i="4" s="1"/>
  <c r="L313" i="4"/>
  <c r="N313" i="4" s="1"/>
  <c r="L53" i="4"/>
  <c r="N53" i="4" s="1"/>
  <c r="L305" i="4"/>
  <c r="N305" i="4" s="1"/>
  <c r="L162" i="4"/>
  <c r="N162" i="4" s="1"/>
  <c r="L178" i="4"/>
  <c r="N178" i="4" s="1"/>
  <c r="L59" i="4"/>
  <c r="N59" i="4" s="1"/>
  <c r="L315" i="4"/>
  <c r="N315" i="4" s="1"/>
  <c r="L127" i="4"/>
  <c r="N127" i="4" s="1"/>
  <c r="L208" i="4"/>
  <c r="N208" i="4" s="1"/>
  <c r="L191" i="4"/>
  <c r="N191" i="4" s="1"/>
  <c r="L155" i="4"/>
  <c r="N155" i="4" s="1"/>
  <c r="L175" i="4"/>
  <c r="N175" i="4" s="1"/>
  <c r="L314" i="4"/>
  <c r="N314" i="4" s="1"/>
  <c r="L171" i="4"/>
  <c r="N171" i="4" s="1"/>
  <c r="L332" i="4"/>
  <c r="N332" i="4" s="1"/>
  <c r="L207" i="4"/>
  <c r="N207" i="4" s="1"/>
  <c r="L202" i="4"/>
  <c r="N202" i="4" s="1"/>
  <c r="L322" i="4"/>
  <c r="N322" i="4" s="1"/>
  <c r="L147" i="4"/>
  <c r="N147" i="4" s="1"/>
  <c r="L245" i="4"/>
  <c r="N245" i="4" s="1"/>
  <c r="L280" i="4"/>
  <c r="N280" i="4" s="1"/>
  <c r="L224" i="4"/>
  <c r="N224" i="4" s="1"/>
  <c r="L56" i="4"/>
  <c r="N56" i="4" s="1"/>
  <c r="L68" i="4"/>
  <c r="N68" i="4" s="1"/>
  <c r="L281" i="4"/>
  <c r="N281" i="4" s="1"/>
  <c r="L132" i="4"/>
  <c r="N132" i="4" s="1"/>
  <c r="L267" i="4"/>
  <c r="N267" i="4" s="1"/>
  <c r="L158" i="4"/>
  <c r="N158" i="4" s="1"/>
  <c r="L114" i="4"/>
  <c r="N114" i="4" s="1"/>
  <c r="L18" i="4"/>
  <c r="N18" i="4" s="1"/>
  <c r="L21" i="4"/>
  <c r="N21" i="4" s="1"/>
  <c r="L108" i="4"/>
  <c r="N108" i="4" s="1"/>
  <c r="L222" i="4"/>
  <c r="N222" i="4" s="1"/>
  <c r="L144" i="4"/>
  <c r="N144" i="4" s="1"/>
  <c r="L86" i="4"/>
  <c r="N86" i="4" s="1"/>
  <c r="L87" i="4"/>
  <c r="N87" i="4" s="1"/>
  <c r="L190" i="4"/>
  <c r="N190" i="4" s="1"/>
  <c r="L103" i="4"/>
  <c r="N103" i="4" s="1"/>
  <c r="L88" i="4"/>
  <c r="N88" i="4" s="1"/>
  <c r="L107" i="4"/>
  <c r="N107" i="4" s="1"/>
  <c r="L168" i="4"/>
  <c r="N168" i="4" s="1"/>
  <c r="L200" i="4"/>
  <c r="N200" i="4" s="1"/>
  <c r="L223" i="4"/>
  <c r="N223" i="4" s="1"/>
  <c r="L79" i="4"/>
  <c r="N79" i="4" s="1"/>
  <c r="L106" i="4"/>
  <c r="N106" i="4" s="1"/>
  <c r="L27" i="4"/>
  <c r="N27" i="4" s="1"/>
  <c r="L141" i="4"/>
  <c r="N141" i="4" s="1"/>
  <c r="L126" i="4"/>
  <c r="N126" i="4" s="1"/>
  <c r="L10" i="4"/>
  <c r="N10" i="4" s="1"/>
  <c r="L307" i="4"/>
  <c r="N307" i="4" s="1"/>
  <c r="L228" i="4"/>
  <c r="N228" i="4" s="1"/>
  <c r="L240" i="4"/>
  <c r="N240" i="4" s="1"/>
  <c r="L150" i="4"/>
  <c r="N150" i="4" s="1"/>
  <c r="L172" i="4"/>
  <c r="N172" i="4" s="1"/>
  <c r="L185" i="4"/>
  <c r="N185" i="4" s="1"/>
  <c r="L206" i="4"/>
  <c r="N206" i="4" s="1"/>
  <c r="L65" i="4"/>
  <c r="N65" i="4" s="1"/>
  <c r="L142" i="4"/>
  <c r="N142" i="4" s="1"/>
  <c r="L197" i="4"/>
  <c r="N197" i="4" s="1"/>
  <c r="L284" i="4"/>
  <c r="N284" i="4" s="1"/>
  <c r="L279" i="4"/>
  <c r="N279" i="4" s="1"/>
  <c r="L66" i="4"/>
  <c r="N66" i="4" s="1"/>
  <c r="L39" i="4"/>
  <c r="N39" i="4" s="1"/>
  <c r="L67" i="4"/>
  <c r="N67" i="4" s="1"/>
  <c r="L274" i="4"/>
  <c r="N274" i="4" s="1"/>
  <c r="L235" i="4"/>
  <c r="N235" i="4" s="1"/>
  <c r="L255" i="4"/>
  <c r="N255" i="4" s="1"/>
  <c r="L135" i="4"/>
  <c r="N135" i="4" s="1"/>
  <c r="L196" i="4"/>
  <c r="N196" i="4" s="1"/>
  <c r="L111" i="4"/>
  <c r="N111" i="4" s="1"/>
  <c r="L329" i="4"/>
  <c r="N329" i="4" s="1"/>
  <c r="L143" i="4"/>
  <c r="N143" i="4" s="1"/>
  <c r="L75" i="4"/>
  <c r="N75" i="4" s="1"/>
  <c r="L226" i="4"/>
  <c r="N226" i="4" s="1"/>
  <c r="L60" i="4"/>
  <c r="N60" i="4" s="1"/>
  <c r="L116" i="4"/>
  <c r="N116" i="4" s="1"/>
  <c r="L236" i="4"/>
  <c r="N236" i="4" s="1"/>
  <c r="L157" i="4"/>
  <c r="N157" i="4" s="1"/>
  <c r="L130" i="4"/>
  <c r="N130" i="4" s="1"/>
  <c r="L169" i="4"/>
  <c r="N169" i="4" s="1"/>
  <c r="L94" i="4"/>
  <c r="N94" i="4" s="1"/>
  <c r="L335" i="4"/>
  <c r="N335" i="4" s="1"/>
  <c r="L318" i="4"/>
  <c r="N318" i="4" s="1"/>
  <c r="L97" i="4"/>
  <c r="N97" i="4" s="1"/>
  <c r="L52" i="4"/>
  <c r="N52" i="4" s="1"/>
  <c r="L292" i="4"/>
  <c r="N292" i="4" s="1"/>
  <c r="L84" i="4"/>
  <c r="N84" i="4" s="1"/>
  <c r="L112" i="4"/>
  <c r="N112" i="4" s="1"/>
  <c r="L42" i="4"/>
  <c r="N42" i="4" s="1"/>
  <c r="L115" i="4"/>
  <c r="N115" i="4" s="1"/>
  <c r="L122" i="4"/>
  <c r="N122" i="4" s="1"/>
  <c r="L82" i="4"/>
  <c r="N82" i="4" s="1"/>
  <c r="L229" i="4"/>
  <c r="N229" i="4" s="1"/>
  <c r="L268" i="4"/>
  <c r="N268" i="4" s="1"/>
  <c r="L91" i="4"/>
  <c r="N91" i="4" s="1"/>
  <c r="L199" i="4"/>
  <c r="N199" i="4" s="1"/>
  <c r="L297" i="4"/>
  <c r="N297" i="4" s="1"/>
  <c r="L261" i="4"/>
  <c r="N261" i="4" s="1"/>
  <c r="L99" i="4"/>
  <c r="N99" i="4" s="1"/>
  <c r="L286" i="4"/>
  <c r="N286" i="4" s="1"/>
  <c r="L61" i="4"/>
  <c r="N61" i="4" s="1"/>
  <c r="L213" i="4"/>
  <c r="N213" i="4" s="1"/>
  <c r="L186" i="4"/>
  <c r="N186" i="4" s="1"/>
  <c r="L269" i="4"/>
  <c r="N269" i="4" s="1"/>
  <c r="L217" i="4"/>
  <c r="N217" i="4" s="1"/>
  <c r="L104" i="4"/>
  <c r="N104" i="4" s="1"/>
  <c r="L203" i="4"/>
  <c r="N203" i="4" s="1"/>
  <c r="L304" i="4"/>
  <c r="N304" i="4" s="1"/>
  <c r="L28" i="4"/>
  <c r="N28" i="4" s="1"/>
  <c r="L298" i="4"/>
  <c r="N298" i="4" s="1"/>
  <c r="L270" i="4"/>
  <c r="N270" i="4" s="1"/>
  <c r="L129" i="4"/>
  <c r="N129" i="4" s="1"/>
  <c r="L164" i="4"/>
  <c r="N164" i="4" s="1"/>
  <c r="L271" i="4"/>
  <c r="N271" i="4" s="1"/>
  <c r="L330" i="4"/>
  <c r="N330" i="4" s="1"/>
  <c r="L44" i="4"/>
  <c r="N44" i="4" s="1"/>
  <c r="L34" i="4"/>
  <c r="N34" i="4" s="1"/>
  <c r="L214" i="4"/>
  <c r="N214" i="4" s="1"/>
  <c r="L78" i="4"/>
  <c r="N78" i="4" s="1"/>
  <c r="L250" i="4"/>
  <c r="N250" i="4" s="1"/>
  <c r="L102" i="4"/>
  <c r="N102" i="4" s="1"/>
  <c r="L309" i="4"/>
  <c r="N309" i="4" s="1"/>
  <c r="L85" i="4"/>
  <c r="N85" i="4" s="1"/>
  <c r="L218" i="4"/>
  <c r="N218" i="4" s="1"/>
  <c r="L38" i="4"/>
  <c r="N38" i="4" s="1"/>
  <c r="L161" i="4"/>
  <c r="N161" i="4" s="1"/>
  <c r="L300" i="4"/>
  <c r="N300" i="4" s="1"/>
  <c r="L8" i="4"/>
  <c r="N8" i="4" s="1"/>
  <c r="L118" i="4"/>
  <c r="N118" i="4" s="1"/>
  <c r="L204" i="4"/>
  <c r="N204" i="4" s="1"/>
  <c r="L243" i="4"/>
  <c r="N243" i="4" s="1"/>
  <c r="L62" i="4"/>
  <c r="N62" i="4" s="1"/>
  <c r="L47" i="4"/>
  <c r="N47" i="4" s="1"/>
  <c r="L81" i="4"/>
  <c r="N81" i="4" s="1"/>
  <c r="L133" i="4"/>
  <c r="N133" i="4" s="1"/>
  <c r="L43" i="4"/>
  <c r="N43" i="4" s="1"/>
  <c r="L225" i="4"/>
  <c r="N225" i="4" s="1"/>
  <c r="L26" i="4"/>
  <c r="N26" i="4" s="1"/>
  <c r="L296" i="4"/>
  <c r="N296" i="4" s="1"/>
  <c r="L289" i="4"/>
  <c r="N289" i="4" s="1"/>
  <c r="L76" i="4"/>
  <c r="N76" i="4" s="1"/>
  <c r="L5" i="4"/>
  <c r="L260" i="4"/>
  <c r="N260" i="4" s="1"/>
  <c r="L192" i="4"/>
  <c r="N192" i="4" s="1"/>
  <c r="L283" i="4"/>
  <c r="N283" i="4" s="1"/>
  <c r="L325" i="4"/>
  <c r="N325" i="4" s="1"/>
  <c r="L120" i="4"/>
  <c r="N120" i="4" s="1"/>
  <c r="AC320" i="4"/>
  <c r="P320" i="4"/>
  <c r="AC306" i="4"/>
  <c r="P306" i="4"/>
  <c r="AC267" i="4"/>
  <c r="P267" i="4"/>
  <c r="AC158" i="4"/>
  <c r="P158" i="4"/>
  <c r="AC254" i="4"/>
  <c r="P254" i="4"/>
  <c r="AC50" i="4"/>
  <c r="P50" i="4"/>
  <c r="AC176" i="4"/>
  <c r="P176" i="4"/>
  <c r="AC184" i="4"/>
  <c r="P184" i="4"/>
  <c r="AC120" i="4"/>
  <c r="P120" i="4"/>
  <c r="AC257" i="4"/>
  <c r="P257" i="4"/>
  <c r="AC295" i="4"/>
  <c r="P295" i="4"/>
  <c r="AC312" i="4"/>
  <c r="P312" i="4"/>
  <c r="S39" i="16" l="1"/>
  <c r="H259" i="16"/>
  <c r="V352" i="30" s="1"/>
  <c r="H10" i="16"/>
  <c r="V263" i="30" s="1"/>
  <c r="H19" i="16"/>
  <c r="H307" i="19" s="1"/>
  <c r="H121" i="16"/>
  <c r="V254" i="30" s="1"/>
  <c r="H158" i="16"/>
  <c r="V246" i="30" s="1"/>
  <c r="H144" i="16"/>
  <c r="H352" i="19" s="1"/>
  <c r="J352" i="19" s="1"/>
  <c r="H117" i="16"/>
  <c r="V248" i="30" s="1"/>
  <c r="H26" i="16"/>
  <c r="H318" i="19" s="1"/>
  <c r="H283" i="16"/>
  <c r="H33" i="16"/>
  <c r="V323" i="30" s="1"/>
  <c r="H20" i="16"/>
  <c r="H342" i="19" s="1"/>
  <c r="J342" i="19" s="1"/>
  <c r="H23" i="16"/>
  <c r="H347" i="19" s="1"/>
  <c r="J347" i="19" s="1"/>
  <c r="H197" i="16"/>
  <c r="H7" i="16"/>
  <c r="H146" i="16"/>
  <c r="H80" i="16"/>
  <c r="H192" i="16"/>
  <c r="V269" i="30" s="1"/>
  <c r="H128" i="16"/>
  <c r="H182" i="16"/>
  <c r="V329" i="30" s="1"/>
  <c r="H276" i="16"/>
  <c r="H284" i="19" s="1"/>
  <c r="H303" i="16"/>
  <c r="V284" i="30" s="1"/>
  <c r="H285" i="16"/>
  <c r="H257" i="19" s="1"/>
  <c r="H290" i="16"/>
  <c r="H57" i="16"/>
  <c r="V358" i="30" s="1"/>
  <c r="AJ358" i="30" s="1"/>
  <c r="H326" i="16"/>
  <c r="H344" i="19" s="1"/>
  <c r="J344" i="19" s="1"/>
  <c r="H341" i="16"/>
  <c r="H273" i="16"/>
  <c r="H266" i="16"/>
  <c r="V299" i="30" s="1"/>
  <c r="H180" i="16"/>
  <c r="H72" i="16"/>
  <c r="V271" i="30" s="1"/>
  <c r="H12" i="16"/>
  <c r="V364" i="30" s="1"/>
  <c r="H211" i="16"/>
  <c r="H300" i="16"/>
  <c r="H325" i="16"/>
  <c r="H315" i="19" s="1"/>
  <c r="H216" i="16"/>
  <c r="H328" i="16"/>
  <c r="H314" i="19" s="1"/>
  <c r="H127" i="16"/>
  <c r="V326" i="30" s="1"/>
  <c r="H91" i="16"/>
  <c r="V292" i="30" s="1"/>
  <c r="H112" i="16"/>
  <c r="V306" i="30" s="1"/>
  <c r="H151" i="16"/>
  <c r="V319" i="30" s="1"/>
  <c r="H317" i="16"/>
  <c r="H298" i="19" s="1"/>
  <c r="H175" i="16"/>
  <c r="H156" i="16"/>
  <c r="H87" i="16"/>
  <c r="V337" i="30" s="1"/>
  <c r="H354" i="16"/>
  <c r="H316" i="19" s="1"/>
  <c r="H250" i="16"/>
  <c r="H254" i="19" s="1"/>
  <c r="H296" i="16"/>
  <c r="H248" i="19" s="1"/>
  <c r="H153" i="16"/>
  <c r="V340" i="30" s="1"/>
  <c r="AM340" i="30" s="1"/>
  <c r="H294" i="16"/>
  <c r="H263" i="19" s="1"/>
  <c r="H81" i="16"/>
  <c r="H54" i="16"/>
  <c r="V249" i="30" s="1"/>
  <c r="H265" i="16"/>
  <c r="H312" i="19" s="1"/>
  <c r="H148" i="16"/>
  <c r="H330" i="19" s="1"/>
  <c r="H352" i="16"/>
  <c r="H291" i="19" s="1"/>
  <c r="H232" i="16"/>
  <c r="H266" i="19" s="1"/>
  <c r="H320" i="16"/>
  <c r="H333" i="19" s="1"/>
  <c r="H59" i="16"/>
  <c r="H305" i="19" s="1"/>
  <c r="H332" i="16"/>
  <c r="V280" i="30" s="1"/>
  <c r="H84" i="16"/>
  <c r="V317" i="30" s="1"/>
  <c r="H331" i="16"/>
  <c r="H331" i="19" s="1"/>
  <c r="H116" i="16"/>
  <c r="H287" i="19" s="1"/>
  <c r="H220" i="16"/>
  <c r="V250" i="30" s="1"/>
  <c r="H94" i="16"/>
  <c r="V301" i="30" s="1"/>
  <c r="H243" i="16"/>
  <c r="V359" i="30" s="1"/>
  <c r="W359" i="30" s="1"/>
  <c r="H139" i="16"/>
  <c r="H268" i="19" s="1"/>
  <c r="H299" i="16"/>
  <c r="H308" i="19" s="1"/>
  <c r="H214" i="16"/>
  <c r="H288" i="19" s="1"/>
  <c r="H62" i="16"/>
  <c r="H229" i="16"/>
  <c r="H345" i="19" s="1"/>
  <c r="J345" i="19" s="1"/>
  <c r="H288" i="16"/>
  <c r="H259" i="19" s="1"/>
  <c r="H38" i="16"/>
  <c r="H252" i="19" s="1"/>
  <c r="H186" i="16"/>
  <c r="V363" i="30" s="1"/>
  <c r="H235" i="16"/>
  <c r="H274" i="19"/>
  <c r="V274" i="30"/>
  <c r="V307" i="30"/>
  <c r="H353" i="19"/>
  <c r="J353" i="19" s="1"/>
  <c r="V353" i="30"/>
  <c r="H309" i="19"/>
  <c r="V309" i="30"/>
  <c r="V272" i="30"/>
  <c r="H283" i="19"/>
  <c r="V283" i="30"/>
  <c r="V304" i="30"/>
  <c r="V338" i="30"/>
  <c r="AB338" i="30" s="1"/>
  <c r="V320" i="30"/>
  <c r="H302" i="19"/>
  <c r="V294" i="30"/>
  <c r="V297" i="30"/>
  <c r="V303" i="30"/>
  <c r="AJ365" i="30"/>
  <c r="AN365" i="30" s="1"/>
  <c r="AO365" i="30" s="1"/>
  <c r="W365" i="30"/>
  <c r="AC365" i="30" s="1"/>
  <c r="AD365" i="30" s="1"/>
  <c r="AB365" i="30"/>
  <c r="AM365" i="30"/>
  <c r="V296" i="30"/>
  <c r="V311" i="30"/>
  <c r="V265" i="30"/>
  <c r="H340" i="19"/>
  <c r="V310" i="30"/>
  <c r="V324" i="30"/>
  <c r="V287" i="30"/>
  <c r="V286" i="30"/>
  <c r="H273" i="19"/>
  <c r="V273" i="30"/>
  <c r="AJ361" i="30"/>
  <c r="AN361" i="30" s="1"/>
  <c r="W361" i="30"/>
  <c r="AC361" i="30" s="1"/>
  <c r="AD361" i="30" s="1"/>
  <c r="AM361" i="30"/>
  <c r="AB361" i="30"/>
  <c r="V347" i="30"/>
  <c r="AB347" i="30" s="1"/>
  <c r="V282" i="30"/>
  <c r="V342" i="30"/>
  <c r="AM342" i="30" s="1"/>
  <c r="V313" i="30"/>
  <c r="V293" i="30"/>
  <c r="V327" i="30"/>
  <c r="V345" i="30"/>
  <c r="AB345" i="30" s="1"/>
  <c r="V334" i="30"/>
  <c r="H229" i="19"/>
  <c r="V229" i="30"/>
  <c r="H44" i="19"/>
  <c r="V44" i="30"/>
  <c r="H53" i="19"/>
  <c r="V53" i="30"/>
  <c r="H61" i="19"/>
  <c r="V61" i="30"/>
  <c r="H23" i="19"/>
  <c r="V23" i="30"/>
  <c r="H97" i="19"/>
  <c r="V97" i="30"/>
  <c r="H21" i="19"/>
  <c r="V21" i="30"/>
  <c r="H202" i="19"/>
  <c r="V202" i="30"/>
  <c r="H20" i="19"/>
  <c r="V20" i="30"/>
  <c r="H22" i="19"/>
  <c r="V22" i="30"/>
  <c r="H214" i="19"/>
  <c r="V214" i="30"/>
  <c r="H176" i="19"/>
  <c r="V176" i="30"/>
  <c r="H228" i="19"/>
  <c r="V228" i="30"/>
  <c r="H190" i="19"/>
  <c r="V190" i="30"/>
  <c r="H128" i="19"/>
  <c r="V128" i="30"/>
  <c r="H91" i="19"/>
  <c r="V91" i="30"/>
  <c r="H57" i="19"/>
  <c r="V57" i="30"/>
  <c r="H173" i="19"/>
  <c r="V173" i="30"/>
  <c r="H246" i="19"/>
  <c r="H159" i="19"/>
  <c r="V159" i="30"/>
  <c r="H35" i="19"/>
  <c r="V35" i="30"/>
  <c r="H39" i="19"/>
  <c r="V39" i="30"/>
  <c r="H181" i="19"/>
  <c r="V181" i="30"/>
  <c r="H187" i="19"/>
  <c r="V187" i="30"/>
  <c r="H149" i="19"/>
  <c r="V149" i="30"/>
  <c r="H237" i="19"/>
  <c r="V237" i="30"/>
  <c r="H105" i="19"/>
  <c r="V105" i="30"/>
  <c r="V251" i="30"/>
  <c r="H113" i="19"/>
  <c r="V113" i="30"/>
  <c r="H211" i="19"/>
  <c r="V211" i="30"/>
  <c r="H146" i="19"/>
  <c r="V146" i="30"/>
  <c r="H217" i="19"/>
  <c r="V217" i="30"/>
  <c r="H28" i="19"/>
  <c r="V28" i="30"/>
  <c r="H31" i="19"/>
  <c r="V31" i="30"/>
  <c r="H72" i="19"/>
  <c r="V72" i="30"/>
  <c r="H148" i="19"/>
  <c r="V148" i="30"/>
  <c r="H183" i="19"/>
  <c r="V183" i="30"/>
  <c r="H242" i="19"/>
  <c r="V242" i="30"/>
  <c r="H8" i="19"/>
  <c r="V8" i="30"/>
  <c r="H126" i="19"/>
  <c r="V126" i="30"/>
  <c r="H119" i="19"/>
  <c r="V119" i="30"/>
  <c r="H209" i="19"/>
  <c r="V209" i="30"/>
  <c r="H86" i="19"/>
  <c r="V86" i="30"/>
  <c r="H232" i="19"/>
  <c r="V232" i="30"/>
  <c r="H10" i="19"/>
  <c r="V10" i="30"/>
  <c r="H102" i="19"/>
  <c r="V102" i="30"/>
  <c r="H73" i="19"/>
  <c r="V73" i="30"/>
  <c r="H131" i="19"/>
  <c r="V131" i="30"/>
  <c r="H116" i="19"/>
  <c r="V116" i="30"/>
  <c r="H111" i="19"/>
  <c r="V111" i="30"/>
  <c r="H6" i="19"/>
  <c r="V6" i="30"/>
  <c r="H134" i="19"/>
  <c r="V134" i="30"/>
  <c r="H125" i="19"/>
  <c r="V125" i="30"/>
  <c r="H245" i="19"/>
  <c r="V245" i="30"/>
  <c r="H41" i="19"/>
  <c r="V41" i="30"/>
  <c r="H54" i="19"/>
  <c r="V54" i="30"/>
  <c r="H208" i="19"/>
  <c r="V208" i="30"/>
  <c r="H235" i="19"/>
  <c r="V235" i="30"/>
  <c r="H104" i="19"/>
  <c r="V104" i="30"/>
  <c r="H212" i="19"/>
  <c r="V212" i="30"/>
  <c r="H153" i="19"/>
  <c r="V153" i="30"/>
  <c r="H240" i="19"/>
  <c r="V240" i="30"/>
  <c r="H96" i="19"/>
  <c r="V96" i="30"/>
  <c r="H56" i="19"/>
  <c r="V56" i="30"/>
  <c r="H78" i="19"/>
  <c r="V78" i="30"/>
  <c r="H174" i="19"/>
  <c r="V174" i="30"/>
  <c r="H163" i="19"/>
  <c r="V163" i="30"/>
  <c r="H100" i="19"/>
  <c r="V100" i="30"/>
  <c r="H175" i="19"/>
  <c r="V175" i="30"/>
  <c r="H222" i="19"/>
  <c r="V222" i="30"/>
  <c r="H36" i="19"/>
  <c r="V36" i="30"/>
  <c r="H200" i="19"/>
  <c r="V200" i="30"/>
  <c r="H234" i="19"/>
  <c r="V234" i="30"/>
  <c r="H89" i="19"/>
  <c r="V89" i="30"/>
  <c r="H76" i="19"/>
  <c r="V76" i="30"/>
  <c r="H141" i="19"/>
  <c r="V141" i="30"/>
  <c r="H239" i="19"/>
  <c r="V239" i="30"/>
  <c r="H108" i="19"/>
  <c r="V108" i="30"/>
  <c r="H145" i="19"/>
  <c r="V145" i="30"/>
  <c r="H204" i="19"/>
  <c r="V204" i="30"/>
  <c r="H83" i="19"/>
  <c r="V83" i="30"/>
  <c r="H164" i="19"/>
  <c r="V164" i="30"/>
  <c r="H85" i="19"/>
  <c r="V85" i="30"/>
  <c r="H150" i="19"/>
  <c r="V150" i="30"/>
  <c r="H171" i="19"/>
  <c r="V171" i="30"/>
  <c r="H136" i="19"/>
  <c r="V136" i="30"/>
  <c r="H101" i="19"/>
  <c r="V101" i="30"/>
  <c r="H224" i="19"/>
  <c r="V224" i="30"/>
  <c r="H227" i="19"/>
  <c r="V227" i="30"/>
  <c r="H243" i="19"/>
  <c r="V243" i="30"/>
  <c r="H24" i="19"/>
  <c r="V24" i="30"/>
  <c r="H59" i="19"/>
  <c r="V59" i="30"/>
  <c r="H7" i="19"/>
  <c r="V7" i="30"/>
  <c r="H172" i="19"/>
  <c r="V172" i="30"/>
  <c r="H162" i="19"/>
  <c r="V162" i="30"/>
  <c r="H236" i="19"/>
  <c r="V236" i="30"/>
  <c r="H34" i="19"/>
  <c r="V34" i="30"/>
  <c r="H94" i="19"/>
  <c r="V94" i="30"/>
  <c r="H98" i="19"/>
  <c r="V98" i="30"/>
  <c r="H48" i="19"/>
  <c r="V48" i="30"/>
  <c r="H13" i="19"/>
  <c r="V13" i="30"/>
  <c r="H210" i="19"/>
  <c r="V210" i="30"/>
  <c r="H142" i="19"/>
  <c r="V142" i="30"/>
  <c r="H14" i="19"/>
  <c r="V14" i="30"/>
  <c r="H51" i="19"/>
  <c r="V51" i="30"/>
  <c r="H165" i="19"/>
  <c r="V165" i="30"/>
  <c r="H186" i="19"/>
  <c r="V186" i="30"/>
  <c r="H30" i="19"/>
  <c r="V30" i="30"/>
  <c r="H203" i="19"/>
  <c r="V203" i="30"/>
  <c r="H238" i="19"/>
  <c r="V238" i="30"/>
  <c r="H140" i="19"/>
  <c r="V140" i="30"/>
  <c r="H180" i="19"/>
  <c r="V180" i="30"/>
  <c r="H230" i="19"/>
  <c r="V230" i="30"/>
  <c r="H244" i="19"/>
  <c r="V244" i="30"/>
  <c r="H107" i="19"/>
  <c r="V107" i="30"/>
  <c r="H133" i="19"/>
  <c r="V133" i="30"/>
  <c r="H81" i="19"/>
  <c r="V81" i="30"/>
  <c r="H65" i="19"/>
  <c r="V65" i="30"/>
  <c r="H170" i="19"/>
  <c r="V170" i="30"/>
  <c r="H84" i="19"/>
  <c r="V84" i="30"/>
  <c r="H55" i="19"/>
  <c r="V55" i="30"/>
  <c r="H64" i="19"/>
  <c r="V64" i="30"/>
  <c r="H49" i="19"/>
  <c r="V49" i="30"/>
  <c r="H93" i="19"/>
  <c r="V93" i="30"/>
  <c r="H123" i="19"/>
  <c r="V123" i="30"/>
  <c r="H201" i="19"/>
  <c r="V201" i="30"/>
  <c r="H178" i="19"/>
  <c r="V178" i="30"/>
  <c r="H19" i="19"/>
  <c r="V19" i="30"/>
  <c r="H216" i="19"/>
  <c r="V216" i="30"/>
  <c r="H218" i="19"/>
  <c r="V218" i="30"/>
  <c r="H37" i="19"/>
  <c r="V37" i="30"/>
  <c r="H115" i="19"/>
  <c r="V115" i="30"/>
  <c r="H154" i="19"/>
  <c r="V154" i="30"/>
  <c r="H129" i="19"/>
  <c r="V129" i="30"/>
  <c r="H40" i="19"/>
  <c r="V40" i="30"/>
  <c r="H112" i="19"/>
  <c r="V112" i="30"/>
  <c r="H15" i="19"/>
  <c r="V15" i="30"/>
  <c r="H144" i="19"/>
  <c r="V144" i="30"/>
  <c r="H114" i="19"/>
  <c r="V114" i="30"/>
  <c r="H16" i="19"/>
  <c r="V16" i="30"/>
  <c r="H219" i="19"/>
  <c r="V219" i="30"/>
  <c r="H46" i="19"/>
  <c r="V46" i="30"/>
  <c r="H135" i="19"/>
  <c r="V135" i="30"/>
  <c r="H205" i="19"/>
  <c r="V205" i="30"/>
  <c r="H60" i="19"/>
  <c r="V60" i="30"/>
  <c r="H67" i="19"/>
  <c r="V67" i="30"/>
  <c r="H118" i="19"/>
  <c r="V118" i="30"/>
  <c r="H177" i="19"/>
  <c r="V177" i="30"/>
  <c r="H92" i="19"/>
  <c r="V92" i="30"/>
  <c r="H75" i="19"/>
  <c r="V75" i="30"/>
  <c r="H194" i="19"/>
  <c r="V194" i="30"/>
  <c r="H167" i="19"/>
  <c r="V167" i="30"/>
  <c r="H45" i="19"/>
  <c r="V45" i="30"/>
  <c r="H137" i="19"/>
  <c r="V137" i="30"/>
  <c r="H158" i="19"/>
  <c r="V158" i="30"/>
  <c r="H120" i="19"/>
  <c r="V120" i="30"/>
  <c r="H138" i="19"/>
  <c r="V138" i="30"/>
  <c r="H233" i="19"/>
  <c r="V233" i="30"/>
  <c r="H197" i="19"/>
  <c r="V197" i="30"/>
  <c r="H66" i="19"/>
  <c r="V66" i="30"/>
  <c r="H90" i="19"/>
  <c r="V90" i="30"/>
  <c r="H63" i="19"/>
  <c r="V63" i="30"/>
  <c r="H82" i="19"/>
  <c r="V82" i="30"/>
  <c r="H77" i="19"/>
  <c r="V77" i="30"/>
  <c r="H25" i="19"/>
  <c r="V25" i="30"/>
  <c r="H29" i="19"/>
  <c r="V29" i="30"/>
  <c r="H62" i="19"/>
  <c r="V62" i="30"/>
  <c r="H152" i="19"/>
  <c r="V152" i="30"/>
  <c r="H127" i="19"/>
  <c r="V127" i="30"/>
  <c r="H185" i="19"/>
  <c r="V185" i="30"/>
  <c r="H42" i="19"/>
  <c r="V42" i="30"/>
  <c r="H80" i="19"/>
  <c r="V80" i="30"/>
  <c r="H213" i="19"/>
  <c r="V213" i="30"/>
  <c r="H43" i="19"/>
  <c r="V43" i="30"/>
  <c r="H79" i="19"/>
  <c r="V79" i="30"/>
  <c r="H99" i="19"/>
  <c r="V99" i="30"/>
  <c r="H169" i="19"/>
  <c r="V169" i="30"/>
  <c r="H103" i="19"/>
  <c r="V103" i="30"/>
  <c r="H179" i="19"/>
  <c r="V179" i="30"/>
  <c r="H69" i="19"/>
  <c r="V69" i="30"/>
  <c r="H192" i="19"/>
  <c r="V192" i="30"/>
  <c r="H226" i="19"/>
  <c r="V226" i="30"/>
  <c r="H189" i="19"/>
  <c r="V189" i="30"/>
  <c r="H110" i="19"/>
  <c r="V110" i="30"/>
  <c r="H156" i="19"/>
  <c r="V156" i="30"/>
  <c r="H161" i="19"/>
  <c r="V161" i="30"/>
  <c r="H155" i="19"/>
  <c r="V155" i="30"/>
  <c r="H166" i="19"/>
  <c r="V166" i="30"/>
  <c r="H38" i="19"/>
  <c r="V38" i="30"/>
  <c r="H68" i="19"/>
  <c r="V68" i="30"/>
  <c r="H139" i="19"/>
  <c r="V139" i="30"/>
  <c r="H220" i="19"/>
  <c r="V220" i="30"/>
  <c r="H151" i="19"/>
  <c r="V151" i="30"/>
  <c r="H87" i="19"/>
  <c r="V87" i="30"/>
  <c r="H95" i="19"/>
  <c r="V95" i="30"/>
  <c r="H147" i="19"/>
  <c r="V147" i="30"/>
  <c r="H124" i="19"/>
  <c r="V124" i="30"/>
  <c r="H168" i="19"/>
  <c r="V168" i="30"/>
  <c r="H33" i="19"/>
  <c r="V33" i="30"/>
  <c r="H195" i="19"/>
  <c r="V195" i="30"/>
  <c r="H106" i="19"/>
  <c r="V106" i="30"/>
  <c r="H71" i="19"/>
  <c r="V71" i="30"/>
  <c r="H188" i="19"/>
  <c r="V188" i="30"/>
  <c r="H52" i="19"/>
  <c r="V52" i="30"/>
  <c r="H207" i="19"/>
  <c r="V207" i="30"/>
  <c r="H32" i="19"/>
  <c r="V32" i="30"/>
  <c r="H143" i="19"/>
  <c r="V143" i="30"/>
  <c r="H88" i="19"/>
  <c r="V88" i="30"/>
  <c r="H50" i="19"/>
  <c r="V50" i="30"/>
  <c r="H70" i="19"/>
  <c r="V70" i="30"/>
  <c r="H157" i="19"/>
  <c r="V157" i="30"/>
  <c r="H198" i="19"/>
  <c r="V198" i="30"/>
  <c r="H17" i="19"/>
  <c r="V17" i="30"/>
  <c r="H223" i="19"/>
  <c r="V223" i="30"/>
  <c r="H117" i="19"/>
  <c r="V117" i="30"/>
  <c r="H26" i="19"/>
  <c r="V26" i="30"/>
  <c r="H47" i="19"/>
  <c r="V47" i="30"/>
  <c r="H182" i="19"/>
  <c r="V182" i="30"/>
  <c r="H130" i="19"/>
  <c r="V130" i="30"/>
  <c r="H160" i="19"/>
  <c r="V160" i="30"/>
  <c r="H231" i="19"/>
  <c r="V231" i="30"/>
  <c r="H215" i="19"/>
  <c r="V215" i="30"/>
  <c r="H132" i="19"/>
  <c r="V132" i="30"/>
  <c r="H109" i="19"/>
  <c r="V109" i="30"/>
  <c r="H74" i="19"/>
  <c r="V74" i="30"/>
  <c r="H191" i="19"/>
  <c r="V191" i="30"/>
  <c r="H241" i="19"/>
  <c r="V241" i="30"/>
  <c r="H27" i="19"/>
  <c r="V27" i="30"/>
  <c r="H121" i="19"/>
  <c r="V121" i="30"/>
  <c r="H58" i="19"/>
  <c r="V58" i="30"/>
  <c r="H196" i="19"/>
  <c r="V196" i="30"/>
  <c r="H193" i="19"/>
  <c r="V193" i="30"/>
  <c r="H18" i="19"/>
  <c r="V18" i="30"/>
  <c r="H221" i="19"/>
  <c r="V221" i="30"/>
  <c r="V258" i="30"/>
  <c r="H122" i="19"/>
  <c r="V122" i="30"/>
  <c r="H184" i="19"/>
  <c r="V184" i="30"/>
  <c r="N340" i="30"/>
  <c r="AG340" i="30"/>
  <c r="AG339" i="30"/>
  <c r="N339" i="30"/>
  <c r="AG342" i="30"/>
  <c r="N342" i="30"/>
  <c r="AG341" i="30"/>
  <c r="N341" i="30"/>
  <c r="AG343" i="30"/>
  <c r="N343" i="30"/>
  <c r="AG338" i="30"/>
  <c r="N338" i="30"/>
  <c r="AG346" i="30"/>
  <c r="N346" i="30"/>
  <c r="AG337" i="30"/>
  <c r="N337" i="30"/>
  <c r="N347" i="30"/>
  <c r="AG347" i="30"/>
  <c r="N344" i="30"/>
  <c r="AG344" i="30"/>
  <c r="AG336" i="30"/>
  <c r="N336" i="30"/>
  <c r="N345" i="30"/>
  <c r="AG345" i="30"/>
  <c r="H256" i="16"/>
  <c r="H277" i="16"/>
  <c r="H348" i="19" s="1"/>
  <c r="H134" i="16"/>
  <c r="H149" i="16"/>
  <c r="H132" i="16"/>
  <c r="H184" i="16"/>
  <c r="V360" i="30" s="1"/>
  <c r="H340" i="16"/>
  <c r="V362" i="30" s="1"/>
  <c r="H342" i="16"/>
  <c r="H25" i="16"/>
  <c r="H188" i="16"/>
  <c r="H202" i="16"/>
  <c r="H194" i="16"/>
  <c r="H351" i="19" s="1"/>
  <c r="H71" i="16"/>
  <c r="H135" i="16"/>
  <c r="H241" i="16"/>
  <c r="J274" i="16"/>
  <c r="L274" i="16" s="1"/>
  <c r="S274" i="16" s="1"/>
  <c r="J323" i="16"/>
  <c r="L323" i="16" s="1"/>
  <c r="S323" i="16" s="1"/>
  <c r="N5" i="4"/>
  <c r="R120" i="12"/>
  <c r="I168" i="16" s="1"/>
  <c r="R306" i="12"/>
  <c r="R320" i="12"/>
  <c r="R295" i="12"/>
  <c r="R312" i="12"/>
  <c r="R267" i="12"/>
  <c r="R50" i="12"/>
  <c r="I314" i="16" s="1"/>
  <c r="R184" i="12"/>
  <c r="I337" i="16" s="1"/>
  <c r="R176" i="12"/>
  <c r="I107" i="16" s="1"/>
  <c r="R257" i="12"/>
  <c r="R254" i="12"/>
  <c r="R158" i="12"/>
  <c r="I8" i="16" s="1"/>
  <c r="R176" i="4"/>
  <c r="S267" i="4"/>
  <c r="R254" i="4"/>
  <c r="R184" i="4"/>
  <c r="R306" i="4"/>
  <c r="S254" i="4"/>
  <c r="S184" i="4"/>
  <c r="S176" i="4"/>
  <c r="S257" i="4"/>
  <c r="S320" i="4"/>
  <c r="S312" i="4"/>
  <c r="R158" i="4"/>
  <c r="R295" i="4"/>
  <c r="S295" i="4"/>
  <c r="R50" i="4"/>
  <c r="S120" i="4"/>
  <c r="R312" i="4"/>
  <c r="S50" i="4"/>
  <c r="S306" i="4"/>
  <c r="R257" i="4"/>
  <c r="R320" i="4"/>
  <c r="R120" i="4"/>
  <c r="S158" i="4"/>
  <c r="R267" i="4"/>
  <c r="K21" i="22"/>
  <c r="T39" i="16" l="1"/>
  <c r="W39" i="16" s="1"/>
  <c r="AR276" i="30"/>
  <c r="AR354" i="30"/>
  <c r="J259" i="16"/>
  <c r="L259" i="16" s="1"/>
  <c r="H272" i="19"/>
  <c r="H295" i="19"/>
  <c r="H289" i="19"/>
  <c r="H261" i="19"/>
  <c r="H255" i="19"/>
  <c r="H286" i="19"/>
  <c r="V302" i="30"/>
  <c r="AJ302" i="30" s="1"/>
  <c r="H270" i="19"/>
  <c r="H323" i="19"/>
  <c r="H321" i="19"/>
  <c r="H247" i="19"/>
  <c r="H350" i="19"/>
  <c r="H328" i="19"/>
  <c r="H279" i="19"/>
  <c r="H343" i="19"/>
  <c r="J343" i="19" s="1"/>
  <c r="H275" i="19"/>
  <c r="H264" i="19"/>
  <c r="H297" i="19"/>
  <c r="H329" i="19"/>
  <c r="V346" i="30"/>
  <c r="AM346" i="30" s="1"/>
  <c r="H334" i="19"/>
  <c r="H311" i="19"/>
  <c r="H249" i="19"/>
  <c r="H280" i="19"/>
  <c r="H250" i="19"/>
  <c r="H269" i="19"/>
  <c r="H327" i="19"/>
  <c r="H258" i="19"/>
  <c r="H320" i="19"/>
  <c r="H313" i="19"/>
  <c r="H296" i="19"/>
  <c r="H322" i="19"/>
  <c r="H349" i="19"/>
  <c r="V336" i="30"/>
  <c r="AB336" i="30" s="1"/>
  <c r="H336" i="19"/>
  <c r="H335" i="19"/>
  <c r="H346" i="19"/>
  <c r="J346" i="19" s="1"/>
  <c r="H251" i="19"/>
  <c r="H332" i="19"/>
  <c r="H300" i="19"/>
  <c r="H282" i="19"/>
  <c r="H306" i="19"/>
  <c r="H324" i="19"/>
  <c r="H293" i="19"/>
  <c r="H338" i="19"/>
  <c r="H294" i="19"/>
  <c r="H341" i="19"/>
  <c r="H339" i="19"/>
  <c r="H267" i="19"/>
  <c r="H310" i="19"/>
  <c r="H262" i="19"/>
  <c r="H303" i="19"/>
  <c r="H285" i="19"/>
  <c r="H265" i="19"/>
  <c r="H253" i="19"/>
  <c r="H260" i="19"/>
  <c r="H325" i="19"/>
  <c r="H304" i="19"/>
  <c r="H290" i="19"/>
  <c r="V332" i="30"/>
  <c r="AJ332" i="30" s="1"/>
  <c r="V268" i="30"/>
  <c r="AJ268" i="30" s="1"/>
  <c r="H292" i="19"/>
  <c r="V308" i="30"/>
  <c r="AJ308" i="30" s="1"/>
  <c r="V312" i="30"/>
  <c r="W312" i="30" s="1"/>
  <c r="V344" i="30"/>
  <c r="AM344" i="30" s="1"/>
  <c r="V261" i="30"/>
  <c r="AJ261" i="30" s="1"/>
  <c r="H319" i="19"/>
  <c r="V341" i="30"/>
  <c r="AJ341" i="30" s="1"/>
  <c r="AN341" i="30" s="1"/>
  <c r="H358" i="19"/>
  <c r="V257" i="30"/>
  <c r="AJ257" i="30" s="1"/>
  <c r="V318" i="30"/>
  <c r="AJ318" i="30" s="1"/>
  <c r="V289" i="30"/>
  <c r="W289" i="30" s="1"/>
  <c r="AM345" i="30"/>
  <c r="V267" i="30"/>
  <c r="AJ267" i="30" s="1"/>
  <c r="V290" i="30"/>
  <c r="AJ290" i="30" s="1"/>
  <c r="V264" i="30"/>
  <c r="AJ264" i="30" s="1"/>
  <c r="V252" i="30"/>
  <c r="W252" i="30" s="1"/>
  <c r="V279" i="30"/>
  <c r="AJ279" i="30" s="1"/>
  <c r="V300" i="30"/>
  <c r="W300" i="30" s="1"/>
  <c r="V259" i="30"/>
  <c r="AJ259" i="30" s="1"/>
  <c r="H359" i="19"/>
  <c r="H301" i="19"/>
  <c r="H337" i="19"/>
  <c r="H326" i="19"/>
  <c r="V322" i="30"/>
  <c r="W322" i="30" s="1"/>
  <c r="V262" i="30"/>
  <c r="AJ262" i="30" s="1"/>
  <c r="V325" i="30"/>
  <c r="AJ325" i="30" s="1"/>
  <c r="V314" i="30"/>
  <c r="AJ314" i="30" s="1"/>
  <c r="V343" i="30"/>
  <c r="AB343" i="30" s="1"/>
  <c r="V295" i="30"/>
  <c r="AJ295" i="30" s="1"/>
  <c r="V288" i="30"/>
  <c r="AJ288" i="30" s="1"/>
  <c r="H299" i="19"/>
  <c r="H317" i="19"/>
  <c r="V291" i="30"/>
  <c r="AJ291" i="30" s="1"/>
  <c r="V328" i="30"/>
  <c r="AJ328" i="30" s="1"/>
  <c r="V266" i="30"/>
  <c r="W266" i="30" s="1"/>
  <c r="W358" i="30"/>
  <c r="V247" i="30"/>
  <c r="W247" i="30" s="1"/>
  <c r="V321" i="30"/>
  <c r="W321" i="30" s="1"/>
  <c r="V298" i="30"/>
  <c r="AJ298" i="30" s="1"/>
  <c r="V315" i="30"/>
  <c r="AJ315" i="30" s="1"/>
  <c r="V339" i="30"/>
  <c r="AB339" i="30" s="1"/>
  <c r="AJ359" i="30"/>
  <c r="V331" i="30"/>
  <c r="AJ331" i="30" s="1"/>
  <c r="V253" i="30"/>
  <c r="AJ253" i="30" s="1"/>
  <c r="V316" i="30"/>
  <c r="AJ316" i="30" s="1"/>
  <c r="V285" i="30"/>
  <c r="AJ285" i="30" s="1"/>
  <c r="V260" i="30"/>
  <c r="AJ260" i="30" s="1"/>
  <c r="AB340" i="30"/>
  <c r="AJ364" i="30"/>
  <c r="W364" i="30"/>
  <c r="AJ363" i="30"/>
  <c r="W363" i="30"/>
  <c r="V333" i="30"/>
  <c r="AJ333" i="30" s="1"/>
  <c r="V305" i="30"/>
  <c r="AJ305" i="30" s="1"/>
  <c r="H271" i="19"/>
  <c r="V270" i="30"/>
  <c r="AJ270" i="30" s="1"/>
  <c r="V335" i="30"/>
  <c r="W335" i="30" s="1"/>
  <c r="V330" i="30"/>
  <c r="AJ330" i="30" s="1"/>
  <c r="AJ362" i="30"/>
  <c r="W362" i="30"/>
  <c r="AJ360" i="30"/>
  <c r="W360" i="30"/>
  <c r="V275" i="30"/>
  <c r="AJ275" i="30" s="1"/>
  <c r="V349" i="30"/>
  <c r="AJ349" i="30" s="1"/>
  <c r="V351" i="30"/>
  <c r="AJ351" i="30" s="1"/>
  <c r="V348" i="30"/>
  <c r="AJ348" i="30" s="1"/>
  <c r="V255" i="30"/>
  <c r="AJ255" i="30" s="1"/>
  <c r="V350" i="30"/>
  <c r="AJ350" i="30" s="1"/>
  <c r="S259" i="16"/>
  <c r="AB342" i="30"/>
  <c r="AM338" i="30"/>
  <c r="AJ337" i="30"/>
  <c r="AN337" i="30" s="1"/>
  <c r="W337" i="30"/>
  <c r="AC337" i="30" s="1"/>
  <c r="AD337" i="30" s="1"/>
  <c r="AJ327" i="30"/>
  <c r="W327" i="30"/>
  <c r="AJ342" i="30"/>
  <c r="AN342" i="30" s="1"/>
  <c r="BA342" i="30" s="1"/>
  <c r="W342" i="30"/>
  <c r="AC342" i="30" s="1"/>
  <c r="AD342" i="30" s="1"/>
  <c r="AJ287" i="30"/>
  <c r="W287" i="30"/>
  <c r="AJ317" i="30"/>
  <c r="W317" i="30"/>
  <c r="AJ299" i="30"/>
  <c r="W299" i="30"/>
  <c r="AJ338" i="30"/>
  <c r="AN338" i="30" s="1"/>
  <c r="W338" i="30"/>
  <c r="AC338" i="30" s="1"/>
  <c r="AD338" i="30" s="1"/>
  <c r="V276" i="30"/>
  <c r="V354" i="30"/>
  <c r="AM337" i="30"/>
  <c r="AJ293" i="30"/>
  <c r="W293" i="30"/>
  <c r="AJ282" i="30"/>
  <c r="W282" i="30"/>
  <c r="AJ324" i="30"/>
  <c r="W324" i="30"/>
  <c r="AJ292" i="30"/>
  <c r="W292" i="30"/>
  <c r="AJ303" i="30"/>
  <c r="W303" i="30"/>
  <c r="AJ304" i="30"/>
  <c r="W304" i="30"/>
  <c r="AJ272" i="30"/>
  <c r="W272" i="30"/>
  <c r="AJ353" i="30"/>
  <c r="AN353" i="30" s="1"/>
  <c r="W353" i="30"/>
  <c r="AC353" i="30" s="1"/>
  <c r="AD353" i="30" s="1"/>
  <c r="AM353" i="30"/>
  <c r="AB353" i="30"/>
  <c r="AJ273" i="30"/>
  <c r="W273" i="30"/>
  <c r="AJ319" i="30"/>
  <c r="W319" i="30"/>
  <c r="AB337" i="30"/>
  <c r="AO361" i="30"/>
  <c r="AJ297" i="30"/>
  <c r="W297" i="30"/>
  <c r="AJ340" i="30"/>
  <c r="AN340" i="30" s="1"/>
  <c r="W340" i="30"/>
  <c r="AC340" i="30" s="1"/>
  <c r="AD340" i="30" s="1"/>
  <c r="AJ294" i="30"/>
  <c r="W294" i="30"/>
  <c r="V281" i="30"/>
  <c r="V357" i="30"/>
  <c r="AJ310" i="30"/>
  <c r="W310" i="30"/>
  <c r="AJ329" i="30"/>
  <c r="W329" i="30"/>
  <c r="AJ347" i="30"/>
  <c r="AN347" i="30" s="1"/>
  <c r="W347" i="30"/>
  <c r="AC347" i="30" s="1"/>
  <c r="AD347" i="30" s="1"/>
  <c r="AJ283" i="30"/>
  <c r="W283" i="30"/>
  <c r="V356" i="30"/>
  <c r="V278" i="30"/>
  <c r="AJ345" i="30"/>
  <c r="AN345" i="30" s="1"/>
  <c r="W345" i="30"/>
  <c r="AC345" i="30" s="1"/>
  <c r="AD345" i="30" s="1"/>
  <c r="AJ326" i="30"/>
  <c r="W326" i="30"/>
  <c r="AJ323" i="30"/>
  <c r="W323" i="30"/>
  <c r="AJ265" i="30"/>
  <c r="W265" i="30"/>
  <c r="AJ284" i="30"/>
  <c r="W284" i="30"/>
  <c r="AJ271" i="30"/>
  <c r="W271" i="30"/>
  <c r="AJ280" i="30"/>
  <c r="W280" i="30"/>
  <c r="AJ313" i="30"/>
  <c r="W313" i="30"/>
  <c r="V355" i="30"/>
  <c r="V277" i="30"/>
  <c r="AJ334" i="30"/>
  <c r="W334" i="30"/>
  <c r="AJ296" i="30"/>
  <c r="W296" i="30"/>
  <c r="AJ309" i="30"/>
  <c r="W309" i="30"/>
  <c r="AM347" i="30"/>
  <c r="AJ269" i="30"/>
  <c r="W269" i="30"/>
  <c r="AJ306" i="30"/>
  <c r="W306" i="30"/>
  <c r="AJ286" i="30"/>
  <c r="W286" i="30"/>
  <c r="AJ311" i="30"/>
  <c r="W311" i="30"/>
  <c r="AJ352" i="30"/>
  <c r="AN352" i="30" s="1"/>
  <c r="W352" i="30"/>
  <c r="AC352" i="30" s="1"/>
  <c r="AD352" i="30" s="1"/>
  <c r="AM352" i="30"/>
  <c r="AB352" i="30"/>
  <c r="AJ274" i="30"/>
  <c r="W274" i="30"/>
  <c r="AJ320" i="30"/>
  <c r="W320" i="30"/>
  <c r="AJ301" i="30"/>
  <c r="W301" i="30"/>
  <c r="AJ307" i="30"/>
  <c r="W307" i="30"/>
  <c r="AJ184" i="30"/>
  <c r="W184" i="30"/>
  <c r="AJ74" i="30"/>
  <c r="W74" i="30"/>
  <c r="AJ130" i="30"/>
  <c r="W130" i="30"/>
  <c r="AJ198" i="30"/>
  <c r="W198" i="30"/>
  <c r="AJ32" i="30"/>
  <c r="W32" i="30"/>
  <c r="AJ33" i="30"/>
  <c r="W33" i="30"/>
  <c r="W220" i="30"/>
  <c r="AJ220" i="30"/>
  <c r="AJ161" i="30"/>
  <c r="W161" i="30"/>
  <c r="AJ179" i="30"/>
  <c r="W179" i="30"/>
  <c r="AJ213" i="30"/>
  <c r="W213" i="30"/>
  <c r="AJ29" i="30"/>
  <c r="W29" i="30"/>
  <c r="AJ197" i="30"/>
  <c r="W197" i="30"/>
  <c r="AJ167" i="30"/>
  <c r="W167" i="30"/>
  <c r="AJ67" i="30"/>
  <c r="W67" i="30"/>
  <c r="AJ114" i="30"/>
  <c r="W114" i="30"/>
  <c r="AJ115" i="30"/>
  <c r="W115" i="30"/>
  <c r="AJ201" i="30"/>
  <c r="W201" i="30"/>
  <c r="AJ84" i="30"/>
  <c r="W84" i="30"/>
  <c r="AJ230" i="30"/>
  <c r="W230" i="30"/>
  <c r="AJ165" i="30"/>
  <c r="W165" i="30"/>
  <c r="AJ98" i="30"/>
  <c r="W98" i="30"/>
  <c r="AJ7" i="30"/>
  <c r="W7" i="30"/>
  <c r="AJ136" i="30"/>
  <c r="W136" i="30"/>
  <c r="AJ145" i="30"/>
  <c r="W145" i="30"/>
  <c r="AJ200" i="30"/>
  <c r="W200" i="30"/>
  <c r="AJ78" i="30"/>
  <c r="W78" i="30"/>
  <c r="W235" i="30"/>
  <c r="AJ235" i="30"/>
  <c r="AJ6" i="30"/>
  <c r="W6" i="30"/>
  <c r="AJ10" i="30"/>
  <c r="W10" i="30"/>
  <c r="AJ242" i="30"/>
  <c r="W242" i="30"/>
  <c r="AJ146" i="30"/>
  <c r="W146" i="30"/>
  <c r="AJ149" i="30"/>
  <c r="W149" i="30"/>
  <c r="AJ173" i="30"/>
  <c r="W173" i="30"/>
  <c r="AJ176" i="30"/>
  <c r="W176" i="30"/>
  <c r="AJ97" i="30"/>
  <c r="W97" i="30"/>
  <c r="AJ109" i="30"/>
  <c r="W109" i="30"/>
  <c r="AJ170" i="30"/>
  <c r="W170" i="30"/>
  <c r="AJ183" i="30"/>
  <c r="W183" i="30"/>
  <c r="AJ207" i="30"/>
  <c r="W207" i="30"/>
  <c r="AJ180" i="30"/>
  <c r="W180" i="30"/>
  <c r="AJ111" i="30"/>
  <c r="W111" i="30"/>
  <c r="AJ258" i="30"/>
  <c r="W258" i="30"/>
  <c r="AJ58" i="30"/>
  <c r="W58" i="30"/>
  <c r="AJ132" i="30"/>
  <c r="W132" i="30"/>
  <c r="AJ47" i="30"/>
  <c r="W47" i="30"/>
  <c r="AJ70" i="30"/>
  <c r="W70" i="30"/>
  <c r="AJ52" i="30"/>
  <c r="W52" i="30"/>
  <c r="AJ124" i="30"/>
  <c r="W124" i="30"/>
  <c r="AJ68" i="30"/>
  <c r="W68" i="30"/>
  <c r="AJ110" i="30"/>
  <c r="W110" i="30"/>
  <c r="AJ169" i="30"/>
  <c r="W169" i="30"/>
  <c r="AJ42" i="30"/>
  <c r="W42" i="30"/>
  <c r="AJ77" i="30"/>
  <c r="W77" i="30"/>
  <c r="AJ138" i="30"/>
  <c r="W138" i="30"/>
  <c r="AJ75" i="30"/>
  <c r="W75" i="30"/>
  <c r="AJ205" i="30"/>
  <c r="W205" i="30"/>
  <c r="AJ15" i="30"/>
  <c r="W15" i="30"/>
  <c r="AJ37" i="30"/>
  <c r="W37" i="30"/>
  <c r="AJ93" i="30"/>
  <c r="W93" i="30"/>
  <c r="AJ65" i="30"/>
  <c r="W65" i="30"/>
  <c r="AJ140" i="30"/>
  <c r="W140" i="30"/>
  <c r="AJ14" i="30"/>
  <c r="W14" i="30"/>
  <c r="AJ34" i="30"/>
  <c r="W34" i="30"/>
  <c r="AJ24" i="30"/>
  <c r="W24" i="30"/>
  <c r="AJ150" i="30"/>
  <c r="W150" i="30"/>
  <c r="W239" i="30"/>
  <c r="AJ239" i="30"/>
  <c r="AJ222" i="30"/>
  <c r="W222" i="30"/>
  <c r="AJ96" i="30"/>
  <c r="W96" i="30"/>
  <c r="AJ54" i="30"/>
  <c r="W54" i="30"/>
  <c r="AJ116" i="30"/>
  <c r="W116" i="30"/>
  <c r="AJ86" i="30"/>
  <c r="W86" i="30"/>
  <c r="AJ148" i="30"/>
  <c r="W148" i="30"/>
  <c r="AJ211" i="30"/>
  <c r="W211" i="30"/>
  <c r="AJ181" i="30"/>
  <c r="W181" i="30"/>
  <c r="AJ91" i="30"/>
  <c r="W91" i="30"/>
  <c r="AJ22" i="30"/>
  <c r="W22" i="30"/>
  <c r="AJ23" i="30"/>
  <c r="W23" i="30"/>
  <c r="AJ157" i="30"/>
  <c r="W157" i="30"/>
  <c r="AJ123" i="30"/>
  <c r="W123" i="30"/>
  <c r="AJ187" i="30"/>
  <c r="W187" i="30"/>
  <c r="H11" i="19"/>
  <c r="V11" i="30"/>
  <c r="AJ156" i="30"/>
  <c r="W156" i="30"/>
  <c r="AJ60" i="30"/>
  <c r="W60" i="30"/>
  <c r="AJ108" i="30"/>
  <c r="W108" i="30"/>
  <c r="AJ221" i="30"/>
  <c r="W221" i="30"/>
  <c r="AJ121" i="30"/>
  <c r="W121" i="30"/>
  <c r="AJ215" i="30"/>
  <c r="W215" i="30"/>
  <c r="AJ26" i="30"/>
  <c r="W26" i="30"/>
  <c r="AJ50" i="30"/>
  <c r="W50" i="30"/>
  <c r="W188" i="30"/>
  <c r="AJ188" i="30"/>
  <c r="AJ147" i="30"/>
  <c r="W147" i="30"/>
  <c r="AJ38" i="30"/>
  <c r="W38" i="30"/>
  <c r="AJ189" i="30"/>
  <c r="W189" i="30"/>
  <c r="AJ99" i="30"/>
  <c r="W99" i="30"/>
  <c r="AJ185" i="30"/>
  <c r="W185" i="30"/>
  <c r="AJ82" i="30"/>
  <c r="W82" i="30"/>
  <c r="AJ120" i="30"/>
  <c r="W120" i="30"/>
  <c r="AJ135" i="30"/>
  <c r="W135" i="30"/>
  <c r="AJ112" i="30"/>
  <c r="W112" i="30"/>
  <c r="AJ218" i="30"/>
  <c r="W218" i="30"/>
  <c r="AJ49" i="30"/>
  <c r="W49" i="30"/>
  <c r="AJ81" i="30"/>
  <c r="W81" i="30"/>
  <c r="AJ238" i="30"/>
  <c r="W238" i="30"/>
  <c r="AJ142" i="30"/>
  <c r="W142" i="30"/>
  <c r="AJ236" i="30"/>
  <c r="W236" i="30"/>
  <c r="AJ243" i="30"/>
  <c r="W243" i="30"/>
  <c r="AJ85" i="30"/>
  <c r="W85" i="30"/>
  <c r="AJ141" i="30"/>
  <c r="W141" i="30"/>
  <c r="AJ175" i="30"/>
  <c r="W175" i="30"/>
  <c r="AJ240" i="30"/>
  <c r="W240" i="30"/>
  <c r="AJ41" i="30"/>
  <c r="W41" i="30"/>
  <c r="AJ131" i="30"/>
  <c r="W131" i="30"/>
  <c r="AJ209" i="30"/>
  <c r="W209" i="30"/>
  <c r="AJ72" i="30"/>
  <c r="W72" i="30"/>
  <c r="W113" i="30"/>
  <c r="AJ113" i="30"/>
  <c r="AJ39" i="30"/>
  <c r="W39" i="30"/>
  <c r="AJ128" i="30"/>
  <c r="W128" i="30"/>
  <c r="AJ20" i="30"/>
  <c r="W20" i="30"/>
  <c r="AJ61" i="30"/>
  <c r="W61" i="30"/>
  <c r="AJ182" i="30"/>
  <c r="W182" i="30"/>
  <c r="AJ171" i="30"/>
  <c r="W171" i="30"/>
  <c r="AJ36" i="30"/>
  <c r="W36" i="30"/>
  <c r="AJ57" i="30"/>
  <c r="W57" i="30"/>
  <c r="H256" i="19"/>
  <c r="V256" i="30"/>
  <c r="H9" i="19"/>
  <c r="V9" i="30"/>
  <c r="AJ103" i="30"/>
  <c r="W103" i="30"/>
  <c r="AJ208" i="30"/>
  <c r="W208" i="30"/>
  <c r="AJ117" i="30"/>
  <c r="W117" i="30"/>
  <c r="AJ166" i="30"/>
  <c r="W166" i="30"/>
  <c r="AJ127" i="30"/>
  <c r="W127" i="30"/>
  <c r="AJ63" i="30"/>
  <c r="W63" i="30"/>
  <c r="AJ158" i="30"/>
  <c r="W158" i="30"/>
  <c r="AJ92" i="30"/>
  <c r="W92" i="30"/>
  <c r="AJ46" i="30"/>
  <c r="W46" i="30"/>
  <c r="AJ40" i="30"/>
  <c r="W40" i="30"/>
  <c r="AJ216" i="30"/>
  <c r="W216" i="30"/>
  <c r="AJ133" i="30"/>
  <c r="W133" i="30"/>
  <c r="AJ203" i="30"/>
  <c r="W203" i="30"/>
  <c r="AJ210" i="30"/>
  <c r="W210" i="30"/>
  <c r="AJ162" i="30"/>
  <c r="W162" i="30"/>
  <c r="AJ227" i="30"/>
  <c r="W227" i="30"/>
  <c r="AJ164" i="30"/>
  <c r="W164" i="30"/>
  <c r="AJ76" i="30"/>
  <c r="W76" i="30"/>
  <c r="AJ100" i="30"/>
  <c r="W100" i="30"/>
  <c r="AJ153" i="30"/>
  <c r="W153" i="30"/>
  <c r="AJ245" i="30"/>
  <c r="W245" i="30"/>
  <c r="AJ73" i="30"/>
  <c r="W73" i="30"/>
  <c r="AJ119" i="30"/>
  <c r="W119" i="30"/>
  <c r="AJ31" i="30"/>
  <c r="W31" i="30"/>
  <c r="AJ251" i="30"/>
  <c r="W251" i="30"/>
  <c r="AJ35" i="30"/>
  <c r="W35" i="30"/>
  <c r="AJ190" i="30"/>
  <c r="W190" i="30"/>
  <c r="AJ202" i="30"/>
  <c r="W202" i="30"/>
  <c r="AJ53" i="30"/>
  <c r="W53" i="30"/>
  <c r="AJ139" i="30"/>
  <c r="W139" i="30"/>
  <c r="AJ25" i="30"/>
  <c r="W25" i="30"/>
  <c r="AJ94" i="30"/>
  <c r="W94" i="30"/>
  <c r="AJ56" i="30"/>
  <c r="W56" i="30"/>
  <c r="I120" i="19"/>
  <c r="Y120" i="30"/>
  <c r="AJ27" i="30"/>
  <c r="W27" i="30"/>
  <c r="AJ95" i="30"/>
  <c r="W95" i="30"/>
  <c r="I176" i="19"/>
  <c r="Y176" i="30"/>
  <c r="AJ168" i="30"/>
  <c r="W168" i="30"/>
  <c r="AJ144" i="30"/>
  <c r="W144" i="30"/>
  <c r="AJ59" i="30"/>
  <c r="W59" i="30"/>
  <c r="AJ254" i="30"/>
  <c r="W254" i="30"/>
  <c r="I158" i="19"/>
  <c r="Y158" i="30"/>
  <c r="AJ88" i="30"/>
  <c r="W88" i="30"/>
  <c r="AJ71" i="30"/>
  <c r="W71" i="30"/>
  <c r="AJ226" i="30"/>
  <c r="W226" i="30"/>
  <c r="I184" i="19"/>
  <c r="Y184" i="30"/>
  <c r="AJ18" i="30"/>
  <c r="W18" i="30"/>
  <c r="AJ241" i="30"/>
  <c r="W241" i="30"/>
  <c r="AJ231" i="30"/>
  <c r="W231" i="30"/>
  <c r="AJ223" i="30"/>
  <c r="W223" i="30"/>
  <c r="AJ106" i="30"/>
  <c r="W106" i="30"/>
  <c r="AJ87" i="30"/>
  <c r="W87" i="30"/>
  <c r="AJ192" i="30"/>
  <c r="W192" i="30"/>
  <c r="AJ79" i="30"/>
  <c r="W79" i="30"/>
  <c r="AJ152" i="30"/>
  <c r="W152" i="30"/>
  <c r="AJ90" i="30"/>
  <c r="W90" i="30"/>
  <c r="AJ137" i="30"/>
  <c r="W137" i="30"/>
  <c r="AJ177" i="30"/>
  <c r="W177" i="30"/>
  <c r="AJ219" i="30"/>
  <c r="W219" i="30"/>
  <c r="AJ129" i="30"/>
  <c r="W129" i="30"/>
  <c r="W19" i="30"/>
  <c r="AJ19" i="30"/>
  <c r="AJ64" i="30"/>
  <c r="W64" i="30"/>
  <c r="AJ107" i="30"/>
  <c r="W107" i="30"/>
  <c r="AJ30" i="30"/>
  <c r="W30" i="30"/>
  <c r="AJ13" i="30"/>
  <c r="W13" i="30"/>
  <c r="AJ172" i="30"/>
  <c r="W172" i="30"/>
  <c r="AJ224" i="30"/>
  <c r="W224" i="30"/>
  <c r="AJ83" i="30"/>
  <c r="W83" i="30"/>
  <c r="AJ89" i="30"/>
  <c r="W89" i="30"/>
  <c r="AJ163" i="30"/>
  <c r="W163" i="30"/>
  <c r="AJ212" i="30"/>
  <c r="W212" i="30"/>
  <c r="AJ125" i="30"/>
  <c r="W125" i="30"/>
  <c r="AJ249" i="30"/>
  <c r="W249" i="30"/>
  <c r="AJ126" i="30"/>
  <c r="W126" i="30"/>
  <c r="AJ28" i="30"/>
  <c r="W28" i="30"/>
  <c r="AJ105" i="30"/>
  <c r="W105" i="30"/>
  <c r="AJ159" i="30"/>
  <c r="W159" i="30"/>
  <c r="AJ228" i="30"/>
  <c r="W228" i="30"/>
  <c r="AJ248" i="30"/>
  <c r="W248" i="30"/>
  <c r="AJ44" i="30"/>
  <c r="W44" i="30"/>
  <c r="AJ196" i="30"/>
  <c r="W196" i="30"/>
  <c r="AJ80" i="30"/>
  <c r="W80" i="30"/>
  <c r="AJ232" i="30"/>
  <c r="W232" i="30"/>
  <c r="I50" i="19"/>
  <c r="Y50" i="30"/>
  <c r="AJ194" i="30"/>
  <c r="W194" i="30"/>
  <c r="AJ250" i="30"/>
  <c r="W250" i="30"/>
  <c r="H206" i="19"/>
  <c r="V206" i="30"/>
  <c r="AJ191" i="30"/>
  <c r="W191" i="30"/>
  <c r="AJ143" i="30"/>
  <c r="W143" i="30"/>
  <c r="AJ155" i="30"/>
  <c r="W155" i="30"/>
  <c r="AJ43" i="30"/>
  <c r="W43" i="30"/>
  <c r="AJ118" i="30"/>
  <c r="W118" i="30"/>
  <c r="AJ154" i="30"/>
  <c r="W154" i="30"/>
  <c r="AJ55" i="30"/>
  <c r="W55" i="30"/>
  <c r="AJ244" i="30"/>
  <c r="W244" i="30"/>
  <c r="AJ186" i="30"/>
  <c r="W186" i="30"/>
  <c r="AJ48" i="30"/>
  <c r="W48" i="30"/>
  <c r="AJ101" i="30"/>
  <c r="W101" i="30"/>
  <c r="AJ204" i="30"/>
  <c r="W204" i="30"/>
  <c r="AJ234" i="30"/>
  <c r="W234" i="30"/>
  <c r="AJ174" i="30"/>
  <c r="W174" i="30"/>
  <c r="AJ104" i="30"/>
  <c r="W104" i="30"/>
  <c r="AJ134" i="30"/>
  <c r="W134" i="30"/>
  <c r="AJ102" i="30"/>
  <c r="W102" i="30"/>
  <c r="AJ8" i="30"/>
  <c r="W8" i="30"/>
  <c r="AJ217" i="30"/>
  <c r="W217" i="30"/>
  <c r="AJ237" i="30"/>
  <c r="W237" i="30"/>
  <c r="AJ246" i="30"/>
  <c r="W246" i="30"/>
  <c r="AJ263" i="30"/>
  <c r="W263" i="30"/>
  <c r="AJ21" i="30"/>
  <c r="W21" i="30"/>
  <c r="AJ229" i="30"/>
  <c r="W229" i="30"/>
  <c r="AJ122" i="30"/>
  <c r="W122" i="30"/>
  <c r="AJ233" i="30"/>
  <c r="W233" i="30"/>
  <c r="AJ51" i="30"/>
  <c r="W51" i="30"/>
  <c r="AJ214" i="30"/>
  <c r="W214" i="30"/>
  <c r="H225" i="19"/>
  <c r="V225" i="30"/>
  <c r="H199" i="19"/>
  <c r="V199" i="30"/>
  <c r="AJ193" i="30"/>
  <c r="W193" i="30"/>
  <c r="AJ160" i="30"/>
  <c r="W160" i="30"/>
  <c r="AJ17" i="30"/>
  <c r="W17" i="30"/>
  <c r="AJ195" i="30"/>
  <c r="W195" i="30"/>
  <c r="AJ151" i="30"/>
  <c r="W151" i="30"/>
  <c r="AJ69" i="30"/>
  <c r="W69" i="30"/>
  <c r="AJ62" i="30"/>
  <c r="W62" i="30"/>
  <c r="AJ66" i="30"/>
  <c r="W66" i="30"/>
  <c r="AJ45" i="30"/>
  <c r="W45" i="30"/>
  <c r="AJ16" i="30"/>
  <c r="W16" i="30"/>
  <c r="AJ178" i="30"/>
  <c r="W178" i="30"/>
  <c r="H12" i="19"/>
  <c r="V12" i="30"/>
  <c r="AQ365" i="30"/>
  <c r="AU365" i="30" s="1"/>
  <c r="AQ361" i="30"/>
  <c r="H276" i="19"/>
  <c r="H354" i="19"/>
  <c r="H357" i="19"/>
  <c r="H281" i="19"/>
  <c r="H278" i="19"/>
  <c r="H356" i="19"/>
  <c r="H277" i="19"/>
  <c r="H355" i="19"/>
  <c r="J23" i="16"/>
  <c r="L23" i="16" s="1"/>
  <c r="S23" i="16" s="1"/>
  <c r="J273" i="16"/>
  <c r="L273" i="16" s="1"/>
  <c r="S273" i="16" s="1"/>
  <c r="J144" i="16"/>
  <c r="L144" i="16" s="1"/>
  <c r="S144" i="16" s="1"/>
  <c r="J326" i="16"/>
  <c r="L326" i="16" s="1"/>
  <c r="S326" i="16" s="1"/>
  <c r="J87" i="16"/>
  <c r="L87" i="16" s="1"/>
  <c r="S87" i="16" s="1"/>
  <c r="J89" i="16"/>
  <c r="L89" i="16" s="1"/>
  <c r="S89" i="16" s="1"/>
  <c r="J120" i="16"/>
  <c r="L120" i="16" s="1"/>
  <c r="S120" i="16" s="1"/>
  <c r="AR353" i="30" s="1"/>
  <c r="J153" i="16"/>
  <c r="L153" i="16" s="1"/>
  <c r="S153" i="16" s="1"/>
  <c r="J229" i="16"/>
  <c r="L229" i="16" s="1"/>
  <c r="S229" i="16" s="1"/>
  <c r="AR345" i="30" s="1"/>
  <c r="T295" i="4"/>
  <c r="T267" i="4"/>
  <c r="T320" i="4"/>
  <c r="T176" i="4"/>
  <c r="T158" i="4"/>
  <c r="T184" i="4"/>
  <c r="T306" i="4"/>
  <c r="T254" i="4"/>
  <c r="T120" i="4"/>
  <c r="T257" i="4"/>
  <c r="T312" i="4"/>
  <c r="T50" i="4"/>
  <c r="L20" i="22"/>
  <c r="W302" i="30" l="1"/>
  <c r="W346" i="30"/>
  <c r="AC346" i="30" s="1"/>
  <c r="AD346" i="30" s="1"/>
  <c r="AJ346" i="30"/>
  <c r="AN346" i="30" s="1"/>
  <c r="BD346" i="30" s="1"/>
  <c r="AB346" i="30"/>
  <c r="AM336" i="30"/>
  <c r="W336" i="30"/>
  <c r="AC336" i="30" s="1"/>
  <c r="AD336" i="30" s="1"/>
  <c r="AJ336" i="30"/>
  <c r="AN336" i="30" s="1"/>
  <c r="W268" i="30"/>
  <c r="W332" i="30"/>
  <c r="W290" i="30"/>
  <c r="W308" i="30"/>
  <c r="AJ312" i="30"/>
  <c r="W279" i="30"/>
  <c r="W344" i="30"/>
  <c r="AC344" i="30" s="1"/>
  <c r="AD344" i="30" s="1"/>
  <c r="AJ344" i="30"/>
  <c r="AN344" i="30" s="1"/>
  <c r="BF344" i="30" s="1"/>
  <c r="AM341" i="30"/>
  <c r="BG341" i="30" s="1"/>
  <c r="AB341" i="30"/>
  <c r="W341" i="30"/>
  <c r="AC341" i="30" s="1"/>
  <c r="AD341" i="30" s="1"/>
  <c r="W318" i="30"/>
  <c r="W261" i="30"/>
  <c r="AJ300" i="30"/>
  <c r="AB344" i="30"/>
  <c r="AJ289" i="30"/>
  <c r="W257" i="30"/>
  <c r="BD345" i="30"/>
  <c r="AJ247" i="30"/>
  <c r="W262" i="30"/>
  <c r="AJ321" i="30"/>
  <c r="W267" i="30"/>
  <c r="AJ322" i="30"/>
  <c r="W328" i="30"/>
  <c r="AJ252" i="30"/>
  <c r="W295" i="30"/>
  <c r="W264" i="30"/>
  <c r="W339" i="30"/>
  <c r="AC339" i="30" s="1"/>
  <c r="AD339" i="30" s="1"/>
  <c r="AJ266" i="30"/>
  <c r="AM343" i="30"/>
  <c r="W331" i="30"/>
  <c r="W259" i="30"/>
  <c r="AR343" i="30"/>
  <c r="W316" i="30"/>
  <c r="W288" i="30"/>
  <c r="W325" i="30"/>
  <c r="W343" i="30"/>
  <c r="AC343" i="30" s="1"/>
  <c r="AD343" i="30" s="1"/>
  <c r="AJ343" i="30"/>
  <c r="AN343" i="30" s="1"/>
  <c r="W253" i="30"/>
  <c r="AJ335" i="30"/>
  <c r="W298" i="30"/>
  <c r="W314" i="30"/>
  <c r="W260" i="30"/>
  <c r="W291" i="30"/>
  <c r="W330" i="30"/>
  <c r="W315" i="30"/>
  <c r="AJ339" i="30"/>
  <c r="AN339" i="30" s="1"/>
  <c r="AM339" i="30"/>
  <c r="W285" i="30"/>
  <c r="W333" i="30"/>
  <c r="AR344" i="30"/>
  <c r="W270" i="30"/>
  <c r="AR346" i="30"/>
  <c r="W305" i="30"/>
  <c r="W350" i="30"/>
  <c r="W351" i="30"/>
  <c r="W255" i="30"/>
  <c r="W349" i="30"/>
  <c r="AR352" i="30"/>
  <c r="T259" i="16"/>
  <c r="AR347" i="30"/>
  <c r="W275" i="30"/>
  <c r="W348" i="30"/>
  <c r="AU361" i="30"/>
  <c r="BD337" i="30"/>
  <c r="BF337" i="30"/>
  <c r="BG337" i="30"/>
  <c r="BC337" i="30"/>
  <c r="BA337" i="30"/>
  <c r="BE337" i="30"/>
  <c r="AO337" i="30"/>
  <c r="BD347" i="30"/>
  <c r="BC347" i="30"/>
  <c r="BD342" i="30"/>
  <c r="BG342" i="30"/>
  <c r="BE338" i="30"/>
  <c r="BD338" i="30"/>
  <c r="BA338" i="30"/>
  <c r="AO338" i="30"/>
  <c r="BC338" i="30"/>
  <c r="BF338" i="30"/>
  <c r="BG338" i="30"/>
  <c r="BD340" i="30"/>
  <c r="BA340" i="30"/>
  <c r="BG340" i="30"/>
  <c r="BC340" i="30"/>
  <c r="AO340" i="30"/>
  <c r="BE340" i="30"/>
  <c r="BF340" i="30"/>
  <c r="AJ354" i="30"/>
  <c r="W354" i="30"/>
  <c r="BC342" i="30"/>
  <c r="BF347" i="30"/>
  <c r="BA347" i="30"/>
  <c r="BC345" i="30"/>
  <c r="AO342" i="30"/>
  <c r="BD353" i="30"/>
  <c r="BE353" i="30"/>
  <c r="BA353" i="30"/>
  <c r="BC353" i="30"/>
  <c r="BF353" i="30"/>
  <c r="BG353" i="30"/>
  <c r="AJ356" i="30"/>
  <c r="W356" i="30"/>
  <c r="AJ276" i="30"/>
  <c r="W276" i="30"/>
  <c r="BF342" i="30"/>
  <c r="AO352" i="30"/>
  <c r="AO353" i="30"/>
  <c r="W278" i="30"/>
  <c r="AJ278" i="30"/>
  <c r="AO347" i="30"/>
  <c r="BG345" i="30"/>
  <c r="AO345" i="30"/>
  <c r="BA345" i="30"/>
  <c r="BE342" i="30"/>
  <c r="BF352" i="30"/>
  <c r="BG352" i="30"/>
  <c r="BD352" i="30"/>
  <c r="BE352" i="30"/>
  <c r="BC352" i="30"/>
  <c r="BA352" i="30"/>
  <c r="AJ357" i="30"/>
  <c r="W357" i="30"/>
  <c r="AJ277" i="30"/>
  <c r="W277" i="30"/>
  <c r="AJ355" i="30"/>
  <c r="W355" i="30"/>
  <c r="BE345" i="30"/>
  <c r="BE347" i="30"/>
  <c r="BF345" i="30"/>
  <c r="BG347" i="30"/>
  <c r="AJ281" i="30"/>
  <c r="W281" i="30"/>
  <c r="W12" i="30"/>
  <c r="AJ12" i="30"/>
  <c r="AJ11" i="30"/>
  <c r="W11" i="30"/>
  <c r="AK158" i="30"/>
  <c r="Z158" i="30"/>
  <c r="AK184" i="30"/>
  <c r="Z184" i="30"/>
  <c r="AK120" i="30"/>
  <c r="Z120" i="30"/>
  <c r="AJ206" i="30"/>
  <c r="W206" i="30"/>
  <c r="AJ199" i="30"/>
  <c r="W199" i="30"/>
  <c r="AK50" i="30"/>
  <c r="Z50" i="30"/>
  <c r="AJ9" i="30"/>
  <c r="W9" i="30"/>
  <c r="AJ225" i="30"/>
  <c r="W225" i="30"/>
  <c r="AK176" i="30"/>
  <c r="Z176" i="30"/>
  <c r="AJ256" i="30"/>
  <c r="W256" i="30"/>
  <c r="T274" i="16"/>
  <c r="T323" i="16"/>
  <c r="T120" i="16"/>
  <c r="M353" i="19" s="1"/>
  <c r="P353" i="19" s="1"/>
  <c r="W50" i="4"/>
  <c r="W320" i="4"/>
  <c r="W257" i="4"/>
  <c r="W295" i="4"/>
  <c r="W158" i="4"/>
  <c r="W254" i="4"/>
  <c r="W176" i="4"/>
  <c r="W184" i="4"/>
  <c r="W306" i="4"/>
  <c r="W312" i="4"/>
  <c r="W120" i="4"/>
  <c r="W267" i="4"/>
  <c r="V320" i="4"/>
  <c r="V254" i="4"/>
  <c r="V257" i="4"/>
  <c r="V312" i="4"/>
  <c r="V295" i="4"/>
  <c r="V267" i="4"/>
  <c r="V184" i="4"/>
  <c r="V120" i="4"/>
  <c r="V50" i="4"/>
  <c r="V306" i="4"/>
  <c r="V158" i="4"/>
  <c r="V176" i="4"/>
  <c r="U320" i="4"/>
  <c r="U254" i="4"/>
  <c r="U312" i="4"/>
  <c r="U267" i="4"/>
  <c r="U257" i="4"/>
  <c r="U306" i="4"/>
  <c r="U120" i="4"/>
  <c r="U295" i="4"/>
  <c r="U176" i="4"/>
  <c r="U158" i="4"/>
  <c r="U184" i="4"/>
  <c r="U50" i="4"/>
  <c r="L8" i="22"/>
  <c r="D8" i="22"/>
  <c r="L7" i="22"/>
  <c r="E7" i="22"/>
  <c r="BG346" i="30" l="1"/>
  <c r="BC346" i="30"/>
  <c r="AO346" i="30"/>
  <c r="BA346" i="30"/>
  <c r="BF346" i="30"/>
  <c r="BE346" i="30"/>
  <c r="BE336" i="30"/>
  <c r="AO336" i="30"/>
  <c r="BG336" i="30"/>
  <c r="BC336" i="30"/>
  <c r="BD336" i="30"/>
  <c r="BA336" i="30"/>
  <c r="BF336" i="30"/>
  <c r="AO341" i="30"/>
  <c r="BD341" i="30"/>
  <c r="BD344" i="30"/>
  <c r="BE344" i="30"/>
  <c r="BC344" i="30"/>
  <c r="AO344" i="30"/>
  <c r="BA344" i="30"/>
  <c r="BG344" i="30"/>
  <c r="BF341" i="30"/>
  <c r="BE341" i="30"/>
  <c r="BC341" i="30"/>
  <c r="BA341" i="30"/>
  <c r="BG343" i="30"/>
  <c r="BC339" i="30"/>
  <c r="BE339" i="30"/>
  <c r="AO339" i="30"/>
  <c r="BF343" i="30"/>
  <c r="BG339" i="30"/>
  <c r="BE343" i="30"/>
  <c r="AO343" i="30"/>
  <c r="BA343" i="30"/>
  <c r="BC343" i="30"/>
  <c r="BA339" i="30"/>
  <c r="BD343" i="30"/>
  <c r="BD339" i="30"/>
  <c r="BF339" i="30"/>
  <c r="W259" i="16"/>
  <c r="BH347" i="30"/>
  <c r="BH338" i="30"/>
  <c r="BH337" i="30"/>
  <c r="BH340" i="30"/>
  <c r="BH345" i="30"/>
  <c r="BH342" i="30"/>
  <c r="BH353" i="30"/>
  <c r="BH352" i="30"/>
  <c r="W323" i="16"/>
  <c r="W274" i="16"/>
  <c r="T153" i="16"/>
  <c r="T273" i="16"/>
  <c r="T229" i="16"/>
  <c r="M345" i="19" s="1"/>
  <c r="P345" i="19" s="1"/>
  <c r="W120" i="16"/>
  <c r="AQ353" i="30" s="1"/>
  <c r="AU353" i="30" s="1"/>
  <c r="AZ353" i="30" s="1"/>
  <c r="U353" i="19"/>
  <c r="T23" i="16"/>
  <c r="M347" i="19" s="1"/>
  <c r="P347" i="19" s="1"/>
  <c r="T89" i="16"/>
  <c r="T144" i="16"/>
  <c r="M352" i="19" s="1"/>
  <c r="P352" i="19" s="1"/>
  <c r="T326" i="16"/>
  <c r="Z267" i="4"/>
  <c r="AA267" i="4" s="1"/>
  <c r="Z158" i="4"/>
  <c r="AA158" i="4" s="1"/>
  <c r="Z184" i="4"/>
  <c r="AA184" i="4" s="1"/>
  <c r="Z312" i="4"/>
  <c r="AA312" i="4" s="1"/>
  <c r="Z254" i="4"/>
  <c r="AA254" i="4" s="1"/>
  <c r="Z176" i="4"/>
  <c r="AA176" i="4" s="1"/>
  <c r="Z320" i="4"/>
  <c r="AA320" i="4" s="1"/>
  <c r="Z306" i="4"/>
  <c r="AA306" i="4" s="1"/>
  <c r="Z50" i="4"/>
  <c r="AA50" i="4" s="1"/>
  <c r="Z295" i="4"/>
  <c r="AA295" i="4" s="1"/>
  <c r="Z120" i="4"/>
  <c r="AA120" i="4" s="1"/>
  <c r="Z257" i="4"/>
  <c r="AA257" i="4" s="1"/>
  <c r="BH346" i="30" l="1"/>
  <c r="BH336" i="30"/>
  <c r="BH344" i="30"/>
  <c r="BH341" i="30"/>
  <c r="BH339" i="30"/>
  <c r="BH343" i="30"/>
  <c r="M344" i="19"/>
  <c r="P344" i="19" s="1"/>
  <c r="M346" i="19"/>
  <c r="P346" i="19" s="1"/>
  <c r="W326" i="16"/>
  <c r="W144" i="16"/>
  <c r="AQ352" i="30" s="1"/>
  <c r="AU352" i="30" s="1"/>
  <c r="AZ352" i="30" s="1"/>
  <c r="W89" i="16"/>
  <c r="W23" i="16"/>
  <c r="AQ347" i="30" s="1"/>
  <c r="AU347" i="30" s="1"/>
  <c r="AZ347" i="30" s="1"/>
  <c r="W273" i="16"/>
  <c r="W229" i="16"/>
  <c r="W153" i="16"/>
  <c r="U347" i="19"/>
  <c r="U352" i="19"/>
  <c r="AF352" i="4" s="1"/>
  <c r="AF353" i="4"/>
  <c r="AB120" i="4"/>
  <c r="AB267" i="4"/>
  <c r="AB257" i="4"/>
  <c r="AB312" i="4"/>
  <c r="AB184" i="4"/>
  <c r="AB295" i="4"/>
  <c r="AB50" i="4"/>
  <c r="AB306" i="4"/>
  <c r="AB320" i="4"/>
  <c r="AB158" i="4"/>
  <c r="AB176" i="4"/>
  <c r="AB254" i="4"/>
  <c r="AQ344" i="30" l="1"/>
  <c r="AU344" i="30" s="1"/>
  <c r="AZ344" i="30" s="1"/>
  <c r="U346" i="19"/>
  <c r="AQ346" i="30"/>
  <c r="AU346" i="30" s="1"/>
  <c r="AZ346" i="30" s="1"/>
  <c r="AQ345" i="30"/>
  <c r="AU345" i="30" s="1"/>
  <c r="AZ345" i="30" s="1"/>
  <c r="BI353" i="30"/>
  <c r="AD158" i="4"/>
  <c r="E8" i="16"/>
  <c r="AD176" i="4"/>
  <c r="E107" i="16"/>
  <c r="AD254" i="4"/>
  <c r="AD320" i="4"/>
  <c r="AD306" i="4"/>
  <c r="AD50" i="4"/>
  <c r="E314" i="16"/>
  <c r="AD295" i="4"/>
  <c r="AD184" i="4"/>
  <c r="E337" i="16"/>
  <c r="AD267" i="4"/>
  <c r="AD312" i="4"/>
  <c r="AD257" i="4"/>
  <c r="AD120" i="4"/>
  <c r="E168" i="16"/>
  <c r="G120" i="15"/>
  <c r="M168" i="16" s="1"/>
  <c r="L5" i="9"/>
  <c r="L360" i="9" l="1"/>
  <c r="K48" i="21" s="1"/>
  <c r="AP120" i="30"/>
  <c r="K120" i="19"/>
  <c r="E184" i="19"/>
  <c r="M184" i="30"/>
  <c r="E120" i="19"/>
  <c r="M120" i="30"/>
  <c r="E158" i="19"/>
  <c r="M158" i="30"/>
  <c r="E50" i="19"/>
  <c r="M50" i="30"/>
  <c r="E176" i="19"/>
  <c r="M176" i="30"/>
  <c r="G257" i="15"/>
  <c r="M285" i="16" s="1"/>
  <c r="K258" i="19" s="1"/>
  <c r="G158" i="15"/>
  <c r="M8" i="16" s="1"/>
  <c r="G296" i="15"/>
  <c r="G268" i="15"/>
  <c r="G184" i="15"/>
  <c r="M337" i="16" s="1"/>
  <c r="G176" i="15"/>
  <c r="M107" i="16" s="1"/>
  <c r="G307" i="15"/>
  <c r="G50" i="15"/>
  <c r="M314" i="16" s="1"/>
  <c r="G321" i="15"/>
  <c r="G254" i="15"/>
  <c r="G313" i="15"/>
  <c r="J176" i="19" l="1"/>
  <c r="AE176" i="4"/>
  <c r="J184" i="19"/>
  <c r="AE184" i="4"/>
  <c r="J158" i="19"/>
  <c r="AE158" i="4"/>
  <c r="J50" i="19"/>
  <c r="AE50" i="4"/>
  <c r="J120" i="19"/>
  <c r="AE120" i="4"/>
  <c r="AP257" i="30"/>
  <c r="K158" i="19"/>
  <c r="AP158" i="30"/>
  <c r="K50" i="19"/>
  <c r="AP50" i="30"/>
  <c r="AP176" i="30"/>
  <c r="K176" i="19"/>
  <c r="AP184" i="30"/>
  <c r="K184" i="19"/>
  <c r="N120" i="30"/>
  <c r="AC120" i="30" s="1"/>
  <c r="AD120" i="30" s="1"/>
  <c r="AB120" i="30"/>
  <c r="AG120" i="30"/>
  <c r="AN120" i="30" s="1"/>
  <c r="AM120" i="30"/>
  <c r="AG176" i="30"/>
  <c r="AN176" i="30" s="1"/>
  <c r="N176" i="30"/>
  <c r="AC176" i="30" s="1"/>
  <c r="AD176" i="30" s="1"/>
  <c r="AM176" i="30"/>
  <c r="AB176" i="30"/>
  <c r="AG50" i="30"/>
  <c r="AN50" i="30" s="1"/>
  <c r="N50" i="30"/>
  <c r="AC50" i="30" s="1"/>
  <c r="AD50" i="30" s="1"/>
  <c r="AB50" i="30"/>
  <c r="AM50" i="30"/>
  <c r="AG158" i="30"/>
  <c r="AN158" i="30" s="1"/>
  <c r="AB158" i="30"/>
  <c r="AM158" i="30"/>
  <c r="N158" i="30"/>
  <c r="AC158" i="30" s="1"/>
  <c r="AD158" i="30" s="1"/>
  <c r="AG184" i="30"/>
  <c r="AN184" i="30" s="1"/>
  <c r="AB184" i="30"/>
  <c r="AM184" i="30"/>
  <c r="N184" i="30"/>
  <c r="AC184" i="30" s="1"/>
  <c r="AD184" i="30" s="1"/>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5" i="13"/>
  <c r="AO120" i="30" l="1"/>
  <c r="AO176" i="30"/>
  <c r="BF120" i="30"/>
  <c r="BC120" i="30"/>
  <c r="BA120" i="30"/>
  <c r="BD120" i="30"/>
  <c r="BE120" i="30"/>
  <c r="BG120" i="30"/>
  <c r="AO158" i="30"/>
  <c r="BG184" i="30"/>
  <c r="BF184" i="30"/>
  <c r="BE184" i="30"/>
  <c r="BA184" i="30"/>
  <c r="BC184" i="30"/>
  <c r="BD184" i="30"/>
  <c r="AO184" i="30"/>
  <c r="AO50" i="30"/>
  <c r="BF176" i="30"/>
  <c r="BD176" i="30"/>
  <c r="BC176" i="30"/>
  <c r="BA176" i="30"/>
  <c r="BG176" i="30"/>
  <c r="BE176" i="30"/>
  <c r="BC50" i="30"/>
  <c r="BF50" i="30"/>
  <c r="BA50" i="30"/>
  <c r="BG50" i="30"/>
  <c r="BE50" i="30"/>
  <c r="BD50" i="30"/>
  <c r="BF158" i="30"/>
  <c r="BA158" i="30"/>
  <c r="BD158" i="30"/>
  <c r="BC158" i="30"/>
  <c r="BG158" i="30"/>
  <c r="BE158" i="30"/>
  <c r="Q325" i="18"/>
  <c r="P325" i="18"/>
  <c r="O325" i="18"/>
  <c r="M325" i="18"/>
  <c r="L325" i="18"/>
  <c r="K325" i="18"/>
  <c r="J325" i="18"/>
  <c r="I325" i="18"/>
  <c r="H325" i="18"/>
  <c r="G325" i="18"/>
  <c r="F325" i="18"/>
  <c r="N324" i="18"/>
  <c r="R324" i="18" s="1"/>
  <c r="S324" i="18" s="1"/>
  <c r="T324" i="18" s="1"/>
  <c r="N323" i="18"/>
  <c r="R323" i="18" s="1"/>
  <c r="N322" i="18"/>
  <c r="R322" i="18" s="1"/>
  <c r="S322" i="18" s="1"/>
  <c r="T322" i="18" s="1"/>
  <c r="N321" i="18"/>
  <c r="R321" i="18" s="1"/>
  <c r="S321" i="18" s="1"/>
  <c r="T321" i="18" s="1"/>
  <c r="N320" i="18"/>
  <c r="R320" i="18" s="1"/>
  <c r="S320" i="18" s="1"/>
  <c r="T320" i="18" s="1"/>
  <c r="N319" i="18"/>
  <c r="R319" i="18" s="1"/>
  <c r="S319" i="18" s="1"/>
  <c r="T319" i="18" s="1"/>
  <c r="N318" i="18"/>
  <c r="R318" i="18" s="1"/>
  <c r="S318" i="18" s="1"/>
  <c r="T318" i="18" s="1"/>
  <c r="N317" i="18"/>
  <c r="R317" i="18" s="1"/>
  <c r="S317" i="18" s="1"/>
  <c r="T317" i="18" s="1"/>
  <c r="N316" i="18"/>
  <c r="R316" i="18" s="1"/>
  <c r="N315" i="18"/>
  <c r="R315" i="18" s="1"/>
  <c r="S315" i="18" s="1"/>
  <c r="T315" i="18" s="1"/>
  <c r="N314" i="18"/>
  <c r="R314" i="18" s="1"/>
  <c r="S314" i="18" s="1"/>
  <c r="T314" i="18" s="1"/>
  <c r="N313" i="18"/>
  <c r="R313" i="18" s="1"/>
  <c r="N312" i="18"/>
  <c r="R312" i="18" s="1"/>
  <c r="S312" i="18" s="1"/>
  <c r="T312" i="18" s="1"/>
  <c r="N311" i="18"/>
  <c r="R311" i="18" s="1"/>
  <c r="S311" i="18" s="1"/>
  <c r="T311" i="18" s="1"/>
  <c r="N310" i="18"/>
  <c r="R310" i="18" s="1"/>
  <c r="S310" i="18" s="1"/>
  <c r="T310" i="18" s="1"/>
  <c r="N309" i="18"/>
  <c r="R309" i="18" s="1"/>
  <c r="S309" i="18" s="1"/>
  <c r="T309" i="18" s="1"/>
  <c r="N308" i="18"/>
  <c r="R308" i="18" s="1"/>
  <c r="S308" i="18" s="1"/>
  <c r="T308" i="18" s="1"/>
  <c r="N307" i="18"/>
  <c r="R307" i="18" s="1"/>
  <c r="S307" i="18" s="1"/>
  <c r="T307" i="18" s="1"/>
  <c r="N306" i="18"/>
  <c r="R306" i="18" s="1"/>
  <c r="S306" i="18" s="1"/>
  <c r="T306" i="18" s="1"/>
  <c r="N305" i="18"/>
  <c r="R305" i="18" s="1"/>
  <c r="N304" i="18"/>
  <c r="R304" i="18" s="1"/>
  <c r="S304" i="18" s="1"/>
  <c r="T304" i="18" s="1"/>
  <c r="N303" i="18"/>
  <c r="R303" i="18" s="1"/>
  <c r="S303" i="18" s="1"/>
  <c r="T303" i="18" s="1"/>
  <c r="N302" i="18"/>
  <c r="R302" i="18" s="1"/>
  <c r="N301" i="18"/>
  <c r="R301" i="18" s="1"/>
  <c r="S301" i="18" s="1"/>
  <c r="T301" i="18" s="1"/>
  <c r="N300" i="18"/>
  <c r="R300" i="18" s="1"/>
  <c r="S300" i="18" s="1"/>
  <c r="T300" i="18" s="1"/>
  <c r="N299" i="18"/>
  <c r="R299" i="18" s="1"/>
  <c r="N298" i="18"/>
  <c r="R298" i="18" s="1"/>
  <c r="S298" i="18" s="1"/>
  <c r="T298" i="18" s="1"/>
  <c r="N297" i="18"/>
  <c r="R297" i="18" s="1"/>
  <c r="S297" i="18" s="1"/>
  <c r="T297" i="18" s="1"/>
  <c r="N296" i="18"/>
  <c r="R296" i="18" s="1"/>
  <c r="S296" i="18" s="1"/>
  <c r="T296" i="18" s="1"/>
  <c r="N295" i="18"/>
  <c r="R295" i="18" s="1"/>
  <c r="S295" i="18" s="1"/>
  <c r="T295" i="18" s="1"/>
  <c r="N294" i="18"/>
  <c r="R294" i="18" s="1"/>
  <c r="S294" i="18" s="1"/>
  <c r="T294" i="18" s="1"/>
  <c r="N293" i="18"/>
  <c r="R293" i="18" s="1"/>
  <c r="S293" i="18" s="1"/>
  <c r="T293" i="18" s="1"/>
  <c r="N292" i="18"/>
  <c r="R292" i="18" s="1"/>
  <c r="N291" i="18"/>
  <c r="R291" i="18" s="1"/>
  <c r="S291" i="18" s="1"/>
  <c r="T291" i="18" s="1"/>
  <c r="N290" i="18"/>
  <c r="R290" i="18" s="1"/>
  <c r="S290" i="18" s="1"/>
  <c r="T290" i="18" s="1"/>
  <c r="N289" i="18"/>
  <c r="R289" i="18" s="1"/>
  <c r="N288" i="18"/>
  <c r="R288" i="18" s="1"/>
  <c r="S288" i="18" s="1"/>
  <c r="T288" i="18" s="1"/>
  <c r="N287" i="18"/>
  <c r="R287" i="18" s="1"/>
  <c r="S287" i="18" s="1"/>
  <c r="T287" i="18" s="1"/>
  <c r="N286" i="18"/>
  <c r="R286" i="18" s="1"/>
  <c r="S286" i="18" s="1"/>
  <c r="T286" i="18" s="1"/>
  <c r="N285" i="18"/>
  <c r="R285" i="18" s="1"/>
  <c r="S285" i="18" s="1"/>
  <c r="T285" i="18" s="1"/>
  <c r="N284" i="18"/>
  <c r="R284" i="18" s="1"/>
  <c r="S284" i="18" s="1"/>
  <c r="T284" i="18" s="1"/>
  <c r="N283" i="18"/>
  <c r="R283" i="18" s="1"/>
  <c r="S283" i="18" s="1"/>
  <c r="T283" i="18" s="1"/>
  <c r="N282" i="18"/>
  <c r="R282" i="18" s="1"/>
  <c r="N281" i="18"/>
  <c r="R281" i="18" s="1"/>
  <c r="S281" i="18" s="1"/>
  <c r="T281" i="18" s="1"/>
  <c r="N280" i="18"/>
  <c r="R280" i="18" s="1"/>
  <c r="S280" i="18" s="1"/>
  <c r="T280" i="18" s="1"/>
  <c r="N279" i="18"/>
  <c r="R279" i="18" s="1"/>
  <c r="N278" i="18"/>
  <c r="R278" i="18" s="1"/>
  <c r="N277" i="18"/>
  <c r="R277" i="18" s="1"/>
  <c r="N276" i="18"/>
  <c r="R276" i="18" s="1"/>
  <c r="N275" i="18"/>
  <c r="R275" i="18" s="1"/>
  <c r="S275" i="18" s="1"/>
  <c r="T275" i="18" s="1"/>
  <c r="N274" i="18"/>
  <c r="R274" i="18" s="1"/>
  <c r="S274" i="18" s="1"/>
  <c r="T274" i="18" s="1"/>
  <c r="N273" i="18"/>
  <c r="R273" i="18" s="1"/>
  <c r="N272" i="18"/>
  <c r="R272" i="18" s="1"/>
  <c r="N271" i="18"/>
  <c r="R271" i="18" s="1"/>
  <c r="S271" i="18" s="1"/>
  <c r="T271" i="18" s="1"/>
  <c r="N270" i="18"/>
  <c r="R270" i="18" s="1"/>
  <c r="N269" i="18"/>
  <c r="R269" i="18" s="1"/>
  <c r="S269" i="18" s="1"/>
  <c r="T269" i="18" s="1"/>
  <c r="N268" i="18"/>
  <c r="R268" i="18" s="1"/>
  <c r="S268" i="18" s="1"/>
  <c r="T268" i="18" s="1"/>
  <c r="N267" i="18"/>
  <c r="R267" i="18" s="1"/>
  <c r="N266" i="18"/>
  <c r="R266" i="18" s="1"/>
  <c r="N265" i="18"/>
  <c r="R265" i="18" s="1"/>
  <c r="N264" i="18"/>
  <c r="R264" i="18" s="1"/>
  <c r="S264" i="18" s="1"/>
  <c r="T264" i="18" s="1"/>
  <c r="N263" i="18"/>
  <c r="R263" i="18" s="1"/>
  <c r="S263" i="18" s="1"/>
  <c r="T263" i="18" s="1"/>
  <c r="N262" i="18"/>
  <c r="R262" i="18" s="1"/>
  <c r="N261" i="18"/>
  <c r="R261" i="18" s="1"/>
  <c r="S261" i="18" s="1"/>
  <c r="T261" i="18" s="1"/>
  <c r="N260" i="18"/>
  <c r="R260" i="18" s="1"/>
  <c r="N259" i="18"/>
  <c r="R259" i="18" s="1"/>
  <c r="N258" i="18"/>
  <c r="R258" i="18" s="1"/>
  <c r="N257" i="18"/>
  <c r="R257" i="18" s="1"/>
  <c r="N256" i="18"/>
  <c r="R256" i="18" s="1"/>
  <c r="S256" i="18" s="1"/>
  <c r="T256" i="18" s="1"/>
  <c r="N255" i="18"/>
  <c r="R255" i="18" s="1"/>
  <c r="S255" i="18" s="1"/>
  <c r="T255" i="18" s="1"/>
  <c r="R254" i="18"/>
  <c r="N254" i="18"/>
  <c r="N253" i="18"/>
  <c r="R253" i="18" s="1"/>
  <c r="N252" i="18"/>
  <c r="R252" i="18" s="1"/>
  <c r="N251" i="18"/>
  <c r="R251" i="18" s="1"/>
  <c r="N250" i="18"/>
  <c r="R250" i="18" s="1"/>
  <c r="S250" i="18" s="1"/>
  <c r="T250" i="18" s="1"/>
  <c r="N249" i="18"/>
  <c r="R249" i="18" s="1"/>
  <c r="N248" i="18"/>
  <c r="R248" i="18" s="1"/>
  <c r="S248" i="18" s="1"/>
  <c r="T248" i="18" s="1"/>
  <c r="N247" i="18"/>
  <c r="R247" i="18" s="1"/>
  <c r="S247" i="18" s="1"/>
  <c r="T247" i="18" s="1"/>
  <c r="N246" i="18"/>
  <c r="R246" i="18" s="1"/>
  <c r="N245" i="18"/>
  <c r="R245" i="18" s="1"/>
  <c r="N244" i="18"/>
  <c r="R244" i="18" s="1"/>
  <c r="S244" i="18" s="1"/>
  <c r="T244" i="18" s="1"/>
  <c r="N243" i="18"/>
  <c r="R243" i="18" s="1"/>
  <c r="S243" i="18" s="1"/>
  <c r="T243" i="18" s="1"/>
  <c r="N242" i="18"/>
  <c r="R242" i="18" s="1"/>
  <c r="S242" i="18" s="1"/>
  <c r="T242" i="18" s="1"/>
  <c r="N241" i="18"/>
  <c r="R241" i="18" s="1"/>
  <c r="S241" i="18" s="1"/>
  <c r="T241" i="18" s="1"/>
  <c r="R240" i="18"/>
  <c r="N240" i="18"/>
  <c r="N239" i="18"/>
  <c r="R239" i="18" s="1"/>
  <c r="N238" i="18"/>
  <c r="R238" i="18" s="1"/>
  <c r="N237" i="18"/>
  <c r="R237" i="18" s="1"/>
  <c r="N236" i="18"/>
  <c r="R236" i="18" s="1"/>
  <c r="N235" i="18"/>
  <c r="R235" i="18" s="1"/>
  <c r="N234" i="18"/>
  <c r="R234" i="18" s="1"/>
  <c r="N233" i="18"/>
  <c r="R233" i="18" s="1"/>
  <c r="N232" i="18"/>
  <c r="R232" i="18" s="1"/>
  <c r="S232" i="18" s="1"/>
  <c r="T232" i="18" s="1"/>
  <c r="N231" i="18"/>
  <c r="R231" i="18" s="1"/>
  <c r="S231" i="18" s="1"/>
  <c r="T231" i="18" s="1"/>
  <c r="N230" i="18"/>
  <c r="R230" i="18" s="1"/>
  <c r="N229" i="18"/>
  <c r="R229" i="18" s="1"/>
  <c r="N228" i="18"/>
  <c r="R228" i="18" s="1"/>
  <c r="N227" i="18"/>
  <c r="R227" i="18" s="1"/>
  <c r="N226" i="18"/>
  <c r="R226" i="18" s="1"/>
  <c r="S226" i="18" s="1"/>
  <c r="T226" i="18" s="1"/>
  <c r="N225" i="18"/>
  <c r="R225" i="18" s="1"/>
  <c r="S225" i="18" s="1"/>
  <c r="T225" i="18" s="1"/>
  <c r="N224" i="18"/>
  <c r="R224" i="18" s="1"/>
  <c r="N223" i="18"/>
  <c r="R223" i="18" s="1"/>
  <c r="N222" i="18"/>
  <c r="R222" i="18" s="1"/>
  <c r="N221" i="18"/>
  <c r="R221" i="18" s="1"/>
  <c r="N220" i="18"/>
  <c r="R220" i="18" s="1"/>
  <c r="S220" i="18" s="1"/>
  <c r="T220" i="18" s="1"/>
  <c r="N219" i="18"/>
  <c r="R219" i="18" s="1"/>
  <c r="S219" i="18" s="1"/>
  <c r="T219" i="18" s="1"/>
  <c r="N218" i="18"/>
  <c r="R218" i="18" s="1"/>
  <c r="S218" i="18" s="1"/>
  <c r="T218" i="18" s="1"/>
  <c r="N217" i="18"/>
  <c r="R217" i="18" s="1"/>
  <c r="N216" i="18"/>
  <c r="R216" i="18" s="1"/>
  <c r="N215" i="18"/>
  <c r="R215" i="18" s="1"/>
  <c r="N214" i="18"/>
  <c r="R214" i="18" s="1"/>
  <c r="N213" i="18"/>
  <c r="R213" i="18" s="1"/>
  <c r="S213" i="18" s="1"/>
  <c r="T213" i="18" s="1"/>
  <c r="N212" i="18"/>
  <c r="R212" i="18" s="1"/>
  <c r="N211" i="18"/>
  <c r="R211" i="18" s="1"/>
  <c r="N210" i="18"/>
  <c r="R210" i="18" s="1"/>
  <c r="N209" i="18"/>
  <c r="R209" i="18" s="1"/>
  <c r="N208" i="18"/>
  <c r="R208" i="18" s="1"/>
  <c r="N207" i="18"/>
  <c r="R207" i="18" s="1"/>
  <c r="N206" i="18"/>
  <c r="R206" i="18" s="1"/>
  <c r="N205" i="18"/>
  <c r="R205" i="18" s="1"/>
  <c r="N204" i="18"/>
  <c r="R204" i="18" s="1"/>
  <c r="N203" i="18"/>
  <c r="R203" i="18" s="1"/>
  <c r="S203" i="18" s="1"/>
  <c r="T203" i="18" s="1"/>
  <c r="N202" i="18"/>
  <c r="R202" i="18" s="1"/>
  <c r="N201" i="18"/>
  <c r="R201" i="18" s="1"/>
  <c r="N200" i="18"/>
  <c r="R200" i="18" s="1"/>
  <c r="N199" i="18"/>
  <c r="R199" i="18" s="1"/>
  <c r="N198" i="18"/>
  <c r="R198" i="18" s="1"/>
  <c r="N197" i="18"/>
  <c r="R197" i="18" s="1"/>
  <c r="N196" i="18"/>
  <c r="R196" i="18" s="1"/>
  <c r="N195" i="18"/>
  <c r="R195" i="18" s="1"/>
  <c r="N194" i="18"/>
  <c r="R194" i="18" s="1"/>
  <c r="N193" i="18"/>
  <c r="R193" i="18" s="1"/>
  <c r="N192" i="18"/>
  <c r="R192" i="18" s="1"/>
  <c r="N191" i="18"/>
  <c r="R191" i="18" s="1"/>
  <c r="S191" i="18" s="1"/>
  <c r="T191" i="18" s="1"/>
  <c r="N190" i="18"/>
  <c r="R190" i="18" s="1"/>
  <c r="N189" i="18"/>
  <c r="R189" i="18" s="1"/>
  <c r="N188" i="18"/>
  <c r="R188" i="18" s="1"/>
  <c r="N187" i="18"/>
  <c r="R187" i="18" s="1"/>
  <c r="N186" i="18"/>
  <c r="R186" i="18" s="1"/>
  <c r="N185" i="18"/>
  <c r="R185" i="18" s="1"/>
  <c r="N184" i="18"/>
  <c r="R184" i="18" s="1"/>
  <c r="N183" i="18"/>
  <c r="R183" i="18" s="1"/>
  <c r="N182" i="18"/>
  <c r="R182" i="18" s="1"/>
  <c r="N181" i="18"/>
  <c r="R181" i="18" s="1"/>
  <c r="N180" i="18"/>
  <c r="R180" i="18" s="1"/>
  <c r="N179" i="18"/>
  <c r="R179" i="18" s="1"/>
  <c r="N178" i="18"/>
  <c r="R178" i="18" s="1"/>
  <c r="N177" i="18"/>
  <c r="R177" i="18" s="1"/>
  <c r="R176" i="18"/>
  <c r="N176" i="18"/>
  <c r="N175" i="18"/>
  <c r="R175" i="18" s="1"/>
  <c r="N174" i="18"/>
  <c r="R174" i="18" s="1"/>
  <c r="S174" i="18" s="1"/>
  <c r="T174" i="18" s="1"/>
  <c r="N173" i="18"/>
  <c r="R173" i="18" s="1"/>
  <c r="N172" i="18"/>
  <c r="R172" i="18" s="1"/>
  <c r="N171" i="18"/>
  <c r="R171" i="18" s="1"/>
  <c r="N170" i="18"/>
  <c r="R170" i="18" s="1"/>
  <c r="S170" i="18" s="1"/>
  <c r="T170" i="18" s="1"/>
  <c r="N169" i="18"/>
  <c r="R169" i="18" s="1"/>
  <c r="N168" i="18"/>
  <c r="R168" i="18" s="1"/>
  <c r="S168" i="18" s="1"/>
  <c r="T168" i="18" s="1"/>
  <c r="N167" i="18"/>
  <c r="R167" i="18" s="1"/>
  <c r="N166" i="18"/>
  <c r="R166" i="18" s="1"/>
  <c r="N165" i="18"/>
  <c r="R165" i="18" s="1"/>
  <c r="N164" i="18"/>
  <c r="R164" i="18" s="1"/>
  <c r="N163" i="18"/>
  <c r="R163" i="18" s="1"/>
  <c r="N162" i="18"/>
  <c r="R162" i="18" s="1"/>
  <c r="N161" i="18"/>
  <c r="R161" i="18" s="1"/>
  <c r="N160" i="18"/>
  <c r="R160" i="18" s="1"/>
  <c r="N159" i="18"/>
  <c r="R159" i="18" s="1"/>
  <c r="N158" i="18"/>
  <c r="R158" i="18" s="1"/>
  <c r="N157" i="18"/>
  <c r="R157" i="18" s="1"/>
  <c r="N156" i="18"/>
  <c r="R156" i="18" s="1"/>
  <c r="N155" i="18"/>
  <c r="R155" i="18" s="1"/>
  <c r="S155" i="18" s="1"/>
  <c r="T155" i="18" s="1"/>
  <c r="N154" i="18"/>
  <c r="R154" i="18" s="1"/>
  <c r="N153" i="18"/>
  <c r="R153" i="18" s="1"/>
  <c r="N152" i="18"/>
  <c r="R152" i="18" s="1"/>
  <c r="N151" i="18"/>
  <c r="R151" i="18" s="1"/>
  <c r="N150" i="18"/>
  <c r="R150" i="18" s="1"/>
  <c r="N149" i="18"/>
  <c r="R149" i="18" s="1"/>
  <c r="N148" i="18"/>
  <c r="R148" i="18" s="1"/>
  <c r="S148" i="18" s="1"/>
  <c r="T148" i="18" s="1"/>
  <c r="N147" i="18"/>
  <c r="R147" i="18" s="1"/>
  <c r="N146" i="18"/>
  <c r="R146" i="18" s="1"/>
  <c r="N145" i="18"/>
  <c r="R145" i="18" s="1"/>
  <c r="S145" i="18" s="1"/>
  <c r="T145" i="18" s="1"/>
  <c r="N144" i="18"/>
  <c r="R144" i="18" s="1"/>
  <c r="N143" i="18"/>
  <c r="R143" i="18" s="1"/>
  <c r="N142" i="18"/>
  <c r="R142" i="18" s="1"/>
  <c r="N141" i="18"/>
  <c r="R141" i="18" s="1"/>
  <c r="N140" i="18"/>
  <c r="R140" i="18" s="1"/>
  <c r="N139" i="18"/>
  <c r="R139" i="18" s="1"/>
  <c r="N138" i="18"/>
  <c r="R138" i="18" s="1"/>
  <c r="N137" i="18"/>
  <c r="R137" i="18" s="1"/>
  <c r="N136" i="18"/>
  <c r="R136" i="18" s="1"/>
  <c r="N135" i="18"/>
  <c r="R135" i="18" s="1"/>
  <c r="N134" i="18"/>
  <c r="R134" i="18" s="1"/>
  <c r="N133" i="18"/>
  <c r="R133" i="18" s="1"/>
  <c r="N132" i="18"/>
  <c r="R132" i="18" s="1"/>
  <c r="N131" i="18"/>
  <c r="R131" i="18" s="1"/>
  <c r="N130" i="18"/>
  <c r="R130" i="18" s="1"/>
  <c r="S130" i="18" s="1"/>
  <c r="T130" i="18" s="1"/>
  <c r="N129" i="18"/>
  <c r="R129" i="18" s="1"/>
  <c r="N128" i="18"/>
  <c r="R128" i="18" s="1"/>
  <c r="S128" i="18" s="1"/>
  <c r="T128" i="18" s="1"/>
  <c r="N127" i="18"/>
  <c r="R127" i="18" s="1"/>
  <c r="N126" i="18"/>
  <c r="R126" i="18" s="1"/>
  <c r="N125" i="18"/>
  <c r="R125" i="18" s="1"/>
  <c r="N124" i="18"/>
  <c r="R124" i="18" s="1"/>
  <c r="N123" i="18"/>
  <c r="R123" i="18" s="1"/>
  <c r="N122" i="18"/>
  <c r="R122" i="18" s="1"/>
  <c r="N121" i="18"/>
  <c r="R121" i="18" s="1"/>
  <c r="N120" i="18"/>
  <c r="R120" i="18" s="1"/>
  <c r="N119" i="18"/>
  <c r="R119" i="18" s="1"/>
  <c r="N118" i="18"/>
  <c r="R118" i="18" s="1"/>
  <c r="N117" i="18"/>
  <c r="R117" i="18" s="1"/>
  <c r="N116" i="18"/>
  <c r="R116" i="18" s="1"/>
  <c r="N115" i="18"/>
  <c r="R115" i="18" s="1"/>
  <c r="N114" i="18"/>
  <c r="R114" i="18" s="1"/>
  <c r="S114" i="18" s="1"/>
  <c r="T114" i="18" s="1"/>
  <c r="N113" i="18"/>
  <c r="R113" i="18" s="1"/>
  <c r="N112" i="18"/>
  <c r="R112" i="18" s="1"/>
  <c r="N111" i="18"/>
  <c r="R111" i="18" s="1"/>
  <c r="N110" i="18"/>
  <c r="R110" i="18" s="1"/>
  <c r="N109" i="18"/>
  <c r="R109" i="18" s="1"/>
  <c r="N108" i="18"/>
  <c r="R108" i="18" s="1"/>
  <c r="N107" i="18"/>
  <c r="R107" i="18" s="1"/>
  <c r="N106" i="18"/>
  <c r="R106" i="18" s="1"/>
  <c r="N105" i="18"/>
  <c r="R105" i="18" s="1"/>
  <c r="N104" i="18"/>
  <c r="R104" i="18" s="1"/>
  <c r="N103" i="18"/>
  <c r="R103" i="18" s="1"/>
  <c r="N102" i="18"/>
  <c r="R102" i="18" s="1"/>
  <c r="N101" i="18"/>
  <c r="R101" i="18" s="1"/>
  <c r="N100" i="18"/>
  <c r="R100" i="18" s="1"/>
  <c r="N99" i="18"/>
  <c r="R99" i="18" s="1"/>
  <c r="N98" i="18"/>
  <c r="R98" i="18" s="1"/>
  <c r="N97" i="18"/>
  <c r="R97" i="18" s="1"/>
  <c r="N96" i="18"/>
  <c r="R96" i="18" s="1"/>
  <c r="N95" i="18"/>
  <c r="R95" i="18" s="1"/>
  <c r="N94" i="18"/>
  <c r="R94" i="18" s="1"/>
  <c r="N93" i="18"/>
  <c r="R93" i="18" s="1"/>
  <c r="S93" i="18" s="1"/>
  <c r="T93" i="18" s="1"/>
  <c r="N92" i="18"/>
  <c r="R92" i="18" s="1"/>
  <c r="N91" i="18"/>
  <c r="R91" i="18" s="1"/>
  <c r="N90" i="18"/>
  <c r="R90" i="18" s="1"/>
  <c r="N89" i="18"/>
  <c r="R89" i="18" s="1"/>
  <c r="N88" i="18"/>
  <c r="R88" i="18" s="1"/>
  <c r="N87" i="18"/>
  <c r="R87" i="18" s="1"/>
  <c r="N86" i="18"/>
  <c r="R86" i="18" s="1"/>
  <c r="N85" i="18"/>
  <c r="R85" i="18" s="1"/>
  <c r="N84" i="18"/>
  <c r="R84" i="18" s="1"/>
  <c r="S84" i="18" s="1"/>
  <c r="T84" i="18" s="1"/>
  <c r="N83" i="18"/>
  <c r="R83" i="18" s="1"/>
  <c r="N82" i="18"/>
  <c r="R82" i="18" s="1"/>
  <c r="N81" i="18"/>
  <c r="R81" i="18" s="1"/>
  <c r="N80" i="18"/>
  <c r="R80" i="18" s="1"/>
  <c r="N79" i="18"/>
  <c r="R79" i="18" s="1"/>
  <c r="N78" i="18"/>
  <c r="R78" i="18" s="1"/>
  <c r="N77" i="18"/>
  <c r="R77" i="18" s="1"/>
  <c r="N76" i="18"/>
  <c r="R76" i="18" s="1"/>
  <c r="N75" i="18"/>
  <c r="R75" i="18" s="1"/>
  <c r="N74" i="18"/>
  <c r="R74" i="18" s="1"/>
  <c r="N73" i="18"/>
  <c r="R73" i="18" s="1"/>
  <c r="N72" i="18"/>
  <c r="R72" i="18" s="1"/>
  <c r="N71" i="18"/>
  <c r="R71" i="18" s="1"/>
  <c r="N70" i="18"/>
  <c r="R70" i="18" s="1"/>
  <c r="N69" i="18"/>
  <c r="R69" i="18" s="1"/>
  <c r="N68" i="18"/>
  <c r="R68" i="18" s="1"/>
  <c r="S68" i="18" s="1"/>
  <c r="T68" i="18" s="1"/>
  <c r="N67" i="18"/>
  <c r="R67" i="18" s="1"/>
  <c r="N66" i="18"/>
  <c r="R66" i="18" s="1"/>
  <c r="N65" i="18"/>
  <c r="R65" i="18" s="1"/>
  <c r="N64" i="18"/>
  <c r="R64" i="18" s="1"/>
  <c r="N63" i="18"/>
  <c r="R63" i="18" s="1"/>
  <c r="N62" i="18"/>
  <c r="R62" i="18" s="1"/>
  <c r="N61" i="18"/>
  <c r="R61" i="18" s="1"/>
  <c r="N60" i="18"/>
  <c r="R60" i="18" s="1"/>
  <c r="N59" i="18"/>
  <c r="R59" i="18" s="1"/>
  <c r="N58" i="18"/>
  <c r="R58" i="18" s="1"/>
  <c r="N57" i="18"/>
  <c r="R57" i="18" s="1"/>
  <c r="N56" i="18"/>
  <c r="R56" i="18" s="1"/>
  <c r="N55" i="18"/>
  <c r="R55" i="18" s="1"/>
  <c r="N54" i="18"/>
  <c r="R54" i="18" s="1"/>
  <c r="S54" i="18" s="1"/>
  <c r="T54" i="18" s="1"/>
  <c r="N53" i="18"/>
  <c r="R53" i="18" s="1"/>
  <c r="N52" i="18"/>
  <c r="R52" i="18" s="1"/>
  <c r="N51" i="18"/>
  <c r="E51" i="18"/>
  <c r="N50" i="18"/>
  <c r="R50" i="18" s="1"/>
  <c r="N49" i="18"/>
  <c r="R49" i="18" s="1"/>
  <c r="S49" i="18" s="1"/>
  <c r="T49" i="18" s="1"/>
  <c r="N48" i="18"/>
  <c r="R48" i="18" s="1"/>
  <c r="S48" i="18" s="1"/>
  <c r="T48" i="18" s="1"/>
  <c r="N47" i="18"/>
  <c r="R47" i="18" s="1"/>
  <c r="N46" i="18"/>
  <c r="R46" i="18" s="1"/>
  <c r="N45" i="18"/>
  <c r="R45" i="18" s="1"/>
  <c r="N44" i="18"/>
  <c r="R44" i="18" s="1"/>
  <c r="N43" i="18"/>
  <c r="R43" i="18" s="1"/>
  <c r="N42" i="18"/>
  <c r="R42" i="18" s="1"/>
  <c r="N41" i="18"/>
  <c r="R41" i="18" s="1"/>
  <c r="N40" i="18"/>
  <c r="R40" i="18" s="1"/>
  <c r="N39" i="18"/>
  <c r="R39" i="18" s="1"/>
  <c r="N38" i="18"/>
  <c r="R38" i="18" s="1"/>
  <c r="S38" i="18" s="1"/>
  <c r="T38" i="18" s="1"/>
  <c r="N37" i="18"/>
  <c r="R37" i="18" s="1"/>
  <c r="N36" i="18"/>
  <c r="R36" i="18" s="1"/>
  <c r="N35" i="18"/>
  <c r="R35" i="18" s="1"/>
  <c r="N34" i="18"/>
  <c r="R34" i="18" s="1"/>
  <c r="N33" i="18"/>
  <c r="R33" i="18" s="1"/>
  <c r="N32" i="18"/>
  <c r="R32" i="18" s="1"/>
  <c r="N31" i="18"/>
  <c r="R31" i="18" s="1"/>
  <c r="N30" i="18"/>
  <c r="R30" i="18" s="1"/>
  <c r="N29" i="18"/>
  <c r="R29" i="18" s="1"/>
  <c r="N28" i="18"/>
  <c r="R28" i="18" s="1"/>
  <c r="N27" i="18"/>
  <c r="R27" i="18" s="1"/>
  <c r="N26" i="18"/>
  <c r="R26" i="18" s="1"/>
  <c r="N25" i="18"/>
  <c r="R25" i="18" s="1"/>
  <c r="N24" i="18"/>
  <c r="R24" i="18" s="1"/>
  <c r="N23" i="18"/>
  <c r="R23" i="18" s="1"/>
  <c r="N22" i="18"/>
  <c r="R22" i="18" s="1"/>
  <c r="N21" i="18"/>
  <c r="R21" i="18" s="1"/>
  <c r="N20" i="18"/>
  <c r="R20" i="18" s="1"/>
  <c r="S20" i="18" s="1"/>
  <c r="T20" i="18" s="1"/>
  <c r="N19" i="18"/>
  <c r="R19" i="18" s="1"/>
  <c r="N18" i="18"/>
  <c r="R18" i="18" s="1"/>
  <c r="N17" i="18"/>
  <c r="R17" i="18" s="1"/>
  <c r="N16" i="18"/>
  <c r="R16" i="18" s="1"/>
  <c r="N15" i="18"/>
  <c r="R15" i="18" s="1"/>
  <c r="N14" i="18"/>
  <c r="R14" i="18" s="1"/>
  <c r="N13" i="18"/>
  <c r="R13" i="18" s="1"/>
  <c r="N12" i="18"/>
  <c r="R12" i="18" s="1"/>
  <c r="N11" i="18"/>
  <c r="R11" i="18" s="1"/>
  <c r="N10" i="18"/>
  <c r="R10" i="18" s="1"/>
  <c r="N9" i="18"/>
  <c r="R9" i="18" s="1"/>
  <c r="N8" i="18"/>
  <c r="R8" i="18" s="1"/>
  <c r="N7" i="18"/>
  <c r="R7" i="18" s="1"/>
  <c r="N6" i="18"/>
  <c r="R6" i="18" s="1"/>
  <c r="N5" i="18"/>
  <c r="R5" i="18" s="1"/>
  <c r="N4" i="18"/>
  <c r="R4" i="18" s="1"/>
  <c r="N3" i="18"/>
  <c r="R3" i="18" s="1"/>
  <c r="BH50" i="30" l="1"/>
  <c r="BH120" i="30"/>
  <c r="BH176" i="30"/>
  <c r="BH158" i="30"/>
  <c r="BH184" i="30"/>
  <c r="S181" i="18"/>
  <c r="T181" i="18" s="1"/>
  <c r="S189" i="18"/>
  <c r="T189" i="18" s="1"/>
  <c r="S197" i="18"/>
  <c r="T197" i="18" s="1"/>
  <c r="S151" i="18"/>
  <c r="T151" i="18" s="1"/>
  <c r="S89" i="18"/>
  <c r="T89" i="18" s="1"/>
  <c r="S96" i="18"/>
  <c r="T96" i="18" s="1"/>
  <c r="S111" i="18"/>
  <c r="T111" i="18" s="1"/>
  <c r="S252" i="18"/>
  <c r="T252" i="18" s="1"/>
  <c r="S109" i="18"/>
  <c r="T109" i="18" s="1"/>
  <c r="S125" i="18"/>
  <c r="T125" i="18" s="1"/>
  <c r="S245" i="18"/>
  <c r="T245" i="18" s="1"/>
  <c r="S108" i="18"/>
  <c r="T108" i="18" s="1"/>
  <c r="S272" i="18"/>
  <c r="T272" i="18" s="1"/>
  <c r="S87" i="18"/>
  <c r="T87" i="18" s="1"/>
  <c r="S228" i="18"/>
  <c r="T228" i="18" s="1"/>
  <c r="S95" i="18"/>
  <c r="T95" i="18" s="1"/>
  <c r="S133" i="18"/>
  <c r="T133" i="18" s="1"/>
  <c r="S215" i="18"/>
  <c r="T215" i="18" s="1"/>
  <c r="S91" i="18"/>
  <c r="T91" i="18" s="1"/>
  <c r="S208" i="18"/>
  <c r="T208" i="18" s="1"/>
  <c r="S75" i="18"/>
  <c r="T75" i="18" s="1"/>
  <c r="S140" i="18"/>
  <c r="T140" i="18" s="1"/>
  <c r="S199" i="18"/>
  <c r="T199" i="18" s="1"/>
  <c r="S121" i="18"/>
  <c r="T121" i="18" s="1"/>
  <c r="S149" i="18"/>
  <c r="T149" i="18" s="1"/>
  <c r="S124" i="18"/>
  <c r="T124" i="18" s="1"/>
  <c r="S103" i="18"/>
  <c r="T103" i="18" s="1"/>
  <c r="S115" i="18"/>
  <c r="T115" i="18" s="1"/>
  <c r="S129" i="18"/>
  <c r="T129" i="18" s="1"/>
  <c r="S279" i="18"/>
  <c r="T279" i="18" s="1"/>
  <c r="S17" i="18"/>
  <c r="T17" i="18" s="1"/>
  <c r="S78" i="18"/>
  <c r="T78" i="18" s="1"/>
  <c r="S153" i="18"/>
  <c r="T153" i="18" s="1"/>
  <c r="S164" i="18"/>
  <c r="T164" i="18" s="1"/>
  <c r="S206" i="18"/>
  <c r="T206" i="18" s="1"/>
  <c r="S239" i="18"/>
  <c r="T239" i="18" s="1"/>
  <c r="S258" i="18"/>
  <c r="T258" i="18" s="1"/>
  <c r="S266" i="18"/>
  <c r="T266" i="18" s="1"/>
  <c r="S273" i="18"/>
  <c r="T273" i="18" s="1"/>
  <c r="S302" i="18"/>
  <c r="T302" i="18" s="1"/>
  <c r="S10" i="18"/>
  <c r="T10" i="18" s="1"/>
  <c r="S18" i="18"/>
  <c r="T18" i="18" s="1"/>
  <c r="S26" i="18"/>
  <c r="T26" i="18" s="1"/>
  <c r="S34" i="18"/>
  <c r="T34" i="18" s="1"/>
  <c r="S42" i="18"/>
  <c r="T42" i="18" s="1"/>
  <c r="S50" i="18"/>
  <c r="T50" i="18" s="1"/>
  <c r="S57" i="18"/>
  <c r="T57" i="18" s="1"/>
  <c r="S65" i="18"/>
  <c r="T65" i="18" s="1"/>
  <c r="S72" i="18"/>
  <c r="T72" i="18" s="1"/>
  <c r="S86" i="18"/>
  <c r="T86" i="18" s="1"/>
  <c r="S120" i="18"/>
  <c r="T120" i="18" s="1"/>
  <c r="S136" i="18"/>
  <c r="T136" i="18" s="1"/>
  <c r="S143" i="18"/>
  <c r="T143" i="18" s="1"/>
  <c r="S154" i="18"/>
  <c r="T154" i="18" s="1"/>
  <c r="S165" i="18"/>
  <c r="T165" i="18" s="1"/>
  <c r="S173" i="18"/>
  <c r="T173" i="18" s="1"/>
  <c r="S179" i="18"/>
  <c r="T179" i="18" s="1"/>
  <c r="S184" i="18"/>
  <c r="T184" i="18" s="1"/>
  <c r="S196" i="18"/>
  <c r="T196" i="18" s="1"/>
  <c r="S200" i="18"/>
  <c r="T200" i="18" s="1"/>
  <c r="S207" i="18"/>
  <c r="T207" i="18" s="1"/>
  <c r="S214" i="18"/>
  <c r="T214" i="18" s="1"/>
  <c r="S227" i="18"/>
  <c r="T227" i="18" s="1"/>
  <c r="S233" i="18"/>
  <c r="T233" i="18" s="1"/>
  <c r="S259" i="18"/>
  <c r="T259" i="18" s="1"/>
  <c r="S267" i="18"/>
  <c r="T267" i="18" s="1"/>
  <c r="S289" i="18"/>
  <c r="T289" i="18" s="1"/>
  <c r="S56" i="18"/>
  <c r="T56" i="18" s="1"/>
  <c r="S135" i="18"/>
  <c r="T135" i="18" s="1"/>
  <c r="S195" i="18"/>
  <c r="T195" i="18" s="1"/>
  <c r="S43" i="18"/>
  <c r="T43" i="18" s="1"/>
  <c r="S92" i="18"/>
  <c r="T92" i="18" s="1"/>
  <c r="S160" i="18"/>
  <c r="T160" i="18" s="1"/>
  <c r="S185" i="18"/>
  <c r="T185" i="18" s="1"/>
  <c r="S201" i="18"/>
  <c r="T201" i="18" s="1"/>
  <c r="S234" i="18"/>
  <c r="T234" i="18" s="1"/>
  <c r="S240" i="18"/>
  <c r="T240" i="18" s="1"/>
  <c r="S260" i="18"/>
  <c r="T260" i="18" s="1"/>
  <c r="S282" i="18"/>
  <c r="T282" i="18" s="1"/>
  <c r="S147" i="18"/>
  <c r="T147" i="18" s="1"/>
  <c r="S27" i="18"/>
  <c r="T27" i="18" s="1"/>
  <c r="S66" i="18"/>
  <c r="T66" i="18" s="1"/>
  <c r="S137" i="18"/>
  <c r="T137" i="18" s="1"/>
  <c r="S190" i="18"/>
  <c r="T190" i="18" s="1"/>
  <c r="S4" i="18"/>
  <c r="T4" i="18" s="1"/>
  <c r="S12" i="18"/>
  <c r="T12" i="18" s="1"/>
  <c r="S28" i="18"/>
  <c r="T28" i="18" s="1"/>
  <c r="S36" i="18"/>
  <c r="T36" i="18" s="1"/>
  <c r="S44" i="18"/>
  <c r="T44" i="18" s="1"/>
  <c r="S59" i="18"/>
  <c r="T59" i="18" s="1"/>
  <c r="S67" i="18"/>
  <c r="T67" i="18" s="1"/>
  <c r="S74" i="18"/>
  <c r="T74" i="18" s="1"/>
  <c r="S80" i="18"/>
  <c r="T80" i="18" s="1"/>
  <c r="S98" i="18"/>
  <c r="T98" i="18" s="1"/>
  <c r="S132" i="18"/>
  <c r="T132" i="18" s="1"/>
  <c r="S138" i="18"/>
  <c r="T138" i="18" s="1"/>
  <c r="S167" i="18"/>
  <c r="T167" i="18" s="1"/>
  <c r="S175" i="18"/>
  <c r="T175" i="18" s="1"/>
  <c r="S186" i="18"/>
  <c r="T186" i="18" s="1"/>
  <c r="S221" i="18"/>
  <c r="T221" i="18" s="1"/>
  <c r="S276" i="18"/>
  <c r="T276" i="18" s="1"/>
  <c r="S305" i="18"/>
  <c r="T305" i="18" s="1"/>
  <c r="S313" i="18"/>
  <c r="T313" i="18" s="1"/>
  <c r="S9" i="18"/>
  <c r="T9" i="18" s="1"/>
  <c r="S64" i="18"/>
  <c r="T64" i="18" s="1"/>
  <c r="S113" i="18"/>
  <c r="T113" i="18" s="1"/>
  <c r="S172" i="18"/>
  <c r="T172" i="18" s="1"/>
  <c r="S11" i="18"/>
  <c r="T11" i="18" s="1"/>
  <c r="E325" i="18"/>
  <c r="S97" i="18"/>
  <c r="T97" i="18" s="1"/>
  <c r="S131" i="18"/>
  <c r="T131" i="18" s="1"/>
  <c r="S21" i="18"/>
  <c r="T21" i="18" s="1"/>
  <c r="S52" i="18"/>
  <c r="T52" i="18" s="1"/>
  <c r="S81" i="18"/>
  <c r="T81" i="18" s="1"/>
  <c r="S99" i="18"/>
  <c r="T99" i="18" s="1"/>
  <c r="S105" i="18"/>
  <c r="T105" i="18" s="1"/>
  <c r="S110" i="18"/>
  <c r="T110" i="18" s="1"/>
  <c r="S116" i="18"/>
  <c r="T116" i="18" s="1"/>
  <c r="S122" i="18"/>
  <c r="T122" i="18" s="1"/>
  <c r="S127" i="18"/>
  <c r="T127" i="18" s="1"/>
  <c r="S139" i="18"/>
  <c r="T139" i="18" s="1"/>
  <c r="S150" i="18"/>
  <c r="T150" i="18" s="1"/>
  <c r="S156" i="18"/>
  <c r="T156" i="18" s="1"/>
  <c r="S161" i="18"/>
  <c r="T161" i="18" s="1"/>
  <c r="S198" i="18"/>
  <c r="T198" i="18" s="1"/>
  <c r="S202" i="18"/>
  <c r="T202" i="18" s="1"/>
  <c r="S209" i="18"/>
  <c r="T209" i="18" s="1"/>
  <c r="S222" i="18"/>
  <c r="T222" i="18" s="1"/>
  <c r="S229" i="18"/>
  <c r="T229" i="18" s="1"/>
  <c r="S235" i="18"/>
  <c r="T235" i="18" s="1"/>
  <c r="S254" i="18"/>
  <c r="T254" i="18" s="1"/>
  <c r="S262" i="18"/>
  <c r="T262" i="18" s="1"/>
  <c r="S270" i="18"/>
  <c r="T270" i="18" s="1"/>
  <c r="S277" i="18"/>
  <c r="T277" i="18" s="1"/>
  <c r="S25" i="18"/>
  <c r="T25" i="18" s="1"/>
  <c r="S85" i="18"/>
  <c r="T85" i="18" s="1"/>
  <c r="S119" i="18"/>
  <c r="T119" i="18" s="1"/>
  <c r="S183" i="18"/>
  <c r="T183" i="18" s="1"/>
  <c r="S35" i="18"/>
  <c r="T35" i="18" s="1"/>
  <c r="S104" i="18"/>
  <c r="T104" i="18" s="1"/>
  <c r="S29" i="18"/>
  <c r="T29" i="18" s="1"/>
  <c r="S6" i="18"/>
  <c r="T6" i="18" s="1"/>
  <c r="S30" i="18"/>
  <c r="T30" i="18" s="1"/>
  <c r="S53" i="18"/>
  <c r="T53" i="18" s="1"/>
  <c r="S82" i="18"/>
  <c r="T82" i="18" s="1"/>
  <c r="S94" i="18"/>
  <c r="T94" i="18" s="1"/>
  <c r="S157" i="18"/>
  <c r="T157" i="18" s="1"/>
  <c r="S176" i="18"/>
  <c r="T176" i="18" s="1"/>
  <c r="S216" i="18"/>
  <c r="T216" i="18" s="1"/>
  <c r="S278" i="18"/>
  <c r="T278" i="18" s="1"/>
  <c r="S299" i="18"/>
  <c r="T299" i="18" s="1"/>
  <c r="S323" i="18"/>
  <c r="T323" i="18" s="1"/>
  <c r="S33" i="18"/>
  <c r="T33" i="18" s="1"/>
  <c r="S71" i="18"/>
  <c r="T71" i="18" s="1"/>
  <c r="S142" i="18"/>
  <c r="T142" i="18" s="1"/>
  <c r="S19" i="18"/>
  <c r="T19" i="18" s="1"/>
  <c r="S73" i="18"/>
  <c r="T73" i="18" s="1"/>
  <c r="S126" i="18"/>
  <c r="T126" i="18" s="1"/>
  <c r="S144" i="18"/>
  <c r="T144" i="18" s="1"/>
  <c r="S166" i="18"/>
  <c r="T166" i="18" s="1"/>
  <c r="S180" i="18"/>
  <c r="T180" i="18" s="1"/>
  <c r="S246" i="18"/>
  <c r="T246" i="18" s="1"/>
  <c r="S13" i="18"/>
  <c r="T13" i="18" s="1"/>
  <c r="S37" i="18"/>
  <c r="T37" i="18" s="1"/>
  <c r="S60" i="18"/>
  <c r="T60" i="18" s="1"/>
  <c r="S88" i="18"/>
  <c r="T88" i="18" s="1"/>
  <c r="S22" i="18"/>
  <c r="T22" i="18" s="1"/>
  <c r="S46" i="18"/>
  <c r="T46" i="18" s="1"/>
  <c r="S69" i="18"/>
  <c r="T69" i="18" s="1"/>
  <c r="S100" i="18"/>
  <c r="T100" i="18" s="1"/>
  <c r="S117" i="18"/>
  <c r="T117" i="18" s="1"/>
  <c r="S162" i="18"/>
  <c r="T162" i="18" s="1"/>
  <c r="S187" i="18"/>
  <c r="T187" i="18" s="1"/>
  <c r="S230" i="18"/>
  <c r="T230" i="18" s="1"/>
  <c r="S23" i="18"/>
  <c r="T23" i="18" s="1"/>
  <c r="S39" i="18"/>
  <c r="T39" i="18" s="1"/>
  <c r="S47" i="18"/>
  <c r="T47" i="18" s="1"/>
  <c r="S62" i="18"/>
  <c r="T62" i="18" s="1"/>
  <c r="S76" i="18"/>
  <c r="T76" i="18" s="1"/>
  <c r="S106" i="18"/>
  <c r="T106" i="18" s="1"/>
  <c r="S118" i="18"/>
  <c r="T118" i="18" s="1"/>
  <c r="S134" i="18"/>
  <c r="T134" i="18" s="1"/>
  <c r="S146" i="18"/>
  <c r="T146" i="18" s="1"/>
  <c r="S158" i="18"/>
  <c r="T158" i="18" s="1"/>
  <c r="S163" i="18"/>
  <c r="T163" i="18" s="1"/>
  <c r="S177" i="18"/>
  <c r="T177" i="18" s="1"/>
  <c r="S182" i="18"/>
  <c r="T182" i="18" s="1"/>
  <c r="S188" i="18"/>
  <c r="T188" i="18" s="1"/>
  <c r="S193" i="18"/>
  <c r="T193" i="18" s="1"/>
  <c r="S204" i="18"/>
  <c r="T204" i="18" s="1"/>
  <c r="S211" i="18"/>
  <c r="T211" i="18" s="1"/>
  <c r="S217" i="18"/>
  <c r="T217" i="18" s="1"/>
  <c r="S224" i="18"/>
  <c r="T224" i="18" s="1"/>
  <c r="S237" i="18"/>
  <c r="T237" i="18" s="1"/>
  <c r="S316" i="18"/>
  <c r="T316" i="18" s="1"/>
  <c r="S41" i="18"/>
  <c r="T41" i="18" s="1"/>
  <c r="S58" i="18"/>
  <c r="T58" i="18" s="1"/>
  <c r="S79" i="18"/>
  <c r="T79" i="18" s="1"/>
  <c r="S253" i="18"/>
  <c r="T253" i="18" s="1"/>
  <c r="S5" i="18"/>
  <c r="T5" i="18" s="1"/>
  <c r="S45" i="18"/>
  <c r="T45" i="18" s="1"/>
  <c r="S14" i="18"/>
  <c r="T14" i="18" s="1"/>
  <c r="S61" i="18"/>
  <c r="T61" i="18" s="1"/>
  <c r="S123" i="18"/>
  <c r="T123" i="18" s="1"/>
  <c r="S169" i="18"/>
  <c r="T169" i="18" s="1"/>
  <c r="S192" i="18"/>
  <c r="T192" i="18" s="1"/>
  <c r="S210" i="18"/>
  <c r="T210" i="18" s="1"/>
  <c r="S223" i="18"/>
  <c r="T223" i="18" s="1"/>
  <c r="S236" i="18"/>
  <c r="T236" i="18" s="1"/>
  <c r="S249" i="18"/>
  <c r="T249" i="18" s="1"/>
  <c r="S292" i="18"/>
  <c r="T292" i="18" s="1"/>
  <c r="S7" i="18"/>
  <c r="T7" i="18" s="1"/>
  <c r="S15" i="18"/>
  <c r="T15" i="18" s="1"/>
  <c r="S31" i="18"/>
  <c r="T31" i="18" s="1"/>
  <c r="S70" i="18"/>
  <c r="T70" i="18" s="1"/>
  <c r="S83" i="18"/>
  <c r="T83" i="18" s="1"/>
  <c r="S101" i="18"/>
  <c r="T101" i="18" s="1"/>
  <c r="S8" i="18"/>
  <c r="T8" i="18" s="1"/>
  <c r="S16" i="18"/>
  <c r="T16" i="18" s="1"/>
  <c r="S24" i="18"/>
  <c r="T24" i="18" s="1"/>
  <c r="S32" i="18"/>
  <c r="T32" i="18" s="1"/>
  <c r="S40" i="18"/>
  <c r="T40" i="18" s="1"/>
  <c r="S55" i="18"/>
  <c r="T55" i="18" s="1"/>
  <c r="S63" i="18"/>
  <c r="T63" i="18" s="1"/>
  <c r="S77" i="18"/>
  <c r="T77" i="18" s="1"/>
  <c r="S90" i="18"/>
  <c r="T90" i="18" s="1"/>
  <c r="S102" i="18"/>
  <c r="T102" i="18" s="1"/>
  <c r="S107" i="18"/>
  <c r="T107" i="18" s="1"/>
  <c r="S112" i="18"/>
  <c r="T112" i="18" s="1"/>
  <c r="S141" i="18"/>
  <c r="T141" i="18" s="1"/>
  <c r="S152" i="18"/>
  <c r="T152" i="18" s="1"/>
  <c r="S159" i="18"/>
  <c r="T159" i="18" s="1"/>
  <c r="S171" i="18"/>
  <c r="T171" i="18" s="1"/>
  <c r="S178" i="18"/>
  <c r="T178" i="18" s="1"/>
  <c r="S194" i="18"/>
  <c r="T194" i="18" s="1"/>
  <c r="S205" i="18"/>
  <c r="T205" i="18" s="1"/>
  <c r="S212" i="18"/>
  <c r="T212" i="18" s="1"/>
  <c r="S238" i="18"/>
  <c r="T238" i="18" s="1"/>
  <c r="S251" i="18"/>
  <c r="T251" i="18" s="1"/>
  <c r="S257" i="18"/>
  <c r="T257" i="18" s="1"/>
  <c r="S265" i="18"/>
  <c r="T265" i="18" s="1"/>
  <c r="R51" i="18"/>
  <c r="R325" i="18" s="1"/>
  <c r="N325" i="18"/>
  <c r="S3" i="18"/>
  <c r="T3" i="18" s="1"/>
  <c r="S51" i="18" l="1"/>
  <c r="T51" i="18" s="1"/>
  <c r="M334" i="17"/>
  <c r="M333" i="17"/>
  <c r="M332" i="17"/>
  <c r="M331" i="17"/>
  <c r="N331" i="17" s="1"/>
  <c r="O331" i="17" s="1"/>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N275" i="17" s="1"/>
  <c r="O275" i="17" s="1"/>
  <c r="M274" i="17"/>
  <c r="M273" i="17"/>
  <c r="M272" i="17"/>
  <c r="M271" i="17"/>
  <c r="M270" i="17"/>
  <c r="N270" i="17" s="1"/>
  <c r="O270" i="17" s="1"/>
  <c r="M269" i="17"/>
  <c r="N269" i="17" s="1"/>
  <c r="O269" i="17" s="1"/>
  <c r="M268" i="17"/>
  <c r="N267" i="17"/>
  <c r="O267" i="17" s="1"/>
  <c r="M267" i="17"/>
  <c r="M266" i="17"/>
  <c r="M265" i="17"/>
  <c r="M264" i="17"/>
  <c r="M263" i="17"/>
  <c r="M262" i="17"/>
  <c r="M261" i="17"/>
  <c r="N261" i="17" s="1"/>
  <c r="O261" i="17" s="1"/>
  <c r="M260" i="17"/>
  <c r="M259" i="17"/>
  <c r="N259" i="17" s="1"/>
  <c r="O259" i="17" s="1"/>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N228" i="17" s="1"/>
  <c r="O228" i="17" s="1"/>
  <c r="M227" i="17"/>
  <c r="M226" i="17"/>
  <c r="M225" i="17"/>
  <c r="M224" i="17"/>
  <c r="M223" i="17"/>
  <c r="M222" i="17"/>
  <c r="M221" i="17"/>
  <c r="M220" i="17"/>
  <c r="M219" i="17"/>
  <c r="M218" i="17"/>
  <c r="M217" i="17"/>
  <c r="M216" i="17"/>
  <c r="M215" i="17"/>
  <c r="M214" i="17"/>
  <c r="N214" i="17" s="1"/>
  <c r="O214" i="17" s="1"/>
  <c r="M213" i="17"/>
  <c r="M212" i="17"/>
  <c r="M211" i="17"/>
  <c r="M210" i="17"/>
  <c r="M209" i="17"/>
  <c r="M208" i="17"/>
  <c r="M207" i="17"/>
  <c r="M206" i="17"/>
  <c r="M205" i="17"/>
  <c r="M204" i="17"/>
  <c r="M203" i="17"/>
  <c r="M202" i="17"/>
  <c r="M201" i="17"/>
  <c r="M200" i="17"/>
  <c r="M199" i="17"/>
  <c r="M198" i="17"/>
  <c r="M197" i="17"/>
  <c r="M196" i="17"/>
  <c r="N196" i="17" s="1"/>
  <c r="O196" i="17" s="1"/>
  <c r="M195" i="17"/>
  <c r="M194" i="17"/>
  <c r="M193" i="17"/>
  <c r="M192" i="17"/>
  <c r="M191" i="17"/>
  <c r="M190" i="17"/>
  <c r="M189" i="17"/>
  <c r="M188" i="17"/>
  <c r="M187" i="17"/>
  <c r="M186" i="17"/>
  <c r="M185" i="17"/>
  <c r="M184" i="17"/>
  <c r="M183" i="17"/>
  <c r="M182" i="17"/>
  <c r="M181" i="17"/>
  <c r="M180" i="17"/>
  <c r="M179" i="17"/>
  <c r="N179" i="17" s="1"/>
  <c r="O179" i="17" s="1"/>
  <c r="M178" i="17"/>
  <c r="M177" i="17"/>
  <c r="M176" i="17"/>
  <c r="M175" i="17"/>
  <c r="M174" i="17"/>
  <c r="M173" i="17"/>
  <c r="M172" i="17"/>
  <c r="M171" i="17"/>
  <c r="M170" i="17"/>
  <c r="M169" i="17"/>
  <c r="M168" i="17"/>
  <c r="M167" i="17"/>
  <c r="M166" i="17"/>
  <c r="M165" i="17"/>
  <c r="M164" i="17"/>
  <c r="N164" i="17" s="1"/>
  <c r="O164" i="17" s="1"/>
  <c r="M163" i="17"/>
  <c r="M162" i="17"/>
  <c r="M161" i="17"/>
  <c r="M160" i="17"/>
  <c r="M159" i="17"/>
  <c r="M158" i="17"/>
  <c r="M157" i="17"/>
  <c r="M156" i="17"/>
  <c r="M155" i="17"/>
  <c r="M154" i="17"/>
  <c r="M153" i="17"/>
  <c r="M152" i="17"/>
  <c r="M151" i="17"/>
  <c r="M150" i="17"/>
  <c r="N150" i="17" s="1"/>
  <c r="O150" i="17" s="1"/>
  <c r="M149" i="17"/>
  <c r="M148" i="17"/>
  <c r="M147" i="17"/>
  <c r="M146" i="17"/>
  <c r="M145" i="17"/>
  <c r="M144" i="17"/>
  <c r="M143" i="17"/>
  <c r="M142" i="17"/>
  <c r="M141" i="17"/>
  <c r="N141" i="17" s="1"/>
  <c r="O141" i="17" s="1"/>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N118" i="17" s="1"/>
  <c r="O118" i="17" s="1"/>
  <c r="M117" i="17"/>
  <c r="M116" i="17"/>
  <c r="M115" i="17"/>
  <c r="M114" i="17"/>
  <c r="M113" i="17"/>
  <c r="M112" i="17"/>
  <c r="M111" i="17"/>
  <c r="M110" i="17"/>
  <c r="M109" i="17"/>
  <c r="M108" i="17"/>
  <c r="M107" i="17"/>
  <c r="M106" i="17"/>
  <c r="M105" i="17"/>
  <c r="M104" i="17"/>
  <c r="M103" i="17"/>
  <c r="M102" i="17"/>
  <c r="M101" i="17"/>
  <c r="M100" i="17"/>
  <c r="N100" i="17" s="1"/>
  <c r="O100" i="17" s="1"/>
  <c r="M99" i="17"/>
  <c r="M98" i="17"/>
  <c r="M97" i="17"/>
  <c r="M96" i="17"/>
  <c r="M95" i="17"/>
  <c r="M94" i="17"/>
  <c r="M93" i="17"/>
  <c r="M92" i="17"/>
  <c r="M91" i="17"/>
  <c r="M90" i="17"/>
  <c r="M89" i="17"/>
  <c r="M88" i="17"/>
  <c r="M87" i="17"/>
  <c r="M86" i="17"/>
  <c r="N86" i="17" s="1"/>
  <c r="O86" i="17" s="1"/>
  <c r="M85" i="17"/>
  <c r="M84" i="17"/>
  <c r="M83" i="17"/>
  <c r="M82" i="17"/>
  <c r="M81" i="17"/>
  <c r="M80" i="17"/>
  <c r="M79" i="17"/>
  <c r="M78" i="17"/>
  <c r="M77" i="17"/>
  <c r="M76" i="17"/>
  <c r="M75" i="17"/>
  <c r="M74" i="17"/>
  <c r="M73" i="17"/>
  <c r="M72" i="17"/>
  <c r="M71" i="17"/>
  <c r="M70" i="17"/>
  <c r="M69" i="17"/>
  <c r="M68" i="17"/>
  <c r="N68" i="17" s="1"/>
  <c r="O68" i="17" s="1"/>
  <c r="M67" i="17"/>
  <c r="M66" i="17"/>
  <c r="M65" i="17"/>
  <c r="M64" i="17"/>
  <c r="M63" i="17"/>
  <c r="M62" i="17"/>
  <c r="M61" i="17"/>
  <c r="M60" i="17"/>
  <c r="M59" i="17"/>
  <c r="M58" i="17"/>
  <c r="M57" i="17"/>
  <c r="M56" i="17"/>
  <c r="M55" i="17"/>
  <c r="M54" i="17"/>
  <c r="N54" i="17" s="1"/>
  <c r="O54" i="17" s="1"/>
  <c r="M53" i="17"/>
  <c r="M52" i="17"/>
  <c r="N52" i="17" s="1"/>
  <c r="O52" i="17" s="1"/>
  <c r="M51" i="17"/>
  <c r="M50" i="17"/>
  <c r="M49" i="17"/>
  <c r="M48" i="17"/>
  <c r="M47" i="17"/>
  <c r="M46" i="17"/>
  <c r="N46" i="17" s="1"/>
  <c r="O46" i="17" s="1"/>
  <c r="M45" i="17"/>
  <c r="M44" i="17"/>
  <c r="M43" i="17"/>
  <c r="M42" i="17"/>
  <c r="M41" i="17"/>
  <c r="M40" i="17"/>
  <c r="M39" i="17"/>
  <c r="M38" i="17"/>
  <c r="M37" i="17"/>
  <c r="M36" i="17"/>
  <c r="N36" i="17" s="1"/>
  <c r="O36" i="17" s="1"/>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N6" i="17" s="1"/>
  <c r="O6" i="17" s="1"/>
  <c r="M5" i="17"/>
  <c r="M4" i="17"/>
  <c r="N109" i="17" l="1"/>
  <c r="O109" i="17" s="1"/>
  <c r="N237" i="17"/>
  <c r="O237" i="17" s="1"/>
  <c r="N112" i="17"/>
  <c r="O112" i="17" s="1"/>
  <c r="N191" i="17"/>
  <c r="O191" i="17" s="1"/>
  <c r="N204" i="17"/>
  <c r="O204" i="17" s="1"/>
  <c r="N212" i="17"/>
  <c r="O212" i="17" s="1"/>
  <c r="N219" i="17"/>
  <c r="O219" i="17" s="1"/>
  <c r="N227" i="17"/>
  <c r="O227" i="17" s="1"/>
  <c r="N233" i="17"/>
  <c r="O233" i="17" s="1"/>
  <c r="N240" i="17"/>
  <c r="O240" i="17" s="1"/>
  <c r="N288" i="17"/>
  <c r="O288" i="17" s="1"/>
  <c r="N296" i="17"/>
  <c r="O296" i="17" s="1"/>
  <c r="N302" i="17"/>
  <c r="O302" i="17" s="1"/>
  <c r="N309" i="17"/>
  <c r="O309" i="17" s="1"/>
  <c r="N325" i="17"/>
  <c r="O325" i="17" s="1"/>
  <c r="N7" i="17"/>
  <c r="O7" i="17" s="1"/>
  <c r="N22" i="17"/>
  <c r="O22" i="17" s="1"/>
  <c r="N50" i="17"/>
  <c r="O50" i="17" s="1"/>
  <c r="N63" i="17"/>
  <c r="O63" i="17" s="1"/>
  <c r="N114" i="17"/>
  <c r="O114" i="17" s="1"/>
  <c r="N128" i="17"/>
  <c r="O128" i="17" s="1"/>
  <c r="N136" i="17"/>
  <c r="O136" i="17" s="1"/>
  <c r="N143" i="17"/>
  <c r="O143" i="17" s="1"/>
  <c r="N157" i="17"/>
  <c r="O157" i="17" s="1"/>
  <c r="N185" i="17"/>
  <c r="O185" i="17" s="1"/>
  <c r="N198" i="17"/>
  <c r="O198" i="17" s="1"/>
  <c r="N242" i="17"/>
  <c r="O242" i="17" s="1"/>
  <c r="N249" i="17"/>
  <c r="O249" i="17" s="1"/>
  <c r="N281" i="17"/>
  <c r="O281" i="17" s="1"/>
  <c r="N297" i="17"/>
  <c r="O297" i="17" s="1"/>
  <c r="N310" i="17"/>
  <c r="O310" i="17" s="1"/>
  <c r="N332" i="17"/>
  <c r="O332" i="17" s="1"/>
  <c r="N295" i="17"/>
  <c r="O295" i="17" s="1"/>
  <c r="N324" i="17"/>
  <c r="O324" i="17" s="1"/>
  <c r="N127" i="17"/>
  <c r="O127" i="17" s="1"/>
  <c r="N149" i="17"/>
  <c r="O149" i="17" s="1"/>
  <c r="N192" i="17"/>
  <c r="O192" i="17" s="1"/>
  <c r="N268" i="17"/>
  <c r="O268" i="17" s="1"/>
  <c r="N44" i="17"/>
  <c r="O44" i="17" s="1"/>
  <c r="N186" i="17"/>
  <c r="O186" i="17" s="1"/>
  <c r="N199" i="17"/>
  <c r="O199" i="17" s="1"/>
  <c r="N207" i="17"/>
  <c r="O207" i="17" s="1"/>
  <c r="N236" i="17"/>
  <c r="O236" i="17" s="1"/>
  <c r="N250" i="17"/>
  <c r="O250" i="17" s="1"/>
  <c r="N258" i="17"/>
  <c r="O258" i="17" s="1"/>
  <c r="N263" i="17"/>
  <c r="O263" i="17" s="1"/>
  <c r="N282" i="17"/>
  <c r="O282" i="17" s="1"/>
  <c r="N304" i="17"/>
  <c r="O304" i="17" s="1"/>
  <c r="N311" i="17"/>
  <c r="O311" i="17" s="1"/>
  <c r="N319" i="17"/>
  <c r="O319" i="17" s="1"/>
  <c r="N327" i="17"/>
  <c r="O327" i="17" s="1"/>
  <c r="N333" i="17"/>
  <c r="O333" i="17" s="1"/>
  <c r="N41" i="17"/>
  <c r="O41" i="17" s="1"/>
  <c r="N126" i="17"/>
  <c r="O126" i="17" s="1"/>
  <c r="N155" i="17"/>
  <c r="O155" i="17" s="1"/>
  <c r="N169" i="17"/>
  <c r="O169" i="17" s="1"/>
  <c r="N62" i="17"/>
  <c r="O62" i="17" s="1"/>
  <c r="N85" i="17"/>
  <c r="O85" i="17" s="1"/>
  <c r="N106" i="17"/>
  <c r="O106" i="17" s="1"/>
  <c r="N135" i="17"/>
  <c r="O135" i="17" s="1"/>
  <c r="N170" i="17"/>
  <c r="O170" i="17" s="1"/>
  <c r="N197" i="17"/>
  <c r="O197" i="17" s="1"/>
  <c r="N241" i="17"/>
  <c r="O241" i="17" s="1"/>
  <c r="N64" i="17"/>
  <c r="O64" i="17" s="1"/>
  <c r="N71" i="17"/>
  <c r="O71" i="17" s="1"/>
  <c r="N94" i="17"/>
  <c r="O94" i="17" s="1"/>
  <c r="N108" i="17"/>
  <c r="O108" i="17" s="1"/>
  <c r="N137" i="17"/>
  <c r="O137" i="17" s="1"/>
  <c r="N144" i="17"/>
  <c r="O144" i="17" s="1"/>
  <c r="N9" i="17"/>
  <c r="O9" i="17" s="1"/>
  <c r="N31" i="17"/>
  <c r="O31" i="17" s="1"/>
  <c r="N58" i="17"/>
  <c r="O58" i="17" s="1"/>
  <c r="N72" i="17"/>
  <c r="O72" i="17" s="1"/>
  <c r="N80" i="17"/>
  <c r="O80" i="17" s="1"/>
  <c r="N95" i="17"/>
  <c r="O95" i="17" s="1"/>
  <c r="N115" i="17"/>
  <c r="O115" i="17" s="1"/>
  <c r="N122" i="17"/>
  <c r="O122" i="17" s="1"/>
  <c r="N138" i="17"/>
  <c r="O138" i="17" s="1"/>
  <c r="N145" i="17"/>
  <c r="O145" i="17" s="1"/>
  <c r="N151" i="17"/>
  <c r="O151" i="17" s="1"/>
  <c r="N159" i="17"/>
  <c r="O159" i="17" s="1"/>
  <c r="N165" i="17"/>
  <c r="O165" i="17" s="1"/>
  <c r="N195" i="17"/>
  <c r="O195" i="17" s="1"/>
  <c r="N200" i="17"/>
  <c r="O200" i="17" s="1"/>
  <c r="N208" i="17"/>
  <c r="O208" i="17" s="1"/>
  <c r="N223" i="17"/>
  <c r="O223" i="17" s="1"/>
  <c r="N243" i="17"/>
  <c r="O243" i="17" s="1"/>
  <c r="N264" i="17"/>
  <c r="O264" i="17" s="1"/>
  <c r="N305" i="17"/>
  <c r="O305" i="17" s="1"/>
  <c r="N312" i="17"/>
  <c r="O312" i="17" s="1"/>
  <c r="N320" i="17"/>
  <c r="O320" i="17" s="1"/>
  <c r="N328" i="17"/>
  <c r="O328" i="17" s="1"/>
  <c r="N255" i="17"/>
  <c r="O255" i="17" s="1"/>
  <c r="N273" i="17"/>
  <c r="O273" i="17" s="1"/>
  <c r="N287" i="17"/>
  <c r="O287" i="17" s="1"/>
  <c r="N21" i="17"/>
  <c r="O21" i="17" s="1"/>
  <c r="N274" i="17"/>
  <c r="O274" i="17" s="1"/>
  <c r="N8" i="17"/>
  <c r="O8" i="17" s="1"/>
  <c r="N17" i="17"/>
  <c r="O17" i="17" s="1"/>
  <c r="N73" i="17"/>
  <c r="O73" i="17" s="1"/>
  <c r="N81" i="17"/>
  <c r="O81" i="17" s="1"/>
  <c r="N88" i="17"/>
  <c r="O88" i="17" s="1"/>
  <c r="N123" i="17"/>
  <c r="O123" i="17" s="1"/>
  <c r="N146" i="17"/>
  <c r="O146" i="17" s="1"/>
  <c r="N181" i="17"/>
  <c r="O181" i="17" s="1"/>
  <c r="N201" i="17"/>
  <c r="O201" i="17" s="1"/>
  <c r="N209" i="17"/>
  <c r="O209" i="17" s="1"/>
  <c r="N216" i="17"/>
  <c r="O216" i="17" s="1"/>
  <c r="N224" i="17"/>
  <c r="O224" i="17" s="1"/>
  <c r="N230" i="17"/>
  <c r="O230" i="17" s="1"/>
  <c r="N265" i="17"/>
  <c r="O265" i="17" s="1"/>
  <c r="N277" i="17"/>
  <c r="O277" i="17" s="1"/>
  <c r="N300" i="17"/>
  <c r="O300" i="17" s="1"/>
  <c r="N306" i="17"/>
  <c r="O306" i="17" s="1"/>
  <c r="N321" i="17"/>
  <c r="O321" i="17" s="1"/>
  <c r="N329" i="17"/>
  <c r="O329" i="17" s="1"/>
  <c r="N177" i="17"/>
  <c r="O177" i="17" s="1"/>
  <c r="N13" i="17"/>
  <c r="O13" i="17" s="1"/>
  <c r="N28" i="17"/>
  <c r="O28" i="17" s="1"/>
  <c r="N49" i="17"/>
  <c r="O49" i="17" s="1"/>
  <c r="N113" i="17"/>
  <c r="O113" i="17" s="1"/>
  <c r="N178" i="17"/>
  <c r="O178" i="17" s="1"/>
  <c r="N248" i="17"/>
  <c r="O248" i="17" s="1"/>
  <c r="N18" i="17"/>
  <c r="O18" i="17" s="1"/>
  <c r="N39" i="17"/>
  <c r="O39" i="17" s="1"/>
  <c r="N53" i="17"/>
  <c r="O53" i="17" s="1"/>
  <c r="N82" i="17"/>
  <c r="O82" i="17" s="1"/>
  <c r="N89" i="17"/>
  <c r="O89" i="17" s="1"/>
  <c r="N103" i="17"/>
  <c r="O103" i="17" s="1"/>
  <c r="N117" i="17"/>
  <c r="O117" i="17" s="1"/>
  <c r="N140" i="17"/>
  <c r="O140" i="17" s="1"/>
  <c r="N153" i="17"/>
  <c r="O153" i="17" s="1"/>
  <c r="N161" i="17"/>
  <c r="O161" i="17" s="1"/>
  <c r="N167" i="17"/>
  <c r="O167" i="17" s="1"/>
  <c r="N175" i="17"/>
  <c r="O175" i="17" s="1"/>
  <c r="N189" i="17"/>
  <c r="O189" i="17" s="1"/>
  <c r="N210" i="17"/>
  <c r="O210" i="17" s="1"/>
  <c r="N217" i="17"/>
  <c r="O217" i="17" s="1"/>
  <c r="N231" i="17"/>
  <c r="O231" i="17" s="1"/>
  <c r="N245" i="17"/>
  <c r="O245" i="17" s="1"/>
  <c r="N271" i="17"/>
  <c r="O271" i="17" s="1"/>
  <c r="N285" i="17"/>
  <c r="O285" i="17" s="1"/>
  <c r="N314" i="17"/>
  <c r="O314" i="17" s="1"/>
  <c r="N105" i="17"/>
  <c r="O105" i="17" s="1"/>
  <c r="N256" i="17"/>
  <c r="O256" i="17" s="1"/>
  <c r="N27" i="17"/>
  <c r="O27" i="17" s="1"/>
  <c r="N40" i="17"/>
  <c r="O40" i="17" s="1"/>
  <c r="N60" i="17"/>
  <c r="O60" i="17" s="1"/>
  <c r="N75" i="17"/>
  <c r="O75" i="17" s="1"/>
  <c r="N90" i="17"/>
  <c r="O90" i="17" s="1"/>
  <c r="N104" i="17"/>
  <c r="O104" i="17" s="1"/>
  <c r="N111" i="17"/>
  <c r="O111" i="17" s="1"/>
  <c r="N147" i="17"/>
  <c r="O147" i="17" s="1"/>
  <c r="N154" i="17"/>
  <c r="O154" i="17" s="1"/>
  <c r="N168" i="17"/>
  <c r="O168" i="17" s="1"/>
  <c r="N176" i="17"/>
  <c r="O176" i="17" s="1"/>
  <c r="N182" i="17"/>
  <c r="O182" i="17" s="1"/>
  <c r="N218" i="17"/>
  <c r="O218" i="17" s="1"/>
  <c r="N232" i="17"/>
  <c r="O232" i="17" s="1"/>
  <c r="N239" i="17"/>
  <c r="O239" i="17" s="1"/>
  <c r="N254" i="17"/>
  <c r="O254" i="17" s="1"/>
  <c r="N260" i="17"/>
  <c r="O260" i="17" s="1"/>
  <c r="N272" i="17"/>
  <c r="O272" i="17" s="1"/>
  <c r="N278" i="17"/>
  <c r="O278" i="17" s="1"/>
  <c r="N286" i="17"/>
  <c r="O286" i="17" s="1"/>
  <c r="N301" i="17"/>
  <c r="O301" i="17" s="1"/>
  <c r="N307" i="17"/>
  <c r="O307" i="17" s="1"/>
  <c r="N315" i="17"/>
  <c r="O315" i="17" s="1"/>
  <c r="N77" i="17"/>
  <c r="O77" i="17" s="1"/>
  <c r="N110" i="17"/>
  <c r="O110" i="17" s="1"/>
  <c r="N116" i="17"/>
  <c r="O116" i="17" s="1"/>
  <c r="N142" i="17"/>
  <c r="O142" i="17" s="1"/>
  <c r="N148" i="17"/>
  <c r="O148" i="17" s="1"/>
  <c r="N173" i="17"/>
  <c r="O173" i="17" s="1"/>
  <c r="N205" i="17"/>
  <c r="O205" i="17" s="1"/>
  <c r="N211" i="17"/>
  <c r="O211" i="17" s="1"/>
  <c r="N238" i="17"/>
  <c r="O238" i="17" s="1"/>
  <c r="N262" i="17"/>
  <c r="O262" i="17" s="1"/>
  <c r="N293" i="17"/>
  <c r="O293" i="17" s="1"/>
  <c r="N326" i="17"/>
  <c r="O326" i="17" s="1"/>
  <c r="N20" i="17"/>
  <c r="O20" i="17" s="1"/>
  <c r="N38" i="17"/>
  <c r="O38" i="17" s="1"/>
  <c r="N45" i="17"/>
  <c r="O45" i="17" s="1"/>
  <c r="N51" i="17"/>
  <c r="O51" i="17" s="1"/>
  <c r="N83" i="17"/>
  <c r="O83" i="17" s="1"/>
  <c r="N4" i="17"/>
  <c r="O4" i="17" s="1"/>
  <c r="N92" i="17"/>
  <c r="O92" i="17" s="1"/>
  <c r="N132" i="17"/>
  <c r="O132" i="17" s="1"/>
  <c r="N156" i="17"/>
  <c r="O156" i="17" s="1"/>
  <c r="N206" i="17"/>
  <c r="O206" i="17" s="1"/>
  <c r="N246" i="17"/>
  <c r="O246" i="17" s="1"/>
  <c r="N253" i="17"/>
  <c r="O253" i="17" s="1"/>
  <c r="N316" i="17"/>
  <c r="O316" i="17" s="1"/>
  <c r="N334" i="17"/>
  <c r="O334" i="17" s="1"/>
  <c r="N19" i="17"/>
  <c r="O19" i="17" s="1"/>
  <c r="N133" i="17"/>
  <c r="O133" i="17" s="1"/>
  <c r="N203" i="17"/>
  <c r="O203" i="17" s="1"/>
  <c r="N292" i="17"/>
  <c r="O292" i="17" s="1"/>
  <c r="N257" i="17"/>
  <c r="O257" i="17" s="1"/>
  <c r="N107" i="17"/>
  <c r="O107" i="17" s="1"/>
  <c r="N298" i="17"/>
  <c r="O298" i="17" s="1"/>
  <c r="N308" i="17"/>
  <c r="O308" i="17" s="1"/>
  <c r="N55" i="17"/>
  <c r="O55" i="17" s="1"/>
  <c r="N61" i="17"/>
  <c r="O61" i="17" s="1"/>
  <c r="N74" i="17"/>
  <c r="O74" i="17" s="1"/>
  <c r="N78" i="17"/>
  <c r="O78" i="17" s="1"/>
  <c r="N96" i="17"/>
  <c r="O96" i="17" s="1"/>
  <c r="N101" i="17"/>
  <c r="O101" i="17" s="1"/>
  <c r="N124" i="17"/>
  <c r="O124" i="17" s="1"/>
  <c r="N152" i="17"/>
  <c r="O152" i="17" s="1"/>
  <c r="N194" i="17"/>
  <c r="O194" i="17" s="1"/>
  <c r="N235" i="17"/>
  <c r="O235" i="17" s="1"/>
  <c r="N280" i="17"/>
  <c r="O280" i="17" s="1"/>
  <c r="N134" i="17"/>
  <c r="O134" i="17" s="1"/>
  <c r="N174" i="17"/>
  <c r="O174" i="17" s="1"/>
  <c r="N24" i="17"/>
  <c r="O24" i="17" s="1"/>
  <c r="N29" i="17"/>
  <c r="O29" i="17" s="1"/>
  <c r="N131" i="17"/>
  <c r="O131" i="17" s="1"/>
  <c r="N10" i="17"/>
  <c r="O10" i="17" s="1"/>
  <c r="N14" i="17"/>
  <c r="O14" i="17" s="1"/>
  <c r="N25" i="17"/>
  <c r="O25" i="17" s="1"/>
  <c r="N56" i="17"/>
  <c r="O56" i="17" s="1"/>
  <c r="N79" i="17"/>
  <c r="O79" i="17" s="1"/>
  <c r="N84" i="17"/>
  <c r="O84" i="17" s="1"/>
  <c r="N97" i="17"/>
  <c r="O97" i="17" s="1"/>
  <c r="N102" i="17"/>
  <c r="O102" i="17" s="1"/>
  <c r="N171" i="17"/>
  <c r="O171" i="17" s="1"/>
  <c r="N188" i="17"/>
  <c r="O188" i="17" s="1"/>
  <c r="N229" i="17"/>
  <c r="O229" i="17" s="1"/>
  <c r="N247" i="17"/>
  <c r="O247" i="17" s="1"/>
  <c r="N299" i="17"/>
  <c r="O299" i="17" s="1"/>
  <c r="N322" i="17"/>
  <c r="O322" i="17" s="1"/>
  <c r="N193" i="17"/>
  <c r="O193" i="17" s="1"/>
  <c r="N26" i="17"/>
  <c r="O26" i="17" s="1"/>
  <c r="N42" i="17"/>
  <c r="O42" i="17" s="1"/>
  <c r="N57" i="17"/>
  <c r="O57" i="17" s="1"/>
  <c r="N98" i="17"/>
  <c r="O98" i="17" s="1"/>
  <c r="N119" i="17"/>
  <c r="O119" i="17" s="1"/>
  <c r="N125" i="17"/>
  <c r="O125" i="17" s="1"/>
  <c r="N160" i="17"/>
  <c r="O160" i="17" s="1"/>
  <c r="N225" i="17"/>
  <c r="O225" i="17" s="1"/>
  <c r="N317" i="17"/>
  <c r="O317" i="17" s="1"/>
  <c r="N323" i="17"/>
  <c r="O323" i="17" s="1"/>
  <c r="N67" i="17"/>
  <c r="O67" i="17" s="1"/>
  <c r="N215" i="17"/>
  <c r="O215" i="17" s="1"/>
  <c r="N234" i="17"/>
  <c r="O234" i="17" s="1"/>
  <c r="N180" i="17"/>
  <c r="O180" i="17" s="1"/>
  <c r="N252" i="17"/>
  <c r="O252" i="17" s="1"/>
  <c r="N303" i="17"/>
  <c r="O303" i="17" s="1"/>
  <c r="N32" i="17"/>
  <c r="O32" i="17" s="1"/>
  <c r="N166" i="17"/>
  <c r="O166" i="17" s="1"/>
  <c r="N183" i="17"/>
  <c r="O183" i="17" s="1"/>
  <c r="N202" i="17"/>
  <c r="O202" i="17" s="1"/>
  <c r="N226" i="17"/>
  <c r="O226" i="17" s="1"/>
  <c r="N276" i="17"/>
  <c r="O276" i="17" s="1"/>
  <c r="N289" i="17"/>
  <c r="O289" i="17" s="1"/>
  <c r="N129" i="17"/>
  <c r="O129" i="17" s="1"/>
  <c r="N23" i="17"/>
  <c r="O23" i="17" s="1"/>
  <c r="N35" i="17"/>
  <c r="O35" i="17" s="1"/>
  <c r="N130" i="17"/>
  <c r="O130" i="17" s="1"/>
  <c r="N279" i="17"/>
  <c r="O279" i="17" s="1"/>
  <c r="N5" i="17"/>
  <c r="O5" i="17" s="1"/>
  <c r="N16" i="17"/>
  <c r="O16" i="17" s="1"/>
  <c r="N47" i="17"/>
  <c r="O47" i="17" s="1"/>
  <c r="N69" i="17"/>
  <c r="O69" i="17" s="1"/>
  <c r="N99" i="17"/>
  <c r="O99" i="17" s="1"/>
  <c r="N120" i="17"/>
  <c r="O120" i="17" s="1"/>
  <c r="N33" i="17"/>
  <c r="O33" i="17" s="1"/>
  <c r="N37" i="17"/>
  <c r="O37" i="17" s="1"/>
  <c r="N43" i="17"/>
  <c r="O43" i="17" s="1"/>
  <c r="N48" i="17"/>
  <c r="O48" i="17" s="1"/>
  <c r="N65" i="17"/>
  <c r="O65" i="17" s="1"/>
  <c r="N70" i="17"/>
  <c r="O70" i="17" s="1"/>
  <c r="N121" i="17"/>
  <c r="O121" i="17" s="1"/>
  <c r="N139" i="17"/>
  <c r="O139" i="17" s="1"/>
  <c r="N162" i="17"/>
  <c r="O162" i="17" s="1"/>
  <c r="N184" i="17"/>
  <c r="O184" i="17" s="1"/>
  <c r="N220" i="17"/>
  <c r="O220" i="17" s="1"/>
  <c r="N266" i="17"/>
  <c r="O266" i="17" s="1"/>
  <c r="N290" i="17"/>
  <c r="O290" i="17" s="1"/>
  <c r="N313" i="17"/>
  <c r="O313" i="17" s="1"/>
  <c r="N318" i="17"/>
  <c r="O318" i="17" s="1"/>
  <c r="N15" i="17"/>
  <c r="O15" i="17" s="1"/>
  <c r="N11" i="17"/>
  <c r="O11" i="17" s="1"/>
  <c r="N12" i="17"/>
  <c r="O12" i="17" s="1"/>
  <c r="N34" i="17"/>
  <c r="O34" i="17" s="1"/>
  <c r="N66" i="17"/>
  <c r="O66" i="17" s="1"/>
  <c r="N87" i="17"/>
  <c r="O87" i="17" s="1"/>
  <c r="N93" i="17"/>
  <c r="O93" i="17" s="1"/>
  <c r="N163" i="17"/>
  <c r="O163" i="17" s="1"/>
  <c r="N244" i="17"/>
  <c r="O244" i="17" s="1"/>
  <c r="N284" i="17"/>
  <c r="O284" i="17" s="1"/>
  <c r="N330" i="17"/>
  <c r="O330" i="17" s="1"/>
  <c r="M335" i="17"/>
  <c r="N291" i="17"/>
  <c r="O291" i="17" s="1"/>
  <c r="N294" i="17"/>
  <c r="O294" i="17" s="1"/>
  <c r="N76" i="17"/>
  <c r="O76" i="17" s="1"/>
  <c r="N172" i="17"/>
  <c r="O172" i="17" s="1"/>
  <c r="N221" i="17"/>
  <c r="O221" i="17" s="1"/>
  <c r="N30" i="17"/>
  <c r="O30" i="17" s="1"/>
  <c r="N59" i="17"/>
  <c r="O59" i="17" s="1"/>
  <c r="N91" i="17"/>
  <c r="O91" i="17" s="1"/>
  <c r="N158" i="17"/>
  <c r="O158" i="17" s="1"/>
  <c r="N187" i="17"/>
  <c r="O187" i="17" s="1"/>
  <c r="N190" i="17"/>
  <c r="O190" i="17" s="1"/>
  <c r="N213" i="17"/>
  <c r="O213" i="17" s="1"/>
  <c r="N222" i="17"/>
  <c r="O222" i="17" s="1"/>
  <c r="N251" i="17"/>
  <c r="O251" i="17" s="1"/>
  <c r="N283" i="17"/>
  <c r="O283" i="17" s="1"/>
  <c r="G217" i="15"/>
  <c r="M244" i="16" s="1"/>
  <c r="G235" i="15"/>
  <c r="M345" i="16" s="1"/>
  <c r="G132" i="15"/>
  <c r="M284" i="16" s="1"/>
  <c r="G20" i="15"/>
  <c r="M92" i="16" s="1"/>
  <c r="G105" i="15"/>
  <c r="M338" i="16" s="1"/>
  <c r="G37" i="15"/>
  <c r="M5" i="16" s="1"/>
  <c r="F5" i="15"/>
  <c r="G130" i="15"/>
  <c r="M271" i="16" s="1"/>
  <c r="G219" i="15"/>
  <c r="M125" i="16" s="1"/>
  <c r="G236" i="15"/>
  <c r="M58" i="16" s="1"/>
  <c r="G220" i="15"/>
  <c r="M272" i="16" s="1"/>
  <c r="G303" i="15"/>
  <c r="G16" i="15"/>
  <c r="M302" i="16" s="1"/>
  <c r="G128" i="15"/>
  <c r="M210" i="16" s="1"/>
  <c r="G104" i="15"/>
  <c r="M191" i="16" s="1"/>
  <c r="AP220" i="30" l="1"/>
  <c r="K220" i="19"/>
  <c r="K236" i="19"/>
  <c r="AP236" i="30"/>
  <c r="AP219" i="30"/>
  <c r="K219" i="19"/>
  <c r="AP130" i="30"/>
  <c r="K130" i="19"/>
  <c r="AP20" i="30"/>
  <c r="K20" i="19"/>
  <c r="AP132" i="30"/>
  <c r="K132" i="19"/>
  <c r="AP105" i="30"/>
  <c r="K105" i="19"/>
  <c r="K235" i="19"/>
  <c r="AP235" i="30"/>
  <c r="K217" i="19"/>
  <c r="AP217" i="30"/>
  <c r="K16" i="19"/>
  <c r="AP16" i="30"/>
  <c r="K37" i="19"/>
  <c r="AP37" i="30"/>
  <c r="K104" i="19"/>
  <c r="AP104" i="30"/>
  <c r="AP128" i="30"/>
  <c r="K128" i="19"/>
  <c r="G110" i="15"/>
  <c r="M70" i="16" s="1"/>
  <c r="G205" i="15"/>
  <c r="M219" i="16" s="1"/>
  <c r="G200" i="15"/>
  <c r="M247" i="16" s="1"/>
  <c r="G310" i="15"/>
  <c r="G38" i="15"/>
  <c r="M69" i="16" s="1"/>
  <c r="G123" i="15"/>
  <c r="M75" i="16" s="1"/>
  <c r="G159" i="15"/>
  <c r="M240" i="16" s="1"/>
  <c r="G187" i="15"/>
  <c r="M61" i="16" s="1"/>
  <c r="G323" i="15"/>
  <c r="M33" i="16" s="1"/>
  <c r="K329" i="19" s="1"/>
  <c r="G265" i="15"/>
  <c r="M74" i="16" s="1"/>
  <c r="K266" i="19" s="1"/>
  <c r="G93" i="15"/>
  <c r="M131" i="16" s="1"/>
  <c r="G188" i="15"/>
  <c r="M185" i="16" s="1"/>
  <c r="G31" i="15"/>
  <c r="M46" i="16" s="1"/>
  <c r="G73" i="15"/>
  <c r="M324" i="16" s="1"/>
  <c r="G193" i="15"/>
  <c r="M108" i="16" s="1"/>
  <c r="G45" i="15"/>
  <c r="M307" i="16" s="1"/>
  <c r="G64" i="15"/>
  <c r="M172" i="16" s="1"/>
  <c r="G212" i="15"/>
  <c r="M174" i="16" s="1"/>
  <c r="G134" i="15"/>
  <c r="M49" i="16" s="1"/>
  <c r="G151" i="15"/>
  <c r="M292" i="16" s="1"/>
  <c r="G72" i="15"/>
  <c r="M249" i="16" s="1"/>
  <c r="G207" i="15"/>
  <c r="M221" i="16" s="1"/>
  <c r="G202" i="15"/>
  <c r="M56" i="16" s="1"/>
  <c r="G142" i="15"/>
  <c r="M335" i="16" s="1"/>
  <c r="G197" i="15"/>
  <c r="M278" i="16" s="1"/>
  <c r="G285" i="15"/>
  <c r="G287" i="15"/>
  <c r="G61" i="15"/>
  <c r="M171" i="16" s="1"/>
  <c r="G213" i="15"/>
  <c r="M187" i="16" s="1"/>
  <c r="G186" i="15"/>
  <c r="M124" i="16" s="1"/>
  <c r="G147" i="15"/>
  <c r="M327" i="16" s="1"/>
  <c r="G39" i="15"/>
  <c r="M76" i="16" s="1"/>
  <c r="G275" i="15"/>
  <c r="G18" i="15"/>
  <c r="M306" i="16" s="1"/>
  <c r="G222" i="15"/>
  <c r="M136" i="16" s="1"/>
  <c r="G190" i="15"/>
  <c r="M28" i="16" s="1"/>
  <c r="G255" i="15"/>
  <c r="G135" i="15"/>
  <c r="M252" i="16" s="1"/>
  <c r="G196" i="15"/>
  <c r="M348" i="16" s="1"/>
  <c r="G111" i="15"/>
  <c r="M100" i="16" s="1"/>
  <c r="G330" i="15"/>
  <c r="G143" i="15"/>
  <c r="M143" i="16" s="1"/>
  <c r="G75" i="15"/>
  <c r="M222" i="16" s="1"/>
  <c r="G226" i="15"/>
  <c r="M104" i="16" s="1"/>
  <c r="G60" i="15"/>
  <c r="M169" i="16" s="1"/>
  <c r="G214" i="15"/>
  <c r="M48" i="16" s="1"/>
  <c r="G259" i="15"/>
  <c r="G249" i="15"/>
  <c r="G58" i="15"/>
  <c r="M113" i="16" s="1"/>
  <c r="G149" i="15"/>
  <c r="M339" i="16" s="1"/>
  <c r="G136" i="15"/>
  <c r="M15" i="16" s="1"/>
  <c r="G19" i="15"/>
  <c r="M35" i="16" s="1"/>
  <c r="G333" i="15"/>
  <c r="M320" i="16" s="1"/>
  <c r="K339" i="19" s="1"/>
  <c r="G206" i="15"/>
  <c r="M202" i="16" s="1"/>
  <c r="G65" i="15"/>
  <c r="M31" i="16" s="1"/>
  <c r="G261" i="15"/>
  <c r="G99" i="15"/>
  <c r="M165" i="16" s="1"/>
  <c r="G290" i="15"/>
  <c r="G76" i="15"/>
  <c r="M353" i="16" s="1"/>
  <c r="G5" i="15"/>
  <c r="G260" i="15"/>
  <c r="G192" i="15"/>
  <c r="M118" i="16" s="1"/>
  <c r="G284" i="15"/>
  <c r="G326" i="15"/>
  <c r="G246" i="15"/>
  <c r="G194" i="15"/>
  <c r="M123" i="16" s="1"/>
  <c r="G168" i="15"/>
  <c r="M207" i="16" s="1"/>
  <c r="G102" i="15"/>
  <c r="M53" i="16" s="1"/>
  <c r="G218" i="15"/>
  <c r="M37" i="16" s="1"/>
  <c r="G24" i="15"/>
  <c r="M85" i="16" s="1"/>
  <c r="G25" i="15"/>
  <c r="M167" i="16" s="1"/>
  <c r="G66" i="15"/>
  <c r="M289" i="16" s="1"/>
  <c r="G203" i="15"/>
  <c r="M115" i="16" s="1"/>
  <c r="G305" i="15"/>
  <c r="G28" i="15"/>
  <c r="M349" i="16" s="1"/>
  <c r="G299" i="15"/>
  <c r="G271" i="15"/>
  <c r="G129" i="15"/>
  <c r="M246" i="16" s="1"/>
  <c r="G164" i="15"/>
  <c r="M199" i="16" s="1"/>
  <c r="G272" i="15"/>
  <c r="G36" i="15"/>
  <c r="M73" i="16" s="1"/>
  <c r="G210" i="15"/>
  <c r="M96" i="16" s="1"/>
  <c r="G77" i="15"/>
  <c r="M64" i="16" s="1"/>
  <c r="G153" i="15"/>
  <c r="M321" i="16" s="1"/>
  <c r="G324" i="15"/>
  <c r="G304" i="15"/>
  <c r="G295" i="15"/>
  <c r="G96" i="15"/>
  <c r="M205" i="16" s="1"/>
  <c r="G244" i="15"/>
  <c r="M275" i="16" s="1"/>
  <c r="G7" i="15"/>
  <c r="M18" i="16" s="1"/>
  <c r="G264" i="15"/>
  <c r="G90" i="15"/>
  <c r="M356" i="16" s="1"/>
  <c r="G13" i="15"/>
  <c r="M310" i="16" s="1"/>
  <c r="G221" i="15"/>
  <c r="M281" i="16" s="1"/>
  <c r="G335" i="15"/>
  <c r="G152" i="15"/>
  <c r="M295" i="16" s="1"/>
  <c r="G315" i="15"/>
  <c r="M325" i="16" s="1"/>
  <c r="K321" i="19" s="1"/>
  <c r="G171" i="15"/>
  <c r="M159" i="16" s="1"/>
  <c r="G91" i="15"/>
  <c r="M93" i="16" s="1"/>
  <c r="G199" i="15"/>
  <c r="M188" i="16" s="1"/>
  <c r="G298" i="15"/>
  <c r="M317" i="16" s="1"/>
  <c r="K303" i="19" s="1"/>
  <c r="G26" i="15"/>
  <c r="M122" i="16" s="1"/>
  <c r="G297" i="15"/>
  <c r="G291" i="15"/>
  <c r="M352" i="16" s="1"/>
  <c r="K296" i="19" s="1"/>
  <c r="G101" i="15"/>
  <c r="M189" i="16" s="1"/>
  <c r="G63" i="15"/>
  <c r="M173" i="16" s="1"/>
  <c r="G325" i="15"/>
  <c r="M128" i="16" s="1"/>
  <c r="K331" i="19" s="1"/>
  <c r="G71" i="15"/>
  <c r="M109" i="16" s="1"/>
  <c r="G283" i="15"/>
  <c r="G15" i="15"/>
  <c r="M298" i="16" s="1"/>
  <c r="G245" i="15"/>
  <c r="M204" i="16" s="1"/>
  <c r="G67" i="15"/>
  <c r="M170" i="16" s="1"/>
  <c r="G114" i="15"/>
  <c r="M164" i="16" s="1"/>
  <c r="G108" i="15"/>
  <c r="M30" i="16" s="1"/>
  <c r="G86" i="15"/>
  <c r="M97" i="16" s="1"/>
  <c r="G103" i="15"/>
  <c r="M253" i="16" s="1"/>
  <c r="G250" i="15"/>
  <c r="G239" i="15"/>
  <c r="M334" i="16" s="1"/>
  <c r="G49" i="15"/>
  <c r="M309" i="16" s="1"/>
  <c r="G119" i="15"/>
  <c r="M163" i="16" s="1"/>
  <c r="G167" i="15"/>
  <c r="M201" i="16" s="1"/>
  <c r="G309" i="15"/>
  <c r="G160" i="15"/>
  <c r="M14" i="16" s="1"/>
  <c r="G14" i="15"/>
  <c r="M311" i="16" s="1"/>
  <c r="G6" i="15"/>
  <c r="M251" i="16" s="1"/>
  <c r="G174" i="15"/>
  <c r="M110" i="16" s="1"/>
  <c r="G127" i="15"/>
  <c r="M263" i="16" s="1"/>
  <c r="G208" i="15"/>
  <c r="M11" i="16" s="1"/>
  <c r="G191" i="15"/>
  <c r="M34" i="16" s="1"/>
  <c r="G155" i="15"/>
  <c r="M21" i="16" s="1"/>
  <c r="G175" i="15"/>
  <c r="M101" i="16" s="1"/>
  <c r="G172" i="15"/>
  <c r="M179" i="16" s="1"/>
  <c r="G185" i="15"/>
  <c r="M359" i="16" s="1"/>
  <c r="G133" i="15"/>
  <c r="M343" i="16" s="1"/>
  <c r="G43" i="15"/>
  <c r="M114" i="16" s="1"/>
  <c r="G225" i="15"/>
  <c r="M135" i="16" s="1"/>
  <c r="G148" i="15"/>
  <c r="M102" i="16" s="1"/>
  <c r="G327" i="15"/>
  <c r="G292" i="15"/>
  <c r="G100" i="15"/>
  <c r="M206" i="16" s="1"/>
  <c r="G328" i="15"/>
  <c r="G277" i="15"/>
  <c r="G227" i="15"/>
  <c r="M126" i="16" s="1"/>
  <c r="G44" i="15"/>
  <c r="M95" i="16" s="1"/>
  <c r="G34" i="15"/>
  <c r="M255" i="16" s="1"/>
  <c r="G78" i="15"/>
  <c r="M55" i="16" s="1"/>
  <c r="G256" i="15"/>
  <c r="M224" i="16" s="1"/>
  <c r="K257" i="19" s="1"/>
  <c r="G23" i="15"/>
  <c r="M82" i="16" s="1"/>
  <c r="G180" i="15"/>
  <c r="M333" i="16" s="1"/>
  <c r="G83" i="15"/>
  <c r="M227" i="16" s="1"/>
  <c r="G179" i="15"/>
  <c r="M32" i="16" s="1"/>
  <c r="G267" i="15"/>
  <c r="G131" i="15"/>
  <c r="M52" i="16" s="1"/>
  <c r="G262" i="15"/>
  <c r="G302" i="15"/>
  <c r="M19" i="16" s="1"/>
  <c r="K307" i="19" s="1"/>
  <c r="G198" i="15"/>
  <c r="M280" i="16" s="1"/>
  <c r="G242" i="15"/>
  <c r="M137" i="16" s="1"/>
  <c r="G278" i="15"/>
  <c r="G312" i="15"/>
  <c r="G234" i="15"/>
  <c r="M225" i="16" s="1"/>
  <c r="G55" i="15"/>
  <c r="M357" i="16" s="1"/>
  <c r="G98" i="15"/>
  <c r="M24" i="16" s="1"/>
  <c r="G332" i="15"/>
  <c r="M216" i="16" s="1"/>
  <c r="K338" i="19" s="1"/>
  <c r="G289" i="15"/>
  <c r="G117" i="15"/>
  <c r="M322" i="16" s="1"/>
  <c r="G189" i="15"/>
  <c r="M330" i="16" s="1"/>
  <c r="G177" i="15"/>
  <c r="M103" i="16" s="1"/>
  <c r="G314" i="15"/>
  <c r="G53" i="15"/>
  <c r="M47" i="16" s="1"/>
  <c r="G306" i="15"/>
  <c r="G162" i="15"/>
  <c r="M60" i="16" s="1"/>
  <c r="G178" i="15"/>
  <c r="M344" i="16" s="1"/>
  <c r="G59" i="15"/>
  <c r="M217" i="16" s="1"/>
  <c r="G316" i="15"/>
  <c r="M354" i="16" s="1"/>
  <c r="K322" i="19" s="1"/>
  <c r="G308" i="15"/>
  <c r="M299" i="16" s="1"/>
  <c r="K313" i="19" s="1"/>
  <c r="G228" i="15"/>
  <c r="M98" i="16" s="1"/>
  <c r="G240" i="15"/>
  <c r="M279" i="16" s="1"/>
  <c r="G150" i="15"/>
  <c r="M193" i="16" s="1"/>
  <c r="G82" i="15"/>
  <c r="M226" i="16" s="1"/>
  <c r="G229" i="15"/>
  <c r="M13" i="16" s="1"/>
  <c r="G269" i="15"/>
  <c r="G137" i="15"/>
  <c r="M286" i="16" s="1"/>
  <c r="G183" i="15"/>
  <c r="M293" i="16" s="1"/>
  <c r="G95" i="15"/>
  <c r="M297" i="16" s="1"/>
  <c r="G146" i="15"/>
  <c r="M36" i="16" s="1"/>
  <c r="G334" i="15"/>
  <c r="M329" i="16" s="1"/>
  <c r="K340" i="19" s="1"/>
  <c r="G286" i="15"/>
  <c r="G140" i="15"/>
  <c r="M319" i="16" s="1"/>
  <c r="G231" i="15"/>
  <c r="M41" i="16" s="1"/>
  <c r="G274" i="15"/>
  <c r="M200" i="16" s="1"/>
  <c r="G276" i="15"/>
  <c r="M256" i="16" s="1"/>
  <c r="G318" i="15"/>
  <c r="G248" i="15"/>
  <c r="G88" i="15"/>
  <c r="M152" i="16" s="1"/>
  <c r="G32" i="15"/>
  <c r="M63" i="16" s="1"/>
  <c r="G35" i="15"/>
  <c r="M351" i="16" s="1"/>
  <c r="G125" i="15"/>
  <c r="M223" i="16" s="1"/>
  <c r="G311" i="15"/>
  <c r="G165" i="15"/>
  <c r="M17" i="16" s="1"/>
  <c r="G166" i="15"/>
  <c r="M267" i="16" s="1"/>
  <c r="G294" i="15"/>
  <c r="G238" i="15"/>
  <c r="M176" i="16" s="1"/>
  <c r="G300" i="15"/>
  <c r="G139" i="15"/>
  <c r="M29" i="16" s="1"/>
  <c r="G195" i="15"/>
  <c r="M141" i="16" s="1"/>
  <c r="G237" i="15"/>
  <c r="M78" i="16" s="1"/>
  <c r="G51" i="15"/>
  <c r="M313" i="16" s="1"/>
  <c r="G279" i="15"/>
  <c r="G74" i="15"/>
  <c r="M77" i="16" s="1"/>
  <c r="G89" i="15"/>
  <c r="M105" i="16" s="1"/>
  <c r="G247" i="15"/>
  <c r="G253" i="15"/>
  <c r="M250" i="16" s="1"/>
  <c r="K254" i="19" s="1"/>
  <c r="G209" i="15"/>
  <c r="M260" i="16" s="1"/>
  <c r="G201" i="15"/>
  <c r="M198" i="16" s="1"/>
  <c r="G54" i="15"/>
  <c r="M238" i="16" s="1"/>
  <c r="G79" i="15"/>
  <c r="M203" i="16" s="1"/>
  <c r="G106" i="15"/>
  <c r="M154" i="16" s="1"/>
  <c r="G27" i="15"/>
  <c r="M44" i="16" s="1"/>
  <c r="G141" i="15"/>
  <c r="M130" i="16" s="1"/>
  <c r="G126" i="15"/>
  <c r="M133" i="16" s="1"/>
  <c r="G84" i="15"/>
  <c r="M282" i="16" s="1"/>
  <c r="G112" i="15"/>
  <c r="M195" i="16" s="1"/>
  <c r="G42" i="15"/>
  <c r="M237" i="16" s="1"/>
  <c r="G115" i="15"/>
  <c r="M233" i="16" s="1"/>
  <c r="G122" i="15"/>
  <c r="M65" i="16" s="1"/>
  <c r="G62" i="15"/>
  <c r="M138" i="16" s="1"/>
  <c r="G47" i="15"/>
  <c r="M308" i="16" s="1"/>
  <c r="G81" i="15"/>
  <c r="M218" i="16" s="1"/>
  <c r="G80" i="15"/>
  <c r="M50" i="16" s="1"/>
  <c r="G48" i="15"/>
  <c r="M301" i="16" s="1"/>
  <c r="G233" i="15"/>
  <c r="M119" i="16" s="1"/>
  <c r="G121" i="15"/>
  <c r="M358" i="16" s="1"/>
  <c r="G215" i="15"/>
  <c r="M228" i="16" s="1"/>
  <c r="G138" i="15"/>
  <c r="M213" i="16" s="1"/>
  <c r="G17" i="15"/>
  <c r="M312" i="16" s="1"/>
  <c r="G69" i="15"/>
  <c r="M106" i="16" s="1"/>
  <c r="G154" i="15"/>
  <c r="M316" i="16" s="1"/>
  <c r="G288" i="15"/>
  <c r="G252" i="15"/>
  <c r="G22" i="15"/>
  <c r="M83" i="16" s="1"/>
  <c r="G317" i="15"/>
  <c r="G107" i="15"/>
  <c r="M150" i="16" s="1"/>
  <c r="G169" i="15"/>
  <c r="M242" i="16" s="1"/>
  <c r="G85" i="15"/>
  <c r="M231" i="16" s="1"/>
  <c r="G161" i="15"/>
  <c r="M45" i="16" s="1"/>
  <c r="G70" i="15"/>
  <c r="M257" i="16" s="1"/>
  <c r="G156" i="15"/>
  <c r="M66" i="16" s="1"/>
  <c r="G280" i="15"/>
  <c r="G21" i="15"/>
  <c r="M212" i="16" s="1"/>
  <c r="G144" i="15"/>
  <c r="M291" i="16" s="1"/>
  <c r="G87" i="15"/>
  <c r="M155" i="16" s="1"/>
  <c r="G116" i="15"/>
  <c r="M177" i="16" s="1"/>
  <c r="G157" i="15"/>
  <c r="M6" i="16" s="1"/>
  <c r="G173" i="15"/>
  <c r="M178" i="16" s="1"/>
  <c r="G251" i="15"/>
  <c r="G163" i="15"/>
  <c r="M142" i="16" s="1"/>
  <c r="G124" i="15"/>
  <c r="M90" i="16" s="1"/>
  <c r="G241" i="15"/>
  <c r="M346" i="16" s="1"/>
  <c r="G273" i="15"/>
  <c r="M42" i="16" s="1"/>
  <c r="G182" i="15"/>
  <c r="M318" i="16" s="1"/>
  <c r="G320" i="15"/>
  <c r="G109" i="15"/>
  <c r="M264" i="16" s="1"/>
  <c r="G46" i="15"/>
  <c r="M157" i="16" s="1"/>
  <c r="G41" i="15"/>
  <c r="M22" i="16" s="1"/>
  <c r="G181" i="15"/>
  <c r="M336" i="16" s="1"/>
  <c r="G223" i="15"/>
  <c r="M230" i="16" s="1"/>
  <c r="G94" i="15"/>
  <c r="M99" i="16" s="1"/>
  <c r="G336" i="15"/>
  <c r="M20" i="16" s="1"/>
  <c r="K342" i="19" s="1"/>
  <c r="G319" i="15"/>
  <c r="G97" i="15"/>
  <c r="M190" i="16" s="1"/>
  <c r="G52" i="15"/>
  <c r="M268" i="16" s="1"/>
  <c r="G293" i="15"/>
  <c r="G301" i="15"/>
  <c r="G8" i="15"/>
  <c r="M350" i="16" s="1"/>
  <c r="G118" i="15"/>
  <c r="M145" i="16" s="1"/>
  <c r="G204" i="15"/>
  <c r="M147" i="16" s="1"/>
  <c r="G243" i="15"/>
  <c r="M196" i="16" s="1"/>
  <c r="G33" i="15"/>
  <c r="M88" i="16" s="1"/>
  <c r="G170" i="15"/>
  <c r="M111" i="16" s="1"/>
  <c r="G113" i="15"/>
  <c r="M166" i="16" s="1"/>
  <c r="G211" i="15"/>
  <c r="M236" i="16" s="1"/>
  <c r="G57" i="15"/>
  <c r="M208" i="16" s="1"/>
  <c r="G92" i="15"/>
  <c r="M162" i="16" s="1"/>
  <c r="G145" i="15"/>
  <c r="M79" i="16" s="1"/>
  <c r="G40" i="15"/>
  <c r="M248" i="16" s="1"/>
  <c r="G281" i="15"/>
  <c r="G224" i="15"/>
  <c r="M51" i="16" s="1"/>
  <c r="G56" i="15"/>
  <c r="M254" i="16" s="1"/>
  <c r="G68" i="15"/>
  <c r="M347" i="16" s="1"/>
  <c r="G282" i="15"/>
  <c r="M243" i="16" s="1"/>
  <c r="S5" i="9"/>
  <c r="S360" i="9" s="1"/>
  <c r="G263" i="15"/>
  <c r="N335" i="17"/>
  <c r="M215" i="16" l="1"/>
  <c r="AP320" i="30" s="1"/>
  <c r="M59" i="16"/>
  <c r="K310" i="19" s="1"/>
  <c r="M146" i="16"/>
  <c r="K305" i="19" s="1"/>
  <c r="M117" i="16"/>
  <c r="AP248" i="30" s="1"/>
  <c r="M38" i="16"/>
  <c r="K253" i="19" s="1"/>
  <c r="M181" i="16"/>
  <c r="AP293" i="30" s="1"/>
  <c r="M10" i="16"/>
  <c r="AP263" i="30" s="1"/>
  <c r="M129" i="16"/>
  <c r="AP324" i="30" s="1"/>
  <c r="M116" i="16"/>
  <c r="AP281" i="30" s="1"/>
  <c r="M91" i="16"/>
  <c r="K297" i="19" s="1"/>
  <c r="M81" i="16"/>
  <c r="AP289" i="30" s="1"/>
  <c r="M266" i="16"/>
  <c r="AP299" i="30" s="1"/>
  <c r="M54" i="16"/>
  <c r="AP249" i="30" s="1"/>
  <c r="M16" i="16"/>
  <c r="AP251" i="30" s="1"/>
  <c r="M80" i="16"/>
  <c r="K295" i="19" s="1"/>
  <c r="M300" i="16"/>
  <c r="AP285" i="30" s="1"/>
  <c r="M315" i="16"/>
  <c r="AP283" i="30" s="1"/>
  <c r="M160" i="16"/>
  <c r="K314" i="19" s="1"/>
  <c r="M7" i="16"/>
  <c r="K285" i="19" s="1"/>
  <c r="M12" i="16"/>
  <c r="AP364" i="30" s="1"/>
  <c r="M180" i="16"/>
  <c r="K341" i="19" s="1"/>
  <c r="M182" i="16"/>
  <c r="AP329" i="30" s="1"/>
  <c r="M26" i="16"/>
  <c r="AP318" i="30" s="1"/>
  <c r="M27" i="16"/>
  <c r="K318" i="19" s="1"/>
  <c r="M158" i="16"/>
  <c r="K247" i="19" s="1"/>
  <c r="M67" i="16"/>
  <c r="K246" i="19" s="1"/>
  <c r="M134" i="16"/>
  <c r="AP255" i="30" s="1"/>
  <c r="M121" i="16"/>
  <c r="AP254" i="30" s="1"/>
  <c r="M127" i="16"/>
  <c r="K332" i="19" s="1"/>
  <c r="M156" i="16"/>
  <c r="AP264" i="30" s="1"/>
  <c r="M72" i="16"/>
  <c r="K272" i="19" s="1"/>
  <c r="M175" i="16"/>
  <c r="AP270" i="30" s="1"/>
  <c r="M303" i="16"/>
  <c r="AP284" i="30" s="1"/>
  <c r="M283" i="16"/>
  <c r="K268" i="19" s="1"/>
  <c r="M232" i="16"/>
  <c r="AP266" i="30" s="1"/>
  <c r="M245" i="16"/>
  <c r="AP327" i="30" s="1"/>
  <c r="M62" i="16"/>
  <c r="AP321" i="30" s="1"/>
  <c r="M94" i="16"/>
  <c r="K306" i="19" s="1"/>
  <c r="M305" i="16"/>
  <c r="AP296" i="30" s="1"/>
  <c r="M86" i="16"/>
  <c r="K299" i="19" s="1"/>
  <c r="M68" i="16"/>
  <c r="AP286" i="30" s="1"/>
  <c r="M265" i="16"/>
  <c r="AP312" i="30" s="1"/>
  <c r="M239" i="16"/>
  <c r="AP307" i="30" s="1"/>
  <c r="M220" i="16"/>
  <c r="K251" i="19" s="1"/>
  <c r="M304" i="16"/>
  <c r="AP297" i="30" s="1"/>
  <c r="M211" i="16"/>
  <c r="AP260" i="30" s="1"/>
  <c r="M288" i="16"/>
  <c r="AP259" i="30" s="1"/>
  <c r="M261" i="16"/>
  <c r="AP258" i="30" s="1"/>
  <c r="M71" i="16"/>
  <c r="AP275" i="30" s="1"/>
  <c r="M186" i="16"/>
  <c r="AP363" i="30" s="1"/>
  <c r="M276" i="16"/>
  <c r="K284" i="19" s="1"/>
  <c r="M340" i="16"/>
  <c r="AP362" i="30" s="1"/>
  <c r="M161" i="16"/>
  <c r="K315" i="19" s="1"/>
  <c r="M151" i="16"/>
  <c r="K325" i="19" s="1"/>
  <c r="M183" i="16"/>
  <c r="AP313" i="30" s="1"/>
  <c r="M84" i="16"/>
  <c r="K323" i="19" s="1"/>
  <c r="M341" i="16"/>
  <c r="K300" i="19" s="1"/>
  <c r="K282" i="19"/>
  <c r="AP359" i="30"/>
  <c r="M332" i="16"/>
  <c r="AP280" i="30" s="1"/>
  <c r="M57" i="16"/>
  <c r="AP358" i="30" s="1"/>
  <c r="M270" i="16"/>
  <c r="K316" i="19" s="1"/>
  <c r="M112" i="16"/>
  <c r="K311" i="19" s="1"/>
  <c r="M43" i="16"/>
  <c r="K283" i="19" s="1"/>
  <c r="M184" i="16"/>
  <c r="AP360" i="30" s="1"/>
  <c r="M262" i="16"/>
  <c r="K309" i="19" s="1"/>
  <c r="M296" i="16"/>
  <c r="AP247" i="30" s="1"/>
  <c r="M235" i="16"/>
  <c r="K334" i="19" s="1"/>
  <c r="M290" i="16"/>
  <c r="AP322" i="30" s="1"/>
  <c r="M328" i="16"/>
  <c r="AP314" i="30" s="1"/>
  <c r="M294" i="16"/>
  <c r="K263" i="19" s="1"/>
  <c r="M197" i="16"/>
  <c r="AP261" i="30" s="1"/>
  <c r="M214" i="16"/>
  <c r="AP288" i="30" s="1"/>
  <c r="M192" i="16"/>
  <c r="K270" i="19" s="1"/>
  <c r="M139" i="16"/>
  <c r="AP268" i="30" s="1"/>
  <c r="M148" i="16"/>
  <c r="K336" i="19" s="1"/>
  <c r="M209" i="16"/>
  <c r="K292" i="19" s="1"/>
  <c r="M269" i="16"/>
  <c r="AP303" i="30" s="1"/>
  <c r="AP308" i="30"/>
  <c r="K113" i="19"/>
  <c r="AP113" i="30"/>
  <c r="AP170" i="30"/>
  <c r="K170" i="19"/>
  <c r="K181" i="19"/>
  <c r="AP181" i="30"/>
  <c r="K87" i="19"/>
  <c r="AP87" i="30"/>
  <c r="K154" i="19"/>
  <c r="AP154" i="30"/>
  <c r="K42" i="19"/>
  <c r="AP42" i="30"/>
  <c r="K74" i="19"/>
  <c r="AP74" i="30"/>
  <c r="AP32" i="30"/>
  <c r="K32" i="19"/>
  <c r="K177" i="19"/>
  <c r="AP177" i="30"/>
  <c r="AP131" i="30"/>
  <c r="K131" i="19"/>
  <c r="K6" i="19"/>
  <c r="AP6" i="30"/>
  <c r="AP245" i="30"/>
  <c r="K245" i="19"/>
  <c r="AP315" i="30"/>
  <c r="K77" i="19"/>
  <c r="AP77" i="30"/>
  <c r="AP218" i="30"/>
  <c r="K218" i="19"/>
  <c r="AP65" i="30"/>
  <c r="K65" i="19"/>
  <c r="K31" i="19"/>
  <c r="AP31" i="30"/>
  <c r="K144" i="19"/>
  <c r="AP144" i="30"/>
  <c r="AP88" i="30"/>
  <c r="K88" i="19"/>
  <c r="K189" i="19"/>
  <c r="AP189" i="30"/>
  <c r="AP152" i="30"/>
  <c r="K152" i="19"/>
  <c r="K188" i="19"/>
  <c r="AP188" i="30"/>
  <c r="AP243" i="30"/>
  <c r="K243" i="19"/>
  <c r="AP46" i="30"/>
  <c r="K46" i="19"/>
  <c r="K21" i="19"/>
  <c r="AP21" i="30"/>
  <c r="AP17" i="30"/>
  <c r="K17" i="19"/>
  <c r="AP84" i="30"/>
  <c r="K84" i="19"/>
  <c r="K51" i="19"/>
  <c r="AP51" i="30"/>
  <c r="K82" i="19"/>
  <c r="AP82" i="30"/>
  <c r="K117" i="19"/>
  <c r="AP117" i="30"/>
  <c r="AP179" i="30"/>
  <c r="K179" i="19"/>
  <c r="K148" i="19"/>
  <c r="AP148" i="30"/>
  <c r="K160" i="19"/>
  <c r="AP160" i="30"/>
  <c r="K36" i="19"/>
  <c r="AP36" i="30"/>
  <c r="AP168" i="30"/>
  <c r="K168" i="19"/>
  <c r="AP333" i="30"/>
  <c r="AP196" i="30"/>
  <c r="K196" i="19"/>
  <c r="K197" i="19"/>
  <c r="AP197" i="30"/>
  <c r="K93" i="19"/>
  <c r="AP93" i="30"/>
  <c r="K41" i="19"/>
  <c r="AP41" i="30"/>
  <c r="K112" i="19"/>
  <c r="AP112" i="30"/>
  <c r="K102" i="19"/>
  <c r="AP102" i="30"/>
  <c r="K111" i="19"/>
  <c r="AP111" i="30"/>
  <c r="K109" i="19"/>
  <c r="AP109" i="30"/>
  <c r="K138" i="19"/>
  <c r="AP138" i="30"/>
  <c r="K126" i="19"/>
  <c r="AP126" i="30"/>
  <c r="K237" i="19"/>
  <c r="AP237" i="30"/>
  <c r="K150" i="19"/>
  <c r="AP150" i="30"/>
  <c r="K83" i="19"/>
  <c r="AP83" i="30"/>
  <c r="K225" i="19"/>
  <c r="AP225" i="30"/>
  <c r="K71" i="19"/>
  <c r="AP71" i="30"/>
  <c r="AP221" i="30"/>
  <c r="K221" i="19"/>
  <c r="AP194" i="30"/>
  <c r="K194" i="19"/>
  <c r="K19" i="19"/>
  <c r="AP19" i="30"/>
  <c r="K135" i="19"/>
  <c r="AP135" i="30"/>
  <c r="K142" i="19"/>
  <c r="AP142" i="30"/>
  <c r="AP265" i="30"/>
  <c r="AP33" i="30"/>
  <c r="K33" i="19"/>
  <c r="AP69" i="30"/>
  <c r="K69" i="19"/>
  <c r="K210" i="19"/>
  <c r="AP210" i="30"/>
  <c r="K206" i="19"/>
  <c r="AP206" i="30"/>
  <c r="K68" i="19"/>
  <c r="AP68" i="30"/>
  <c r="AP118" i="30"/>
  <c r="K118" i="19"/>
  <c r="K156" i="19"/>
  <c r="AP156" i="30"/>
  <c r="K215" i="19"/>
  <c r="AP215" i="30"/>
  <c r="K141" i="19"/>
  <c r="AP141" i="30"/>
  <c r="K195" i="19"/>
  <c r="AP195" i="30"/>
  <c r="AP354" i="30"/>
  <c r="K276" i="19"/>
  <c r="AP276" i="30"/>
  <c r="K354" i="19"/>
  <c r="K240" i="19"/>
  <c r="AP240" i="30"/>
  <c r="AP332" i="30"/>
  <c r="K180" i="19"/>
  <c r="AP180" i="30"/>
  <c r="K43" i="19"/>
  <c r="AP43" i="30"/>
  <c r="K167" i="19"/>
  <c r="AP167" i="30"/>
  <c r="AP325" i="30"/>
  <c r="K13" i="19"/>
  <c r="AP13" i="30"/>
  <c r="AP164" i="30"/>
  <c r="K164" i="19"/>
  <c r="K136" i="19"/>
  <c r="AP136" i="30"/>
  <c r="K202" i="19"/>
  <c r="AP202" i="30"/>
  <c r="AP323" i="30"/>
  <c r="K273" i="19"/>
  <c r="AP273" i="30"/>
  <c r="AP229" i="30"/>
  <c r="K229" i="19"/>
  <c r="AP14" i="30"/>
  <c r="K14" i="19"/>
  <c r="AP15" i="30"/>
  <c r="K15" i="19"/>
  <c r="K204" i="19"/>
  <c r="AP204" i="30"/>
  <c r="K56" i="19"/>
  <c r="AP56" i="30"/>
  <c r="K8" i="19"/>
  <c r="AP8" i="30"/>
  <c r="K182" i="19"/>
  <c r="AP182" i="30"/>
  <c r="K70" i="19"/>
  <c r="AP70" i="30"/>
  <c r="AP121" i="30"/>
  <c r="K121" i="19"/>
  <c r="K27" i="19"/>
  <c r="AP27" i="30"/>
  <c r="K139" i="19"/>
  <c r="AP139" i="30"/>
  <c r="K274" i="19"/>
  <c r="AP274" i="30"/>
  <c r="AP228" i="30"/>
  <c r="K228" i="19"/>
  <c r="AP98" i="30"/>
  <c r="K98" i="19"/>
  <c r="AP23" i="30"/>
  <c r="K23" i="19"/>
  <c r="K133" i="19"/>
  <c r="AP133" i="30"/>
  <c r="K119" i="19"/>
  <c r="AP119" i="30"/>
  <c r="K63" i="19"/>
  <c r="AP63" i="30"/>
  <c r="K90" i="19"/>
  <c r="AP90" i="30"/>
  <c r="K129" i="19"/>
  <c r="AP129" i="30"/>
  <c r="K149" i="19"/>
  <c r="AP149" i="30"/>
  <c r="K190" i="19"/>
  <c r="AP190" i="30"/>
  <c r="K207" i="19"/>
  <c r="AP207" i="30"/>
  <c r="AP187" i="30"/>
  <c r="K187" i="19"/>
  <c r="AP224" i="30"/>
  <c r="K224" i="19"/>
  <c r="K233" i="19"/>
  <c r="AP233" i="30"/>
  <c r="AP55" i="30"/>
  <c r="K55" i="19"/>
  <c r="AP49" i="30"/>
  <c r="K49" i="19"/>
  <c r="K58" i="19"/>
  <c r="AP58" i="30"/>
  <c r="K159" i="19"/>
  <c r="AP159" i="30"/>
  <c r="K85" i="19"/>
  <c r="AP85" i="30"/>
  <c r="AP238" i="30"/>
  <c r="K238" i="19"/>
  <c r="AP239" i="30"/>
  <c r="K239" i="19"/>
  <c r="K52" i="19"/>
  <c r="AP52" i="30"/>
  <c r="K124" i="19"/>
  <c r="AP124" i="30"/>
  <c r="K169" i="19"/>
  <c r="AP169" i="30"/>
  <c r="K80" i="19"/>
  <c r="AP80" i="30"/>
  <c r="AP54" i="30"/>
  <c r="K54" i="19"/>
  <c r="AP59" i="30"/>
  <c r="K59" i="19"/>
  <c r="K34" i="19"/>
  <c r="AP34" i="30"/>
  <c r="K175" i="19"/>
  <c r="AP175" i="30"/>
  <c r="K244" i="19"/>
  <c r="AP244" i="30"/>
  <c r="K28" i="19"/>
  <c r="AP28" i="30"/>
  <c r="K134" i="19"/>
  <c r="AP134" i="30"/>
  <c r="K38" i="19"/>
  <c r="AP38" i="30"/>
  <c r="K106" i="19"/>
  <c r="AP106" i="30"/>
  <c r="AP256" i="30"/>
  <c r="K48" i="19"/>
  <c r="AP48" i="30"/>
  <c r="K234" i="19"/>
  <c r="AP234" i="30"/>
  <c r="AP291" i="30"/>
  <c r="K151" i="19"/>
  <c r="AP151" i="30"/>
  <c r="K40" i="19"/>
  <c r="AP40" i="30"/>
  <c r="AP163" i="30"/>
  <c r="K163" i="19"/>
  <c r="K107" i="19"/>
  <c r="AP107" i="30"/>
  <c r="AP81" i="30"/>
  <c r="K81" i="19"/>
  <c r="K201" i="19"/>
  <c r="AP201" i="30"/>
  <c r="K166" i="19"/>
  <c r="AP166" i="30"/>
  <c r="AP334" i="30"/>
  <c r="K178" i="19"/>
  <c r="AP178" i="30"/>
  <c r="K356" i="19"/>
  <c r="K44" i="19"/>
  <c r="AP44" i="30"/>
  <c r="K155" i="19"/>
  <c r="AP155" i="30"/>
  <c r="K103" i="19"/>
  <c r="AP103" i="30"/>
  <c r="K26" i="19"/>
  <c r="AP26" i="30"/>
  <c r="AP96" i="30"/>
  <c r="K96" i="19"/>
  <c r="AP305" i="30"/>
  <c r="M140" i="16"/>
  <c r="K214" i="19"/>
  <c r="AP214" i="30"/>
  <c r="K39" i="19"/>
  <c r="AP39" i="30"/>
  <c r="K212" i="19"/>
  <c r="AP212" i="30"/>
  <c r="K357" i="19"/>
  <c r="K79" i="19"/>
  <c r="AP79" i="30"/>
  <c r="AP316" i="30"/>
  <c r="K172" i="19"/>
  <c r="AP172" i="30"/>
  <c r="AP7" i="30"/>
  <c r="K7" i="19"/>
  <c r="K97" i="19"/>
  <c r="AP97" i="30"/>
  <c r="K47" i="19"/>
  <c r="AP47" i="30"/>
  <c r="K162" i="19"/>
  <c r="AP162" i="30"/>
  <c r="AP242" i="30"/>
  <c r="K242" i="19"/>
  <c r="K227" i="19"/>
  <c r="AP227" i="30"/>
  <c r="K191" i="19"/>
  <c r="AP191" i="30"/>
  <c r="K86" i="19"/>
  <c r="AP86" i="30"/>
  <c r="AP298" i="30"/>
  <c r="AP203" i="30"/>
  <c r="K203" i="19"/>
  <c r="AP76" i="30"/>
  <c r="K76" i="19"/>
  <c r="AP60" i="30"/>
  <c r="K60" i="19"/>
  <c r="AP147" i="30"/>
  <c r="K147" i="19"/>
  <c r="K64" i="19"/>
  <c r="AP64" i="30"/>
  <c r="K200" i="19"/>
  <c r="AP200" i="30"/>
  <c r="AP161" i="30"/>
  <c r="K161" i="19"/>
  <c r="AP185" i="30"/>
  <c r="K185" i="19"/>
  <c r="K222" i="19"/>
  <c r="AP222" i="30"/>
  <c r="K241" i="19"/>
  <c r="AP241" i="30"/>
  <c r="K18" i="19"/>
  <c r="AP18" i="30"/>
  <c r="K145" i="19"/>
  <c r="AP145" i="30"/>
  <c r="K165" i="19"/>
  <c r="AP165" i="30"/>
  <c r="AP57" i="30"/>
  <c r="K57" i="19"/>
  <c r="AP336" i="30"/>
  <c r="K173" i="19"/>
  <c r="AP173" i="30"/>
  <c r="AP22" i="30"/>
  <c r="K22" i="19"/>
  <c r="K62" i="19"/>
  <c r="AP62" i="30"/>
  <c r="AP253" i="30"/>
  <c r="K95" i="19"/>
  <c r="AP95" i="30"/>
  <c r="K198" i="19"/>
  <c r="AP198" i="30"/>
  <c r="K355" i="19"/>
  <c r="K208" i="19"/>
  <c r="AP208" i="30"/>
  <c r="K108" i="19"/>
  <c r="AP108" i="30"/>
  <c r="K199" i="19"/>
  <c r="AP199" i="30"/>
  <c r="AP66" i="30"/>
  <c r="K66" i="19"/>
  <c r="AP226" i="30"/>
  <c r="K226" i="19"/>
  <c r="AP186" i="30"/>
  <c r="K186" i="19"/>
  <c r="K45" i="19"/>
  <c r="AP45" i="30"/>
  <c r="K205" i="19"/>
  <c r="AP205" i="30"/>
  <c r="AP72" i="30"/>
  <c r="K72" i="19"/>
  <c r="K140" i="19"/>
  <c r="AP140" i="30"/>
  <c r="AP78" i="30"/>
  <c r="K78" i="19"/>
  <c r="K192" i="19"/>
  <c r="AP192" i="30"/>
  <c r="AP123" i="30"/>
  <c r="K123" i="19"/>
  <c r="K92" i="19"/>
  <c r="AP92" i="30"/>
  <c r="K209" i="19"/>
  <c r="AP209" i="30"/>
  <c r="K146" i="19"/>
  <c r="AP146" i="30"/>
  <c r="K211" i="19"/>
  <c r="AP211" i="30"/>
  <c r="K94" i="19"/>
  <c r="AP94" i="30"/>
  <c r="AP157" i="30"/>
  <c r="K157" i="19"/>
  <c r="AP122" i="30"/>
  <c r="K122" i="19"/>
  <c r="K125" i="19"/>
  <c r="AP125" i="30"/>
  <c r="K183" i="19"/>
  <c r="AP183" i="30"/>
  <c r="K53" i="19"/>
  <c r="AP53" i="30"/>
  <c r="AP302" i="30"/>
  <c r="K127" i="19"/>
  <c r="AP127" i="30"/>
  <c r="K114" i="19"/>
  <c r="AP114" i="30"/>
  <c r="K91" i="19"/>
  <c r="AP91" i="30"/>
  <c r="AP25" i="30"/>
  <c r="K25" i="19"/>
  <c r="K99" i="19"/>
  <c r="AP99" i="30"/>
  <c r="K75" i="19"/>
  <c r="AP75" i="30"/>
  <c r="AP213" i="30"/>
  <c r="K213" i="19"/>
  <c r="K193" i="19"/>
  <c r="AP193" i="30"/>
  <c r="K110" i="19"/>
  <c r="AP110" i="30"/>
  <c r="K231" i="19"/>
  <c r="AP231" i="30"/>
  <c r="K101" i="19"/>
  <c r="AP101" i="30"/>
  <c r="AP223" i="30"/>
  <c r="K223" i="19"/>
  <c r="K116" i="19"/>
  <c r="AP116" i="30"/>
  <c r="AP115" i="30"/>
  <c r="K115" i="19"/>
  <c r="AP89" i="30"/>
  <c r="K89" i="19"/>
  <c r="K35" i="19"/>
  <c r="AP35" i="30"/>
  <c r="K137" i="19"/>
  <c r="AP137" i="30"/>
  <c r="AP100" i="30"/>
  <c r="K100" i="19"/>
  <c r="AP174" i="30"/>
  <c r="K174" i="19"/>
  <c r="K67" i="19"/>
  <c r="AP67" i="30"/>
  <c r="K171" i="19"/>
  <c r="AP171" i="30"/>
  <c r="K153" i="19"/>
  <c r="AP153" i="30"/>
  <c r="AP24" i="30"/>
  <c r="K24" i="19"/>
  <c r="K143" i="19"/>
  <c r="AP143" i="30"/>
  <c r="K61" i="19"/>
  <c r="AP61" i="30"/>
  <c r="K73" i="19"/>
  <c r="AP73" i="30"/>
  <c r="T87" i="16"/>
  <c r="M343" i="19" s="1"/>
  <c r="P343" i="19" s="1"/>
  <c r="N183" i="12"/>
  <c r="M360" i="16" l="1"/>
  <c r="AP252" i="30"/>
  <c r="K326" i="19"/>
  <c r="K298" i="19"/>
  <c r="K249" i="19"/>
  <c r="AP300" i="30"/>
  <c r="AP310" i="30"/>
  <c r="AP357" i="30"/>
  <c r="K287" i="19"/>
  <c r="AP304" i="30"/>
  <c r="AP292" i="30"/>
  <c r="K278" i="19"/>
  <c r="AP301" i="30"/>
  <c r="AP262" i="30"/>
  <c r="K330" i="19"/>
  <c r="K264" i="19"/>
  <c r="K301" i="19"/>
  <c r="K294" i="19"/>
  <c r="K304" i="19"/>
  <c r="AP319" i="30"/>
  <c r="AP328" i="30"/>
  <c r="AP294" i="30"/>
  <c r="K256" i="19"/>
  <c r="K250" i="19"/>
  <c r="K291" i="19"/>
  <c r="K317" i="19"/>
  <c r="K319" i="19"/>
  <c r="K252" i="19"/>
  <c r="K328" i="19"/>
  <c r="K290" i="19"/>
  <c r="K288" i="19"/>
  <c r="AP290" i="30"/>
  <c r="AP295" i="30"/>
  <c r="K255" i="19"/>
  <c r="AP309" i="30"/>
  <c r="AP317" i="30"/>
  <c r="AP326" i="30"/>
  <c r="K286" i="19"/>
  <c r="AP269" i="30"/>
  <c r="K289" i="19"/>
  <c r="AP279" i="30"/>
  <c r="K260" i="19"/>
  <c r="K279" i="19"/>
  <c r="AP306" i="30"/>
  <c r="K281" i="19"/>
  <c r="K280" i="19"/>
  <c r="K267" i="19"/>
  <c r="AP335" i="30"/>
  <c r="K269" i="19"/>
  <c r="AP287" i="30"/>
  <c r="AP311" i="30"/>
  <c r="AP267" i="30"/>
  <c r="AP330" i="30"/>
  <c r="K259" i="19"/>
  <c r="K335" i="19"/>
  <c r="AP278" i="30"/>
  <c r="K248" i="19"/>
  <c r="K320" i="19"/>
  <c r="K324" i="19"/>
  <c r="K333" i="19"/>
  <c r="K275" i="19"/>
  <c r="K327" i="19"/>
  <c r="AP277" i="30"/>
  <c r="AP355" i="30"/>
  <c r="AP356" i="30"/>
  <c r="K277" i="19"/>
  <c r="K261" i="19"/>
  <c r="K262" i="19"/>
  <c r="K302" i="19"/>
  <c r="AP246" i="30"/>
  <c r="AP250" i="30"/>
  <c r="K293" i="19"/>
  <c r="K308" i="19"/>
  <c r="K265" i="19"/>
  <c r="K312" i="19"/>
  <c r="K271" i="19"/>
  <c r="AP271" i="30"/>
  <c r="K5" i="19"/>
  <c r="AP5" i="30"/>
  <c r="W87" i="16"/>
  <c r="AQ343" i="30" s="1"/>
  <c r="AU343" i="30" s="1"/>
  <c r="AZ343" i="30" s="1"/>
  <c r="U345" i="19"/>
  <c r="L69" i="21"/>
  <c r="K82" i="12"/>
  <c r="M110" i="12"/>
  <c r="L75" i="12"/>
  <c r="N238" i="12"/>
  <c r="M280" i="12"/>
  <c r="N74" i="12"/>
  <c r="M224" i="12"/>
  <c r="N95" i="12"/>
  <c r="K36" i="12"/>
  <c r="K243" i="12"/>
  <c r="K5" i="11"/>
  <c r="K360" i="11" s="1"/>
  <c r="L112" i="12"/>
  <c r="L42" i="12"/>
  <c r="K266" i="12"/>
  <c r="K99" i="12"/>
  <c r="L207" i="12"/>
  <c r="N303" i="12"/>
  <c r="K131" i="12"/>
  <c r="L202" i="12"/>
  <c r="N249" i="12"/>
  <c r="K210" i="12"/>
  <c r="L226" i="12"/>
  <c r="M46" i="12"/>
  <c r="K269" i="12"/>
  <c r="K93" i="12"/>
  <c r="L169" i="12"/>
  <c r="M178" i="12"/>
  <c r="K217" i="12"/>
  <c r="K188" i="12"/>
  <c r="L94" i="12"/>
  <c r="M134" i="12"/>
  <c r="M22" i="12"/>
  <c r="M41" i="12"/>
  <c r="M59" i="12"/>
  <c r="M151" i="12"/>
  <c r="N299" i="12"/>
  <c r="N89" i="12"/>
  <c r="N294" i="12"/>
  <c r="N64" i="12"/>
  <c r="N148" i="12"/>
  <c r="L279" i="12"/>
  <c r="M56" i="12"/>
  <c r="K262" i="12"/>
  <c r="K219" i="12"/>
  <c r="K12" i="12"/>
  <c r="K229" i="12"/>
  <c r="L255" i="12"/>
  <c r="L60" i="12"/>
  <c r="L335" i="12"/>
  <c r="L115" i="12"/>
  <c r="L322" i="12"/>
  <c r="M248" i="12"/>
  <c r="M181" i="12"/>
  <c r="M315" i="12"/>
  <c r="N16" i="12"/>
  <c r="N11" i="12"/>
  <c r="N96" i="12"/>
  <c r="N159" i="12"/>
  <c r="N326" i="12"/>
  <c r="L66" i="12"/>
  <c r="M68" i="12"/>
  <c r="K301" i="12"/>
  <c r="K77" i="12"/>
  <c r="K31" i="12"/>
  <c r="K268" i="12"/>
  <c r="L135" i="12"/>
  <c r="L318" i="12"/>
  <c r="L150" i="12"/>
  <c r="L147" i="12"/>
  <c r="M246" i="12"/>
  <c r="M54" i="12"/>
  <c r="M127" i="12"/>
  <c r="M211" i="12"/>
  <c r="N139" i="12"/>
  <c r="N117" i="12"/>
  <c r="N244" i="12"/>
  <c r="N33" i="12"/>
  <c r="N290" i="12"/>
  <c r="K286" i="12"/>
  <c r="L39" i="12"/>
  <c r="M281" i="12"/>
  <c r="K198" i="12"/>
  <c r="K153" i="12"/>
  <c r="K32" i="12"/>
  <c r="K91" i="12"/>
  <c r="L196" i="12"/>
  <c r="L116" i="12"/>
  <c r="L97" i="12"/>
  <c r="L175" i="12"/>
  <c r="L245" i="12"/>
  <c r="M316" i="12"/>
  <c r="M313" i="12"/>
  <c r="M208" i="12"/>
  <c r="M57" i="12"/>
  <c r="N195" i="12"/>
  <c r="N189" i="12"/>
  <c r="N7" i="12"/>
  <c r="N170" i="12"/>
  <c r="K61" i="12"/>
  <c r="L67" i="12"/>
  <c r="M132" i="12"/>
  <c r="K242" i="12"/>
  <c r="K256" i="12"/>
  <c r="K24" i="12"/>
  <c r="K199" i="12"/>
  <c r="L111" i="12"/>
  <c r="L236" i="12"/>
  <c r="L52" i="12"/>
  <c r="L314" i="12"/>
  <c r="M317" i="12"/>
  <c r="M194" i="12"/>
  <c r="M53" i="12"/>
  <c r="M191" i="12"/>
  <c r="M92" i="12"/>
  <c r="N237" i="12"/>
  <c r="N9" i="12"/>
  <c r="N113" i="12"/>
  <c r="J5" i="12"/>
  <c r="K213" i="12"/>
  <c r="L274" i="12"/>
  <c r="N138" i="12"/>
  <c r="K321" i="12"/>
  <c r="K29" i="12"/>
  <c r="K123" i="12"/>
  <c r="K297" i="12"/>
  <c r="L329" i="12"/>
  <c r="L157" i="12"/>
  <c r="L292" i="12"/>
  <c r="L171" i="12"/>
  <c r="M252" i="12"/>
  <c r="M205" i="12"/>
  <c r="M305" i="12"/>
  <c r="M334" i="12"/>
  <c r="M121" i="12"/>
  <c r="N51" i="12"/>
  <c r="N49" i="12"/>
  <c r="N263" i="12"/>
  <c r="N137" i="12"/>
  <c r="I5" i="11"/>
  <c r="I360" i="11" s="1"/>
  <c r="K186" i="12"/>
  <c r="L235" i="12"/>
  <c r="K128" i="12"/>
  <c r="K277" i="12"/>
  <c r="K264" i="12"/>
  <c r="K261" i="12"/>
  <c r="L143" i="12"/>
  <c r="L130" i="12"/>
  <c r="L84" i="12"/>
  <c r="L332" i="12"/>
  <c r="M302" i="12"/>
  <c r="M109" i="12"/>
  <c r="M162" i="12"/>
  <c r="M149" i="12"/>
  <c r="M215" i="12"/>
  <c r="N278" i="12"/>
  <c r="N119" i="12"/>
  <c r="N259" i="12"/>
  <c r="K138" i="12"/>
  <c r="K17" i="12"/>
  <c r="K69" i="12"/>
  <c r="K154" i="12"/>
  <c r="K287" i="12"/>
  <c r="K20" i="12"/>
  <c r="L285" i="12"/>
  <c r="L140" i="12"/>
  <c r="L231" i="12"/>
  <c r="L105" i="12"/>
  <c r="L273" i="12"/>
  <c r="L275" i="12"/>
  <c r="M125" i="12"/>
  <c r="M100" i="12"/>
  <c r="M327" i="12"/>
  <c r="M37" i="12"/>
  <c r="M30" i="12"/>
  <c r="M276" i="12"/>
  <c r="M227" i="12"/>
  <c r="N101" i="12"/>
  <c r="N63" i="12"/>
  <c r="N324" i="12"/>
  <c r="N71" i="12"/>
  <c r="N282" i="12"/>
  <c r="N15" i="12"/>
  <c r="K280" i="12"/>
  <c r="K224" i="12"/>
  <c r="K56" i="12"/>
  <c r="N17" i="12"/>
  <c r="N69" i="12"/>
  <c r="N154" i="12"/>
  <c r="N287" i="12"/>
  <c r="N20" i="12"/>
  <c r="K5" i="12"/>
  <c r="K283" i="12"/>
  <c r="L286" i="12"/>
  <c r="L186" i="12"/>
  <c r="L269" i="12"/>
  <c r="L217" i="12"/>
  <c r="M279" i="12"/>
  <c r="M66" i="12"/>
  <c r="M39" i="12"/>
  <c r="M235" i="12"/>
  <c r="N280" i="12"/>
  <c r="N224" i="12"/>
  <c r="N56" i="12"/>
  <c r="N68" i="12"/>
  <c r="N281" i="12"/>
  <c r="N132" i="12"/>
  <c r="K260" i="12"/>
  <c r="K325" i="12"/>
  <c r="L213" i="12"/>
  <c r="M67" i="12"/>
  <c r="K101" i="12"/>
  <c r="K63" i="12"/>
  <c r="K324" i="12"/>
  <c r="K71" i="12"/>
  <c r="K282" i="12"/>
  <c r="K15" i="12"/>
  <c r="L76" i="12"/>
  <c r="L5" i="12"/>
  <c r="L260" i="12"/>
  <c r="L192" i="12"/>
  <c r="L283" i="12"/>
  <c r="L325" i="12"/>
  <c r="K76" i="12"/>
  <c r="K192" i="12"/>
  <c r="L61" i="12"/>
  <c r="M274" i="12"/>
  <c r="K285" i="12"/>
  <c r="K140" i="12"/>
  <c r="K231" i="12"/>
  <c r="K105" i="12"/>
  <c r="K273" i="12"/>
  <c r="K275" i="12"/>
  <c r="L100" i="12"/>
  <c r="L327" i="12"/>
  <c r="L37" i="12"/>
  <c r="L30" i="12"/>
  <c r="K68" i="12"/>
  <c r="K281" i="12"/>
  <c r="K132" i="12"/>
  <c r="L138" i="12"/>
  <c r="L17" i="12"/>
  <c r="L69" i="12"/>
  <c r="L154" i="12"/>
  <c r="L287" i="12"/>
  <c r="L20" i="12"/>
  <c r="M285" i="12"/>
  <c r="M140" i="12"/>
  <c r="M231" i="12"/>
  <c r="M105" i="12"/>
  <c r="M273" i="12"/>
  <c r="M275" i="12"/>
  <c r="N100" i="12"/>
  <c r="N327" i="12"/>
  <c r="N37" i="12"/>
  <c r="N30" i="12"/>
  <c r="N276" i="12"/>
  <c r="N227" i="12"/>
  <c r="K255" i="12"/>
  <c r="K135" i="12"/>
  <c r="K196" i="12"/>
  <c r="K111" i="12"/>
  <c r="K329" i="12"/>
  <c r="K143" i="12"/>
  <c r="K75" i="12"/>
  <c r="K226" i="12"/>
  <c r="K60" i="12"/>
  <c r="K116" i="12"/>
  <c r="K236" i="12"/>
  <c r="K157" i="12"/>
  <c r="K130" i="12"/>
  <c r="K169" i="12"/>
  <c r="K94" i="12"/>
  <c r="K335" i="12"/>
  <c r="K318" i="12"/>
  <c r="K97" i="12"/>
  <c r="K52" i="12"/>
  <c r="K292" i="12"/>
  <c r="K84" i="12"/>
  <c r="K112" i="12"/>
  <c r="K42" i="12"/>
  <c r="K115" i="12"/>
  <c r="K150" i="12"/>
  <c r="K175" i="12"/>
  <c r="K314" i="12"/>
  <c r="K171" i="12"/>
  <c r="K332" i="12"/>
  <c r="K207" i="12"/>
  <c r="K202" i="12"/>
  <c r="K322" i="12"/>
  <c r="K147" i="12"/>
  <c r="K245" i="12"/>
  <c r="L317" i="12"/>
  <c r="L252" i="12"/>
  <c r="L302" i="12"/>
  <c r="L110" i="12"/>
  <c r="L22" i="12"/>
  <c r="L248" i="12"/>
  <c r="L246" i="12"/>
  <c r="L316" i="12"/>
  <c r="L194" i="12"/>
  <c r="L205" i="12"/>
  <c r="L109" i="12"/>
  <c r="L46" i="12"/>
  <c r="L41" i="12"/>
  <c r="L181" i="12"/>
  <c r="L54" i="12"/>
  <c r="L313" i="12"/>
  <c r="L53" i="12"/>
  <c r="L305" i="12"/>
  <c r="L162" i="12"/>
  <c r="L178" i="12"/>
  <c r="L59" i="12"/>
  <c r="L315" i="12"/>
  <c r="K279" i="12"/>
  <c r="K66" i="12"/>
  <c r="K39" i="12"/>
  <c r="K67" i="12"/>
  <c r="K274" i="12"/>
  <c r="K235" i="12"/>
  <c r="L280" i="12"/>
  <c r="L224" i="12"/>
  <c r="L56" i="12"/>
  <c r="L68" i="12"/>
  <c r="L281" i="12"/>
  <c r="L132" i="12"/>
  <c r="M138" i="12"/>
  <c r="M17" i="12"/>
  <c r="M69" i="12"/>
  <c r="M154" i="12"/>
  <c r="M287" i="12"/>
  <c r="M20" i="12"/>
  <c r="N285" i="12"/>
  <c r="N140" i="12"/>
  <c r="N231" i="12"/>
  <c r="N105" i="12"/>
  <c r="N273" i="12"/>
  <c r="N275" i="12"/>
  <c r="K104" i="12"/>
  <c r="K203" i="12"/>
  <c r="K304" i="12"/>
  <c r="K28" i="12"/>
  <c r="K298" i="12"/>
  <c r="K270" i="12"/>
  <c r="K129" i="12"/>
  <c r="K164" i="12"/>
  <c r="K271" i="12"/>
  <c r="K330" i="12"/>
  <c r="K44" i="12"/>
  <c r="K34" i="12"/>
  <c r="K214" i="12"/>
  <c r="K78" i="12"/>
  <c r="K250" i="12"/>
  <c r="K102" i="12"/>
  <c r="K309" i="12"/>
  <c r="K85" i="12"/>
  <c r="K218" i="12"/>
  <c r="K38" i="12"/>
  <c r="K161" i="12"/>
  <c r="K300" i="12"/>
  <c r="K8" i="12"/>
  <c r="K118" i="12"/>
  <c r="K204" i="12"/>
  <c r="K122" i="12"/>
  <c r="K172" i="12"/>
  <c r="K185" i="12"/>
  <c r="K206" i="12"/>
  <c r="K65" i="12"/>
  <c r="K142" i="12"/>
  <c r="K197" i="12"/>
  <c r="K284" i="12"/>
  <c r="L114" i="12"/>
  <c r="L18" i="12"/>
  <c r="L21" i="12"/>
  <c r="L108" i="12"/>
  <c r="L222" i="12"/>
  <c r="L144" i="12"/>
  <c r="L86" i="12"/>
  <c r="L87" i="12"/>
  <c r="L190" i="12"/>
  <c r="L103" i="12"/>
  <c r="L88" i="12"/>
  <c r="L107" i="12"/>
  <c r="L168" i="12"/>
  <c r="L200" i="12"/>
  <c r="L223" i="12"/>
  <c r="L79" i="12"/>
  <c r="L106" i="12"/>
  <c r="L27" i="12"/>
  <c r="L141" i="12"/>
  <c r="L126" i="12"/>
  <c r="L10" i="12"/>
  <c r="K310" i="12"/>
  <c r="K234" i="12"/>
  <c r="K165" i="12"/>
  <c r="K55" i="12"/>
  <c r="K166" i="12"/>
  <c r="K98" i="12"/>
  <c r="K293" i="12"/>
  <c r="K331" i="12"/>
  <c r="K288" i="12"/>
  <c r="K35" i="12"/>
  <c r="K311" i="12"/>
  <c r="K232" i="12"/>
  <c r="K239" i="12"/>
  <c r="K323" i="12"/>
  <c r="K23" i="12"/>
  <c r="K180" i="12"/>
  <c r="K83" i="12"/>
  <c r="K179" i="12"/>
  <c r="K216" i="12"/>
  <c r="K265" i="12"/>
  <c r="K73" i="12"/>
  <c r="K193" i="12"/>
  <c r="K45" i="12"/>
  <c r="K70" i="12"/>
  <c r="K62" i="12"/>
  <c r="K47" i="12"/>
  <c r="K81" i="12"/>
  <c r="K133" i="12"/>
  <c r="K43" i="12"/>
  <c r="K225" i="12"/>
  <c r="K26" i="12"/>
  <c r="K296" i="12"/>
  <c r="K289" i="12"/>
  <c r="L104" i="12"/>
  <c r="L203" i="12"/>
  <c r="L304" i="12"/>
  <c r="L28" i="12"/>
  <c r="L298" i="12"/>
  <c r="L270" i="12"/>
  <c r="L129" i="12"/>
  <c r="L164" i="12"/>
  <c r="L271" i="12"/>
  <c r="L330" i="12"/>
  <c r="L44" i="12"/>
  <c r="L34" i="12"/>
  <c r="L214" i="12"/>
  <c r="L78" i="12"/>
  <c r="L250" i="12"/>
  <c r="L102" i="12"/>
  <c r="L309" i="12"/>
  <c r="L85" i="12"/>
  <c r="L218" i="12"/>
  <c r="L38" i="12"/>
  <c r="L161" i="12"/>
  <c r="L300" i="12"/>
  <c r="L8" i="12"/>
  <c r="L118" i="12"/>
  <c r="L204" i="12"/>
  <c r="L122" i="12"/>
  <c r="L172" i="12"/>
  <c r="L185" i="12"/>
  <c r="L206" i="12"/>
  <c r="L65" i="12"/>
  <c r="L142" i="12"/>
  <c r="L197" i="12"/>
  <c r="L284" i="12"/>
  <c r="M114" i="12"/>
  <c r="M18" i="12"/>
  <c r="M21" i="12"/>
  <c r="M108" i="12"/>
  <c r="M222" i="12"/>
  <c r="M286" i="12"/>
  <c r="M61" i="12"/>
  <c r="M213" i="12"/>
  <c r="M186" i="12"/>
  <c r="M269" i="12"/>
  <c r="M217" i="12"/>
  <c r="N279" i="12"/>
  <c r="N66" i="12"/>
  <c r="N39" i="12"/>
  <c r="N67" i="12"/>
  <c r="N274" i="12"/>
  <c r="N235" i="12"/>
  <c r="K238" i="12"/>
  <c r="K299" i="12"/>
  <c r="K16" i="12"/>
  <c r="K139" i="12"/>
  <c r="K195" i="12"/>
  <c r="K237" i="12"/>
  <c r="K51" i="12"/>
  <c r="K278" i="12"/>
  <c r="K74" i="12"/>
  <c r="K89" i="12"/>
  <c r="K11" i="12"/>
  <c r="K117" i="12"/>
  <c r="K189" i="12"/>
  <c r="K9" i="12"/>
  <c r="K49" i="12"/>
  <c r="K119" i="12"/>
  <c r="K303" i="12"/>
  <c r="K294" i="12"/>
  <c r="K96" i="12"/>
  <c r="K244" i="12"/>
  <c r="K7" i="12"/>
  <c r="K263" i="12"/>
  <c r="K259" i="12"/>
  <c r="K249" i="12"/>
  <c r="K64" i="12"/>
  <c r="K159" i="12"/>
  <c r="K33" i="12"/>
  <c r="K170" i="12"/>
  <c r="K113" i="12"/>
  <c r="K137" i="12"/>
  <c r="K183" i="12"/>
  <c r="K95" i="12"/>
  <c r="K148" i="12"/>
  <c r="K326" i="12"/>
  <c r="K290" i="12"/>
  <c r="L128" i="12"/>
  <c r="L266" i="12"/>
  <c r="L131" i="12"/>
  <c r="L262" i="12"/>
  <c r="L301" i="12"/>
  <c r="L198" i="12"/>
  <c r="L242" i="12"/>
  <c r="L321" i="12"/>
  <c r="L277" i="12"/>
  <c r="L36" i="12"/>
  <c r="L210" i="12"/>
  <c r="L219" i="12"/>
  <c r="L77" i="12"/>
  <c r="L153" i="12"/>
  <c r="L256" i="12"/>
  <c r="L29" i="12"/>
  <c r="L264" i="12"/>
  <c r="L93" i="12"/>
  <c r="L188" i="12"/>
  <c r="L12" i="12"/>
  <c r="L31" i="12"/>
  <c r="L32" i="12"/>
  <c r="L24" i="12"/>
  <c r="L123" i="12"/>
  <c r="L243" i="12"/>
  <c r="L82" i="12"/>
  <c r="L229" i="12"/>
  <c r="L268" i="12"/>
  <c r="L91" i="12"/>
  <c r="K125" i="12"/>
  <c r="K100" i="12"/>
  <c r="K327" i="12"/>
  <c r="K37" i="12"/>
  <c r="K30" i="12"/>
  <c r="K276" i="12"/>
  <c r="K227" i="12"/>
  <c r="L101" i="12"/>
  <c r="L63" i="12"/>
  <c r="L324" i="12"/>
  <c r="L71" i="12"/>
  <c r="L282" i="12"/>
  <c r="L15" i="12"/>
  <c r="M76" i="12"/>
  <c r="M5" i="12"/>
  <c r="M260" i="12"/>
  <c r="M192" i="12"/>
  <c r="M283" i="12"/>
  <c r="M325" i="12"/>
  <c r="N286" i="12"/>
  <c r="N61" i="12"/>
  <c r="N213" i="12"/>
  <c r="N186" i="12"/>
  <c r="N269" i="12"/>
  <c r="N217" i="12"/>
  <c r="K173" i="12"/>
  <c r="K251" i="12"/>
  <c r="K163" i="12"/>
  <c r="K220" i="12"/>
  <c r="K124" i="12"/>
  <c r="K241" i="12"/>
  <c r="K230" i="12"/>
  <c r="K272" i="12"/>
  <c r="K182" i="12"/>
  <c r="K319" i="12"/>
  <c r="K247" i="12"/>
  <c r="K253" i="12"/>
  <c r="K209" i="12"/>
  <c r="K201" i="12"/>
  <c r="K177" i="12"/>
  <c r="K167" i="12"/>
  <c r="K308" i="12"/>
  <c r="K160" i="12"/>
  <c r="K14" i="12"/>
  <c r="K6" i="12"/>
  <c r="K174" i="12"/>
  <c r="K90" i="12"/>
  <c r="K13" i="12"/>
  <c r="K221" i="12"/>
  <c r="K58" i="12"/>
  <c r="K212" i="12"/>
  <c r="K25" i="12"/>
  <c r="K187" i="12"/>
  <c r="K156" i="12"/>
  <c r="K80" i="12"/>
  <c r="K48" i="12"/>
  <c r="K233" i="12"/>
  <c r="K146" i="12"/>
  <c r="K333" i="12"/>
  <c r="K291" i="12"/>
  <c r="L310" i="12"/>
  <c r="L234" i="12"/>
  <c r="L165" i="12"/>
  <c r="L55" i="12"/>
  <c r="L166" i="12"/>
  <c r="L98" i="12"/>
  <c r="L293" i="12"/>
  <c r="L331" i="12"/>
  <c r="L288" i="12"/>
  <c r="L35" i="12"/>
  <c r="L311" i="12"/>
  <c r="L232" i="12"/>
  <c r="L239" i="12"/>
  <c r="L323" i="12"/>
  <c r="L23" i="12"/>
  <c r="L180" i="12"/>
  <c r="L83" i="12"/>
  <c r="L179" i="12"/>
  <c r="L216" i="12"/>
  <c r="L276" i="12"/>
  <c r="L227" i="12"/>
  <c r="M101" i="12"/>
  <c r="M63" i="12"/>
  <c r="M324" i="12"/>
  <c r="M71" i="12"/>
  <c r="M282" i="12"/>
  <c r="M15" i="12"/>
  <c r="N76" i="12"/>
  <c r="N5" i="12"/>
  <c r="N260" i="12"/>
  <c r="N192" i="12"/>
  <c r="N283" i="12"/>
  <c r="N325" i="12"/>
  <c r="K317" i="12"/>
  <c r="K252" i="12"/>
  <c r="K302" i="12"/>
  <c r="K110" i="12"/>
  <c r="K22" i="12"/>
  <c r="K248" i="12"/>
  <c r="K246" i="12"/>
  <c r="K316" i="12"/>
  <c r="K194" i="12"/>
  <c r="K205" i="12"/>
  <c r="K109" i="12"/>
  <c r="K46" i="12"/>
  <c r="K41" i="12"/>
  <c r="K181" i="12"/>
  <c r="K54" i="12"/>
  <c r="K313" i="12"/>
  <c r="K53" i="12"/>
  <c r="K305" i="12"/>
  <c r="K162" i="12"/>
  <c r="K178" i="12"/>
  <c r="K59" i="12"/>
  <c r="K315" i="12"/>
  <c r="K127" i="12"/>
  <c r="K208" i="12"/>
  <c r="K191" i="12"/>
  <c r="K334" i="12"/>
  <c r="K149" i="12"/>
  <c r="K134" i="12"/>
  <c r="K151" i="12"/>
  <c r="K211" i="12"/>
  <c r="K57" i="12"/>
  <c r="K92" i="12"/>
  <c r="K121" i="12"/>
  <c r="K215" i="12"/>
  <c r="L238" i="12"/>
  <c r="L299" i="12"/>
  <c r="L16" i="12"/>
  <c r="L139" i="12"/>
  <c r="L195" i="12"/>
  <c r="L237" i="12"/>
  <c r="L51" i="12"/>
  <c r="L278" i="12"/>
  <c r="L74" i="12"/>
  <c r="L89" i="12"/>
  <c r="L11" i="12"/>
  <c r="L117" i="12"/>
  <c r="L189" i="12"/>
  <c r="L9" i="12"/>
  <c r="L49" i="12"/>
  <c r="L119" i="12"/>
  <c r="L303" i="12"/>
  <c r="L294" i="12"/>
  <c r="L96" i="12"/>
  <c r="L244" i="12"/>
  <c r="L7" i="12"/>
  <c r="L263" i="12"/>
  <c r="L259" i="12"/>
  <c r="K114" i="12"/>
  <c r="K18" i="12"/>
  <c r="K21" i="12"/>
  <c r="K108" i="12"/>
  <c r="K222" i="12"/>
  <c r="K144" i="12"/>
  <c r="K86" i="12"/>
  <c r="K87" i="12"/>
  <c r="K190" i="12"/>
  <c r="K103" i="12"/>
  <c r="K88" i="12"/>
  <c r="K107" i="12"/>
  <c r="K168" i="12"/>
  <c r="K200" i="12"/>
  <c r="K223" i="12"/>
  <c r="K79" i="12"/>
  <c r="K106" i="12"/>
  <c r="K27" i="12"/>
  <c r="K141" i="12"/>
  <c r="K126" i="12"/>
  <c r="K10" i="12"/>
  <c r="K307" i="12"/>
  <c r="K228" i="12"/>
  <c r="K240" i="12"/>
  <c r="K155" i="12"/>
  <c r="K152" i="12"/>
  <c r="K136" i="12"/>
  <c r="K19" i="12"/>
  <c r="K72" i="12"/>
  <c r="K258" i="12"/>
  <c r="K328" i="12"/>
  <c r="K145" i="12"/>
  <c r="K40" i="12"/>
  <c r="L173" i="12"/>
  <c r="L251" i="12"/>
  <c r="L163" i="12"/>
  <c r="L220" i="12"/>
  <c r="L124" i="12"/>
  <c r="L241" i="12"/>
  <c r="L230" i="12"/>
  <c r="L272" i="12"/>
  <c r="L182" i="12"/>
  <c r="L319" i="12"/>
  <c r="L247" i="12"/>
  <c r="L253" i="12"/>
  <c r="L209" i="12"/>
  <c r="L201" i="12"/>
  <c r="L177" i="12"/>
  <c r="L167" i="12"/>
  <c r="L308" i="12"/>
  <c r="L160" i="12"/>
  <c r="L14" i="12"/>
  <c r="L6" i="12"/>
  <c r="L127" i="12"/>
  <c r="L208" i="12"/>
  <c r="L191" i="12"/>
  <c r="L334" i="12"/>
  <c r="L149" i="12"/>
  <c r="L134" i="12"/>
  <c r="L151" i="12"/>
  <c r="L211" i="12"/>
  <c r="L57" i="12"/>
  <c r="L92" i="12"/>
  <c r="L121" i="12"/>
  <c r="L215" i="12"/>
  <c r="M238" i="12"/>
  <c r="M299" i="12"/>
  <c r="M16" i="12"/>
  <c r="M139" i="12"/>
  <c r="M195" i="12"/>
  <c r="M237" i="12"/>
  <c r="M51" i="12"/>
  <c r="M278" i="12"/>
  <c r="M74" i="12"/>
  <c r="M89" i="12"/>
  <c r="M11" i="12"/>
  <c r="M117" i="12"/>
  <c r="M189" i="12"/>
  <c r="M9" i="12"/>
  <c r="M49" i="12"/>
  <c r="M119" i="12"/>
  <c r="M303" i="12"/>
  <c r="M294" i="12"/>
  <c r="M96" i="12"/>
  <c r="M244" i="12"/>
  <c r="M7" i="12"/>
  <c r="M263" i="12"/>
  <c r="M259" i="12"/>
  <c r="M249" i="12"/>
  <c r="M64" i="12"/>
  <c r="M159" i="12"/>
  <c r="M33" i="12"/>
  <c r="M170" i="12"/>
  <c r="M113" i="12"/>
  <c r="M137" i="12"/>
  <c r="M183" i="12"/>
  <c r="M95" i="12"/>
  <c r="M148" i="12"/>
  <c r="M326" i="12"/>
  <c r="M290" i="12"/>
  <c r="N128" i="12"/>
  <c r="N266" i="12"/>
  <c r="N131" i="12"/>
  <c r="N262" i="12"/>
  <c r="N301" i="12"/>
  <c r="N198" i="12"/>
  <c r="N242" i="12"/>
  <c r="N321" i="12"/>
  <c r="N277" i="12"/>
  <c r="N36" i="12"/>
  <c r="N210" i="12"/>
  <c r="N219" i="12"/>
  <c r="N77" i="12"/>
  <c r="N153" i="12"/>
  <c r="N256" i="12"/>
  <c r="N29" i="12"/>
  <c r="N264" i="12"/>
  <c r="N93" i="12"/>
  <c r="N188" i="12"/>
  <c r="N12" i="12"/>
  <c r="N31" i="12"/>
  <c r="N32" i="12"/>
  <c r="N24" i="12"/>
  <c r="N123" i="12"/>
  <c r="N243" i="12"/>
  <c r="N82" i="12"/>
  <c r="N229" i="12"/>
  <c r="N268" i="12"/>
  <c r="N91" i="12"/>
  <c r="N199" i="12"/>
  <c r="N297" i="12"/>
  <c r="N261" i="12"/>
  <c r="N99" i="12"/>
  <c r="L307" i="12"/>
  <c r="L228" i="12"/>
  <c r="L240" i="12"/>
  <c r="L155" i="12"/>
  <c r="L152" i="12"/>
  <c r="L136" i="12"/>
  <c r="L19" i="12"/>
  <c r="L72" i="12"/>
  <c r="L258" i="12"/>
  <c r="L328" i="12"/>
  <c r="L145" i="12"/>
  <c r="L40" i="12"/>
  <c r="M173" i="12"/>
  <c r="M251" i="12"/>
  <c r="M163" i="12"/>
  <c r="M220" i="12"/>
  <c r="M124" i="12"/>
  <c r="M241" i="12"/>
  <c r="M230" i="12"/>
  <c r="M272" i="12"/>
  <c r="M182" i="12"/>
  <c r="M319" i="12"/>
  <c r="M247" i="12"/>
  <c r="M253" i="12"/>
  <c r="M209" i="12"/>
  <c r="M201" i="12"/>
  <c r="M177" i="12"/>
  <c r="M167" i="12"/>
  <c r="M308" i="12"/>
  <c r="M160" i="12"/>
  <c r="M14" i="12"/>
  <c r="M6" i="12"/>
  <c r="M174" i="12"/>
  <c r="M90" i="12"/>
  <c r="M13" i="12"/>
  <c r="M221" i="12"/>
  <c r="M58" i="12"/>
  <c r="M212" i="12"/>
  <c r="M25" i="12"/>
  <c r="M187" i="12"/>
  <c r="M156" i="12"/>
  <c r="M80" i="12"/>
  <c r="M48" i="12"/>
  <c r="M233" i="12"/>
  <c r="M146" i="12"/>
  <c r="M333" i="12"/>
  <c r="M291" i="12"/>
  <c r="N310" i="12"/>
  <c r="N234" i="12"/>
  <c r="N165" i="12"/>
  <c r="N55" i="12"/>
  <c r="N166" i="12"/>
  <c r="N98" i="12"/>
  <c r="N293" i="12"/>
  <c r="N331" i="12"/>
  <c r="N288" i="12"/>
  <c r="N35" i="12"/>
  <c r="N311" i="12"/>
  <c r="N232" i="12"/>
  <c r="N239" i="12"/>
  <c r="N323" i="12"/>
  <c r="N23" i="12"/>
  <c r="N180" i="12"/>
  <c r="N83" i="12"/>
  <c r="N179" i="12"/>
  <c r="N216" i="12"/>
  <c r="N265" i="12"/>
  <c r="N73" i="12"/>
  <c r="N193" i="12"/>
  <c r="N45" i="12"/>
  <c r="N70" i="12"/>
  <c r="N62" i="12"/>
  <c r="N47" i="12"/>
  <c r="N81" i="12"/>
  <c r="N133" i="12"/>
  <c r="N43" i="12"/>
  <c r="N225" i="12"/>
  <c r="N26" i="12"/>
  <c r="N296" i="12"/>
  <c r="N289" i="12"/>
  <c r="M144" i="12"/>
  <c r="M86" i="12"/>
  <c r="M87" i="12"/>
  <c r="M190" i="12"/>
  <c r="M103" i="12"/>
  <c r="M88" i="12"/>
  <c r="M107" i="12"/>
  <c r="M168" i="12"/>
  <c r="M200" i="12"/>
  <c r="M223" i="12"/>
  <c r="M79" i="12"/>
  <c r="M106" i="12"/>
  <c r="M27" i="12"/>
  <c r="M141" i="12"/>
  <c r="M126" i="12"/>
  <c r="M10" i="12"/>
  <c r="M307" i="12"/>
  <c r="M228" i="12"/>
  <c r="M240" i="12"/>
  <c r="M155" i="12"/>
  <c r="M152" i="12"/>
  <c r="M136" i="12"/>
  <c r="M19" i="12"/>
  <c r="M72" i="12"/>
  <c r="M258" i="12"/>
  <c r="M328" i="12"/>
  <c r="M145" i="12"/>
  <c r="M40" i="12"/>
  <c r="N173" i="12"/>
  <c r="N251" i="12"/>
  <c r="N163" i="12"/>
  <c r="N220" i="12"/>
  <c r="N124" i="12"/>
  <c r="N241" i="12"/>
  <c r="N230" i="12"/>
  <c r="N272" i="12"/>
  <c r="N182" i="12"/>
  <c r="N319" i="12"/>
  <c r="N247" i="12"/>
  <c r="N253" i="12"/>
  <c r="N209" i="12"/>
  <c r="N201" i="12"/>
  <c r="N177" i="12"/>
  <c r="N167" i="12"/>
  <c r="N308" i="12"/>
  <c r="N160" i="12"/>
  <c r="N14" i="12"/>
  <c r="N6" i="12"/>
  <c r="N174" i="12"/>
  <c r="N90" i="12"/>
  <c r="N13" i="12"/>
  <c r="N221" i="12"/>
  <c r="N58" i="12"/>
  <c r="N212" i="12"/>
  <c r="N25" i="12"/>
  <c r="N187" i="12"/>
  <c r="N156" i="12"/>
  <c r="N80" i="12"/>
  <c r="N48" i="12"/>
  <c r="N233" i="12"/>
  <c r="N146" i="12"/>
  <c r="N333" i="12"/>
  <c r="N291" i="12"/>
  <c r="L199" i="12"/>
  <c r="L297" i="12"/>
  <c r="L261" i="12"/>
  <c r="L99" i="12"/>
  <c r="M255" i="12"/>
  <c r="M135" i="12"/>
  <c r="M196" i="12"/>
  <c r="M111" i="12"/>
  <c r="M329" i="12"/>
  <c r="M143" i="12"/>
  <c r="M75" i="12"/>
  <c r="M226" i="12"/>
  <c r="M60" i="12"/>
  <c r="M116" i="12"/>
  <c r="M236" i="12"/>
  <c r="M157" i="12"/>
  <c r="M130" i="12"/>
  <c r="M169" i="12"/>
  <c r="M94" i="12"/>
  <c r="M335" i="12"/>
  <c r="M318" i="12"/>
  <c r="M97" i="12"/>
  <c r="M52" i="12"/>
  <c r="M292" i="12"/>
  <c r="M84" i="12"/>
  <c r="M112" i="12"/>
  <c r="M42" i="12"/>
  <c r="M115" i="12"/>
  <c r="M150" i="12"/>
  <c r="M175" i="12"/>
  <c r="M314" i="12"/>
  <c r="M171" i="12"/>
  <c r="M332" i="12"/>
  <c r="M207" i="12"/>
  <c r="M202" i="12"/>
  <c r="M322" i="12"/>
  <c r="M147" i="12"/>
  <c r="M245" i="12"/>
  <c r="N317" i="12"/>
  <c r="N252" i="12"/>
  <c r="N302" i="12"/>
  <c r="N110" i="12"/>
  <c r="N22" i="12"/>
  <c r="N248" i="12"/>
  <c r="N246" i="12"/>
  <c r="N316" i="12"/>
  <c r="N194" i="12"/>
  <c r="N205" i="12"/>
  <c r="N109" i="12"/>
  <c r="N46" i="12"/>
  <c r="N41" i="12"/>
  <c r="N181" i="12"/>
  <c r="N54" i="12"/>
  <c r="N313" i="12"/>
  <c r="N53" i="12"/>
  <c r="N305" i="12"/>
  <c r="N162" i="12"/>
  <c r="N178" i="12"/>
  <c r="N59" i="12"/>
  <c r="N315" i="12"/>
  <c r="N127" i="12"/>
  <c r="N208" i="12"/>
  <c r="N191" i="12"/>
  <c r="N334" i="12"/>
  <c r="N149" i="12"/>
  <c r="N134" i="12"/>
  <c r="N151" i="12"/>
  <c r="N211" i="12"/>
  <c r="N57" i="12"/>
  <c r="N92" i="12"/>
  <c r="N121" i="12"/>
  <c r="N215" i="12"/>
  <c r="L265" i="12"/>
  <c r="L73" i="12"/>
  <c r="L193" i="12"/>
  <c r="L45" i="12"/>
  <c r="L70" i="12"/>
  <c r="L62" i="12"/>
  <c r="L47" i="12"/>
  <c r="L81" i="12"/>
  <c r="L133" i="12"/>
  <c r="L43" i="12"/>
  <c r="L225" i="12"/>
  <c r="L26" i="12"/>
  <c r="L296" i="12"/>
  <c r="L289" i="12"/>
  <c r="M104" i="12"/>
  <c r="M203" i="12"/>
  <c r="M304" i="12"/>
  <c r="M28" i="12"/>
  <c r="M298" i="12"/>
  <c r="M270" i="12"/>
  <c r="M129" i="12"/>
  <c r="M164" i="12"/>
  <c r="M271" i="12"/>
  <c r="M330" i="12"/>
  <c r="M44" i="12"/>
  <c r="M34" i="12"/>
  <c r="M214" i="12"/>
  <c r="M78" i="12"/>
  <c r="M250" i="12"/>
  <c r="M102" i="12"/>
  <c r="M309" i="12"/>
  <c r="M85" i="12"/>
  <c r="M218" i="12"/>
  <c r="M38" i="12"/>
  <c r="M161" i="12"/>
  <c r="M300" i="12"/>
  <c r="M8" i="12"/>
  <c r="M118" i="12"/>
  <c r="M204" i="12"/>
  <c r="M122" i="12"/>
  <c r="M172" i="12"/>
  <c r="M185" i="12"/>
  <c r="M206" i="12"/>
  <c r="M65" i="12"/>
  <c r="M142" i="12"/>
  <c r="M197" i="12"/>
  <c r="M284" i="12"/>
  <c r="N114" i="12"/>
  <c r="N18" i="12"/>
  <c r="N21" i="12"/>
  <c r="N108" i="12"/>
  <c r="N222" i="12"/>
  <c r="N144" i="12"/>
  <c r="N86" i="12"/>
  <c r="N87" i="12"/>
  <c r="N190" i="12"/>
  <c r="N103" i="12"/>
  <c r="N88" i="12"/>
  <c r="N107" i="12"/>
  <c r="N168" i="12"/>
  <c r="N200" i="12"/>
  <c r="N223" i="12"/>
  <c r="N79" i="12"/>
  <c r="N106" i="12"/>
  <c r="N27" i="12"/>
  <c r="N141" i="12"/>
  <c r="N126" i="12"/>
  <c r="N10" i="12"/>
  <c r="N307" i="12"/>
  <c r="N228" i="12"/>
  <c r="N240" i="12"/>
  <c r="N155" i="12"/>
  <c r="N152" i="12"/>
  <c r="N136" i="12"/>
  <c r="N19" i="12"/>
  <c r="N72" i="12"/>
  <c r="N258" i="12"/>
  <c r="N328" i="12"/>
  <c r="N145" i="12"/>
  <c r="N40" i="12"/>
  <c r="L249" i="12"/>
  <c r="L64" i="12"/>
  <c r="L159" i="12"/>
  <c r="L33" i="12"/>
  <c r="L170" i="12"/>
  <c r="L113" i="12"/>
  <c r="L137" i="12"/>
  <c r="L183" i="12"/>
  <c r="L95" i="12"/>
  <c r="L148" i="12"/>
  <c r="L326" i="12"/>
  <c r="L290" i="12"/>
  <c r="M128" i="12"/>
  <c r="M266" i="12"/>
  <c r="M131" i="12"/>
  <c r="M262" i="12"/>
  <c r="M301" i="12"/>
  <c r="M198" i="12"/>
  <c r="M242" i="12"/>
  <c r="M321" i="12"/>
  <c r="M277" i="12"/>
  <c r="M36" i="12"/>
  <c r="M210" i="12"/>
  <c r="M219" i="12"/>
  <c r="M77" i="12"/>
  <c r="M153" i="12"/>
  <c r="M256" i="12"/>
  <c r="M29" i="12"/>
  <c r="M264" i="12"/>
  <c r="M93" i="12"/>
  <c r="M188" i="12"/>
  <c r="M12" i="12"/>
  <c r="M31" i="12"/>
  <c r="M32" i="12"/>
  <c r="M24" i="12"/>
  <c r="M123" i="12"/>
  <c r="M243" i="12"/>
  <c r="M82" i="12"/>
  <c r="M229" i="12"/>
  <c r="M268" i="12"/>
  <c r="M91" i="12"/>
  <c r="M199" i="12"/>
  <c r="M297" i="12"/>
  <c r="M261" i="12"/>
  <c r="M99" i="12"/>
  <c r="N255" i="12"/>
  <c r="N135" i="12"/>
  <c r="N196" i="12"/>
  <c r="N111" i="12"/>
  <c r="N329" i="12"/>
  <c r="N143" i="12"/>
  <c r="N75" i="12"/>
  <c r="N226" i="12"/>
  <c r="N60" i="12"/>
  <c r="N116" i="12"/>
  <c r="N236" i="12"/>
  <c r="N157" i="12"/>
  <c r="N130" i="12"/>
  <c r="N169" i="12"/>
  <c r="N94" i="12"/>
  <c r="N335" i="12"/>
  <c r="N318" i="12"/>
  <c r="N97" i="12"/>
  <c r="N52" i="12"/>
  <c r="N292" i="12"/>
  <c r="N84" i="12"/>
  <c r="N112" i="12"/>
  <c r="N42" i="12"/>
  <c r="N115" i="12"/>
  <c r="N150" i="12"/>
  <c r="N175" i="12"/>
  <c r="N314" i="12"/>
  <c r="N171" i="12"/>
  <c r="N332" i="12"/>
  <c r="N207" i="12"/>
  <c r="N202" i="12"/>
  <c r="N322" i="12"/>
  <c r="N147" i="12"/>
  <c r="N245" i="12"/>
  <c r="L174" i="12"/>
  <c r="L90" i="12"/>
  <c r="L13" i="12"/>
  <c r="L221" i="12"/>
  <c r="L58" i="12"/>
  <c r="L212" i="12"/>
  <c r="L25" i="12"/>
  <c r="L187" i="12"/>
  <c r="L156" i="12"/>
  <c r="L80" i="12"/>
  <c r="L48" i="12"/>
  <c r="L233" i="12"/>
  <c r="L146" i="12"/>
  <c r="L333" i="12"/>
  <c r="L291" i="12"/>
  <c r="M310" i="12"/>
  <c r="M234" i="12"/>
  <c r="M165" i="12"/>
  <c r="M55" i="12"/>
  <c r="M166" i="12"/>
  <c r="M98" i="12"/>
  <c r="M293" i="12"/>
  <c r="M331" i="12"/>
  <c r="M288" i="12"/>
  <c r="M35" i="12"/>
  <c r="M311" i="12"/>
  <c r="M232" i="12"/>
  <c r="M239" i="12"/>
  <c r="M323" i="12"/>
  <c r="M23" i="12"/>
  <c r="M180" i="12"/>
  <c r="M83" i="12"/>
  <c r="M179" i="12"/>
  <c r="M216" i="12"/>
  <c r="M265" i="12"/>
  <c r="M73" i="12"/>
  <c r="M193" i="12"/>
  <c r="M45" i="12"/>
  <c r="M70" i="12"/>
  <c r="M62" i="12"/>
  <c r="M47" i="12"/>
  <c r="M81" i="12"/>
  <c r="M133" i="12"/>
  <c r="M43" i="12"/>
  <c r="M225" i="12"/>
  <c r="M26" i="12"/>
  <c r="M296" i="12"/>
  <c r="M289" i="12"/>
  <c r="N104" i="12"/>
  <c r="N203" i="12"/>
  <c r="N304" i="12"/>
  <c r="N28" i="12"/>
  <c r="N298" i="12"/>
  <c r="N270" i="12"/>
  <c r="N129" i="12"/>
  <c r="N164" i="12"/>
  <c r="N271" i="12"/>
  <c r="N330" i="12"/>
  <c r="N44" i="12"/>
  <c r="N34" i="12"/>
  <c r="N214" i="12"/>
  <c r="N78" i="12"/>
  <c r="N250" i="12"/>
  <c r="N102" i="12"/>
  <c r="N309" i="12"/>
  <c r="N85" i="12"/>
  <c r="N218" i="12"/>
  <c r="N38" i="12"/>
  <c r="N161" i="12"/>
  <c r="N300" i="12"/>
  <c r="N8" i="12"/>
  <c r="N118" i="12"/>
  <c r="N204" i="12"/>
  <c r="N122" i="12"/>
  <c r="N172" i="12"/>
  <c r="N185" i="12"/>
  <c r="N206" i="12"/>
  <c r="N65" i="12"/>
  <c r="N142" i="12"/>
  <c r="N197" i="12"/>
  <c r="N284" i="12"/>
  <c r="J5" i="11"/>
  <c r="J360" i="11" s="1"/>
  <c r="P238" i="12"/>
  <c r="Q238" i="12" s="1"/>
  <c r="P299" i="12"/>
  <c r="Q299" i="12" s="1"/>
  <c r="P16" i="12"/>
  <c r="Q16" i="12" s="1"/>
  <c r="P139" i="12"/>
  <c r="Q139" i="12" s="1"/>
  <c r="P195" i="12"/>
  <c r="Q195" i="12" s="1"/>
  <c r="P237" i="12"/>
  <c r="Q237" i="12" s="1"/>
  <c r="P51" i="12"/>
  <c r="Q51" i="12" s="1"/>
  <c r="P278" i="12"/>
  <c r="Q278" i="12" s="1"/>
  <c r="P74" i="12"/>
  <c r="Q74" i="12" s="1"/>
  <c r="P89" i="12"/>
  <c r="Q89" i="12" s="1"/>
  <c r="P11" i="12"/>
  <c r="Q11" i="12" s="1"/>
  <c r="P117" i="12"/>
  <c r="Q117" i="12" s="1"/>
  <c r="P189" i="12"/>
  <c r="Q189" i="12" s="1"/>
  <c r="P9" i="12"/>
  <c r="Q9" i="12" s="1"/>
  <c r="P49" i="12"/>
  <c r="Q49" i="12" s="1"/>
  <c r="P119" i="12"/>
  <c r="Q119" i="12" s="1"/>
  <c r="P303" i="12"/>
  <c r="Q303" i="12" s="1"/>
  <c r="P294" i="12"/>
  <c r="Q294" i="12" s="1"/>
  <c r="P96" i="12"/>
  <c r="Q96" i="12" s="1"/>
  <c r="P244" i="12"/>
  <c r="Q244" i="12" s="1"/>
  <c r="P7" i="12"/>
  <c r="Q7" i="12" s="1"/>
  <c r="P263" i="12"/>
  <c r="Q263" i="12" s="1"/>
  <c r="P259" i="12"/>
  <c r="Q259" i="12" s="1"/>
  <c r="P249" i="12"/>
  <c r="Q249" i="12" s="1"/>
  <c r="P64" i="12"/>
  <c r="Q64" i="12" s="1"/>
  <c r="P159" i="12"/>
  <c r="Q159" i="12" s="1"/>
  <c r="P33" i="12"/>
  <c r="Q33" i="12" s="1"/>
  <c r="P170" i="12"/>
  <c r="Q170" i="12" s="1"/>
  <c r="P113" i="12"/>
  <c r="Q113" i="12" s="1"/>
  <c r="P137" i="12"/>
  <c r="Q137" i="12" s="1"/>
  <c r="P183" i="12"/>
  <c r="Q183" i="12" s="1"/>
  <c r="P95" i="12"/>
  <c r="Q95" i="12" s="1"/>
  <c r="P148" i="12"/>
  <c r="Q148" i="12" s="1"/>
  <c r="P326" i="12"/>
  <c r="Q326" i="12" s="1"/>
  <c r="P290" i="12"/>
  <c r="Q290" i="12" s="1"/>
  <c r="P317" i="12"/>
  <c r="Q317" i="12" s="1"/>
  <c r="P310" i="12"/>
  <c r="Q310" i="12" s="1"/>
  <c r="P234" i="12"/>
  <c r="Q234" i="12" s="1"/>
  <c r="P165" i="12"/>
  <c r="Q165" i="12" s="1"/>
  <c r="P55" i="12"/>
  <c r="Q55" i="12" s="1"/>
  <c r="P166" i="12"/>
  <c r="Q166" i="12" s="1"/>
  <c r="P98" i="12"/>
  <c r="Q98" i="12" s="1"/>
  <c r="P293" i="12"/>
  <c r="Q293" i="12" s="1"/>
  <c r="P331" i="12"/>
  <c r="Q331" i="12" s="1"/>
  <c r="P288" i="12"/>
  <c r="Q288" i="12" s="1"/>
  <c r="P35" i="12"/>
  <c r="Q35" i="12" s="1"/>
  <c r="P311" i="12"/>
  <c r="Q311" i="12" s="1"/>
  <c r="P232" i="12"/>
  <c r="Q232" i="12" s="1"/>
  <c r="P239" i="12"/>
  <c r="Q239" i="12" s="1"/>
  <c r="P323" i="12"/>
  <c r="Q323" i="12" s="1"/>
  <c r="P23" i="12"/>
  <c r="Q23" i="12" s="1"/>
  <c r="P180" i="12"/>
  <c r="Q180" i="12" s="1"/>
  <c r="P83" i="12"/>
  <c r="Q83" i="12" s="1"/>
  <c r="P179" i="12"/>
  <c r="Q179" i="12" s="1"/>
  <c r="P216" i="12"/>
  <c r="Q216" i="12" s="1"/>
  <c r="P265" i="12"/>
  <c r="Q265" i="12" s="1"/>
  <c r="P73" i="12"/>
  <c r="Q73" i="12" s="1"/>
  <c r="P193" i="12"/>
  <c r="Q193" i="12" s="1"/>
  <c r="P45" i="12"/>
  <c r="Q45" i="12" s="1"/>
  <c r="P70" i="12"/>
  <c r="Q70" i="12" s="1"/>
  <c r="P62" i="12"/>
  <c r="Q62" i="12" s="1"/>
  <c r="P47" i="12"/>
  <c r="Q47" i="12" s="1"/>
  <c r="P81" i="12"/>
  <c r="Q81" i="12" s="1"/>
  <c r="P133" i="12"/>
  <c r="Q133" i="12" s="1"/>
  <c r="P43" i="12"/>
  <c r="Q43" i="12" s="1"/>
  <c r="P225" i="12"/>
  <c r="Q225" i="12" s="1"/>
  <c r="P26" i="12"/>
  <c r="Q26" i="12" s="1"/>
  <c r="P296" i="12"/>
  <c r="Q296" i="12" s="1"/>
  <c r="P289" i="12"/>
  <c r="Q289" i="12" s="1"/>
  <c r="L125" i="12"/>
  <c r="P173" i="12"/>
  <c r="Q173" i="12" s="1"/>
  <c r="P251" i="12"/>
  <c r="Q251" i="12" s="1"/>
  <c r="P163" i="12"/>
  <c r="Q163" i="12" s="1"/>
  <c r="P220" i="12"/>
  <c r="Q220" i="12" s="1"/>
  <c r="P124" i="12"/>
  <c r="Q124" i="12" s="1"/>
  <c r="P241" i="12"/>
  <c r="Q241" i="12" s="1"/>
  <c r="P230" i="12"/>
  <c r="Q230" i="12" s="1"/>
  <c r="P272" i="12"/>
  <c r="Q272" i="12" s="1"/>
  <c r="P182" i="12"/>
  <c r="Q182" i="12" s="1"/>
  <c r="P319" i="12"/>
  <c r="Q319" i="12" s="1"/>
  <c r="P247" i="12"/>
  <c r="Q247" i="12" s="1"/>
  <c r="P253" i="12"/>
  <c r="Q253" i="12" s="1"/>
  <c r="P209" i="12"/>
  <c r="Q209" i="12" s="1"/>
  <c r="P201" i="12"/>
  <c r="Q201" i="12" s="1"/>
  <c r="P177" i="12"/>
  <c r="Q177" i="12" s="1"/>
  <c r="P167" i="12"/>
  <c r="Q167" i="12" s="1"/>
  <c r="P308" i="12"/>
  <c r="Q308" i="12" s="1"/>
  <c r="P160" i="12"/>
  <c r="Q160" i="12" s="1"/>
  <c r="P14" i="12"/>
  <c r="Q14" i="12" s="1"/>
  <c r="P6" i="12"/>
  <c r="Q6" i="12" s="1"/>
  <c r="P174" i="12"/>
  <c r="Q174" i="12" s="1"/>
  <c r="P90" i="12"/>
  <c r="Q90" i="12" s="1"/>
  <c r="P13" i="12"/>
  <c r="Q13" i="12" s="1"/>
  <c r="P221" i="12"/>
  <c r="Q221" i="12" s="1"/>
  <c r="P58" i="12"/>
  <c r="Q58" i="12" s="1"/>
  <c r="P212" i="12"/>
  <c r="Q212" i="12" s="1"/>
  <c r="P25" i="12"/>
  <c r="Q25" i="12" s="1"/>
  <c r="P187" i="12"/>
  <c r="Q187" i="12" s="1"/>
  <c r="P156" i="12"/>
  <c r="Q156" i="12" s="1"/>
  <c r="P80" i="12"/>
  <c r="Q80" i="12" s="1"/>
  <c r="P48" i="12"/>
  <c r="Q48" i="12" s="1"/>
  <c r="P233" i="12"/>
  <c r="Q233" i="12" s="1"/>
  <c r="P146" i="12"/>
  <c r="Q146" i="12" s="1"/>
  <c r="P333" i="12"/>
  <c r="Q333" i="12" s="1"/>
  <c r="P291" i="12"/>
  <c r="Q291" i="12" s="1"/>
  <c r="P252" i="12"/>
  <c r="Q252" i="12" s="1"/>
  <c r="P302" i="12"/>
  <c r="Q302" i="12" s="1"/>
  <c r="P110" i="12"/>
  <c r="Q110" i="12" s="1"/>
  <c r="P22" i="12"/>
  <c r="Q22" i="12" s="1"/>
  <c r="P248" i="12"/>
  <c r="Q248" i="12" s="1"/>
  <c r="P246" i="12"/>
  <c r="Q246" i="12" s="1"/>
  <c r="P316" i="12"/>
  <c r="Q316" i="12" s="1"/>
  <c r="P194" i="12"/>
  <c r="Q194" i="12" s="1"/>
  <c r="P205" i="12"/>
  <c r="Q205" i="12" s="1"/>
  <c r="P109" i="12"/>
  <c r="Q109" i="12" s="1"/>
  <c r="P46" i="12"/>
  <c r="Q46" i="12" s="1"/>
  <c r="P41" i="12"/>
  <c r="Q41" i="12" s="1"/>
  <c r="P181" i="12"/>
  <c r="Q181" i="12" s="1"/>
  <c r="P54" i="12"/>
  <c r="Q54" i="12" s="1"/>
  <c r="P313" i="12"/>
  <c r="Q313" i="12" s="1"/>
  <c r="P53" i="12"/>
  <c r="Q53" i="12" s="1"/>
  <c r="P305" i="12"/>
  <c r="Q305" i="12" s="1"/>
  <c r="P162" i="12"/>
  <c r="Q162" i="12" s="1"/>
  <c r="P178" i="12"/>
  <c r="Q178" i="12" s="1"/>
  <c r="P59" i="12"/>
  <c r="Q59" i="12" s="1"/>
  <c r="P315" i="12"/>
  <c r="Q315" i="12" s="1"/>
  <c r="P127" i="12"/>
  <c r="Q127" i="12" s="1"/>
  <c r="P208" i="12"/>
  <c r="Q208" i="12" s="1"/>
  <c r="P191" i="12"/>
  <c r="Q191" i="12" s="1"/>
  <c r="P334" i="12"/>
  <c r="Q334" i="12" s="1"/>
  <c r="P149" i="12"/>
  <c r="Q149" i="12" s="1"/>
  <c r="P134" i="12"/>
  <c r="Q134" i="12" s="1"/>
  <c r="P151" i="12"/>
  <c r="Q151" i="12" s="1"/>
  <c r="P211" i="12"/>
  <c r="Q211" i="12" s="1"/>
  <c r="P57" i="12"/>
  <c r="Q57" i="12" s="1"/>
  <c r="P92" i="12"/>
  <c r="Q92" i="12" s="1"/>
  <c r="P121" i="12"/>
  <c r="Q121" i="12" s="1"/>
  <c r="P215" i="12"/>
  <c r="Q215" i="12" s="1"/>
  <c r="P114" i="12"/>
  <c r="Q114" i="12" s="1"/>
  <c r="P18" i="12"/>
  <c r="Q18" i="12" s="1"/>
  <c r="P21" i="12"/>
  <c r="Q21" i="12" s="1"/>
  <c r="P108" i="12"/>
  <c r="Q108" i="12" s="1"/>
  <c r="P222" i="12"/>
  <c r="Q222" i="12" s="1"/>
  <c r="P144" i="12"/>
  <c r="Q144" i="12" s="1"/>
  <c r="P86" i="12"/>
  <c r="Q86" i="12" s="1"/>
  <c r="P87" i="12"/>
  <c r="Q87" i="12" s="1"/>
  <c r="P190" i="12"/>
  <c r="Q190" i="12" s="1"/>
  <c r="P103" i="12"/>
  <c r="Q103" i="12" s="1"/>
  <c r="P88" i="12"/>
  <c r="Q88" i="12" s="1"/>
  <c r="P107" i="12"/>
  <c r="Q107" i="12" s="1"/>
  <c r="P168" i="12"/>
  <c r="Q168" i="12" s="1"/>
  <c r="P200" i="12"/>
  <c r="Q200" i="12" s="1"/>
  <c r="P223" i="12"/>
  <c r="Q223" i="12" s="1"/>
  <c r="P79" i="12"/>
  <c r="Q79" i="12" s="1"/>
  <c r="P106" i="12"/>
  <c r="Q106" i="12" s="1"/>
  <c r="P27" i="12"/>
  <c r="Q27" i="12" s="1"/>
  <c r="P141" i="12"/>
  <c r="Q141" i="12" s="1"/>
  <c r="P126" i="12"/>
  <c r="Q126" i="12" s="1"/>
  <c r="P10" i="12"/>
  <c r="Q10" i="12" s="1"/>
  <c r="P307" i="12"/>
  <c r="Q307" i="12" s="1"/>
  <c r="P228" i="12"/>
  <c r="Q228" i="12" s="1"/>
  <c r="P240" i="12"/>
  <c r="Q240" i="12" s="1"/>
  <c r="P155" i="12"/>
  <c r="Q155" i="12" s="1"/>
  <c r="P152" i="12"/>
  <c r="Q152" i="12" s="1"/>
  <c r="P136" i="12"/>
  <c r="Q136" i="12" s="1"/>
  <c r="P19" i="12"/>
  <c r="Q19" i="12" s="1"/>
  <c r="P72" i="12"/>
  <c r="Q72" i="12" s="1"/>
  <c r="P258" i="12"/>
  <c r="Q258" i="12" s="1"/>
  <c r="P328" i="12"/>
  <c r="Q328" i="12" s="1"/>
  <c r="P145" i="12"/>
  <c r="Q145" i="12" s="1"/>
  <c r="P40" i="12"/>
  <c r="Q40" i="12" s="1"/>
  <c r="P255" i="12"/>
  <c r="Q255" i="12" s="1"/>
  <c r="P135" i="12"/>
  <c r="Q135" i="12" s="1"/>
  <c r="P196" i="12"/>
  <c r="Q196" i="12" s="1"/>
  <c r="P111" i="12"/>
  <c r="Q111" i="12" s="1"/>
  <c r="P329" i="12"/>
  <c r="Q329" i="12" s="1"/>
  <c r="P143" i="12"/>
  <c r="Q143" i="12" s="1"/>
  <c r="P75" i="12"/>
  <c r="Q75" i="12" s="1"/>
  <c r="P226" i="12"/>
  <c r="Q226" i="12" s="1"/>
  <c r="P60" i="12"/>
  <c r="Q60" i="12" s="1"/>
  <c r="P116" i="12"/>
  <c r="Q116" i="12" s="1"/>
  <c r="P236" i="12"/>
  <c r="Q236" i="12" s="1"/>
  <c r="P157" i="12"/>
  <c r="Q157" i="12" s="1"/>
  <c r="P130" i="12"/>
  <c r="Q130" i="12" s="1"/>
  <c r="P169" i="12"/>
  <c r="Q169" i="12" s="1"/>
  <c r="P94" i="12"/>
  <c r="Q94" i="12" s="1"/>
  <c r="P335" i="12"/>
  <c r="Q335" i="12" s="1"/>
  <c r="P318" i="12"/>
  <c r="Q318" i="12" s="1"/>
  <c r="P97" i="12"/>
  <c r="Q97" i="12" s="1"/>
  <c r="P52" i="12"/>
  <c r="Q52" i="12" s="1"/>
  <c r="P292" i="12"/>
  <c r="Q292" i="12" s="1"/>
  <c r="P84" i="12"/>
  <c r="Q84" i="12" s="1"/>
  <c r="P112" i="12"/>
  <c r="Q112" i="12" s="1"/>
  <c r="P42" i="12"/>
  <c r="Q42" i="12" s="1"/>
  <c r="P115" i="12"/>
  <c r="Q115" i="12" s="1"/>
  <c r="P150" i="12"/>
  <c r="Q150" i="12" s="1"/>
  <c r="P175" i="12"/>
  <c r="Q175" i="12" s="1"/>
  <c r="P314" i="12"/>
  <c r="Q314" i="12" s="1"/>
  <c r="P171" i="12"/>
  <c r="Q171" i="12" s="1"/>
  <c r="P332" i="12"/>
  <c r="Q332" i="12" s="1"/>
  <c r="P207" i="12"/>
  <c r="Q207" i="12" s="1"/>
  <c r="P202" i="12"/>
  <c r="Q202" i="12" s="1"/>
  <c r="P322" i="12"/>
  <c r="Q322" i="12" s="1"/>
  <c r="P147" i="12"/>
  <c r="Q147" i="12" s="1"/>
  <c r="P245" i="12"/>
  <c r="Q245" i="12" s="1"/>
  <c r="P104" i="12"/>
  <c r="Q104" i="12" s="1"/>
  <c r="P203" i="12"/>
  <c r="Q203" i="12" s="1"/>
  <c r="P304" i="12"/>
  <c r="Q304" i="12" s="1"/>
  <c r="P28" i="12"/>
  <c r="Q28" i="12" s="1"/>
  <c r="P298" i="12"/>
  <c r="Q298" i="12" s="1"/>
  <c r="P270" i="12"/>
  <c r="Q270" i="12" s="1"/>
  <c r="P129" i="12"/>
  <c r="Q129" i="12" s="1"/>
  <c r="P164" i="12"/>
  <c r="Q164" i="12" s="1"/>
  <c r="P271" i="12"/>
  <c r="Q271" i="12" s="1"/>
  <c r="P330" i="12"/>
  <c r="Q330" i="12" s="1"/>
  <c r="P44" i="12"/>
  <c r="Q44" i="12" s="1"/>
  <c r="P34" i="12"/>
  <c r="Q34" i="12" s="1"/>
  <c r="P214" i="12"/>
  <c r="Q214" i="12" s="1"/>
  <c r="P78" i="12"/>
  <c r="Q78" i="12" s="1"/>
  <c r="P250" i="12"/>
  <c r="Q250" i="12" s="1"/>
  <c r="P102" i="12"/>
  <c r="Q102" i="12" s="1"/>
  <c r="P309" i="12"/>
  <c r="Q309" i="12" s="1"/>
  <c r="P85" i="12"/>
  <c r="Q85" i="12" s="1"/>
  <c r="P218" i="12"/>
  <c r="Q218" i="12" s="1"/>
  <c r="P38" i="12"/>
  <c r="Q38" i="12" s="1"/>
  <c r="P161" i="12"/>
  <c r="Q161" i="12" s="1"/>
  <c r="P300" i="12"/>
  <c r="Q300" i="12" s="1"/>
  <c r="P8" i="12"/>
  <c r="Q8" i="12" s="1"/>
  <c r="P118" i="12"/>
  <c r="Q118" i="12" s="1"/>
  <c r="P204" i="12"/>
  <c r="Q204" i="12" s="1"/>
  <c r="P122" i="12"/>
  <c r="Q122" i="12" s="1"/>
  <c r="P172" i="12"/>
  <c r="Q172" i="12" s="1"/>
  <c r="P185" i="12"/>
  <c r="Q185" i="12" s="1"/>
  <c r="P206" i="12"/>
  <c r="Q206" i="12" s="1"/>
  <c r="P65" i="12"/>
  <c r="Q65" i="12" s="1"/>
  <c r="P142" i="12"/>
  <c r="Q142" i="12" s="1"/>
  <c r="P197" i="12"/>
  <c r="Q197" i="12" s="1"/>
  <c r="P284" i="12"/>
  <c r="Q284" i="12" s="1"/>
  <c r="N125" i="12"/>
  <c r="P128" i="12"/>
  <c r="Q128" i="12" s="1"/>
  <c r="P266" i="12"/>
  <c r="Q266" i="12" s="1"/>
  <c r="P131" i="12"/>
  <c r="Q131" i="12" s="1"/>
  <c r="P262" i="12"/>
  <c r="Q262" i="12" s="1"/>
  <c r="P301" i="12"/>
  <c r="Q301" i="12" s="1"/>
  <c r="P198" i="12"/>
  <c r="Q198" i="12" s="1"/>
  <c r="P242" i="12"/>
  <c r="Q242" i="12" s="1"/>
  <c r="P321" i="12"/>
  <c r="Q321" i="12" s="1"/>
  <c r="P277" i="12"/>
  <c r="Q277" i="12" s="1"/>
  <c r="P36" i="12"/>
  <c r="Q36" i="12" s="1"/>
  <c r="P210" i="12"/>
  <c r="Q210" i="12" s="1"/>
  <c r="P219" i="12"/>
  <c r="Q219" i="12" s="1"/>
  <c r="P77" i="12"/>
  <c r="Q77" i="12" s="1"/>
  <c r="P153" i="12"/>
  <c r="Q153" i="12" s="1"/>
  <c r="P256" i="12"/>
  <c r="Q256" i="12" s="1"/>
  <c r="P29" i="12"/>
  <c r="Q29" i="12" s="1"/>
  <c r="P264" i="12"/>
  <c r="Q264" i="12" s="1"/>
  <c r="P93" i="12"/>
  <c r="Q93" i="12" s="1"/>
  <c r="P188" i="12"/>
  <c r="Q188" i="12" s="1"/>
  <c r="P12" i="12"/>
  <c r="Q12" i="12" s="1"/>
  <c r="P31" i="12"/>
  <c r="Q31" i="12" s="1"/>
  <c r="P32" i="12"/>
  <c r="Q32" i="12" s="1"/>
  <c r="P24" i="12"/>
  <c r="Q24" i="12" s="1"/>
  <c r="P123" i="12"/>
  <c r="Q123" i="12" s="1"/>
  <c r="P243" i="12"/>
  <c r="Q243" i="12" s="1"/>
  <c r="P82" i="12"/>
  <c r="Q82" i="12" s="1"/>
  <c r="P229" i="12"/>
  <c r="Q229" i="12" s="1"/>
  <c r="P268" i="12"/>
  <c r="Q268" i="12" s="1"/>
  <c r="P91" i="12"/>
  <c r="Q91" i="12" s="1"/>
  <c r="P199" i="12"/>
  <c r="Q199" i="12" s="1"/>
  <c r="P297" i="12"/>
  <c r="Q297" i="12" s="1"/>
  <c r="P261" i="12"/>
  <c r="Q261" i="12" s="1"/>
  <c r="P99" i="12"/>
  <c r="Q99" i="12" s="1"/>
  <c r="Q5" i="9"/>
  <c r="Q360" i="9" s="1"/>
  <c r="M5" i="9"/>
  <c r="M360" i="9" s="1"/>
  <c r="N5" i="9"/>
  <c r="N360" i="9" s="1"/>
  <c r="O5" i="9"/>
  <c r="O360" i="9" s="1"/>
  <c r="P5" i="9"/>
  <c r="P360" i="9" s="1"/>
  <c r="P285" i="12"/>
  <c r="Q285" i="12" s="1"/>
  <c r="P140" i="12"/>
  <c r="Q140" i="12" s="1"/>
  <c r="P273" i="12"/>
  <c r="Q273" i="12" s="1"/>
  <c r="P192" i="12"/>
  <c r="Q192" i="12" s="1"/>
  <c r="P37" i="12"/>
  <c r="Q37" i="12" s="1"/>
  <c r="P101" i="12"/>
  <c r="Q101" i="12" s="1"/>
  <c r="P231" i="12"/>
  <c r="Q231" i="12" s="1"/>
  <c r="P100" i="12"/>
  <c r="Q100" i="12" s="1"/>
  <c r="P275" i="12"/>
  <c r="Q275" i="12" s="1"/>
  <c r="P283" i="12"/>
  <c r="Q283" i="12" s="1"/>
  <c r="P30" i="12"/>
  <c r="Q30" i="12" s="1"/>
  <c r="P17" i="12"/>
  <c r="Q17" i="12" s="1"/>
  <c r="P227" i="12"/>
  <c r="Q227" i="12" s="1"/>
  <c r="P105" i="12"/>
  <c r="Q105" i="12" s="1"/>
  <c r="P260" i="12"/>
  <c r="Q260" i="12" s="1"/>
  <c r="P327" i="12"/>
  <c r="Q327" i="12" s="1"/>
  <c r="P125" i="12"/>
  <c r="P325" i="12"/>
  <c r="Q325" i="12" s="1"/>
  <c r="P276" i="12"/>
  <c r="Q276" i="12" s="1"/>
  <c r="P132" i="12"/>
  <c r="Q132" i="12" s="1"/>
  <c r="P281" i="12"/>
  <c r="Q281" i="12" s="1"/>
  <c r="P68" i="12"/>
  <c r="Q68" i="12" s="1"/>
  <c r="P56" i="12"/>
  <c r="Q56" i="12" s="1"/>
  <c r="P224" i="12"/>
  <c r="Q224" i="12" s="1"/>
  <c r="P280" i="12"/>
  <c r="Q280" i="12" s="1"/>
  <c r="P235" i="12"/>
  <c r="Q235" i="12" s="1"/>
  <c r="P274" i="12"/>
  <c r="Q274" i="12" s="1"/>
  <c r="P67" i="12"/>
  <c r="Q67" i="12" s="1"/>
  <c r="P39" i="12"/>
  <c r="Q39" i="12" s="1"/>
  <c r="P66" i="12"/>
  <c r="Q66" i="12" s="1"/>
  <c r="P279" i="12"/>
  <c r="Q279" i="12" s="1"/>
  <c r="P20" i="12"/>
  <c r="Q20" i="12" s="1"/>
  <c r="P217" i="12"/>
  <c r="Q217" i="12" s="1"/>
  <c r="P269" i="12"/>
  <c r="Q269" i="12" s="1"/>
  <c r="P186" i="12"/>
  <c r="Q186" i="12" s="1"/>
  <c r="P213" i="12"/>
  <c r="Q213" i="12" s="1"/>
  <c r="P61" i="12"/>
  <c r="Q61" i="12" s="1"/>
  <c r="P286" i="12"/>
  <c r="Q286" i="12" s="1"/>
  <c r="P69" i="12"/>
  <c r="Q69" i="12" s="1"/>
  <c r="P138" i="12"/>
  <c r="Q138" i="12" s="1"/>
  <c r="P5" i="12"/>
  <c r="P76" i="12"/>
  <c r="Q76" i="12" s="1"/>
  <c r="P287" i="12"/>
  <c r="Q287" i="12" s="1"/>
  <c r="P154" i="12"/>
  <c r="Q154" i="12" s="1"/>
  <c r="P15" i="12"/>
  <c r="Q15" i="12" s="1"/>
  <c r="P282" i="12"/>
  <c r="Q282" i="12" s="1"/>
  <c r="P71" i="12"/>
  <c r="Q71" i="12" s="1"/>
  <c r="P324" i="12"/>
  <c r="Q324" i="12" s="1"/>
  <c r="P63" i="12"/>
  <c r="Q63" i="12" s="1"/>
  <c r="P360" i="12" l="1"/>
  <c r="N360" i="12"/>
  <c r="K360" i="12"/>
  <c r="L360" i="12"/>
  <c r="M360" i="12"/>
  <c r="K60" i="21"/>
  <c r="J360" i="12"/>
  <c r="K361" i="19"/>
  <c r="L22" i="20" s="1"/>
  <c r="AP366" i="30"/>
  <c r="K61" i="21"/>
  <c r="K62" i="21"/>
  <c r="K63" i="21"/>
  <c r="L36" i="21"/>
  <c r="K64" i="21"/>
  <c r="K51" i="21"/>
  <c r="K50" i="21"/>
  <c r="K49" i="21"/>
  <c r="N5" i="11"/>
  <c r="N360" i="11" s="1"/>
  <c r="O5" i="11"/>
  <c r="O360" i="11" s="1"/>
  <c r="Q5" i="12"/>
  <c r="P5" i="11"/>
  <c r="P360" i="11" s="1"/>
  <c r="O175" i="12"/>
  <c r="R175" i="12" s="1"/>
  <c r="I101" i="16" s="1"/>
  <c r="O97" i="12"/>
  <c r="R97" i="12" s="1"/>
  <c r="I190" i="16" s="1"/>
  <c r="O116" i="12"/>
  <c r="R116" i="12" s="1"/>
  <c r="I177" i="16" s="1"/>
  <c r="O79" i="12"/>
  <c r="R79" i="12" s="1"/>
  <c r="I203" i="16" s="1"/>
  <c r="O300" i="12"/>
  <c r="R300" i="12" s="1"/>
  <c r="I341" i="16" s="1"/>
  <c r="O134" i="12"/>
  <c r="R134" i="12" s="1"/>
  <c r="I49" i="16" s="1"/>
  <c r="O112" i="12"/>
  <c r="R112" i="12" s="1"/>
  <c r="I195" i="16" s="1"/>
  <c r="O169" i="12"/>
  <c r="R169" i="12" s="1"/>
  <c r="I242" i="16" s="1"/>
  <c r="O75" i="12"/>
  <c r="R75" i="12" s="1"/>
  <c r="O328" i="12"/>
  <c r="R328" i="12" s="1"/>
  <c r="O228" i="12"/>
  <c r="R228" i="12" s="1"/>
  <c r="O270" i="12"/>
  <c r="R270" i="12" s="1"/>
  <c r="O87" i="12"/>
  <c r="R87" i="12" s="1"/>
  <c r="I155" i="16" s="1"/>
  <c r="O78" i="12"/>
  <c r="R78" i="12" s="1"/>
  <c r="I55" i="16" s="1"/>
  <c r="O113" i="12"/>
  <c r="R113" i="12" s="1"/>
  <c r="I166" i="16" s="1"/>
  <c r="O266" i="12"/>
  <c r="R266" i="12" s="1"/>
  <c r="I232" i="16" s="1"/>
  <c r="O41" i="12"/>
  <c r="R41" i="12" s="1"/>
  <c r="I22" i="16" s="1"/>
  <c r="O294" i="12"/>
  <c r="R294" i="12" s="1"/>
  <c r="O38" i="12"/>
  <c r="R38" i="12" s="1"/>
  <c r="I69" i="16" s="1"/>
  <c r="O223" i="12"/>
  <c r="R223" i="12" s="1"/>
  <c r="I230" i="16" s="1"/>
  <c r="O86" i="12"/>
  <c r="R86" i="12" s="1"/>
  <c r="I97" i="16" s="1"/>
  <c r="O21" i="12"/>
  <c r="R21" i="12" s="1"/>
  <c r="I212" i="16" s="1"/>
  <c r="O9" i="12"/>
  <c r="R9" i="12" s="1"/>
  <c r="I241" i="16" s="1"/>
  <c r="O26" i="12"/>
  <c r="R26" i="12" s="1"/>
  <c r="I122" i="16" s="1"/>
  <c r="O81" i="12"/>
  <c r="R81" i="12" s="1"/>
  <c r="O70" i="12"/>
  <c r="R70" i="12" s="1"/>
  <c r="I257" i="16" s="1"/>
  <c r="O265" i="12"/>
  <c r="R265" i="12" s="1"/>
  <c r="O180" i="12"/>
  <c r="R180" i="12" s="1"/>
  <c r="I333" i="16" s="1"/>
  <c r="O288" i="12"/>
  <c r="R288" i="12" s="1"/>
  <c r="O310" i="12"/>
  <c r="R310" i="12" s="1"/>
  <c r="O44" i="12"/>
  <c r="R44" i="12" s="1"/>
  <c r="I95" i="16" s="1"/>
  <c r="O304" i="12"/>
  <c r="R304" i="12" s="1"/>
  <c r="O36" i="12"/>
  <c r="R36" i="12" s="1"/>
  <c r="I73" i="16" s="1"/>
  <c r="O191" i="12"/>
  <c r="R191" i="12" s="1"/>
  <c r="O22" i="12"/>
  <c r="R22" i="12" s="1"/>
  <c r="I83" i="16" s="1"/>
  <c r="O46" i="12"/>
  <c r="R46" i="12" s="1"/>
  <c r="I157" i="16" s="1"/>
  <c r="O93" i="12"/>
  <c r="R93" i="12" s="1"/>
  <c r="I131" i="16" s="1"/>
  <c r="O53" i="12"/>
  <c r="R53" i="12" s="1"/>
  <c r="O268" i="12"/>
  <c r="R268" i="12" s="1"/>
  <c r="I283" i="16" s="1"/>
  <c r="O57" i="12"/>
  <c r="R57" i="12" s="1"/>
  <c r="I208" i="16" s="1"/>
  <c r="O178" i="12"/>
  <c r="R178" i="12" s="1"/>
  <c r="I344" i="16" s="1"/>
  <c r="O110" i="12"/>
  <c r="R110" i="12" s="1"/>
  <c r="I70" i="16" s="1"/>
  <c r="O89" i="12"/>
  <c r="R89" i="12" s="1"/>
  <c r="I105" i="16" s="1"/>
  <c r="O284" i="12"/>
  <c r="R284" i="12" s="1"/>
  <c r="O218" i="12"/>
  <c r="R218" i="12" s="1"/>
  <c r="O77" i="12"/>
  <c r="R77" i="12" s="1"/>
  <c r="O237" i="12"/>
  <c r="R237" i="12" s="1"/>
  <c r="I78" i="16" s="1"/>
  <c r="O313" i="12"/>
  <c r="R313" i="12" s="1"/>
  <c r="O316" i="12"/>
  <c r="R316" i="12" s="1"/>
  <c r="O96" i="12"/>
  <c r="R96" i="12" s="1"/>
  <c r="I205" i="16" s="1"/>
  <c r="O16" i="12"/>
  <c r="R16" i="12" s="1"/>
  <c r="I302" i="16" s="1"/>
  <c r="O99" i="12"/>
  <c r="R99" i="12" s="1"/>
  <c r="I165" i="16" s="1"/>
  <c r="O243" i="12"/>
  <c r="R243" i="12" s="1"/>
  <c r="I196" i="16" s="1"/>
  <c r="O317" i="12"/>
  <c r="R317" i="12" s="1"/>
  <c r="I265" i="16" s="1"/>
  <c r="O92" i="12"/>
  <c r="R92" i="12" s="1"/>
  <c r="O59" i="12"/>
  <c r="R59" i="12" s="1"/>
  <c r="O31" i="12"/>
  <c r="R31" i="12" s="1"/>
  <c r="I46" i="16" s="1"/>
  <c r="O301" i="12"/>
  <c r="R301" i="12" s="1"/>
  <c r="I94" i="16" s="1"/>
  <c r="O33" i="12"/>
  <c r="R33" i="12" s="1"/>
  <c r="I88" i="16" s="1"/>
  <c r="O208" i="12"/>
  <c r="R208" i="12" s="1"/>
  <c r="I11" i="16" s="1"/>
  <c r="O148" i="12"/>
  <c r="R148" i="12" s="1"/>
  <c r="I102" i="16" s="1"/>
  <c r="O299" i="12"/>
  <c r="R299" i="12" s="1"/>
  <c r="I86" i="16" s="1"/>
  <c r="O43" i="12"/>
  <c r="R43" i="12" s="1"/>
  <c r="I114" i="16" s="1"/>
  <c r="O193" i="12"/>
  <c r="R193" i="12" s="1"/>
  <c r="I108" i="16" s="1"/>
  <c r="O323" i="12"/>
  <c r="R323" i="12" s="1"/>
  <c r="I84" i="16" s="1"/>
  <c r="O293" i="12"/>
  <c r="R293" i="12" s="1"/>
  <c r="O151" i="12"/>
  <c r="R151" i="12" s="1"/>
  <c r="I292" i="16" s="1"/>
  <c r="O194" i="12"/>
  <c r="R194" i="12" s="1"/>
  <c r="I123" i="16" s="1"/>
  <c r="O133" i="12"/>
  <c r="R133" i="12" s="1"/>
  <c r="O73" i="12"/>
  <c r="R73" i="12" s="1"/>
  <c r="O147" i="12"/>
  <c r="R147" i="12" s="1"/>
  <c r="O150" i="12"/>
  <c r="R150" i="12" s="1"/>
  <c r="I193" i="16" s="1"/>
  <c r="O318" i="12"/>
  <c r="R318" i="12" s="1"/>
  <c r="I27" i="16" s="1"/>
  <c r="O135" i="12"/>
  <c r="R135" i="12" s="1"/>
  <c r="I252" i="16" s="1"/>
  <c r="O290" i="12"/>
  <c r="R290" i="12" s="1"/>
  <c r="O238" i="12"/>
  <c r="R238" i="12" s="1"/>
  <c r="I176" i="16" s="1"/>
  <c r="O246" i="12"/>
  <c r="R246" i="12" s="1"/>
  <c r="I67" i="16" s="1"/>
  <c r="O211" i="12"/>
  <c r="R211" i="12" s="1"/>
  <c r="I236" i="16" s="1"/>
  <c r="O54" i="12"/>
  <c r="R54" i="12" s="1"/>
  <c r="I238" i="16" s="1"/>
  <c r="O249" i="12"/>
  <c r="R249" i="12" s="1"/>
  <c r="O240" i="12"/>
  <c r="R240" i="12" s="1"/>
  <c r="I279" i="16" s="1"/>
  <c r="O106" i="12"/>
  <c r="R106" i="12" s="1"/>
  <c r="I154" i="16" s="1"/>
  <c r="O190" i="12"/>
  <c r="R190" i="12" s="1"/>
  <c r="I28" i="16" s="1"/>
  <c r="O114" i="12"/>
  <c r="R114" i="12" s="1"/>
  <c r="O82" i="12"/>
  <c r="R82" i="12" s="1"/>
  <c r="O188" i="12"/>
  <c r="R188" i="12" s="1"/>
  <c r="O210" i="12"/>
  <c r="R210" i="12" s="1"/>
  <c r="I96" i="16" s="1"/>
  <c r="O131" i="12"/>
  <c r="R131" i="12" s="1"/>
  <c r="I52" i="16" s="1"/>
  <c r="O137" i="12"/>
  <c r="R137" i="12" s="1"/>
  <c r="O207" i="12"/>
  <c r="R207" i="12" s="1"/>
  <c r="I221" i="16" s="1"/>
  <c r="O196" i="12"/>
  <c r="R196" i="12" s="1"/>
  <c r="I348" i="16" s="1"/>
  <c r="O303" i="12"/>
  <c r="R303" i="12" s="1"/>
  <c r="I317" i="16" s="1"/>
  <c r="O65" i="12"/>
  <c r="R65" i="12" s="1"/>
  <c r="O161" i="12"/>
  <c r="R161" i="12" s="1"/>
  <c r="O330" i="12"/>
  <c r="R330" i="12" s="1"/>
  <c r="O185" i="12"/>
  <c r="R185" i="12" s="1"/>
  <c r="I359" i="16" s="1"/>
  <c r="O214" i="12"/>
  <c r="R214" i="12" s="1"/>
  <c r="O298" i="12"/>
  <c r="R298" i="12" s="1"/>
  <c r="O74" i="12"/>
  <c r="R74" i="12" s="1"/>
  <c r="I77" i="16" s="1"/>
  <c r="O333" i="12"/>
  <c r="R333" i="12" s="1"/>
  <c r="O212" i="12"/>
  <c r="R212" i="12" s="1"/>
  <c r="I174" i="16" s="1"/>
  <c r="O160" i="12"/>
  <c r="R160" i="12" s="1"/>
  <c r="I14" i="16" s="1"/>
  <c r="O247" i="12"/>
  <c r="R247" i="12" s="1"/>
  <c r="O163" i="12"/>
  <c r="R163" i="12" s="1"/>
  <c r="O11" i="12"/>
  <c r="R11" i="12" s="1"/>
  <c r="I149" i="16" s="1"/>
  <c r="O127" i="12"/>
  <c r="R127" i="12" s="1"/>
  <c r="O245" i="12"/>
  <c r="R245" i="12" s="1"/>
  <c r="I204" i="16" s="1"/>
  <c r="O64" i="12"/>
  <c r="R64" i="12" s="1"/>
  <c r="I172" i="16" s="1"/>
  <c r="O118" i="12"/>
  <c r="R118" i="12" s="1"/>
  <c r="I145" i="16" s="1"/>
  <c r="O102" i="12"/>
  <c r="R102" i="12" s="1"/>
  <c r="O80" i="12"/>
  <c r="R80" i="12" s="1"/>
  <c r="I50" i="16" s="1"/>
  <c r="O90" i="12"/>
  <c r="R90" i="12" s="1"/>
  <c r="O177" i="12"/>
  <c r="R177" i="12" s="1"/>
  <c r="I103" i="16" s="1"/>
  <c r="O230" i="12"/>
  <c r="R230" i="12" s="1"/>
  <c r="O8" i="12"/>
  <c r="R8" i="12" s="1"/>
  <c r="I350" i="16" s="1"/>
  <c r="O122" i="12"/>
  <c r="R122" i="12" s="1"/>
  <c r="O203" i="12"/>
  <c r="R203" i="12" s="1"/>
  <c r="O91" i="12"/>
  <c r="R91" i="12" s="1"/>
  <c r="I93" i="16" s="1"/>
  <c r="O32" i="12"/>
  <c r="R32" i="12" s="1"/>
  <c r="I63" i="16" s="1"/>
  <c r="O153" i="12"/>
  <c r="R153" i="12" s="1"/>
  <c r="I321" i="16" s="1"/>
  <c r="O198" i="12"/>
  <c r="R198" i="12" s="1"/>
  <c r="I280" i="16" s="1"/>
  <c r="O263" i="12"/>
  <c r="R263" i="12" s="1"/>
  <c r="O309" i="12"/>
  <c r="R309" i="12" s="1"/>
  <c r="I262" i="16" s="1"/>
  <c r="O40" i="12"/>
  <c r="R40" i="12" s="1"/>
  <c r="I248" i="16" s="1"/>
  <c r="O152" i="12"/>
  <c r="R152" i="12" s="1"/>
  <c r="O141" i="12"/>
  <c r="R141" i="12" s="1"/>
  <c r="O88" i="12"/>
  <c r="R88" i="12" s="1"/>
  <c r="O204" i="12"/>
  <c r="R204" i="12" s="1"/>
  <c r="I147" i="16" s="1"/>
  <c r="O271" i="12"/>
  <c r="R271" i="12" s="1"/>
  <c r="I175" i="16" s="1"/>
  <c r="O49" i="12"/>
  <c r="R49" i="12" s="1"/>
  <c r="O171" i="12"/>
  <c r="R171" i="12" s="1"/>
  <c r="I159" i="16" s="1"/>
  <c r="O292" i="12"/>
  <c r="R292" i="12" s="1"/>
  <c r="O157" i="12"/>
  <c r="R157" i="12" s="1"/>
  <c r="I6" i="16" s="1"/>
  <c r="O329" i="12"/>
  <c r="R329" i="12" s="1"/>
  <c r="O209" i="12"/>
  <c r="R209" i="12" s="1"/>
  <c r="I260" i="16" s="1"/>
  <c r="O142" i="12"/>
  <c r="R142" i="12" s="1"/>
  <c r="I335" i="16" s="1"/>
  <c r="O104" i="12"/>
  <c r="R104" i="12" s="1"/>
  <c r="I191" i="16" s="1"/>
  <c r="O187" i="12"/>
  <c r="R187" i="12" s="1"/>
  <c r="I61" i="16" s="1"/>
  <c r="O6" i="12"/>
  <c r="R6" i="12" s="1"/>
  <c r="I251" i="16" s="1"/>
  <c r="O124" i="12"/>
  <c r="R124" i="12" s="1"/>
  <c r="I90" i="16" s="1"/>
  <c r="O297" i="12"/>
  <c r="R297" i="12" s="1"/>
  <c r="O123" i="12"/>
  <c r="R123" i="12" s="1"/>
  <c r="O29" i="12"/>
  <c r="R29" i="12" s="1"/>
  <c r="I287" i="16" s="1"/>
  <c r="O321" i="12"/>
  <c r="R321" i="12" s="1"/>
  <c r="O51" i="12"/>
  <c r="R51" i="12" s="1"/>
  <c r="I313" i="16" s="1"/>
  <c r="O95" i="12"/>
  <c r="R95" i="12" s="1"/>
  <c r="I297" i="16" s="1"/>
  <c r="O197" i="12"/>
  <c r="R197" i="12" s="1"/>
  <c r="O146" i="12"/>
  <c r="R146" i="12" s="1"/>
  <c r="I36" i="16" s="1"/>
  <c r="O58" i="12"/>
  <c r="R58" i="12" s="1"/>
  <c r="I113" i="16" s="1"/>
  <c r="O201" i="12"/>
  <c r="R201" i="12" s="1"/>
  <c r="O241" i="12"/>
  <c r="R241" i="12" s="1"/>
  <c r="I346" i="16" s="1"/>
  <c r="O85" i="12"/>
  <c r="R85" i="12" s="1"/>
  <c r="I231" i="16" s="1"/>
  <c r="O98" i="12"/>
  <c r="R98" i="12" s="1"/>
  <c r="I24" i="16" s="1"/>
  <c r="O259" i="12"/>
  <c r="R259" i="12" s="1"/>
  <c r="O34" i="12"/>
  <c r="R34" i="12" s="1"/>
  <c r="I255" i="16" s="1"/>
  <c r="O244" i="12"/>
  <c r="R244" i="12" s="1"/>
  <c r="O289" i="12"/>
  <c r="R289" i="12" s="1"/>
  <c r="O164" i="12"/>
  <c r="R164" i="12" s="1"/>
  <c r="O117" i="12"/>
  <c r="R117" i="12" s="1"/>
  <c r="I322" i="16" s="1"/>
  <c r="O202" i="12"/>
  <c r="R202" i="12" s="1"/>
  <c r="I56" i="16" s="1"/>
  <c r="O42" i="12"/>
  <c r="R42" i="12" s="1"/>
  <c r="I237" i="16" s="1"/>
  <c r="O94" i="12"/>
  <c r="R94" i="12" s="1"/>
  <c r="O226" i="12"/>
  <c r="R226" i="12" s="1"/>
  <c r="I104" i="16" s="1"/>
  <c r="O28" i="12"/>
  <c r="R28" i="12" s="1"/>
  <c r="I349" i="16" s="1"/>
  <c r="O139" i="12"/>
  <c r="R139" i="12" s="1"/>
  <c r="O48" i="12"/>
  <c r="R48" i="12" s="1"/>
  <c r="I301" i="16" s="1"/>
  <c r="O13" i="12"/>
  <c r="R13" i="12" s="1"/>
  <c r="I310" i="16" s="1"/>
  <c r="O272" i="12"/>
  <c r="R272" i="12" s="1"/>
  <c r="O62" i="12"/>
  <c r="R62" i="12" s="1"/>
  <c r="I138" i="16" s="1"/>
  <c r="O179" i="12"/>
  <c r="R179" i="12" s="1"/>
  <c r="O311" i="12"/>
  <c r="R311" i="12" s="1"/>
  <c r="O165" i="12"/>
  <c r="R165" i="12" s="1"/>
  <c r="O121" i="12"/>
  <c r="R121" i="12" s="1"/>
  <c r="O334" i="12"/>
  <c r="R334" i="12" s="1"/>
  <c r="O305" i="12"/>
  <c r="R305" i="12" s="1"/>
  <c r="O205" i="12"/>
  <c r="R205" i="12" s="1"/>
  <c r="I219" i="16" s="1"/>
  <c r="O252" i="12"/>
  <c r="R252" i="12" s="1"/>
  <c r="O172" i="12"/>
  <c r="R172" i="12" s="1"/>
  <c r="I179" i="16" s="1"/>
  <c r="O136" i="12"/>
  <c r="R136" i="12" s="1"/>
  <c r="I15" i="16" s="1"/>
  <c r="O126" i="12"/>
  <c r="R126" i="12" s="1"/>
  <c r="I133" i="16" s="1"/>
  <c r="O107" i="12"/>
  <c r="R107" i="12" s="1"/>
  <c r="O108" i="12"/>
  <c r="R108" i="12" s="1"/>
  <c r="O332" i="12"/>
  <c r="R332" i="12" s="1"/>
  <c r="I216" i="16" s="1"/>
  <c r="I338" i="19" s="1"/>
  <c r="O84" i="12"/>
  <c r="R84" i="12" s="1"/>
  <c r="O130" i="12"/>
  <c r="R130" i="12" s="1"/>
  <c r="I271" i="16" s="1"/>
  <c r="O143" i="12"/>
  <c r="R143" i="12" s="1"/>
  <c r="O326" i="12"/>
  <c r="R326" i="12" s="1"/>
  <c r="O119" i="12"/>
  <c r="R119" i="12" s="1"/>
  <c r="O250" i="12"/>
  <c r="R250" i="12" s="1"/>
  <c r="O261" i="12"/>
  <c r="R261" i="12" s="1"/>
  <c r="O264" i="12"/>
  <c r="R264" i="12" s="1"/>
  <c r="I10" i="16" s="1"/>
  <c r="O277" i="12"/>
  <c r="R277" i="12" s="1"/>
  <c r="O128" i="12"/>
  <c r="R128" i="12" s="1"/>
  <c r="I210" i="16" s="1"/>
  <c r="O258" i="12"/>
  <c r="R258" i="12" s="1"/>
  <c r="I285" i="16" s="1"/>
  <c r="O307" i="12"/>
  <c r="R307" i="12" s="1"/>
  <c r="I239" i="16" s="1"/>
  <c r="O159" i="12"/>
  <c r="R159" i="12" s="1"/>
  <c r="O156" i="12"/>
  <c r="R156" i="12" s="1"/>
  <c r="O174" i="12"/>
  <c r="R174" i="12" s="1"/>
  <c r="I110" i="16" s="1"/>
  <c r="O308" i="12"/>
  <c r="R308" i="12" s="1"/>
  <c r="O319" i="12"/>
  <c r="R319" i="12" s="1"/>
  <c r="O251" i="12"/>
  <c r="R251" i="12" s="1"/>
  <c r="O278" i="12"/>
  <c r="R278" i="12" s="1"/>
  <c r="O296" i="12"/>
  <c r="R296" i="12" s="1"/>
  <c r="O83" i="12"/>
  <c r="R83" i="12" s="1"/>
  <c r="O35" i="12"/>
  <c r="R35" i="12" s="1"/>
  <c r="I351" i="16" s="1"/>
  <c r="O234" i="12"/>
  <c r="R234" i="12" s="1"/>
  <c r="I225" i="16" s="1"/>
  <c r="O170" i="12"/>
  <c r="R170" i="12" s="1"/>
  <c r="I111" i="16" s="1"/>
  <c r="O322" i="12"/>
  <c r="R322" i="12" s="1"/>
  <c r="O115" i="12"/>
  <c r="R115" i="12" s="1"/>
  <c r="O335" i="12"/>
  <c r="R335" i="12" s="1"/>
  <c r="O60" i="12"/>
  <c r="R60" i="12" s="1"/>
  <c r="O255" i="12"/>
  <c r="R255" i="12" s="1"/>
  <c r="I121" i="16" s="1"/>
  <c r="O189" i="12"/>
  <c r="R189" i="12" s="1"/>
  <c r="O129" i="12"/>
  <c r="R129" i="12" s="1"/>
  <c r="O229" i="12"/>
  <c r="R229" i="12" s="1"/>
  <c r="I13" i="16" s="1"/>
  <c r="O12" i="12"/>
  <c r="R12" i="12" s="1"/>
  <c r="I25" i="16" s="1"/>
  <c r="O219" i="12"/>
  <c r="R219" i="12" s="1"/>
  <c r="O262" i="12"/>
  <c r="R262" i="12" s="1"/>
  <c r="O145" i="12"/>
  <c r="R145" i="12" s="1"/>
  <c r="O72" i="12"/>
  <c r="R72" i="12" s="1"/>
  <c r="I249" i="16" s="1"/>
  <c r="O155" i="12"/>
  <c r="R155" i="12" s="1"/>
  <c r="O27" i="12"/>
  <c r="R27" i="12" s="1"/>
  <c r="I44" i="16" s="1"/>
  <c r="O200" i="12"/>
  <c r="R200" i="12" s="1"/>
  <c r="I247" i="16" s="1"/>
  <c r="O103" i="12"/>
  <c r="R103" i="12" s="1"/>
  <c r="I253" i="16" s="1"/>
  <c r="O144" i="12"/>
  <c r="R144" i="12" s="1"/>
  <c r="I291" i="16" s="1"/>
  <c r="O18" i="12"/>
  <c r="R18" i="12" s="1"/>
  <c r="I306" i="16" s="1"/>
  <c r="O233" i="12"/>
  <c r="R233" i="12" s="1"/>
  <c r="I119" i="16" s="1"/>
  <c r="O221" i="12"/>
  <c r="R221" i="12" s="1"/>
  <c r="I281" i="16" s="1"/>
  <c r="O167" i="12"/>
  <c r="R167" i="12" s="1"/>
  <c r="I201" i="16" s="1"/>
  <c r="O182" i="12"/>
  <c r="R182" i="12" s="1"/>
  <c r="O173" i="12"/>
  <c r="R173" i="12" s="1"/>
  <c r="O239" i="12"/>
  <c r="R239" i="12" s="1"/>
  <c r="O166" i="12"/>
  <c r="R166" i="12" s="1"/>
  <c r="I267" i="16" s="1"/>
  <c r="O314" i="12"/>
  <c r="R314" i="12" s="1"/>
  <c r="I328" i="16" s="1"/>
  <c r="O52" i="12"/>
  <c r="R52" i="12" s="1"/>
  <c r="I268" i="16" s="1"/>
  <c r="O236" i="12"/>
  <c r="R236" i="12" s="1"/>
  <c r="I58" i="16" s="1"/>
  <c r="O111" i="12"/>
  <c r="R111" i="12" s="1"/>
  <c r="O215" i="12"/>
  <c r="R215" i="12" s="1"/>
  <c r="O149" i="12"/>
  <c r="R149" i="12" s="1"/>
  <c r="I339" i="16" s="1"/>
  <c r="O162" i="12"/>
  <c r="R162" i="12" s="1"/>
  <c r="O109" i="12"/>
  <c r="R109" i="12" s="1"/>
  <c r="I264" i="16" s="1"/>
  <c r="O302" i="12"/>
  <c r="R302" i="12" s="1"/>
  <c r="O195" i="12"/>
  <c r="R195" i="12" s="1"/>
  <c r="I141" i="16" s="1"/>
  <c r="O206" i="12"/>
  <c r="R206" i="12" s="1"/>
  <c r="O199" i="12"/>
  <c r="R199" i="12" s="1"/>
  <c r="O24" i="12"/>
  <c r="R24" i="12" s="1"/>
  <c r="I85" i="16" s="1"/>
  <c r="O256" i="12"/>
  <c r="R256" i="12" s="1"/>
  <c r="I224" i="16" s="1"/>
  <c r="O242" i="12"/>
  <c r="R242" i="12" s="1"/>
  <c r="I137" i="16" s="1"/>
  <c r="O19" i="12"/>
  <c r="R19" i="12" s="1"/>
  <c r="I35" i="16" s="1"/>
  <c r="O10" i="12"/>
  <c r="R10" i="12" s="1"/>
  <c r="I258" i="16" s="1"/>
  <c r="O168" i="12"/>
  <c r="R168" i="12" s="1"/>
  <c r="I207" i="16" s="1"/>
  <c r="O222" i="12"/>
  <c r="R222" i="12" s="1"/>
  <c r="I136" i="16" s="1"/>
  <c r="O291" i="12"/>
  <c r="R291" i="12" s="1"/>
  <c r="O25" i="12"/>
  <c r="R25" i="12" s="1"/>
  <c r="I167" i="16" s="1"/>
  <c r="O14" i="12"/>
  <c r="R14" i="12" s="1"/>
  <c r="I311" i="16" s="1"/>
  <c r="O253" i="12"/>
  <c r="R253" i="12" s="1"/>
  <c r="I250" i="16" s="1"/>
  <c r="O220" i="12"/>
  <c r="R220" i="12" s="1"/>
  <c r="O225" i="12"/>
  <c r="R225" i="12" s="1"/>
  <c r="O47" i="12"/>
  <c r="R47" i="12" s="1"/>
  <c r="I308" i="16" s="1"/>
  <c r="O45" i="12"/>
  <c r="R45" i="12" s="1"/>
  <c r="I307" i="16" s="1"/>
  <c r="O216" i="12"/>
  <c r="R216" i="12" s="1"/>
  <c r="O23" i="12"/>
  <c r="R23" i="12" s="1"/>
  <c r="I82" i="16" s="1"/>
  <c r="O232" i="12"/>
  <c r="R232" i="12" s="1"/>
  <c r="I355" i="16" s="1"/>
  <c r="O331" i="12"/>
  <c r="R331" i="12" s="1"/>
  <c r="I331" i="16" s="1"/>
  <c r="I337" i="19" s="1"/>
  <c r="O55" i="12"/>
  <c r="R55" i="12" s="1"/>
  <c r="O315" i="12"/>
  <c r="R315" i="12" s="1"/>
  <c r="O181" i="12"/>
  <c r="R181" i="12" s="1"/>
  <c r="I336" i="16" s="1"/>
  <c r="O248" i="12"/>
  <c r="R248" i="12" s="1"/>
  <c r="O183" i="12"/>
  <c r="R183" i="12" s="1"/>
  <c r="I293" i="16" s="1"/>
  <c r="O7" i="12"/>
  <c r="R7" i="12" s="1"/>
  <c r="I18" i="16" s="1"/>
  <c r="R5" i="9"/>
  <c r="R360" i="9" s="1"/>
  <c r="Q125" i="12"/>
  <c r="O101" i="12"/>
  <c r="R101" i="12" s="1"/>
  <c r="O61" i="12"/>
  <c r="R61" i="12" s="1"/>
  <c r="O100" i="12"/>
  <c r="R100" i="12" s="1"/>
  <c r="O285" i="12"/>
  <c r="R285" i="12" s="1"/>
  <c r="O15" i="12"/>
  <c r="R15" i="12" s="1"/>
  <c r="I298" i="16" s="1"/>
  <c r="O281" i="12"/>
  <c r="R281" i="12" s="1"/>
  <c r="O37" i="12"/>
  <c r="R37" i="12" s="1"/>
  <c r="I5" i="16" s="1"/>
  <c r="O69" i="12"/>
  <c r="R69" i="12" s="1"/>
  <c r="I106" i="16" s="1"/>
  <c r="O105" i="12"/>
  <c r="R105" i="12" s="1"/>
  <c r="O274" i="12"/>
  <c r="R274" i="12" s="1"/>
  <c r="O67" i="12"/>
  <c r="R67" i="12" s="1"/>
  <c r="O186" i="12"/>
  <c r="R186" i="12" s="1"/>
  <c r="O286" i="12"/>
  <c r="R286" i="12" s="1"/>
  <c r="O138" i="12"/>
  <c r="R138" i="12" s="1"/>
  <c r="O132" i="12"/>
  <c r="R132" i="12" s="1"/>
  <c r="O63" i="12"/>
  <c r="R63" i="12" s="1"/>
  <c r="O227" i="12"/>
  <c r="R227" i="12" s="1"/>
  <c r="I126" i="16" s="1"/>
  <c r="O30" i="12"/>
  <c r="R30" i="12" s="1"/>
  <c r="I234" i="16" s="1"/>
  <c r="O327" i="12"/>
  <c r="R327" i="12" s="1"/>
  <c r="O235" i="12"/>
  <c r="R235" i="12" s="1"/>
  <c r="I345" i="16" s="1"/>
  <c r="O39" i="12"/>
  <c r="R39" i="12" s="1"/>
  <c r="I76" i="16" s="1"/>
  <c r="O217" i="12"/>
  <c r="R217" i="12" s="1"/>
  <c r="O71" i="12"/>
  <c r="R71" i="12" s="1"/>
  <c r="I109" i="16" s="1"/>
  <c r="O280" i="12"/>
  <c r="R280" i="12" s="1"/>
  <c r="I57" i="16" s="1"/>
  <c r="O56" i="12"/>
  <c r="R56" i="12" s="1"/>
  <c r="O282" i="12"/>
  <c r="R282" i="12" s="1"/>
  <c r="O279" i="12"/>
  <c r="R279" i="12" s="1"/>
  <c r="O276" i="12"/>
  <c r="R276" i="12" s="1"/>
  <c r="O5" i="12"/>
  <c r="O213" i="12"/>
  <c r="R213" i="12" s="1"/>
  <c r="O325" i="12"/>
  <c r="R325" i="12" s="1"/>
  <c r="O17" i="12"/>
  <c r="R17" i="12" s="1"/>
  <c r="I312" i="16" s="1"/>
  <c r="O140" i="12"/>
  <c r="R140" i="12" s="1"/>
  <c r="O224" i="12"/>
  <c r="R224" i="12" s="1"/>
  <c r="I51" i="16" s="1"/>
  <c r="O269" i="12"/>
  <c r="R269" i="12" s="1"/>
  <c r="I139" i="16" s="1"/>
  <c r="O324" i="12"/>
  <c r="R324" i="12" s="1"/>
  <c r="O76" i="12"/>
  <c r="R76" i="12" s="1"/>
  <c r="I353" i="16" s="1"/>
  <c r="O66" i="12"/>
  <c r="R66" i="12" s="1"/>
  <c r="I289" i="16" s="1"/>
  <c r="O68" i="12"/>
  <c r="R68" i="12" s="1"/>
  <c r="I347" i="16" s="1"/>
  <c r="O231" i="12"/>
  <c r="R231" i="12" s="1"/>
  <c r="O192" i="12"/>
  <c r="R192" i="12" s="1"/>
  <c r="O20" i="12"/>
  <c r="R20" i="12" s="1"/>
  <c r="I92" i="16" s="1"/>
  <c r="O125" i="12"/>
  <c r="O287" i="12"/>
  <c r="R287" i="12" s="1"/>
  <c r="O275" i="12"/>
  <c r="R275" i="12" s="1"/>
  <c r="O260" i="12"/>
  <c r="R260" i="12" s="1"/>
  <c r="I288" i="16" s="1"/>
  <c r="O154" i="12"/>
  <c r="R154" i="12" s="1"/>
  <c r="I316" i="16" s="1"/>
  <c r="O273" i="12"/>
  <c r="R273" i="12" s="1"/>
  <c r="O283" i="12"/>
  <c r="R283" i="12" s="1"/>
  <c r="L5" i="11"/>
  <c r="L360" i="11" s="1"/>
  <c r="O360" i="12" l="1"/>
  <c r="Q360" i="12"/>
  <c r="I33" i="16"/>
  <c r="Y323" i="30" s="1"/>
  <c r="I158" i="16"/>
  <c r="I247" i="19" s="1"/>
  <c r="I116" i="16"/>
  <c r="I16" i="16"/>
  <c r="I296" i="16"/>
  <c r="Y247" i="30" s="1"/>
  <c r="I266" i="16"/>
  <c r="I299" i="19" s="1"/>
  <c r="I59" i="16"/>
  <c r="I315" i="16"/>
  <c r="I270" i="16"/>
  <c r="I235" i="16"/>
  <c r="I329" i="16"/>
  <c r="I209" i="16"/>
  <c r="Y287" i="30" s="1"/>
  <c r="I299" i="16"/>
  <c r="I300" i="16"/>
  <c r="I80" i="16"/>
  <c r="I295" i="19" s="1"/>
  <c r="I81" i="16"/>
  <c r="I294" i="19" s="1"/>
  <c r="I245" i="16"/>
  <c r="I320" i="16"/>
  <c r="I182" i="16"/>
  <c r="I180" i="16"/>
  <c r="I261" i="16"/>
  <c r="I258" i="19" s="1"/>
  <c r="I181" i="16"/>
  <c r="Y293" i="30" s="1"/>
  <c r="I156" i="16"/>
  <c r="I264" i="19" s="1"/>
  <c r="I192" i="16"/>
  <c r="Y269" i="30" s="1"/>
  <c r="I129" i="16"/>
  <c r="I148" i="16"/>
  <c r="I7" i="16"/>
  <c r="I117" i="16"/>
  <c r="I214" i="16"/>
  <c r="Y295" i="30"/>
  <c r="I358" i="19"/>
  <c r="Y358" i="30"/>
  <c r="Y254" i="30"/>
  <c r="I254" i="19"/>
  <c r="Y257" i="30"/>
  <c r="I257" i="19"/>
  <c r="I312" i="19"/>
  <c r="Y312" i="30"/>
  <c r="I267" i="19"/>
  <c r="Y267" i="30"/>
  <c r="I323" i="19"/>
  <c r="Y294" i="30"/>
  <c r="Y298" i="30"/>
  <c r="Y304" i="30"/>
  <c r="I317" i="19"/>
  <c r="Y317" i="30"/>
  <c r="Y270" i="30"/>
  <c r="I268" i="19"/>
  <c r="Y268" i="30"/>
  <c r="I166" i="19"/>
  <c r="Y166" i="30"/>
  <c r="I35" i="19"/>
  <c r="Y35" i="30"/>
  <c r="I226" i="19"/>
  <c r="Y226" i="30"/>
  <c r="I58" i="19"/>
  <c r="Y58" i="30"/>
  <c r="I209" i="19"/>
  <c r="Y209" i="30"/>
  <c r="I198" i="19"/>
  <c r="Y198" i="30"/>
  <c r="I245" i="19"/>
  <c r="Y245" i="30"/>
  <c r="I54" i="19"/>
  <c r="Y54" i="30"/>
  <c r="I16" i="19"/>
  <c r="Y16" i="30"/>
  <c r="I93" i="19"/>
  <c r="Y93" i="30"/>
  <c r="I9" i="19"/>
  <c r="Y9" i="30"/>
  <c r="I227" i="19"/>
  <c r="Y227" i="30"/>
  <c r="I45" i="19"/>
  <c r="Y45" i="30"/>
  <c r="I196" i="19"/>
  <c r="Y196" i="30"/>
  <c r="I95" i="19"/>
  <c r="Y95" i="30"/>
  <c r="I91" i="19"/>
  <c r="Y91" i="30"/>
  <c r="I207" i="19"/>
  <c r="Y207" i="30"/>
  <c r="I238" i="19"/>
  <c r="Y238" i="30"/>
  <c r="I223" i="19"/>
  <c r="Y223" i="30"/>
  <c r="I134" i="19"/>
  <c r="Y134" i="30"/>
  <c r="I42" i="19"/>
  <c r="Y42" i="30"/>
  <c r="I112" i="19"/>
  <c r="Y112" i="30"/>
  <c r="I229" i="19"/>
  <c r="Y229" i="30"/>
  <c r="I117" i="19"/>
  <c r="Y117" i="30"/>
  <c r="I51" i="19"/>
  <c r="Y51" i="30"/>
  <c r="I171" i="19"/>
  <c r="Y171" i="30"/>
  <c r="I148" i="19"/>
  <c r="Y148" i="30"/>
  <c r="I237" i="19"/>
  <c r="Y237" i="30"/>
  <c r="I36" i="19"/>
  <c r="Y36" i="30"/>
  <c r="I38" i="19"/>
  <c r="Y38" i="30"/>
  <c r="I211" i="19"/>
  <c r="Y211" i="30"/>
  <c r="I47" i="19"/>
  <c r="Y47" i="30"/>
  <c r="I202" i="19"/>
  <c r="Y202" i="30"/>
  <c r="I160" i="19"/>
  <c r="Y160" i="30"/>
  <c r="I131" i="19"/>
  <c r="Y131" i="30"/>
  <c r="I135" i="19"/>
  <c r="Y135" i="30"/>
  <c r="I208" i="19"/>
  <c r="Y208" i="30"/>
  <c r="I79" i="19"/>
  <c r="Y79" i="30"/>
  <c r="I153" i="19"/>
  <c r="Y153" i="30"/>
  <c r="I21" i="19"/>
  <c r="Y21" i="30"/>
  <c r="I221" i="19"/>
  <c r="Y221" i="30"/>
  <c r="I109" i="19"/>
  <c r="Y109" i="30"/>
  <c r="I233" i="19"/>
  <c r="Y233" i="30"/>
  <c r="I130" i="19"/>
  <c r="Y130" i="30"/>
  <c r="I29" i="19"/>
  <c r="Y29" i="30"/>
  <c r="I8" i="19"/>
  <c r="Y8" i="30"/>
  <c r="I212" i="19"/>
  <c r="Y212" i="30"/>
  <c r="I210" i="19"/>
  <c r="Y210" i="30"/>
  <c r="I33" i="19"/>
  <c r="Y33" i="30"/>
  <c r="I44" i="19"/>
  <c r="Y44" i="30"/>
  <c r="I41" i="19"/>
  <c r="Y41" i="30"/>
  <c r="I116" i="19"/>
  <c r="Y116" i="30"/>
  <c r="I246" i="19"/>
  <c r="I22" i="19"/>
  <c r="Y22" i="30"/>
  <c r="I167" i="19"/>
  <c r="Y167" i="30"/>
  <c r="I183" i="19"/>
  <c r="Y183" i="30"/>
  <c r="I14" i="19"/>
  <c r="Y14" i="30"/>
  <c r="I66" i="19"/>
  <c r="Y66" i="30"/>
  <c r="I25" i="19"/>
  <c r="Y25" i="30"/>
  <c r="I18" i="19"/>
  <c r="Y18" i="30"/>
  <c r="I174" i="19"/>
  <c r="Y174" i="30"/>
  <c r="I204" i="19"/>
  <c r="Y204" i="30"/>
  <c r="I150" i="19"/>
  <c r="Y150" i="30"/>
  <c r="I97" i="19"/>
  <c r="Y97" i="30"/>
  <c r="I146" i="19"/>
  <c r="Y146" i="30"/>
  <c r="I46" i="19"/>
  <c r="Y46" i="30"/>
  <c r="I43" i="19"/>
  <c r="Y43" i="30"/>
  <c r="I195" i="19"/>
  <c r="Y195" i="30"/>
  <c r="I7" i="19"/>
  <c r="Y7" i="30"/>
  <c r="I68" i="19"/>
  <c r="Y68" i="30"/>
  <c r="I76" i="19"/>
  <c r="Y76" i="30"/>
  <c r="I71" i="19"/>
  <c r="Y71" i="30"/>
  <c r="I181" i="19"/>
  <c r="Y181" i="30"/>
  <c r="I149" i="19"/>
  <c r="Y149" i="30"/>
  <c r="I144" i="19"/>
  <c r="Y144" i="30"/>
  <c r="I62" i="19"/>
  <c r="Y62" i="30"/>
  <c r="I34" i="19"/>
  <c r="Y34" i="30"/>
  <c r="I177" i="19"/>
  <c r="Y177" i="30"/>
  <c r="I74" i="19"/>
  <c r="Y74" i="30"/>
  <c r="I31" i="19"/>
  <c r="Y31" i="30"/>
  <c r="I89" i="19"/>
  <c r="Y89" i="30"/>
  <c r="I113" i="19"/>
  <c r="Y113" i="30"/>
  <c r="I175" i="19"/>
  <c r="Y175" i="30"/>
  <c r="I193" i="19"/>
  <c r="Y193" i="30"/>
  <c r="I86" i="19"/>
  <c r="Y86" i="30"/>
  <c r="I20" i="19"/>
  <c r="Y20" i="30"/>
  <c r="I69" i="19"/>
  <c r="Y69" i="30"/>
  <c r="I222" i="19"/>
  <c r="Y222" i="30"/>
  <c r="I103" i="19"/>
  <c r="Y103" i="30"/>
  <c r="Y259" i="30"/>
  <c r="I124" i="19"/>
  <c r="Y124" i="30"/>
  <c r="I110" i="19"/>
  <c r="Y110" i="30"/>
  <c r="I180" i="19"/>
  <c r="Y180" i="30"/>
  <c r="I78" i="19"/>
  <c r="Y78" i="30"/>
  <c r="I12" i="19"/>
  <c r="Y12" i="30"/>
  <c r="I39" i="19"/>
  <c r="Y39" i="30"/>
  <c r="I37" i="19"/>
  <c r="Y37" i="30"/>
  <c r="I168" i="19"/>
  <c r="Y168" i="30"/>
  <c r="I200" i="19"/>
  <c r="Y200" i="30"/>
  <c r="I13" i="19"/>
  <c r="Y13" i="30"/>
  <c r="I98" i="19"/>
  <c r="Y98" i="30"/>
  <c r="I6" i="19"/>
  <c r="Y6" i="30"/>
  <c r="I80" i="19"/>
  <c r="Y80" i="30"/>
  <c r="I190" i="19"/>
  <c r="Y190" i="30"/>
  <c r="I178" i="19"/>
  <c r="Y178" i="30"/>
  <c r="I87" i="19"/>
  <c r="Y87" i="30"/>
  <c r="I24" i="19"/>
  <c r="Y24" i="30"/>
  <c r="I96" i="19"/>
  <c r="Y96" i="30"/>
  <c r="I32" i="19"/>
  <c r="Y32" i="30"/>
  <c r="I224" i="19"/>
  <c r="Y224" i="30"/>
  <c r="I235" i="19"/>
  <c r="Y235" i="30"/>
  <c r="I10" i="19"/>
  <c r="Y10" i="30"/>
  <c r="I236" i="19"/>
  <c r="Y236" i="30"/>
  <c r="I27" i="19"/>
  <c r="Y27" i="30"/>
  <c r="I126" i="19"/>
  <c r="Y126" i="30"/>
  <c r="I48" i="19"/>
  <c r="Y48" i="30"/>
  <c r="I85" i="19"/>
  <c r="Y85" i="30"/>
  <c r="I187" i="19"/>
  <c r="Y187" i="30"/>
  <c r="I40" i="19"/>
  <c r="Y40" i="30"/>
  <c r="I185" i="19"/>
  <c r="Y185" i="30"/>
  <c r="I106" i="19"/>
  <c r="Y106" i="30"/>
  <c r="I194" i="19"/>
  <c r="Y194" i="30"/>
  <c r="I57" i="19"/>
  <c r="Y57" i="30"/>
  <c r="I70" i="19"/>
  <c r="Y70" i="30"/>
  <c r="I169" i="19"/>
  <c r="Y169" i="30"/>
  <c r="I154" i="19"/>
  <c r="Y154" i="30"/>
  <c r="I15" i="19"/>
  <c r="Y15" i="30"/>
  <c r="I170" i="19"/>
  <c r="Y170" i="30"/>
  <c r="I241" i="19"/>
  <c r="Y241" i="30"/>
  <c r="I104" i="19"/>
  <c r="Y104" i="30"/>
  <c r="I118" i="19"/>
  <c r="Y118" i="30"/>
  <c r="I240" i="19"/>
  <c r="Y240" i="30"/>
  <c r="I151" i="19"/>
  <c r="Y151" i="30"/>
  <c r="I243" i="19"/>
  <c r="Y243" i="30"/>
  <c r="I205" i="19"/>
  <c r="Y205" i="30"/>
  <c r="I157" i="19"/>
  <c r="Y157" i="30"/>
  <c r="I11" i="19"/>
  <c r="Y11" i="30"/>
  <c r="I232" i="19"/>
  <c r="Y232" i="30"/>
  <c r="I19" i="19"/>
  <c r="Y19" i="30"/>
  <c r="I52" i="19"/>
  <c r="Y52" i="30"/>
  <c r="I128" i="19"/>
  <c r="Y128" i="30"/>
  <c r="I136" i="19"/>
  <c r="Y136" i="30"/>
  <c r="I17" i="19"/>
  <c r="Y17" i="30"/>
  <c r="I30" i="19"/>
  <c r="Y30" i="30"/>
  <c r="I23" i="19"/>
  <c r="Y23" i="30"/>
  <c r="I242" i="19"/>
  <c r="Y242" i="30"/>
  <c r="I72" i="19"/>
  <c r="Y72" i="30"/>
  <c r="I234" i="19"/>
  <c r="Y234" i="30"/>
  <c r="I172" i="19"/>
  <c r="Y172" i="30"/>
  <c r="I28" i="19"/>
  <c r="Y28" i="30"/>
  <c r="I142" i="19"/>
  <c r="Y142" i="30"/>
  <c r="I64" i="19"/>
  <c r="Y64" i="30"/>
  <c r="I99" i="19"/>
  <c r="Y99" i="30"/>
  <c r="I26" i="19"/>
  <c r="Y26" i="30"/>
  <c r="I26" i="16"/>
  <c r="I318" i="19" s="1"/>
  <c r="I282" i="16"/>
  <c r="I338" i="16"/>
  <c r="I330" i="16"/>
  <c r="I269" i="16"/>
  <c r="I303" i="19" s="1"/>
  <c r="I150" i="16"/>
  <c r="I295" i="16"/>
  <c r="I68" i="16"/>
  <c r="I169" i="16"/>
  <c r="I66" i="16"/>
  <c r="I127" i="16"/>
  <c r="I29" i="16"/>
  <c r="I43" i="16"/>
  <c r="I42" i="16"/>
  <c r="I71" i="16"/>
  <c r="I194" i="16"/>
  <c r="I161" i="16"/>
  <c r="I228" i="16"/>
  <c r="I240" i="16"/>
  <c r="I198" i="16"/>
  <c r="I294" i="16"/>
  <c r="I74" i="16"/>
  <c r="I319" i="16"/>
  <c r="I100" i="16"/>
  <c r="I233" i="16"/>
  <c r="I19" i="16"/>
  <c r="I286" i="16"/>
  <c r="I128" i="16"/>
  <c r="I354" i="16"/>
  <c r="I99" i="16"/>
  <c r="I48" i="16"/>
  <c r="I47" i="16"/>
  <c r="I21" i="16"/>
  <c r="I146" i="16"/>
  <c r="I300" i="19" s="1"/>
  <c r="I278" i="16"/>
  <c r="I187" i="16"/>
  <c r="I173" i="16"/>
  <c r="I160" i="16"/>
  <c r="Y309" i="30" s="1"/>
  <c r="I284" i="16"/>
  <c r="I189" i="16"/>
  <c r="I9" i="16"/>
  <c r="I134" i="16"/>
  <c r="I255" i="19" s="1"/>
  <c r="I115" i="16"/>
  <c r="I45" i="16"/>
  <c r="I226" i="16"/>
  <c r="I218" i="16"/>
  <c r="I186" i="16"/>
  <c r="I206" i="16"/>
  <c r="I171" i="16"/>
  <c r="I79" i="16"/>
  <c r="I358" i="16"/>
  <c r="I277" i="16"/>
  <c r="I256" i="16"/>
  <c r="I213" i="16"/>
  <c r="I334" i="16"/>
  <c r="I197" i="16"/>
  <c r="I227" i="16"/>
  <c r="I211" i="16"/>
  <c r="I260" i="19" s="1"/>
  <c r="I17" i="16"/>
  <c r="I199" i="16"/>
  <c r="I325" i="16"/>
  <c r="I309" i="16"/>
  <c r="I65" i="16"/>
  <c r="I263" i="16"/>
  <c r="I31" i="16"/>
  <c r="I327" i="16"/>
  <c r="I305" i="16"/>
  <c r="I64" i="16"/>
  <c r="I34" i="16"/>
  <c r="I98" i="16"/>
  <c r="I60" i="16"/>
  <c r="I357" i="16"/>
  <c r="I12" i="16"/>
  <c r="I188" i="16"/>
  <c r="I178" i="16"/>
  <c r="I125" i="16"/>
  <c r="I54" i="16"/>
  <c r="Y249" i="30" s="1"/>
  <c r="I112" i="16"/>
  <c r="I303" i="16"/>
  <c r="I164" i="16"/>
  <c r="I324" i="16"/>
  <c r="I37" i="16"/>
  <c r="I290" i="16"/>
  <c r="I244" i="16"/>
  <c r="I53" i="16"/>
  <c r="I62" i="16"/>
  <c r="I151" i="16"/>
  <c r="I132" i="16"/>
  <c r="I184" i="16"/>
  <c r="I185" i="16"/>
  <c r="I118" i="16"/>
  <c r="I332" i="16"/>
  <c r="I280" i="19" s="1"/>
  <c r="F140" i="16"/>
  <c r="F360" i="16" s="1"/>
  <c r="I352" i="16"/>
  <c r="I41" i="16"/>
  <c r="I243" i="16"/>
  <c r="I124" i="16"/>
  <c r="I135" i="16"/>
  <c r="I202" i="16"/>
  <c r="I318" i="16"/>
  <c r="I342" i="16"/>
  <c r="I340" i="16"/>
  <c r="I163" i="16"/>
  <c r="I32" i="16"/>
  <c r="I275" i="16"/>
  <c r="I75" i="16"/>
  <c r="I40" i="16"/>
  <c r="I142" i="16"/>
  <c r="I343" i="16"/>
  <c r="I217" i="16"/>
  <c r="I276" i="16"/>
  <c r="I222" i="16"/>
  <c r="I254" i="16"/>
  <c r="I170" i="16"/>
  <c r="I272" i="16"/>
  <c r="I220" i="16"/>
  <c r="I215" i="16"/>
  <c r="I91" i="16"/>
  <c r="I152" i="16"/>
  <c r="I162" i="16"/>
  <c r="I200" i="16"/>
  <c r="I38" i="16"/>
  <c r="I304" i="16"/>
  <c r="I246" i="16"/>
  <c r="I183" i="16"/>
  <c r="I143" i="16"/>
  <c r="I30" i="16"/>
  <c r="I72" i="16"/>
  <c r="I271" i="19" s="1"/>
  <c r="I130" i="16"/>
  <c r="I356" i="16"/>
  <c r="K58" i="21"/>
  <c r="K57" i="21"/>
  <c r="K56" i="21"/>
  <c r="K65" i="21"/>
  <c r="K52" i="21"/>
  <c r="M5" i="11"/>
  <c r="M360" i="11" s="1"/>
  <c r="R5" i="12"/>
  <c r="R125" i="12"/>
  <c r="I140" i="16" l="1"/>
  <c r="R360" i="12"/>
  <c r="P5" i="30"/>
  <c r="Y246" i="30"/>
  <c r="AK246" i="30" s="1"/>
  <c r="I316" i="19"/>
  <c r="I265" i="19"/>
  <c r="I252" i="19"/>
  <c r="I329" i="19"/>
  <c r="I248" i="19"/>
  <c r="I285" i="19"/>
  <c r="I292" i="19"/>
  <c r="I313" i="19"/>
  <c r="I270" i="19"/>
  <c r="Y264" i="30"/>
  <c r="AK264" i="30" s="1"/>
  <c r="I304" i="19"/>
  <c r="I310" i="19"/>
  <c r="I259" i="19"/>
  <c r="Y330" i="30"/>
  <c r="Z330" i="30" s="1"/>
  <c r="I336" i="19"/>
  <c r="I334" i="19"/>
  <c r="I340" i="19"/>
  <c r="Y335" i="30"/>
  <c r="AK335" i="30" s="1"/>
  <c r="I341" i="19"/>
  <c r="I298" i="19"/>
  <c r="I333" i="19"/>
  <c r="I339" i="19"/>
  <c r="I288" i="19"/>
  <c r="I290" i="19"/>
  <c r="I269" i="19"/>
  <c r="Y299" i="30"/>
  <c r="Z299" i="30" s="1"/>
  <c r="Y258" i="30"/>
  <c r="Z258" i="30" s="1"/>
  <c r="I293" i="19"/>
  <c r="Y288" i="30"/>
  <c r="AK288" i="30" s="1"/>
  <c r="Y285" i="30"/>
  <c r="AK285" i="30" s="1"/>
  <c r="Y248" i="30"/>
  <c r="AK248" i="30" s="1"/>
  <c r="Y290" i="30"/>
  <c r="AK290" i="30" s="1"/>
  <c r="Y334" i="30"/>
  <c r="AK334" i="30" s="1"/>
  <c r="I287" i="19"/>
  <c r="I330" i="19"/>
  <c r="Y333" i="30"/>
  <c r="Z333" i="30" s="1"/>
  <c r="I335" i="19"/>
  <c r="Y329" i="30"/>
  <c r="AK329" i="30" s="1"/>
  <c r="I249" i="19"/>
  <c r="Y292" i="30"/>
  <c r="AK292" i="30" s="1"/>
  <c r="Z267" i="30"/>
  <c r="AK267" i="30"/>
  <c r="I306" i="19"/>
  <c r="Y306" i="30"/>
  <c r="Y252" i="30"/>
  <c r="AK252" i="30" s="1"/>
  <c r="Y310" i="30"/>
  <c r="Z310" i="30" s="1"/>
  <c r="AK312" i="30"/>
  <c r="Z312" i="30"/>
  <c r="I320" i="19"/>
  <c r="Y320" i="30"/>
  <c r="Y360" i="30"/>
  <c r="Y363" i="30"/>
  <c r="I350" i="19"/>
  <c r="Y350" i="30"/>
  <c r="Y364" i="30"/>
  <c r="I309" i="19"/>
  <c r="AK257" i="30"/>
  <c r="Z257" i="30"/>
  <c r="I351" i="19"/>
  <c r="Y351" i="30"/>
  <c r="Y260" i="30"/>
  <c r="Z260" i="30" s="1"/>
  <c r="Y255" i="30"/>
  <c r="AK255" i="30" s="1"/>
  <c r="Y280" i="30"/>
  <c r="AK280" i="30" s="1"/>
  <c r="Y316" i="30"/>
  <c r="AK316" i="30" s="1"/>
  <c r="Y362" i="30"/>
  <c r="Z254" i="30"/>
  <c r="AK254" i="30"/>
  <c r="Y318" i="30"/>
  <c r="AK318" i="30" s="1"/>
  <c r="Y300" i="30"/>
  <c r="AK300" i="30" s="1"/>
  <c r="AK358" i="30"/>
  <c r="Z358" i="30"/>
  <c r="I348" i="19"/>
  <c r="Y348" i="30"/>
  <c r="I359" i="19"/>
  <c r="Y359" i="30"/>
  <c r="Y265" i="30"/>
  <c r="AK265" i="30" s="1"/>
  <c r="Y271" i="30"/>
  <c r="AK271" i="30" s="1"/>
  <c r="Y313" i="30"/>
  <c r="Z313" i="30" s="1"/>
  <c r="Y303" i="30"/>
  <c r="AK303" i="30" s="1"/>
  <c r="I349" i="19"/>
  <c r="Y349" i="30"/>
  <c r="AK295" i="30"/>
  <c r="Z295" i="30"/>
  <c r="I311" i="19"/>
  <c r="Y311" i="30"/>
  <c r="I266" i="19"/>
  <c r="Y266" i="30"/>
  <c r="AK304" i="30"/>
  <c r="Z304" i="30"/>
  <c r="I297" i="19"/>
  <c r="Y297" i="30"/>
  <c r="I305" i="19"/>
  <c r="Y305" i="30"/>
  <c r="AK298" i="30"/>
  <c r="Z298" i="30"/>
  <c r="I327" i="19"/>
  <c r="Y327" i="30"/>
  <c r="I286" i="19"/>
  <c r="Y286" i="30"/>
  <c r="I291" i="19"/>
  <c r="Y291" i="30"/>
  <c r="AK268" i="30"/>
  <c r="Z268" i="30"/>
  <c r="I326" i="19"/>
  <c r="Y326" i="30"/>
  <c r="Y277" i="30"/>
  <c r="Y355" i="30"/>
  <c r="I321" i="19"/>
  <c r="Y321" i="30"/>
  <c r="I275" i="19"/>
  <c r="Y275" i="30"/>
  <c r="I308" i="19"/>
  <c r="Y308" i="30"/>
  <c r="Y278" i="30"/>
  <c r="Y356" i="30"/>
  <c r="AK323" i="30"/>
  <c r="Z323" i="30"/>
  <c r="I324" i="19"/>
  <c r="Y324" i="30"/>
  <c r="AK317" i="30"/>
  <c r="Z317" i="30"/>
  <c r="I319" i="19"/>
  <c r="Y319" i="30"/>
  <c r="I284" i="19"/>
  <c r="Y284" i="30"/>
  <c r="I328" i="19"/>
  <c r="Y328" i="30"/>
  <c r="I283" i="19"/>
  <c r="Y283" i="30"/>
  <c r="I279" i="19"/>
  <c r="Y279" i="30"/>
  <c r="I272" i="19"/>
  <c r="Y272" i="30"/>
  <c r="I273" i="19"/>
  <c r="Y273" i="30"/>
  <c r="AK287" i="30"/>
  <c r="Z287" i="30"/>
  <c r="I282" i="19"/>
  <c r="Y282" i="30"/>
  <c r="I307" i="19"/>
  <c r="Y307" i="30"/>
  <c r="AK293" i="30"/>
  <c r="Z293" i="30"/>
  <c r="I325" i="19"/>
  <c r="Y325" i="30"/>
  <c r="I322" i="19"/>
  <c r="Y322" i="30"/>
  <c r="I302" i="19"/>
  <c r="Y302" i="30"/>
  <c r="I301" i="19"/>
  <c r="Y301" i="30"/>
  <c r="Y354" i="30"/>
  <c r="Y276" i="30"/>
  <c r="I332" i="19"/>
  <c r="Y332" i="30"/>
  <c r="I315" i="19"/>
  <c r="Y315" i="30"/>
  <c r="I331" i="19"/>
  <c r="Y331" i="30"/>
  <c r="I296" i="19"/>
  <c r="Y296" i="30"/>
  <c r="I314" i="19"/>
  <c r="Y314" i="30"/>
  <c r="AK269" i="30"/>
  <c r="Z269" i="30"/>
  <c r="AK294" i="30"/>
  <c r="Z294" i="30"/>
  <c r="AK309" i="30"/>
  <c r="Z309" i="30"/>
  <c r="AK270" i="30"/>
  <c r="Z270" i="30"/>
  <c r="Y281" i="30"/>
  <c r="Y357" i="30"/>
  <c r="I274" i="19"/>
  <c r="Y274" i="30"/>
  <c r="I289" i="19"/>
  <c r="Y289" i="30"/>
  <c r="I129" i="19"/>
  <c r="Y129" i="30"/>
  <c r="I59" i="19"/>
  <c r="Y59" i="30"/>
  <c r="I218" i="19"/>
  <c r="Y218" i="30"/>
  <c r="I77" i="19"/>
  <c r="Y77" i="30"/>
  <c r="I138" i="19"/>
  <c r="Y138" i="30"/>
  <c r="I101" i="19"/>
  <c r="Y101" i="30"/>
  <c r="I139" i="19"/>
  <c r="Y139" i="30"/>
  <c r="AK99" i="30"/>
  <c r="Z99" i="30"/>
  <c r="AK72" i="30"/>
  <c r="Z72" i="30"/>
  <c r="AK128" i="30"/>
  <c r="Z128" i="30"/>
  <c r="AK243" i="30"/>
  <c r="Z243" i="30"/>
  <c r="AK15" i="30"/>
  <c r="Z15" i="30"/>
  <c r="AK185" i="30"/>
  <c r="Z185" i="30"/>
  <c r="AK27" i="30"/>
  <c r="Z27" i="30"/>
  <c r="AK24" i="30"/>
  <c r="Z24" i="30"/>
  <c r="AK13" i="30"/>
  <c r="Z13" i="30"/>
  <c r="AK180" i="30"/>
  <c r="Z180" i="30"/>
  <c r="AK20" i="30"/>
  <c r="Z20" i="30"/>
  <c r="AK74" i="30"/>
  <c r="Z74" i="30"/>
  <c r="AK71" i="30"/>
  <c r="Z71" i="30"/>
  <c r="AK146" i="30"/>
  <c r="Z146" i="30"/>
  <c r="AK25" i="30"/>
  <c r="Z25" i="30"/>
  <c r="AK8" i="30"/>
  <c r="Z8" i="30"/>
  <c r="AK153" i="30"/>
  <c r="Z153" i="30"/>
  <c r="AK47" i="30"/>
  <c r="Z47" i="30"/>
  <c r="AK171" i="30"/>
  <c r="Z171" i="30"/>
  <c r="AK223" i="30"/>
  <c r="Z223" i="30"/>
  <c r="AK227" i="30"/>
  <c r="Z227" i="30"/>
  <c r="AK209" i="30"/>
  <c r="Z209" i="30"/>
  <c r="AK242" i="30"/>
  <c r="Z242" i="30"/>
  <c r="AK200" i="30"/>
  <c r="Z200" i="30"/>
  <c r="AK211" i="30"/>
  <c r="Z211" i="30"/>
  <c r="AK51" i="30"/>
  <c r="Z51" i="30"/>
  <c r="AK238" i="30"/>
  <c r="Z238" i="30"/>
  <c r="AK9" i="30"/>
  <c r="Z9" i="30"/>
  <c r="AK58" i="30"/>
  <c r="Z58" i="30"/>
  <c r="I230" i="19"/>
  <c r="Y230" i="30"/>
  <c r="AH5" i="30"/>
  <c r="AH366" i="30" s="1"/>
  <c r="Q5" i="30"/>
  <c r="Q366" i="30" s="1"/>
  <c r="P366" i="30"/>
  <c r="I65" i="19"/>
  <c r="Y65" i="30"/>
  <c r="I121" i="19"/>
  <c r="Y121" i="30"/>
  <c r="I63" i="19"/>
  <c r="Y63" i="30"/>
  <c r="I140" i="19"/>
  <c r="Y140" i="30"/>
  <c r="I60" i="19"/>
  <c r="Y60" i="30"/>
  <c r="AK236" i="30"/>
  <c r="Z236" i="30"/>
  <c r="AK97" i="30"/>
  <c r="Z97" i="30"/>
  <c r="I92" i="19"/>
  <c r="Y92" i="30"/>
  <c r="I127" i="19"/>
  <c r="Y127" i="30"/>
  <c r="I145" i="19"/>
  <c r="Y145" i="30"/>
  <c r="I213" i="19"/>
  <c r="Y213" i="30"/>
  <c r="AK64" i="30"/>
  <c r="Z64" i="30"/>
  <c r="AK23" i="30"/>
  <c r="Z23" i="30"/>
  <c r="AK19" i="30"/>
  <c r="Z19" i="30"/>
  <c r="Z240" i="30"/>
  <c r="AK240" i="30"/>
  <c r="AK169" i="30"/>
  <c r="Z169" i="30"/>
  <c r="Z187" i="30"/>
  <c r="AK187" i="30"/>
  <c r="AK10" i="30"/>
  <c r="Z10" i="30"/>
  <c r="Z178" i="30"/>
  <c r="AK178" i="30"/>
  <c r="AK168" i="30"/>
  <c r="Z168" i="30"/>
  <c r="AK124" i="30"/>
  <c r="Z124" i="30"/>
  <c r="AK193" i="30"/>
  <c r="Z193" i="30"/>
  <c r="AK34" i="30"/>
  <c r="Z34" i="30"/>
  <c r="AK68" i="30"/>
  <c r="Z68" i="30"/>
  <c r="AK150" i="30"/>
  <c r="Z150" i="30"/>
  <c r="AK66" i="30"/>
  <c r="Z66" i="30"/>
  <c r="AK41" i="30"/>
  <c r="Z41" i="30"/>
  <c r="Z130" i="30"/>
  <c r="AK130" i="30"/>
  <c r="AK208" i="30"/>
  <c r="Z208" i="30"/>
  <c r="AK38" i="30"/>
  <c r="Z38" i="30"/>
  <c r="AK117" i="30"/>
  <c r="Z117" i="30"/>
  <c r="AK207" i="30"/>
  <c r="Z207" i="30"/>
  <c r="AK93" i="30"/>
  <c r="Z93" i="30"/>
  <c r="AK226" i="30"/>
  <c r="Z226" i="30"/>
  <c r="I73" i="19"/>
  <c r="Y73" i="30"/>
  <c r="I253" i="19"/>
  <c r="Y253" i="30"/>
  <c r="AK151" i="30"/>
  <c r="Z151" i="30"/>
  <c r="AK177" i="30"/>
  <c r="Z177" i="30"/>
  <c r="AK29" i="30"/>
  <c r="Z29" i="30"/>
  <c r="I123" i="19"/>
  <c r="Y123" i="30"/>
  <c r="I88" i="19"/>
  <c r="Y88" i="30"/>
  <c r="I122" i="19"/>
  <c r="Y122" i="30"/>
  <c r="I61" i="19"/>
  <c r="Y61" i="30"/>
  <c r="I263" i="19"/>
  <c r="Y263" i="30"/>
  <c r="I152" i="19"/>
  <c r="Y152" i="30"/>
  <c r="I231" i="19"/>
  <c r="Y231" i="30"/>
  <c r="I163" i="19"/>
  <c r="Y163" i="30"/>
  <c r="I111" i="19"/>
  <c r="Y111" i="30"/>
  <c r="AK52" i="30"/>
  <c r="Z52" i="30"/>
  <c r="AK87" i="30"/>
  <c r="Z87" i="30"/>
  <c r="AK76" i="30"/>
  <c r="Z76" i="30"/>
  <c r="I250" i="19"/>
  <c r="Y250" i="30"/>
  <c r="I197" i="19"/>
  <c r="Y197" i="30"/>
  <c r="I179" i="19"/>
  <c r="Y179" i="30"/>
  <c r="I188" i="19"/>
  <c r="Y188" i="30"/>
  <c r="I219" i="19"/>
  <c r="Y219" i="30"/>
  <c r="I49" i="19"/>
  <c r="Y49" i="30"/>
  <c r="I100" i="19"/>
  <c r="Y100" i="30"/>
  <c r="I201" i="19"/>
  <c r="Y201" i="30"/>
  <c r="I107" i="19"/>
  <c r="Y107" i="30"/>
  <c r="AK142" i="30"/>
  <c r="Z142" i="30"/>
  <c r="AK30" i="30"/>
  <c r="Z30" i="30"/>
  <c r="AK232" i="30"/>
  <c r="Z232" i="30"/>
  <c r="AK118" i="30"/>
  <c r="Z118" i="30"/>
  <c r="AK70" i="30"/>
  <c r="Z70" i="30"/>
  <c r="AK85" i="30"/>
  <c r="Z85" i="30"/>
  <c r="AK235" i="30"/>
  <c r="Z235" i="30"/>
  <c r="AK190" i="30"/>
  <c r="Z190" i="30"/>
  <c r="AK37" i="30"/>
  <c r="Z37" i="30"/>
  <c r="AK259" i="30"/>
  <c r="Z259" i="30"/>
  <c r="AK175" i="30"/>
  <c r="Z175" i="30"/>
  <c r="AK62" i="30"/>
  <c r="Z62" i="30"/>
  <c r="AK7" i="30"/>
  <c r="Z7" i="30"/>
  <c r="AK204" i="30"/>
  <c r="Z204" i="30"/>
  <c r="AK14" i="30"/>
  <c r="Z14" i="30"/>
  <c r="AK44" i="30"/>
  <c r="Z44" i="30"/>
  <c r="AK233" i="30"/>
  <c r="Z233" i="30"/>
  <c r="AK135" i="30"/>
  <c r="Z135" i="30"/>
  <c r="AK36" i="30"/>
  <c r="Z36" i="30"/>
  <c r="AK229" i="30"/>
  <c r="Z229" i="30"/>
  <c r="AK91" i="30"/>
  <c r="Z91" i="30"/>
  <c r="AK16" i="30"/>
  <c r="Z16" i="30"/>
  <c r="I147" i="19"/>
  <c r="Y147" i="30"/>
  <c r="Z154" i="30"/>
  <c r="AK154" i="30"/>
  <c r="AK110" i="30"/>
  <c r="Z110" i="30"/>
  <c r="AK116" i="30"/>
  <c r="Z116" i="30"/>
  <c r="I192" i="19"/>
  <c r="Y192" i="30"/>
  <c r="I119" i="19"/>
  <c r="Y119" i="30"/>
  <c r="I173" i="19"/>
  <c r="Y173" i="30"/>
  <c r="I155" i="19"/>
  <c r="Y155" i="30"/>
  <c r="I159" i="19"/>
  <c r="Y159" i="30"/>
  <c r="AK249" i="30"/>
  <c r="Z249" i="30"/>
  <c r="AK40" i="30"/>
  <c r="Z40" i="30"/>
  <c r="AK86" i="30"/>
  <c r="Z86" i="30"/>
  <c r="AK79" i="30"/>
  <c r="Z79" i="30"/>
  <c r="I244" i="19"/>
  <c r="Y244" i="30"/>
  <c r="I90" i="19"/>
  <c r="Y90" i="30"/>
  <c r="I251" i="19"/>
  <c r="Y251" i="30"/>
  <c r="I199" i="19"/>
  <c r="Y199" i="30"/>
  <c r="I164" i="19"/>
  <c r="Y164" i="30"/>
  <c r="I81" i="19"/>
  <c r="Y81" i="30"/>
  <c r="I53" i="19"/>
  <c r="Y53" i="30"/>
  <c r="I215" i="19"/>
  <c r="Y215" i="30"/>
  <c r="I189" i="19"/>
  <c r="Y189" i="30"/>
  <c r="AK28" i="30"/>
  <c r="Z28" i="30"/>
  <c r="AK17" i="30"/>
  <c r="Z17" i="30"/>
  <c r="AK11" i="30"/>
  <c r="Z11" i="30"/>
  <c r="AK104" i="30"/>
  <c r="Z104" i="30"/>
  <c r="AK57" i="30"/>
  <c r="Z57" i="30"/>
  <c r="AK48" i="30"/>
  <c r="Z48" i="30"/>
  <c r="AK224" i="30"/>
  <c r="Z224" i="30"/>
  <c r="AK80" i="30"/>
  <c r="Z80" i="30"/>
  <c r="AK39" i="30"/>
  <c r="Z39" i="30"/>
  <c r="AK103" i="30"/>
  <c r="Z103" i="30"/>
  <c r="AK113" i="30"/>
  <c r="Z113" i="30"/>
  <c r="AK144" i="30"/>
  <c r="Z144" i="30"/>
  <c r="AK195" i="30"/>
  <c r="Z195" i="30"/>
  <c r="AK174" i="30"/>
  <c r="Z174" i="30"/>
  <c r="AK183" i="30"/>
  <c r="Z183" i="30"/>
  <c r="AK33" i="30"/>
  <c r="Z33" i="30"/>
  <c r="AK109" i="30"/>
  <c r="Z109" i="30"/>
  <c r="AK131" i="30"/>
  <c r="Z131" i="30"/>
  <c r="AK237" i="30"/>
  <c r="Z237" i="30"/>
  <c r="AK112" i="30"/>
  <c r="Z112" i="30"/>
  <c r="AK95" i="30"/>
  <c r="Z95" i="30"/>
  <c r="AK54" i="30"/>
  <c r="Z54" i="30"/>
  <c r="I115" i="19"/>
  <c r="Y115" i="30"/>
  <c r="I220" i="19"/>
  <c r="Y220" i="30"/>
  <c r="I165" i="19"/>
  <c r="Y165" i="30"/>
  <c r="I82" i="19"/>
  <c r="Y82" i="30"/>
  <c r="I214" i="19"/>
  <c r="Y214" i="30"/>
  <c r="I105" i="19"/>
  <c r="Y105" i="30"/>
  <c r="I55" i="19"/>
  <c r="Y55" i="30"/>
  <c r="I261" i="19"/>
  <c r="Y261" i="30"/>
  <c r="I161" i="19"/>
  <c r="Y161" i="30"/>
  <c r="I94" i="19"/>
  <c r="Y94" i="30"/>
  <c r="I84" i="19"/>
  <c r="Y84" i="30"/>
  <c r="AK172" i="30"/>
  <c r="Z172" i="30"/>
  <c r="Z157" i="30"/>
  <c r="AK157" i="30"/>
  <c r="AK241" i="30"/>
  <c r="Z241" i="30"/>
  <c r="AK194" i="30"/>
  <c r="Z194" i="30"/>
  <c r="AK126" i="30"/>
  <c r="Z126" i="30"/>
  <c r="AK32" i="30"/>
  <c r="Z32" i="30"/>
  <c r="AK6" i="30"/>
  <c r="Z6" i="30"/>
  <c r="AK12" i="30"/>
  <c r="Z12" i="30"/>
  <c r="AK222" i="30"/>
  <c r="Z222" i="30"/>
  <c r="AK89" i="30"/>
  <c r="Z89" i="30"/>
  <c r="AK149" i="30"/>
  <c r="Z149" i="30"/>
  <c r="AK43" i="30"/>
  <c r="Z43" i="30"/>
  <c r="AK167" i="30"/>
  <c r="Z167" i="30"/>
  <c r="AK210" i="30"/>
  <c r="Z210" i="30"/>
  <c r="AK221" i="30"/>
  <c r="Z221" i="30"/>
  <c r="AK160" i="30"/>
  <c r="Z160" i="30"/>
  <c r="AK148" i="30"/>
  <c r="Z148" i="30"/>
  <c r="AK42" i="30"/>
  <c r="Z42" i="30"/>
  <c r="AK196" i="30"/>
  <c r="Z196" i="30"/>
  <c r="AK245" i="30"/>
  <c r="Z245" i="30"/>
  <c r="AK35" i="30"/>
  <c r="Z35" i="30"/>
  <c r="I132" i="19"/>
  <c r="Y132" i="30"/>
  <c r="I108" i="19"/>
  <c r="Y108" i="30"/>
  <c r="I102" i="19"/>
  <c r="Y102" i="30"/>
  <c r="I203" i="19"/>
  <c r="Y203" i="30"/>
  <c r="I133" i="19"/>
  <c r="Y133" i="30"/>
  <c r="I114" i="19"/>
  <c r="Y114" i="30"/>
  <c r="I141" i="19"/>
  <c r="Y141" i="30"/>
  <c r="I67" i="19"/>
  <c r="Y67" i="30"/>
  <c r="I206" i="19"/>
  <c r="Y206" i="30"/>
  <c r="I83" i="19"/>
  <c r="Y83" i="30"/>
  <c r="I75" i="19"/>
  <c r="Y75" i="30"/>
  <c r="I217" i="19"/>
  <c r="Y217" i="30"/>
  <c r="I256" i="19"/>
  <c r="Y256" i="30"/>
  <c r="AK26" i="30"/>
  <c r="Z26" i="30"/>
  <c r="AK234" i="30"/>
  <c r="Z234" i="30"/>
  <c r="AK136" i="30"/>
  <c r="Z136" i="30"/>
  <c r="AK205" i="30"/>
  <c r="Z205" i="30"/>
  <c r="AK170" i="30"/>
  <c r="Z170" i="30"/>
  <c r="AK106" i="30"/>
  <c r="Z106" i="30"/>
  <c r="AK96" i="30"/>
  <c r="Z96" i="30"/>
  <c r="AK98" i="30"/>
  <c r="Z98" i="30"/>
  <c r="AK78" i="30"/>
  <c r="Z78" i="30"/>
  <c r="AK69" i="30"/>
  <c r="Z69" i="30"/>
  <c r="AK31" i="30"/>
  <c r="Z31" i="30"/>
  <c r="AK181" i="30"/>
  <c r="Z181" i="30"/>
  <c r="AK46" i="30"/>
  <c r="Z46" i="30"/>
  <c r="AK18" i="30"/>
  <c r="Z18" i="30"/>
  <c r="AK22" i="30"/>
  <c r="Z22" i="30"/>
  <c r="AK212" i="30"/>
  <c r="Z212" i="30"/>
  <c r="AK21" i="30"/>
  <c r="Z21" i="30"/>
  <c r="AK202" i="30"/>
  <c r="Z202" i="30"/>
  <c r="AK247" i="30"/>
  <c r="Z247" i="30"/>
  <c r="AK134" i="30"/>
  <c r="Z134" i="30"/>
  <c r="AK45" i="30"/>
  <c r="Z45" i="30"/>
  <c r="AK198" i="30"/>
  <c r="Z198" i="30"/>
  <c r="AK166" i="30"/>
  <c r="Z166" i="30"/>
  <c r="I156" i="19"/>
  <c r="Y156" i="30"/>
  <c r="I5" i="19"/>
  <c r="Y5" i="30"/>
  <c r="I182" i="19"/>
  <c r="Y182" i="30"/>
  <c r="I56" i="19"/>
  <c r="Y56" i="30"/>
  <c r="I162" i="19"/>
  <c r="Y162" i="30"/>
  <c r="I143" i="19"/>
  <c r="Y143" i="30"/>
  <c r="I225" i="19"/>
  <c r="Y225" i="30"/>
  <c r="I228" i="19"/>
  <c r="Y228" i="30"/>
  <c r="I262" i="19"/>
  <c r="Y262" i="30"/>
  <c r="I186" i="19"/>
  <c r="Y186" i="30"/>
  <c r="I191" i="19"/>
  <c r="Y191" i="30"/>
  <c r="I239" i="19"/>
  <c r="Y239" i="30"/>
  <c r="I216" i="19"/>
  <c r="Y216" i="30"/>
  <c r="I137" i="19"/>
  <c r="Y137" i="30"/>
  <c r="F5" i="19"/>
  <c r="F361" i="19" s="1"/>
  <c r="I354" i="19"/>
  <c r="I276" i="19"/>
  <c r="I355" i="19"/>
  <c r="I277" i="19"/>
  <c r="I356" i="19"/>
  <c r="I278" i="19"/>
  <c r="I281" i="19"/>
  <c r="I357" i="19"/>
  <c r="H140" i="16"/>
  <c r="H360" i="16" s="1"/>
  <c r="I223" i="16"/>
  <c r="L59" i="21"/>
  <c r="L55" i="21"/>
  <c r="C9" i="7"/>
  <c r="I360" i="16" l="1"/>
  <c r="V5" i="30"/>
  <c r="L15" i="20"/>
  <c r="Z246" i="30"/>
  <c r="Z264" i="30"/>
  <c r="AK258" i="30"/>
  <c r="AK330" i="30"/>
  <c r="Z285" i="30"/>
  <c r="AK299" i="30"/>
  <c r="Z335" i="30"/>
  <c r="Z288" i="30"/>
  <c r="Z252" i="30"/>
  <c r="Z318" i="30"/>
  <c r="AK333" i="30"/>
  <c r="Z329" i="30"/>
  <c r="Z248" i="30"/>
  <c r="Z290" i="30"/>
  <c r="Z334" i="30"/>
  <c r="Z292" i="30"/>
  <c r="Z316" i="30"/>
  <c r="Z303" i="30"/>
  <c r="AK310" i="30"/>
  <c r="Z255" i="30"/>
  <c r="Z300" i="30"/>
  <c r="AK260" i="30"/>
  <c r="Z280" i="30"/>
  <c r="Z265" i="30"/>
  <c r="AK363" i="30"/>
  <c r="Z363" i="30"/>
  <c r="AK360" i="30"/>
  <c r="Z360" i="30"/>
  <c r="AK359" i="30"/>
  <c r="Z359" i="30"/>
  <c r="AK320" i="30"/>
  <c r="Z320" i="30"/>
  <c r="AK348" i="30"/>
  <c r="Z348" i="30"/>
  <c r="AK351" i="30"/>
  <c r="Z351" i="30"/>
  <c r="AK313" i="30"/>
  <c r="Z271" i="30"/>
  <c r="AK364" i="30"/>
  <c r="Z364" i="30"/>
  <c r="AK306" i="30"/>
  <c r="Z306" i="30"/>
  <c r="AK349" i="30"/>
  <c r="Z349" i="30"/>
  <c r="Z350" i="30"/>
  <c r="AK350" i="30"/>
  <c r="AK362" i="30"/>
  <c r="Z362" i="30"/>
  <c r="AK314" i="30"/>
  <c r="Z314" i="30"/>
  <c r="AK273" i="30"/>
  <c r="Z273" i="30"/>
  <c r="AK286" i="30"/>
  <c r="Z286" i="30"/>
  <c r="AK301" i="30"/>
  <c r="Z301" i="30"/>
  <c r="AK319" i="30"/>
  <c r="Z319" i="30"/>
  <c r="AK297" i="30"/>
  <c r="Z297" i="30"/>
  <c r="AK296" i="30"/>
  <c r="Z296" i="30"/>
  <c r="AK302" i="30"/>
  <c r="Z302" i="30"/>
  <c r="Z272" i="30"/>
  <c r="AK272" i="30"/>
  <c r="AK275" i="30"/>
  <c r="Z275" i="30"/>
  <c r="AK327" i="30"/>
  <c r="Z327" i="30"/>
  <c r="AK308" i="30"/>
  <c r="Z308" i="30"/>
  <c r="AK331" i="30"/>
  <c r="Z331" i="30"/>
  <c r="AK307" i="30"/>
  <c r="Z307" i="30"/>
  <c r="AK277" i="30"/>
  <c r="Z277" i="30"/>
  <c r="AK279" i="30"/>
  <c r="Z279" i="30"/>
  <c r="AK324" i="30"/>
  <c r="Z324" i="30"/>
  <c r="AK289" i="30"/>
  <c r="Z289" i="30"/>
  <c r="AK315" i="30"/>
  <c r="Z315" i="30"/>
  <c r="AK325" i="30"/>
  <c r="Z325" i="30"/>
  <c r="AK282" i="30"/>
  <c r="Z282" i="30"/>
  <c r="AK283" i="30"/>
  <c r="Z283" i="30"/>
  <c r="AK326" i="30"/>
  <c r="Z326" i="30"/>
  <c r="AK355" i="30"/>
  <c r="Z355" i="30"/>
  <c r="AK274" i="30"/>
  <c r="Z274" i="30"/>
  <c r="AK332" i="30"/>
  <c r="Z332" i="30"/>
  <c r="AK328" i="30"/>
  <c r="Z328" i="30"/>
  <c r="AK266" i="30"/>
  <c r="Z266" i="30"/>
  <c r="AK321" i="30"/>
  <c r="Z321" i="30"/>
  <c r="AK322" i="30"/>
  <c r="Z322" i="30"/>
  <c r="AK357" i="30"/>
  <c r="Z357" i="30"/>
  <c r="AK276" i="30"/>
  <c r="Z276" i="30"/>
  <c r="AK284" i="30"/>
  <c r="Z284" i="30"/>
  <c r="AK356" i="30"/>
  <c r="Z356" i="30"/>
  <c r="AK291" i="30"/>
  <c r="Z291" i="30"/>
  <c r="AK305" i="30"/>
  <c r="Z305" i="30"/>
  <c r="AK311" i="30"/>
  <c r="Z311" i="30"/>
  <c r="AK281" i="30"/>
  <c r="Z281" i="30"/>
  <c r="AK354" i="30"/>
  <c r="Z354" i="30"/>
  <c r="AK278" i="30"/>
  <c r="Z278" i="30"/>
  <c r="AK159" i="30"/>
  <c r="Z159" i="30"/>
  <c r="AK114" i="30"/>
  <c r="Z114" i="30"/>
  <c r="AJ5" i="30"/>
  <c r="AJ366" i="30" s="1"/>
  <c r="W5" i="30"/>
  <c r="W366" i="30" s="1"/>
  <c r="V366" i="30"/>
  <c r="AK139" i="30"/>
  <c r="Z139" i="30"/>
  <c r="AK239" i="30"/>
  <c r="Z239" i="30"/>
  <c r="AK256" i="30"/>
  <c r="Z256" i="30"/>
  <c r="AK138" i="30"/>
  <c r="Z138" i="30"/>
  <c r="AK141" i="30"/>
  <c r="Z141" i="30"/>
  <c r="AK92" i="30"/>
  <c r="Z92" i="30"/>
  <c r="AK147" i="30"/>
  <c r="Z147" i="30"/>
  <c r="AK217" i="30"/>
  <c r="Z217" i="30"/>
  <c r="AK84" i="30"/>
  <c r="Z84" i="30"/>
  <c r="AK82" i="30"/>
  <c r="Z82" i="30"/>
  <c r="AK173" i="30"/>
  <c r="Z173" i="30"/>
  <c r="AK188" i="30"/>
  <c r="Z188" i="30"/>
  <c r="AK111" i="30"/>
  <c r="Z111" i="30"/>
  <c r="AK88" i="30"/>
  <c r="Z88" i="30"/>
  <c r="AK49" i="30"/>
  <c r="Z49" i="30"/>
  <c r="AK189" i="30"/>
  <c r="Z189" i="30"/>
  <c r="AK182" i="30"/>
  <c r="Z182" i="30"/>
  <c r="AK244" i="30"/>
  <c r="Z244" i="30"/>
  <c r="AK230" i="30"/>
  <c r="Z230" i="30"/>
  <c r="AK77" i="30"/>
  <c r="Z77" i="30"/>
  <c r="AK105" i="30"/>
  <c r="Z105" i="30"/>
  <c r="AK65" i="30"/>
  <c r="Z65" i="30"/>
  <c r="AK214" i="30"/>
  <c r="Z214" i="30"/>
  <c r="AK122" i="30"/>
  <c r="Z122" i="30"/>
  <c r="AK186" i="30"/>
  <c r="Z186" i="30"/>
  <c r="AK133" i="30"/>
  <c r="Z133" i="30"/>
  <c r="AK215" i="30"/>
  <c r="Z215" i="30"/>
  <c r="AK262" i="30"/>
  <c r="Z262" i="30"/>
  <c r="Z5" i="30"/>
  <c r="AK5" i="30"/>
  <c r="AK75" i="30"/>
  <c r="Z75" i="30"/>
  <c r="AK203" i="30"/>
  <c r="Z203" i="30"/>
  <c r="AK94" i="30"/>
  <c r="Z94" i="30"/>
  <c r="AK165" i="30"/>
  <c r="Z165" i="30"/>
  <c r="AK53" i="30"/>
  <c r="Z53" i="30"/>
  <c r="AK119" i="30"/>
  <c r="Z119" i="30"/>
  <c r="AK179" i="30"/>
  <c r="Z179" i="30"/>
  <c r="AK163" i="30"/>
  <c r="Z163" i="30"/>
  <c r="AK123" i="30"/>
  <c r="Z123" i="30"/>
  <c r="AK60" i="30"/>
  <c r="Z60" i="30"/>
  <c r="Z162" i="30"/>
  <c r="AK162" i="30"/>
  <c r="AK61" i="30"/>
  <c r="Z61" i="30"/>
  <c r="AK101" i="30"/>
  <c r="Z101" i="30"/>
  <c r="AK218" i="30"/>
  <c r="Z218" i="30"/>
  <c r="AK73" i="30"/>
  <c r="Z73" i="30"/>
  <c r="AK228" i="30"/>
  <c r="Z228" i="30"/>
  <c r="AK156" i="30"/>
  <c r="Z156" i="30"/>
  <c r="AK83" i="30"/>
  <c r="Z83" i="30"/>
  <c r="AK102" i="30"/>
  <c r="Z102" i="30"/>
  <c r="AK161" i="30"/>
  <c r="Z161" i="30"/>
  <c r="AK220" i="30"/>
  <c r="Z220" i="30"/>
  <c r="AK81" i="30"/>
  <c r="Z81" i="30"/>
  <c r="AK192" i="30"/>
  <c r="Z192" i="30"/>
  <c r="AK107" i="30"/>
  <c r="Z107" i="30"/>
  <c r="AK197" i="30"/>
  <c r="Z197" i="30"/>
  <c r="Z231" i="30"/>
  <c r="AK231" i="30"/>
  <c r="AK213" i="30"/>
  <c r="Z213" i="30"/>
  <c r="AK140" i="30"/>
  <c r="Z140" i="30"/>
  <c r="AK253" i="30"/>
  <c r="Z253" i="30"/>
  <c r="AK90" i="30"/>
  <c r="Z90" i="30"/>
  <c r="AK59" i="30"/>
  <c r="Z59" i="30"/>
  <c r="AK56" i="30"/>
  <c r="Z56" i="30"/>
  <c r="AK225" i="30"/>
  <c r="Z225" i="30"/>
  <c r="AK261" i="30"/>
  <c r="Z261" i="30"/>
  <c r="AK164" i="30"/>
  <c r="Z164" i="30"/>
  <c r="Z201" i="30"/>
  <c r="AK201" i="30"/>
  <c r="AK250" i="30"/>
  <c r="Z250" i="30"/>
  <c r="AK152" i="30"/>
  <c r="Z152" i="30"/>
  <c r="AK145" i="30"/>
  <c r="Z145" i="30"/>
  <c r="AK63" i="30"/>
  <c r="Z63" i="30"/>
  <c r="AK251" i="30"/>
  <c r="Z251" i="30"/>
  <c r="AK191" i="30"/>
  <c r="Z191" i="30"/>
  <c r="AK155" i="30"/>
  <c r="Z155" i="30"/>
  <c r="AK137" i="30"/>
  <c r="Z137" i="30"/>
  <c r="AK206" i="30"/>
  <c r="Z206" i="30"/>
  <c r="AK108" i="30"/>
  <c r="Z108" i="30"/>
  <c r="AK115" i="30"/>
  <c r="Z115" i="30"/>
  <c r="AK129" i="30"/>
  <c r="Z129" i="30"/>
  <c r="AK219" i="30"/>
  <c r="Z219" i="30"/>
  <c r="I125" i="19"/>
  <c r="I361" i="19" s="1"/>
  <c r="Y125" i="30"/>
  <c r="Y366" i="30" s="1"/>
  <c r="AK216" i="30"/>
  <c r="Z216" i="30"/>
  <c r="AK143" i="30"/>
  <c r="Z143" i="30"/>
  <c r="AK67" i="30"/>
  <c r="Z67" i="30"/>
  <c r="AK132" i="30"/>
  <c r="Z132" i="30"/>
  <c r="AK55" i="30"/>
  <c r="Z55" i="30"/>
  <c r="AK199" i="30"/>
  <c r="Z199" i="30"/>
  <c r="AK100" i="30"/>
  <c r="Z100" i="30"/>
  <c r="AK263" i="30"/>
  <c r="Z263" i="30"/>
  <c r="AK127" i="30"/>
  <c r="Z127" i="30"/>
  <c r="AK121" i="30"/>
  <c r="Z121" i="30"/>
  <c r="H5" i="19"/>
  <c r="H361" i="19" s="1"/>
  <c r="Y227" i="4"/>
  <c r="Y15" i="4"/>
  <c r="Y325" i="4"/>
  <c r="Y217" i="4"/>
  <c r="Y235" i="4"/>
  <c r="Y132" i="4"/>
  <c r="Y20" i="4"/>
  <c r="Y275" i="4"/>
  <c r="Y276" i="4"/>
  <c r="Y282" i="4"/>
  <c r="Y283" i="4"/>
  <c r="Y269" i="4"/>
  <c r="Y274" i="4"/>
  <c r="Y281" i="4"/>
  <c r="Y287" i="4"/>
  <c r="Y273" i="4"/>
  <c r="Y30" i="4"/>
  <c r="Y71" i="4"/>
  <c r="Y192" i="4"/>
  <c r="Y186" i="4"/>
  <c r="Y67" i="4"/>
  <c r="Y68" i="4"/>
  <c r="Y154" i="4"/>
  <c r="Y105" i="4"/>
  <c r="Y37" i="4"/>
  <c r="Y324" i="4"/>
  <c r="Y260" i="4"/>
  <c r="Y213" i="4"/>
  <c r="Y39" i="4"/>
  <c r="Y56" i="4"/>
  <c r="Y69" i="4"/>
  <c r="Y231" i="4"/>
  <c r="Y327" i="4"/>
  <c r="Y63" i="4"/>
  <c r="Y5" i="4"/>
  <c r="Y61" i="4"/>
  <c r="Y66" i="4"/>
  <c r="Y224" i="4"/>
  <c r="Y17" i="4"/>
  <c r="Y140" i="4"/>
  <c r="Y100" i="4"/>
  <c r="Y101" i="4"/>
  <c r="Y76" i="4"/>
  <c r="Y286" i="4"/>
  <c r="Y279" i="4"/>
  <c r="Y280" i="4"/>
  <c r="Y138" i="4"/>
  <c r="Y285" i="4"/>
  <c r="Y291" i="4"/>
  <c r="Y290" i="4"/>
  <c r="Y289" i="4"/>
  <c r="Y284" i="4"/>
  <c r="Y245" i="4"/>
  <c r="Y40" i="4"/>
  <c r="Y215" i="4"/>
  <c r="Y333" i="4"/>
  <c r="Y326" i="4"/>
  <c r="Y296" i="4"/>
  <c r="Y99" i="4"/>
  <c r="Y197" i="4"/>
  <c r="Y147" i="4"/>
  <c r="Y145" i="4"/>
  <c r="Y121" i="4"/>
  <c r="Y146" i="4"/>
  <c r="Y148" i="4"/>
  <c r="Y26" i="4"/>
  <c r="Y261" i="4"/>
  <c r="Y142" i="4"/>
  <c r="Y322" i="4"/>
  <c r="Y92" i="4"/>
  <c r="Y233" i="4"/>
  <c r="Y95" i="4"/>
  <c r="Y225" i="4"/>
  <c r="Y297" i="4"/>
  <c r="Y65" i="4"/>
  <c r="Y202" i="4"/>
  <c r="Y328" i="4"/>
  <c r="Y57" i="4"/>
  <c r="Y48" i="4"/>
  <c r="Y183" i="4"/>
  <c r="Y43" i="4"/>
  <c r="Y199" i="4"/>
  <c r="Y206" i="4"/>
  <c r="Y207" i="4"/>
  <c r="Y258" i="4"/>
  <c r="Y211" i="4"/>
  <c r="Y80" i="4"/>
  <c r="Y137" i="4"/>
  <c r="Y133" i="4"/>
  <c r="Y91" i="4"/>
  <c r="Y332" i="4"/>
  <c r="Y72" i="4"/>
  <c r="Y156" i="4"/>
  <c r="Y113" i="4"/>
  <c r="Y81" i="4"/>
  <c r="Y268" i="4"/>
  <c r="Y185" i="4"/>
  <c r="Y171" i="4"/>
  <c r="Y19" i="4"/>
  <c r="Y151" i="4"/>
  <c r="Y187" i="4"/>
  <c r="Y47" i="4"/>
  <c r="Y229" i="4"/>
  <c r="Y172" i="4"/>
  <c r="Y314" i="4"/>
  <c r="Y136" i="4"/>
  <c r="Y134" i="4"/>
  <c r="Y25" i="4"/>
  <c r="Y33" i="4"/>
  <c r="Y62" i="4"/>
  <c r="Y82" i="4"/>
  <c r="Y175" i="4"/>
  <c r="Y152" i="4"/>
  <c r="Y149" i="4"/>
  <c r="Y212" i="4"/>
  <c r="Y159" i="4"/>
  <c r="Y243" i="4"/>
  <c r="Y122" i="4"/>
  <c r="Y150" i="4"/>
  <c r="Y155" i="4"/>
  <c r="Y334" i="4"/>
  <c r="Y58" i="4"/>
  <c r="Y64" i="4"/>
  <c r="Y70" i="4"/>
  <c r="Y204" i="4"/>
  <c r="Y115" i="4"/>
  <c r="Y240" i="4"/>
  <c r="Y191" i="4"/>
  <c r="Y221" i="4"/>
  <c r="Y249" i="4"/>
  <c r="Y45" i="4"/>
  <c r="Y123" i="4"/>
  <c r="Y118" i="4"/>
  <c r="Y42" i="4"/>
  <c r="Y208" i="4"/>
  <c r="Y13" i="4"/>
  <c r="Y259" i="4"/>
  <c r="Y193" i="4"/>
  <c r="Y24" i="4"/>
  <c r="Y8" i="4"/>
  <c r="Y112" i="4"/>
  <c r="Y307" i="4"/>
  <c r="Y127" i="4"/>
  <c r="Y90" i="4"/>
  <c r="Y263" i="4"/>
  <c r="Y73" i="4"/>
  <c r="Y32" i="4"/>
  <c r="Y300" i="4"/>
  <c r="Y84" i="4"/>
  <c r="Y315" i="4"/>
  <c r="Y174" i="4"/>
  <c r="Y265" i="4"/>
  <c r="Y31" i="4"/>
  <c r="Y161" i="4"/>
  <c r="Y292" i="4"/>
  <c r="Y10" i="4"/>
  <c r="Y59" i="4"/>
  <c r="Y6" i="4"/>
  <c r="Y216" i="4"/>
  <c r="Y12" i="4"/>
  <c r="Y38" i="4"/>
  <c r="Y52" i="4"/>
  <c r="Y126" i="4"/>
  <c r="Y178" i="4"/>
  <c r="Y14" i="4"/>
  <c r="Y244" i="4"/>
  <c r="Y179" i="4"/>
  <c r="Y188" i="4"/>
  <c r="Y218" i="4"/>
  <c r="Y97" i="4"/>
  <c r="Y141" i="4"/>
  <c r="Y162" i="4"/>
  <c r="Y160" i="4"/>
  <c r="Y96" i="4"/>
  <c r="Y83" i="4"/>
  <c r="Y93" i="4"/>
  <c r="Y85" i="4"/>
  <c r="Y318" i="4"/>
  <c r="Y27" i="4"/>
  <c r="Y305" i="4"/>
  <c r="Y308" i="4"/>
  <c r="Y294" i="4"/>
  <c r="Y180" i="4"/>
  <c r="Y264" i="4"/>
  <c r="Y309" i="4"/>
  <c r="Y335" i="4"/>
  <c r="Y106" i="4"/>
  <c r="Y53" i="4"/>
  <c r="Y167" i="4"/>
  <c r="Y303" i="4"/>
  <c r="Y23" i="4"/>
  <c r="Y29" i="4"/>
  <c r="Y102" i="4"/>
  <c r="Y94" i="4"/>
  <c r="Y79" i="4"/>
  <c r="Y313" i="4"/>
  <c r="Y119" i="4"/>
  <c r="Y323" i="4"/>
  <c r="Y256" i="4"/>
  <c r="Y250" i="4"/>
  <c r="Y169" i="4"/>
  <c r="Y223" i="4"/>
  <c r="Y54" i="4"/>
  <c r="Y177" i="4"/>
  <c r="Y49" i="4"/>
  <c r="Y153" i="4"/>
  <c r="Y78" i="4"/>
  <c r="Y130" i="4"/>
  <c r="Y200" i="4"/>
  <c r="Y181" i="4"/>
  <c r="Y201" i="4"/>
  <c r="Y9" i="4"/>
  <c r="Y239" i="4"/>
  <c r="Y77" i="4"/>
  <c r="Y214" i="4"/>
  <c r="Y157" i="4"/>
  <c r="Y168" i="4"/>
  <c r="Y41" i="4"/>
  <c r="Y209" i="4"/>
  <c r="Y189" i="4"/>
  <c r="Y232" i="4"/>
  <c r="Y219" i="4"/>
  <c r="Y34" i="4"/>
  <c r="Y236" i="4"/>
  <c r="Y107" i="4"/>
  <c r="Y46" i="4"/>
  <c r="Y253" i="4"/>
  <c r="Y117" i="4"/>
  <c r="Y311" i="4"/>
  <c r="Y210" i="4"/>
  <c r="Y44" i="4"/>
  <c r="Y116" i="4"/>
  <c r="Y88" i="4"/>
  <c r="Y109" i="4"/>
  <c r="Y247" i="4"/>
  <c r="Y11" i="4"/>
  <c r="Y35" i="4"/>
  <c r="Y36" i="4"/>
  <c r="Y330" i="4"/>
  <c r="Y103" i="4"/>
  <c r="Y205" i="4"/>
  <c r="Y319" i="4"/>
  <c r="Y89" i="4"/>
  <c r="Y288" i="4"/>
  <c r="Y277" i="4"/>
  <c r="Y271" i="4"/>
  <c r="Y60" i="4"/>
  <c r="Y190" i="4"/>
  <c r="Y194" i="4"/>
  <c r="Y182" i="4"/>
  <c r="Y74" i="4"/>
  <c r="Y331" i="4"/>
  <c r="Y321" i="4"/>
  <c r="Y164" i="4"/>
  <c r="Y226" i="4"/>
  <c r="Y87" i="4"/>
  <c r="Y316" i="4"/>
  <c r="Y272" i="4"/>
  <c r="Y278" i="4"/>
  <c r="Y293" i="4"/>
  <c r="Y242" i="4"/>
  <c r="Y129" i="4"/>
  <c r="Y75" i="4"/>
  <c r="Y86" i="4"/>
  <c r="Y246" i="4"/>
  <c r="Y230" i="4"/>
  <c r="Y98" i="4"/>
  <c r="Y198" i="4"/>
  <c r="Y270" i="4"/>
  <c r="Y143" i="4"/>
  <c r="Y248" i="4"/>
  <c r="Y241" i="4"/>
  <c r="Y237" i="4"/>
  <c r="Y166" i="4"/>
  <c r="Y301" i="4"/>
  <c r="Y298" i="4"/>
  <c r="Y329" i="4"/>
  <c r="Y222" i="4"/>
  <c r="Y22" i="4"/>
  <c r="Y124" i="4"/>
  <c r="Y195" i="4"/>
  <c r="Y55" i="4"/>
  <c r="Y262" i="4"/>
  <c r="Y28" i="4"/>
  <c r="Y111" i="4"/>
  <c r="Y108" i="4"/>
  <c r="Y110" i="4"/>
  <c r="Y220" i="4"/>
  <c r="Y139" i="4"/>
  <c r="Y165" i="4"/>
  <c r="Y131" i="4"/>
  <c r="Y304" i="4"/>
  <c r="Y196" i="4"/>
  <c r="Y21" i="4"/>
  <c r="Y302" i="4"/>
  <c r="Y163" i="4"/>
  <c r="Y16" i="4"/>
  <c r="Y234" i="4"/>
  <c r="Y266" i="4"/>
  <c r="Y203" i="4"/>
  <c r="Y135" i="4"/>
  <c r="Y18" i="4"/>
  <c r="Y251" i="4"/>
  <c r="Y299" i="4"/>
  <c r="Y310" i="4"/>
  <c r="Y128" i="4"/>
  <c r="Y104" i="4"/>
  <c r="Y255" i="4"/>
  <c r="Y114" i="4"/>
  <c r="Y317" i="4"/>
  <c r="Y173" i="4"/>
  <c r="Y238" i="4"/>
  <c r="C4" i="7"/>
  <c r="B11" i="7" s="1"/>
  <c r="C5" i="7"/>
  <c r="C6" i="7"/>
  <c r="C7" i="7"/>
  <c r="C3" i="7"/>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L17" i="20" l="1"/>
  <c r="Z125" i="30"/>
  <c r="Z366" i="30" s="1"/>
  <c r="AK125" i="30"/>
  <c r="AK366" i="30" s="1"/>
  <c r="L18" i="20"/>
  <c r="Y125" i="4"/>
  <c r="Q227" i="4"/>
  <c r="Q15" i="4"/>
  <c r="Q325" i="4"/>
  <c r="Q217" i="4"/>
  <c r="Q235" i="4"/>
  <c r="Q132" i="4"/>
  <c r="Q20" i="4"/>
  <c r="Q275" i="4"/>
  <c r="Q276" i="4"/>
  <c r="Q282" i="4"/>
  <c r="Q283" i="4"/>
  <c r="Q269" i="4"/>
  <c r="Q274" i="4"/>
  <c r="Q281" i="4"/>
  <c r="Q287" i="4"/>
  <c r="Q273" i="4"/>
  <c r="Q30" i="4"/>
  <c r="Q71" i="4"/>
  <c r="Q192" i="4"/>
  <c r="Q186" i="4"/>
  <c r="Q67" i="4"/>
  <c r="Q68" i="4"/>
  <c r="Q154" i="4"/>
  <c r="Q105" i="4"/>
  <c r="Q37" i="4"/>
  <c r="Q324" i="4"/>
  <c r="Q260" i="4"/>
  <c r="Q213" i="4"/>
  <c r="Q39" i="4"/>
  <c r="Q56" i="4"/>
  <c r="Q69" i="4"/>
  <c r="Q231" i="4"/>
  <c r="Q327" i="4"/>
  <c r="Q63" i="4"/>
  <c r="Q5" i="4"/>
  <c r="Q61" i="4"/>
  <c r="Q66" i="4"/>
  <c r="Q224" i="4"/>
  <c r="Q17" i="4"/>
  <c r="Q140" i="4"/>
  <c r="Q100" i="4"/>
  <c r="Q101" i="4"/>
  <c r="Q76" i="4"/>
  <c r="Q286" i="4"/>
  <c r="Q279" i="4"/>
  <c r="Q280" i="4"/>
  <c r="Q138" i="4"/>
  <c r="Q285" i="4"/>
  <c r="Q291" i="4"/>
  <c r="Q290" i="4"/>
  <c r="Q289" i="4"/>
  <c r="Q284" i="4"/>
  <c r="Q245" i="4"/>
  <c r="Q40" i="4"/>
  <c r="Q215" i="4"/>
  <c r="Q333" i="4"/>
  <c r="Q326" i="4"/>
  <c r="Q296" i="4"/>
  <c r="Q99" i="4"/>
  <c r="Q197" i="4"/>
  <c r="Q147" i="4"/>
  <c r="Q145" i="4"/>
  <c r="Q121" i="4"/>
  <c r="Q146" i="4"/>
  <c r="Q148" i="4"/>
  <c r="Q26" i="4"/>
  <c r="Q261" i="4"/>
  <c r="Q142" i="4"/>
  <c r="Q322" i="4"/>
  <c r="Q92" i="4"/>
  <c r="Q233" i="4"/>
  <c r="Q95" i="4"/>
  <c r="Q225" i="4"/>
  <c r="Q297" i="4"/>
  <c r="Q65" i="4"/>
  <c r="Q202" i="4"/>
  <c r="Q328" i="4"/>
  <c r="Q57" i="4"/>
  <c r="Q48" i="4"/>
  <c r="Q183" i="4"/>
  <c r="Q43" i="4"/>
  <c r="Q199" i="4"/>
  <c r="Q206" i="4"/>
  <c r="Q207" i="4"/>
  <c r="Q258" i="4"/>
  <c r="Q211" i="4"/>
  <c r="Q80" i="4"/>
  <c r="Q137" i="4"/>
  <c r="Q133" i="4"/>
  <c r="Q91" i="4"/>
  <c r="Q332" i="4"/>
  <c r="Q72" i="4"/>
  <c r="Q156" i="4"/>
  <c r="Q113" i="4"/>
  <c r="Q81" i="4"/>
  <c r="Q268" i="4"/>
  <c r="Q185" i="4"/>
  <c r="Q171" i="4"/>
  <c r="Q19" i="4"/>
  <c r="Q151" i="4"/>
  <c r="Q187" i="4"/>
  <c r="Q170" i="4"/>
  <c r="Q47" i="4"/>
  <c r="Q229" i="4"/>
  <c r="Q172" i="4"/>
  <c r="Q314" i="4"/>
  <c r="Q136" i="4"/>
  <c r="Q134" i="4"/>
  <c r="Q25" i="4"/>
  <c r="Q33" i="4"/>
  <c r="Q62" i="4"/>
  <c r="Q82" i="4"/>
  <c r="Q175" i="4"/>
  <c r="Q152" i="4"/>
  <c r="Q149" i="4"/>
  <c r="Q212" i="4"/>
  <c r="Q159" i="4"/>
  <c r="Q243" i="4"/>
  <c r="Q122" i="4"/>
  <c r="Q150" i="4"/>
  <c r="Q155" i="4"/>
  <c r="Q334" i="4"/>
  <c r="Q58" i="4"/>
  <c r="Q64" i="4"/>
  <c r="Q70" i="4"/>
  <c r="Q204" i="4"/>
  <c r="Q115" i="4"/>
  <c r="Q240" i="4"/>
  <c r="Q191" i="4"/>
  <c r="Q221" i="4"/>
  <c r="Q249" i="4"/>
  <c r="Q45" i="4"/>
  <c r="Q123" i="4"/>
  <c r="Q118" i="4"/>
  <c r="Q42" i="4"/>
  <c r="Q228" i="4"/>
  <c r="Q208" i="4"/>
  <c r="Q13" i="4"/>
  <c r="Q259" i="4"/>
  <c r="Q193" i="4"/>
  <c r="Q24" i="4"/>
  <c r="Q8" i="4"/>
  <c r="Q112" i="4"/>
  <c r="Q307" i="4"/>
  <c r="Q127" i="4"/>
  <c r="Q90" i="4"/>
  <c r="Q263" i="4"/>
  <c r="Q73" i="4"/>
  <c r="Q32" i="4"/>
  <c r="Q300" i="4"/>
  <c r="Q84" i="4"/>
  <c r="Q315" i="4"/>
  <c r="Q174" i="4"/>
  <c r="Q265" i="4"/>
  <c r="Q31" i="4"/>
  <c r="Q161" i="4"/>
  <c r="Q292" i="4"/>
  <c r="Q10" i="4"/>
  <c r="Q59" i="4"/>
  <c r="Q6" i="4"/>
  <c r="Q7" i="4"/>
  <c r="Q216" i="4"/>
  <c r="Q12" i="4"/>
  <c r="Q38" i="4"/>
  <c r="Q52" i="4"/>
  <c r="Q126" i="4"/>
  <c r="Q178" i="4"/>
  <c r="Q14" i="4"/>
  <c r="Q244" i="4"/>
  <c r="Q179" i="4"/>
  <c r="Q188" i="4"/>
  <c r="Q218" i="4"/>
  <c r="Q97" i="4"/>
  <c r="Q141" i="4"/>
  <c r="Q162" i="4"/>
  <c r="Q160" i="4"/>
  <c r="Q96" i="4"/>
  <c r="Q83" i="4"/>
  <c r="Q93" i="4"/>
  <c r="Q85" i="4"/>
  <c r="Q318" i="4"/>
  <c r="Q27" i="4"/>
  <c r="Q305" i="4"/>
  <c r="Q308" i="4"/>
  <c r="Q294" i="4"/>
  <c r="Q180" i="4"/>
  <c r="Q264" i="4"/>
  <c r="Q309" i="4"/>
  <c r="Q335" i="4"/>
  <c r="Q106" i="4"/>
  <c r="Q53" i="4"/>
  <c r="Q167" i="4"/>
  <c r="Q303" i="4"/>
  <c r="Q23" i="4"/>
  <c r="Q29" i="4"/>
  <c r="Q102" i="4"/>
  <c r="Q94" i="4"/>
  <c r="Q79" i="4"/>
  <c r="Q313" i="4"/>
  <c r="Q119" i="4"/>
  <c r="Q323" i="4"/>
  <c r="Q256" i="4"/>
  <c r="Q250" i="4"/>
  <c r="Q169" i="4"/>
  <c r="Q223" i="4"/>
  <c r="Q54" i="4"/>
  <c r="Q177" i="4"/>
  <c r="Q49" i="4"/>
  <c r="Q153" i="4"/>
  <c r="Q78" i="4"/>
  <c r="Q130" i="4"/>
  <c r="Q200" i="4"/>
  <c r="Q181" i="4"/>
  <c r="Q201" i="4"/>
  <c r="Q9" i="4"/>
  <c r="Q239" i="4"/>
  <c r="Q77" i="4"/>
  <c r="Q214" i="4"/>
  <c r="Q157" i="4"/>
  <c r="Q168" i="4"/>
  <c r="Q41" i="4"/>
  <c r="Q209" i="4"/>
  <c r="Q189" i="4"/>
  <c r="Q232" i="4"/>
  <c r="Q219" i="4"/>
  <c r="Q34" i="4"/>
  <c r="Q236" i="4"/>
  <c r="Q107" i="4"/>
  <c r="Q46" i="4"/>
  <c r="Q253" i="4"/>
  <c r="Q117" i="4"/>
  <c r="Q311" i="4"/>
  <c r="Q210" i="4"/>
  <c r="Q44" i="4"/>
  <c r="Q116" i="4"/>
  <c r="Q88" i="4"/>
  <c r="Q109" i="4"/>
  <c r="Q247" i="4"/>
  <c r="Q11" i="4"/>
  <c r="Q35" i="4"/>
  <c r="Q36" i="4"/>
  <c r="Q330" i="4"/>
  <c r="Q103" i="4"/>
  <c r="Q205" i="4"/>
  <c r="Q319" i="4"/>
  <c r="Q89" i="4"/>
  <c r="Q288" i="4"/>
  <c r="Q277" i="4"/>
  <c r="Q271" i="4"/>
  <c r="Q60" i="4"/>
  <c r="Q190" i="4"/>
  <c r="Q194" i="4"/>
  <c r="Q182" i="4"/>
  <c r="Q74" i="4"/>
  <c r="Q331" i="4"/>
  <c r="Q321" i="4"/>
  <c r="Q164" i="4"/>
  <c r="Q226" i="4"/>
  <c r="Q87" i="4"/>
  <c r="Q316" i="4"/>
  <c r="Q272" i="4"/>
  <c r="Q278" i="4"/>
  <c r="Q293" i="4"/>
  <c r="Q242" i="4"/>
  <c r="Q129" i="4"/>
  <c r="Q75" i="4"/>
  <c r="Q86" i="4"/>
  <c r="Q246" i="4"/>
  <c r="Q230" i="4"/>
  <c r="Q51" i="4"/>
  <c r="Q98" i="4"/>
  <c r="Q198" i="4"/>
  <c r="Q270" i="4"/>
  <c r="Q143" i="4"/>
  <c r="Q144" i="4"/>
  <c r="Q248" i="4"/>
  <c r="Q241" i="4"/>
  <c r="Q237" i="4"/>
  <c r="Q166" i="4"/>
  <c r="Q301" i="4"/>
  <c r="Q298" i="4"/>
  <c r="Q329" i="4"/>
  <c r="Q222" i="4"/>
  <c r="Q22" i="4"/>
  <c r="Q124" i="4"/>
  <c r="Q195" i="4"/>
  <c r="Q55" i="4"/>
  <c r="Q262" i="4"/>
  <c r="Q28" i="4"/>
  <c r="Q111" i="4"/>
  <c r="Q108" i="4"/>
  <c r="Q110" i="4"/>
  <c r="Q220" i="4"/>
  <c r="Q139" i="4"/>
  <c r="Q165" i="4"/>
  <c r="Q131" i="4"/>
  <c r="Q304" i="4"/>
  <c r="Q196" i="4"/>
  <c r="Q21" i="4"/>
  <c r="Q302" i="4"/>
  <c r="Q163" i="4"/>
  <c r="Q16" i="4"/>
  <c r="Q234" i="4"/>
  <c r="Q266" i="4"/>
  <c r="Q203" i="4"/>
  <c r="Q135" i="4"/>
  <c r="Q18" i="4"/>
  <c r="Q252" i="4"/>
  <c r="Q251" i="4"/>
  <c r="Q299" i="4"/>
  <c r="Q310" i="4"/>
  <c r="Q128" i="4"/>
  <c r="Q104" i="4"/>
  <c r="Q255" i="4"/>
  <c r="Q114" i="4"/>
  <c r="Q317" i="4"/>
  <c r="Q173" i="4"/>
  <c r="Q238" i="4"/>
  <c r="Q125" i="4"/>
  <c r="Q361" i="4" l="1"/>
  <c r="S238" i="4"/>
  <c r="S299" i="4"/>
  <c r="S16" i="4"/>
  <c r="S139" i="4"/>
  <c r="R195" i="4"/>
  <c r="S237" i="4"/>
  <c r="S278" i="4"/>
  <c r="S74" i="4"/>
  <c r="S89" i="4"/>
  <c r="S11" i="4"/>
  <c r="S117" i="4"/>
  <c r="S189" i="4"/>
  <c r="S9" i="4"/>
  <c r="S49" i="4"/>
  <c r="R119" i="4"/>
  <c r="S303" i="4"/>
  <c r="S294" i="4"/>
  <c r="S96" i="4"/>
  <c r="S244" i="4"/>
  <c r="S263" i="4"/>
  <c r="S259" i="4"/>
  <c r="S249" i="4"/>
  <c r="S64" i="4"/>
  <c r="S159" i="4"/>
  <c r="S33" i="4"/>
  <c r="S170" i="4"/>
  <c r="S113" i="4"/>
  <c r="S137" i="4"/>
  <c r="S183" i="4"/>
  <c r="S95" i="4"/>
  <c r="S148" i="4"/>
  <c r="S326" i="4"/>
  <c r="S290" i="4"/>
  <c r="S63" i="4"/>
  <c r="S324" i="4"/>
  <c r="S71" i="4"/>
  <c r="S282" i="4"/>
  <c r="S15" i="4"/>
  <c r="S104" i="4"/>
  <c r="S203" i="4"/>
  <c r="S304" i="4"/>
  <c r="S28" i="4"/>
  <c r="R298" i="4"/>
  <c r="S270" i="4"/>
  <c r="S129" i="4"/>
  <c r="S271" i="4"/>
  <c r="S330" i="4"/>
  <c r="S44" i="4"/>
  <c r="S34" i="4"/>
  <c r="S214" i="4"/>
  <c r="S78" i="4"/>
  <c r="S250" i="4"/>
  <c r="S309" i="4"/>
  <c r="S85" i="4"/>
  <c r="S218" i="4"/>
  <c r="S38" i="4"/>
  <c r="S161" i="4"/>
  <c r="S8" i="4"/>
  <c r="S204" i="4"/>
  <c r="S122" i="4"/>
  <c r="S172" i="4"/>
  <c r="S185" i="4"/>
  <c r="S206" i="4"/>
  <c r="S142" i="4"/>
  <c r="S197" i="4"/>
  <c r="S279" i="4"/>
  <c r="S66" i="4"/>
  <c r="S39" i="4"/>
  <c r="S67" i="4"/>
  <c r="S274" i="4"/>
  <c r="S235" i="4"/>
  <c r="S128" i="4"/>
  <c r="S266" i="4"/>
  <c r="S131" i="4"/>
  <c r="S262" i="4"/>
  <c r="S301" i="4"/>
  <c r="S198" i="4"/>
  <c r="R242" i="4"/>
  <c r="S321" i="4"/>
  <c r="S277" i="4"/>
  <c r="S36" i="4"/>
  <c r="S210" i="4"/>
  <c r="S219" i="4"/>
  <c r="S77" i="4"/>
  <c r="S153" i="4"/>
  <c r="S256" i="4"/>
  <c r="S29" i="4"/>
  <c r="S264" i="4"/>
  <c r="S93" i="4"/>
  <c r="S188" i="4"/>
  <c r="S12" i="4"/>
  <c r="S31" i="4"/>
  <c r="S32" i="4"/>
  <c r="R24" i="4"/>
  <c r="S123" i="4"/>
  <c r="R243" i="4"/>
  <c r="S82" i="4"/>
  <c r="S229" i="4"/>
  <c r="S268" i="4"/>
  <c r="S91" i="4"/>
  <c r="S297" i="4"/>
  <c r="S261" i="4"/>
  <c r="S286" i="4"/>
  <c r="S186" i="4"/>
  <c r="S269" i="4"/>
  <c r="S217" i="4"/>
  <c r="S18" i="4"/>
  <c r="S21" i="4"/>
  <c r="S222" i="4"/>
  <c r="S86" i="4"/>
  <c r="S87" i="4"/>
  <c r="S103" i="4"/>
  <c r="S88" i="4"/>
  <c r="S168" i="4"/>
  <c r="S200" i="4"/>
  <c r="S223" i="4"/>
  <c r="S79" i="4"/>
  <c r="S106" i="4"/>
  <c r="S27" i="4"/>
  <c r="S126" i="4"/>
  <c r="S10" i="4"/>
  <c r="S307" i="4"/>
  <c r="S240" i="4"/>
  <c r="S155" i="4"/>
  <c r="S152" i="4"/>
  <c r="S136" i="4"/>
  <c r="S19" i="4"/>
  <c r="S72" i="4"/>
  <c r="S258" i="4"/>
  <c r="S328" i="4"/>
  <c r="S145" i="4"/>
  <c r="S40" i="4"/>
  <c r="S138" i="4"/>
  <c r="S17" i="4"/>
  <c r="S69" i="4"/>
  <c r="S154" i="4"/>
  <c r="S287" i="4"/>
  <c r="S20" i="4"/>
  <c r="Y51" i="4"/>
  <c r="Y7" i="4"/>
  <c r="Y252" i="4"/>
  <c r="P252" i="4"/>
  <c r="L125" i="4"/>
  <c r="L361" i="4" s="1"/>
  <c r="S310" i="4"/>
  <c r="S234" i="4"/>
  <c r="S165" i="4"/>
  <c r="S55" i="4"/>
  <c r="S166" i="4"/>
  <c r="S98" i="4"/>
  <c r="S293" i="4"/>
  <c r="S331" i="4"/>
  <c r="S288" i="4"/>
  <c r="S35" i="4"/>
  <c r="S311" i="4"/>
  <c r="S232" i="4"/>
  <c r="S239" i="4"/>
  <c r="S323" i="4"/>
  <c r="S23" i="4"/>
  <c r="S180" i="4"/>
  <c r="S83" i="4"/>
  <c r="S179" i="4"/>
  <c r="S216" i="4"/>
  <c r="S265" i="4"/>
  <c r="S73" i="4"/>
  <c r="S193" i="4"/>
  <c r="S45" i="4"/>
  <c r="S70" i="4"/>
  <c r="S62" i="4"/>
  <c r="S47" i="4"/>
  <c r="S81" i="4"/>
  <c r="S133" i="4"/>
  <c r="S43" i="4"/>
  <c r="S225" i="4"/>
  <c r="S26" i="4"/>
  <c r="S296" i="4"/>
  <c r="S289" i="4"/>
  <c r="S76" i="4"/>
  <c r="S5" i="4"/>
  <c r="S260" i="4"/>
  <c r="S192" i="4"/>
  <c r="S283" i="4"/>
  <c r="S325" i="4"/>
  <c r="Y228" i="4"/>
  <c r="Y144" i="4"/>
  <c r="P144" i="4"/>
  <c r="S173" i="4"/>
  <c r="S251" i="4"/>
  <c r="S163" i="4"/>
  <c r="S220" i="4"/>
  <c r="S124" i="4"/>
  <c r="S241" i="4"/>
  <c r="S230" i="4"/>
  <c r="S272" i="4"/>
  <c r="S182" i="4"/>
  <c r="S319" i="4"/>
  <c r="S247" i="4"/>
  <c r="S253" i="4"/>
  <c r="S209" i="4"/>
  <c r="S201" i="4"/>
  <c r="S177" i="4"/>
  <c r="S167" i="4"/>
  <c r="S308" i="4"/>
  <c r="S160" i="4"/>
  <c r="S14" i="4"/>
  <c r="S6" i="4"/>
  <c r="S174" i="4"/>
  <c r="S90" i="4"/>
  <c r="S13" i="4"/>
  <c r="S221" i="4"/>
  <c r="S58" i="4"/>
  <c r="S212" i="4"/>
  <c r="S25" i="4"/>
  <c r="S187" i="4"/>
  <c r="S156" i="4"/>
  <c r="S80" i="4"/>
  <c r="S48" i="4"/>
  <c r="S233" i="4"/>
  <c r="S146" i="4"/>
  <c r="S333" i="4"/>
  <c r="S291" i="4"/>
  <c r="S100" i="4"/>
  <c r="S327" i="4"/>
  <c r="S37" i="4"/>
  <c r="S30" i="4"/>
  <c r="S276" i="4"/>
  <c r="S227" i="4"/>
  <c r="S317" i="4"/>
  <c r="S302" i="4"/>
  <c r="S110" i="4"/>
  <c r="S22" i="4"/>
  <c r="S248" i="4"/>
  <c r="S246" i="4"/>
  <c r="S316" i="4"/>
  <c r="S194" i="4"/>
  <c r="S205" i="4"/>
  <c r="S109" i="4"/>
  <c r="S46" i="4"/>
  <c r="S41" i="4"/>
  <c r="S181" i="4"/>
  <c r="S54" i="4"/>
  <c r="S313" i="4"/>
  <c r="S53" i="4"/>
  <c r="S305" i="4"/>
  <c r="S162" i="4"/>
  <c r="S178" i="4"/>
  <c r="S59" i="4"/>
  <c r="S315" i="4"/>
  <c r="S127" i="4"/>
  <c r="S208" i="4"/>
  <c r="S191" i="4"/>
  <c r="S334" i="4"/>
  <c r="S149" i="4"/>
  <c r="S134" i="4"/>
  <c r="S151" i="4"/>
  <c r="S211" i="4"/>
  <c r="S57" i="4"/>
  <c r="S92" i="4"/>
  <c r="S121" i="4"/>
  <c r="S215" i="4"/>
  <c r="S285" i="4"/>
  <c r="S140" i="4"/>
  <c r="S231" i="4"/>
  <c r="S105" i="4"/>
  <c r="S273" i="4"/>
  <c r="S275" i="4"/>
  <c r="S255" i="4"/>
  <c r="S135" i="4"/>
  <c r="S196" i="4"/>
  <c r="S111" i="4"/>
  <c r="S329" i="4"/>
  <c r="S143" i="4"/>
  <c r="S75" i="4"/>
  <c r="S226" i="4"/>
  <c r="S60" i="4"/>
  <c r="S116" i="4"/>
  <c r="S236" i="4"/>
  <c r="S157" i="4"/>
  <c r="S130" i="4"/>
  <c r="S169" i="4"/>
  <c r="S94" i="4"/>
  <c r="S335" i="4"/>
  <c r="S318" i="4"/>
  <c r="S97" i="4"/>
  <c r="S52" i="4"/>
  <c r="S292" i="4"/>
  <c r="S84" i="4"/>
  <c r="S112" i="4"/>
  <c r="S42" i="4"/>
  <c r="S115" i="4"/>
  <c r="S150" i="4"/>
  <c r="S175" i="4"/>
  <c r="S314" i="4"/>
  <c r="S171" i="4"/>
  <c r="S332" i="4"/>
  <c r="S207" i="4"/>
  <c r="S202" i="4"/>
  <c r="S322" i="4"/>
  <c r="S147" i="4"/>
  <c r="S245" i="4"/>
  <c r="S280" i="4"/>
  <c r="S224" i="4"/>
  <c r="S56" i="4"/>
  <c r="S68" i="4"/>
  <c r="S281" i="4"/>
  <c r="S132" i="4"/>
  <c r="Y170" i="4"/>
  <c r="P220" i="4"/>
  <c r="AC220" i="4"/>
  <c r="W220" i="4"/>
  <c r="V220" i="4"/>
  <c r="U220" i="4"/>
  <c r="AC319" i="4"/>
  <c r="V319" i="4"/>
  <c r="W319" i="4"/>
  <c r="U319" i="4"/>
  <c r="P177" i="4"/>
  <c r="AC177" i="4"/>
  <c r="U177" i="4"/>
  <c r="W177" i="4"/>
  <c r="V177" i="4"/>
  <c r="AC14" i="4"/>
  <c r="W14" i="4"/>
  <c r="V14" i="4"/>
  <c r="U14" i="4"/>
  <c r="P221" i="4"/>
  <c r="AC221" i="4"/>
  <c r="W221" i="4"/>
  <c r="V221" i="4"/>
  <c r="U221" i="4"/>
  <c r="P80" i="4"/>
  <c r="AC80" i="4"/>
  <c r="W80" i="4"/>
  <c r="V80" i="4"/>
  <c r="U80" i="4"/>
  <c r="P233" i="4"/>
  <c r="AC233" i="4"/>
  <c r="W233" i="4"/>
  <c r="V233" i="4"/>
  <c r="U233" i="4"/>
  <c r="P327" i="4"/>
  <c r="AC327" i="4"/>
  <c r="U327" i="4"/>
  <c r="V327" i="4"/>
  <c r="W327" i="4"/>
  <c r="P30" i="4"/>
  <c r="AC30" i="4"/>
  <c r="U30" i="4"/>
  <c r="W30" i="4"/>
  <c r="V30" i="4"/>
  <c r="AC227" i="4"/>
  <c r="U227" i="4"/>
  <c r="W227" i="4"/>
  <c r="V227" i="4"/>
  <c r="L26" i="22"/>
  <c r="P128" i="4"/>
  <c r="AC128" i="4"/>
  <c r="V128" i="4"/>
  <c r="W128" i="4"/>
  <c r="U128" i="4"/>
  <c r="P262" i="4"/>
  <c r="AC262" i="4"/>
  <c r="V262" i="4"/>
  <c r="U262" i="4"/>
  <c r="W262" i="4"/>
  <c r="P198" i="4"/>
  <c r="AC198" i="4"/>
  <c r="V198" i="4"/>
  <c r="W198" i="4"/>
  <c r="U198" i="4"/>
  <c r="AC277" i="4"/>
  <c r="V277" i="4"/>
  <c r="W277" i="4"/>
  <c r="U277" i="4"/>
  <c r="P219" i="4"/>
  <c r="AC219" i="4"/>
  <c r="V219" i="4"/>
  <c r="W219" i="4"/>
  <c r="U219" i="4"/>
  <c r="AC256" i="4"/>
  <c r="V256" i="4"/>
  <c r="W256" i="4"/>
  <c r="U256" i="4"/>
  <c r="P264" i="4"/>
  <c r="AC264" i="4"/>
  <c r="V264" i="4"/>
  <c r="U264" i="4"/>
  <c r="W264" i="4"/>
  <c r="P12" i="4"/>
  <c r="AC12" i="4"/>
  <c r="V12" i="4"/>
  <c r="W12" i="4"/>
  <c r="U12" i="4"/>
  <c r="P24" i="4"/>
  <c r="AC24" i="4"/>
  <c r="V24" i="4"/>
  <c r="U24" i="4"/>
  <c r="W24" i="4"/>
  <c r="P243" i="4"/>
  <c r="AC243" i="4"/>
  <c r="V243" i="4"/>
  <c r="W243" i="4"/>
  <c r="U243" i="4"/>
  <c r="P268" i="4"/>
  <c r="AC268" i="4"/>
  <c r="W268" i="4"/>
  <c r="V268" i="4"/>
  <c r="U268" i="4"/>
  <c r="AC297" i="4"/>
  <c r="V297" i="4"/>
  <c r="U297" i="4"/>
  <c r="W297" i="4"/>
  <c r="AC61" i="4"/>
  <c r="W61" i="4"/>
  <c r="V61" i="4"/>
  <c r="U61" i="4"/>
  <c r="P186" i="4"/>
  <c r="AC186" i="4"/>
  <c r="W186" i="4"/>
  <c r="U186" i="4"/>
  <c r="V186" i="4"/>
  <c r="P310" i="4"/>
  <c r="AC310" i="4"/>
  <c r="W310" i="4"/>
  <c r="V310" i="4"/>
  <c r="U310" i="4"/>
  <c r="P165" i="4"/>
  <c r="AC165" i="4"/>
  <c r="W165" i="4"/>
  <c r="U165" i="4"/>
  <c r="V165" i="4"/>
  <c r="P166" i="4"/>
  <c r="AC166" i="4"/>
  <c r="W166" i="4"/>
  <c r="V166" i="4"/>
  <c r="U166" i="4"/>
  <c r="P293" i="4"/>
  <c r="AC293" i="4"/>
  <c r="V293" i="4"/>
  <c r="W293" i="4"/>
  <c r="U293" i="4"/>
  <c r="P288" i="4"/>
  <c r="AC288" i="4"/>
  <c r="V288" i="4"/>
  <c r="W288" i="4"/>
  <c r="U288" i="4"/>
  <c r="AC311" i="4"/>
  <c r="U311" i="4"/>
  <c r="W311" i="4"/>
  <c r="V311" i="4"/>
  <c r="P239" i="4"/>
  <c r="AC239" i="4"/>
  <c r="V239" i="4"/>
  <c r="W239" i="4"/>
  <c r="U239" i="4"/>
  <c r="P323" i="4"/>
  <c r="AC323" i="4"/>
  <c r="W323" i="4"/>
  <c r="V323" i="4"/>
  <c r="U323" i="4"/>
  <c r="P23" i="4"/>
  <c r="AC23" i="4"/>
  <c r="W23" i="4"/>
  <c r="V23" i="4"/>
  <c r="U23" i="4"/>
  <c r="P180" i="4"/>
  <c r="AC180" i="4"/>
  <c r="V180" i="4"/>
  <c r="W180" i="4"/>
  <c r="U180" i="4"/>
  <c r="P83" i="4"/>
  <c r="AC83" i="4"/>
  <c r="W83" i="4"/>
  <c r="U83" i="4"/>
  <c r="V83" i="4"/>
  <c r="P179" i="4"/>
  <c r="AC179" i="4"/>
  <c r="W179" i="4"/>
  <c r="U179" i="4"/>
  <c r="V179" i="4"/>
  <c r="AC216" i="4"/>
  <c r="W216" i="4"/>
  <c r="V216" i="4"/>
  <c r="U216" i="4"/>
  <c r="P265" i="4"/>
  <c r="AC265" i="4"/>
  <c r="V265" i="4"/>
  <c r="U265" i="4"/>
  <c r="W265" i="4"/>
  <c r="P73" i="4"/>
  <c r="AC73" i="4"/>
  <c r="W73" i="4"/>
  <c r="V73" i="4"/>
  <c r="U73" i="4"/>
  <c r="AC193" i="4"/>
  <c r="W193" i="4"/>
  <c r="V193" i="4"/>
  <c r="U193" i="4"/>
  <c r="P45" i="4"/>
  <c r="AC45" i="4"/>
  <c r="V45" i="4"/>
  <c r="U45" i="4"/>
  <c r="W45" i="4"/>
  <c r="AC70" i="4"/>
  <c r="U70" i="4"/>
  <c r="V70" i="4"/>
  <c r="W70" i="4"/>
  <c r="P62" i="4"/>
  <c r="AC62" i="4"/>
  <c r="U62" i="4"/>
  <c r="W62" i="4"/>
  <c r="V62" i="4"/>
  <c r="P47" i="4"/>
  <c r="AC47" i="4"/>
  <c r="U47" i="4"/>
  <c r="W47" i="4"/>
  <c r="V47" i="4"/>
  <c r="P81" i="4"/>
  <c r="AC81" i="4"/>
  <c r="V81" i="4"/>
  <c r="U81" i="4"/>
  <c r="W81" i="4"/>
  <c r="P133" i="4"/>
  <c r="AC133" i="4"/>
  <c r="W133" i="4"/>
  <c r="U133" i="4"/>
  <c r="V133" i="4"/>
  <c r="P43" i="4"/>
  <c r="AC43" i="4"/>
  <c r="W43" i="4"/>
  <c r="U43" i="4"/>
  <c r="V43" i="4"/>
  <c r="P225" i="4"/>
  <c r="AC225" i="4"/>
  <c r="U225" i="4"/>
  <c r="W225" i="4"/>
  <c r="V225" i="4"/>
  <c r="P173" i="4"/>
  <c r="AC173" i="4"/>
  <c r="W173" i="4"/>
  <c r="V173" i="4"/>
  <c r="U173" i="4"/>
  <c r="AC230" i="4"/>
  <c r="W230" i="4"/>
  <c r="V230" i="4"/>
  <c r="U230" i="4"/>
  <c r="P253" i="4"/>
  <c r="AC253" i="4"/>
  <c r="W253" i="4"/>
  <c r="V253" i="4"/>
  <c r="U253" i="4"/>
  <c r="AC308" i="4"/>
  <c r="V308" i="4"/>
  <c r="W308" i="4"/>
  <c r="U308" i="4"/>
  <c r="P90" i="4"/>
  <c r="AC90" i="4"/>
  <c r="V90" i="4"/>
  <c r="U90" i="4"/>
  <c r="W90" i="4"/>
  <c r="P187" i="4"/>
  <c r="AC187" i="4"/>
  <c r="W187" i="4"/>
  <c r="V187" i="4"/>
  <c r="U187" i="4"/>
  <c r="P48" i="4"/>
  <c r="AC48" i="4"/>
  <c r="V48" i="4"/>
  <c r="W48" i="4"/>
  <c r="U48" i="4"/>
  <c r="P100" i="4"/>
  <c r="AC100" i="4"/>
  <c r="U100" i="4"/>
  <c r="W100" i="4"/>
  <c r="V100" i="4"/>
  <c r="P37" i="4"/>
  <c r="AC37" i="4"/>
  <c r="V37" i="4"/>
  <c r="U37" i="4"/>
  <c r="W37" i="4"/>
  <c r="AC276" i="4"/>
  <c r="W276" i="4"/>
  <c r="U276" i="4"/>
  <c r="V276" i="4"/>
  <c r="AC266" i="4"/>
  <c r="V266" i="4"/>
  <c r="W266" i="4"/>
  <c r="U266" i="4"/>
  <c r="P301" i="4"/>
  <c r="AC301" i="4"/>
  <c r="W301" i="4"/>
  <c r="V301" i="4"/>
  <c r="U301" i="4"/>
  <c r="AC321" i="4"/>
  <c r="V321" i="4"/>
  <c r="W321" i="4"/>
  <c r="U321" i="4"/>
  <c r="P36" i="4"/>
  <c r="AC36" i="4"/>
  <c r="V36" i="4"/>
  <c r="W36" i="4"/>
  <c r="U36" i="4"/>
  <c r="P77" i="4"/>
  <c r="AC77" i="4"/>
  <c r="W77" i="4"/>
  <c r="V77" i="4"/>
  <c r="U77" i="4"/>
  <c r="P29" i="4"/>
  <c r="AC29" i="4"/>
  <c r="V29" i="4"/>
  <c r="U29" i="4"/>
  <c r="W29" i="4"/>
  <c r="P188" i="4"/>
  <c r="AC188" i="4"/>
  <c r="V188" i="4"/>
  <c r="U188" i="4"/>
  <c r="W188" i="4"/>
  <c r="P31" i="4"/>
  <c r="AC31" i="4"/>
  <c r="W31" i="4"/>
  <c r="V31" i="4"/>
  <c r="U31" i="4"/>
  <c r="AC123" i="4"/>
  <c r="V123" i="4"/>
  <c r="U123" i="4"/>
  <c r="W123" i="4"/>
  <c r="P82" i="4"/>
  <c r="AC82" i="4"/>
  <c r="V82" i="4"/>
  <c r="U82" i="4"/>
  <c r="W82" i="4"/>
  <c r="AC91" i="4"/>
  <c r="V91" i="4"/>
  <c r="U91" i="4"/>
  <c r="W91" i="4"/>
  <c r="P261" i="4"/>
  <c r="AC261" i="4"/>
  <c r="V261" i="4"/>
  <c r="U261" i="4"/>
  <c r="W261" i="4"/>
  <c r="AC125" i="4"/>
  <c r="V125" i="4"/>
  <c r="U125" i="4"/>
  <c r="W125" i="4"/>
  <c r="P234" i="4"/>
  <c r="AC234" i="4"/>
  <c r="W234" i="4"/>
  <c r="U234" i="4"/>
  <c r="V234" i="4"/>
  <c r="AC55" i="4"/>
  <c r="V55" i="4"/>
  <c r="U55" i="4"/>
  <c r="W55" i="4"/>
  <c r="P98" i="4"/>
  <c r="AC98" i="4"/>
  <c r="W98" i="4"/>
  <c r="V98" i="4"/>
  <c r="U98" i="4"/>
  <c r="P331" i="4"/>
  <c r="AC331" i="4"/>
  <c r="V331" i="4"/>
  <c r="U331" i="4"/>
  <c r="W331" i="4"/>
  <c r="AC35" i="4"/>
  <c r="W35" i="4"/>
  <c r="U35" i="4"/>
  <c r="V35" i="4"/>
  <c r="P232" i="4"/>
  <c r="AC232" i="4"/>
  <c r="W232" i="4"/>
  <c r="U232" i="4"/>
  <c r="V232" i="4"/>
  <c r="P238" i="4"/>
  <c r="AC238" i="4"/>
  <c r="V238" i="4"/>
  <c r="U238" i="4"/>
  <c r="W238" i="4"/>
  <c r="P299" i="4"/>
  <c r="AC299" i="4"/>
  <c r="V299" i="4"/>
  <c r="W299" i="4"/>
  <c r="U299" i="4"/>
  <c r="P16" i="4"/>
  <c r="AC16" i="4"/>
  <c r="W16" i="4"/>
  <c r="V16" i="4"/>
  <c r="U16" i="4"/>
  <c r="P139" i="4"/>
  <c r="AC139" i="4"/>
  <c r="U139" i="4"/>
  <c r="V139" i="4"/>
  <c r="W139" i="4"/>
  <c r="P195" i="4"/>
  <c r="AC195" i="4"/>
  <c r="U195" i="4"/>
  <c r="W195" i="4"/>
  <c r="V195" i="4"/>
  <c r="P237" i="4"/>
  <c r="AC237" i="4"/>
  <c r="W237" i="4"/>
  <c r="U237" i="4"/>
  <c r="V237" i="4"/>
  <c r="AC51" i="4"/>
  <c r="V51" i="4"/>
  <c r="W51" i="4"/>
  <c r="U51" i="4"/>
  <c r="P278" i="4"/>
  <c r="AC278" i="4"/>
  <c r="W278" i="4"/>
  <c r="V278" i="4"/>
  <c r="U278" i="4"/>
  <c r="P74" i="4"/>
  <c r="AC74" i="4"/>
  <c r="V74" i="4"/>
  <c r="W74" i="4"/>
  <c r="U74" i="4"/>
  <c r="P89" i="4"/>
  <c r="AC89" i="4"/>
  <c r="W89" i="4"/>
  <c r="U89" i="4"/>
  <c r="V89" i="4"/>
  <c r="P11" i="4"/>
  <c r="AC11" i="4"/>
  <c r="W11" i="4"/>
  <c r="V11" i="4"/>
  <c r="U11" i="4"/>
  <c r="P117" i="4"/>
  <c r="AC117" i="4"/>
  <c r="W117" i="4"/>
  <c r="U117" i="4"/>
  <c r="V117" i="4"/>
  <c r="P189" i="4"/>
  <c r="AC189" i="4"/>
  <c r="W189" i="4"/>
  <c r="U189" i="4"/>
  <c r="V189" i="4"/>
  <c r="P9" i="4"/>
  <c r="AC9" i="4"/>
  <c r="V9" i="4"/>
  <c r="U9" i="4"/>
  <c r="W9" i="4"/>
  <c r="P49" i="4"/>
  <c r="AC49" i="4"/>
  <c r="W49" i="4"/>
  <c r="V49" i="4"/>
  <c r="U49" i="4"/>
  <c r="P119" i="4"/>
  <c r="AC119" i="4"/>
  <c r="W119" i="4"/>
  <c r="V119" i="4"/>
  <c r="U119" i="4"/>
  <c r="P303" i="4"/>
  <c r="AC303" i="4"/>
  <c r="V303" i="4"/>
  <c r="W303" i="4"/>
  <c r="U303" i="4"/>
  <c r="P294" i="4"/>
  <c r="AC294" i="4"/>
  <c r="V294" i="4"/>
  <c r="W294" i="4"/>
  <c r="U294" i="4"/>
  <c r="P96" i="4"/>
  <c r="AC96" i="4"/>
  <c r="V96" i="4"/>
  <c r="W96" i="4"/>
  <c r="U96" i="4"/>
  <c r="P244" i="4"/>
  <c r="AC244" i="4"/>
  <c r="W244" i="4"/>
  <c r="U244" i="4"/>
  <c r="V244" i="4"/>
  <c r="AC7" i="4"/>
  <c r="W7" i="4"/>
  <c r="U7" i="4"/>
  <c r="V7" i="4"/>
  <c r="AC263" i="4"/>
  <c r="V263" i="4"/>
  <c r="U263" i="4"/>
  <c r="W263" i="4"/>
  <c r="P259" i="4"/>
  <c r="AC259" i="4"/>
  <c r="W259" i="4"/>
  <c r="V259" i="4"/>
  <c r="U259" i="4"/>
  <c r="P249" i="4"/>
  <c r="AC249" i="4"/>
  <c r="W249" i="4"/>
  <c r="V249" i="4"/>
  <c r="U249" i="4"/>
  <c r="P64" i="4"/>
  <c r="AC64" i="4"/>
  <c r="W64" i="4"/>
  <c r="U64" i="4"/>
  <c r="V64" i="4"/>
  <c r="P159" i="4"/>
  <c r="AC159" i="4"/>
  <c r="V159" i="4"/>
  <c r="U159" i="4"/>
  <c r="W159" i="4"/>
  <c r="P33" i="4"/>
  <c r="AC33" i="4"/>
  <c r="W33" i="4"/>
  <c r="U33" i="4"/>
  <c r="V33" i="4"/>
  <c r="AC170" i="4"/>
  <c r="W170" i="4"/>
  <c r="U170" i="4"/>
  <c r="V170" i="4"/>
  <c r="P251" i="4"/>
  <c r="AC251" i="4"/>
  <c r="V251" i="4"/>
  <c r="W251" i="4"/>
  <c r="U251" i="4"/>
  <c r="P272" i="4"/>
  <c r="AC272" i="4"/>
  <c r="V272" i="4"/>
  <c r="W272" i="4"/>
  <c r="U272" i="4"/>
  <c r="AC209" i="4"/>
  <c r="U209" i="4"/>
  <c r="W209" i="4"/>
  <c r="V209" i="4"/>
  <c r="P160" i="4"/>
  <c r="AC160" i="4"/>
  <c r="W160" i="4"/>
  <c r="V160" i="4"/>
  <c r="U160" i="4"/>
  <c r="AC13" i="4"/>
  <c r="W13" i="4"/>
  <c r="V13" i="4"/>
  <c r="U13" i="4"/>
  <c r="P156" i="4"/>
  <c r="AC156" i="4"/>
  <c r="U156" i="4"/>
  <c r="W156" i="4"/>
  <c r="V156" i="4"/>
  <c r="P333" i="4"/>
  <c r="AC333" i="4"/>
  <c r="W333" i="4"/>
  <c r="V333" i="4"/>
  <c r="U333" i="4"/>
  <c r="P317" i="4"/>
  <c r="AC317" i="4"/>
  <c r="W317" i="4"/>
  <c r="V317" i="4"/>
  <c r="U317" i="4"/>
  <c r="P22" i="4"/>
  <c r="AC22" i="4"/>
  <c r="W22" i="4"/>
  <c r="V22" i="4"/>
  <c r="U22" i="4"/>
  <c r="P194" i="4"/>
  <c r="AC194" i="4"/>
  <c r="W194" i="4"/>
  <c r="V194" i="4"/>
  <c r="U194" i="4"/>
  <c r="P205" i="4"/>
  <c r="AC205" i="4"/>
  <c r="W205" i="4"/>
  <c r="V205" i="4"/>
  <c r="U205" i="4"/>
  <c r="P109" i="4"/>
  <c r="AC109" i="4"/>
  <c r="W109" i="4"/>
  <c r="V109" i="4"/>
  <c r="U109" i="4"/>
  <c r="P46" i="4"/>
  <c r="AC46" i="4"/>
  <c r="W46" i="4"/>
  <c r="V46" i="4"/>
  <c r="U46" i="4"/>
  <c r="AC41" i="4"/>
  <c r="W41" i="4"/>
  <c r="V41" i="4"/>
  <c r="U41" i="4"/>
  <c r="P181" i="4"/>
  <c r="AC181" i="4"/>
  <c r="W181" i="4"/>
  <c r="U181" i="4"/>
  <c r="V181" i="4"/>
  <c r="AC54" i="4"/>
  <c r="W54" i="4"/>
  <c r="U54" i="4"/>
  <c r="V54" i="4"/>
  <c r="P313" i="4"/>
  <c r="AC313" i="4"/>
  <c r="W313" i="4"/>
  <c r="V313" i="4"/>
  <c r="U313" i="4"/>
  <c r="P53" i="4"/>
  <c r="AC53" i="4"/>
  <c r="W53" i="4"/>
  <c r="V53" i="4"/>
  <c r="U53" i="4"/>
  <c r="P305" i="4"/>
  <c r="AC305" i="4"/>
  <c r="W305" i="4"/>
  <c r="V305" i="4"/>
  <c r="U305" i="4"/>
  <c r="P162" i="4"/>
  <c r="AC162" i="4"/>
  <c r="W162" i="4"/>
  <c r="V162" i="4"/>
  <c r="U162" i="4"/>
  <c r="P178" i="4"/>
  <c r="AC178" i="4"/>
  <c r="W178" i="4"/>
  <c r="V178" i="4"/>
  <c r="U178" i="4"/>
  <c r="AC59" i="4"/>
  <c r="W59" i="4"/>
  <c r="V59" i="4"/>
  <c r="U59" i="4"/>
  <c r="P315" i="4"/>
  <c r="AC315" i="4"/>
  <c r="W315" i="4"/>
  <c r="U315" i="4"/>
  <c r="V315" i="4"/>
  <c r="AC127" i="4"/>
  <c r="W127" i="4"/>
  <c r="U127" i="4"/>
  <c r="V127" i="4"/>
  <c r="P208" i="4"/>
  <c r="AC208" i="4"/>
  <c r="W208" i="4"/>
  <c r="U208" i="4"/>
  <c r="V208" i="4"/>
  <c r="P191" i="4"/>
  <c r="AC191" i="4"/>
  <c r="W191" i="4"/>
  <c r="V191" i="4"/>
  <c r="U191" i="4"/>
  <c r="AC334" i="4"/>
  <c r="W334" i="4"/>
  <c r="V334" i="4"/>
  <c r="U334" i="4"/>
  <c r="P149" i="4"/>
  <c r="AC149" i="4"/>
  <c r="W149" i="4"/>
  <c r="V149" i="4"/>
  <c r="U149" i="4"/>
  <c r="P134" i="4"/>
  <c r="AC134" i="4"/>
  <c r="W134" i="4"/>
  <c r="U134" i="4"/>
  <c r="V134" i="4"/>
  <c r="P151" i="4"/>
  <c r="AC151" i="4"/>
  <c r="W151" i="4"/>
  <c r="V151" i="4"/>
  <c r="U151" i="4"/>
  <c r="P211" i="4"/>
  <c r="AC211" i="4"/>
  <c r="W211" i="4"/>
  <c r="V211" i="4"/>
  <c r="U211" i="4"/>
  <c r="P57" i="4"/>
  <c r="AC57" i="4"/>
  <c r="W57" i="4"/>
  <c r="V57" i="4"/>
  <c r="U57" i="4"/>
  <c r="P92" i="4"/>
  <c r="AC92" i="4"/>
  <c r="W92" i="4"/>
  <c r="V92" i="4"/>
  <c r="U92" i="4"/>
  <c r="AC121" i="4"/>
  <c r="W121" i="4"/>
  <c r="V121" i="4"/>
  <c r="U121" i="4"/>
  <c r="P215" i="4"/>
  <c r="AC215" i="4"/>
  <c r="W215" i="4"/>
  <c r="V215" i="4"/>
  <c r="U215" i="4"/>
  <c r="P285" i="4"/>
  <c r="AC285" i="4"/>
  <c r="W285" i="4"/>
  <c r="V285" i="4"/>
  <c r="U285" i="4"/>
  <c r="P140" i="4"/>
  <c r="AC140" i="4"/>
  <c r="W140" i="4"/>
  <c r="U140" i="4"/>
  <c r="V140" i="4"/>
  <c r="P231" i="4"/>
  <c r="AC231" i="4"/>
  <c r="W231" i="4"/>
  <c r="V231" i="4"/>
  <c r="U231" i="4"/>
  <c r="P105" i="4"/>
  <c r="AC105" i="4"/>
  <c r="W105" i="4"/>
  <c r="U105" i="4"/>
  <c r="V105" i="4"/>
  <c r="P273" i="4"/>
  <c r="AC273" i="4"/>
  <c r="W273" i="4"/>
  <c r="V273" i="4"/>
  <c r="U273" i="4"/>
  <c r="P275" i="4"/>
  <c r="AC275" i="4"/>
  <c r="W275" i="4"/>
  <c r="U275" i="4"/>
  <c r="V275" i="4"/>
  <c r="AC241" i="4"/>
  <c r="U241" i="4"/>
  <c r="V241" i="4"/>
  <c r="W241" i="4"/>
  <c r="P247" i="4"/>
  <c r="AC247" i="4"/>
  <c r="W247" i="4"/>
  <c r="V247" i="4"/>
  <c r="U247" i="4"/>
  <c r="P167" i="4"/>
  <c r="AC167" i="4"/>
  <c r="W167" i="4"/>
  <c r="V167" i="4"/>
  <c r="U167" i="4"/>
  <c r="P174" i="4"/>
  <c r="AC174" i="4"/>
  <c r="W174" i="4"/>
  <c r="U174" i="4"/>
  <c r="V174" i="4"/>
  <c r="P25" i="4"/>
  <c r="AC25" i="4"/>
  <c r="V25" i="4"/>
  <c r="U25" i="4"/>
  <c r="W25" i="4"/>
  <c r="P146" i="4"/>
  <c r="AC146" i="4"/>
  <c r="W146" i="4"/>
  <c r="V146" i="4"/>
  <c r="U146" i="4"/>
  <c r="AC252" i="4"/>
  <c r="W252" i="4"/>
  <c r="V252" i="4"/>
  <c r="U252" i="4"/>
  <c r="P248" i="4"/>
  <c r="AC248" i="4"/>
  <c r="W248" i="4"/>
  <c r="U248" i="4"/>
  <c r="V248" i="4"/>
  <c r="P114" i="4"/>
  <c r="AC114" i="4"/>
  <c r="W114" i="4"/>
  <c r="U114" i="4"/>
  <c r="V114" i="4"/>
  <c r="P108" i="4"/>
  <c r="AC108" i="4"/>
  <c r="W108" i="4"/>
  <c r="V108" i="4"/>
  <c r="U108" i="4"/>
  <c r="P86" i="4"/>
  <c r="AC86" i="4"/>
  <c r="U86" i="4"/>
  <c r="W86" i="4"/>
  <c r="V86" i="4"/>
  <c r="P103" i="4"/>
  <c r="AC103" i="4"/>
  <c r="W103" i="4"/>
  <c r="V103" i="4"/>
  <c r="U103" i="4"/>
  <c r="AC168" i="4"/>
  <c r="W168" i="4"/>
  <c r="U168" i="4"/>
  <c r="V168" i="4"/>
  <c r="P223" i="4"/>
  <c r="AC223" i="4"/>
  <c r="U223" i="4"/>
  <c r="V223" i="4"/>
  <c r="W223" i="4"/>
  <c r="AC79" i="4"/>
  <c r="W79" i="4"/>
  <c r="U79" i="4"/>
  <c r="V79" i="4"/>
  <c r="P106" i="4"/>
  <c r="AC106" i="4"/>
  <c r="W106" i="4"/>
  <c r="U106" i="4"/>
  <c r="V106" i="4"/>
  <c r="P27" i="4"/>
  <c r="AC27" i="4"/>
  <c r="W27" i="4"/>
  <c r="V27" i="4"/>
  <c r="U27" i="4"/>
  <c r="P141" i="4"/>
  <c r="AC141" i="4"/>
  <c r="V141" i="4"/>
  <c r="U141" i="4"/>
  <c r="W141" i="4"/>
  <c r="P126" i="4"/>
  <c r="AC126" i="4"/>
  <c r="V126" i="4"/>
  <c r="U126" i="4"/>
  <c r="W126" i="4"/>
  <c r="P10" i="4"/>
  <c r="AC10" i="4"/>
  <c r="W10" i="4"/>
  <c r="U10" i="4"/>
  <c r="V10" i="4"/>
  <c r="P307" i="4"/>
  <c r="AC307" i="4"/>
  <c r="U307" i="4"/>
  <c r="W307" i="4"/>
  <c r="V307" i="4"/>
  <c r="AC228" i="4"/>
  <c r="U228" i="4"/>
  <c r="W228" i="4"/>
  <c r="V228" i="4"/>
  <c r="P240" i="4"/>
  <c r="AC240" i="4"/>
  <c r="W240" i="4"/>
  <c r="U240" i="4"/>
  <c r="V240" i="4"/>
  <c r="P155" i="4"/>
  <c r="AC155" i="4"/>
  <c r="W155" i="4"/>
  <c r="V155" i="4"/>
  <c r="U155" i="4"/>
  <c r="P152" i="4"/>
  <c r="AC152" i="4"/>
  <c r="V152" i="4"/>
  <c r="W152" i="4"/>
  <c r="U152" i="4"/>
  <c r="P136" i="4"/>
  <c r="AC136" i="4"/>
  <c r="V136" i="4"/>
  <c r="U136" i="4"/>
  <c r="W136" i="4"/>
  <c r="P19" i="4"/>
  <c r="AC19" i="4"/>
  <c r="W19" i="4"/>
  <c r="U19" i="4"/>
  <c r="V19" i="4"/>
  <c r="P72" i="4"/>
  <c r="AC72" i="4"/>
  <c r="W72" i="4"/>
  <c r="V72" i="4"/>
  <c r="U72" i="4"/>
  <c r="P258" i="4"/>
  <c r="AC258" i="4"/>
  <c r="W258" i="4"/>
  <c r="U258" i="4"/>
  <c r="V258" i="4"/>
  <c r="AC328" i="4"/>
  <c r="U328" i="4"/>
  <c r="W328" i="4"/>
  <c r="V328" i="4"/>
  <c r="P145" i="4"/>
  <c r="AC145" i="4"/>
  <c r="W145" i="4"/>
  <c r="V145" i="4"/>
  <c r="U145" i="4"/>
  <c r="P40" i="4"/>
  <c r="AC40" i="4"/>
  <c r="V40" i="4"/>
  <c r="U40" i="4"/>
  <c r="W40" i="4"/>
  <c r="P138" i="4"/>
  <c r="AC138" i="4"/>
  <c r="V138" i="4"/>
  <c r="U138" i="4"/>
  <c r="W138" i="4"/>
  <c r="P17" i="4"/>
  <c r="AC17" i="4"/>
  <c r="V17" i="4"/>
  <c r="W17" i="4"/>
  <c r="U17" i="4"/>
  <c r="P69" i="4"/>
  <c r="AC69" i="4"/>
  <c r="W69" i="4"/>
  <c r="V69" i="4"/>
  <c r="U69" i="4"/>
  <c r="P154" i="4"/>
  <c r="AC154" i="4"/>
  <c r="V154" i="4"/>
  <c r="U154" i="4"/>
  <c r="W154" i="4"/>
  <c r="AC287" i="4"/>
  <c r="U287" i="4"/>
  <c r="V287" i="4"/>
  <c r="W287" i="4"/>
  <c r="P20" i="4"/>
  <c r="AC20" i="4"/>
  <c r="V20" i="4"/>
  <c r="U20" i="4"/>
  <c r="W20" i="4"/>
  <c r="R89" i="4"/>
  <c r="R294" i="4"/>
  <c r="P124" i="4"/>
  <c r="AC124" i="4"/>
  <c r="W124" i="4"/>
  <c r="U124" i="4"/>
  <c r="V124" i="4"/>
  <c r="P58" i="4"/>
  <c r="AC58" i="4"/>
  <c r="V58" i="4"/>
  <c r="W58" i="4"/>
  <c r="U58" i="4"/>
  <c r="P291" i="4"/>
  <c r="AC291" i="4"/>
  <c r="V291" i="4"/>
  <c r="U291" i="4"/>
  <c r="W291" i="4"/>
  <c r="AC110" i="4"/>
  <c r="W110" i="4"/>
  <c r="V110" i="4"/>
  <c r="U110" i="4"/>
  <c r="P316" i="4"/>
  <c r="AC316" i="4"/>
  <c r="W316" i="4"/>
  <c r="U316" i="4"/>
  <c r="V316" i="4"/>
  <c r="P21" i="4"/>
  <c r="AC21" i="4"/>
  <c r="V21" i="4"/>
  <c r="U21" i="4"/>
  <c r="W21" i="4"/>
  <c r="AC144" i="4"/>
  <c r="V144" i="4"/>
  <c r="U144" i="4"/>
  <c r="W144" i="4"/>
  <c r="P190" i="4"/>
  <c r="AC190" i="4"/>
  <c r="U190" i="4"/>
  <c r="V190" i="4"/>
  <c r="W190" i="4"/>
  <c r="P107" i="4"/>
  <c r="AC107" i="4"/>
  <c r="W107" i="4"/>
  <c r="V107" i="4"/>
  <c r="U107" i="4"/>
  <c r="AC255" i="4"/>
  <c r="U255" i="4"/>
  <c r="V255" i="4"/>
  <c r="W255" i="4"/>
  <c r="P196" i="4"/>
  <c r="AC196" i="4"/>
  <c r="W196" i="4"/>
  <c r="V196" i="4"/>
  <c r="U196" i="4"/>
  <c r="AC329" i="4"/>
  <c r="W329" i="4"/>
  <c r="V329" i="4"/>
  <c r="U329" i="4"/>
  <c r="P75" i="4"/>
  <c r="AC75" i="4"/>
  <c r="V75" i="4"/>
  <c r="U75" i="4"/>
  <c r="W75" i="4"/>
  <c r="P60" i="4"/>
  <c r="AC60" i="4"/>
  <c r="W60" i="4"/>
  <c r="U60" i="4"/>
  <c r="V60" i="4"/>
  <c r="P116" i="4"/>
  <c r="AC116" i="4"/>
  <c r="W116" i="4"/>
  <c r="V116" i="4"/>
  <c r="U116" i="4"/>
  <c r="P157" i="4"/>
  <c r="AC157" i="4"/>
  <c r="W157" i="4"/>
  <c r="V157" i="4"/>
  <c r="U157" i="4"/>
  <c r="P130" i="4"/>
  <c r="AC130" i="4"/>
  <c r="V130" i="4"/>
  <c r="W130" i="4"/>
  <c r="U130" i="4"/>
  <c r="AC94" i="4"/>
  <c r="W94" i="4"/>
  <c r="U94" i="4"/>
  <c r="V94" i="4"/>
  <c r="P335" i="4"/>
  <c r="AC335" i="4"/>
  <c r="W335" i="4"/>
  <c r="U335" i="4"/>
  <c r="V335" i="4"/>
  <c r="AC318" i="4"/>
  <c r="V318" i="4"/>
  <c r="W318" i="4"/>
  <c r="U318" i="4"/>
  <c r="P97" i="4"/>
  <c r="AC97" i="4"/>
  <c r="W97" i="4"/>
  <c r="V97" i="4"/>
  <c r="U97" i="4"/>
  <c r="P52" i="4"/>
  <c r="AC52" i="4"/>
  <c r="V52" i="4"/>
  <c r="W52" i="4"/>
  <c r="U52" i="4"/>
  <c r="P292" i="4"/>
  <c r="AC292" i="4"/>
  <c r="W292" i="4"/>
  <c r="V292" i="4"/>
  <c r="U292" i="4"/>
  <c r="P84" i="4"/>
  <c r="AC84" i="4"/>
  <c r="W84" i="4"/>
  <c r="V84" i="4"/>
  <c r="U84" i="4"/>
  <c r="P112" i="4"/>
  <c r="AC112" i="4"/>
  <c r="W112" i="4"/>
  <c r="V112" i="4"/>
  <c r="U112" i="4"/>
  <c r="AC42" i="4"/>
  <c r="V42" i="4"/>
  <c r="U42" i="4"/>
  <c r="W42" i="4"/>
  <c r="P115" i="4"/>
  <c r="AC115" i="4"/>
  <c r="W115" i="4"/>
  <c r="U115" i="4"/>
  <c r="V115" i="4"/>
  <c r="AC150" i="4"/>
  <c r="W150" i="4"/>
  <c r="U150" i="4"/>
  <c r="V150" i="4"/>
  <c r="P175" i="4"/>
  <c r="AC175" i="4"/>
  <c r="W175" i="4"/>
  <c r="V175" i="4"/>
  <c r="U175" i="4"/>
  <c r="P314" i="4"/>
  <c r="AC314" i="4"/>
  <c r="V314" i="4"/>
  <c r="U314" i="4"/>
  <c r="W314" i="4"/>
  <c r="P171" i="4"/>
  <c r="AC171" i="4"/>
  <c r="V171" i="4"/>
  <c r="W171" i="4"/>
  <c r="U171" i="4"/>
  <c r="P332" i="4"/>
  <c r="AC332" i="4"/>
  <c r="W332" i="4"/>
  <c r="U332" i="4"/>
  <c r="V332" i="4"/>
  <c r="P207" i="4"/>
  <c r="AC207" i="4"/>
  <c r="V207" i="4"/>
  <c r="W207" i="4"/>
  <c r="U207" i="4"/>
  <c r="AC202" i="4"/>
  <c r="U202" i="4"/>
  <c r="W202" i="4"/>
  <c r="V202" i="4"/>
  <c r="P322" i="4"/>
  <c r="AC322" i="4"/>
  <c r="V322" i="4"/>
  <c r="W322" i="4"/>
  <c r="U322" i="4"/>
  <c r="AC147" i="4"/>
  <c r="W147" i="4"/>
  <c r="V147" i="4"/>
  <c r="U147" i="4"/>
  <c r="P245" i="4"/>
  <c r="AC245" i="4"/>
  <c r="W245" i="4"/>
  <c r="V245" i="4"/>
  <c r="U245" i="4"/>
  <c r="P280" i="4"/>
  <c r="AC280" i="4"/>
  <c r="V280" i="4"/>
  <c r="W280" i="4"/>
  <c r="U280" i="4"/>
  <c r="P224" i="4"/>
  <c r="AC224" i="4"/>
  <c r="U224" i="4"/>
  <c r="V224" i="4"/>
  <c r="W224" i="4"/>
  <c r="P56" i="4"/>
  <c r="AC56" i="4"/>
  <c r="W56" i="4"/>
  <c r="V56" i="4"/>
  <c r="U56" i="4"/>
  <c r="P68" i="4"/>
  <c r="AC68" i="4"/>
  <c r="W68" i="4"/>
  <c r="V68" i="4"/>
  <c r="U68" i="4"/>
  <c r="AC281" i="4"/>
  <c r="V281" i="4"/>
  <c r="W281" i="4"/>
  <c r="U281" i="4"/>
  <c r="P132" i="4"/>
  <c r="AC132" i="4"/>
  <c r="U132" i="4"/>
  <c r="V132" i="4"/>
  <c r="W132" i="4"/>
  <c r="AC163" i="4"/>
  <c r="W163" i="4"/>
  <c r="U163" i="4"/>
  <c r="V163" i="4"/>
  <c r="P182" i="4"/>
  <c r="AC182" i="4"/>
  <c r="W182" i="4"/>
  <c r="V182" i="4"/>
  <c r="U182" i="4"/>
  <c r="P201" i="4"/>
  <c r="AC201" i="4"/>
  <c r="U201" i="4"/>
  <c r="V201" i="4"/>
  <c r="W201" i="4"/>
  <c r="P6" i="4"/>
  <c r="AC6" i="4"/>
  <c r="W6" i="4"/>
  <c r="U6" i="4"/>
  <c r="V6" i="4"/>
  <c r="P212" i="4"/>
  <c r="AC212" i="4"/>
  <c r="V212" i="4"/>
  <c r="U212" i="4"/>
  <c r="W212" i="4"/>
  <c r="P302" i="4"/>
  <c r="AC302" i="4"/>
  <c r="W302" i="4"/>
  <c r="V302" i="4"/>
  <c r="U302" i="4"/>
  <c r="AC246" i="4"/>
  <c r="W246" i="4"/>
  <c r="U246" i="4"/>
  <c r="V246" i="4"/>
  <c r="P18" i="4"/>
  <c r="AC18" i="4"/>
  <c r="W18" i="4"/>
  <c r="V18" i="4"/>
  <c r="U18" i="4"/>
  <c r="AC222" i="4"/>
  <c r="U222" i="4"/>
  <c r="W222" i="4"/>
  <c r="V222" i="4"/>
  <c r="P87" i="4"/>
  <c r="AC87" i="4"/>
  <c r="W87" i="4"/>
  <c r="U87" i="4"/>
  <c r="V87" i="4"/>
  <c r="P88" i="4"/>
  <c r="AC88" i="4"/>
  <c r="V88" i="4"/>
  <c r="U88" i="4"/>
  <c r="W88" i="4"/>
  <c r="P200" i="4"/>
  <c r="AC200" i="4"/>
  <c r="W200" i="4"/>
  <c r="V200" i="4"/>
  <c r="U200" i="4"/>
  <c r="P135" i="4"/>
  <c r="AC135" i="4"/>
  <c r="V135" i="4"/>
  <c r="W135" i="4"/>
  <c r="U135" i="4"/>
  <c r="P111" i="4"/>
  <c r="AC111" i="4"/>
  <c r="W111" i="4"/>
  <c r="V111" i="4"/>
  <c r="U111" i="4"/>
  <c r="AC143" i="4"/>
  <c r="W143" i="4"/>
  <c r="V143" i="4"/>
  <c r="U143" i="4"/>
  <c r="P226" i="4"/>
  <c r="AC226" i="4"/>
  <c r="W226" i="4"/>
  <c r="U226" i="4"/>
  <c r="V226" i="4"/>
  <c r="P236" i="4"/>
  <c r="AC236" i="4"/>
  <c r="V236" i="4"/>
  <c r="W236" i="4"/>
  <c r="U236" i="4"/>
  <c r="P169" i="4"/>
  <c r="AC169" i="4"/>
  <c r="V169" i="4"/>
  <c r="U169" i="4"/>
  <c r="W169" i="4"/>
  <c r="P104" i="4"/>
  <c r="AC104" i="4"/>
  <c r="W104" i="4"/>
  <c r="U104" i="4"/>
  <c r="V104" i="4"/>
  <c r="P203" i="4"/>
  <c r="AC203" i="4"/>
  <c r="W203" i="4"/>
  <c r="U203" i="4"/>
  <c r="V203" i="4"/>
  <c r="P304" i="4"/>
  <c r="AC304" i="4"/>
  <c r="U304" i="4"/>
  <c r="V304" i="4"/>
  <c r="W304" i="4"/>
  <c r="P28" i="4"/>
  <c r="AC28" i="4"/>
  <c r="W28" i="4"/>
  <c r="V28" i="4"/>
  <c r="U28" i="4"/>
  <c r="P298" i="4"/>
  <c r="AC298" i="4"/>
  <c r="W298" i="4"/>
  <c r="V298" i="4"/>
  <c r="U298" i="4"/>
  <c r="AC270" i="4"/>
  <c r="V270" i="4"/>
  <c r="U270" i="4"/>
  <c r="W270" i="4"/>
  <c r="P129" i="4"/>
  <c r="AC129" i="4"/>
  <c r="W129" i="4"/>
  <c r="V129" i="4"/>
  <c r="U129" i="4"/>
  <c r="P164" i="4"/>
  <c r="AC164" i="4"/>
  <c r="V164" i="4"/>
  <c r="W164" i="4"/>
  <c r="U164" i="4"/>
  <c r="P271" i="4"/>
  <c r="AC271" i="4"/>
  <c r="W271" i="4"/>
  <c r="U271" i="4"/>
  <c r="V271" i="4"/>
  <c r="P330" i="4"/>
  <c r="AC330" i="4"/>
  <c r="W330" i="4"/>
  <c r="U330" i="4"/>
  <c r="V330" i="4"/>
  <c r="P44" i="4"/>
  <c r="AC44" i="4"/>
  <c r="V44" i="4"/>
  <c r="U44" i="4"/>
  <c r="W44" i="4"/>
  <c r="P34" i="4"/>
  <c r="AC34" i="4"/>
  <c r="W34" i="4"/>
  <c r="V34" i="4"/>
  <c r="U34" i="4"/>
  <c r="P214" i="4"/>
  <c r="AC214" i="4"/>
  <c r="W214" i="4"/>
  <c r="V214" i="4"/>
  <c r="U214" i="4"/>
  <c r="AC78" i="4"/>
  <c r="W78" i="4"/>
  <c r="V78" i="4"/>
  <c r="U78" i="4"/>
  <c r="P250" i="4"/>
  <c r="AC250" i="4"/>
  <c r="W250" i="4"/>
  <c r="V250" i="4"/>
  <c r="U250" i="4"/>
  <c r="P102" i="4"/>
  <c r="AC102" i="4"/>
  <c r="V102" i="4"/>
  <c r="U102" i="4"/>
  <c r="W102" i="4"/>
  <c r="P309" i="4"/>
  <c r="AC309" i="4"/>
  <c r="W309" i="4"/>
  <c r="U309" i="4"/>
  <c r="V309" i="4"/>
  <c r="P85" i="4"/>
  <c r="AC85" i="4"/>
  <c r="W85" i="4"/>
  <c r="U85" i="4"/>
  <c r="V85" i="4"/>
  <c r="P218" i="4"/>
  <c r="AC218" i="4"/>
  <c r="W218" i="4"/>
  <c r="U218" i="4"/>
  <c r="V218" i="4"/>
  <c r="P38" i="4"/>
  <c r="AC38" i="4"/>
  <c r="W38" i="4"/>
  <c r="V38" i="4"/>
  <c r="U38" i="4"/>
  <c r="P161" i="4"/>
  <c r="AC161" i="4"/>
  <c r="V161" i="4"/>
  <c r="W161" i="4"/>
  <c r="U161" i="4"/>
  <c r="AC300" i="4"/>
  <c r="W300" i="4"/>
  <c r="V300" i="4"/>
  <c r="U300" i="4"/>
  <c r="P8" i="4"/>
  <c r="AC8" i="4"/>
  <c r="W8" i="4"/>
  <c r="V8" i="4"/>
  <c r="U8" i="4"/>
  <c r="P118" i="4"/>
  <c r="AC118" i="4"/>
  <c r="U118" i="4"/>
  <c r="V118" i="4"/>
  <c r="W118" i="4"/>
  <c r="P204" i="4"/>
  <c r="AC204" i="4"/>
  <c r="U204" i="4"/>
  <c r="W204" i="4"/>
  <c r="V204" i="4"/>
  <c r="P122" i="4"/>
  <c r="AC122" i="4"/>
  <c r="W122" i="4"/>
  <c r="U122" i="4"/>
  <c r="V122" i="4"/>
  <c r="P172" i="4"/>
  <c r="AC172" i="4"/>
  <c r="W172" i="4"/>
  <c r="V172" i="4"/>
  <c r="U172" i="4"/>
  <c r="P185" i="4"/>
  <c r="AC185" i="4"/>
  <c r="V185" i="4"/>
  <c r="U185" i="4"/>
  <c r="W185" i="4"/>
  <c r="P206" i="4"/>
  <c r="AC206" i="4"/>
  <c r="W206" i="4"/>
  <c r="U206" i="4"/>
  <c r="V206" i="4"/>
  <c r="P65" i="4"/>
  <c r="AC65" i="4"/>
  <c r="U65" i="4"/>
  <c r="W65" i="4"/>
  <c r="V65" i="4"/>
  <c r="P142" i="4"/>
  <c r="AC142" i="4"/>
  <c r="U142" i="4"/>
  <c r="V142" i="4"/>
  <c r="W142" i="4"/>
  <c r="P197" i="4"/>
  <c r="AC197" i="4"/>
  <c r="W197" i="4"/>
  <c r="U197" i="4"/>
  <c r="V197" i="4"/>
  <c r="P284" i="4"/>
  <c r="AC284" i="4"/>
  <c r="W284" i="4"/>
  <c r="U284" i="4"/>
  <c r="V284" i="4"/>
  <c r="P279" i="4"/>
  <c r="AC279" i="4"/>
  <c r="V279" i="4"/>
  <c r="W279" i="4"/>
  <c r="U279" i="4"/>
  <c r="AC131" i="4"/>
  <c r="V131" i="4"/>
  <c r="U131" i="4"/>
  <c r="W131" i="4"/>
  <c r="P242" i="4"/>
  <c r="AC242" i="4"/>
  <c r="V242" i="4"/>
  <c r="W242" i="4"/>
  <c r="U242" i="4"/>
  <c r="AC210" i="4"/>
  <c r="V210" i="4"/>
  <c r="W210" i="4"/>
  <c r="U210" i="4"/>
  <c r="P153" i="4"/>
  <c r="AC153" i="4"/>
  <c r="V153" i="4"/>
  <c r="W153" i="4"/>
  <c r="U153" i="4"/>
  <c r="P93" i="4"/>
  <c r="AC93" i="4"/>
  <c r="V93" i="4"/>
  <c r="W93" i="4"/>
  <c r="U93" i="4"/>
  <c r="P32" i="4"/>
  <c r="AC32" i="4"/>
  <c r="V32" i="4"/>
  <c r="W32" i="4"/>
  <c r="U32" i="4"/>
  <c r="P229" i="4"/>
  <c r="AC229" i="4"/>
  <c r="V229" i="4"/>
  <c r="U229" i="4"/>
  <c r="W229" i="4"/>
  <c r="AC199" i="4"/>
  <c r="V199" i="4"/>
  <c r="W199" i="4"/>
  <c r="U199" i="4"/>
  <c r="P99" i="4"/>
  <c r="AC99" i="4"/>
  <c r="V99" i="4"/>
  <c r="U99" i="4"/>
  <c r="W99" i="4"/>
  <c r="AC286" i="4"/>
  <c r="V286" i="4"/>
  <c r="U286" i="4"/>
  <c r="W286" i="4"/>
  <c r="P213" i="4"/>
  <c r="AC213" i="4"/>
  <c r="V213" i="4"/>
  <c r="U213" i="4"/>
  <c r="W213" i="4"/>
  <c r="P269" i="4"/>
  <c r="AC269" i="4"/>
  <c r="V269" i="4"/>
  <c r="W269" i="4"/>
  <c r="U269" i="4"/>
  <c r="P217" i="4"/>
  <c r="AC217" i="4"/>
  <c r="V217" i="4"/>
  <c r="W217" i="4"/>
  <c r="U217" i="4"/>
  <c r="AC26" i="4"/>
  <c r="U26" i="4"/>
  <c r="W26" i="4"/>
  <c r="V26" i="4"/>
  <c r="P296" i="4"/>
  <c r="AC296" i="4"/>
  <c r="U296" i="4"/>
  <c r="W296" i="4"/>
  <c r="V296" i="4"/>
  <c r="AC289" i="4"/>
  <c r="W289" i="4"/>
  <c r="U289" i="4"/>
  <c r="V289" i="4"/>
  <c r="P76" i="4"/>
  <c r="AC76" i="4"/>
  <c r="V76" i="4"/>
  <c r="U76" i="4"/>
  <c r="W76" i="4"/>
  <c r="P5" i="4"/>
  <c r="AC5" i="4"/>
  <c r="V5" i="4"/>
  <c r="U5" i="4"/>
  <c r="W5" i="4"/>
  <c r="P260" i="4"/>
  <c r="AC260" i="4"/>
  <c r="W260" i="4"/>
  <c r="U260" i="4"/>
  <c r="V260" i="4"/>
  <c r="P192" i="4"/>
  <c r="AC192" i="4"/>
  <c r="W192" i="4"/>
  <c r="V192" i="4"/>
  <c r="U192" i="4"/>
  <c r="P283" i="4"/>
  <c r="AC283" i="4"/>
  <c r="W283" i="4"/>
  <c r="U283" i="4"/>
  <c r="V283" i="4"/>
  <c r="AC325" i="4"/>
  <c r="V325" i="4"/>
  <c r="W325" i="4"/>
  <c r="U325" i="4"/>
  <c r="P113" i="4"/>
  <c r="AC113" i="4"/>
  <c r="W113" i="4"/>
  <c r="V113" i="4"/>
  <c r="U113" i="4"/>
  <c r="P137" i="4"/>
  <c r="AC137" i="4"/>
  <c r="V137" i="4"/>
  <c r="U137" i="4"/>
  <c r="W137" i="4"/>
  <c r="P183" i="4"/>
  <c r="AC183" i="4"/>
  <c r="W183" i="4"/>
  <c r="V183" i="4"/>
  <c r="U183" i="4"/>
  <c r="P95" i="4"/>
  <c r="AC95" i="4"/>
  <c r="W95" i="4"/>
  <c r="V95" i="4"/>
  <c r="U95" i="4"/>
  <c r="P148" i="4"/>
  <c r="AC148" i="4"/>
  <c r="W148" i="4"/>
  <c r="V148" i="4"/>
  <c r="U148" i="4"/>
  <c r="P326" i="4"/>
  <c r="AC326" i="4"/>
  <c r="V326" i="4"/>
  <c r="U326" i="4"/>
  <c r="W326" i="4"/>
  <c r="P290" i="4"/>
  <c r="AC290" i="4"/>
  <c r="V290" i="4"/>
  <c r="W290" i="4"/>
  <c r="U290" i="4"/>
  <c r="P101" i="4"/>
  <c r="AC101" i="4"/>
  <c r="W101" i="4"/>
  <c r="V101" i="4"/>
  <c r="U101" i="4"/>
  <c r="P63" i="4"/>
  <c r="AC63" i="4"/>
  <c r="V63" i="4"/>
  <c r="U63" i="4"/>
  <c r="W63" i="4"/>
  <c r="P324" i="4"/>
  <c r="AC324" i="4"/>
  <c r="U324" i="4"/>
  <c r="V324" i="4"/>
  <c r="W324" i="4"/>
  <c r="P71" i="4"/>
  <c r="AC71" i="4"/>
  <c r="W71" i="4"/>
  <c r="U71" i="4"/>
  <c r="V71" i="4"/>
  <c r="P282" i="4"/>
  <c r="AC282" i="4"/>
  <c r="W282" i="4"/>
  <c r="U282" i="4"/>
  <c r="V282" i="4"/>
  <c r="P15" i="4"/>
  <c r="AC15" i="4"/>
  <c r="V15" i="4"/>
  <c r="W15" i="4"/>
  <c r="U15" i="4"/>
  <c r="K23" i="22"/>
  <c r="K24" i="22"/>
  <c r="P66" i="4"/>
  <c r="AC66" i="4"/>
  <c r="V66" i="4"/>
  <c r="U66" i="4"/>
  <c r="W66" i="4"/>
  <c r="P39" i="4"/>
  <c r="AC39" i="4"/>
  <c r="V39" i="4"/>
  <c r="U39" i="4"/>
  <c r="W39" i="4"/>
  <c r="P67" i="4"/>
  <c r="AC67" i="4"/>
  <c r="V67" i="4"/>
  <c r="W67" i="4"/>
  <c r="U67" i="4"/>
  <c r="P274" i="4"/>
  <c r="AC274" i="4"/>
  <c r="V274" i="4"/>
  <c r="U274" i="4"/>
  <c r="W274" i="4"/>
  <c r="P235" i="4"/>
  <c r="AC235" i="4"/>
  <c r="V235" i="4"/>
  <c r="U235" i="4"/>
  <c r="W235" i="4"/>
  <c r="K22" i="22"/>
  <c r="K25" i="22"/>
  <c r="R204" i="4"/>
  <c r="R128" i="4"/>
  <c r="R11" i="4"/>
  <c r="R96" i="4"/>
  <c r="R249" i="4"/>
  <c r="R95" i="4"/>
  <c r="R290" i="4"/>
  <c r="R282" i="4"/>
  <c r="R16" i="4"/>
  <c r="R86" i="4"/>
  <c r="Y361" i="4" l="1"/>
  <c r="U361" i="4"/>
  <c r="V361" i="4"/>
  <c r="AC361" i="4"/>
  <c r="W361" i="4"/>
  <c r="N125" i="4"/>
  <c r="N361" i="4" s="1"/>
  <c r="S125" i="4"/>
  <c r="K31" i="22"/>
  <c r="R168" i="4"/>
  <c r="R10" i="4"/>
  <c r="R17" i="4"/>
  <c r="T17" i="4" s="1"/>
  <c r="Z17" i="4" s="1"/>
  <c r="AA17" i="4" s="1"/>
  <c r="R19" i="4"/>
  <c r="T19" i="4" s="1"/>
  <c r="Z19" i="4" s="1"/>
  <c r="AA19" i="4" s="1"/>
  <c r="S298" i="4"/>
  <c r="S99" i="4"/>
  <c r="R262" i="4"/>
  <c r="S213" i="4"/>
  <c r="R283" i="4"/>
  <c r="R286" i="4"/>
  <c r="R229" i="4"/>
  <c r="R12" i="4"/>
  <c r="T290" i="4"/>
  <c r="Z290" i="4" s="1"/>
  <c r="AA290" i="4" s="1"/>
  <c r="R261" i="4"/>
  <c r="T261" i="4" s="1"/>
  <c r="Z261" i="4" s="1"/>
  <c r="AA261" i="4" s="1"/>
  <c r="S141" i="4"/>
  <c r="R264" i="4"/>
  <c r="T264" i="4" s="1"/>
  <c r="Z264" i="4" s="1"/>
  <c r="AA264" i="4" s="1"/>
  <c r="R88" i="4"/>
  <c r="R277" i="4"/>
  <c r="T128" i="4"/>
  <c r="Z128" i="4" s="1"/>
  <c r="AA128" i="4" s="1"/>
  <c r="R275" i="4"/>
  <c r="R194" i="4"/>
  <c r="R127" i="4"/>
  <c r="R224" i="4"/>
  <c r="R140" i="4"/>
  <c r="R292" i="4"/>
  <c r="S114" i="4"/>
  <c r="S101" i="4"/>
  <c r="R171" i="4"/>
  <c r="R99" i="4"/>
  <c r="R284" i="4"/>
  <c r="S190" i="4"/>
  <c r="S195" i="4"/>
  <c r="S7" i="4"/>
  <c r="R36" i="4"/>
  <c r="R9" i="4"/>
  <c r="R93" i="4"/>
  <c r="S243" i="4"/>
  <c r="S284" i="4"/>
  <c r="R189" i="4"/>
  <c r="R81" i="4"/>
  <c r="R187" i="4"/>
  <c r="R182" i="4"/>
  <c r="R311" i="4"/>
  <c r="S51" i="4"/>
  <c r="R18" i="4"/>
  <c r="R233" i="4"/>
  <c r="R83" i="4"/>
  <c r="R150" i="4"/>
  <c r="R289" i="4"/>
  <c r="R62" i="4"/>
  <c r="R165" i="4"/>
  <c r="R179" i="4"/>
  <c r="R180" i="4"/>
  <c r="R288" i="4"/>
  <c r="R278" i="4"/>
  <c r="P51" i="4"/>
  <c r="S119" i="4"/>
  <c r="R178" i="4"/>
  <c r="R112" i="4"/>
  <c r="R265" i="4"/>
  <c r="T265" i="4" s="1"/>
  <c r="Z265" i="4" s="1"/>
  <c r="AA265" i="4" s="1"/>
  <c r="R22" i="4"/>
  <c r="R239" i="4"/>
  <c r="R151" i="4"/>
  <c r="R59" i="4"/>
  <c r="R166" i="4"/>
  <c r="S199" i="4"/>
  <c r="R37" i="4"/>
  <c r="R226" i="4"/>
  <c r="R5" i="4"/>
  <c r="R41" i="4"/>
  <c r="S102" i="4"/>
  <c r="S108" i="4"/>
  <c r="S118" i="4"/>
  <c r="R313" i="4"/>
  <c r="R57" i="4"/>
  <c r="R23" i="4"/>
  <c r="S61" i="4"/>
  <c r="S65" i="4"/>
  <c r="S300" i="4"/>
  <c r="R200" i="4"/>
  <c r="R225" i="4"/>
  <c r="S107" i="4"/>
  <c r="S228" i="4"/>
  <c r="R45" i="4"/>
  <c r="R273" i="4"/>
  <c r="R208" i="4"/>
  <c r="R133" i="4"/>
  <c r="T133" i="4" s="1"/>
  <c r="Z133" i="4" s="1"/>
  <c r="AA133" i="4" s="1"/>
  <c r="S164" i="4"/>
  <c r="R256" i="4"/>
  <c r="R116" i="4"/>
  <c r="R191" i="4"/>
  <c r="S242" i="4"/>
  <c r="R232" i="4"/>
  <c r="R163" i="4"/>
  <c r="R53" i="4"/>
  <c r="S144" i="4"/>
  <c r="R196" i="4"/>
  <c r="R247" i="4"/>
  <c r="T247" i="4" s="1"/>
  <c r="Z247" i="4" s="1"/>
  <c r="AA247" i="4" s="1"/>
  <c r="S24" i="4"/>
  <c r="R47" i="4"/>
  <c r="R92" i="4"/>
  <c r="R317" i="4"/>
  <c r="R335" i="4"/>
  <c r="R296" i="4"/>
  <c r="R253" i="4"/>
  <c r="R291" i="4"/>
  <c r="R305" i="4"/>
  <c r="R322" i="4"/>
  <c r="R132" i="4"/>
  <c r="S252" i="4"/>
  <c r="R215" i="4"/>
  <c r="R73" i="4"/>
  <c r="R174" i="4"/>
  <c r="R308" i="4"/>
  <c r="R149" i="4"/>
  <c r="R6" i="4"/>
  <c r="R327" i="4"/>
  <c r="R156" i="4"/>
  <c r="R60" i="4"/>
  <c r="R98" i="4"/>
  <c r="R30" i="4"/>
  <c r="R48" i="4"/>
  <c r="R63" i="4"/>
  <c r="R137" i="4"/>
  <c r="R188" i="4"/>
  <c r="R206" i="4"/>
  <c r="T206" i="4" s="1"/>
  <c r="Z206" i="4" s="1"/>
  <c r="AA206" i="4" s="1"/>
  <c r="R250" i="4"/>
  <c r="T250" i="4" s="1"/>
  <c r="Z250" i="4" s="1"/>
  <c r="AA250" i="4" s="1"/>
  <c r="R205" i="4"/>
  <c r="R175" i="4"/>
  <c r="R236" i="4"/>
  <c r="R219" i="4"/>
  <c r="R316" i="4"/>
  <c r="R245" i="4"/>
  <c r="R75" i="4"/>
  <c r="R97" i="4"/>
  <c r="R252" i="4"/>
  <c r="R113" i="4"/>
  <c r="R185" i="4"/>
  <c r="R129" i="4"/>
  <c r="T129" i="4" s="1"/>
  <c r="Z129" i="4" s="1"/>
  <c r="AA129" i="4" s="1"/>
  <c r="R69" i="4"/>
  <c r="R220" i="4"/>
  <c r="R324" i="4"/>
  <c r="R8" i="4"/>
  <c r="T8" i="4" s="1"/>
  <c r="Z8" i="4" s="1"/>
  <c r="AA8" i="4" s="1"/>
  <c r="R72" i="4"/>
  <c r="R146" i="4"/>
  <c r="R43" i="4"/>
  <c r="R323" i="4"/>
  <c r="R293" i="4"/>
  <c r="R181" i="4"/>
  <c r="R90" i="4"/>
  <c r="R192" i="4"/>
  <c r="R207" i="4"/>
  <c r="T204" i="4"/>
  <c r="Z204" i="4" s="1"/>
  <c r="AA204" i="4" s="1"/>
  <c r="R68" i="4"/>
  <c r="R80" i="4"/>
  <c r="R310" i="4"/>
  <c r="R67" i="4"/>
  <c r="T67" i="4" s="1"/>
  <c r="Z67" i="4" s="1"/>
  <c r="AA67" i="4" s="1"/>
  <c r="R114" i="4"/>
  <c r="R315" i="4"/>
  <c r="R186" i="4"/>
  <c r="R77" i="4"/>
  <c r="R142" i="4"/>
  <c r="R309" i="4"/>
  <c r="R268" i="4"/>
  <c r="R271" i="4"/>
  <c r="R107" i="4"/>
  <c r="R302" i="4"/>
  <c r="R238" i="4"/>
  <c r="R111" i="4"/>
  <c r="R108" i="4"/>
  <c r="R25" i="4"/>
  <c r="R201" i="4"/>
  <c r="R269" i="4"/>
  <c r="T269" i="4" s="1"/>
  <c r="Z269" i="4" s="1"/>
  <c r="AA269" i="4" s="1"/>
  <c r="R29" i="4"/>
  <c r="R46" i="4"/>
  <c r="R248" i="4"/>
  <c r="R74" i="4"/>
  <c r="R303" i="4"/>
  <c r="R104" i="4"/>
  <c r="R130" i="4"/>
  <c r="R218" i="4"/>
  <c r="R145" i="4"/>
  <c r="R155" i="4"/>
  <c r="R27" i="4"/>
  <c r="R105" i="4"/>
  <c r="R91" i="4"/>
  <c r="K30" i="22"/>
  <c r="R40" i="4"/>
  <c r="R173" i="4"/>
  <c r="R76" i="4"/>
  <c r="R141" i="4"/>
  <c r="R285" i="4"/>
  <c r="R162" i="4"/>
  <c r="R54" i="4"/>
  <c r="R333" i="4"/>
  <c r="R237" i="4"/>
  <c r="R115" i="4"/>
  <c r="R235" i="4"/>
  <c r="T235" i="4" s="1"/>
  <c r="Z235" i="4" s="1"/>
  <c r="AA235" i="4" s="1"/>
  <c r="R39" i="4"/>
  <c r="R214" i="4"/>
  <c r="R240" i="4"/>
  <c r="R109" i="4"/>
  <c r="R272" i="4"/>
  <c r="R82" i="4"/>
  <c r="R161" i="4"/>
  <c r="R212" i="4"/>
  <c r="R221" i="4"/>
  <c r="R160" i="4"/>
  <c r="R139" i="4"/>
  <c r="R304" i="4"/>
  <c r="R258" i="4"/>
  <c r="R331" i="4"/>
  <c r="R234" i="4"/>
  <c r="R301" i="4"/>
  <c r="R66" i="4"/>
  <c r="R44" i="4"/>
  <c r="R280" i="4"/>
  <c r="R167" i="4"/>
  <c r="R231" i="4"/>
  <c r="R21" i="4"/>
  <c r="R100" i="4"/>
  <c r="R101" i="4"/>
  <c r="R223" i="4"/>
  <c r="R144" i="4"/>
  <c r="R251" i="4"/>
  <c r="R138" i="4"/>
  <c r="R136" i="4"/>
  <c r="R126" i="4"/>
  <c r="R52" i="4"/>
  <c r="R213" i="4"/>
  <c r="R190" i="4"/>
  <c r="R244" i="4"/>
  <c r="R31" i="4"/>
  <c r="R274" i="4"/>
  <c r="R211" i="4"/>
  <c r="R314" i="4"/>
  <c r="R58" i="4"/>
  <c r="R84" i="4"/>
  <c r="R33" i="4"/>
  <c r="R117" i="4"/>
  <c r="R169" i="4"/>
  <c r="R332" i="4"/>
  <c r="R65" i="4"/>
  <c r="R135" i="4"/>
  <c r="R20" i="4"/>
  <c r="R106" i="4"/>
  <c r="R134" i="4"/>
  <c r="R260" i="4"/>
  <c r="R153" i="4"/>
  <c r="R198" i="4"/>
  <c r="R118" i="4"/>
  <c r="R152" i="4"/>
  <c r="R307" i="4"/>
  <c r="R103" i="4"/>
  <c r="R102" i="4"/>
  <c r="R299" i="4"/>
  <c r="R326" i="4"/>
  <c r="R159" i="4"/>
  <c r="T294" i="4"/>
  <c r="Z294" i="4" s="1"/>
  <c r="AA294" i="4" s="1"/>
  <c r="R56" i="4"/>
  <c r="R32" i="4"/>
  <c r="R164" i="4"/>
  <c r="R154" i="4"/>
  <c r="T154" i="4" s="1"/>
  <c r="Z154" i="4" s="1"/>
  <c r="AA154" i="4" s="1"/>
  <c r="R177" i="4"/>
  <c r="R124" i="4"/>
  <c r="R157" i="4"/>
  <c r="R217" i="4"/>
  <c r="R319" i="4"/>
  <c r="P202" i="4"/>
  <c r="R202" i="4"/>
  <c r="R71" i="4"/>
  <c r="R183" i="4"/>
  <c r="R259" i="4"/>
  <c r="R279" i="4"/>
  <c r="R172" i="4"/>
  <c r="R38" i="4"/>
  <c r="R34" i="4"/>
  <c r="R28" i="4"/>
  <c r="P143" i="4"/>
  <c r="R143" i="4"/>
  <c r="P246" i="4"/>
  <c r="P163" i="4"/>
  <c r="P147" i="4"/>
  <c r="R147" i="4"/>
  <c r="P150" i="4"/>
  <c r="P318" i="4"/>
  <c r="R318" i="4"/>
  <c r="P329" i="4"/>
  <c r="P110" i="4"/>
  <c r="R110" i="4"/>
  <c r="P14" i="4"/>
  <c r="R87" i="4"/>
  <c r="P289" i="4"/>
  <c r="P286" i="4"/>
  <c r="P210" i="4"/>
  <c r="R210" i="4"/>
  <c r="R330" i="4"/>
  <c r="P281" i="4"/>
  <c r="P287" i="4"/>
  <c r="R287" i="4"/>
  <c r="P325" i="4"/>
  <c r="P26" i="4"/>
  <c r="R122" i="4"/>
  <c r="P42" i="4"/>
  <c r="R42" i="4"/>
  <c r="P328" i="4"/>
  <c r="R328" i="4"/>
  <c r="P228" i="4"/>
  <c r="R228" i="4"/>
  <c r="P70" i="4"/>
  <c r="P319" i="4"/>
  <c r="P199" i="4"/>
  <c r="R199" i="4"/>
  <c r="P131" i="4"/>
  <c r="R131" i="4"/>
  <c r="R246" i="4"/>
  <c r="R329" i="4"/>
  <c r="R70" i="4"/>
  <c r="P168" i="4"/>
  <c r="P241" i="4"/>
  <c r="R241" i="4"/>
  <c r="P121" i="4"/>
  <c r="R121" i="4"/>
  <c r="P334" i="4"/>
  <c r="R334" i="4"/>
  <c r="P127" i="4"/>
  <c r="P54" i="4"/>
  <c r="P276" i="4"/>
  <c r="R276" i="4"/>
  <c r="P230" i="4"/>
  <c r="R230" i="4"/>
  <c r="P193" i="4"/>
  <c r="R193" i="4"/>
  <c r="P216" i="4"/>
  <c r="R216" i="4"/>
  <c r="P311" i="4"/>
  <c r="P297" i="4"/>
  <c r="R297" i="4"/>
  <c r="P277" i="4"/>
  <c r="R197" i="4"/>
  <c r="R26" i="4"/>
  <c r="P13" i="4"/>
  <c r="R13" i="4"/>
  <c r="P263" i="4"/>
  <c r="R263" i="4"/>
  <c r="P35" i="4"/>
  <c r="R35" i="4"/>
  <c r="P55" i="4"/>
  <c r="R55" i="4"/>
  <c r="P91" i="4"/>
  <c r="P321" i="4"/>
  <c r="R321" i="4"/>
  <c r="R203" i="4"/>
  <c r="P94" i="4"/>
  <c r="P255" i="4"/>
  <c r="R255" i="4"/>
  <c r="R49" i="4"/>
  <c r="P61" i="4"/>
  <c r="R61" i="4"/>
  <c r="P227" i="4"/>
  <c r="R227" i="4"/>
  <c r="R14" i="4"/>
  <c r="R281" i="4"/>
  <c r="R15" i="4"/>
  <c r="R148" i="4"/>
  <c r="R64" i="4"/>
  <c r="P300" i="4"/>
  <c r="R300" i="4"/>
  <c r="P78" i="4"/>
  <c r="R78" i="4"/>
  <c r="P270" i="4"/>
  <c r="R270" i="4"/>
  <c r="P222" i="4"/>
  <c r="R222" i="4"/>
  <c r="P59" i="4"/>
  <c r="P41" i="4"/>
  <c r="R85" i="4"/>
  <c r="R51" i="4"/>
  <c r="P79" i="4"/>
  <c r="R79" i="4"/>
  <c r="P308" i="4"/>
  <c r="P256" i="4"/>
  <c r="R325" i="4"/>
  <c r="R94" i="4"/>
  <c r="P209" i="4"/>
  <c r="R209" i="4"/>
  <c r="P170" i="4"/>
  <c r="R170" i="4"/>
  <c r="P7" i="4"/>
  <c r="R7" i="4"/>
  <c r="P125" i="4"/>
  <c r="R125" i="4"/>
  <c r="P123" i="4"/>
  <c r="R123" i="4"/>
  <c r="P266" i="4"/>
  <c r="R266" i="4"/>
  <c r="T96" i="4"/>
  <c r="Z96" i="4" s="1"/>
  <c r="AA96" i="4" s="1"/>
  <c r="T86" i="4"/>
  <c r="Z86" i="4" s="1"/>
  <c r="AA86" i="4" s="1"/>
  <c r="T16" i="4"/>
  <c r="Z16" i="4" s="1"/>
  <c r="AA16" i="4" s="1"/>
  <c r="L40" i="22"/>
  <c r="T11" i="4"/>
  <c r="Z11" i="4" s="1"/>
  <c r="AA11" i="4" s="1"/>
  <c r="T282" i="4"/>
  <c r="Z282" i="4" s="1"/>
  <c r="AA282" i="4" s="1"/>
  <c r="T95" i="4"/>
  <c r="Z95" i="4" s="1"/>
  <c r="AA95" i="4" s="1"/>
  <c r="T249" i="4"/>
  <c r="Z249" i="4" s="1"/>
  <c r="AA249" i="4" s="1"/>
  <c r="P361" i="4" l="1"/>
  <c r="S361" i="4"/>
  <c r="R361" i="4"/>
  <c r="K33" i="22"/>
  <c r="L38" i="22"/>
  <c r="L39" i="22"/>
  <c r="K41" i="22"/>
  <c r="K35" i="22"/>
  <c r="T10" i="4"/>
  <c r="Z10" i="4" s="1"/>
  <c r="AA10" i="4" s="1"/>
  <c r="T63" i="4"/>
  <c r="Z63" i="4" s="1"/>
  <c r="AA63" i="4" s="1"/>
  <c r="T298" i="4"/>
  <c r="Z298" i="4" s="1"/>
  <c r="AA298" i="4" s="1"/>
  <c r="T262" i="4"/>
  <c r="Z262" i="4" s="1"/>
  <c r="AA262" i="4" s="1"/>
  <c r="T283" i="4"/>
  <c r="Z283" i="4" s="1"/>
  <c r="AA283" i="4" s="1"/>
  <c r="T99" i="4"/>
  <c r="Z99" i="4" s="1"/>
  <c r="AA99" i="4" s="1"/>
  <c r="T137" i="4"/>
  <c r="Z137" i="4" s="1"/>
  <c r="AA137" i="4" s="1"/>
  <c r="T324" i="4"/>
  <c r="Z324" i="4" s="1"/>
  <c r="AA324" i="4" s="1"/>
  <c r="T229" i="4"/>
  <c r="Z229" i="4" s="1"/>
  <c r="AA229" i="4" s="1"/>
  <c r="T12" i="4"/>
  <c r="Z12" i="4" s="1"/>
  <c r="AA12" i="4" s="1"/>
  <c r="T88" i="4"/>
  <c r="Z88" i="4" s="1"/>
  <c r="AA88" i="4" s="1"/>
  <c r="T219" i="4"/>
  <c r="Z219" i="4" s="1"/>
  <c r="AA219" i="4" s="1"/>
  <c r="T114" i="4"/>
  <c r="Z114" i="4" s="1"/>
  <c r="AA114" i="4" s="1"/>
  <c r="T185" i="4"/>
  <c r="Z185" i="4" s="1"/>
  <c r="AA185" i="4" s="1"/>
  <c r="T165" i="4"/>
  <c r="Z165" i="4" s="1"/>
  <c r="AA165" i="4" s="1"/>
  <c r="T93" i="4"/>
  <c r="Z93" i="4" s="1"/>
  <c r="AA93" i="4" s="1"/>
  <c r="T157" i="4"/>
  <c r="Z157" i="4" s="1"/>
  <c r="AA157" i="4" s="1"/>
  <c r="T292" i="4"/>
  <c r="Z292" i="4" s="1"/>
  <c r="AA292" i="4" s="1"/>
  <c r="T212" i="4"/>
  <c r="Z212" i="4" s="1"/>
  <c r="AA212" i="4" s="1"/>
  <c r="T140" i="4"/>
  <c r="Z140" i="4" s="1"/>
  <c r="AA140" i="4" s="1"/>
  <c r="T9" i="4"/>
  <c r="Z9" i="4" s="1"/>
  <c r="AA9" i="4" s="1"/>
  <c r="T36" i="4"/>
  <c r="Z36" i="4" s="1"/>
  <c r="AA36" i="4" s="1"/>
  <c r="T169" i="4"/>
  <c r="Z169" i="4" s="1"/>
  <c r="AA169" i="4" s="1"/>
  <c r="T171" i="4"/>
  <c r="Z171" i="4" s="1"/>
  <c r="AA171" i="4" s="1"/>
  <c r="T284" i="4"/>
  <c r="Z284" i="4" s="1"/>
  <c r="AA284" i="4" s="1"/>
  <c r="T187" i="4"/>
  <c r="Z187" i="4" s="1"/>
  <c r="AA187" i="4" s="1"/>
  <c r="T243" i="4"/>
  <c r="Z243" i="4" s="1"/>
  <c r="AA243" i="4" s="1"/>
  <c r="T224" i="4"/>
  <c r="Z224" i="4" s="1"/>
  <c r="AA224" i="4" s="1"/>
  <c r="T18" i="4"/>
  <c r="Z18" i="4" s="1"/>
  <c r="AA18" i="4" s="1"/>
  <c r="T190" i="4"/>
  <c r="Z190" i="4" s="1"/>
  <c r="AA190" i="4" s="1"/>
  <c r="T23" i="4"/>
  <c r="Z23" i="4" s="1"/>
  <c r="AA23" i="4" s="1"/>
  <c r="T253" i="4"/>
  <c r="Z253" i="4" s="1"/>
  <c r="AA253" i="4" s="1"/>
  <c r="T192" i="4"/>
  <c r="Z192" i="4" s="1"/>
  <c r="AA192" i="4" s="1"/>
  <c r="T195" i="4"/>
  <c r="Z195" i="4" s="1"/>
  <c r="AA195" i="4" s="1"/>
  <c r="T136" i="4"/>
  <c r="Z136" i="4" s="1"/>
  <c r="AA136" i="4" s="1"/>
  <c r="T232" i="4"/>
  <c r="Z232" i="4" s="1"/>
  <c r="AA232" i="4" s="1"/>
  <c r="T182" i="4"/>
  <c r="Z182" i="4" s="1"/>
  <c r="AA182" i="4" s="1"/>
  <c r="T83" i="4"/>
  <c r="Z83" i="4" s="1"/>
  <c r="AA83" i="4" s="1"/>
  <c r="T98" i="4"/>
  <c r="Z98" i="4" s="1"/>
  <c r="AA98" i="4" s="1"/>
  <c r="T124" i="4"/>
  <c r="Z124" i="4" s="1"/>
  <c r="AA124" i="4" s="1"/>
  <c r="T188" i="4"/>
  <c r="Z188" i="4" s="1"/>
  <c r="AA188" i="4" s="1"/>
  <c r="T81" i="4"/>
  <c r="Z81" i="4" s="1"/>
  <c r="AA81" i="4" s="1"/>
  <c r="T75" i="4"/>
  <c r="Z75" i="4" s="1"/>
  <c r="AA75" i="4" s="1"/>
  <c r="T47" i="4"/>
  <c r="Z47" i="4" s="1"/>
  <c r="AA47" i="4" s="1"/>
  <c r="T151" i="4"/>
  <c r="Z151" i="4" s="1"/>
  <c r="AA151" i="4" s="1"/>
  <c r="T72" i="4"/>
  <c r="Z72" i="4" s="1"/>
  <c r="AA72" i="4" s="1"/>
  <c r="T274" i="4"/>
  <c r="Z274" i="4" s="1"/>
  <c r="AA274" i="4" s="1"/>
  <c r="T225" i="4"/>
  <c r="Z225" i="4" s="1"/>
  <c r="AA225" i="4" s="1"/>
  <c r="T233" i="4"/>
  <c r="Z233" i="4" s="1"/>
  <c r="AA233" i="4" s="1"/>
  <c r="T239" i="4"/>
  <c r="Z239" i="4" s="1"/>
  <c r="AA239" i="4" s="1"/>
  <c r="T180" i="4"/>
  <c r="Z180" i="4" s="1"/>
  <c r="AA180" i="4" s="1"/>
  <c r="T116" i="4"/>
  <c r="Z116" i="4" s="1"/>
  <c r="AA116" i="4" s="1"/>
  <c r="T73" i="4"/>
  <c r="Z73" i="4" s="1"/>
  <c r="AA73" i="4" s="1"/>
  <c r="T62" i="4"/>
  <c r="Z62" i="4" s="1"/>
  <c r="AA62" i="4" s="1"/>
  <c r="T48" i="4"/>
  <c r="Z48" i="4" s="1"/>
  <c r="AA48" i="4" s="1"/>
  <c r="T305" i="4"/>
  <c r="Z305" i="4" s="1"/>
  <c r="AA305" i="4" s="1"/>
  <c r="T273" i="4"/>
  <c r="Z273" i="4" s="1"/>
  <c r="AA273" i="4" s="1"/>
  <c r="T37" i="4"/>
  <c r="Z37" i="4" s="1"/>
  <c r="AA37" i="4" s="1"/>
  <c r="T278" i="4"/>
  <c r="Z278" i="4" s="1"/>
  <c r="AA278" i="4" s="1"/>
  <c r="T288" i="4"/>
  <c r="Z288" i="4" s="1"/>
  <c r="AA288" i="4" s="1"/>
  <c r="T200" i="4"/>
  <c r="Z200" i="4" s="1"/>
  <c r="AA200" i="4" s="1"/>
  <c r="T179" i="4"/>
  <c r="Z179" i="4" s="1"/>
  <c r="AA179" i="4" s="1"/>
  <c r="T60" i="4"/>
  <c r="Z60" i="4" s="1"/>
  <c r="AA60" i="4" s="1"/>
  <c r="T293" i="4"/>
  <c r="Z293" i="4" s="1"/>
  <c r="AA293" i="4" s="1"/>
  <c r="T119" i="4"/>
  <c r="Z119" i="4" s="1"/>
  <c r="AA119" i="4" s="1"/>
  <c r="T205" i="4"/>
  <c r="Z205" i="4" s="1"/>
  <c r="AA205" i="4" s="1"/>
  <c r="T5" i="4"/>
  <c r="T196" i="4"/>
  <c r="Z196" i="4" s="1"/>
  <c r="AA196" i="4" s="1"/>
  <c r="T39" i="4"/>
  <c r="Z39" i="4" s="1"/>
  <c r="AA39" i="4" s="1"/>
  <c r="T22" i="4"/>
  <c r="Z22" i="4" s="1"/>
  <c r="AA22" i="4" s="1"/>
  <c r="T69" i="4"/>
  <c r="Z69" i="4" s="1"/>
  <c r="AA69" i="4" s="1"/>
  <c r="T178" i="4"/>
  <c r="Z178" i="4" s="1"/>
  <c r="AA178" i="4" s="1"/>
  <c r="T226" i="4"/>
  <c r="Z226" i="4" s="1"/>
  <c r="AA226" i="4" s="1"/>
  <c r="T313" i="4"/>
  <c r="Z313" i="4" s="1"/>
  <c r="AA313" i="4" s="1"/>
  <c r="T161" i="4"/>
  <c r="Z161" i="4" s="1"/>
  <c r="AA161" i="4" s="1"/>
  <c r="T251" i="4"/>
  <c r="Z251" i="4" s="1"/>
  <c r="AA251" i="4" s="1"/>
  <c r="T138" i="4"/>
  <c r="Z138" i="4" s="1"/>
  <c r="AA138" i="4" s="1"/>
  <c r="T112" i="4"/>
  <c r="Z112" i="4" s="1"/>
  <c r="AA112" i="4" s="1"/>
  <c r="T130" i="4"/>
  <c r="Z130" i="4" s="1"/>
  <c r="AA130" i="4" s="1"/>
  <c r="T149" i="4"/>
  <c r="Z149" i="4" s="1"/>
  <c r="AA149" i="4" s="1"/>
  <c r="T24" i="4"/>
  <c r="Z24" i="4" s="1"/>
  <c r="AA24" i="4" s="1"/>
  <c r="T302" i="4"/>
  <c r="Z302" i="4" s="1"/>
  <c r="AA302" i="4" s="1"/>
  <c r="T327" i="4"/>
  <c r="Z327" i="4" s="1"/>
  <c r="AA327" i="4" s="1"/>
  <c r="T132" i="4"/>
  <c r="Z132" i="4" s="1"/>
  <c r="AA132" i="4" s="1"/>
  <c r="T335" i="4"/>
  <c r="Z335" i="4" s="1"/>
  <c r="AA335" i="4" s="1"/>
  <c r="T45" i="4"/>
  <c r="Z45" i="4" s="1"/>
  <c r="AA45" i="4" s="1"/>
  <c r="T208" i="4"/>
  <c r="Z208" i="4" s="1"/>
  <c r="AA208" i="4" s="1"/>
  <c r="T57" i="4"/>
  <c r="Z57" i="4" s="1"/>
  <c r="AA57" i="4" s="1"/>
  <c r="T166" i="4"/>
  <c r="Z166" i="4" s="1"/>
  <c r="AA166" i="4" s="1"/>
  <c r="T322" i="4"/>
  <c r="Z322" i="4" s="1"/>
  <c r="AA322" i="4" s="1"/>
  <c r="T333" i="4"/>
  <c r="Z333" i="4" s="1"/>
  <c r="AA333" i="4" s="1"/>
  <c r="T74" i="4"/>
  <c r="Z74" i="4" s="1"/>
  <c r="AA74" i="4" s="1"/>
  <c r="T215" i="4"/>
  <c r="Z215" i="4" s="1"/>
  <c r="AA215" i="4" s="1"/>
  <c r="T291" i="4"/>
  <c r="Z291" i="4" s="1"/>
  <c r="AA291" i="4" s="1"/>
  <c r="T242" i="4"/>
  <c r="Z242" i="4" s="1"/>
  <c r="AA242" i="4" s="1"/>
  <c r="T174" i="4"/>
  <c r="Z174" i="4" s="1"/>
  <c r="AA174" i="4" s="1"/>
  <c r="T115" i="4"/>
  <c r="Z115" i="4" s="1"/>
  <c r="AA115" i="4" s="1"/>
  <c r="T30" i="4"/>
  <c r="Z30" i="4" s="1"/>
  <c r="AA30" i="4" s="1"/>
  <c r="T163" i="4"/>
  <c r="Z163" i="4" s="1"/>
  <c r="AA163" i="4" s="1"/>
  <c r="T296" i="4"/>
  <c r="Z296" i="4" s="1"/>
  <c r="AA296" i="4" s="1"/>
  <c r="T126" i="4"/>
  <c r="Z126" i="4" s="1"/>
  <c r="AA126" i="4" s="1"/>
  <c r="T329" i="4"/>
  <c r="Z329" i="4" s="1"/>
  <c r="AA329" i="4" s="1"/>
  <c r="T245" i="4"/>
  <c r="Z245" i="4" s="1"/>
  <c r="AA245" i="4" s="1"/>
  <c r="T325" i="4"/>
  <c r="Z325" i="4" s="1"/>
  <c r="AA325" i="4" s="1"/>
  <c r="T220" i="4"/>
  <c r="Z220" i="4" s="1"/>
  <c r="AA220" i="4" s="1"/>
  <c r="T156" i="4"/>
  <c r="Z156" i="4" s="1"/>
  <c r="AA156" i="4" s="1"/>
  <c r="T6" i="4"/>
  <c r="Z6" i="4" s="1"/>
  <c r="AA6" i="4" s="1"/>
  <c r="T104" i="4"/>
  <c r="Z104" i="4" s="1"/>
  <c r="AA104" i="4" s="1"/>
  <c r="T142" i="4"/>
  <c r="Z142" i="4" s="1"/>
  <c r="AA142" i="4" s="1"/>
  <c r="AB294" i="4"/>
  <c r="T144" i="4"/>
  <c r="Z144" i="4" s="1"/>
  <c r="AA144" i="4" s="1"/>
  <c r="T198" i="4"/>
  <c r="Z198" i="4" s="1"/>
  <c r="AA198" i="4" s="1"/>
  <c r="AB128" i="4"/>
  <c r="T252" i="4"/>
  <c r="Z252" i="4" s="1"/>
  <c r="AA252" i="4" s="1"/>
  <c r="T236" i="4"/>
  <c r="Z236" i="4" s="1"/>
  <c r="AA236" i="4" s="1"/>
  <c r="T315" i="4"/>
  <c r="Z315" i="4" s="1"/>
  <c r="AA315" i="4" s="1"/>
  <c r="T87" i="4"/>
  <c r="Z87" i="4" s="1"/>
  <c r="AA87" i="4" s="1"/>
  <c r="T218" i="4"/>
  <c r="Z218" i="4" s="1"/>
  <c r="AA218" i="4" s="1"/>
  <c r="T108" i="4"/>
  <c r="Z108" i="4" s="1"/>
  <c r="AA108" i="4" s="1"/>
  <c r="T181" i="4"/>
  <c r="Z181" i="4" s="1"/>
  <c r="AA181" i="4" s="1"/>
  <c r="T134" i="4"/>
  <c r="Z134" i="4" s="1"/>
  <c r="AA134" i="4" s="1"/>
  <c r="T314" i="4"/>
  <c r="Z314" i="4" s="1"/>
  <c r="AA314" i="4" s="1"/>
  <c r="T316" i="4"/>
  <c r="Z316" i="4" s="1"/>
  <c r="AA316" i="4" s="1"/>
  <c r="T97" i="4"/>
  <c r="Z97" i="4" s="1"/>
  <c r="AA97" i="4" s="1"/>
  <c r="T175" i="4"/>
  <c r="Z175" i="4" s="1"/>
  <c r="AA175" i="4" s="1"/>
  <c r="T237" i="4"/>
  <c r="Z237" i="4" s="1"/>
  <c r="AA237" i="4" s="1"/>
  <c r="T214" i="4"/>
  <c r="Z214" i="4" s="1"/>
  <c r="AA214" i="4" s="1"/>
  <c r="T107" i="4"/>
  <c r="Z107" i="4" s="1"/>
  <c r="AA107" i="4" s="1"/>
  <c r="T211" i="4"/>
  <c r="Z211" i="4" s="1"/>
  <c r="AA211" i="4" s="1"/>
  <c r="T331" i="4"/>
  <c r="Z331" i="4" s="1"/>
  <c r="AA331" i="4" s="1"/>
  <c r="T162" i="4"/>
  <c r="Z162" i="4" s="1"/>
  <c r="AA162" i="4" s="1"/>
  <c r="T332" i="4"/>
  <c r="Z332" i="4" s="1"/>
  <c r="AA332" i="4" s="1"/>
  <c r="T68" i="4"/>
  <c r="Z68" i="4" s="1"/>
  <c r="AA68" i="4" s="1"/>
  <c r="T146" i="4"/>
  <c r="Z146" i="4" s="1"/>
  <c r="AA146" i="4" s="1"/>
  <c r="T46" i="4"/>
  <c r="Z46" i="4" s="1"/>
  <c r="AA46" i="4" s="1"/>
  <c r="T238" i="4"/>
  <c r="Z238" i="4" s="1"/>
  <c r="AA238" i="4" s="1"/>
  <c r="T248" i="4"/>
  <c r="Z248" i="4" s="1"/>
  <c r="AA248" i="4" s="1"/>
  <c r="T271" i="4"/>
  <c r="Z271" i="4" s="1"/>
  <c r="AA271" i="4" s="1"/>
  <c r="T323" i="4"/>
  <c r="Z323" i="4" s="1"/>
  <c r="AA323" i="4" s="1"/>
  <c r="T310" i="4"/>
  <c r="Z310" i="4" s="1"/>
  <c r="AA310" i="4" s="1"/>
  <c r="T268" i="4"/>
  <c r="Z268" i="4" s="1"/>
  <c r="AA268" i="4" s="1"/>
  <c r="T113" i="4"/>
  <c r="Z113" i="4" s="1"/>
  <c r="AA113" i="4" s="1"/>
  <c r="T20" i="4"/>
  <c r="Z20" i="4" s="1"/>
  <c r="AA20" i="4" s="1"/>
  <c r="T186" i="4"/>
  <c r="Z186" i="4" s="1"/>
  <c r="AA186" i="4" s="1"/>
  <c r="T309" i="4"/>
  <c r="Z309" i="4" s="1"/>
  <c r="AA309" i="4" s="1"/>
  <c r="T217" i="4"/>
  <c r="Z217" i="4" s="1"/>
  <c r="AA217" i="4" s="1"/>
  <c r="T111" i="4"/>
  <c r="Z111" i="4" s="1"/>
  <c r="AA111" i="4" s="1"/>
  <c r="T80" i="4"/>
  <c r="Z80" i="4" s="1"/>
  <c r="AA80" i="4" s="1"/>
  <c r="T207" i="4"/>
  <c r="Z207" i="4" s="1"/>
  <c r="AA207" i="4" s="1"/>
  <c r="T135" i="4"/>
  <c r="Z135" i="4" s="1"/>
  <c r="AA135" i="4" s="1"/>
  <c r="T56" i="4"/>
  <c r="Z56" i="4" s="1"/>
  <c r="AA56" i="4" s="1"/>
  <c r="T260" i="4"/>
  <c r="Z260" i="4" s="1"/>
  <c r="AA260" i="4" s="1"/>
  <c r="T31" i="4"/>
  <c r="Z31" i="4" s="1"/>
  <c r="AA31" i="4" s="1"/>
  <c r="T90" i="4"/>
  <c r="Z90" i="4" s="1"/>
  <c r="AA90" i="4" s="1"/>
  <c r="T159" i="4"/>
  <c r="Z159" i="4" s="1"/>
  <c r="AA159" i="4" s="1"/>
  <c r="T152" i="4"/>
  <c r="Z152" i="4" s="1"/>
  <c r="AA152" i="4" s="1"/>
  <c r="T101" i="4"/>
  <c r="Z101" i="4" s="1"/>
  <c r="AA101" i="4" s="1"/>
  <c r="T160" i="4"/>
  <c r="Z160" i="4" s="1"/>
  <c r="AA160" i="4" s="1"/>
  <c r="T266" i="4"/>
  <c r="Z266" i="4" s="1"/>
  <c r="AA266" i="4" s="1"/>
  <c r="T33" i="4"/>
  <c r="Z33" i="4" s="1"/>
  <c r="AA33" i="4" s="1"/>
  <c r="T173" i="4"/>
  <c r="Z173" i="4" s="1"/>
  <c r="AA173" i="4" s="1"/>
  <c r="T201" i="4"/>
  <c r="Z201" i="4" s="1"/>
  <c r="AA201" i="4" s="1"/>
  <c r="T280" i="4"/>
  <c r="Z280" i="4" s="1"/>
  <c r="AA280" i="4" s="1"/>
  <c r="T304" i="4"/>
  <c r="Z304" i="4" s="1"/>
  <c r="AA304" i="4" s="1"/>
  <c r="T109" i="4"/>
  <c r="Z109" i="4" s="1"/>
  <c r="AA109" i="4" s="1"/>
  <c r="T285" i="4"/>
  <c r="Z285" i="4" s="1"/>
  <c r="AA285" i="4" s="1"/>
  <c r="T7" i="4"/>
  <c r="Z7" i="4" s="1"/>
  <c r="AA7" i="4" s="1"/>
  <c r="T32" i="4"/>
  <c r="Z32" i="4" s="1"/>
  <c r="AA32" i="4" s="1"/>
  <c r="T272" i="4"/>
  <c r="Z272" i="4" s="1"/>
  <c r="AA272" i="4" s="1"/>
  <c r="T40" i="4"/>
  <c r="Z40" i="4" s="1"/>
  <c r="AA40" i="4" s="1"/>
  <c r="T25" i="4"/>
  <c r="Z25" i="4" s="1"/>
  <c r="AA25" i="4" s="1"/>
  <c r="T240" i="4"/>
  <c r="Z240" i="4" s="1"/>
  <c r="AA240" i="4" s="1"/>
  <c r="T244" i="4"/>
  <c r="Z244" i="4" s="1"/>
  <c r="AA244" i="4" s="1"/>
  <c r="T66" i="4"/>
  <c r="Z66" i="4" s="1"/>
  <c r="AA66" i="4" s="1"/>
  <c r="T44" i="4"/>
  <c r="Z44" i="4" s="1"/>
  <c r="AA44" i="4" s="1"/>
  <c r="T58" i="4"/>
  <c r="Z58" i="4" s="1"/>
  <c r="AA58" i="4" s="1"/>
  <c r="T307" i="4"/>
  <c r="Z307" i="4" s="1"/>
  <c r="AA307" i="4" s="1"/>
  <c r="T258" i="4"/>
  <c r="Z258" i="4" s="1"/>
  <c r="AA258" i="4" s="1"/>
  <c r="T213" i="4"/>
  <c r="Z213" i="4" s="1"/>
  <c r="AA213" i="4" s="1"/>
  <c r="T167" i="4"/>
  <c r="Z167" i="4" s="1"/>
  <c r="AA167" i="4" s="1"/>
  <c r="T117" i="4"/>
  <c r="Z117" i="4" s="1"/>
  <c r="AA117" i="4" s="1"/>
  <c r="T326" i="4"/>
  <c r="Z326" i="4" s="1"/>
  <c r="AA326" i="4" s="1"/>
  <c r="T106" i="4"/>
  <c r="Z106" i="4" s="1"/>
  <c r="AA106" i="4" s="1"/>
  <c r="T139" i="4"/>
  <c r="Z139" i="4" s="1"/>
  <c r="AA139" i="4" s="1"/>
  <c r="T29" i="4"/>
  <c r="Z29" i="4" s="1"/>
  <c r="AA29" i="4" s="1"/>
  <c r="T105" i="4"/>
  <c r="Z105" i="4" s="1"/>
  <c r="AA105" i="4" s="1"/>
  <c r="T303" i="4"/>
  <c r="Z303" i="4" s="1"/>
  <c r="AA303" i="4" s="1"/>
  <c r="K36" i="22"/>
  <c r="T177" i="4"/>
  <c r="Z177" i="4" s="1"/>
  <c r="AA177" i="4" s="1"/>
  <c r="T223" i="4"/>
  <c r="Z223" i="4" s="1"/>
  <c r="AA223" i="4" s="1"/>
  <c r="K29" i="22"/>
  <c r="T301" i="4"/>
  <c r="Z301" i="4" s="1"/>
  <c r="AA301" i="4" s="1"/>
  <c r="T234" i="4"/>
  <c r="Z234" i="4" s="1"/>
  <c r="AA234" i="4" s="1"/>
  <c r="T27" i="4"/>
  <c r="Z27" i="4" s="1"/>
  <c r="AA27" i="4" s="1"/>
  <c r="T89" i="4"/>
  <c r="Z89" i="4" s="1"/>
  <c r="AA89" i="4" s="1"/>
  <c r="T43" i="4"/>
  <c r="Z43" i="4" s="1"/>
  <c r="AA43" i="4" s="1"/>
  <c r="T281" i="4"/>
  <c r="Z281" i="4" s="1"/>
  <c r="AA281" i="4" s="1"/>
  <c r="T77" i="4"/>
  <c r="Z77" i="4" s="1"/>
  <c r="AA77" i="4" s="1"/>
  <c r="T221" i="4"/>
  <c r="Z221" i="4" s="1"/>
  <c r="AA221" i="4" s="1"/>
  <c r="T100" i="4"/>
  <c r="Z100" i="4" s="1"/>
  <c r="AA100" i="4" s="1"/>
  <c r="K34" i="22"/>
  <c r="T125" i="4"/>
  <c r="K32" i="22"/>
  <c r="T209" i="4"/>
  <c r="Z209" i="4" s="1"/>
  <c r="AA209" i="4" s="1"/>
  <c r="T42" i="4"/>
  <c r="Z42" i="4" s="1"/>
  <c r="AA42" i="4" s="1"/>
  <c r="T168" i="4"/>
  <c r="Z168" i="4" s="1"/>
  <c r="AA168" i="4" s="1"/>
  <c r="T155" i="4"/>
  <c r="Z155" i="4" s="1"/>
  <c r="AA155" i="4" s="1"/>
  <c r="T231" i="4"/>
  <c r="Z231" i="4" s="1"/>
  <c r="AA231" i="4" s="1"/>
  <c r="T61" i="4"/>
  <c r="Z61" i="4" s="1"/>
  <c r="AA61" i="4" s="1"/>
  <c r="T334" i="4"/>
  <c r="Z334" i="4" s="1"/>
  <c r="AA334" i="4" s="1"/>
  <c r="T289" i="4"/>
  <c r="Z289" i="4" s="1"/>
  <c r="AA289" i="4" s="1"/>
  <c r="T270" i="4"/>
  <c r="Z270" i="4" s="1"/>
  <c r="AA270" i="4" s="1"/>
  <c r="T131" i="4"/>
  <c r="Z131" i="4" s="1"/>
  <c r="AA131" i="4" s="1"/>
  <c r="T246" i="4"/>
  <c r="Z246" i="4" s="1"/>
  <c r="AA246" i="4" s="1"/>
  <c r="T65" i="4"/>
  <c r="Z65" i="4" s="1"/>
  <c r="AA65" i="4" s="1"/>
  <c r="T82" i="4"/>
  <c r="Z82" i="4" s="1"/>
  <c r="AA82" i="4" s="1"/>
  <c r="T141" i="4"/>
  <c r="Z141" i="4" s="1"/>
  <c r="AA141" i="4" s="1"/>
  <c r="T277" i="4"/>
  <c r="Z277" i="4" s="1"/>
  <c r="AA277" i="4" s="1"/>
  <c r="T241" i="4"/>
  <c r="Z241" i="4" s="1"/>
  <c r="AA241" i="4" s="1"/>
  <c r="T210" i="4"/>
  <c r="Z210" i="4" s="1"/>
  <c r="AA210" i="4" s="1"/>
  <c r="T256" i="4"/>
  <c r="Z256" i="4" s="1"/>
  <c r="AA256" i="4" s="1"/>
  <c r="T227" i="4"/>
  <c r="Z227" i="4" s="1"/>
  <c r="AA227" i="4" s="1"/>
  <c r="T13" i="4"/>
  <c r="Z13" i="4" s="1"/>
  <c r="AA13" i="4" s="1"/>
  <c r="T299" i="4"/>
  <c r="Z299" i="4" s="1"/>
  <c r="AA299" i="4" s="1"/>
  <c r="T76" i="4"/>
  <c r="Z76" i="4" s="1"/>
  <c r="AA76" i="4" s="1"/>
  <c r="T35" i="4"/>
  <c r="Z35" i="4" s="1"/>
  <c r="AA35" i="4" s="1"/>
  <c r="T150" i="4"/>
  <c r="Z150" i="4" s="1"/>
  <c r="AA150" i="4" s="1"/>
  <c r="T143" i="4"/>
  <c r="Z143" i="4" s="1"/>
  <c r="AA143" i="4" s="1"/>
  <c r="T118" i="4"/>
  <c r="Z118" i="4" s="1"/>
  <c r="AA118" i="4" s="1"/>
  <c r="T110" i="4"/>
  <c r="Z110" i="4" s="1"/>
  <c r="AA110" i="4" s="1"/>
  <c r="T308" i="4"/>
  <c r="Z308" i="4" s="1"/>
  <c r="AA308" i="4" s="1"/>
  <c r="T91" i="4"/>
  <c r="Z91" i="4" s="1"/>
  <c r="AA91" i="4" s="1"/>
  <c r="T311" i="4"/>
  <c r="Z311" i="4" s="1"/>
  <c r="AA311" i="4" s="1"/>
  <c r="T15" i="4"/>
  <c r="Z15" i="4" s="1"/>
  <c r="AA15" i="4" s="1"/>
  <c r="T41" i="4"/>
  <c r="Z41" i="4" s="1"/>
  <c r="AA41" i="4" s="1"/>
  <c r="T64" i="4"/>
  <c r="Z64" i="4" s="1"/>
  <c r="AA64" i="4" s="1"/>
  <c r="T202" i="4"/>
  <c r="Z202" i="4" s="1"/>
  <c r="AA202" i="4" s="1"/>
  <c r="T328" i="4"/>
  <c r="Z328" i="4" s="1"/>
  <c r="AA328" i="4" s="1"/>
  <c r="T164" i="4"/>
  <c r="Z164" i="4" s="1"/>
  <c r="AA164" i="4" s="1"/>
  <c r="T52" i="4"/>
  <c r="Z52" i="4" s="1"/>
  <c r="AA52" i="4" s="1"/>
  <c r="T94" i="4"/>
  <c r="Z94" i="4" s="1"/>
  <c r="AA94" i="4" s="1"/>
  <c r="T286" i="4"/>
  <c r="Z286" i="4" s="1"/>
  <c r="AA286" i="4" s="1"/>
  <c r="T34" i="4"/>
  <c r="Z34" i="4" s="1"/>
  <c r="AA34" i="4" s="1"/>
  <c r="T153" i="4"/>
  <c r="Z153" i="4" s="1"/>
  <c r="AA153" i="4" s="1"/>
  <c r="T84" i="4"/>
  <c r="Z84" i="4" s="1"/>
  <c r="AA84" i="4" s="1"/>
  <c r="T170" i="4"/>
  <c r="Z170" i="4" s="1"/>
  <c r="AA170" i="4" s="1"/>
  <c r="T228" i="4"/>
  <c r="Z228" i="4" s="1"/>
  <c r="AA228" i="4" s="1"/>
  <c r="T255" i="4"/>
  <c r="Z255" i="4" s="1"/>
  <c r="AA255" i="4" s="1"/>
  <c r="T193" i="4"/>
  <c r="Z193" i="4" s="1"/>
  <c r="AA193" i="4" s="1"/>
  <c r="T54" i="4"/>
  <c r="Z54" i="4" s="1"/>
  <c r="AA54" i="4" s="1"/>
  <c r="T330" i="4"/>
  <c r="Z330" i="4" s="1"/>
  <c r="AA330" i="4" s="1"/>
  <c r="T21" i="4"/>
  <c r="Z21" i="4" s="1"/>
  <c r="AA21" i="4" s="1"/>
  <c r="T259" i="4"/>
  <c r="Z259" i="4" s="1"/>
  <c r="AA259" i="4" s="1"/>
  <c r="T127" i="4"/>
  <c r="Z127" i="4" s="1"/>
  <c r="AA127" i="4" s="1"/>
  <c r="T102" i="4"/>
  <c r="Z102" i="4" s="1"/>
  <c r="AA102" i="4" s="1"/>
  <c r="T263" i="4"/>
  <c r="Z263" i="4" s="1"/>
  <c r="AA263" i="4" s="1"/>
  <c r="T216" i="4"/>
  <c r="Z216" i="4" s="1"/>
  <c r="AA216" i="4" s="1"/>
  <c r="T276" i="4"/>
  <c r="Z276" i="4" s="1"/>
  <c r="AA276" i="4" s="1"/>
  <c r="T121" i="4"/>
  <c r="Z121" i="4" s="1"/>
  <c r="AA121" i="4" s="1"/>
  <c r="T189" i="4"/>
  <c r="Z189" i="4" s="1"/>
  <c r="AA189" i="4" s="1"/>
  <c r="T199" i="4"/>
  <c r="Z199" i="4" s="1"/>
  <c r="AA199" i="4" s="1"/>
  <c r="T71" i="4"/>
  <c r="Z71" i="4" s="1"/>
  <c r="AA71" i="4" s="1"/>
  <c r="T203" i="4"/>
  <c r="Z203" i="4" s="1"/>
  <c r="AA203" i="4" s="1"/>
  <c r="T123" i="4"/>
  <c r="Z123" i="4" s="1"/>
  <c r="AA123" i="4" s="1"/>
  <c r="T55" i="4"/>
  <c r="Z55" i="4" s="1"/>
  <c r="AA55" i="4" s="1"/>
  <c r="T297" i="4"/>
  <c r="Z297" i="4" s="1"/>
  <c r="AA297" i="4" s="1"/>
  <c r="T14" i="4"/>
  <c r="Z14" i="4" s="1"/>
  <c r="AA14" i="4" s="1"/>
  <c r="T53" i="4"/>
  <c r="Z53" i="4" s="1"/>
  <c r="AA53" i="4" s="1"/>
  <c r="T79" i="4"/>
  <c r="Z79" i="4" s="1"/>
  <c r="AA79" i="4" s="1"/>
  <c r="T59" i="4"/>
  <c r="Z59" i="4" s="1"/>
  <c r="AA59" i="4" s="1"/>
  <c r="T321" i="4"/>
  <c r="Z321" i="4" s="1"/>
  <c r="AA321" i="4" s="1"/>
  <c r="T319" i="4"/>
  <c r="Z319" i="4" s="1"/>
  <c r="AA319" i="4" s="1"/>
  <c r="T28" i="4"/>
  <c r="Z28" i="4" s="1"/>
  <c r="AA28" i="4" s="1"/>
  <c r="T70" i="4"/>
  <c r="Z70" i="4" s="1"/>
  <c r="AA70" i="4" s="1"/>
  <c r="T26" i="4"/>
  <c r="Z26" i="4" s="1"/>
  <c r="AA26" i="4" s="1"/>
  <c r="T147" i="4"/>
  <c r="Z147" i="4" s="1"/>
  <c r="AA147" i="4" s="1"/>
  <c r="T172" i="4"/>
  <c r="Z172" i="4" s="1"/>
  <c r="AA172" i="4" s="1"/>
  <c r="T191" i="4"/>
  <c r="Z191" i="4" s="1"/>
  <c r="AA191" i="4" s="1"/>
  <c r="T222" i="4"/>
  <c r="Z222" i="4" s="1"/>
  <c r="AA222" i="4" s="1"/>
  <c r="T78" i="4"/>
  <c r="Z78" i="4" s="1"/>
  <c r="AA78" i="4" s="1"/>
  <c r="T148" i="4"/>
  <c r="Z148" i="4" s="1"/>
  <c r="AA148" i="4" s="1"/>
  <c r="T197" i="4"/>
  <c r="Z197" i="4" s="1"/>
  <c r="AA197" i="4" s="1"/>
  <c r="T230" i="4"/>
  <c r="Z230" i="4" s="1"/>
  <c r="AA230" i="4" s="1"/>
  <c r="T103" i="4"/>
  <c r="Z103" i="4" s="1"/>
  <c r="AA103" i="4" s="1"/>
  <c r="T300" i="4"/>
  <c r="Z300" i="4" s="1"/>
  <c r="AA300" i="4" s="1"/>
  <c r="T287" i="4"/>
  <c r="Z287" i="4" s="1"/>
  <c r="AA287" i="4" s="1"/>
  <c r="T318" i="4"/>
  <c r="Z318" i="4" s="1"/>
  <c r="AA318" i="4" s="1"/>
  <c r="AB206" i="4"/>
  <c r="E202" i="16" s="1"/>
  <c r="T38" i="4"/>
  <c r="Z38" i="4" s="1"/>
  <c r="AA38" i="4" s="1"/>
  <c r="AB249" i="4"/>
  <c r="AB67" i="4"/>
  <c r="AB261" i="4"/>
  <c r="AB282" i="4"/>
  <c r="AB204" i="4"/>
  <c r="AB17" i="4"/>
  <c r="T85" i="4"/>
  <c r="Z85" i="4" s="1"/>
  <c r="AA85" i="4" s="1"/>
  <c r="T145" i="4"/>
  <c r="Z145" i="4" s="1"/>
  <c r="AA145" i="4" s="1"/>
  <c r="AB16" i="4"/>
  <c r="T317" i="4"/>
  <c r="Z317" i="4" s="1"/>
  <c r="AA317" i="4" s="1"/>
  <c r="T92" i="4"/>
  <c r="Z92" i="4" s="1"/>
  <c r="AA92" i="4" s="1"/>
  <c r="T51" i="4"/>
  <c r="Z51" i="4" s="1"/>
  <c r="AA51" i="4" s="1"/>
  <c r="T49" i="4"/>
  <c r="Z49" i="4" s="1"/>
  <c r="AA49" i="4" s="1"/>
  <c r="AB19" i="4"/>
  <c r="AB235" i="4"/>
  <c r="AB129" i="4"/>
  <c r="T122" i="4"/>
  <c r="Z122" i="4" s="1"/>
  <c r="AA122" i="4" s="1"/>
  <c r="AB290" i="4"/>
  <c r="E80" i="16" s="1"/>
  <c r="AB86" i="4"/>
  <c r="AB133" i="4"/>
  <c r="AB247" i="4"/>
  <c r="AB250" i="4"/>
  <c r="AB154" i="4"/>
  <c r="T194" i="4"/>
  <c r="Z194" i="4" s="1"/>
  <c r="AA194" i="4" s="1"/>
  <c r="T275" i="4"/>
  <c r="Z275" i="4" s="1"/>
  <c r="AA275" i="4" s="1"/>
  <c r="T183" i="4"/>
  <c r="Z183" i="4" s="1"/>
  <c r="AA183" i="4" s="1"/>
  <c r="T279" i="4"/>
  <c r="Z279" i="4" s="1"/>
  <c r="AA279" i="4" s="1"/>
  <c r="AB95" i="4"/>
  <c r="AB264" i="4"/>
  <c r="AB265" i="4"/>
  <c r="AB11" i="4"/>
  <c r="E149" i="16" s="1"/>
  <c r="AB8" i="4"/>
  <c r="E350" i="16" s="1"/>
  <c r="AB269" i="4"/>
  <c r="AB96" i="4"/>
  <c r="T361" i="4" l="1"/>
  <c r="E8" i="19"/>
  <c r="M8" i="30"/>
  <c r="E11" i="19"/>
  <c r="M11" i="30"/>
  <c r="E206" i="19"/>
  <c r="M206" i="30"/>
  <c r="AD154" i="4"/>
  <c r="E316" i="16"/>
  <c r="AD247" i="4"/>
  <c r="AD17" i="4"/>
  <c r="E312" i="16"/>
  <c r="AD128" i="4"/>
  <c r="E210" i="16"/>
  <c r="AD133" i="4"/>
  <c r="E343" i="16"/>
  <c r="AD269" i="4"/>
  <c r="AD86" i="4"/>
  <c r="E97" i="16"/>
  <c r="AD204" i="4"/>
  <c r="E147" i="16"/>
  <c r="AD282" i="4"/>
  <c r="E243" i="16"/>
  <c r="AD96" i="4"/>
  <c r="E205" i="16"/>
  <c r="AD290" i="4"/>
  <c r="AD294" i="4"/>
  <c r="AD16" i="4"/>
  <c r="E302" i="16"/>
  <c r="AD250" i="4"/>
  <c r="E54" i="16"/>
  <c r="AD129" i="4"/>
  <c r="E246" i="16"/>
  <c r="AD264" i="4"/>
  <c r="AD249" i="4"/>
  <c r="AD95" i="4"/>
  <c r="E297" i="16"/>
  <c r="AD19" i="4"/>
  <c r="E35" i="16"/>
  <c r="AD261" i="4"/>
  <c r="AD265" i="4"/>
  <c r="E156" i="16"/>
  <c r="AD67" i="4"/>
  <c r="E170" i="16"/>
  <c r="AD235" i="4"/>
  <c r="E345" i="16"/>
  <c r="AD8" i="4"/>
  <c r="AD11" i="4"/>
  <c r="AD206" i="4"/>
  <c r="AB193" i="4"/>
  <c r="AB171" i="4"/>
  <c r="AB98" i="4"/>
  <c r="E24" i="16" s="1"/>
  <c r="AB22" i="4"/>
  <c r="E83" i="16" s="1"/>
  <c r="AB167" i="4"/>
  <c r="AB126" i="4"/>
  <c r="AB335" i="4"/>
  <c r="E180" i="16" s="1"/>
  <c r="E341" i="19" s="1"/>
  <c r="AB182" i="4"/>
  <c r="AB208" i="4"/>
  <c r="AB303" i="4"/>
  <c r="AB74" i="4"/>
  <c r="AB27" i="4"/>
  <c r="AB309" i="4"/>
  <c r="AB239" i="4"/>
  <c r="AB195" i="4"/>
  <c r="AB130" i="4"/>
  <c r="AB165" i="4"/>
  <c r="AB82" i="4"/>
  <c r="AB166" i="4"/>
  <c r="AB273" i="4"/>
  <c r="E42" i="16" s="1"/>
  <c r="Z5" i="4"/>
  <c r="AB283" i="4"/>
  <c r="AB10" i="4"/>
  <c r="E258" i="16" s="1"/>
  <c r="AB253" i="4"/>
  <c r="E250" i="16" s="1"/>
  <c r="Z125" i="4"/>
  <c r="AA125" i="4" s="1"/>
  <c r="L37" i="22"/>
  <c r="AB63" i="4"/>
  <c r="AB124" i="4"/>
  <c r="AB157" i="4"/>
  <c r="AB12" i="4"/>
  <c r="E25" i="16" s="1"/>
  <c r="AB262" i="4"/>
  <c r="AB324" i="4"/>
  <c r="AB298" i="4"/>
  <c r="AB93" i="4"/>
  <c r="AB99" i="4"/>
  <c r="E165" i="16" s="1"/>
  <c r="AB137" i="4"/>
  <c r="AB284" i="4"/>
  <c r="AB229" i="4"/>
  <c r="AB251" i="4"/>
  <c r="AB88" i="4"/>
  <c r="AB278" i="4"/>
  <c r="AB114" i="4"/>
  <c r="AB224" i="4"/>
  <c r="AB36" i="4"/>
  <c r="AB219" i="4"/>
  <c r="AB292" i="4"/>
  <c r="AB212" i="4"/>
  <c r="E174" i="16" s="1"/>
  <c r="AB187" i="4"/>
  <c r="AB169" i="4"/>
  <c r="AB185" i="4"/>
  <c r="AB243" i="4"/>
  <c r="AB140" i="4"/>
  <c r="AB47" i="4"/>
  <c r="AB232" i="4"/>
  <c r="AB9" i="4"/>
  <c r="E241" i="16" s="1"/>
  <c r="AB23" i="4"/>
  <c r="AB72" i="4"/>
  <c r="AB190" i="4"/>
  <c r="AB83" i="4"/>
  <c r="AB192" i="4"/>
  <c r="AB18" i="4"/>
  <c r="E306" i="16" s="1"/>
  <c r="AB119" i="4"/>
  <c r="AB81" i="4"/>
  <c r="AB233" i="4"/>
  <c r="AB75" i="4"/>
  <c r="AB205" i="4"/>
  <c r="AB37" i="4"/>
  <c r="AB136" i="4"/>
  <c r="E15" i="16" s="1"/>
  <c r="AB39" i="4"/>
  <c r="AB293" i="4"/>
  <c r="AB225" i="4"/>
  <c r="E135" i="16" s="1"/>
  <c r="AB305" i="4"/>
  <c r="AB188" i="4"/>
  <c r="E185" i="16" s="1"/>
  <c r="AB288" i="4"/>
  <c r="AB116" i="4"/>
  <c r="AB151" i="4"/>
  <c r="AB274" i="4"/>
  <c r="E200" i="16" s="1"/>
  <c r="AB62" i="4"/>
  <c r="AB48" i="4"/>
  <c r="AB132" i="4"/>
  <c r="E284" i="16" s="1"/>
  <c r="AB60" i="4"/>
  <c r="AB196" i="4"/>
  <c r="AB178" i="4"/>
  <c r="AB180" i="4"/>
  <c r="AB200" i="4"/>
  <c r="E247" i="16" s="1"/>
  <c r="AB73" i="4"/>
  <c r="AB112" i="4"/>
  <c r="AB313" i="4"/>
  <c r="AB333" i="4"/>
  <c r="E320" i="16" s="1"/>
  <c r="E339" i="19" s="1"/>
  <c r="AB179" i="4"/>
  <c r="AB314" i="4"/>
  <c r="AB226" i="4"/>
  <c r="AB115" i="4"/>
  <c r="AB69" i="4"/>
  <c r="AB163" i="4"/>
  <c r="AB161" i="4"/>
  <c r="AB6" i="4"/>
  <c r="E251" i="16" s="1"/>
  <c r="AB327" i="4"/>
  <c r="AB175" i="4"/>
  <c r="AB138" i="4"/>
  <c r="AB268" i="4"/>
  <c r="E139" i="16" s="1"/>
  <c r="AB142" i="4"/>
  <c r="AB215" i="4"/>
  <c r="AB32" i="4"/>
  <c r="AB322" i="4"/>
  <c r="AB134" i="4"/>
  <c r="AB242" i="4"/>
  <c r="E137" i="16" s="1"/>
  <c r="AB248" i="4"/>
  <c r="E117" i="16" s="1"/>
  <c r="AB302" i="4"/>
  <c r="AB211" i="4"/>
  <c r="AB33" i="4"/>
  <c r="AB198" i="4"/>
  <c r="AB106" i="4"/>
  <c r="AB57" i="4"/>
  <c r="AB149" i="4"/>
  <c r="AB159" i="4"/>
  <c r="AB24" i="4"/>
  <c r="AB220" i="4"/>
  <c r="E272" i="16" s="1"/>
  <c r="AB174" i="4"/>
  <c r="AB307" i="4"/>
  <c r="E239" i="16" s="1"/>
  <c r="AB291" i="4"/>
  <c r="AB45" i="4"/>
  <c r="AB329" i="4"/>
  <c r="AB156" i="4"/>
  <c r="AB30" i="4"/>
  <c r="E234" i="16" s="1"/>
  <c r="AB58" i="4"/>
  <c r="AB260" i="4"/>
  <c r="E211" i="16" s="1"/>
  <c r="AB113" i="4"/>
  <c r="AB316" i="4"/>
  <c r="AB90" i="4"/>
  <c r="AB323" i="4"/>
  <c r="AB325" i="4"/>
  <c r="AB296" i="4"/>
  <c r="E352" i="16" s="1"/>
  <c r="AB217" i="4"/>
  <c r="AB135" i="4"/>
  <c r="AB237" i="4"/>
  <c r="AB245" i="4"/>
  <c r="AB66" i="4"/>
  <c r="AB104" i="4"/>
  <c r="AB214" i="4"/>
  <c r="AB162" i="4"/>
  <c r="E60" i="16" s="1"/>
  <c r="AB20" i="4"/>
  <c r="AB331" i="4"/>
  <c r="E331" i="16" s="1"/>
  <c r="E337" i="19" s="1"/>
  <c r="AB144" i="4"/>
  <c r="AB272" i="4"/>
  <c r="AB236" i="4"/>
  <c r="E58" i="16" s="1"/>
  <c r="AB31" i="4"/>
  <c r="E46" i="16" s="1"/>
  <c r="AB56" i="4"/>
  <c r="AB271" i="4"/>
  <c r="AB55" i="4"/>
  <c r="AB223" i="4"/>
  <c r="AB186" i="4"/>
  <c r="AB263" i="4"/>
  <c r="AB230" i="4"/>
  <c r="AB26" i="4"/>
  <c r="AB14" i="4"/>
  <c r="E311" i="16" s="1"/>
  <c r="AB121" i="4"/>
  <c r="AB127" i="4"/>
  <c r="E263" i="16" s="1"/>
  <c r="AB228" i="4"/>
  <c r="E98" i="16" s="1"/>
  <c r="AB52" i="4"/>
  <c r="AB227" i="4"/>
  <c r="AB231" i="4"/>
  <c r="AB100" i="4"/>
  <c r="AB301" i="4"/>
  <c r="E94" i="16" s="1"/>
  <c r="AB139" i="4"/>
  <c r="E29" i="16" s="1"/>
  <c r="AB173" i="4"/>
  <c r="AB328" i="4"/>
  <c r="AB181" i="4"/>
  <c r="AB197" i="4"/>
  <c r="AB70" i="4"/>
  <c r="E257" i="16" s="1"/>
  <c r="AB297" i="4"/>
  <c r="AB276" i="4"/>
  <c r="AB259" i="4"/>
  <c r="AB170" i="4"/>
  <c r="AB164" i="4"/>
  <c r="AB256" i="4"/>
  <c r="AB65" i="4"/>
  <c r="AB155" i="4"/>
  <c r="AB221" i="4"/>
  <c r="AB131" i="4"/>
  <c r="E52" i="16" s="1"/>
  <c r="AB42" i="4"/>
  <c r="AB281" i="4"/>
  <c r="AB177" i="4"/>
  <c r="AB285" i="4"/>
  <c r="E300" i="16" s="1"/>
  <c r="AB160" i="4"/>
  <c r="AB46" i="4"/>
  <c r="AB108" i="4"/>
  <c r="E30" i="16" s="1"/>
  <c r="AB238" i="4"/>
  <c r="AB78" i="4"/>
  <c r="E55" i="16" s="1"/>
  <c r="AB330" i="4"/>
  <c r="E148" i="16" s="1"/>
  <c r="E336" i="19" s="1"/>
  <c r="AB84" i="4"/>
  <c r="AB143" i="4"/>
  <c r="AB326" i="4"/>
  <c r="AB318" i="4"/>
  <c r="AB222" i="4"/>
  <c r="AB321" i="4"/>
  <c r="AB203" i="4"/>
  <c r="AB54" i="4"/>
  <c r="AB153" i="4"/>
  <c r="AB64" i="4"/>
  <c r="AB91" i="4"/>
  <c r="E93" i="16" s="1"/>
  <c r="AB150" i="4"/>
  <c r="AB76" i="4"/>
  <c r="AB210" i="4"/>
  <c r="E96" i="16" s="1"/>
  <c r="AB270" i="4"/>
  <c r="E192" i="16" s="1"/>
  <c r="AB209" i="4"/>
  <c r="AB117" i="4"/>
  <c r="AB244" i="4"/>
  <c r="E275" i="16" s="1"/>
  <c r="AB109" i="4"/>
  <c r="AB101" i="4"/>
  <c r="AB207" i="4"/>
  <c r="AB146" i="4"/>
  <c r="E36" i="16" s="1"/>
  <c r="AB218" i="4"/>
  <c r="E37" i="16" s="1"/>
  <c r="AB148" i="4"/>
  <c r="E102" i="16" s="1"/>
  <c r="AB21" i="4"/>
  <c r="E212" i="16" s="1"/>
  <c r="AB118" i="4"/>
  <c r="AB246" i="4"/>
  <c r="E158" i="16" s="1"/>
  <c r="AB266" i="4"/>
  <c r="AB319" i="4"/>
  <c r="AB202" i="4"/>
  <c r="AB77" i="4"/>
  <c r="AB59" i="4"/>
  <c r="AB241" i="4"/>
  <c r="AB289" i="4"/>
  <c r="E303" i="16" s="1"/>
  <c r="AB89" i="4"/>
  <c r="E105" i="16" s="1"/>
  <c r="AB240" i="4"/>
  <c r="AB304" i="4"/>
  <c r="AB152" i="4"/>
  <c r="E295" i="16" s="1"/>
  <c r="AB80" i="4"/>
  <c r="E50" i="16" s="1"/>
  <c r="AB68" i="4"/>
  <c r="AB87" i="4"/>
  <c r="AB252" i="4"/>
  <c r="AB44" i="4"/>
  <c r="AB123" i="4"/>
  <c r="E75" i="16" s="1"/>
  <c r="AB311" i="4"/>
  <c r="E112" i="16" s="1"/>
  <c r="AB287" i="4"/>
  <c r="AB191" i="4"/>
  <c r="AB71" i="4"/>
  <c r="AB34" i="4"/>
  <c r="AB41" i="4"/>
  <c r="AB172" i="4"/>
  <c r="AB199" i="4"/>
  <c r="E188" i="16" s="1"/>
  <c r="AB255" i="4"/>
  <c r="E121" i="16" s="1"/>
  <c r="AB286" i="4"/>
  <c r="AB15" i="4"/>
  <c r="E298" i="16" s="1"/>
  <c r="AB110" i="4"/>
  <c r="AB277" i="4"/>
  <c r="AB334" i="4"/>
  <c r="E329" i="16" s="1"/>
  <c r="E340" i="19" s="1"/>
  <c r="AB105" i="4"/>
  <c r="AB213" i="4"/>
  <c r="AB25" i="4"/>
  <c r="AB280" i="4"/>
  <c r="AB111" i="4"/>
  <c r="AB310" i="4"/>
  <c r="AB332" i="4"/>
  <c r="E216" i="16" s="1"/>
  <c r="E338" i="19" s="1"/>
  <c r="AB97" i="4"/>
  <c r="E190" i="16" s="1"/>
  <c r="AB315" i="4"/>
  <c r="E161" i="16" s="1"/>
  <c r="AB216" i="4"/>
  <c r="AB168" i="4"/>
  <c r="E207" i="16" s="1"/>
  <c r="AB7" i="4"/>
  <c r="E18" i="16" s="1"/>
  <c r="AB107" i="4"/>
  <c r="AB103" i="4"/>
  <c r="AB147" i="4"/>
  <c r="E327" i="16" s="1"/>
  <c r="AB53" i="4"/>
  <c r="E47" i="16" s="1"/>
  <c r="AB189" i="4"/>
  <c r="AB102" i="4"/>
  <c r="AB94" i="4"/>
  <c r="AB308" i="4"/>
  <c r="E269" i="16" s="1"/>
  <c r="AB35" i="4"/>
  <c r="AB299" i="4"/>
  <c r="E86" i="16" s="1"/>
  <c r="AB13" i="4"/>
  <c r="E310" i="16" s="1"/>
  <c r="AB141" i="4"/>
  <c r="E130" i="16" s="1"/>
  <c r="AB61" i="4"/>
  <c r="AB234" i="4"/>
  <c r="AB29" i="4"/>
  <c r="AB258" i="4"/>
  <c r="AB40" i="4"/>
  <c r="AB201" i="4"/>
  <c r="E198" i="16" s="1"/>
  <c r="AB43" i="4"/>
  <c r="AB28" i="4"/>
  <c r="AB300" i="4"/>
  <c r="AB79" i="4"/>
  <c r="AB51" i="4"/>
  <c r="AB194" i="4"/>
  <c r="E123" i="16" s="1"/>
  <c r="AB92" i="4"/>
  <c r="AB38" i="4"/>
  <c r="AB317" i="4"/>
  <c r="L42" i="22"/>
  <c r="AB85" i="4"/>
  <c r="E231" i="16" s="1"/>
  <c r="AB145" i="4"/>
  <c r="E79" i="16" s="1"/>
  <c r="AB122" i="4"/>
  <c r="AB279" i="4"/>
  <c r="AB275" i="4"/>
  <c r="L28" i="22"/>
  <c r="AB183" i="4"/>
  <c r="AB49" i="4"/>
  <c r="AA5" i="4" l="1"/>
  <c r="AA361" i="4" s="1"/>
  <c r="Z361" i="4"/>
  <c r="J339" i="19"/>
  <c r="AE339" i="4"/>
  <c r="J337" i="19"/>
  <c r="AE337" i="4"/>
  <c r="J341" i="19"/>
  <c r="AE341" i="4"/>
  <c r="J206" i="19"/>
  <c r="AE206" i="4"/>
  <c r="J340" i="19"/>
  <c r="AE340" i="4"/>
  <c r="J11" i="19"/>
  <c r="AE11" i="4"/>
  <c r="J338" i="19"/>
  <c r="AE338" i="4"/>
  <c r="J336" i="19"/>
  <c r="AE336" i="4"/>
  <c r="J8" i="19"/>
  <c r="AE8" i="4"/>
  <c r="E16" i="16"/>
  <c r="E354" i="16"/>
  <c r="E214" i="16"/>
  <c r="E294" i="16"/>
  <c r="E261" i="16"/>
  <c r="E10" i="16"/>
  <c r="M263" i="30" s="1"/>
  <c r="E68" i="16"/>
  <c r="E291" i="19" s="1"/>
  <c r="E74" i="16"/>
  <c r="M265" i="30" s="1"/>
  <c r="E232" i="16"/>
  <c r="E134" i="16"/>
  <c r="E255" i="19" s="1"/>
  <c r="E224" i="16"/>
  <c r="E160" i="16"/>
  <c r="E328" i="16"/>
  <c r="E91" i="16"/>
  <c r="E81" i="16"/>
  <c r="E289" i="19" s="1"/>
  <c r="E306" i="19"/>
  <c r="M306" i="30"/>
  <c r="E359" i="19"/>
  <c r="M359" i="30"/>
  <c r="E254" i="19"/>
  <c r="M254" i="30"/>
  <c r="E7" i="19"/>
  <c r="M7" i="30"/>
  <c r="E210" i="19"/>
  <c r="M210" i="30"/>
  <c r="E235" i="19"/>
  <c r="M235" i="30"/>
  <c r="E249" i="19"/>
  <c r="M249" i="30"/>
  <c r="E290" i="19"/>
  <c r="M290" i="30"/>
  <c r="E128" i="19"/>
  <c r="M128" i="30"/>
  <c r="E168" i="19"/>
  <c r="M168" i="30"/>
  <c r="E15" i="19"/>
  <c r="M15" i="30"/>
  <c r="E78" i="19"/>
  <c r="M78" i="30"/>
  <c r="E31" i="19"/>
  <c r="M31" i="30"/>
  <c r="E274" i="19"/>
  <c r="M274" i="30"/>
  <c r="E99" i="19"/>
  <c r="M99" i="30"/>
  <c r="E273" i="19"/>
  <c r="M273" i="30"/>
  <c r="E194" i="19"/>
  <c r="M194" i="30"/>
  <c r="E97" i="19"/>
  <c r="M97" i="30"/>
  <c r="E152" i="19"/>
  <c r="M152" i="30"/>
  <c r="E127" i="19"/>
  <c r="M127" i="30"/>
  <c r="E22" i="19"/>
  <c r="M22" i="30"/>
  <c r="E129" i="19"/>
  <c r="M129" i="30"/>
  <c r="E282" i="19"/>
  <c r="M282" i="30"/>
  <c r="E21" i="19"/>
  <c r="M21" i="30"/>
  <c r="E199" i="19"/>
  <c r="M199" i="30"/>
  <c r="E148" i="19"/>
  <c r="M148" i="30"/>
  <c r="E218" i="19"/>
  <c r="M218" i="30"/>
  <c r="E188" i="19"/>
  <c r="M188" i="30"/>
  <c r="E98" i="19"/>
  <c r="M98" i="30"/>
  <c r="M264" i="30"/>
  <c r="E212" i="19"/>
  <c r="M212" i="30"/>
  <c r="E204" i="19"/>
  <c r="M204" i="30"/>
  <c r="E200" i="19"/>
  <c r="M200" i="30"/>
  <c r="E86" i="19"/>
  <c r="M86" i="30"/>
  <c r="N206" i="30"/>
  <c r="AC206" i="30" s="1"/>
  <c r="AD206" i="30" s="1"/>
  <c r="AG206" i="30"/>
  <c r="AN206" i="30" s="1"/>
  <c r="AM206" i="30"/>
  <c r="AB206" i="30"/>
  <c r="E220" i="19"/>
  <c r="M220" i="30"/>
  <c r="E228" i="19"/>
  <c r="M228" i="30"/>
  <c r="E146" i="19"/>
  <c r="M146" i="30"/>
  <c r="E14" i="19"/>
  <c r="M14" i="30"/>
  <c r="E12" i="19"/>
  <c r="M12" i="30"/>
  <c r="E162" i="19"/>
  <c r="M162" i="30"/>
  <c r="E225" i="19"/>
  <c r="M225" i="30"/>
  <c r="E30" i="19"/>
  <c r="M30" i="30"/>
  <c r="E6" i="19"/>
  <c r="M6" i="30"/>
  <c r="E9" i="19"/>
  <c r="M9" i="30"/>
  <c r="E141" i="19"/>
  <c r="M141" i="30"/>
  <c r="E67" i="19"/>
  <c r="M67" i="30"/>
  <c r="E80" i="19"/>
  <c r="M80" i="30"/>
  <c r="E108" i="19"/>
  <c r="M108" i="30"/>
  <c r="E18" i="19"/>
  <c r="M18" i="30"/>
  <c r="E70" i="19"/>
  <c r="M70" i="30"/>
  <c r="E154" i="19"/>
  <c r="M154" i="30"/>
  <c r="E89" i="19"/>
  <c r="M89" i="30"/>
  <c r="E53" i="19"/>
  <c r="M53" i="30"/>
  <c r="E244" i="19"/>
  <c r="M244" i="30"/>
  <c r="E131" i="19"/>
  <c r="M131" i="30"/>
  <c r="E136" i="19"/>
  <c r="M136" i="30"/>
  <c r="E19" i="19"/>
  <c r="M19" i="30"/>
  <c r="E16" i="19"/>
  <c r="M16" i="30"/>
  <c r="E269" i="19"/>
  <c r="M269" i="30"/>
  <c r="AG11" i="30"/>
  <c r="AN11" i="30" s="1"/>
  <c r="N11" i="30"/>
  <c r="AC11" i="30" s="1"/>
  <c r="AD11" i="30" s="1"/>
  <c r="AM11" i="30"/>
  <c r="AB11" i="30"/>
  <c r="E147" i="19"/>
  <c r="M147" i="30"/>
  <c r="E139" i="19"/>
  <c r="M139" i="30"/>
  <c r="E236" i="19"/>
  <c r="M236" i="30"/>
  <c r="E17" i="19"/>
  <c r="M17" i="30"/>
  <c r="E13" i="19"/>
  <c r="M13" i="30"/>
  <c r="E91" i="19"/>
  <c r="M91" i="30"/>
  <c r="E201" i="19"/>
  <c r="M201" i="30"/>
  <c r="E145" i="19"/>
  <c r="M145" i="30"/>
  <c r="E123" i="19"/>
  <c r="M123" i="30"/>
  <c r="E132" i="19"/>
  <c r="M132" i="30"/>
  <c r="E95" i="19"/>
  <c r="M95" i="30"/>
  <c r="M294" i="30"/>
  <c r="E133" i="19"/>
  <c r="M133" i="30"/>
  <c r="N8" i="30"/>
  <c r="AC8" i="30" s="1"/>
  <c r="AD8" i="30" s="1"/>
  <c r="AB8" i="30"/>
  <c r="AG8" i="30"/>
  <c r="AN8" i="30" s="1"/>
  <c r="AM8" i="30"/>
  <c r="E96" i="19"/>
  <c r="M96" i="30"/>
  <c r="E85" i="19"/>
  <c r="M85" i="30"/>
  <c r="M291" i="30"/>
  <c r="E242" i="19"/>
  <c r="M242" i="30"/>
  <c r="E10" i="19"/>
  <c r="M10" i="30"/>
  <c r="AD279" i="4"/>
  <c r="E12" i="16"/>
  <c r="AD77" i="4"/>
  <c r="E64" i="16"/>
  <c r="AD117" i="4"/>
  <c r="E322" i="16"/>
  <c r="AD326" i="4"/>
  <c r="E215" i="16"/>
  <c r="AD221" i="4"/>
  <c r="E281" i="16"/>
  <c r="AD223" i="4"/>
  <c r="E230" i="16"/>
  <c r="AD245" i="4"/>
  <c r="E204" i="16"/>
  <c r="AD329" i="4"/>
  <c r="E33" i="16"/>
  <c r="AD302" i="4"/>
  <c r="E304" i="16"/>
  <c r="AD163" i="4"/>
  <c r="E142" i="16"/>
  <c r="AD60" i="4"/>
  <c r="E169" i="16"/>
  <c r="AD37" i="4"/>
  <c r="E5" i="16"/>
  <c r="AD47" i="4"/>
  <c r="E308" i="16"/>
  <c r="AD251" i="4"/>
  <c r="E220" i="16"/>
  <c r="M250" i="30" s="1"/>
  <c r="AD74" i="4"/>
  <c r="E77" i="16"/>
  <c r="AD258" i="4"/>
  <c r="E285" i="16"/>
  <c r="AD103" i="4"/>
  <c r="E253" i="16"/>
  <c r="AD334" i="4"/>
  <c r="E235" i="16"/>
  <c r="AD202" i="4"/>
  <c r="E56" i="16"/>
  <c r="AD209" i="4"/>
  <c r="E260" i="16"/>
  <c r="AD143" i="4"/>
  <c r="E143" i="16"/>
  <c r="AD155" i="4"/>
  <c r="E21" i="16"/>
  <c r="AD301" i="4"/>
  <c r="E305" i="16"/>
  <c r="E296" i="19" s="1"/>
  <c r="AD55" i="4"/>
  <c r="E357" i="16"/>
  <c r="AD237" i="4"/>
  <c r="E78" i="16"/>
  <c r="AD45" i="4"/>
  <c r="E307" i="16"/>
  <c r="AD248" i="4"/>
  <c r="E296" i="16"/>
  <c r="E247" i="19" s="1"/>
  <c r="AD69" i="4"/>
  <c r="E106" i="16"/>
  <c r="AD205" i="4"/>
  <c r="E219" i="16"/>
  <c r="AD140" i="4"/>
  <c r="E319" i="16"/>
  <c r="AD229" i="4"/>
  <c r="E13" i="16"/>
  <c r="AD253" i="4"/>
  <c r="E38" i="16"/>
  <c r="AD303" i="4"/>
  <c r="E317" i="16"/>
  <c r="AD239" i="4"/>
  <c r="E334" i="16"/>
  <c r="AD161" i="4"/>
  <c r="E45" i="16"/>
  <c r="AD105" i="4"/>
  <c r="E338" i="16"/>
  <c r="AD29" i="4"/>
  <c r="E287" i="16"/>
  <c r="AD107" i="4"/>
  <c r="E150" i="16"/>
  <c r="AD277" i="4"/>
  <c r="E132" i="16"/>
  <c r="E184" i="16"/>
  <c r="AD44" i="4"/>
  <c r="E95" i="16"/>
  <c r="AD319" i="4"/>
  <c r="E183" i="16"/>
  <c r="AD84" i="4"/>
  <c r="E282" i="16"/>
  <c r="AD65" i="4"/>
  <c r="E31" i="16"/>
  <c r="AD100" i="4"/>
  <c r="E206" i="16"/>
  <c r="AD271" i="4"/>
  <c r="E175" i="16"/>
  <c r="E270" i="19" s="1"/>
  <c r="AD135" i="4"/>
  <c r="E252" i="16"/>
  <c r="AD115" i="4"/>
  <c r="E233" i="16"/>
  <c r="AD48" i="4"/>
  <c r="E301" i="16"/>
  <c r="AD75" i="4"/>
  <c r="E222" i="16"/>
  <c r="AD243" i="4"/>
  <c r="E196" i="16"/>
  <c r="AD284" i="4"/>
  <c r="E276" i="16"/>
  <c r="AD208" i="4"/>
  <c r="E11" i="16"/>
  <c r="AD25" i="4"/>
  <c r="E167" i="16"/>
  <c r="AD328" i="4"/>
  <c r="E290" i="16"/>
  <c r="AD122" i="4"/>
  <c r="E65" i="16"/>
  <c r="AD40" i="4"/>
  <c r="E248" i="16"/>
  <c r="AD234" i="4"/>
  <c r="E225" i="16"/>
  <c r="AD330" i="4"/>
  <c r="E129" i="16"/>
  <c r="AD231" i="4"/>
  <c r="E41" i="16"/>
  <c r="AD56" i="4"/>
  <c r="E254" i="16"/>
  <c r="AD217" i="4"/>
  <c r="E244" i="16"/>
  <c r="AD307" i="4"/>
  <c r="E19" i="16"/>
  <c r="AD134" i="4"/>
  <c r="E49" i="16"/>
  <c r="AD226" i="4"/>
  <c r="E104" i="16"/>
  <c r="AD62" i="4"/>
  <c r="E138" i="16"/>
  <c r="AD233" i="4"/>
  <c r="E119" i="16"/>
  <c r="AD185" i="4"/>
  <c r="E359" i="16"/>
  <c r="AD137" i="4"/>
  <c r="E286" i="16"/>
  <c r="AD283" i="4"/>
  <c r="E43" i="16"/>
  <c r="AD182" i="4"/>
  <c r="E318" i="16"/>
  <c r="AD39" i="4"/>
  <c r="E76" i="16"/>
  <c r="AD213" i="4"/>
  <c r="E187" i="16"/>
  <c r="AD287" i="4"/>
  <c r="E116" i="16"/>
  <c r="AD59" i="4"/>
  <c r="E217" i="16"/>
  <c r="AD318" i="4"/>
  <c r="E27" i="16"/>
  <c r="AD66" i="4"/>
  <c r="E289" i="16"/>
  <c r="AD232" i="4"/>
  <c r="E355" i="16"/>
  <c r="AD110" i="4"/>
  <c r="E70" i="16"/>
  <c r="AD317" i="4"/>
  <c r="E265" i="16"/>
  <c r="AD174" i="4"/>
  <c r="E110" i="16"/>
  <c r="AD81" i="4"/>
  <c r="E218" i="16"/>
  <c r="AD169" i="4"/>
  <c r="E242" i="16"/>
  <c r="AD335" i="4"/>
  <c r="E182" i="16"/>
  <c r="AD28" i="4"/>
  <c r="E349" i="16"/>
  <c r="AD71" i="4"/>
  <c r="E109" i="16"/>
  <c r="AD281" i="4"/>
  <c r="E71" i="16"/>
  <c r="E194" i="16"/>
  <c r="AD58" i="4"/>
  <c r="E113" i="16"/>
  <c r="AD193" i="4"/>
  <c r="E108" i="16"/>
  <c r="AD87" i="4"/>
  <c r="E155" i="16"/>
  <c r="AD76" i="4"/>
  <c r="E353" i="16"/>
  <c r="AD164" i="4"/>
  <c r="E199" i="16"/>
  <c r="AD216" i="4"/>
  <c r="E9" i="16"/>
  <c r="AD286" i="4"/>
  <c r="E332" i="16"/>
  <c r="AD68" i="4"/>
  <c r="E347" i="16"/>
  <c r="AD118" i="4"/>
  <c r="E145" i="16"/>
  <c r="AD150" i="4"/>
  <c r="E193" i="16"/>
  <c r="AD238" i="4"/>
  <c r="E176" i="16"/>
  <c r="AD170" i="4"/>
  <c r="E111" i="16"/>
  <c r="AD52" i="4"/>
  <c r="E268" i="16"/>
  <c r="AD325" i="4"/>
  <c r="E151" i="16"/>
  <c r="AD32" i="4"/>
  <c r="E63" i="16"/>
  <c r="AD179" i="4"/>
  <c r="E32" i="16"/>
  <c r="AD151" i="4"/>
  <c r="E292" i="16"/>
  <c r="AD119" i="4"/>
  <c r="E163" i="16"/>
  <c r="AD187" i="4"/>
  <c r="E61" i="16"/>
  <c r="AD93" i="4"/>
  <c r="E131" i="16"/>
  <c r="AD126" i="4"/>
  <c r="E133" i="16"/>
  <c r="AD124" i="4"/>
  <c r="E90" i="16"/>
  <c r="AD104" i="4"/>
  <c r="E191" i="16"/>
  <c r="AD88" i="4"/>
  <c r="E152" i="16"/>
  <c r="AD227" i="4"/>
  <c r="E126" i="16"/>
  <c r="AD272" i="4"/>
  <c r="E72" i="16"/>
  <c r="AD323" i="4"/>
  <c r="E84" i="16"/>
  <c r="AD24" i="4"/>
  <c r="E85" i="16"/>
  <c r="AD215" i="4"/>
  <c r="E228" i="16"/>
  <c r="AD333" i="4"/>
  <c r="E245" i="16"/>
  <c r="AD116" i="4"/>
  <c r="E177" i="16"/>
  <c r="AD298" i="4"/>
  <c r="E181" i="16"/>
  <c r="AD166" i="4"/>
  <c r="E267" i="16"/>
  <c r="AD167" i="4"/>
  <c r="E201" i="16"/>
  <c r="AD102" i="4"/>
  <c r="E53" i="16"/>
  <c r="AD275" i="4"/>
  <c r="E186" i="16"/>
  <c r="AD191" i="4"/>
  <c r="E34" i="16"/>
  <c r="AD241" i="4"/>
  <c r="E346" i="16"/>
  <c r="AD109" i="4"/>
  <c r="E264" i="16"/>
  <c r="AD222" i="4"/>
  <c r="E136" i="16"/>
  <c r="AD42" i="4"/>
  <c r="E237" i="16"/>
  <c r="AD33" i="4"/>
  <c r="E88" i="16"/>
  <c r="AD321" i="4"/>
  <c r="E325" i="16"/>
  <c r="E315" i="19" s="1"/>
  <c r="AD181" i="4"/>
  <c r="E336" i="16"/>
  <c r="AD230" i="4"/>
  <c r="E40" i="16"/>
  <c r="AD214" i="4"/>
  <c r="E48" i="16"/>
  <c r="AD198" i="4"/>
  <c r="E280" i="16"/>
  <c r="AD327" i="4"/>
  <c r="E62" i="16"/>
  <c r="AD180" i="4"/>
  <c r="E333" i="16"/>
  <c r="AD23" i="4"/>
  <c r="E82" i="16"/>
  <c r="AD189" i="4"/>
  <c r="E330" i="16"/>
  <c r="AD178" i="4"/>
  <c r="E344" i="16"/>
  <c r="E342" i="16"/>
  <c r="E340" i="16"/>
  <c r="AD63" i="4"/>
  <c r="E173" i="16"/>
  <c r="AD309" i="4"/>
  <c r="E262" i="16"/>
  <c r="AD61" i="4"/>
  <c r="E171" i="16"/>
  <c r="AD38" i="4"/>
  <c r="E69" i="16"/>
  <c r="AD92" i="4"/>
  <c r="E162" i="16"/>
  <c r="AD64" i="4"/>
  <c r="E172" i="16"/>
  <c r="AD46" i="4"/>
  <c r="E157" i="16"/>
  <c r="E277" i="16"/>
  <c r="E256" i="16"/>
  <c r="AD144" i="4"/>
  <c r="E291" i="16"/>
  <c r="AD90" i="4"/>
  <c r="E356" i="16"/>
  <c r="AD159" i="4"/>
  <c r="E240" i="16"/>
  <c r="AD142" i="4"/>
  <c r="E335" i="16"/>
  <c r="AD313" i="4"/>
  <c r="E299" i="16"/>
  <c r="M308" i="30" s="1"/>
  <c r="AD288" i="4"/>
  <c r="E315" i="16"/>
  <c r="AD192" i="4"/>
  <c r="E118" i="16"/>
  <c r="AD292" i="4"/>
  <c r="E209" i="16"/>
  <c r="AD324" i="4"/>
  <c r="E26" i="16"/>
  <c r="AD82" i="4"/>
  <c r="E226" i="16"/>
  <c r="AD51" i="4"/>
  <c r="E313" i="16"/>
  <c r="AD35" i="4"/>
  <c r="E351" i="16"/>
  <c r="AD332" i="4"/>
  <c r="E127" i="16"/>
  <c r="AD172" i="4"/>
  <c r="E179" i="16"/>
  <c r="AD304" i="4"/>
  <c r="E266" i="16"/>
  <c r="E299" i="19" s="1"/>
  <c r="AD153" i="4"/>
  <c r="E321" i="16"/>
  <c r="AD160" i="4"/>
  <c r="E14" i="16"/>
  <c r="AD121" i="4"/>
  <c r="E358" i="16"/>
  <c r="AD331" i="4"/>
  <c r="E128" i="16"/>
  <c r="AD316" i="4"/>
  <c r="E270" i="16"/>
  <c r="E311" i="19" s="1"/>
  <c r="AD149" i="4"/>
  <c r="E339" i="16"/>
  <c r="AD268" i="4"/>
  <c r="E283" i="16"/>
  <c r="AD112" i="4"/>
  <c r="E195" i="16"/>
  <c r="AD83" i="4"/>
  <c r="E227" i="16"/>
  <c r="AD219" i="4"/>
  <c r="E125" i="16"/>
  <c r="AD262" i="4"/>
  <c r="E197" i="16"/>
  <c r="E261" i="19" s="1"/>
  <c r="AD165" i="4"/>
  <c r="E17" i="16"/>
  <c r="AD101" i="4"/>
  <c r="E189" i="16"/>
  <c r="AD43" i="4"/>
  <c r="E114" i="16"/>
  <c r="AD173" i="4"/>
  <c r="E178" i="16"/>
  <c r="AD186" i="4"/>
  <c r="E124" i="16"/>
  <c r="AD156" i="4"/>
  <c r="E66" i="16"/>
  <c r="AD211" i="4"/>
  <c r="E236" i="16"/>
  <c r="AD196" i="4"/>
  <c r="E348" i="16"/>
  <c r="AD27" i="4"/>
  <c r="E44" i="16"/>
  <c r="AD310" i="4"/>
  <c r="E59" i="16"/>
  <c r="AD41" i="4"/>
  <c r="E22" i="16"/>
  <c r="AD240" i="4"/>
  <c r="E279" i="16"/>
  <c r="AD113" i="4"/>
  <c r="E166" i="16"/>
  <c r="AD138" i="4"/>
  <c r="E213" i="16"/>
  <c r="AD305" i="4"/>
  <c r="E146" i="16"/>
  <c r="AD190" i="4"/>
  <c r="E28" i="16"/>
  <c r="AD280" i="4"/>
  <c r="E57" i="16"/>
  <c r="AD114" i="4"/>
  <c r="E164" i="16"/>
  <c r="AD246" i="4"/>
  <c r="E67" i="16"/>
  <c r="AD49" i="4"/>
  <c r="E309" i="16"/>
  <c r="AD79" i="4"/>
  <c r="E203" i="16"/>
  <c r="AD54" i="4"/>
  <c r="E238" i="16"/>
  <c r="AD285" i="4"/>
  <c r="E7" i="16"/>
  <c r="AD20" i="4"/>
  <c r="E92" i="16"/>
  <c r="AD57" i="4"/>
  <c r="E208" i="16"/>
  <c r="AD73" i="4"/>
  <c r="E324" i="16"/>
  <c r="AD36" i="4"/>
  <c r="E73" i="16"/>
  <c r="AD130" i="4"/>
  <c r="E271" i="16"/>
  <c r="AD171" i="4"/>
  <c r="E159" i="16"/>
  <c r="AD183" i="4"/>
  <c r="E293" i="16"/>
  <c r="AD300" i="4"/>
  <c r="E341" i="16"/>
  <c r="AD94" i="4"/>
  <c r="E99" i="16"/>
  <c r="AD111" i="4"/>
  <c r="E100" i="16"/>
  <c r="AD34" i="4"/>
  <c r="E255" i="16"/>
  <c r="AD207" i="4"/>
  <c r="E221" i="16"/>
  <c r="AD203" i="4"/>
  <c r="E115" i="16"/>
  <c r="AD177" i="4"/>
  <c r="E103" i="16"/>
  <c r="AD197" i="4"/>
  <c r="E278" i="16"/>
  <c r="AD26" i="4"/>
  <c r="E122" i="16"/>
  <c r="AD260" i="4"/>
  <c r="E288" i="16"/>
  <c r="AD106" i="4"/>
  <c r="E154" i="16"/>
  <c r="AD175" i="4"/>
  <c r="E101" i="16"/>
  <c r="AD72" i="4"/>
  <c r="E249" i="16"/>
  <c r="AD224" i="4"/>
  <c r="E51" i="16"/>
  <c r="AD157" i="4"/>
  <c r="E6" i="16"/>
  <c r="AD195" i="4"/>
  <c r="E141" i="16"/>
  <c r="AD308" i="4"/>
  <c r="AD146" i="4"/>
  <c r="AD70" i="4"/>
  <c r="AD14" i="4"/>
  <c r="AD12" i="4"/>
  <c r="AD293" i="4"/>
  <c r="AD263" i="4"/>
  <c r="AD30" i="4"/>
  <c r="AD6" i="4"/>
  <c r="AD9" i="4"/>
  <c r="AD278" i="4"/>
  <c r="AD225" i="4"/>
  <c r="AD136" i="4"/>
  <c r="AD289" i="4"/>
  <c r="AD139" i="4"/>
  <c r="AD201" i="4"/>
  <c r="AD145" i="4"/>
  <c r="AD123" i="4"/>
  <c r="AD132" i="4"/>
  <c r="AD311" i="4"/>
  <c r="AD85" i="4"/>
  <c r="AD270" i="4"/>
  <c r="AD291" i="4"/>
  <c r="AD242" i="4"/>
  <c r="AD10" i="4"/>
  <c r="AD7" i="4"/>
  <c r="AD252" i="4"/>
  <c r="AD266" i="4"/>
  <c r="AD210" i="4"/>
  <c r="AD256" i="4"/>
  <c r="AD296" i="4"/>
  <c r="AD99" i="4"/>
  <c r="AD141" i="4"/>
  <c r="AD236" i="4"/>
  <c r="AD220" i="4"/>
  <c r="AD273" i="4"/>
  <c r="AD89" i="4"/>
  <c r="AD162" i="4"/>
  <c r="AD200" i="4"/>
  <c r="AD53" i="4"/>
  <c r="AD131" i="4"/>
  <c r="AD15" i="4"/>
  <c r="AD78" i="4"/>
  <c r="AD31" i="4"/>
  <c r="AD314" i="4"/>
  <c r="AD21" i="4"/>
  <c r="AD18" i="4"/>
  <c r="AD244" i="4"/>
  <c r="AD322" i="4"/>
  <c r="AD315" i="4"/>
  <c r="AD80" i="4"/>
  <c r="AD108" i="4"/>
  <c r="AD228" i="4"/>
  <c r="AD152" i="4"/>
  <c r="AD276" i="4"/>
  <c r="AD22" i="4"/>
  <c r="AD147" i="4"/>
  <c r="AD168" i="4"/>
  <c r="AD274" i="4"/>
  <c r="AD13" i="4"/>
  <c r="AD255" i="4"/>
  <c r="AD91" i="4"/>
  <c r="AD259" i="4"/>
  <c r="AD212" i="4"/>
  <c r="AD194" i="4"/>
  <c r="AD299" i="4"/>
  <c r="AD97" i="4"/>
  <c r="AD199" i="4"/>
  <c r="AD148" i="4"/>
  <c r="AD127" i="4"/>
  <c r="AD218" i="4"/>
  <c r="AD297" i="4"/>
  <c r="AD188" i="4"/>
  <c r="AD98" i="4"/>
  <c r="J216" i="16"/>
  <c r="L216" i="16" s="1"/>
  <c r="S216" i="16" s="1"/>
  <c r="AR338" i="30" s="1"/>
  <c r="L43" i="22"/>
  <c r="AB125" i="4"/>
  <c r="J359" i="19" l="1"/>
  <c r="AE359" i="4"/>
  <c r="AF359" i="4" s="1"/>
  <c r="J269" i="19"/>
  <c r="AE269" i="4"/>
  <c r="J247" i="19"/>
  <c r="AE247" i="4"/>
  <c r="J199" i="19"/>
  <c r="AE199" i="4"/>
  <c r="J97" i="19"/>
  <c r="AE97" i="4"/>
  <c r="J15" i="19"/>
  <c r="AE15" i="4"/>
  <c r="J7" i="19"/>
  <c r="AE7" i="4"/>
  <c r="J89" i="19"/>
  <c r="AE89" i="4"/>
  <c r="J261" i="19"/>
  <c r="AE261" i="4"/>
  <c r="J242" i="19"/>
  <c r="AE242" i="4"/>
  <c r="J95" i="19"/>
  <c r="AE95" i="4"/>
  <c r="J17" i="19"/>
  <c r="AE17" i="4"/>
  <c r="J16" i="19"/>
  <c r="AE16" i="4"/>
  <c r="J154" i="19"/>
  <c r="AE154" i="4"/>
  <c r="J9" i="19"/>
  <c r="AE9" i="4"/>
  <c r="J146" i="19"/>
  <c r="AE146" i="4"/>
  <c r="J204" i="19"/>
  <c r="AE204" i="4"/>
  <c r="J291" i="19"/>
  <c r="AE291" i="4"/>
  <c r="J133" i="19"/>
  <c r="AE133" i="4"/>
  <c r="J13" i="19"/>
  <c r="AE13" i="4"/>
  <c r="J200" i="19"/>
  <c r="AE200" i="4"/>
  <c r="J21" i="19"/>
  <c r="AE21" i="4"/>
  <c r="J194" i="19"/>
  <c r="AE194" i="4"/>
  <c r="J168" i="19"/>
  <c r="AE168" i="4"/>
  <c r="J254" i="19"/>
  <c r="AE254" i="4"/>
  <c r="J10" i="19"/>
  <c r="AE10" i="4"/>
  <c r="J141" i="19"/>
  <c r="AE141" i="4"/>
  <c r="J14" i="19"/>
  <c r="AE14" i="4"/>
  <c r="J132" i="19"/>
  <c r="AE132" i="4"/>
  <c r="J236" i="19"/>
  <c r="AE236" i="4"/>
  <c r="J19" i="19"/>
  <c r="AE19" i="4"/>
  <c r="J70" i="19"/>
  <c r="AE70" i="4"/>
  <c r="J6" i="19"/>
  <c r="AE6" i="4"/>
  <c r="J228" i="19"/>
  <c r="AE228" i="4"/>
  <c r="J212" i="19"/>
  <c r="AE212" i="4"/>
  <c r="J315" i="19"/>
  <c r="AE315" i="4"/>
  <c r="J85" i="19"/>
  <c r="AE85" i="4"/>
  <c r="J282" i="19"/>
  <c r="AE282" i="4"/>
  <c r="J273" i="19"/>
  <c r="AE273" i="4"/>
  <c r="J128" i="19"/>
  <c r="AE128" i="4"/>
  <c r="J270" i="19"/>
  <c r="AE270" i="4"/>
  <c r="J123" i="19"/>
  <c r="AE123" i="4"/>
  <c r="J139" i="19"/>
  <c r="AE139" i="4"/>
  <c r="J136" i="19"/>
  <c r="AE136" i="4"/>
  <c r="J18" i="19"/>
  <c r="AE18" i="4"/>
  <c r="J30" i="19"/>
  <c r="AE30" i="4"/>
  <c r="J220" i="19"/>
  <c r="AE220" i="4"/>
  <c r="J311" i="19"/>
  <c r="AE311" i="4"/>
  <c r="J148" i="19"/>
  <c r="AE148" i="4"/>
  <c r="J96" i="19"/>
  <c r="AE96" i="4"/>
  <c r="J98" i="19"/>
  <c r="AE98" i="4"/>
  <c r="J129" i="19"/>
  <c r="AE129" i="4"/>
  <c r="J99" i="19"/>
  <c r="AE99" i="4"/>
  <c r="J290" i="19"/>
  <c r="AE290" i="4"/>
  <c r="J306" i="19"/>
  <c r="AE306" i="4"/>
  <c r="J78" i="19"/>
  <c r="AE78" i="4"/>
  <c r="J145" i="19"/>
  <c r="AE145" i="4"/>
  <c r="J147" i="19"/>
  <c r="AE147" i="4"/>
  <c r="J131" i="19"/>
  <c r="AE131" i="4"/>
  <c r="J108" i="19"/>
  <c r="AE108" i="4"/>
  <c r="J225" i="19"/>
  <c r="AE225" i="4"/>
  <c r="J289" i="19"/>
  <c r="AE289" i="4"/>
  <c r="J296" i="19"/>
  <c r="AE296" i="4"/>
  <c r="J188" i="19"/>
  <c r="AE188" i="4"/>
  <c r="J22" i="19"/>
  <c r="AE22" i="4"/>
  <c r="J274" i="19"/>
  <c r="AE274" i="4"/>
  <c r="J249" i="19"/>
  <c r="AE249" i="4"/>
  <c r="J152" i="19"/>
  <c r="AE152" i="4"/>
  <c r="J299" i="19"/>
  <c r="AE299" i="4"/>
  <c r="J201" i="19"/>
  <c r="AE201" i="4"/>
  <c r="J244" i="19"/>
  <c r="AE244" i="4"/>
  <c r="J80" i="19"/>
  <c r="AE80" i="4"/>
  <c r="J162" i="19"/>
  <c r="AE162" i="4"/>
  <c r="J255" i="19"/>
  <c r="AE255" i="4"/>
  <c r="J218" i="19"/>
  <c r="AE218" i="4"/>
  <c r="J127" i="19"/>
  <c r="AE127" i="4"/>
  <c r="J31" i="19"/>
  <c r="AE31" i="4"/>
  <c r="J235" i="19"/>
  <c r="AE235" i="4"/>
  <c r="J210" i="19"/>
  <c r="AE210" i="4"/>
  <c r="J91" i="19"/>
  <c r="AE91" i="4"/>
  <c r="J53" i="19"/>
  <c r="AE53" i="4"/>
  <c r="J67" i="19"/>
  <c r="AE67" i="4"/>
  <c r="J12" i="19"/>
  <c r="AE12" i="4"/>
  <c r="J86" i="19"/>
  <c r="AE86" i="4"/>
  <c r="E293" i="19"/>
  <c r="E259" i="19"/>
  <c r="E264" i="19"/>
  <c r="E314" i="19"/>
  <c r="E266" i="19"/>
  <c r="E322" i="19"/>
  <c r="E256" i="19"/>
  <c r="M255" i="30"/>
  <c r="N255" i="30" s="1"/>
  <c r="AC255" i="30" s="1"/>
  <c r="AD255" i="30" s="1"/>
  <c r="E252" i="19"/>
  <c r="E294" i="19"/>
  <c r="E297" i="19"/>
  <c r="M256" i="30"/>
  <c r="AG256" i="30" s="1"/>
  <c r="AN256" i="30" s="1"/>
  <c r="E265" i="19"/>
  <c r="E263" i="19"/>
  <c r="M266" i="30"/>
  <c r="AM266" i="30" s="1"/>
  <c r="M289" i="30"/>
  <c r="N289" i="30" s="1"/>
  <c r="AC289" i="30" s="1"/>
  <c r="AD289" i="30" s="1"/>
  <c r="M314" i="30"/>
  <c r="AM314" i="30" s="1"/>
  <c r="M252" i="30"/>
  <c r="AG252" i="30" s="1"/>
  <c r="AN252" i="30" s="1"/>
  <c r="E308" i="19"/>
  <c r="E250" i="19"/>
  <c r="M296" i="30"/>
  <c r="AM296" i="30" s="1"/>
  <c r="M293" i="30"/>
  <c r="AB293" i="30" s="1"/>
  <c r="J277" i="16"/>
  <c r="L277" i="16" s="1"/>
  <c r="S277" i="16" s="1"/>
  <c r="E348" i="19"/>
  <c r="M348" i="30"/>
  <c r="M311" i="30"/>
  <c r="AB311" i="30" s="1"/>
  <c r="M360" i="30"/>
  <c r="M297" i="30"/>
  <c r="AG297" i="30" s="1"/>
  <c r="AN297" i="30" s="1"/>
  <c r="M247" i="30"/>
  <c r="AG247" i="30" s="1"/>
  <c r="AN247" i="30" s="1"/>
  <c r="M322" i="30"/>
  <c r="AB322" i="30" s="1"/>
  <c r="M295" i="30"/>
  <c r="E295" i="19"/>
  <c r="J132" i="16"/>
  <c r="L132" i="16" s="1"/>
  <c r="M349" i="30"/>
  <c r="E349" i="19"/>
  <c r="E320" i="19"/>
  <c r="M320" i="30"/>
  <c r="E312" i="19"/>
  <c r="M312" i="30"/>
  <c r="M270" i="30"/>
  <c r="AG270" i="30" s="1"/>
  <c r="AN270" i="30" s="1"/>
  <c r="J342" i="16"/>
  <c r="L342" i="16" s="1"/>
  <c r="E350" i="19"/>
  <c r="M350" i="30"/>
  <c r="N254" i="30"/>
  <c r="AC254" i="30" s="1"/>
  <c r="AD254" i="30" s="1"/>
  <c r="AB254" i="30"/>
  <c r="AG254" i="30"/>
  <c r="AN254" i="30" s="1"/>
  <c r="AM254" i="30"/>
  <c r="E358" i="19"/>
  <c r="M358" i="30"/>
  <c r="M259" i="30"/>
  <c r="N259" i="30" s="1"/>
  <c r="AC259" i="30" s="1"/>
  <c r="AD259" i="30" s="1"/>
  <c r="M362" i="30"/>
  <c r="M257" i="30"/>
  <c r="E257" i="19"/>
  <c r="AG359" i="30"/>
  <c r="AN359" i="30" s="1"/>
  <c r="N359" i="30"/>
  <c r="AC359" i="30" s="1"/>
  <c r="AD359" i="30" s="1"/>
  <c r="AB359" i="30"/>
  <c r="AM359" i="30"/>
  <c r="M315" i="30"/>
  <c r="AG315" i="30" s="1"/>
  <c r="AN315" i="30" s="1"/>
  <c r="M363" i="30"/>
  <c r="M364" i="30"/>
  <c r="E267" i="19"/>
  <c r="M267" i="30"/>
  <c r="M261" i="30"/>
  <c r="N261" i="30" s="1"/>
  <c r="AC261" i="30" s="1"/>
  <c r="AD261" i="30" s="1"/>
  <c r="M299" i="30"/>
  <c r="AG299" i="30" s="1"/>
  <c r="AN299" i="30" s="1"/>
  <c r="AG306" i="30"/>
  <c r="AN306" i="30" s="1"/>
  <c r="AM306" i="30"/>
  <c r="AB306" i="30"/>
  <c r="N306" i="30"/>
  <c r="AC306" i="30" s="1"/>
  <c r="AD306" i="30" s="1"/>
  <c r="J194" i="16"/>
  <c r="L194" i="16" s="1"/>
  <c r="E351" i="19"/>
  <c r="M351" i="30"/>
  <c r="AO11" i="30"/>
  <c r="AO206" i="30"/>
  <c r="E167" i="19"/>
  <c r="M167" i="30"/>
  <c r="AM80" i="30"/>
  <c r="AB80" i="30"/>
  <c r="N80" i="30"/>
  <c r="AC80" i="30" s="1"/>
  <c r="AD80" i="30" s="1"/>
  <c r="AG80" i="30"/>
  <c r="AN80" i="30" s="1"/>
  <c r="E203" i="19"/>
  <c r="M203" i="30"/>
  <c r="E181" i="19"/>
  <c r="M181" i="30"/>
  <c r="E32" i="19"/>
  <c r="M32" i="30"/>
  <c r="AG145" i="30"/>
  <c r="AN145" i="30" s="1"/>
  <c r="AB145" i="30"/>
  <c r="N145" i="30"/>
  <c r="AC145" i="30" s="1"/>
  <c r="AD145" i="30" s="1"/>
  <c r="AM145" i="30"/>
  <c r="E157" i="19"/>
  <c r="M157" i="30"/>
  <c r="E90" i="19"/>
  <c r="M90" i="30"/>
  <c r="E301" i="19"/>
  <c r="M301" i="30"/>
  <c r="E94" i="19"/>
  <c r="M94" i="30"/>
  <c r="E79" i="19"/>
  <c r="M79" i="30"/>
  <c r="E138" i="19"/>
  <c r="M138" i="30"/>
  <c r="E332" i="19"/>
  <c r="M332" i="30"/>
  <c r="E33" i="19"/>
  <c r="M33" i="30"/>
  <c r="E102" i="19"/>
  <c r="M102" i="30"/>
  <c r="E333" i="19"/>
  <c r="M333" i="30"/>
  <c r="E119" i="19"/>
  <c r="M119" i="30"/>
  <c r="E52" i="19"/>
  <c r="M52" i="30"/>
  <c r="E216" i="19"/>
  <c r="M216" i="30"/>
  <c r="E284" i="19"/>
  <c r="M284" i="30"/>
  <c r="E135" i="19"/>
  <c r="M135" i="30"/>
  <c r="E44" i="19"/>
  <c r="M44" i="30"/>
  <c r="N95" i="30"/>
  <c r="AC95" i="30" s="1"/>
  <c r="AD95" i="30" s="1"/>
  <c r="AM95" i="30"/>
  <c r="AG95" i="30"/>
  <c r="AN95" i="30" s="1"/>
  <c r="AB95" i="30"/>
  <c r="N13" i="30"/>
  <c r="AC13" i="30" s="1"/>
  <c r="AD13" i="30" s="1"/>
  <c r="AB13" i="30"/>
  <c r="AG13" i="30"/>
  <c r="AN13" i="30" s="1"/>
  <c r="AM13" i="30"/>
  <c r="N53" i="30"/>
  <c r="AC53" i="30" s="1"/>
  <c r="AD53" i="30" s="1"/>
  <c r="AB53" i="30"/>
  <c r="AG53" i="30"/>
  <c r="AN53" i="30" s="1"/>
  <c r="AM53" i="30"/>
  <c r="N108" i="30"/>
  <c r="AC108" i="30" s="1"/>
  <c r="AD108" i="30" s="1"/>
  <c r="AB108" i="30"/>
  <c r="AG108" i="30"/>
  <c r="AN108" i="30" s="1"/>
  <c r="AM108" i="30"/>
  <c r="N30" i="30"/>
  <c r="AC30" i="30" s="1"/>
  <c r="AD30" i="30" s="1"/>
  <c r="AG30" i="30"/>
  <c r="AN30" i="30" s="1"/>
  <c r="AB30" i="30"/>
  <c r="AM30" i="30"/>
  <c r="AG228" i="30"/>
  <c r="AN228" i="30" s="1"/>
  <c r="AB228" i="30"/>
  <c r="AM228" i="30"/>
  <c r="N228" i="30"/>
  <c r="AC228" i="30" s="1"/>
  <c r="AD228" i="30" s="1"/>
  <c r="AG200" i="30"/>
  <c r="AN200" i="30" s="1"/>
  <c r="AB200" i="30"/>
  <c r="N200" i="30"/>
  <c r="AC200" i="30" s="1"/>
  <c r="AD200" i="30" s="1"/>
  <c r="AM200" i="30"/>
  <c r="AB218" i="30"/>
  <c r="AM218" i="30"/>
  <c r="AG218" i="30"/>
  <c r="AN218" i="30" s="1"/>
  <c r="N218" i="30"/>
  <c r="AC218" i="30" s="1"/>
  <c r="AD218" i="30" s="1"/>
  <c r="N282" i="30"/>
  <c r="AC282" i="30" s="1"/>
  <c r="AD282" i="30" s="1"/>
  <c r="AB282" i="30"/>
  <c r="AG282" i="30"/>
  <c r="AN282" i="30" s="1"/>
  <c r="AM282" i="30"/>
  <c r="AG194" i="30"/>
  <c r="AN194" i="30" s="1"/>
  <c r="N194" i="30"/>
  <c r="AC194" i="30" s="1"/>
  <c r="AD194" i="30" s="1"/>
  <c r="AB194" i="30"/>
  <c r="AM194" i="30"/>
  <c r="N290" i="30"/>
  <c r="AC290" i="30" s="1"/>
  <c r="AD290" i="30" s="1"/>
  <c r="AB290" i="30"/>
  <c r="AM290" i="30"/>
  <c r="AG290" i="30"/>
  <c r="AN290" i="30" s="1"/>
  <c r="E170" i="19"/>
  <c r="M170" i="30"/>
  <c r="AG220" i="30"/>
  <c r="AN220" i="30" s="1"/>
  <c r="AB220" i="30"/>
  <c r="AM220" i="30"/>
  <c r="N220" i="30"/>
  <c r="AC220" i="30" s="1"/>
  <c r="AD220" i="30" s="1"/>
  <c r="E104" i="19"/>
  <c r="M104" i="30"/>
  <c r="AM162" i="30"/>
  <c r="AG162" i="30"/>
  <c r="AN162" i="30" s="1"/>
  <c r="AB162" i="30"/>
  <c r="N162" i="30"/>
  <c r="AC162" i="30" s="1"/>
  <c r="AD162" i="30" s="1"/>
  <c r="E260" i="19"/>
  <c r="M260" i="30"/>
  <c r="E177" i="19"/>
  <c r="M177" i="30"/>
  <c r="E300" i="19"/>
  <c r="M300" i="30"/>
  <c r="E57" i="19"/>
  <c r="M57" i="30"/>
  <c r="E49" i="19"/>
  <c r="M49" i="30"/>
  <c r="E113" i="19"/>
  <c r="M113" i="30"/>
  <c r="E27" i="19"/>
  <c r="M27" i="30"/>
  <c r="E43" i="19"/>
  <c r="M43" i="30"/>
  <c r="E35" i="19"/>
  <c r="M35" i="30"/>
  <c r="E313" i="19"/>
  <c r="M313" i="30"/>
  <c r="E64" i="19"/>
  <c r="M64" i="30"/>
  <c r="E230" i="19"/>
  <c r="M230" i="30"/>
  <c r="E318" i="19"/>
  <c r="M318" i="30"/>
  <c r="E185" i="19"/>
  <c r="M185" i="30"/>
  <c r="E56" i="19"/>
  <c r="M56" i="30"/>
  <c r="E161" i="19"/>
  <c r="M161" i="30"/>
  <c r="E253" i="19"/>
  <c r="M253" i="30"/>
  <c r="E45" i="19"/>
  <c r="M45" i="30"/>
  <c r="E202" i="19"/>
  <c r="M202" i="30"/>
  <c r="E251" i="19"/>
  <c r="M251" i="30"/>
  <c r="E245" i="19"/>
  <c r="M245" i="30"/>
  <c r="E151" i="19"/>
  <c r="M151" i="30"/>
  <c r="N269" i="30"/>
  <c r="AC269" i="30" s="1"/>
  <c r="AD269" i="30" s="1"/>
  <c r="AG269" i="30"/>
  <c r="AN269" i="30" s="1"/>
  <c r="AB269" i="30"/>
  <c r="AM269" i="30"/>
  <c r="N31" i="30"/>
  <c r="AC31" i="30" s="1"/>
  <c r="AD31" i="30" s="1"/>
  <c r="AM31" i="30"/>
  <c r="AG31" i="30"/>
  <c r="AN31" i="30" s="1"/>
  <c r="AB31" i="30"/>
  <c r="E189" i="19"/>
  <c r="M189" i="30"/>
  <c r="E59" i="19"/>
  <c r="M59" i="30"/>
  <c r="E229" i="19"/>
  <c r="M229" i="30"/>
  <c r="E47" i="19"/>
  <c r="M47" i="30"/>
  <c r="E279" i="19"/>
  <c r="M279" i="30"/>
  <c r="E222" i="19"/>
  <c r="M222" i="30"/>
  <c r="E166" i="19"/>
  <c r="M166" i="30"/>
  <c r="E24" i="19"/>
  <c r="M24" i="30"/>
  <c r="E179" i="19"/>
  <c r="M179" i="30"/>
  <c r="E238" i="19"/>
  <c r="M238" i="30"/>
  <c r="E164" i="19"/>
  <c r="M164" i="30"/>
  <c r="E58" i="19"/>
  <c r="M58" i="30"/>
  <c r="E75" i="19"/>
  <c r="M75" i="30"/>
  <c r="E100" i="19"/>
  <c r="M100" i="30"/>
  <c r="AG96" i="30"/>
  <c r="AN96" i="30" s="1"/>
  <c r="N96" i="30"/>
  <c r="AC96" i="30" s="1"/>
  <c r="AD96" i="30" s="1"/>
  <c r="AB96" i="30"/>
  <c r="AM96" i="30"/>
  <c r="AG123" i="30"/>
  <c r="AN123" i="30" s="1"/>
  <c r="AB123" i="30"/>
  <c r="N123" i="30"/>
  <c r="AC123" i="30" s="1"/>
  <c r="AD123" i="30" s="1"/>
  <c r="AM123" i="30"/>
  <c r="N236" i="30"/>
  <c r="AC236" i="30" s="1"/>
  <c r="AD236" i="30" s="1"/>
  <c r="AB236" i="30"/>
  <c r="AM236" i="30"/>
  <c r="AG236" i="30"/>
  <c r="AN236" i="30" s="1"/>
  <c r="N16" i="30"/>
  <c r="AC16" i="30" s="1"/>
  <c r="AD16" i="30" s="1"/>
  <c r="AB16" i="30"/>
  <c r="AG16" i="30"/>
  <c r="AN16" i="30" s="1"/>
  <c r="AM16" i="30"/>
  <c r="AG154" i="30"/>
  <c r="AN154" i="30" s="1"/>
  <c r="N154" i="30"/>
  <c r="AC154" i="30" s="1"/>
  <c r="AD154" i="30" s="1"/>
  <c r="AM154" i="30"/>
  <c r="AB154" i="30"/>
  <c r="AM225" i="30"/>
  <c r="AG225" i="30"/>
  <c r="AN225" i="30" s="1"/>
  <c r="AB225" i="30"/>
  <c r="N225" i="30"/>
  <c r="AC225" i="30" s="1"/>
  <c r="AD225" i="30" s="1"/>
  <c r="AG212" i="30"/>
  <c r="AN212" i="30" s="1"/>
  <c r="AB212" i="30"/>
  <c r="AM212" i="30"/>
  <c r="N212" i="30"/>
  <c r="AC212" i="30" s="1"/>
  <c r="AD212" i="30" s="1"/>
  <c r="AG199" i="30"/>
  <c r="AN199" i="30" s="1"/>
  <c r="AB199" i="30"/>
  <c r="N199" i="30"/>
  <c r="AC199" i="30" s="1"/>
  <c r="AD199" i="30" s="1"/>
  <c r="AM199" i="30"/>
  <c r="AG265" i="30"/>
  <c r="AN265" i="30" s="1"/>
  <c r="AB265" i="30"/>
  <c r="AM265" i="30"/>
  <c r="N265" i="30"/>
  <c r="AC265" i="30" s="1"/>
  <c r="AD265" i="30" s="1"/>
  <c r="N273" i="30"/>
  <c r="AC273" i="30" s="1"/>
  <c r="AD273" i="30" s="1"/>
  <c r="AB273" i="30"/>
  <c r="AM273" i="30"/>
  <c r="AG273" i="30"/>
  <c r="AN273" i="30" s="1"/>
  <c r="N78" i="30"/>
  <c r="AC78" i="30" s="1"/>
  <c r="AD78" i="30" s="1"/>
  <c r="AB78" i="30"/>
  <c r="AM78" i="30"/>
  <c r="AG78" i="30"/>
  <c r="AN78" i="30" s="1"/>
  <c r="AG235" i="30"/>
  <c r="AN235" i="30" s="1"/>
  <c r="N235" i="30"/>
  <c r="AC235" i="30" s="1"/>
  <c r="AD235" i="30" s="1"/>
  <c r="AB235" i="30"/>
  <c r="AM235" i="30"/>
  <c r="E215" i="19"/>
  <c r="M215" i="30"/>
  <c r="N85" i="30"/>
  <c r="AC85" i="30" s="1"/>
  <c r="AD85" i="30" s="1"/>
  <c r="AG85" i="30"/>
  <c r="AN85" i="30" s="1"/>
  <c r="AB85" i="30"/>
  <c r="AM85" i="30"/>
  <c r="AG129" i="30"/>
  <c r="AN129" i="30" s="1"/>
  <c r="N129" i="30"/>
  <c r="AC129" i="30" s="1"/>
  <c r="AD129" i="30" s="1"/>
  <c r="AB129" i="30"/>
  <c r="AM129" i="30"/>
  <c r="E142" i="19"/>
  <c r="M142" i="30"/>
  <c r="E231" i="19"/>
  <c r="M231" i="30"/>
  <c r="E237" i="19"/>
  <c r="M237" i="30"/>
  <c r="E223" i="19"/>
  <c r="M223" i="30"/>
  <c r="E195" i="19"/>
  <c r="M195" i="30"/>
  <c r="E106" i="19"/>
  <c r="M106" i="30"/>
  <c r="E207" i="19"/>
  <c r="M207" i="30"/>
  <c r="E171" i="19"/>
  <c r="M171" i="30"/>
  <c r="E246" i="19"/>
  <c r="M246" i="30"/>
  <c r="E240" i="19"/>
  <c r="M240" i="30"/>
  <c r="E211" i="19"/>
  <c r="M211" i="30"/>
  <c r="E268" i="19"/>
  <c r="M268" i="30"/>
  <c r="E153" i="19"/>
  <c r="M153" i="30"/>
  <c r="E82" i="19"/>
  <c r="M82" i="30"/>
  <c r="E159" i="19"/>
  <c r="M159" i="30"/>
  <c r="E23" i="19"/>
  <c r="M23" i="30"/>
  <c r="E321" i="19"/>
  <c r="M321" i="30"/>
  <c r="E81" i="19"/>
  <c r="M81" i="30"/>
  <c r="E110" i="19"/>
  <c r="M110" i="30"/>
  <c r="E287" i="19"/>
  <c r="M287" i="30"/>
  <c r="E62" i="19"/>
  <c r="M62" i="30"/>
  <c r="E25" i="19"/>
  <c r="M25" i="30"/>
  <c r="E107" i="19"/>
  <c r="M107" i="30"/>
  <c r="E239" i="19"/>
  <c r="M239" i="30"/>
  <c r="E140" i="19"/>
  <c r="M140" i="30"/>
  <c r="E55" i="19"/>
  <c r="M55" i="30"/>
  <c r="E334" i="19"/>
  <c r="M334" i="30"/>
  <c r="E37" i="19"/>
  <c r="M37" i="30"/>
  <c r="BD206" i="30"/>
  <c r="BC206" i="30"/>
  <c r="BE206" i="30"/>
  <c r="BG206" i="30"/>
  <c r="BF206" i="30"/>
  <c r="BA206" i="30"/>
  <c r="E42" i="19"/>
  <c r="M42" i="30"/>
  <c r="AB89" i="30"/>
  <c r="AM89" i="30"/>
  <c r="AG89" i="30"/>
  <c r="AN89" i="30" s="1"/>
  <c r="N89" i="30"/>
  <c r="AC89" i="30" s="1"/>
  <c r="AD89" i="30" s="1"/>
  <c r="E175" i="19"/>
  <c r="M175" i="30"/>
  <c r="E328" i="19"/>
  <c r="M328" i="30"/>
  <c r="E150" i="19"/>
  <c r="M150" i="30"/>
  <c r="E48" i="19"/>
  <c r="M48" i="30"/>
  <c r="BC8" i="30"/>
  <c r="BF8" i="30"/>
  <c r="BA8" i="30"/>
  <c r="BE8" i="30"/>
  <c r="BG8" i="30"/>
  <c r="BD8" i="30"/>
  <c r="N19" i="30"/>
  <c r="AC19" i="30" s="1"/>
  <c r="AD19" i="30" s="1"/>
  <c r="AM19" i="30"/>
  <c r="AG19" i="30"/>
  <c r="AN19" i="30" s="1"/>
  <c r="AB19" i="30"/>
  <c r="AM99" i="30"/>
  <c r="AB99" i="30"/>
  <c r="AG99" i="30"/>
  <c r="AN99" i="30" s="1"/>
  <c r="N99" i="30"/>
  <c r="AC99" i="30" s="1"/>
  <c r="AD99" i="30" s="1"/>
  <c r="E149" i="19"/>
  <c r="M149" i="30"/>
  <c r="E330" i="19"/>
  <c r="M330" i="30"/>
  <c r="E29" i="19"/>
  <c r="M29" i="30"/>
  <c r="E60" i="19"/>
  <c r="M60" i="30"/>
  <c r="E241" i="19"/>
  <c r="M241" i="30"/>
  <c r="E272" i="19"/>
  <c r="M272" i="30"/>
  <c r="E124" i="19"/>
  <c r="M124" i="30"/>
  <c r="E118" i="19"/>
  <c r="M118" i="30"/>
  <c r="E87" i="19"/>
  <c r="M87" i="30"/>
  <c r="E115" i="19"/>
  <c r="M115" i="30"/>
  <c r="E84" i="19"/>
  <c r="M84" i="30"/>
  <c r="N10" i="30"/>
  <c r="AC10" i="30" s="1"/>
  <c r="AD10" i="30" s="1"/>
  <c r="AB10" i="30"/>
  <c r="AG10" i="30"/>
  <c r="AN10" i="30" s="1"/>
  <c r="AM10" i="30"/>
  <c r="AM201" i="30"/>
  <c r="AG201" i="30"/>
  <c r="AN201" i="30" s="1"/>
  <c r="AB201" i="30"/>
  <c r="N201" i="30"/>
  <c r="AC201" i="30" s="1"/>
  <c r="AD201" i="30" s="1"/>
  <c r="AG136" i="30"/>
  <c r="AN136" i="30" s="1"/>
  <c r="AB136" i="30"/>
  <c r="AM136" i="30"/>
  <c r="N136" i="30"/>
  <c r="AC136" i="30" s="1"/>
  <c r="AD136" i="30" s="1"/>
  <c r="AG70" i="30"/>
  <c r="AN70" i="30" s="1"/>
  <c r="AB70" i="30"/>
  <c r="N70" i="30"/>
  <c r="AC70" i="30" s="1"/>
  <c r="AD70" i="30" s="1"/>
  <c r="AM70" i="30"/>
  <c r="AM141" i="30"/>
  <c r="AB141" i="30"/>
  <c r="N141" i="30"/>
  <c r="AC141" i="30" s="1"/>
  <c r="AD141" i="30" s="1"/>
  <c r="AG141" i="30"/>
  <c r="AN141" i="30" s="1"/>
  <c r="AG12" i="30"/>
  <c r="AN12" i="30" s="1"/>
  <c r="AB12" i="30"/>
  <c r="N12" i="30"/>
  <c r="AC12" i="30" s="1"/>
  <c r="AD12" i="30" s="1"/>
  <c r="AM12" i="30"/>
  <c r="N86" i="30"/>
  <c r="AC86" i="30" s="1"/>
  <c r="AD86" i="30" s="1"/>
  <c r="AB86" i="30"/>
  <c r="AM86" i="30"/>
  <c r="AG86" i="30"/>
  <c r="AN86" i="30" s="1"/>
  <c r="N98" i="30"/>
  <c r="AC98" i="30" s="1"/>
  <c r="AD98" i="30" s="1"/>
  <c r="AB98" i="30"/>
  <c r="AG98" i="30"/>
  <c r="AN98" i="30" s="1"/>
  <c r="AM98" i="30"/>
  <c r="N21" i="30"/>
  <c r="AC21" i="30" s="1"/>
  <c r="AD21" i="30" s="1"/>
  <c r="AM21" i="30"/>
  <c r="AG21" i="30"/>
  <c r="AN21" i="30" s="1"/>
  <c r="AB21" i="30"/>
  <c r="N127" i="30"/>
  <c r="AC127" i="30" s="1"/>
  <c r="AD127" i="30" s="1"/>
  <c r="AB127" i="30"/>
  <c r="AG127" i="30"/>
  <c r="AN127" i="30" s="1"/>
  <c r="AM127" i="30"/>
  <c r="AG274" i="30"/>
  <c r="AN274" i="30" s="1"/>
  <c r="AB274" i="30"/>
  <c r="N274" i="30"/>
  <c r="AC274" i="30" s="1"/>
  <c r="AD274" i="30" s="1"/>
  <c r="AM274" i="30"/>
  <c r="N168" i="30"/>
  <c r="AC168" i="30" s="1"/>
  <c r="AD168" i="30" s="1"/>
  <c r="AB168" i="30"/>
  <c r="AG168" i="30"/>
  <c r="AN168" i="30" s="1"/>
  <c r="AM168" i="30"/>
  <c r="N210" i="30"/>
  <c r="AC210" i="30" s="1"/>
  <c r="AD210" i="30" s="1"/>
  <c r="AB210" i="30"/>
  <c r="AM210" i="30"/>
  <c r="AG210" i="30"/>
  <c r="AN210" i="30" s="1"/>
  <c r="E271" i="19"/>
  <c r="M271" i="30"/>
  <c r="N148" i="30"/>
  <c r="AC148" i="30" s="1"/>
  <c r="AD148" i="30" s="1"/>
  <c r="AM148" i="30"/>
  <c r="AG148" i="30"/>
  <c r="AN148" i="30" s="1"/>
  <c r="AB148" i="30"/>
  <c r="E101" i="19"/>
  <c r="M101" i="30"/>
  <c r="E169" i="19"/>
  <c r="M169" i="30"/>
  <c r="N67" i="30"/>
  <c r="AC67" i="30" s="1"/>
  <c r="AD67" i="30" s="1"/>
  <c r="AB67" i="30"/>
  <c r="AM67" i="30"/>
  <c r="AG67" i="30"/>
  <c r="AN67" i="30" s="1"/>
  <c r="AG22" i="30"/>
  <c r="AN22" i="30" s="1"/>
  <c r="AB22" i="30"/>
  <c r="N22" i="30"/>
  <c r="AC22" i="30" s="1"/>
  <c r="AD22" i="30" s="1"/>
  <c r="AM22" i="30"/>
  <c r="E156" i="19"/>
  <c r="M156" i="30"/>
  <c r="E213" i="19"/>
  <c r="M213" i="30"/>
  <c r="E103" i="19"/>
  <c r="M103" i="30"/>
  <c r="E224" i="19"/>
  <c r="M224" i="30"/>
  <c r="E190" i="19"/>
  <c r="M190" i="30"/>
  <c r="E262" i="19"/>
  <c r="M262" i="30"/>
  <c r="E304" i="19"/>
  <c r="M304" i="30"/>
  <c r="E144" i="19"/>
  <c r="M144" i="30"/>
  <c r="E63" i="19"/>
  <c r="M63" i="30"/>
  <c r="E327" i="19"/>
  <c r="M327" i="30"/>
  <c r="E71" i="19"/>
  <c r="M71" i="30"/>
  <c r="E182" i="19"/>
  <c r="M182" i="30"/>
  <c r="E134" i="19"/>
  <c r="M134" i="30"/>
  <c r="E234" i="19"/>
  <c r="M234" i="30"/>
  <c r="E155" i="19"/>
  <c r="M155" i="30"/>
  <c r="E258" i="19"/>
  <c r="M258" i="30"/>
  <c r="E163" i="19"/>
  <c r="M163" i="30"/>
  <c r="E326" i="19"/>
  <c r="M326" i="30"/>
  <c r="E193" i="19"/>
  <c r="M193" i="30"/>
  <c r="AM132" i="30"/>
  <c r="AG132" i="30"/>
  <c r="AN132" i="30" s="1"/>
  <c r="AB132" i="30"/>
  <c r="N132" i="30"/>
  <c r="AC132" i="30" s="1"/>
  <c r="AD132" i="30" s="1"/>
  <c r="AM204" i="30"/>
  <c r="AG204" i="30"/>
  <c r="AN204" i="30" s="1"/>
  <c r="AB204" i="30"/>
  <c r="N204" i="30"/>
  <c r="AC204" i="30" s="1"/>
  <c r="AD204" i="30" s="1"/>
  <c r="E196" i="19"/>
  <c r="M196" i="30"/>
  <c r="E317" i="19"/>
  <c r="M317" i="30"/>
  <c r="E323" i="19"/>
  <c r="M323" i="30"/>
  <c r="E76" i="19"/>
  <c r="M76" i="30"/>
  <c r="E65" i="19"/>
  <c r="M65" i="30"/>
  <c r="N264" i="30"/>
  <c r="AC264" i="30" s="1"/>
  <c r="AD264" i="30" s="1"/>
  <c r="AG264" i="30"/>
  <c r="AN264" i="30" s="1"/>
  <c r="AM264" i="30"/>
  <c r="AB264" i="30"/>
  <c r="E285" i="19"/>
  <c r="M285" i="30"/>
  <c r="E165" i="19"/>
  <c r="M165" i="30"/>
  <c r="E180" i="19"/>
  <c r="M180" i="30"/>
  <c r="E205" i="19"/>
  <c r="M205" i="30"/>
  <c r="E221" i="19"/>
  <c r="M221" i="30"/>
  <c r="E34" i="19"/>
  <c r="M34" i="30"/>
  <c r="E54" i="19"/>
  <c r="M54" i="30"/>
  <c r="E310" i="19"/>
  <c r="M310" i="30"/>
  <c r="E186" i="19"/>
  <c r="M186" i="30"/>
  <c r="E316" i="19"/>
  <c r="M316" i="30"/>
  <c r="E292" i="19"/>
  <c r="M292" i="30"/>
  <c r="E191" i="19"/>
  <c r="M191" i="30"/>
  <c r="E93" i="19"/>
  <c r="M93" i="30"/>
  <c r="E325" i="19"/>
  <c r="M325" i="30"/>
  <c r="E68" i="19"/>
  <c r="M68" i="30"/>
  <c r="E208" i="19"/>
  <c r="M208" i="30"/>
  <c r="N242" i="30"/>
  <c r="AC242" i="30" s="1"/>
  <c r="AD242" i="30" s="1"/>
  <c r="AB242" i="30"/>
  <c r="AG242" i="30"/>
  <c r="AN242" i="30" s="1"/>
  <c r="AM242" i="30"/>
  <c r="AG133" i="30"/>
  <c r="AN133" i="30" s="1"/>
  <c r="AB133" i="30"/>
  <c r="N133" i="30"/>
  <c r="AC133" i="30" s="1"/>
  <c r="AD133" i="30" s="1"/>
  <c r="AM133" i="30"/>
  <c r="AG250" i="30"/>
  <c r="AN250" i="30" s="1"/>
  <c r="N250" i="30"/>
  <c r="AC250" i="30" s="1"/>
  <c r="AD250" i="30" s="1"/>
  <c r="AB250" i="30"/>
  <c r="AM250" i="30"/>
  <c r="AG147" i="30"/>
  <c r="AN147" i="30" s="1"/>
  <c r="AM147" i="30"/>
  <c r="N147" i="30"/>
  <c r="AC147" i="30" s="1"/>
  <c r="AD147" i="30" s="1"/>
  <c r="AB147" i="30"/>
  <c r="N131" i="30"/>
  <c r="AC131" i="30" s="1"/>
  <c r="AD131" i="30" s="1"/>
  <c r="AB131" i="30"/>
  <c r="AG131" i="30"/>
  <c r="AN131" i="30" s="1"/>
  <c r="AM131" i="30"/>
  <c r="AG308" i="30"/>
  <c r="AN308" i="30" s="1"/>
  <c r="AB308" i="30"/>
  <c r="AM308" i="30"/>
  <c r="N308" i="30"/>
  <c r="AC308" i="30" s="1"/>
  <c r="AD308" i="30" s="1"/>
  <c r="AB9" i="30"/>
  <c r="AM9" i="30"/>
  <c r="N9" i="30"/>
  <c r="AC9" i="30" s="1"/>
  <c r="AD9" i="30" s="1"/>
  <c r="AG9" i="30"/>
  <c r="AN9" i="30" s="1"/>
  <c r="AM14" i="30"/>
  <c r="N14" i="30"/>
  <c r="AC14" i="30" s="1"/>
  <c r="AD14" i="30" s="1"/>
  <c r="AG14" i="30"/>
  <c r="AN14" i="30" s="1"/>
  <c r="AB14" i="30"/>
  <c r="N188" i="30"/>
  <c r="AC188" i="30" s="1"/>
  <c r="AD188" i="30" s="1"/>
  <c r="AG188" i="30"/>
  <c r="AN188" i="30" s="1"/>
  <c r="AB188" i="30"/>
  <c r="AM188" i="30"/>
  <c r="N152" i="30"/>
  <c r="AC152" i="30" s="1"/>
  <c r="AD152" i="30" s="1"/>
  <c r="AM152" i="30"/>
  <c r="AB152" i="30"/>
  <c r="AG152" i="30"/>
  <c r="AN152" i="30" s="1"/>
  <c r="M277" i="30"/>
  <c r="M355" i="30"/>
  <c r="N17" i="30"/>
  <c r="AC17" i="30" s="1"/>
  <c r="AD17" i="30" s="1"/>
  <c r="AB17" i="30"/>
  <c r="AG17" i="30"/>
  <c r="AN17" i="30" s="1"/>
  <c r="AM17" i="30"/>
  <c r="N249" i="30"/>
  <c r="AC249" i="30" s="1"/>
  <c r="AD249" i="30" s="1"/>
  <c r="AM249" i="30"/>
  <c r="AG249" i="30"/>
  <c r="AN249" i="30" s="1"/>
  <c r="AB249" i="30"/>
  <c r="E112" i="19"/>
  <c r="M112" i="30"/>
  <c r="E233" i="19"/>
  <c r="M233" i="30"/>
  <c r="E109" i="19"/>
  <c r="M109" i="30"/>
  <c r="E126" i="19"/>
  <c r="M126" i="30"/>
  <c r="E324" i="19"/>
  <c r="M324" i="30"/>
  <c r="E226" i="19"/>
  <c r="M226" i="30"/>
  <c r="AO8" i="30"/>
  <c r="E72" i="19"/>
  <c r="M72" i="30"/>
  <c r="E26" i="19"/>
  <c r="M26" i="30"/>
  <c r="E36" i="19"/>
  <c r="M36" i="30"/>
  <c r="E305" i="19"/>
  <c r="M305" i="30"/>
  <c r="E173" i="19"/>
  <c r="M173" i="30"/>
  <c r="E219" i="19"/>
  <c r="M219" i="30"/>
  <c r="E331" i="19"/>
  <c r="M331" i="30"/>
  <c r="E172" i="19"/>
  <c r="M172" i="30"/>
  <c r="E192" i="19"/>
  <c r="M192" i="30"/>
  <c r="M276" i="30"/>
  <c r="M354" i="30"/>
  <c r="E92" i="19"/>
  <c r="M92" i="30"/>
  <c r="M278" i="30"/>
  <c r="M356" i="30"/>
  <c r="E198" i="19"/>
  <c r="M198" i="30"/>
  <c r="E28" i="19"/>
  <c r="M28" i="30"/>
  <c r="E232" i="19"/>
  <c r="M232" i="30"/>
  <c r="E39" i="19"/>
  <c r="M39" i="30"/>
  <c r="E283" i="19"/>
  <c r="M283" i="30"/>
  <c r="E307" i="19"/>
  <c r="M307" i="30"/>
  <c r="E40" i="19"/>
  <c r="M40" i="30"/>
  <c r="E105" i="19"/>
  <c r="M105" i="30"/>
  <c r="E69" i="19"/>
  <c r="M69" i="30"/>
  <c r="E143" i="19"/>
  <c r="M143" i="30"/>
  <c r="E302" i="19"/>
  <c r="M302" i="30"/>
  <c r="E117" i="19"/>
  <c r="M117" i="30"/>
  <c r="E243" i="19"/>
  <c r="M243" i="30"/>
  <c r="E20" i="19"/>
  <c r="M20" i="30"/>
  <c r="E160" i="19"/>
  <c r="M160" i="30"/>
  <c r="E61" i="19"/>
  <c r="M61" i="30"/>
  <c r="E298" i="19"/>
  <c r="M298" i="30"/>
  <c r="E130" i="19"/>
  <c r="M130" i="30"/>
  <c r="E309" i="19"/>
  <c r="M309" i="30"/>
  <c r="E111" i="19"/>
  <c r="M111" i="30"/>
  <c r="E114" i="19"/>
  <c r="M114" i="30"/>
  <c r="E275" i="19"/>
  <c r="M275" i="30"/>
  <c r="E116" i="19"/>
  <c r="M116" i="30"/>
  <c r="E227" i="19"/>
  <c r="M227" i="30"/>
  <c r="E187" i="19"/>
  <c r="M187" i="30"/>
  <c r="E286" i="19"/>
  <c r="M286" i="30"/>
  <c r="E319" i="19"/>
  <c r="M319" i="30"/>
  <c r="AG291" i="30"/>
  <c r="AN291" i="30" s="1"/>
  <c r="AB291" i="30"/>
  <c r="N291" i="30"/>
  <c r="AC291" i="30" s="1"/>
  <c r="AD291" i="30" s="1"/>
  <c r="AM291" i="30"/>
  <c r="N294" i="30"/>
  <c r="AC294" i="30" s="1"/>
  <c r="AD294" i="30" s="1"/>
  <c r="AB294" i="30"/>
  <c r="AM294" i="30"/>
  <c r="AG294" i="30"/>
  <c r="AN294" i="30" s="1"/>
  <c r="AM91" i="30"/>
  <c r="N91" i="30"/>
  <c r="AC91" i="30" s="1"/>
  <c r="AD91" i="30" s="1"/>
  <c r="AB91" i="30"/>
  <c r="AG91" i="30"/>
  <c r="AN91" i="30" s="1"/>
  <c r="AG244" i="30"/>
  <c r="AN244" i="30" s="1"/>
  <c r="AM244" i="30"/>
  <c r="AB244" i="30"/>
  <c r="N244" i="30"/>
  <c r="AC244" i="30" s="1"/>
  <c r="AD244" i="30" s="1"/>
  <c r="N18" i="30"/>
  <c r="AC18" i="30" s="1"/>
  <c r="AD18" i="30" s="1"/>
  <c r="AB18" i="30"/>
  <c r="AG18" i="30"/>
  <c r="AN18" i="30" s="1"/>
  <c r="AM18" i="30"/>
  <c r="AG6" i="30"/>
  <c r="AN6" i="30" s="1"/>
  <c r="N6" i="30"/>
  <c r="AC6" i="30" s="1"/>
  <c r="AD6" i="30" s="1"/>
  <c r="AB6" i="30"/>
  <c r="AM6" i="30"/>
  <c r="N146" i="30"/>
  <c r="AC146" i="30" s="1"/>
  <c r="AD146" i="30" s="1"/>
  <c r="AG146" i="30"/>
  <c r="AN146" i="30" s="1"/>
  <c r="AB146" i="30"/>
  <c r="AM146" i="30"/>
  <c r="N97" i="30"/>
  <c r="AC97" i="30" s="1"/>
  <c r="AD97" i="30" s="1"/>
  <c r="AM97" i="30"/>
  <c r="AG97" i="30"/>
  <c r="AN97" i="30" s="1"/>
  <c r="AB97" i="30"/>
  <c r="AG128" i="30"/>
  <c r="AN128" i="30" s="1"/>
  <c r="N128" i="30"/>
  <c r="AC128" i="30" s="1"/>
  <c r="AD128" i="30" s="1"/>
  <c r="AB128" i="30"/>
  <c r="AM128" i="30"/>
  <c r="AM7" i="30"/>
  <c r="N7" i="30"/>
  <c r="AC7" i="30" s="1"/>
  <c r="AD7" i="30" s="1"/>
  <c r="AG7" i="30"/>
  <c r="AN7" i="30" s="1"/>
  <c r="AB7" i="30"/>
  <c r="E88" i="19"/>
  <c r="M88" i="30"/>
  <c r="N263" i="30"/>
  <c r="AC263" i="30" s="1"/>
  <c r="AD263" i="30" s="1"/>
  <c r="AM263" i="30"/>
  <c r="AB263" i="30"/>
  <c r="AG263" i="30"/>
  <c r="AN263" i="30" s="1"/>
  <c r="E183" i="19"/>
  <c r="M183" i="30"/>
  <c r="E51" i="19"/>
  <c r="M51" i="30"/>
  <c r="N139" i="30"/>
  <c r="AC139" i="30" s="1"/>
  <c r="AD139" i="30" s="1"/>
  <c r="AB139" i="30"/>
  <c r="AM139" i="30"/>
  <c r="AG139" i="30"/>
  <c r="AN139" i="30" s="1"/>
  <c r="N15" i="30"/>
  <c r="AC15" i="30" s="1"/>
  <c r="AD15" i="30" s="1"/>
  <c r="AG15" i="30"/>
  <c r="AN15" i="30" s="1"/>
  <c r="AB15" i="30"/>
  <c r="AM15" i="30"/>
  <c r="E41" i="19"/>
  <c r="M41" i="30"/>
  <c r="M357" i="30"/>
  <c r="M281" i="30"/>
  <c r="E197" i="19"/>
  <c r="M197" i="30"/>
  <c r="E73" i="19"/>
  <c r="M73" i="30"/>
  <c r="E280" i="19"/>
  <c r="M280" i="30"/>
  <c r="E83" i="19"/>
  <c r="M83" i="30"/>
  <c r="E121" i="19"/>
  <c r="M121" i="30"/>
  <c r="E288" i="19"/>
  <c r="M288" i="30"/>
  <c r="E46" i="19"/>
  <c r="M46" i="30"/>
  <c r="E38" i="19"/>
  <c r="M38" i="30"/>
  <c r="E178" i="19"/>
  <c r="M178" i="30"/>
  <c r="E214" i="19"/>
  <c r="M214" i="30"/>
  <c r="E335" i="19"/>
  <c r="M335" i="30"/>
  <c r="E174" i="19"/>
  <c r="M174" i="30"/>
  <c r="E66" i="19"/>
  <c r="M66" i="30"/>
  <c r="E137" i="19"/>
  <c r="M137" i="30"/>
  <c r="E217" i="19"/>
  <c r="M217" i="30"/>
  <c r="E122" i="19"/>
  <c r="M122" i="30"/>
  <c r="E303" i="19"/>
  <c r="M303" i="30"/>
  <c r="E248" i="19"/>
  <c r="M248" i="30"/>
  <c r="E209" i="19"/>
  <c r="M209" i="30"/>
  <c r="E74" i="19"/>
  <c r="M74" i="30"/>
  <c r="E329" i="19"/>
  <c r="M329" i="30"/>
  <c r="E77" i="19"/>
  <c r="M77" i="30"/>
  <c r="BC11" i="30"/>
  <c r="BE11" i="30"/>
  <c r="BD11" i="30"/>
  <c r="BF11" i="30"/>
  <c r="BA11" i="30"/>
  <c r="BG11" i="30"/>
  <c r="E356" i="19"/>
  <c r="E278" i="19"/>
  <c r="E276" i="19"/>
  <c r="E354" i="19"/>
  <c r="E355" i="19"/>
  <c r="E277" i="19"/>
  <c r="AD125" i="4"/>
  <c r="E223" i="16"/>
  <c r="E357" i="19"/>
  <c r="E281" i="19"/>
  <c r="T216" i="16"/>
  <c r="M338" i="19" s="1"/>
  <c r="P338" i="19" s="1"/>
  <c r="AB5" i="4"/>
  <c r="L44" i="22"/>
  <c r="L45" i="22" s="1"/>
  <c r="E140" i="16" l="1"/>
  <c r="E360" i="16" s="1"/>
  <c r="AB361" i="4"/>
  <c r="J355" i="19"/>
  <c r="AE355" i="4"/>
  <c r="AF355" i="4" s="1"/>
  <c r="J358" i="19"/>
  <c r="AE358" i="4"/>
  <c r="AF358" i="4" s="1"/>
  <c r="BI352" i="30" s="1"/>
  <c r="J357" i="19"/>
  <c r="AE357" i="4"/>
  <c r="AF357" i="4" s="1"/>
  <c r="J356" i="19"/>
  <c r="AE356" i="4"/>
  <c r="AF356" i="4" s="1"/>
  <c r="J180" i="19"/>
  <c r="AE180" i="4"/>
  <c r="J222" i="19"/>
  <c r="AE222" i="4"/>
  <c r="J243" i="19"/>
  <c r="AE243" i="4"/>
  <c r="J293" i="19"/>
  <c r="AE293" i="4"/>
  <c r="J109" i="19"/>
  <c r="AE109" i="4"/>
  <c r="J208" i="19"/>
  <c r="AE208" i="4"/>
  <c r="J186" i="19"/>
  <c r="AE186" i="4"/>
  <c r="J165" i="19"/>
  <c r="AE165" i="4"/>
  <c r="J317" i="19"/>
  <c r="AE317" i="4"/>
  <c r="J326" i="19"/>
  <c r="AE326" i="4"/>
  <c r="J71" i="19"/>
  <c r="AE71" i="4"/>
  <c r="J224" i="19"/>
  <c r="AE224" i="4"/>
  <c r="J118" i="19"/>
  <c r="AE118" i="4"/>
  <c r="J149" i="19"/>
  <c r="AE149" i="4"/>
  <c r="J42" i="19"/>
  <c r="AE42" i="4"/>
  <c r="J140" i="19"/>
  <c r="AE140" i="4"/>
  <c r="J81" i="19"/>
  <c r="AE81" i="4"/>
  <c r="J211" i="19"/>
  <c r="AE211" i="4"/>
  <c r="J223" i="19"/>
  <c r="AE223" i="4"/>
  <c r="J58" i="19"/>
  <c r="AE58" i="4"/>
  <c r="J279" i="19"/>
  <c r="AE279" i="4"/>
  <c r="J253" i="19"/>
  <c r="AE253" i="4"/>
  <c r="J313" i="19"/>
  <c r="AE313" i="4"/>
  <c r="J300" i="19"/>
  <c r="AE300" i="4"/>
  <c r="J52" i="19"/>
  <c r="AE52" i="4"/>
  <c r="J79" i="19"/>
  <c r="AE79" i="4"/>
  <c r="J32" i="19"/>
  <c r="AE32" i="4"/>
  <c r="J351" i="19"/>
  <c r="AE351" i="4"/>
  <c r="AF351" i="4" s="1"/>
  <c r="J350" i="19"/>
  <c r="AE350" i="4"/>
  <c r="J263" i="19"/>
  <c r="AE263" i="4"/>
  <c r="J323" i="19"/>
  <c r="AE323" i="4"/>
  <c r="J268" i="19"/>
  <c r="AE268" i="4"/>
  <c r="J64" i="19"/>
  <c r="AE64" i="4"/>
  <c r="J88" i="19"/>
  <c r="AE88" i="4"/>
  <c r="J303" i="19"/>
  <c r="AE303" i="4"/>
  <c r="J214" i="19"/>
  <c r="AE214" i="4"/>
  <c r="J280" i="19"/>
  <c r="AE280" i="4"/>
  <c r="J286" i="19"/>
  <c r="AE286" i="4"/>
  <c r="J309" i="19"/>
  <c r="AE309" i="4"/>
  <c r="J117" i="19"/>
  <c r="AE117" i="4"/>
  <c r="J283" i="19"/>
  <c r="AE283" i="4"/>
  <c r="J36" i="19"/>
  <c r="AE36" i="4"/>
  <c r="J265" i="19"/>
  <c r="AE265" i="4"/>
  <c r="J193" i="19"/>
  <c r="AE193" i="4"/>
  <c r="J110" i="19"/>
  <c r="AE110" i="4"/>
  <c r="J75" i="19"/>
  <c r="AE75" i="4"/>
  <c r="J57" i="19"/>
  <c r="AE57" i="4"/>
  <c r="J281" i="19"/>
  <c r="AE281" i="4"/>
  <c r="J233" i="19"/>
  <c r="AE233" i="4"/>
  <c r="J68" i="19"/>
  <c r="AE68" i="4"/>
  <c r="J310" i="19"/>
  <c r="AE310" i="4"/>
  <c r="J285" i="19"/>
  <c r="AE285" i="4"/>
  <c r="J196" i="19"/>
  <c r="AE196" i="4"/>
  <c r="J163" i="19"/>
  <c r="AE163" i="4"/>
  <c r="J327" i="19"/>
  <c r="AE327" i="4"/>
  <c r="J103" i="19"/>
  <c r="AE103" i="4"/>
  <c r="J169" i="19"/>
  <c r="AE169" i="4"/>
  <c r="J124" i="19"/>
  <c r="AE124" i="4"/>
  <c r="J48" i="19"/>
  <c r="AE48" i="4"/>
  <c r="J239" i="19"/>
  <c r="AE239" i="4"/>
  <c r="J321" i="19"/>
  <c r="AE321" i="4"/>
  <c r="J240" i="19"/>
  <c r="AE240" i="4"/>
  <c r="J237" i="19"/>
  <c r="AE237" i="4"/>
  <c r="J215" i="19"/>
  <c r="AE215" i="4"/>
  <c r="J164" i="19"/>
  <c r="AE164" i="4"/>
  <c r="J47" i="19"/>
  <c r="AE47" i="4"/>
  <c r="J161" i="19"/>
  <c r="AE161" i="4"/>
  <c r="J35" i="19"/>
  <c r="AE35" i="4"/>
  <c r="J177" i="19"/>
  <c r="AE177" i="4"/>
  <c r="J170" i="19"/>
  <c r="AE170" i="4"/>
  <c r="J119" i="19"/>
  <c r="AE119" i="4"/>
  <c r="J94" i="19"/>
  <c r="AE94" i="4"/>
  <c r="J181" i="19"/>
  <c r="AE181" i="4"/>
  <c r="J126" i="19"/>
  <c r="AE126" i="4"/>
  <c r="J87" i="19"/>
  <c r="AE87" i="4"/>
  <c r="J259" i="19"/>
  <c r="AE259" i="4"/>
  <c r="J248" i="19"/>
  <c r="AE248" i="4"/>
  <c r="J122" i="19"/>
  <c r="AE122" i="4"/>
  <c r="J178" i="19"/>
  <c r="AE178" i="4"/>
  <c r="J73" i="19"/>
  <c r="AE73" i="4"/>
  <c r="J187" i="19"/>
  <c r="AE187" i="4"/>
  <c r="J130" i="19"/>
  <c r="AE130" i="4"/>
  <c r="J302" i="19"/>
  <c r="AE302" i="4"/>
  <c r="J39" i="19"/>
  <c r="AE39" i="4"/>
  <c r="J192" i="19"/>
  <c r="AE192" i="4"/>
  <c r="J26" i="19"/>
  <c r="AE26" i="4"/>
  <c r="J257" i="19"/>
  <c r="AE257" i="4"/>
  <c r="J297" i="19"/>
  <c r="AE297" i="4"/>
  <c r="J55" i="19"/>
  <c r="AE55" i="4"/>
  <c r="J305" i="19"/>
  <c r="AE305" i="4"/>
  <c r="J325" i="19"/>
  <c r="AE325" i="4"/>
  <c r="J54" i="19"/>
  <c r="AE54" i="4"/>
  <c r="J258" i="19"/>
  <c r="AE258" i="4"/>
  <c r="J63" i="19"/>
  <c r="AE63" i="4"/>
  <c r="J213" i="19"/>
  <c r="AE213" i="4"/>
  <c r="J101" i="19"/>
  <c r="AE101" i="4"/>
  <c r="J272" i="19"/>
  <c r="AE272" i="4"/>
  <c r="J150" i="19"/>
  <c r="AE150" i="4"/>
  <c r="J107" i="19"/>
  <c r="AE107" i="4"/>
  <c r="J23" i="19"/>
  <c r="AE23" i="4"/>
  <c r="J246" i="19"/>
  <c r="AE246" i="4"/>
  <c r="J231" i="19"/>
  <c r="AE231" i="4"/>
  <c r="J238" i="19"/>
  <c r="AE238" i="4"/>
  <c r="J229" i="19"/>
  <c r="AE229" i="4"/>
  <c r="J151" i="19"/>
  <c r="AE151" i="4"/>
  <c r="J56" i="19"/>
  <c r="AE56" i="4"/>
  <c r="J43" i="19"/>
  <c r="AE43" i="4"/>
  <c r="J260" i="19"/>
  <c r="AE260" i="4"/>
  <c r="J333" i="19"/>
  <c r="AE333" i="4"/>
  <c r="J301" i="19"/>
  <c r="AE301" i="4"/>
  <c r="J203" i="19"/>
  <c r="AE203" i="4"/>
  <c r="J312" i="19"/>
  <c r="AE312" i="4"/>
  <c r="J348" i="19"/>
  <c r="AE348" i="4"/>
  <c r="J294" i="19"/>
  <c r="AE294" i="4"/>
  <c r="J182" i="19"/>
  <c r="AE182" i="4"/>
  <c r="J45" i="19"/>
  <c r="AE45" i="4"/>
  <c r="J307" i="19"/>
  <c r="AE307" i="4"/>
  <c r="J112" i="19"/>
  <c r="AE112" i="4"/>
  <c r="J77" i="19"/>
  <c r="AE77" i="4"/>
  <c r="J217" i="19"/>
  <c r="AE217" i="4"/>
  <c r="J38" i="19"/>
  <c r="AE38" i="4"/>
  <c r="J197" i="19"/>
  <c r="AE197" i="4"/>
  <c r="J51" i="19"/>
  <c r="AE51" i="4"/>
  <c r="J227" i="19"/>
  <c r="AE227" i="4"/>
  <c r="J298" i="19"/>
  <c r="AE298" i="4"/>
  <c r="J143" i="19"/>
  <c r="AE143" i="4"/>
  <c r="J232" i="19"/>
  <c r="AE232" i="4"/>
  <c r="J172" i="19"/>
  <c r="AE172" i="4"/>
  <c r="J72" i="19"/>
  <c r="AE72" i="4"/>
  <c r="J252" i="19"/>
  <c r="AE252" i="4"/>
  <c r="J330" i="19"/>
  <c r="AE330" i="4"/>
  <c r="J216" i="19"/>
  <c r="AE216" i="4"/>
  <c r="J93" i="19"/>
  <c r="AE93" i="4"/>
  <c r="J34" i="19"/>
  <c r="AE34" i="4"/>
  <c r="J155" i="19"/>
  <c r="AE155" i="4"/>
  <c r="J144" i="19"/>
  <c r="AE144" i="4"/>
  <c r="J156" i="19"/>
  <c r="AE156" i="4"/>
  <c r="J241" i="19"/>
  <c r="AE241" i="4"/>
  <c r="J328" i="19"/>
  <c r="AE328" i="4"/>
  <c r="J25" i="19"/>
  <c r="AE25" i="4"/>
  <c r="J159" i="19"/>
  <c r="AE159" i="4"/>
  <c r="J171" i="19"/>
  <c r="AE171" i="4"/>
  <c r="J142" i="19"/>
  <c r="AE142" i="4"/>
  <c r="J179" i="19"/>
  <c r="AE179" i="4"/>
  <c r="J59" i="19"/>
  <c r="AE59" i="4"/>
  <c r="J245" i="19"/>
  <c r="AE245" i="4"/>
  <c r="J185" i="19"/>
  <c r="AE185" i="4"/>
  <c r="J27" i="19"/>
  <c r="AE27" i="4"/>
  <c r="J44" i="19"/>
  <c r="AE44" i="4"/>
  <c r="J102" i="19"/>
  <c r="AE102" i="4"/>
  <c r="J90" i="19"/>
  <c r="AE90" i="4"/>
  <c r="J320" i="19"/>
  <c r="AE320" i="4"/>
  <c r="J316" i="19"/>
  <c r="AE316" i="4"/>
  <c r="J195" i="19"/>
  <c r="AE195" i="4"/>
  <c r="J329" i="19"/>
  <c r="AE329" i="4"/>
  <c r="J137" i="19"/>
  <c r="AE137" i="4"/>
  <c r="J46" i="19"/>
  <c r="AE46" i="4"/>
  <c r="J183" i="19"/>
  <c r="AE183" i="4"/>
  <c r="J116" i="19"/>
  <c r="AE116" i="4"/>
  <c r="J61" i="19"/>
  <c r="AE61" i="4"/>
  <c r="J69" i="19"/>
  <c r="AE69" i="4"/>
  <c r="J28" i="19"/>
  <c r="AE28" i="4"/>
  <c r="J331" i="19"/>
  <c r="AE331" i="4"/>
  <c r="J349" i="19"/>
  <c r="AE349" i="4"/>
  <c r="J256" i="19"/>
  <c r="AE256" i="4"/>
  <c r="J319" i="19"/>
  <c r="AE319" i="4"/>
  <c r="J354" i="19"/>
  <c r="AE354" i="4"/>
  <c r="J226" i="19"/>
  <c r="AE226" i="4"/>
  <c r="J191" i="19"/>
  <c r="AE191" i="4"/>
  <c r="J221" i="19"/>
  <c r="AE221" i="4"/>
  <c r="J65" i="19"/>
  <c r="AE65" i="4"/>
  <c r="J234" i="19"/>
  <c r="AE234" i="4"/>
  <c r="J304" i="19"/>
  <c r="AE304" i="4"/>
  <c r="J84" i="19"/>
  <c r="AE84" i="4"/>
  <c r="J60" i="19"/>
  <c r="AE60" i="4"/>
  <c r="J175" i="19"/>
  <c r="AE175" i="4"/>
  <c r="J37" i="19"/>
  <c r="AE37" i="4"/>
  <c r="J62" i="19"/>
  <c r="AE62" i="4"/>
  <c r="J82" i="19"/>
  <c r="AE82" i="4"/>
  <c r="J207" i="19"/>
  <c r="AE207" i="4"/>
  <c r="J24" i="19"/>
  <c r="AE24" i="4"/>
  <c r="J189" i="19"/>
  <c r="AE189" i="4"/>
  <c r="J251" i="19"/>
  <c r="AE251" i="4"/>
  <c r="J318" i="19"/>
  <c r="AE318" i="4"/>
  <c r="J113" i="19"/>
  <c r="AE113" i="4"/>
  <c r="J135" i="19"/>
  <c r="AE135" i="4"/>
  <c r="J33" i="19"/>
  <c r="AE33" i="4"/>
  <c r="J157" i="19"/>
  <c r="AE157" i="4"/>
  <c r="J250" i="19"/>
  <c r="AE250" i="4"/>
  <c r="J322" i="19"/>
  <c r="AE322" i="4"/>
  <c r="J277" i="19"/>
  <c r="AE277" i="4"/>
  <c r="J288" i="19"/>
  <c r="AE288" i="4"/>
  <c r="J41" i="19"/>
  <c r="AE41" i="4"/>
  <c r="J275" i="19"/>
  <c r="AE275" i="4"/>
  <c r="J160" i="19"/>
  <c r="AE160" i="4"/>
  <c r="J105" i="19"/>
  <c r="AE105" i="4"/>
  <c r="J198" i="19"/>
  <c r="AE198" i="4"/>
  <c r="J219" i="19"/>
  <c r="AE219" i="4"/>
  <c r="J267" i="19"/>
  <c r="AE267" i="4"/>
  <c r="J308" i="19"/>
  <c r="AE308" i="4"/>
  <c r="J266" i="19"/>
  <c r="AE266" i="4"/>
  <c r="J190" i="19"/>
  <c r="AE190" i="4"/>
  <c r="J138" i="19"/>
  <c r="AE138" i="4"/>
  <c r="J83" i="19"/>
  <c r="AE83" i="4"/>
  <c r="J111" i="19"/>
  <c r="AE111" i="4"/>
  <c r="J92" i="19"/>
  <c r="AE92" i="4"/>
  <c r="J276" i="19"/>
  <c r="AE276" i="4"/>
  <c r="J66" i="19"/>
  <c r="AE66" i="4"/>
  <c r="J278" i="19"/>
  <c r="AE278" i="4"/>
  <c r="J324" i="19"/>
  <c r="AE324" i="4"/>
  <c r="J292" i="19"/>
  <c r="AE292" i="4"/>
  <c r="J205" i="19"/>
  <c r="AE205" i="4"/>
  <c r="J76" i="19"/>
  <c r="AE76" i="4"/>
  <c r="J134" i="19"/>
  <c r="AE134" i="4"/>
  <c r="J262" i="19"/>
  <c r="AE262" i="4"/>
  <c r="J271" i="19"/>
  <c r="AE271" i="4"/>
  <c r="J115" i="19"/>
  <c r="AE115" i="4"/>
  <c r="J29" i="19"/>
  <c r="AE29" i="4"/>
  <c r="J334" i="19"/>
  <c r="AE334" i="4"/>
  <c r="J287" i="19"/>
  <c r="AE287" i="4"/>
  <c r="J153" i="19"/>
  <c r="AE153" i="4"/>
  <c r="J106" i="19"/>
  <c r="AE106" i="4"/>
  <c r="J100" i="19"/>
  <c r="AE100" i="4"/>
  <c r="J166" i="19"/>
  <c r="AE166" i="4"/>
  <c r="J202" i="19"/>
  <c r="AE202" i="4"/>
  <c r="J230" i="19"/>
  <c r="AE230" i="4"/>
  <c r="J49" i="19"/>
  <c r="AE49" i="4"/>
  <c r="J104" i="19"/>
  <c r="AE104" i="4"/>
  <c r="J284" i="19"/>
  <c r="AE284" i="4"/>
  <c r="J332" i="19"/>
  <c r="AE332" i="4"/>
  <c r="J167" i="19"/>
  <c r="AE167" i="4"/>
  <c r="J295" i="19"/>
  <c r="AE295" i="4"/>
  <c r="J314" i="19"/>
  <c r="AE314" i="4"/>
  <c r="J335" i="19"/>
  <c r="AE335" i="4"/>
  <c r="J74" i="19"/>
  <c r="AE74" i="4"/>
  <c r="J209" i="19"/>
  <c r="AE209" i="4"/>
  <c r="J174" i="19"/>
  <c r="AE174" i="4"/>
  <c r="J121" i="19"/>
  <c r="AE121" i="4"/>
  <c r="J114" i="19"/>
  <c r="AE114" i="4"/>
  <c r="J20" i="19"/>
  <c r="AE20" i="4"/>
  <c r="J40" i="19"/>
  <c r="AE40" i="4"/>
  <c r="J173" i="19"/>
  <c r="AE173" i="4"/>
  <c r="J264" i="19"/>
  <c r="AE264" i="4"/>
  <c r="AG255" i="30"/>
  <c r="AN255" i="30" s="1"/>
  <c r="AM255" i="30"/>
  <c r="AB255" i="30"/>
  <c r="N256" i="30"/>
  <c r="AC256" i="30" s="1"/>
  <c r="AD256" i="30" s="1"/>
  <c r="AM256" i="30"/>
  <c r="BG256" i="30" s="1"/>
  <c r="AB256" i="30"/>
  <c r="AG293" i="30"/>
  <c r="AN293" i="30" s="1"/>
  <c r="N266" i="30"/>
  <c r="AC266" i="30" s="1"/>
  <c r="AD266" i="30" s="1"/>
  <c r="AB266" i="30"/>
  <c r="AG289" i="30"/>
  <c r="AN289" i="30" s="1"/>
  <c r="AG266" i="30"/>
  <c r="AN266" i="30" s="1"/>
  <c r="AO266" i="30" s="1"/>
  <c r="N252" i="30"/>
  <c r="AC252" i="30" s="1"/>
  <c r="AD252" i="30" s="1"/>
  <c r="N296" i="30"/>
  <c r="AC296" i="30" s="1"/>
  <c r="AD296" i="30" s="1"/>
  <c r="AB296" i="30"/>
  <c r="AG296" i="30"/>
  <c r="AN296" i="30" s="1"/>
  <c r="AO296" i="30" s="1"/>
  <c r="AB252" i="30"/>
  <c r="AM252" i="30"/>
  <c r="BG252" i="30" s="1"/>
  <c r="N314" i="30"/>
  <c r="AC314" i="30" s="1"/>
  <c r="AD314" i="30" s="1"/>
  <c r="AB314" i="30"/>
  <c r="AG314" i="30"/>
  <c r="AN314" i="30" s="1"/>
  <c r="AO314" i="30" s="1"/>
  <c r="AG322" i="30"/>
  <c r="AN322" i="30" s="1"/>
  <c r="AM259" i="30"/>
  <c r="AG259" i="30"/>
  <c r="AN259" i="30" s="1"/>
  <c r="N293" i="30"/>
  <c r="AC293" i="30" s="1"/>
  <c r="AD293" i="30" s="1"/>
  <c r="AM293" i="30"/>
  <c r="AM315" i="30"/>
  <c r="AO315" i="30" s="1"/>
  <c r="AB315" i="30"/>
  <c r="AB289" i="30"/>
  <c r="AM289" i="30"/>
  <c r="AM297" i="30"/>
  <c r="BG297" i="30" s="1"/>
  <c r="AM247" i="30"/>
  <c r="AO247" i="30" s="1"/>
  <c r="N247" i="30"/>
  <c r="AC247" i="30" s="1"/>
  <c r="AD247" i="30" s="1"/>
  <c r="AB247" i="30"/>
  <c r="AB297" i="30"/>
  <c r="AM322" i="30"/>
  <c r="N297" i="30"/>
  <c r="AC297" i="30" s="1"/>
  <c r="AD297" i="30" s="1"/>
  <c r="N322" i="30"/>
  <c r="AC322" i="30" s="1"/>
  <c r="AD322" i="30" s="1"/>
  <c r="AM270" i="30"/>
  <c r="BE270" i="30" s="1"/>
  <c r="AB270" i="30"/>
  <c r="N270" i="30"/>
  <c r="AC270" i="30" s="1"/>
  <c r="AD270" i="30" s="1"/>
  <c r="N311" i="30"/>
  <c r="AC311" i="30" s="1"/>
  <c r="AD311" i="30" s="1"/>
  <c r="N299" i="30"/>
  <c r="AC299" i="30" s="1"/>
  <c r="AD299" i="30" s="1"/>
  <c r="AM311" i="30"/>
  <c r="AG311" i="30"/>
  <c r="AN311" i="30" s="1"/>
  <c r="AR348" i="30"/>
  <c r="T277" i="16"/>
  <c r="N363" i="30"/>
  <c r="AC363" i="30" s="1"/>
  <c r="AD363" i="30" s="1"/>
  <c r="AG363" i="30"/>
  <c r="AN363" i="30" s="1"/>
  <c r="AB363" i="30"/>
  <c r="AM363" i="30"/>
  <c r="AB312" i="30"/>
  <c r="AM312" i="30"/>
  <c r="N312" i="30"/>
  <c r="AC312" i="30" s="1"/>
  <c r="AD312" i="30" s="1"/>
  <c r="AG312" i="30"/>
  <c r="AN312" i="30" s="1"/>
  <c r="AB299" i="30"/>
  <c r="AB259" i="30"/>
  <c r="AG360" i="30"/>
  <c r="AN360" i="30" s="1"/>
  <c r="N360" i="30"/>
  <c r="AC360" i="30" s="1"/>
  <c r="AD360" i="30" s="1"/>
  <c r="AM360" i="30"/>
  <c r="AB360" i="30"/>
  <c r="AM299" i="30"/>
  <c r="BD299" i="30" s="1"/>
  <c r="BG306" i="30"/>
  <c r="BC306" i="30"/>
  <c r="BF306" i="30"/>
  <c r="BD306" i="30"/>
  <c r="BA306" i="30"/>
  <c r="BE306" i="30"/>
  <c r="AG358" i="30"/>
  <c r="AN358" i="30" s="1"/>
  <c r="N358" i="30"/>
  <c r="AC358" i="30" s="1"/>
  <c r="AD358" i="30" s="1"/>
  <c r="AM358" i="30"/>
  <c r="AB358" i="30"/>
  <c r="N320" i="30"/>
  <c r="AC320" i="30" s="1"/>
  <c r="AD320" i="30" s="1"/>
  <c r="AM320" i="30"/>
  <c r="AG320" i="30"/>
  <c r="AN320" i="30" s="1"/>
  <c r="AB320" i="30"/>
  <c r="AO306" i="30"/>
  <c r="AG348" i="30"/>
  <c r="AN348" i="30" s="1"/>
  <c r="N348" i="30"/>
  <c r="AC348" i="30" s="1"/>
  <c r="AD348" i="30" s="1"/>
  <c r="AM348" i="30"/>
  <c r="AB348" i="30"/>
  <c r="AO359" i="30"/>
  <c r="S132" i="16"/>
  <c r="S194" i="16"/>
  <c r="BE254" i="30"/>
  <c r="BA254" i="30"/>
  <c r="BC254" i="30"/>
  <c r="BD254" i="30"/>
  <c r="BF254" i="30"/>
  <c r="BG254" i="30"/>
  <c r="AO254" i="30"/>
  <c r="AG261" i="30"/>
  <c r="AN261" i="30" s="1"/>
  <c r="N315" i="30"/>
  <c r="AC315" i="30" s="1"/>
  <c r="AD315" i="30" s="1"/>
  <c r="N267" i="30"/>
  <c r="AC267" i="30" s="1"/>
  <c r="AD267" i="30" s="1"/>
  <c r="AB267" i="30"/>
  <c r="AG267" i="30"/>
  <c r="AN267" i="30" s="1"/>
  <c r="AM267" i="30"/>
  <c r="AB261" i="30"/>
  <c r="N257" i="30"/>
  <c r="AC257" i="30" s="1"/>
  <c r="AD257" i="30" s="1"/>
  <c r="AB257" i="30"/>
  <c r="AG257" i="30"/>
  <c r="AN257" i="30" s="1"/>
  <c r="AM257" i="30"/>
  <c r="AG350" i="30"/>
  <c r="AN350" i="30" s="1"/>
  <c r="N350" i="30"/>
  <c r="AC350" i="30" s="1"/>
  <c r="AD350" i="30" s="1"/>
  <c r="AB350" i="30"/>
  <c r="AM350" i="30"/>
  <c r="AM261" i="30"/>
  <c r="AG364" i="30"/>
  <c r="AN364" i="30" s="1"/>
  <c r="N364" i="30"/>
  <c r="AC364" i="30" s="1"/>
  <c r="AD364" i="30" s="1"/>
  <c r="AB364" i="30"/>
  <c r="AM364" i="30"/>
  <c r="AM295" i="30"/>
  <c r="N295" i="30"/>
  <c r="AC295" i="30" s="1"/>
  <c r="AD295" i="30" s="1"/>
  <c r="AG295" i="30"/>
  <c r="AN295" i="30" s="1"/>
  <c r="AB295" i="30"/>
  <c r="AG349" i="30"/>
  <c r="AN349" i="30" s="1"/>
  <c r="N349" i="30"/>
  <c r="AC349" i="30" s="1"/>
  <c r="AD349" i="30" s="1"/>
  <c r="AB349" i="30"/>
  <c r="AM349" i="30"/>
  <c r="S342" i="16"/>
  <c r="N351" i="30"/>
  <c r="AC351" i="30" s="1"/>
  <c r="AD351" i="30" s="1"/>
  <c r="AG351" i="30"/>
  <c r="AN351" i="30" s="1"/>
  <c r="AM351" i="30"/>
  <c r="AB351" i="30"/>
  <c r="N362" i="30"/>
  <c r="AC362" i="30" s="1"/>
  <c r="AD362" i="30" s="1"/>
  <c r="AG362" i="30"/>
  <c r="AN362" i="30" s="1"/>
  <c r="AB362" i="30"/>
  <c r="AM362" i="30"/>
  <c r="AO86" i="30"/>
  <c r="AO99" i="30"/>
  <c r="AO89" i="30"/>
  <c r="AO132" i="30"/>
  <c r="AO148" i="30"/>
  <c r="AO225" i="30"/>
  <c r="AO236" i="30"/>
  <c r="AO31" i="30"/>
  <c r="AO127" i="30"/>
  <c r="AO264" i="30"/>
  <c r="AO168" i="30"/>
  <c r="AO6" i="30"/>
  <c r="AO131" i="30"/>
  <c r="AO212" i="30"/>
  <c r="AO96" i="30"/>
  <c r="AO85" i="30"/>
  <c r="AO108" i="30"/>
  <c r="AO145" i="30"/>
  <c r="AO14" i="30"/>
  <c r="AO201" i="30"/>
  <c r="AO147" i="30"/>
  <c r="AO139" i="30"/>
  <c r="AO53" i="30"/>
  <c r="AO18" i="30"/>
  <c r="AO22" i="30"/>
  <c r="AO194" i="30"/>
  <c r="BH8" i="30"/>
  <c r="AO235" i="30"/>
  <c r="AO269" i="30"/>
  <c r="AO80" i="30"/>
  <c r="AO146" i="30"/>
  <c r="AO91" i="30"/>
  <c r="AO188" i="30"/>
  <c r="AO136" i="30"/>
  <c r="AO78" i="30"/>
  <c r="AO228" i="30"/>
  <c r="AO250" i="30"/>
  <c r="AO199" i="30"/>
  <c r="AO123" i="30"/>
  <c r="AO242" i="30"/>
  <c r="AO21" i="30"/>
  <c r="AO30" i="30"/>
  <c r="AO218" i="30"/>
  <c r="AO95" i="30"/>
  <c r="AG173" i="30"/>
  <c r="AN173" i="30" s="1"/>
  <c r="AB173" i="30"/>
  <c r="AM173" i="30"/>
  <c r="N173" i="30"/>
  <c r="AC173" i="30" s="1"/>
  <c r="AD173" i="30" s="1"/>
  <c r="AG52" i="30"/>
  <c r="AN52" i="30" s="1"/>
  <c r="AB52" i="30"/>
  <c r="N52" i="30"/>
  <c r="AC52" i="30" s="1"/>
  <c r="AD52" i="30" s="1"/>
  <c r="AM52" i="30"/>
  <c r="AG209" i="30"/>
  <c r="AN209" i="30" s="1"/>
  <c r="N209" i="30"/>
  <c r="AC209" i="30" s="1"/>
  <c r="AD209" i="30" s="1"/>
  <c r="AB209" i="30"/>
  <c r="AM209" i="30"/>
  <c r="BA263" i="30"/>
  <c r="BG263" i="30"/>
  <c r="BC263" i="30"/>
  <c r="BE263" i="30"/>
  <c r="BF263" i="30"/>
  <c r="BD263" i="30"/>
  <c r="AG278" i="30"/>
  <c r="AN278" i="30" s="1"/>
  <c r="AB278" i="30"/>
  <c r="N278" i="30"/>
  <c r="AC278" i="30" s="1"/>
  <c r="AD278" i="30" s="1"/>
  <c r="AM278" i="30"/>
  <c r="BA201" i="30"/>
  <c r="BD201" i="30"/>
  <c r="BF201" i="30"/>
  <c r="BG201" i="30"/>
  <c r="BC201" i="30"/>
  <c r="BE201" i="30"/>
  <c r="N237" i="30"/>
  <c r="AC237" i="30" s="1"/>
  <c r="AD237" i="30" s="1"/>
  <c r="AB237" i="30"/>
  <c r="AM237" i="30"/>
  <c r="AG237" i="30"/>
  <c r="AN237" i="30" s="1"/>
  <c r="AB202" i="30"/>
  <c r="AG202" i="30"/>
  <c r="AN202" i="30" s="1"/>
  <c r="N202" i="30"/>
  <c r="AC202" i="30" s="1"/>
  <c r="AD202" i="30" s="1"/>
  <c r="AM202" i="30"/>
  <c r="N104" i="30"/>
  <c r="AC104" i="30" s="1"/>
  <c r="AD104" i="30" s="1"/>
  <c r="AG104" i="30"/>
  <c r="AN104" i="30" s="1"/>
  <c r="AB104" i="30"/>
  <c r="AM104" i="30"/>
  <c r="N79" i="30"/>
  <c r="AC79" i="30" s="1"/>
  <c r="AD79" i="30" s="1"/>
  <c r="AB79" i="30"/>
  <c r="AM79" i="30"/>
  <c r="AG79" i="30"/>
  <c r="AN79" i="30" s="1"/>
  <c r="AG307" i="30"/>
  <c r="AN307" i="30" s="1"/>
  <c r="AB307" i="30"/>
  <c r="N307" i="30"/>
  <c r="AC307" i="30" s="1"/>
  <c r="AD307" i="30" s="1"/>
  <c r="AM307" i="30"/>
  <c r="N92" i="30"/>
  <c r="AC92" i="30" s="1"/>
  <c r="AD92" i="30" s="1"/>
  <c r="AG92" i="30"/>
  <c r="AN92" i="30" s="1"/>
  <c r="AB92" i="30"/>
  <c r="AM92" i="30"/>
  <c r="N305" i="30"/>
  <c r="AC305" i="30" s="1"/>
  <c r="AD305" i="30" s="1"/>
  <c r="AG305" i="30"/>
  <c r="AN305" i="30" s="1"/>
  <c r="AM305" i="30"/>
  <c r="AB305" i="30"/>
  <c r="BG14" i="30"/>
  <c r="BC14" i="30"/>
  <c r="BE14" i="30"/>
  <c r="BD14" i="30"/>
  <c r="BA14" i="30"/>
  <c r="BF14" i="30"/>
  <c r="N316" i="30"/>
  <c r="AC316" i="30" s="1"/>
  <c r="AD316" i="30" s="1"/>
  <c r="AM316" i="30"/>
  <c r="AB316" i="30"/>
  <c r="AG316" i="30"/>
  <c r="AN316" i="30" s="1"/>
  <c r="BA132" i="30"/>
  <c r="BF132" i="30"/>
  <c r="BC132" i="30"/>
  <c r="BG132" i="30"/>
  <c r="BE132" i="30"/>
  <c r="BD132" i="30"/>
  <c r="N304" i="30"/>
  <c r="AC304" i="30" s="1"/>
  <c r="AD304" i="30" s="1"/>
  <c r="AM304" i="30"/>
  <c r="AG304" i="30"/>
  <c r="AN304" i="30" s="1"/>
  <c r="AB304" i="30"/>
  <c r="BG22" i="30"/>
  <c r="BD22" i="30"/>
  <c r="BE22" i="30"/>
  <c r="BA22" i="30"/>
  <c r="BF22" i="30"/>
  <c r="BC22" i="30"/>
  <c r="BF148" i="30"/>
  <c r="BD148" i="30"/>
  <c r="BG148" i="30"/>
  <c r="BA148" i="30"/>
  <c r="BC148" i="30"/>
  <c r="BE148" i="30"/>
  <c r="BA10" i="30"/>
  <c r="BG10" i="30"/>
  <c r="BD10" i="30"/>
  <c r="BC10" i="30"/>
  <c r="BF10" i="30"/>
  <c r="BE10" i="30"/>
  <c r="BF265" i="30"/>
  <c r="BA265" i="30"/>
  <c r="BC265" i="30"/>
  <c r="BG265" i="30"/>
  <c r="BE265" i="30"/>
  <c r="BD265" i="30"/>
  <c r="BE225" i="30"/>
  <c r="BG225" i="30"/>
  <c r="BD225" i="30"/>
  <c r="BC225" i="30"/>
  <c r="BF225" i="30"/>
  <c r="BA225" i="30"/>
  <c r="BF236" i="30"/>
  <c r="BD236" i="30"/>
  <c r="BG236" i="30"/>
  <c r="BE236" i="30"/>
  <c r="BA236" i="30"/>
  <c r="BC236" i="30"/>
  <c r="N222" i="30"/>
  <c r="AC222" i="30" s="1"/>
  <c r="AD222" i="30" s="1"/>
  <c r="AM222" i="30"/>
  <c r="AG222" i="30"/>
  <c r="AN222" i="30" s="1"/>
  <c r="AB222" i="30"/>
  <c r="BA31" i="30"/>
  <c r="BE31" i="30"/>
  <c r="BC31" i="30"/>
  <c r="BD31" i="30"/>
  <c r="BF31" i="30"/>
  <c r="BG31" i="30"/>
  <c r="AB119" i="30"/>
  <c r="N119" i="30"/>
  <c r="AC119" i="30" s="1"/>
  <c r="AD119" i="30" s="1"/>
  <c r="AM119" i="30"/>
  <c r="AG119" i="30"/>
  <c r="AN119" i="30" s="1"/>
  <c r="N32" i="30"/>
  <c r="AC32" i="30" s="1"/>
  <c r="AD32" i="30" s="1"/>
  <c r="AB32" i="30"/>
  <c r="AM32" i="30"/>
  <c r="AG32" i="30"/>
  <c r="AN32" i="30" s="1"/>
  <c r="N40" i="30"/>
  <c r="AC40" i="30" s="1"/>
  <c r="AD40" i="30" s="1"/>
  <c r="AB40" i="30"/>
  <c r="AG40" i="30"/>
  <c r="AN40" i="30" s="1"/>
  <c r="AM40" i="30"/>
  <c r="N166" i="30"/>
  <c r="AC166" i="30" s="1"/>
  <c r="AD166" i="30" s="1"/>
  <c r="AB166" i="30"/>
  <c r="AG166" i="30"/>
  <c r="AN166" i="30" s="1"/>
  <c r="AM166" i="30"/>
  <c r="BF162" i="30"/>
  <c r="BC162" i="30"/>
  <c r="BE162" i="30"/>
  <c r="BG162" i="30"/>
  <c r="BA162" i="30"/>
  <c r="BD162" i="30"/>
  <c r="N174" i="30"/>
  <c r="AC174" i="30" s="1"/>
  <c r="AD174" i="30" s="1"/>
  <c r="AG174" i="30"/>
  <c r="AN174" i="30" s="1"/>
  <c r="AB174" i="30"/>
  <c r="AM174" i="30"/>
  <c r="BA15" i="30"/>
  <c r="BG15" i="30"/>
  <c r="BF15" i="30"/>
  <c r="BE15" i="30"/>
  <c r="BC15" i="30"/>
  <c r="BD15" i="30"/>
  <c r="BG291" i="30"/>
  <c r="BA291" i="30"/>
  <c r="BE291" i="30"/>
  <c r="BC291" i="30"/>
  <c r="BF291" i="30"/>
  <c r="BD291" i="30"/>
  <c r="AG234" i="30"/>
  <c r="AN234" i="30" s="1"/>
  <c r="AB234" i="30"/>
  <c r="AM234" i="30"/>
  <c r="N234" i="30"/>
  <c r="AC234" i="30" s="1"/>
  <c r="AD234" i="30" s="1"/>
  <c r="AG239" i="30"/>
  <c r="AN239" i="30" s="1"/>
  <c r="AM239" i="30"/>
  <c r="N239" i="30"/>
  <c r="AC239" i="30" s="1"/>
  <c r="AD239" i="30" s="1"/>
  <c r="AB239" i="30"/>
  <c r="AM230" i="30"/>
  <c r="AG230" i="30"/>
  <c r="AN230" i="30" s="1"/>
  <c r="AB230" i="30"/>
  <c r="N230" i="30"/>
  <c r="AC230" i="30" s="1"/>
  <c r="AD230" i="30" s="1"/>
  <c r="AG248" i="30"/>
  <c r="AN248" i="30" s="1"/>
  <c r="AB248" i="30"/>
  <c r="N248" i="30"/>
  <c r="AC248" i="30" s="1"/>
  <c r="AD248" i="30" s="1"/>
  <c r="AM248" i="30"/>
  <c r="AG335" i="30"/>
  <c r="AN335" i="30" s="1"/>
  <c r="AM335" i="30"/>
  <c r="AB335" i="30"/>
  <c r="N335" i="30"/>
  <c r="AC335" i="30" s="1"/>
  <c r="AD335" i="30" s="1"/>
  <c r="N83" i="30"/>
  <c r="AC83" i="30" s="1"/>
  <c r="AD83" i="30" s="1"/>
  <c r="AB83" i="30"/>
  <c r="AM83" i="30"/>
  <c r="AG83" i="30"/>
  <c r="AN83" i="30" s="1"/>
  <c r="AO15" i="30"/>
  <c r="N88" i="30"/>
  <c r="AC88" i="30" s="1"/>
  <c r="AD88" i="30" s="1"/>
  <c r="AB88" i="30"/>
  <c r="AM88" i="30"/>
  <c r="AG88" i="30"/>
  <c r="AN88" i="30" s="1"/>
  <c r="AB275" i="30"/>
  <c r="AM275" i="30"/>
  <c r="N275" i="30"/>
  <c r="AC275" i="30" s="1"/>
  <c r="AD275" i="30" s="1"/>
  <c r="AG275" i="30"/>
  <c r="AN275" i="30" s="1"/>
  <c r="N298" i="30"/>
  <c r="AC298" i="30" s="1"/>
  <c r="AD298" i="30" s="1"/>
  <c r="AB298" i="30"/>
  <c r="AM298" i="30"/>
  <c r="AG298" i="30"/>
  <c r="AN298" i="30" s="1"/>
  <c r="N117" i="30"/>
  <c r="AC117" i="30" s="1"/>
  <c r="AD117" i="30" s="1"/>
  <c r="AG117" i="30"/>
  <c r="AN117" i="30" s="1"/>
  <c r="AB117" i="30"/>
  <c r="AM117" i="30"/>
  <c r="AO9" i="30"/>
  <c r="BA147" i="30"/>
  <c r="BG147" i="30"/>
  <c r="BD147" i="30"/>
  <c r="BC147" i="30"/>
  <c r="BF147" i="30"/>
  <c r="BE147" i="30"/>
  <c r="N208" i="30"/>
  <c r="AC208" i="30" s="1"/>
  <c r="AD208" i="30" s="1"/>
  <c r="AM208" i="30"/>
  <c r="AG208" i="30"/>
  <c r="AN208" i="30" s="1"/>
  <c r="AB208" i="30"/>
  <c r="N180" i="30"/>
  <c r="AC180" i="30" s="1"/>
  <c r="AD180" i="30" s="1"/>
  <c r="AG180" i="30"/>
  <c r="AN180" i="30" s="1"/>
  <c r="AM180" i="30"/>
  <c r="AB180" i="30"/>
  <c r="N323" i="30"/>
  <c r="AC323" i="30" s="1"/>
  <c r="AD323" i="30" s="1"/>
  <c r="AM323" i="30"/>
  <c r="AG323" i="30"/>
  <c r="AN323" i="30" s="1"/>
  <c r="AB323" i="30"/>
  <c r="AG193" i="30"/>
  <c r="AN193" i="30" s="1"/>
  <c r="N193" i="30"/>
  <c r="AC193" i="30" s="1"/>
  <c r="AD193" i="30" s="1"/>
  <c r="AB193" i="30"/>
  <c r="AM193" i="30"/>
  <c r="N134" i="30"/>
  <c r="AC134" i="30" s="1"/>
  <c r="AD134" i="30" s="1"/>
  <c r="AG134" i="30"/>
  <c r="AN134" i="30" s="1"/>
  <c r="AB134" i="30"/>
  <c r="AM134" i="30"/>
  <c r="AO274" i="30"/>
  <c r="BG86" i="30"/>
  <c r="BC86" i="30"/>
  <c r="BF86" i="30"/>
  <c r="BA86" i="30"/>
  <c r="BD86" i="30"/>
  <c r="BE86" i="30"/>
  <c r="AO70" i="30"/>
  <c r="AO10" i="30"/>
  <c r="N272" i="30"/>
  <c r="AC272" i="30" s="1"/>
  <c r="AD272" i="30" s="1"/>
  <c r="AG272" i="30"/>
  <c r="AN272" i="30" s="1"/>
  <c r="AB272" i="30"/>
  <c r="AM272" i="30"/>
  <c r="N150" i="30"/>
  <c r="AC150" i="30" s="1"/>
  <c r="AD150" i="30" s="1"/>
  <c r="AB150" i="30"/>
  <c r="AG150" i="30"/>
  <c r="AN150" i="30" s="1"/>
  <c r="AM150" i="30"/>
  <c r="AB107" i="30"/>
  <c r="AM107" i="30"/>
  <c r="N107" i="30"/>
  <c r="AC107" i="30" s="1"/>
  <c r="AD107" i="30" s="1"/>
  <c r="AG107" i="30"/>
  <c r="AN107" i="30" s="1"/>
  <c r="AG23" i="30"/>
  <c r="AN23" i="30" s="1"/>
  <c r="AB23" i="30"/>
  <c r="N23" i="30"/>
  <c r="AC23" i="30" s="1"/>
  <c r="AD23" i="30" s="1"/>
  <c r="AM23" i="30"/>
  <c r="AG246" i="30"/>
  <c r="AN246" i="30" s="1"/>
  <c r="AB246" i="30"/>
  <c r="AM246" i="30"/>
  <c r="N246" i="30"/>
  <c r="AC246" i="30" s="1"/>
  <c r="AD246" i="30" s="1"/>
  <c r="AG231" i="30"/>
  <c r="AN231" i="30" s="1"/>
  <c r="N231" i="30"/>
  <c r="AC231" i="30" s="1"/>
  <c r="AD231" i="30" s="1"/>
  <c r="AB231" i="30"/>
  <c r="AM231" i="30"/>
  <c r="BG235" i="30"/>
  <c r="BD235" i="30"/>
  <c r="BA235" i="30"/>
  <c r="BE235" i="30"/>
  <c r="BC235" i="30"/>
  <c r="BF235" i="30"/>
  <c r="AG58" i="30"/>
  <c r="AN58" i="30" s="1"/>
  <c r="N58" i="30"/>
  <c r="AC58" i="30" s="1"/>
  <c r="AD58" i="30" s="1"/>
  <c r="AB58" i="30"/>
  <c r="AM58" i="30"/>
  <c r="N45" i="30"/>
  <c r="AC45" i="30" s="1"/>
  <c r="AD45" i="30" s="1"/>
  <c r="AB45" i="30"/>
  <c r="AM45" i="30"/>
  <c r="AG45" i="30"/>
  <c r="AN45" i="30" s="1"/>
  <c r="N64" i="30"/>
  <c r="AC64" i="30" s="1"/>
  <c r="AD64" i="30" s="1"/>
  <c r="AG64" i="30"/>
  <c r="AN64" i="30" s="1"/>
  <c r="AB64" i="30"/>
  <c r="AM64" i="30"/>
  <c r="AB57" i="30"/>
  <c r="AM57" i="30"/>
  <c r="AG57" i="30"/>
  <c r="AN57" i="30" s="1"/>
  <c r="N57" i="30"/>
  <c r="AC57" i="30" s="1"/>
  <c r="AD57" i="30" s="1"/>
  <c r="BC194" i="30"/>
  <c r="BG194" i="30"/>
  <c r="BE194" i="30"/>
  <c r="BF194" i="30"/>
  <c r="BD194" i="30"/>
  <c r="BA194" i="30"/>
  <c r="BC53" i="30"/>
  <c r="BG53" i="30"/>
  <c r="BA53" i="30"/>
  <c r="BE53" i="30"/>
  <c r="BF53" i="30"/>
  <c r="BD53" i="30"/>
  <c r="AG94" i="30"/>
  <c r="AN94" i="30" s="1"/>
  <c r="AB94" i="30"/>
  <c r="N94" i="30"/>
  <c r="AC94" i="30" s="1"/>
  <c r="AD94" i="30" s="1"/>
  <c r="AM94" i="30"/>
  <c r="N144" i="30"/>
  <c r="AC144" i="30" s="1"/>
  <c r="AD144" i="30" s="1"/>
  <c r="AB144" i="30"/>
  <c r="AM144" i="30"/>
  <c r="AG144" i="30"/>
  <c r="AN144" i="30" s="1"/>
  <c r="BC274" i="30"/>
  <c r="BE274" i="30"/>
  <c r="BG274" i="30"/>
  <c r="BA274" i="30"/>
  <c r="BF274" i="30"/>
  <c r="BD274" i="30"/>
  <c r="N243" i="30"/>
  <c r="AC243" i="30" s="1"/>
  <c r="AD243" i="30" s="1"/>
  <c r="AB243" i="30"/>
  <c r="AG243" i="30"/>
  <c r="AN243" i="30" s="1"/>
  <c r="AM243" i="30"/>
  <c r="N112" i="30"/>
  <c r="AC112" i="30" s="1"/>
  <c r="AD112" i="30" s="1"/>
  <c r="AB112" i="30"/>
  <c r="AG112" i="30"/>
  <c r="AN112" i="30" s="1"/>
  <c r="AM112" i="30"/>
  <c r="AG321" i="30"/>
  <c r="AN321" i="30" s="1"/>
  <c r="N321" i="30"/>
  <c r="AC321" i="30" s="1"/>
  <c r="AD321" i="30" s="1"/>
  <c r="AB321" i="30"/>
  <c r="AM321" i="30"/>
  <c r="AM75" i="30"/>
  <c r="AG75" i="30"/>
  <c r="AN75" i="30" s="1"/>
  <c r="N75" i="30"/>
  <c r="AC75" i="30" s="1"/>
  <c r="AD75" i="30" s="1"/>
  <c r="AB75" i="30"/>
  <c r="AO97" i="30"/>
  <c r="AO291" i="30"/>
  <c r="AG283" i="30"/>
  <c r="AN283" i="30" s="1"/>
  <c r="AB283" i="30"/>
  <c r="N283" i="30"/>
  <c r="AC283" i="30" s="1"/>
  <c r="AD283" i="30" s="1"/>
  <c r="AM283" i="30"/>
  <c r="AG354" i="30"/>
  <c r="AN354" i="30" s="1"/>
  <c r="N354" i="30"/>
  <c r="AC354" i="30" s="1"/>
  <c r="AD354" i="30" s="1"/>
  <c r="AM354" i="30"/>
  <c r="AB354" i="30"/>
  <c r="AG36" i="30"/>
  <c r="AN36" i="30" s="1"/>
  <c r="AB36" i="30"/>
  <c r="N36" i="30"/>
  <c r="AC36" i="30" s="1"/>
  <c r="AD36" i="30" s="1"/>
  <c r="AM36" i="30"/>
  <c r="AO249" i="30"/>
  <c r="AG186" i="30"/>
  <c r="AN186" i="30" s="1"/>
  <c r="AM186" i="30"/>
  <c r="N186" i="30"/>
  <c r="AC186" i="30" s="1"/>
  <c r="AD186" i="30" s="1"/>
  <c r="AB186" i="30"/>
  <c r="AG262" i="30"/>
  <c r="AN262" i="30" s="1"/>
  <c r="N262" i="30"/>
  <c r="AC262" i="30" s="1"/>
  <c r="AD262" i="30" s="1"/>
  <c r="AB262" i="30"/>
  <c r="AM262" i="30"/>
  <c r="AM271" i="30"/>
  <c r="AG271" i="30"/>
  <c r="AN271" i="30" s="1"/>
  <c r="N271" i="30"/>
  <c r="AC271" i="30" s="1"/>
  <c r="AD271" i="30" s="1"/>
  <c r="AB271" i="30"/>
  <c r="BC127" i="30"/>
  <c r="BF127" i="30"/>
  <c r="BE127" i="30"/>
  <c r="BG127" i="30"/>
  <c r="BA127" i="30"/>
  <c r="BD127" i="30"/>
  <c r="BE99" i="30"/>
  <c r="BG99" i="30"/>
  <c r="BF99" i="30"/>
  <c r="BD99" i="30"/>
  <c r="BC99" i="30"/>
  <c r="BA99" i="30"/>
  <c r="AO265" i="30"/>
  <c r="AG279" i="30"/>
  <c r="AN279" i="30" s="1"/>
  <c r="N279" i="30"/>
  <c r="AC279" i="30" s="1"/>
  <c r="AD279" i="30" s="1"/>
  <c r="AB279" i="30"/>
  <c r="AM279" i="30"/>
  <c r="BF269" i="30"/>
  <c r="BD269" i="30"/>
  <c r="BC269" i="30"/>
  <c r="BE269" i="30"/>
  <c r="BA269" i="30"/>
  <c r="BG269" i="30"/>
  <c r="BG220" i="30"/>
  <c r="BE220" i="30"/>
  <c r="BF220" i="30"/>
  <c r="BA220" i="30"/>
  <c r="BC220" i="30"/>
  <c r="BD220" i="30"/>
  <c r="AO200" i="30"/>
  <c r="N333" i="30"/>
  <c r="AC333" i="30" s="1"/>
  <c r="AD333" i="30" s="1"/>
  <c r="AB333" i="30"/>
  <c r="AG333" i="30"/>
  <c r="AN333" i="30" s="1"/>
  <c r="AM333" i="30"/>
  <c r="AG181" i="30"/>
  <c r="AN181" i="30" s="1"/>
  <c r="AB181" i="30"/>
  <c r="N181" i="30"/>
  <c r="AC181" i="30" s="1"/>
  <c r="AD181" i="30" s="1"/>
  <c r="AM181" i="30"/>
  <c r="AG116" i="30"/>
  <c r="AN116" i="30" s="1"/>
  <c r="AB116" i="30"/>
  <c r="N116" i="30"/>
  <c r="AC116" i="30" s="1"/>
  <c r="AD116" i="30" s="1"/>
  <c r="AM116" i="30"/>
  <c r="AB205" i="30"/>
  <c r="AG205" i="30"/>
  <c r="AN205" i="30" s="1"/>
  <c r="AM205" i="30"/>
  <c r="N205" i="30"/>
  <c r="AC205" i="30" s="1"/>
  <c r="AD205" i="30" s="1"/>
  <c r="AM48" i="30"/>
  <c r="AG48" i="30"/>
  <c r="AN48" i="30" s="1"/>
  <c r="AB48" i="30"/>
  <c r="N48" i="30"/>
  <c r="AC48" i="30" s="1"/>
  <c r="AD48" i="30" s="1"/>
  <c r="N215" i="30"/>
  <c r="AC215" i="30" s="1"/>
  <c r="AD215" i="30" s="1"/>
  <c r="AB215" i="30"/>
  <c r="AM215" i="30"/>
  <c r="AG215" i="30"/>
  <c r="AN215" i="30" s="1"/>
  <c r="N49" i="30"/>
  <c r="AC49" i="30" s="1"/>
  <c r="AD49" i="30" s="1"/>
  <c r="AB49" i="30"/>
  <c r="AM49" i="30"/>
  <c r="AG49" i="30"/>
  <c r="AN49" i="30" s="1"/>
  <c r="AB303" i="30"/>
  <c r="N303" i="30"/>
  <c r="AC303" i="30" s="1"/>
  <c r="AD303" i="30" s="1"/>
  <c r="AG303" i="30"/>
  <c r="AN303" i="30" s="1"/>
  <c r="AM303" i="30"/>
  <c r="N214" i="30"/>
  <c r="AC214" i="30" s="1"/>
  <c r="AD214" i="30" s="1"/>
  <c r="AG214" i="30"/>
  <c r="AN214" i="30" s="1"/>
  <c r="AM214" i="30"/>
  <c r="AB214" i="30"/>
  <c r="N280" i="30"/>
  <c r="AC280" i="30" s="1"/>
  <c r="AD280" i="30" s="1"/>
  <c r="AB280" i="30"/>
  <c r="AG280" i="30"/>
  <c r="AN280" i="30" s="1"/>
  <c r="AM280" i="30"/>
  <c r="BF97" i="30"/>
  <c r="BG97" i="30"/>
  <c r="BD97" i="30"/>
  <c r="BC97" i="30"/>
  <c r="BE97" i="30"/>
  <c r="BA97" i="30"/>
  <c r="BE146" i="30"/>
  <c r="BF146" i="30"/>
  <c r="BD146" i="30"/>
  <c r="BA146" i="30"/>
  <c r="BC146" i="30"/>
  <c r="BG146" i="30"/>
  <c r="BC244" i="30"/>
  <c r="BF244" i="30"/>
  <c r="BA244" i="30"/>
  <c r="BD244" i="30"/>
  <c r="BG244" i="30"/>
  <c r="BE244" i="30"/>
  <c r="N319" i="30"/>
  <c r="AC319" i="30" s="1"/>
  <c r="AD319" i="30" s="1"/>
  <c r="AB319" i="30"/>
  <c r="AG319" i="30"/>
  <c r="AN319" i="30" s="1"/>
  <c r="AM319" i="30"/>
  <c r="N114" i="30"/>
  <c r="AC114" i="30" s="1"/>
  <c r="AD114" i="30" s="1"/>
  <c r="AB114" i="30"/>
  <c r="AM114" i="30"/>
  <c r="AG114" i="30"/>
  <c r="AN114" i="30" s="1"/>
  <c r="AG61" i="30"/>
  <c r="AN61" i="30" s="1"/>
  <c r="AB61" i="30"/>
  <c r="N61" i="30"/>
  <c r="AC61" i="30" s="1"/>
  <c r="AD61" i="30" s="1"/>
  <c r="AM61" i="30"/>
  <c r="AG302" i="30"/>
  <c r="AN302" i="30" s="1"/>
  <c r="AB302" i="30"/>
  <c r="N302" i="30"/>
  <c r="AC302" i="30" s="1"/>
  <c r="AD302" i="30" s="1"/>
  <c r="AM302" i="30"/>
  <c r="N276" i="30"/>
  <c r="AC276" i="30" s="1"/>
  <c r="AD276" i="30" s="1"/>
  <c r="AG276" i="30"/>
  <c r="AN276" i="30" s="1"/>
  <c r="AM276" i="30"/>
  <c r="AB276" i="30"/>
  <c r="BF249" i="30"/>
  <c r="BC249" i="30"/>
  <c r="BE249" i="30"/>
  <c r="BA249" i="30"/>
  <c r="BG249" i="30"/>
  <c r="BD249" i="30"/>
  <c r="BC188" i="30"/>
  <c r="BD188" i="30"/>
  <c r="BG188" i="30"/>
  <c r="BF188" i="30"/>
  <c r="BE188" i="30"/>
  <c r="BA188" i="30"/>
  <c r="BE9" i="30"/>
  <c r="BC9" i="30"/>
  <c r="BD9" i="30"/>
  <c r="BG9" i="30"/>
  <c r="BF9" i="30"/>
  <c r="BA9" i="30"/>
  <c r="BE250" i="30"/>
  <c r="BG250" i="30"/>
  <c r="BD250" i="30"/>
  <c r="BF250" i="30"/>
  <c r="BC250" i="30"/>
  <c r="BA250" i="30"/>
  <c r="N165" i="30"/>
  <c r="AC165" i="30" s="1"/>
  <c r="AD165" i="30" s="1"/>
  <c r="AB165" i="30"/>
  <c r="AG165" i="30"/>
  <c r="AN165" i="30" s="1"/>
  <c r="AM165" i="30"/>
  <c r="N317" i="30"/>
  <c r="AC317" i="30" s="1"/>
  <c r="AD317" i="30" s="1"/>
  <c r="AB317" i="30"/>
  <c r="AG317" i="30"/>
  <c r="AN317" i="30" s="1"/>
  <c r="AM317" i="30"/>
  <c r="AG326" i="30"/>
  <c r="AN326" i="30" s="1"/>
  <c r="AB326" i="30"/>
  <c r="AM326" i="30"/>
  <c r="N326" i="30"/>
  <c r="AC326" i="30" s="1"/>
  <c r="AD326" i="30" s="1"/>
  <c r="AG182" i="30"/>
  <c r="AN182" i="30" s="1"/>
  <c r="AB182" i="30"/>
  <c r="AM182" i="30"/>
  <c r="N182" i="30"/>
  <c r="AC182" i="30" s="1"/>
  <c r="AD182" i="30" s="1"/>
  <c r="BC136" i="30"/>
  <c r="BD136" i="30"/>
  <c r="BF136" i="30"/>
  <c r="BG136" i="30"/>
  <c r="BA136" i="30"/>
  <c r="BE136" i="30"/>
  <c r="AG241" i="30"/>
  <c r="AN241" i="30" s="1"/>
  <c r="N241" i="30"/>
  <c r="AC241" i="30" s="1"/>
  <c r="AD241" i="30" s="1"/>
  <c r="AM241" i="30"/>
  <c r="AB241" i="30"/>
  <c r="AG328" i="30"/>
  <c r="AN328" i="30" s="1"/>
  <c r="AB328" i="30"/>
  <c r="N328" i="30"/>
  <c r="AC328" i="30" s="1"/>
  <c r="AD328" i="30" s="1"/>
  <c r="AM328" i="30"/>
  <c r="BH206" i="30"/>
  <c r="AG25" i="30"/>
  <c r="AN25" i="30" s="1"/>
  <c r="AB25" i="30"/>
  <c r="N25" i="30"/>
  <c r="AC25" i="30" s="1"/>
  <c r="AD25" i="30" s="1"/>
  <c r="AM25" i="30"/>
  <c r="AG159" i="30"/>
  <c r="AN159" i="30" s="1"/>
  <c r="AB159" i="30"/>
  <c r="N159" i="30"/>
  <c r="AC159" i="30" s="1"/>
  <c r="AD159" i="30" s="1"/>
  <c r="AM159" i="30"/>
  <c r="N171" i="30"/>
  <c r="AC171" i="30" s="1"/>
  <c r="AD171" i="30" s="1"/>
  <c r="AM171" i="30"/>
  <c r="AG171" i="30"/>
  <c r="AN171" i="30" s="1"/>
  <c r="AB171" i="30"/>
  <c r="N142" i="30"/>
  <c r="AC142" i="30" s="1"/>
  <c r="AD142" i="30" s="1"/>
  <c r="AM142" i="30"/>
  <c r="AG142" i="30"/>
  <c r="AN142" i="30" s="1"/>
  <c r="AB142" i="30"/>
  <c r="BD199" i="30"/>
  <c r="BF199" i="30"/>
  <c r="BC199" i="30"/>
  <c r="BE199" i="30"/>
  <c r="BA199" i="30"/>
  <c r="BG199" i="30"/>
  <c r="BC123" i="30"/>
  <c r="BE123" i="30"/>
  <c r="BF123" i="30"/>
  <c r="BA123" i="30"/>
  <c r="BG123" i="30"/>
  <c r="BD123" i="30"/>
  <c r="N164" i="30"/>
  <c r="AC164" i="30" s="1"/>
  <c r="AD164" i="30" s="1"/>
  <c r="AG164" i="30"/>
  <c r="AN164" i="30" s="1"/>
  <c r="AB164" i="30"/>
  <c r="AM164" i="30"/>
  <c r="AG253" i="30"/>
  <c r="AN253" i="30" s="1"/>
  <c r="N253" i="30"/>
  <c r="AC253" i="30" s="1"/>
  <c r="AD253" i="30" s="1"/>
  <c r="AB253" i="30"/>
  <c r="AM253" i="30"/>
  <c r="N313" i="30"/>
  <c r="AC313" i="30" s="1"/>
  <c r="AD313" i="30" s="1"/>
  <c r="AG313" i="30"/>
  <c r="AN313" i="30" s="1"/>
  <c r="AM313" i="30"/>
  <c r="AB313" i="30"/>
  <c r="AG300" i="30"/>
  <c r="AN300" i="30" s="1"/>
  <c r="AB300" i="30"/>
  <c r="N300" i="30"/>
  <c r="AC300" i="30" s="1"/>
  <c r="AD300" i="30" s="1"/>
  <c r="AM300" i="30"/>
  <c r="N44" i="30"/>
  <c r="AC44" i="30" s="1"/>
  <c r="AD44" i="30" s="1"/>
  <c r="AB44" i="30"/>
  <c r="AM44" i="30"/>
  <c r="AG44" i="30"/>
  <c r="AN44" i="30" s="1"/>
  <c r="AG301" i="30"/>
  <c r="AN301" i="30" s="1"/>
  <c r="AM301" i="30"/>
  <c r="N301" i="30"/>
  <c r="AC301" i="30" s="1"/>
  <c r="AD301" i="30" s="1"/>
  <c r="AB301" i="30"/>
  <c r="BA70" i="30"/>
  <c r="BG70" i="30"/>
  <c r="BD70" i="30"/>
  <c r="BE70" i="30"/>
  <c r="BF70" i="30"/>
  <c r="BC70" i="30"/>
  <c r="AG121" i="30"/>
  <c r="AN121" i="30" s="1"/>
  <c r="AB121" i="30"/>
  <c r="N121" i="30"/>
  <c r="AC121" i="30" s="1"/>
  <c r="AD121" i="30" s="1"/>
  <c r="AM121" i="30"/>
  <c r="N76" i="30"/>
  <c r="AC76" i="30" s="1"/>
  <c r="AD76" i="30" s="1"/>
  <c r="AB76" i="30"/>
  <c r="AG76" i="30"/>
  <c r="AN76" i="30" s="1"/>
  <c r="AM76" i="30"/>
  <c r="N124" i="30"/>
  <c r="AC124" i="30" s="1"/>
  <c r="AD124" i="30" s="1"/>
  <c r="AG124" i="30"/>
  <c r="AN124" i="30" s="1"/>
  <c r="AM124" i="30"/>
  <c r="AB124" i="30"/>
  <c r="N240" i="30"/>
  <c r="AC240" i="30" s="1"/>
  <c r="AD240" i="30" s="1"/>
  <c r="AG240" i="30"/>
  <c r="AN240" i="30" s="1"/>
  <c r="AM240" i="30"/>
  <c r="AB240" i="30"/>
  <c r="BD200" i="30"/>
  <c r="BF200" i="30"/>
  <c r="BE200" i="30"/>
  <c r="BA200" i="30"/>
  <c r="BG200" i="30"/>
  <c r="BC200" i="30"/>
  <c r="BF139" i="30"/>
  <c r="BD139" i="30"/>
  <c r="BC139" i="30"/>
  <c r="BE139" i="30"/>
  <c r="BA139" i="30"/>
  <c r="BG139" i="30"/>
  <c r="AO7" i="30"/>
  <c r="AO244" i="30"/>
  <c r="N39" i="30"/>
  <c r="AC39" i="30" s="1"/>
  <c r="AD39" i="30" s="1"/>
  <c r="AB39" i="30"/>
  <c r="AM39" i="30"/>
  <c r="AG39" i="30"/>
  <c r="AN39" i="30" s="1"/>
  <c r="N192" i="30"/>
  <c r="AC192" i="30" s="1"/>
  <c r="AD192" i="30" s="1"/>
  <c r="AB192" i="30"/>
  <c r="AG192" i="30"/>
  <c r="AN192" i="30" s="1"/>
  <c r="AM192" i="30"/>
  <c r="AG26" i="30"/>
  <c r="AN26" i="30" s="1"/>
  <c r="AB26" i="30"/>
  <c r="AM26" i="30"/>
  <c r="N26" i="30"/>
  <c r="AC26" i="30" s="1"/>
  <c r="AD26" i="30" s="1"/>
  <c r="AG68" i="30"/>
  <c r="AN68" i="30" s="1"/>
  <c r="AB68" i="30"/>
  <c r="AM68" i="30"/>
  <c r="N68" i="30"/>
  <c r="AC68" i="30" s="1"/>
  <c r="AD68" i="30" s="1"/>
  <c r="N310" i="30"/>
  <c r="AC310" i="30" s="1"/>
  <c r="AD310" i="30" s="1"/>
  <c r="AM310" i="30"/>
  <c r="AG310" i="30"/>
  <c r="AN310" i="30" s="1"/>
  <c r="AB310" i="30"/>
  <c r="AG190" i="30"/>
  <c r="AN190" i="30" s="1"/>
  <c r="AB190" i="30"/>
  <c r="N190" i="30"/>
  <c r="AC190" i="30" s="1"/>
  <c r="AD190" i="30" s="1"/>
  <c r="AM190" i="30"/>
  <c r="AO67" i="30"/>
  <c r="AO210" i="30"/>
  <c r="BE12" i="30"/>
  <c r="BA12" i="30"/>
  <c r="BG12" i="30"/>
  <c r="BC12" i="30"/>
  <c r="BD12" i="30"/>
  <c r="BF12" i="30"/>
  <c r="N84" i="30"/>
  <c r="AC84" i="30" s="1"/>
  <c r="AD84" i="30" s="1"/>
  <c r="AB84" i="30"/>
  <c r="AM84" i="30"/>
  <c r="AG84" i="30"/>
  <c r="AN84" i="30" s="1"/>
  <c r="AO19" i="30"/>
  <c r="AM47" i="30"/>
  <c r="AG47" i="30"/>
  <c r="AN47" i="30" s="1"/>
  <c r="N47" i="30"/>
  <c r="AC47" i="30" s="1"/>
  <c r="AD47" i="30" s="1"/>
  <c r="AB47" i="30"/>
  <c r="AO220" i="30"/>
  <c r="BD228" i="30"/>
  <c r="BA228" i="30"/>
  <c r="BE228" i="30"/>
  <c r="BC228" i="30"/>
  <c r="BG228" i="30"/>
  <c r="BF228" i="30"/>
  <c r="AG102" i="30"/>
  <c r="AN102" i="30" s="1"/>
  <c r="N102" i="30"/>
  <c r="AC102" i="30" s="1"/>
  <c r="AD102" i="30" s="1"/>
  <c r="AB102" i="30"/>
  <c r="AM102" i="30"/>
  <c r="N203" i="30"/>
  <c r="AC203" i="30" s="1"/>
  <c r="AD203" i="30" s="1"/>
  <c r="AB203" i="30"/>
  <c r="AM203" i="30"/>
  <c r="AG203" i="30"/>
  <c r="AN203" i="30" s="1"/>
  <c r="AG111" i="30"/>
  <c r="AN111" i="30" s="1"/>
  <c r="AB111" i="30"/>
  <c r="AM111" i="30"/>
  <c r="N111" i="30"/>
  <c r="AC111" i="30" s="1"/>
  <c r="AD111" i="30" s="1"/>
  <c r="N163" i="30"/>
  <c r="AC163" i="30" s="1"/>
  <c r="AD163" i="30" s="1"/>
  <c r="AG163" i="30"/>
  <c r="AN163" i="30" s="1"/>
  <c r="AB163" i="30"/>
  <c r="AM163" i="30"/>
  <c r="N82" i="30"/>
  <c r="AC82" i="30" s="1"/>
  <c r="AD82" i="30" s="1"/>
  <c r="AB82" i="30"/>
  <c r="AM82" i="30"/>
  <c r="AG82" i="30"/>
  <c r="AN82" i="30" s="1"/>
  <c r="N35" i="30"/>
  <c r="AC35" i="30" s="1"/>
  <c r="AD35" i="30" s="1"/>
  <c r="AM35" i="30"/>
  <c r="AG35" i="30"/>
  <c r="AN35" i="30" s="1"/>
  <c r="AB35" i="30"/>
  <c r="AG90" i="30"/>
  <c r="AN90" i="30" s="1"/>
  <c r="AB90" i="30"/>
  <c r="AM90" i="30"/>
  <c r="N90" i="30"/>
  <c r="AC90" i="30" s="1"/>
  <c r="AD90" i="30" s="1"/>
  <c r="N232" i="30"/>
  <c r="AC232" i="30" s="1"/>
  <c r="AD232" i="30" s="1"/>
  <c r="AB232" i="30"/>
  <c r="AG232" i="30"/>
  <c r="AN232" i="30" s="1"/>
  <c r="AM232" i="30"/>
  <c r="AO17" i="30"/>
  <c r="BD308" i="30"/>
  <c r="BC308" i="30"/>
  <c r="BA308" i="30"/>
  <c r="BE308" i="30"/>
  <c r="BF308" i="30"/>
  <c r="BG308" i="30"/>
  <c r="AG224" i="30"/>
  <c r="AN224" i="30" s="1"/>
  <c r="AM224" i="30"/>
  <c r="N224" i="30"/>
  <c r="AC224" i="30" s="1"/>
  <c r="AD224" i="30" s="1"/>
  <c r="AB224" i="30"/>
  <c r="AG229" i="30"/>
  <c r="AN229" i="30" s="1"/>
  <c r="AM229" i="30"/>
  <c r="N229" i="30"/>
  <c r="AC229" i="30" s="1"/>
  <c r="AD229" i="30" s="1"/>
  <c r="AB229" i="30"/>
  <c r="AO282" i="30"/>
  <c r="N33" i="30"/>
  <c r="AC33" i="30" s="1"/>
  <c r="AD33" i="30" s="1"/>
  <c r="AB33" i="30"/>
  <c r="AG33" i="30"/>
  <c r="AN33" i="30" s="1"/>
  <c r="AM33" i="30"/>
  <c r="N77" i="30"/>
  <c r="AC77" i="30" s="1"/>
  <c r="AD77" i="30" s="1"/>
  <c r="AB77" i="30"/>
  <c r="AM77" i="30"/>
  <c r="AG77" i="30"/>
  <c r="AN77" i="30" s="1"/>
  <c r="N217" i="30"/>
  <c r="AC217" i="30" s="1"/>
  <c r="AD217" i="30" s="1"/>
  <c r="AB217" i="30"/>
  <c r="AM217" i="30"/>
  <c r="AG217" i="30"/>
  <c r="AN217" i="30" s="1"/>
  <c r="N38" i="30"/>
  <c r="AC38" i="30" s="1"/>
  <c r="AD38" i="30" s="1"/>
  <c r="AG38" i="30"/>
  <c r="AN38" i="30" s="1"/>
  <c r="AB38" i="30"/>
  <c r="AM38" i="30"/>
  <c r="N197" i="30"/>
  <c r="AC197" i="30" s="1"/>
  <c r="AD197" i="30" s="1"/>
  <c r="AB197" i="30"/>
  <c r="AG197" i="30"/>
  <c r="AN197" i="30" s="1"/>
  <c r="AM197" i="30"/>
  <c r="AM51" i="30"/>
  <c r="N51" i="30"/>
  <c r="AC51" i="30" s="1"/>
  <c r="AD51" i="30" s="1"/>
  <c r="AB51" i="30"/>
  <c r="AG51" i="30"/>
  <c r="AN51" i="30" s="1"/>
  <c r="BA128" i="30"/>
  <c r="BD128" i="30"/>
  <c r="BC128" i="30"/>
  <c r="BG128" i="30"/>
  <c r="BE128" i="30"/>
  <c r="BA6" i="30"/>
  <c r="BE6" i="30"/>
  <c r="BF6" i="30"/>
  <c r="BD6" i="30"/>
  <c r="BG6" i="30"/>
  <c r="BC6" i="30"/>
  <c r="AG187" i="30"/>
  <c r="AN187" i="30" s="1"/>
  <c r="N187" i="30"/>
  <c r="AC187" i="30" s="1"/>
  <c r="AD187" i="30" s="1"/>
  <c r="AB187" i="30"/>
  <c r="AM187" i="30"/>
  <c r="N309" i="30"/>
  <c r="AC309" i="30" s="1"/>
  <c r="AD309" i="30" s="1"/>
  <c r="AM309" i="30"/>
  <c r="AG309" i="30"/>
  <c r="AN309" i="30" s="1"/>
  <c r="AB309" i="30"/>
  <c r="AM20" i="30"/>
  <c r="AB20" i="30"/>
  <c r="N20" i="30"/>
  <c r="AC20" i="30" s="1"/>
  <c r="AD20" i="30" s="1"/>
  <c r="AG20" i="30"/>
  <c r="AN20" i="30" s="1"/>
  <c r="N126" i="30"/>
  <c r="AC126" i="30" s="1"/>
  <c r="AD126" i="30" s="1"/>
  <c r="AM126" i="30"/>
  <c r="AG126" i="30"/>
  <c r="AN126" i="30" s="1"/>
  <c r="AB126" i="30"/>
  <c r="BF133" i="30"/>
  <c r="BD133" i="30"/>
  <c r="BG133" i="30"/>
  <c r="BA133" i="30"/>
  <c r="BE133" i="30"/>
  <c r="BC133" i="30"/>
  <c r="AB258" i="30"/>
  <c r="AG258" i="30"/>
  <c r="AN258" i="30" s="1"/>
  <c r="N258" i="30"/>
  <c r="AC258" i="30" s="1"/>
  <c r="AD258" i="30" s="1"/>
  <c r="AM258" i="30"/>
  <c r="AO12" i="30"/>
  <c r="AG29" i="30"/>
  <c r="AN29" i="30" s="1"/>
  <c r="AB29" i="30"/>
  <c r="AM29" i="30"/>
  <c r="N29" i="30"/>
  <c r="AC29" i="30" s="1"/>
  <c r="AD29" i="30" s="1"/>
  <c r="AG334" i="30"/>
  <c r="AN334" i="30" s="1"/>
  <c r="AB334" i="30"/>
  <c r="N334" i="30"/>
  <c r="AC334" i="30" s="1"/>
  <c r="AD334" i="30" s="1"/>
  <c r="AM334" i="30"/>
  <c r="N287" i="30"/>
  <c r="AC287" i="30" s="1"/>
  <c r="AD287" i="30" s="1"/>
  <c r="AB287" i="30"/>
  <c r="AM287" i="30"/>
  <c r="AG287" i="30"/>
  <c r="AN287" i="30" s="1"/>
  <c r="AG153" i="30"/>
  <c r="AN153" i="30" s="1"/>
  <c r="AB153" i="30"/>
  <c r="N153" i="30"/>
  <c r="AC153" i="30" s="1"/>
  <c r="AD153" i="30" s="1"/>
  <c r="AM153" i="30"/>
  <c r="AM106" i="30"/>
  <c r="AG106" i="30"/>
  <c r="AN106" i="30" s="1"/>
  <c r="N106" i="30"/>
  <c r="AC106" i="30" s="1"/>
  <c r="AD106" i="30" s="1"/>
  <c r="AB106" i="30"/>
  <c r="BF96" i="30"/>
  <c r="BE96" i="30"/>
  <c r="BC96" i="30"/>
  <c r="BA96" i="30"/>
  <c r="BD96" i="30"/>
  <c r="BG96" i="30"/>
  <c r="AG179" i="30"/>
  <c r="AN179" i="30" s="1"/>
  <c r="AB179" i="30"/>
  <c r="N179" i="30"/>
  <c r="AC179" i="30" s="1"/>
  <c r="AD179" i="30" s="1"/>
  <c r="AM179" i="30"/>
  <c r="AB56" i="30"/>
  <c r="AM56" i="30"/>
  <c r="N56" i="30"/>
  <c r="AC56" i="30" s="1"/>
  <c r="AD56" i="30" s="1"/>
  <c r="AG56" i="30"/>
  <c r="AN56" i="30" s="1"/>
  <c r="AB43" i="30"/>
  <c r="AM43" i="30"/>
  <c r="AG43" i="30"/>
  <c r="AN43" i="30" s="1"/>
  <c r="N43" i="30"/>
  <c r="AC43" i="30" s="1"/>
  <c r="AD43" i="30" s="1"/>
  <c r="AG260" i="30"/>
  <c r="AN260" i="30" s="1"/>
  <c r="AB260" i="30"/>
  <c r="AM260" i="30"/>
  <c r="N260" i="30"/>
  <c r="AC260" i="30" s="1"/>
  <c r="AD260" i="30" s="1"/>
  <c r="AO290" i="30"/>
  <c r="BG30" i="30"/>
  <c r="BE30" i="30"/>
  <c r="BA30" i="30"/>
  <c r="BC30" i="30"/>
  <c r="BD30" i="30"/>
  <c r="BF30" i="30"/>
  <c r="N284" i="30"/>
  <c r="AC284" i="30" s="1"/>
  <c r="AD284" i="30" s="1"/>
  <c r="AG284" i="30"/>
  <c r="AN284" i="30" s="1"/>
  <c r="AM284" i="30"/>
  <c r="AB284" i="30"/>
  <c r="AG157" i="30"/>
  <c r="AN157" i="30" s="1"/>
  <c r="N157" i="30"/>
  <c r="AC157" i="30" s="1"/>
  <c r="AD157" i="30" s="1"/>
  <c r="AB157" i="30"/>
  <c r="AM157" i="30"/>
  <c r="AG156" i="30"/>
  <c r="AN156" i="30" s="1"/>
  <c r="AB156" i="30"/>
  <c r="AM156" i="30"/>
  <c r="N156" i="30"/>
  <c r="AC156" i="30" s="1"/>
  <c r="AD156" i="30" s="1"/>
  <c r="AG178" i="30"/>
  <c r="AN178" i="30" s="1"/>
  <c r="AM178" i="30"/>
  <c r="N178" i="30"/>
  <c r="AC178" i="30" s="1"/>
  <c r="AD178" i="30" s="1"/>
  <c r="AB178" i="30"/>
  <c r="AG196" i="30"/>
  <c r="AN196" i="30" s="1"/>
  <c r="AB196" i="30"/>
  <c r="AM196" i="30"/>
  <c r="N196" i="30"/>
  <c r="AC196" i="30" s="1"/>
  <c r="AD196" i="30" s="1"/>
  <c r="BE210" i="30"/>
  <c r="BA210" i="30"/>
  <c r="BF210" i="30"/>
  <c r="BC210" i="30"/>
  <c r="BG210" i="30"/>
  <c r="BD210" i="30"/>
  <c r="N60" i="30"/>
  <c r="AC60" i="30" s="1"/>
  <c r="AD60" i="30" s="1"/>
  <c r="AM60" i="30"/>
  <c r="AG60" i="30"/>
  <c r="AN60" i="30" s="1"/>
  <c r="AB60" i="30"/>
  <c r="BE19" i="30"/>
  <c r="BF19" i="30"/>
  <c r="BG19" i="30"/>
  <c r="BA19" i="30"/>
  <c r="BC19" i="30"/>
  <c r="BD19" i="30"/>
  <c r="AM62" i="30"/>
  <c r="AG62" i="30"/>
  <c r="AN62" i="30" s="1"/>
  <c r="AB62" i="30"/>
  <c r="N62" i="30"/>
  <c r="AC62" i="30" s="1"/>
  <c r="AD62" i="30" s="1"/>
  <c r="BC129" i="30"/>
  <c r="BF129" i="30"/>
  <c r="BE129" i="30"/>
  <c r="BD129" i="30"/>
  <c r="BA129" i="30"/>
  <c r="BG129" i="30"/>
  <c r="AM177" i="30"/>
  <c r="AB177" i="30"/>
  <c r="N177" i="30"/>
  <c r="AC177" i="30" s="1"/>
  <c r="AD177" i="30" s="1"/>
  <c r="AG177" i="30"/>
  <c r="AN177" i="30" s="1"/>
  <c r="BD282" i="30"/>
  <c r="BC282" i="30"/>
  <c r="BF282" i="30"/>
  <c r="BG282" i="30"/>
  <c r="BA282" i="30"/>
  <c r="BE282" i="30"/>
  <c r="BD7" i="30"/>
  <c r="BF7" i="30"/>
  <c r="BC7" i="30"/>
  <c r="BG7" i="30"/>
  <c r="BE7" i="30"/>
  <c r="BA7" i="30"/>
  <c r="AG143" i="30"/>
  <c r="AN143" i="30" s="1"/>
  <c r="AB143" i="30"/>
  <c r="AM143" i="30"/>
  <c r="N143" i="30"/>
  <c r="AC143" i="30" s="1"/>
  <c r="AD143" i="30" s="1"/>
  <c r="AG325" i="30"/>
  <c r="AN325" i="30" s="1"/>
  <c r="N325" i="30"/>
  <c r="AC325" i="30" s="1"/>
  <c r="AD325" i="30" s="1"/>
  <c r="AM325" i="30"/>
  <c r="AB325" i="30"/>
  <c r="AG54" i="30"/>
  <c r="AN54" i="30" s="1"/>
  <c r="AB54" i="30"/>
  <c r="N54" i="30"/>
  <c r="AC54" i="30" s="1"/>
  <c r="AD54" i="30" s="1"/>
  <c r="AM54" i="30"/>
  <c r="AG71" i="30"/>
  <c r="AN71" i="30" s="1"/>
  <c r="AB71" i="30"/>
  <c r="N71" i="30"/>
  <c r="AC71" i="30" s="1"/>
  <c r="AD71" i="30" s="1"/>
  <c r="AM71" i="30"/>
  <c r="E5" i="19"/>
  <c r="M5" i="30"/>
  <c r="E125" i="19"/>
  <c r="M125" i="30"/>
  <c r="BA91" i="30"/>
  <c r="BC91" i="30"/>
  <c r="BF91" i="30"/>
  <c r="BE91" i="30"/>
  <c r="BD91" i="30"/>
  <c r="BG91" i="30"/>
  <c r="AG69" i="30"/>
  <c r="AN69" i="30" s="1"/>
  <c r="AB69" i="30"/>
  <c r="N69" i="30"/>
  <c r="AC69" i="30" s="1"/>
  <c r="AD69" i="30" s="1"/>
  <c r="AM69" i="30"/>
  <c r="N28" i="30"/>
  <c r="AC28" i="30" s="1"/>
  <c r="AD28" i="30" s="1"/>
  <c r="AG28" i="30"/>
  <c r="AN28" i="30" s="1"/>
  <c r="AB28" i="30"/>
  <c r="AM28" i="30"/>
  <c r="N331" i="30"/>
  <c r="AC331" i="30" s="1"/>
  <c r="AD331" i="30" s="1"/>
  <c r="AB331" i="30"/>
  <c r="AG331" i="30"/>
  <c r="AN331" i="30" s="1"/>
  <c r="AM331" i="30"/>
  <c r="AO308" i="30"/>
  <c r="AG93" i="30"/>
  <c r="AN93" i="30" s="1"/>
  <c r="AB93" i="30"/>
  <c r="N93" i="30"/>
  <c r="AC93" i="30" s="1"/>
  <c r="AD93" i="30" s="1"/>
  <c r="AM93" i="30"/>
  <c r="AG34" i="30"/>
  <c r="AN34" i="30" s="1"/>
  <c r="AB34" i="30"/>
  <c r="N34" i="30"/>
  <c r="AC34" i="30" s="1"/>
  <c r="AD34" i="30" s="1"/>
  <c r="AM34" i="30"/>
  <c r="BA264" i="30"/>
  <c r="BG264" i="30"/>
  <c r="BF264" i="30"/>
  <c r="BC264" i="30"/>
  <c r="BD264" i="30"/>
  <c r="BE264" i="30"/>
  <c r="AB327" i="30"/>
  <c r="AG327" i="30"/>
  <c r="AN327" i="30" s="1"/>
  <c r="N327" i="30"/>
  <c r="AC327" i="30" s="1"/>
  <c r="AD327" i="30" s="1"/>
  <c r="AM327" i="30"/>
  <c r="AB103" i="30"/>
  <c r="AM103" i="30"/>
  <c r="AG103" i="30"/>
  <c r="AN103" i="30" s="1"/>
  <c r="N103" i="30"/>
  <c r="AC103" i="30" s="1"/>
  <c r="AD103" i="30" s="1"/>
  <c r="N169" i="30"/>
  <c r="AC169" i="30" s="1"/>
  <c r="AD169" i="30" s="1"/>
  <c r="AG169" i="30"/>
  <c r="AN169" i="30" s="1"/>
  <c r="AB169" i="30"/>
  <c r="AM169" i="30"/>
  <c r="BG168" i="30"/>
  <c r="BE168" i="30"/>
  <c r="BD168" i="30"/>
  <c r="BA168" i="30"/>
  <c r="BC168" i="30"/>
  <c r="BF168" i="30"/>
  <c r="BD21" i="30"/>
  <c r="BF21" i="30"/>
  <c r="BC21" i="30"/>
  <c r="BA21" i="30"/>
  <c r="BG21" i="30"/>
  <c r="BE21" i="30"/>
  <c r="AO141" i="30"/>
  <c r="N87" i="30"/>
  <c r="AC87" i="30" s="1"/>
  <c r="AD87" i="30" s="1"/>
  <c r="AB87" i="30"/>
  <c r="AM87" i="30"/>
  <c r="AG87" i="30"/>
  <c r="AN87" i="30" s="1"/>
  <c r="AO129" i="30"/>
  <c r="BD212" i="30"/>
  <c r="BG212" i="30"/>
  <c r="BA212" i="30"/>
  <c r="BE212" i="30"/>
  <c r="BC212" i="30"/>
  <c r="BF212" i="30"/>
  <c r="AO154" i="30"/>
  <c r="N59" i="30"/>
  <c r="AC59" i="30" s="1"/>
  <c r="AD59" i="30" s="1"/>
  <c r="AM59" i="30"/>
  <c r="AB59" i="30"/>
  <c r="AG59" i="30"/>
  <c r="AN59" i="30" s="1"/>
  <c r="BD290" i="30"/>
  <c r="BG290" i="30"/>
  <c r="BE290" i="30"/>
  <c r="BC290" i="30"/>
  <c r="BA290" i="30"/>
  <c r="BF290" i="30"/>
  <c r="AG292" i="30"/>
  <c r="AN292" i="30" s="1"/>
  <c r="AM292" i="30"/>
  <c r="N292" i="30"/>
  <c r="AC292" i="30" s="1"/>
  <c r="AD292" i="30" s="1"/>
  <c r="AB292" i="30"/>
  <c r="AG73" i="30"/>
  <c r="AN73" i="30" s="1"/>
  <c r="N73" i="30"/>
  <c r="AC73" i="30" s="1"/>
  <c r="AD73" i="30" s="1"/>
  <c r="AB73" i="30"/>
  <c r="AM73" i="30"/>
  <c r="N160" i="30"/>
  <c r="AC160" i="30" s="1"/>
  <c r="AD160" i="30" s="1"/>
  <c r="AM160" i="30"/>
  <c r="AB160" i="30"/>
  <c r="AG160" i="30"/>
  <c r="AN160" i="30" s="1"/>
  <c r="N285" i="30"/>
  <c r="AC285" i="30" s="1"/>
  <c r="AD285" i="30" s="1"/>
  <c r="AB285" i="30"/>
  <c r="AG285" i="30"/>
  <c r="AN285" i="30" s="1"/>
  <c r="AM285" i="30"/>
  <c r="AB175" i="30"/>
  <c r="AG175" i="30"/>
  <c r="AN175" i="30" s="1"/>
  <c r="AM175" i="30"/>
  <c r="N175" i="30"/>
  <c r="AC175" i="30" s="1"/>
  <c r="AD175" i="30" s="1"/>
  <c r="AG238" i="30"/>
  <c r="AN238" i="30" s="1"/>
  <c r="AM238" i="30"/>
  <c r="AB238" i="30"/>
  <c r="N238" i="30"/>
  <c r="AC238" i="30" s="1"/>
  <c r="AD238" i="30" s="1"/>
  <c r="AG170" i="30"/>
  <c r="AN170" i="30" s="1"/>
  <c r="AB170" i="30"/>
  <c r="AM170" i="30"/>
  <c r="N170" i="30"/>
  <c r="AC170" i="30" s="1"/>
  <c r="AD170" i="30" s="1"/>
  <c r="AG135" i="30"/>
  <c r="AN135" i="30" s="1"/>
  <c r="AM135" i="30"/>
  <c r="AB135" i="30"/>
  <c r="N135" i="30"/>
  <c r="AC135" i="30" s="1"/>
  <c r="AD135" i="30" s="1"/>
  <c r="N115" i="30"/>
  <c r="AC115" i="30" s="1"/>
  <c r="AD115" i="30" s="1"/>
  <c r="AB115" i="30"/>
  <c r="AG115" i="30"/>
  <c r="AN115" i="30" s="1"/>
  <c r="AM115" i="30"/>
  <c r="BC154" i="30"/>
  <c r="BE154" i="30"/>
  <c r="BD154" i="30"/>
  <c r="BF154" i="30"/>
  <c r="BA154" i="30"/>
  <c r="BG154" i="30"/>
  <c r="AG151" i="30"/>
  <c r="AN151" i="30" s="1"/>
  <c r="AB151" i="30"/>
  <c r="N151" i="30"/>
  <c r="AC151" i="30" s="1"/>
  <c r="AD151" i="30" s="1"/>
  <c r="AM151" i="30"/>
  <c r="AG329" i="30"/>
  <c r="AN329" i="30" s="1"/>
  <c r="N329" i="30"/>
  <c r="AC329" i="30" s="1"/>
  <c r="AD329" i="30" s="1"/>
  <c r="AM329" i="30"/>
  <c r="AB329" i="30"/>
  <c r="AG137" i="30"/>
  <c r="AN137" i="30" s="1"/>
  <c r="AB137" i="30"/>
  <c r="N137" i="30"/>
  <c r="AC137" i="30" s="1"/>
  <c r="AD137" i="30" s="1"/>
  <c r="AM137" i="30"/>
  <c r="N46" i="30"/>
  <c r="AC46" i="30" s="1"/>
  <c r="AD46" i="30" s="1"/>
  <c r="AB46" i="30"/>
  <c r="AM46" i="30"/>
  <c r="AG46" i="30"/>
  <c r="AN46" i="30" s="1"/>
  <c r="N281" i="30"/>
  <c r="AC281" i="30" s="1"/>
  <c r="AD281" i="30" s="1"/>
  <c r="AB281" i="30"/>
  <c r="AM281" i="30"/>
  <c r="AG281" i="30"/>
  <c r="AN281" i="30" s="1"/>
  <c r="AG183" i="30"/>
  <c r="AN183" i="30" s="1"/>
  <c r="AM183" i="30"/>
  <c r="AB183" i="30"/>
  <c r="N183" i="30"/>
  <c r="AC183" i="30" s="1"/>
  <c r="AD183" i="30" s="1"/>
  <c r="AO294" i="30"/>
  <c r="AG130" i="30"/>
  <c r="AN130" i="30" s="1"/>
  <c r="AM130" i="30"/>
  <c r="N130" i="30"/>
  <c r="AC130" i="30" s="1"/>
  <c r="AD130" i="30" s="1"/>
  <c r="AB130" i="30"/>
  <c r="N226" i="30"/>
  <c r="AC226" i="30" s="1"/>
  <c r="AD226" i="30" s="1"/>
  <c r="AG226" i="30"/>
  <c r="AN226" i="30" s="1"/>
  <c r="AB226" i="30"/>
  <c r="AM226" i="30"/>
  <c r="N109" i="30"/>
  <c r="AC109" i="30" s="1"/>
  <c r="AD109" i="30" s="1"/>
  <c r="AB109" i="30"/>
  <c r="AM109" i="30"/>
  <c r="AG109" i="30"/>
  <c r="AN109" i="30" s="1"/>
  <c r="AG355" i="30"/>
  <c r="AN355" i="30" s="1"/>
  <c r="AB355" i="30"/>
  <c r="N355" i="30"/>
  <c r="AC355" i="30" s="1"/>
  <c r="AD355" i="30" s="1"/>
  <c r="AM355" i="30"/>
  <c r="AO152" i="30"/>
  <c r="BF131" i="30"/>
  <c r="BC131" i="30"/>
  <c r="BG131" i="30"/>
  <c r="BE131" i="30"/>
  <c r="BD131" i="30"/>
  <c r="BA131" i="30"/>
  <c r="AO204" i="30"/>
  <c r="AB155" i="30"/>
  <c r="N155" i="30"/>
  <c r="AC155" i="30" s="1"/>
  <c r="AD155" i="30" s="1"/>
  <c r="AG155" i="30"/>
  <c r="AN155" i="30" s="1"/>
  <c r="AM155" i="30"/>
  <c r="AG330" i="30"/>
  <c r="AN330" i="30" s="1"/>
  <c r="N330" i="30"/>
  <c r="AC330" i="30" s="1"/>
  <c r="AD330" i="30" s="1"/>
  <c r="AM330" i="30"/>
  <c r="AB330" i="30"/>
  <c r="BA89" i="30"/>
  <c r="BD89" i="30"/>
  <c r="BC89" i="30"/>
  <c r="BE89" i="30"/>
  <c r="BF89" i="30"/>
  <c r="BG89" i="30"/>
  <c r="AG55" i="30"/>
  <c r="AN55" i="30" s="1"/>
  <c r="AB55" i="30"/>
  <c r="AM55" i="30"/>
  <c r="N55" i="30"/>
  <c r="AC55" i="30" s="1"/>
  <c r="AD55" i="30" s="1"/>
  <c r="AG110" i="30"/>
  <c r="AN110" i="30" s="1"/>
  <c r="AB110" i="30"/>
  <c r="N110" i="30"/>
  <c r="AC110" i="30" s="1"/>
  <c r="AD110" i="30" s="1"/>
  <c r="AM110" i="30"/>
  <c r="AG268" i="30"/>
  <c r="AN268" i="30" s="1"/>
  <c r="AB268" i="30"/>
  <c r="AM268" i="30"/>
  <c r="N268" i="30"/>
  <c r="AC268" i="30" s="1"/>
  <c r="AD268" i="30" s="1"/>
  <c r="AG195" i="30"/>
  <c r="AN195" i="30" s="1"/>
  <c r="AB195" i="30"/>
  <c r="N195" i="30"/>
  <c r="AC195" i="30" s="1"/>
  <c r="AD195" i="30" s="1"/>
  <c r="AM195" i="30"/>
  <c r="BE85" i="30"/>
  <c r="BC85" i="30"/>
  <c r="BF85" i="30"/>
  <c r="BA85" i="30"/>
  <c r="BD85" i="30"/>
  <c r="BG85" i="30"/>
  <c r="AO273" i="30"/>
  <c r="BA16" i="30"/>
  <c r="BG16" i="30"/>
  <c r="BF16" i="30"/>
  <c r="BC16" i="30"/>
  <c r="BE16" i="30"/>
  <c r="AG245" i="30"/>
  <c r="AN245" i="30" s="1"/>
  <c r="AB245" i="30"/>
  <c r="AM245" i="30"/>
  <c r="N245" i="30"/>
  <c r="AC245" i="30" s="1"/>
  <c r="AD245" i="30" s="1"/>
  <c r="N185" i="30"/>
  <c r="AC185" i="30" s="1"/>
  <c r="AD185" i="30" s="1"/>
  <c r="AM185" i="30"/>
  <c r="AG185" i="30"/>
  <c r="AN185" i="30" s="1"/>
  <c r="AB185" i="30"/>
  <c r="N27" i="30"/>
  <c r="AC27" i="30" s="1"/>
  <c r="AD27" i="30" s="1"/>
  <c r="AM27" i="30"/>
  <c r="AB27" i="30"/>
  <c r="AG27" i="30"/>
  <c r="AN27" i="30" s="1"/>
  <c r="AG332" i="30"/>
  <c r="AN332" i="30" s="1"/>
  <c r="AM332" i="30"/>
  <c r="N332" i="30"/>
  <c r="AC332" i="30" s="1"/>
  <c r="AD332" i="30" s="1"/>
  <c r="AB332" i="30"/>
  <c r="BF80" i="30"/>
  <c r="BE80" i="30"/>
  <c r="BD80" i="30"/>
  <c r="BC80" i="30"/>
  <c r="BA80" i="30"/>
  <c r="BG80" i="30"/>
  <c r="AB286" i="30"/>
  <c r="AG286" i="30"/>
  <c r="AN286" i="30" s="1"/>
  <c r="N286" i="30"/>
  <c r="AC286" i="30" s="1"/>
  <c r="AD286" i="30" s="1"/>
  <c r="AM286" i="30"/>
  <c r="BF67" i="30"/>
  <c r="BD67" i="30"/>
  <c r="BG67" i="30"/>
  <c r="BA67" i="30"/>
  <c r="BE67" i="30"/>
  <c r="BC67" i="30"/>
  <c r="N207" i="30"/>
  <c r="AC207" i="30" s="1"/>
  <c r="AD207" i="30" s="1"/>
  <c r="AB207" i="30"/>
  <c r="AM207" i="30"/>
  <c r="AG207" i="30"/>
  <c r="AN207" i="30" s="1"/>
  <c r="AG72" i="30"/>
  <c r="AN72" i="30" s="1"/>
  <c r="N72" i="30"/>
  <c r="AC72" i="30" s="1"/>
  <c r="AD72" i="30" s="1"/>
  <c r="AB72" i="30"/>
  <c r="AM72" i="30"/>
  <c r="AO13" i="30"/>
  <c r="N357" i="30"/>
  <c r="AC357" i="30" s="1"/>
  <c r="AD357" i="30" s="1"/>
  <c r="AB357" i="30"/>
  <c r="AM357" i="30"/>
  <c r="AG357" i="30"/>
  <c r="AN357" i="30" s="1"/>
  <c r="BF128" i="30"/>
  <c r="AO128" i="30"/>
  <c r="BG294" i="30"/>
  <c r="BE294" i="30"/>
  <c r="BC294" i="30"/>
  <c r="BF294" i="30"/>
  <c r="BD294" i="30"/>
  <c r="BA294" i="30"/>
  <c r="AG227" i="30"/>
  <c r="AN227" i="30" s="1"/>
  <c r="N227" i="30"/>
  <c r="AC227" i="30" s="1"/>
  <c r="AD227" i="30" s="1"/>
  <c r="AB227" i="30"/>
  <c r="AM227" i="30"/>
  <c r="AG105" i="30"/>
  <c r="AN105" i="30" s="1"/>
  <c r="AB105" i="30"/>
  <c r="N105" i="30"/>
  <c r="AC105" i="30" s="1"/>
  <c r="AD105" i="30" s="1"/>
  <c r="AM105" i="30"/>
  <c r="N198" i="30"/>
  <c r="AC198" i="30" s="1"/>
  <c r="AD198" i="30" s="1"/>
  <c r="AB198" i="30"/>
  <c r="AM198" i="30"/>
  <c r="AG198" i="30"/>
  <c r="AN198" i="30" s="1"/>
  <c r="AG219" i="30"/>
  <c r="AN219" i="30" s="1"/>
  <c r="AB219" i="30"/>
  <c r="N219" i="30"/>
  <c r="AC219" i="30" s="1"/>
  <c r="AD219" i="30" s="1"/>
  <c r="AM219" i="30"/>
  <c r="AG277" i="30"/>
  <c r="AN277" i="30" s="1"/>
  <c r="N277" i="30"/>
  <c r="AC277" i="30" s="1"/>
  <c r="AD277" i="30" s="1"/>
  <c r="AB277" i="30"/>
  <c r="AM277" i="30"/>
  <c r="AO133" i="30"/>
  <c r="AM191" i="30"/>
  <c r="AG191" i="30"/>
  <c r="AN191" i="30" s="1"/>
  <c r="N191" i="30"/>
  <c r="AC191" i="30" s="1"/>
  <c r="AD191" i="30" s="1"/>
  <c r="AB191" i="30"/>
  <c r="BD204" i="30"/>
  <c r="BG204" i="30"/>
  <c r="BC204" i="30"/>
  <c r="BE204" i="30"/>
  <c r="BA204" i="30"/>
  <c r="BF204" i="30"/>
  <c r="N63" i="30"/>
  <c r="AC63" i="30" s="1"/>
  <c r="AD63" i="30" s="1"/>
  <c r="AG63" i="30"/>
  <c r="AN63" i="30" s="1"/>
  <c r="AB63" i="30"/>
  <c r="AM63" i="30"/>
  <c r="AG213" i="30"/>
  <c r="AN213" i="30" s="1"/>
  <c r="AM213" i="30"/>
  <c r="N213" i="30"/>
  <c r="AC213" i="30" s="1"/>
  <c r="AD213" i="30" s="1"/>
  <c r="AB213" i="30"/>
  <c r="N101" i="30"/>
  <c r="AC101" i="30" s="1"/>
  <c r="AD101" i="30" s="1"/>
  <c r="AG101" i="30"/>
  <c r="AN101" i="30" s="1"/>
  <c r="AM101" i="30"/>
  <c r="AB101" i="30"/>
  <c r="BE98" i="30"/>
  <c r="BG98" i="30"/>
  <c r="BD98" i="30"/>
  <c r="BC98" i="30"/>
  <c r="BF98" i="30"/>
  <c r="BA98" i="30"/>
  <c r="N118" i="30"/>
  <c r="AC118" i="30" s="1"/>
  <c r="AD118" i="30" s="1"/>
  <c r="AG118" i="30"/>
  <c r="AN118" i="30" s="1"/>
  <c r="AM118" i="30"/>
  <c r="AB118" i="30"/>
  <c r="BE273" i="30"/>
  <c r="BF273" i="30"/>
  <c r="BD273" i="30"/>
  <c r="BC273" i="30"/>
  <c r="BA273" i="30"/>
  <c r="BG273" i="30"/>
  <c r="BD16" i="30"/>
  <c r="AO16" i="30"/>
  <c r="N24" i="30"/>
  <c r="AC24" i="30" s="1"/>
  <c r="AD24" i="30" s="1"/>
  <c r="AG24" i="30"/>
  <c r="AN24" i="30" s="1"/>
  <c r="AB24" i="30"/>
  <c r="AM24" i="30"/>
  <c r="AM189" i="30"/>
  <c r="AG189" i="30"/>
  <c r="AN189" i="30" s="1"/>
  <c r="N189" i="30"/>
  <c r="AC189" i="30" s="1"/>
  <c r="AD189" i="30" s="1"/>
  <c r="AB189" i="30"/>
  <c r="N216" i="30"/>
  <c r="AC216" i="30" s="1"/>
  <c r="AD216" i="30" s="1"/>
  <c r="AB216" i="30"/>
  <c r="AM216" i="30"/>
  <c r="AG216" i="30"/>
  <c r="AN216" i="30" s="1"/>
  <c r="BE145" i="30"/>
  <c r="BG145" i="30"/>
  <c r="BC145" i="30"/>
  <c r="BA145" i="30"/>
  <c r="BF145" i="30"/>
  <c r="BD145" i="30"/>
  <c r="AG167" i="30"/>
  <c r="AN167" i="30" s="1"/>
  <c r="AB167" i="30"/>
  <c r="AM167" i="30"/>
  <c r="N167" i="30"/>
  <c r="AC167" i="30" s="1"/>
  <c r="AD167" i="30" s="1"/>
  <c r="N356" i="30"/>
  <c r="AC356" i="30" s="1"/>
  <c r="AD356" i="30" s="1"/>
  <c r="AB356" i="30"/>
  <c r="AG356" i="30"/>
  <c r="AN356" i="30" s="1"/>
  <c r="AM356" i="30"/>
  <c r="N122" i="30"/>
  <c r="AC122" i="30" s="1"/>
  <c r="AD122" i="30" s="1"/>
  <c r="AB122" i="30"/>
  <c r="AM122" i="30"/>
  <c r="AG122" i="30"/>
  <c r="AN122" i="30" s="1"/>
  <c r="BG17" i="30"/>
  <c r="BA17" i="30"/>
  <c r="BE17" i="30"/>
  <c r="BF17" i="30"/>
  <c r="BD17" i="30"/>
  <c r="BC17" i="30"/>
  <c r="N37" i="30"/>
  <c r="AC37" i="30" s="1"/>
  <c r="AD37" i="30" s="1"/>
  <c r="AB37" i="30"/>
  <c r="AG37" i="30"/>
  <c r="AN37" i="30" s="1"/>
  <c r="AM37" i="30"/>
  <c r="AG161" i="30"/>
  <c r="AN161" i="30" s="1"/>
  <c r="AB161" i="30"/>
  <c r="N161" i="30"/>
  <c r="AC161" i="30" s="1"/>
  <c r="AD161" i="30" s="1"/>
  <c r="AM161" i="30"/>
  <c r="BE13" i="30"/>
  <c r="BD13" i="30"/>
  <c r="BA13" i="30"/>
  <c r="BG13" i="30"/>
  <c r="BF13" i="30"/>
  <c r="BC13" i="30"/>
  <c r="BH11" i="30"/>
  <c r="AG172" i="30"/>
  <c r="AN172" i="30" s="1"/>
  <c r="AB172" i="30"/>
  <c r="AM172" i="30"/>
  <c r="N172" i="30"/>
  <c r="AC172" i="30" s="1"/>
  <c r="AD172" i="30" s="1"/>
  <c r="BA78" i="30"/>
  <c r="BE78" i="30"/>
  <c r="BD78" i="30"/>
  <c r="BF78" i="30"/>
  <c r="BC78" i="30"/>
  <c r="BG78" i="30"/>
  <c r="AG74" i="30"/>
  <c r="AN74" i="30" s="1"/>
  <c r="AB74" i="30"/>
  <c r="AM74" i="30"/>
  <c r="N74" i="30"/>
  <c r="AC74" i="30" s="1"/>
  <c r="AD74" i="30" s="1"/>
  <c r="AG66" i="30"/>
  <c r="AN66" i="30" s="1"/>
  <c r="AM66" i="30"/>
  <c r="N66" i="30"/>
  <c r="AC66" i="30" s="1"/>
  <c r="AD66" i="30" s="1"/>
  <c r="AB66" i="30"/>
  <c r="AG288" i="30"/>
  <c r="AN288" i="30" s="1"/>
  <c r="AB288" i="30"/>
  <c r="N288" i="30"/>
  <c r="AC288" i="30" s="1"/>
  <c r="AD288" i="30" s="1"/>
  <c r="AM288" i="30"/>
  <c r="N41" i="30"/>
  <c r="AC41" i="30" s="1"/>
  <c r="AD41" i="30" s="1"/>
  <c r="AB41" i="30"/>
  <c r="AG41" i="30"/>
  <c r="AN41" i="30" s="1"/>
  <c r="AM41" i="30"/>
  <c r="AO263" i="30"/>
  <c r="BC18" i="30"/>
  <c r="BE18" i="30"/>
  <c r="BF18" i="30"/>
  <c r="BA18" i="30"/>
  <c r="BD18" i="30"/>
  <c r="BG18" i="30"/>
  <c r="AG324" i="30"/>
  <c r="AN324" i="30" s="1"/>
  <c r="AB324" i="30"/>
  <c r="AM324" i="30"/>
  <c r="N324" i="30"/>
  <c r="AC324" i="30" s="1"/>
  <c r="AD324" i="30" s="1"/>
  <c r="N233" i="30"/>
  <c r="AC233" i="30" s="1"/>
  <c r="AD233" i="30" s="1"/>
  <c r="AB233" i="30"/>
  <c r="AM233" i="30"/>
  <c r="AG233" i="30"/>
  <c r="AN233" i="30" s="1"/>
  <c r="BD152" i="30"/>
  <c r="BA152" i="30"/>
  <c r="BF152" i="30"/>
  <c r="BE152" i="30"/>
  <c r="BG152" i="30"/>
  <c r="BC152" i="30"/>
  <c r="BG242" i="30"/>
  <c r="BD242" i="30"/>
  <c r="BC242" i="30"/>
  <c r="BF242" i="30"/>
  <c r="BE242" i="30"/>
  <c r="BA242" i="30"/>
  <c r="N221" i="30"/>
  <c r="AC221" i="30" s="1"/>
  <c r="AD221" i="30" s="1"/>
  <c r="AM221" i="30"/>
  <c r="AG221" i="30"/>
  <c r="AN221" i="30" s="1"/>
  <c r="AB221" i="30"/>
  <c r="N65" i="30"/>
  <c r="AC65" i="30" s="1"/>
  <c r="AD65" i="30" s="1"/>
  <c r="AM65" i="30"/>
  <c r="AG65" i="30"/>
  <c r="AN65" i="30" s="1"/>
  <c r="AB65" i="30"/>
  <c r="AO98" i="30"/>
  <c r="BD141" i="30"/>
  <c r="BE141" i="30"/>
  <c r="BA141" i="30"/>
  <c r="BC141" i="30"/>
  <c r="BF141" i="30"/>
  <c r="BG141" i="30"/>
  <c r="AG149" i="30"/>
  <c r="AN149" i="30" s="1"/>
  <c r="AB149" i="30"/>
  <c r="N149" i="30"/>
  <c r="AC149" i="30" s="1"/>
  <c r="AD149" i="30" s="1"/>
  <c r="AM149" i="30"/>
  <c r="AG42" i="30"/>
  <c r="AN42" i="30" s="1"/>
  <c r="N42" i="30"/>
  <c r="AC42" i="30" s="1"/>
  <c r="AD42" i="30" s="1"/>
  <c r="AB42" i="30"/>
  <c r="AM42" i="30"/>
  <c r="AM140" i="30"/>
  <c r="N140" i="30"/>
  <c r="AC140" i="30" s="1"/>
  <c r="AD140" i="30" s="1"/>
  <c r="AG140" i="30"/>
  <c r="AN140" i="30" s="1"/>
  <c r="AB140" i="30"/>
  <c r="AG81" i="30"/>
  <c r="AN81" i="30" s="1"/>
  <c r="AB81" i="30"/>
  <c r="N81" i="30"/>
  <c r="AC81" i="30" s="1"/>
  <c r="AD81" i="30" s="1"/>
  <c r="AM81" i="30"/>
  <c r="AG211" i="30"/>
  <c r="AN211" i="30" s="1"/>
  <c r="AB211" i="30"/>
  <c r="AM211" i="30"/>
  <c r="N211" i="30"/>
  <c r="AC211" i="30" s="1"/>
  <c r="AD211" i="30" s="1"/>
  <c r="N223" i="30"/>
  <c r="AC223" i="30" s="1"/>
  <c r="AD223" i="30" s="1"/>
  <c r="AB223" i="30"/>
  <c r="AG223" i="30"/>
  <c r="AN223" i="30" s="1"/>
  <c r="AM223" i="30"/>
  <c r="AG100" i="30"/>
  <c r="AN100" i="30" s="1"/>
  <c r="AB100" i="30"/>
  <c r="AM100" i="30"/>
  <c r="N100" i="30"/>
  <c r="AC100" i="30" s="1"/>
  <c r="AD100" i="30" s="1"/>
  <c r="N251" i="30"/>
  <c r="AC251" i="30" s="1"/>
  <c r="AD251" i="30" s="1"/>
  <c r="AB251" i="30"/>
  <c r="AM251" i="30"/>
  <c r="AG251" i="30"/>
  <c r="AN251" i="30" s="1"/>
  <c r="AG318" i="30"/>
  <c r="AN318" i="30" s="1"/>
  <c r="AB318" i="30"/>
  <c r="AM318" i="30"/>
  <c r="N318" i="30"/>
  <c r="AC318" i="30" s="1"/>
  <c r="AD318" i="30" s="1"/>
  <c r="AG113" i="30"/>
  <c r="AN113" i="30" s="1"/>
  <c r="AM113" i="30"/>
  <c r="AB113" i="30"/>
  <c r="N113" i="30"/>
  <c r="AC113" i="30" s="1"/>
  <c r="AD113" i="30" s="1"/>
  <c r="AO162" i="30"/>
  <c r="BC218" i="30"/>
  <c r="BE218" i="30"/>
  <c r="BF218" i="30"/>
  <c r="BA218" i="30"/>
  <c r="BG218" i="30"/>
  <c r="BD218" i="30"/>
  <c r="BE108" i="30"/>
  <c r="BG108" i="30"/>
  <c r="BF108" i="30"/>
  <c r="BC108" i="30"/>
  <c r="BA108" i="30"/>
  <c r="BD108" i="30"/>
  <c r="BG95" i="30"/>
  <c r="BA95" i="30"/>
  <c r="BF95" i="30"/>
  <c r="BD95" i="30"/>
  <c r="BE95" i="30"/>
  <c r="BC95" i="30"/>
  <c r="AG138" i="30"/>
  <c r="AN138" i="30" s="1"/>
  <c r="N138" i="30"/>
  <c r="AC138" i="30" s="1"/>
  <c r="AD138" i="30" s="1"/>
  <c r="AM138" i="30"/>
  <c r="AB138" i="30"/>
  <c r="W216" i="16"/>
  <c r="AQ338" i="30" s="1"/>
  <c r="AU338" i="30" s="1"/>
  <c r="AZ338" i="30" s="1"/>
  <c r="AD5" i="4"/>
  <c r="AD361" i="4" s="1"/>
  <c r="AE5" i="4" l="1"/>
  <c r="E361" i="19"/>
  <c r="BI351" i="30"/>
  <c r="J125" i="19"/>
  <c r="AE125" i="4"/>
  <c r="AE361" i="4" s="1"/>
  <c r="BA255" i="30"/>
  <c r="AO255" i="30"/>
  <c r="BD255" i="30"/>
  <c r="BF255" i="30"/>
  <c r="BC255" i="30"/>
  <c r="BE255" i="30"/>
  <c r="BG255" i="30"/>
  <c r="BA252" i="30"/>
  <c r="BF256" i="30"/>
  <c r="BA256" i="30"/>
  <c r="BC256" i="30"/>
  <c r="AO252" i="30"/>
  <c r="AO256" i="30"/>
  <c r="BE256" i="30"/>
  <c r="BD256" i="30"/>
  <c r="BC252" i="30"/>
  <c r="AO289" i="30"/>
  <c r="AO293" i="30"/>
  <c r="BA266" i="30"/>
  <c r="BC266" i="30"/>
  <c r="BD266" i="30"/>
  <c r="BC289" i="30"/>
  <c r="BE266" i="30"/>
  <c r="BG266" i="30"/>
  <c r="BF266" i="30"/>
  <c r="BF252" i="30"/>
  <c r="BE252" i="30"/>
  <c r="BD252" i="30"/>
  <c r="BC293" i="30"/>
  <c r="BG296" i="30"/>
  <c r="BC296" i="30"/>
  <c r="BE296" i="30"/>
  <c r="BA296" i="30"/>
  <c r="BF296" i="30"/>
  <c r="BD296" i="30"/>
  <c r="BF247" i="30"/>
  <c r="BD289" i="30"/>
  <c r="BF314" i="30"/>
  <c r="BA314" i="30"/>
  <c r="BE314" i="30"/>
  <c r="AO297" i="30"/>
  <c r="BC314" i="30"/>
  <c r="BD314" i="30"/>
  <c r="BG314" i="30"/>
  <c r="BE247" i="30"/>
  <c r="BA247" i="30"/>
  <c r="AO259" i="30"/>
  <c r="BE297" i="30"/>
  <c r="BF259" i="30"/>
  <c r="BF289" i="30"/>
  <c r="BE289" i="30"/>
  <c r="BG289" i="30"/>
  <c r="BD297" i="30"/>
  <c r="BA289" i="30"/>
  <c r="BC297" i="30"/>
  <c r="BA297" i="30"/>
  <c r="BF297" i="30"/>
  <c r="BE259" i="30"/>
  <c r="BD259" i="30"/>
  <c r="BG259" i="30"/>
  <c r="BC259" i="30"/>
  <c r="BA259" i="30"/>
  <c r="BG322" i="30"/>
  <c r="BE293" i="30"/>
  <c r="BG293" i="30"/>
  <c r="BC315" i="30"/>
  <c r="BF293" i="30"/>
  <c r="BG315" i="30"/>
  <c r="BA293" i="30"/>
  <c r="BD293" i="30"/>
  <c r="BF315" i="30"/>
  <c r="BA315" i="30"/>
  <c r="BC270" i="30"/>
  <c r="BE315" i="30"/>
  <c r="BF270" i="30"/>
  <c r="BF322" i="30"/>
  <c r="BD315" i="30"/>
  <c r="AO322" i="30"/>
  <c r="BD322" i="30"/>
  <c r="BG270" i="30"/>
  <c r="BA270" i="30"/>
  <c r="BD270" i="30"/>
  <c r="AO270" i="30"/>
  <c r="BC322" i="30"/>
  <c r="BE322" i="30"/>
  <c r="BA322" i="30"/>
  <c r="BC247" i="30"/>
  <c r="BD247" i="30"/>
  <c r="BG247" i="30"/>
  <c r="AO267" i="30"/>
  <c r="AO311" i="30"/>
  <c r="AO320" i="30"/>
  <c r="BA299" i="30"/>
  <c r="AO364" i="30"/>
  <c r="BA311" i="30"/>
  <c r="AO349" i="30"/>
  <c r="BD311" i="30"/>
  <c r="BF311" i="30"/>
  <c r="BE311" i="30"/>
  <c r="BG311" i="30"/>
  <c r="BC311" i="30"/>
  <c r="AO261" i="30"/>
  <c r="AO351" i="30"/>
  <c r="AO363" i="30"/>
  <c r="BH254" i="30"/>
  <c r="BE348" i="30"/>
  <c r="BA348" i="30"/>
  <c r="BC348" i="30"/>
  <c r="BG348" i="30"/>
  <c r="BF348" i="30"/>
  <c r="BD348" i="30"/>
  <c r="BE299" i="30"/>
  <c r="AO350" i="30"/>
  <c r="T342" i="16"/>
  <c r="AR350" i="30"/>
  <c r="BF295" i="30"/>
  <c r="BG295" i="30"/>
  <c r="BA295" i="30"/>
  <c r="BD295" i="30"/>
  <c r="BE295" i="30"/>
  <c r="BC295" i="30"/>
  <c r="BC257" i="30"/>
  <c r="BE257" i="30"/>
  <c r="BG257" i="30"/>
  <c r="BA257" i="30"/>
  <c r="BF257" i="30"/>
  <c r="BD257" i="30"/>
  <c r="BE312" i="30"/>
  <c r="BC312" i="30"/>
  <c r="BG312" i="30"/>
  <c r="BF312" i="30"/>
  <c r="BD312" i="30"/>
  <c r="BA312" i="30"/>
  <c r="BC299" i="30"/>
  <c r="BG261" i="30"/>
  <c r="BF299" i="30"/>
  <c r="BG320" i="30"/>
  <c r="BF320" i="30"/>
  <c r="BA320" i="30"/>
  <c r="BD320" i="30"/>
  <c r="BE320" i="30"/>
  <c r="BC320" i="30"/>
  <c r="AO257" i="30"/>
  <c r="BF261" i="30"/>
  <c r="BG299" i="30"/>
  <c r="BC261" i="30"/>
  <c r="BA261" i="30"/>
  <c r="AO362" i="30"/>
  <c r="AO360" i="30"/>
  <c r="BF349" i="30"/>
  <c r="BA349" i="30"/>
  <c r="BD349" i="30"/>
  <c r="BE349" i="30"/>
  <c r="BG349" i="30"/>
  <c r="BC349" i="30"/>
  <c r="AO358" i="30"/>
  <c r="BE261" i="30"/>
  <c r="AO299" i="30"/>
  <c r="BD261" i="30"/>
  <c r="T194" i="16"/>
  <c r="AR351" i="30"/>
  <c r="AO348" i="30"/>
  <c r="BE351" i="30"/>
  <c r="BG351" i="30"/>
  <c r="BC351" i="30"/>
  <c r="BF351" i="30"/>
  <c r="BA351" i="30"/>
  <c r="BD351" i="30"/>
  <c r="BD267" i="30"/>
  <c r="BC267" i="30"/>
  <c r="BA267" i="30"/>
  <c r="BE267" i="30"/>
  <c r="BG267" i="30"/>
  <c r="BF267" i="30"/>
  <c r="M348" i="19"/>
  <c r="P348" i="19" s="1"/>
  <c r="W277" i="16"/>
  <c r="AQ348" i="30" s="1"/>
  <c r="BF350" i="30"/>
  <c r="BA350" i="30"/>
  <c r="BC350" i="30"/>
  <c r="BE350" i="30"/>
  <c r="BG350" i="30"/>
  <c r="BD350" i="30"/>
  <c r="T132" i="16"/>
  <c r="AR349" i="30"/>
  <c r="AO295" i="30"/>
  <c r="BH306" i="30"/>
  <c r="AO312" i="30"/>
  <c r="AO189" i="30"/>
  <c r="AO87" i="30"/>
  <c r="AO171" i="30"/>
  <c r="AO65" i="30"/>
  <c r="AO207" i="30"/>
  <c r="AO62" i="30"/>
  <c r="AO35" i="30"/>
  <c r="AO170" i="30"/>
  <c r="AO277" i="30"/>
  <c r="AO121" i="30"/>
  <c r="AO221" i="30"/>
  <c r="AO316" i="30"/>
  <c r="AO177" i="30"/>
  <c r="AO142" i="30"/>
  <c r="AO119" i="30"/>
  <c r="BH200" i="30"/>
  <c r="AO43" i="30"/>
  <c r="AO183" i="30"/>
  <c r="AO317" i="30"/>
  <c r="AO156" i="30"/>
  <c r="AO26" i="30"/>
  <c r="AO230" i="30"/>
  <c r="AO192" i="30"/>
  <c r="AO197" i="30"/>
  <c r="AO237" i="30"/>
  <c r="AO27" i="30"/>
  <c r="AO233" i="30"/>
  <c r="AO122" i="30"/>
  <c r="AO144" i="30"/>
  <c r="AO45" i="30"/>
  <c r="AO208" i="30"/>
  <c r="AO49" i="30"/>
  <c r="AO88" i="30"/>
  <c r="AO213" i="30"/>
  <c r="AO51" i="30"/>
  <c r="AO185" i="30"/>
  <c r="AO103" i="30"/>
  <c r="AO107" i="30"/>
  <c r="AO104" i="30"/>
  <c r="AO46" i="30"/>
  <c r="AO287" i="30"/>
  <c r="AO20" i="30"/>
  <c r="AO310" i="30"/>
  <c r="BH22" i="30"/>
  <c r="AO333" i="30"/>
  <c r="AO309" i="30"/>
  <c r="AO281" i="30"/>
  <c r="BH6" i="30"/>
  <c r="BH146" i="30"/>
  <c r="AO305" i="30"/>
  <c r="AO37" i="30"/>
  <c r="AO356" i="30"/>
  <c r="AO143" i="30"/>
  <c r="BH19" i="30"/>
  <c r="AO29" i="30"/>
  <c r="AO126" i="30"/>
  <c r="AO77" i="30"/>
  <c r="AO164" i="30"/>
  <c r="AO215" i="30"/>
  <c r="AO324" i="30"/>
  <c r="AO357" i="30"/>
  <c r="AO69" i="30"/>
  <c r="AO94" i="30"/>
  <c r="AO58" i="30"/>
  <c r="BH132" i="30"/>
  <c r="AO74" i="30"/>
  <c r="AO355" i="30"/>
  <c r="BH290" i="30"/>
  <c r="AO124" i="30"/>
  <c r="AO300" i="30"/>
  <c r="AO198" i="30"/>
  <c r="AO109" i="30"/>
  <c r="AO39" i="30"/>
  <c r="AO231" i="30"/>
  <c r="AO150" i="30"/>
  <c r="AO239" i="30"/>
  <c r="AO166" i="30"/>
  <c r="AO245" i="30"/>
  <c r="AO55" i="30"/>
  <c r="AO167" i="30"/>
  <c r="AO331" i="30"/>
  <c r="AO33" i="30"/>
  <c r="AO90" i="30"/>
  <c r="AO48" i="30"/>
  <c r="AO262" i="30"/>
  <c r="AO180" i="30"/>
  <c r="AO240" i="30"/>
  <c r="AO190" i="30"/>
  <c r="AO149" i="30"/>
  <c r="AO140" i="30"/>
  <c r="BH78" i="30"/>
  <c r="AO59" i="30"/>
  <c r="AO60" i="30"/>
  <c r="AO64" i="30"/>
  <c r="AO138" i="30"/>
  <c r="AO38" i="30"/>
  <c r="BH274" i="30"/>
  <c r="BH53" i="30"/>
  <c r="AO246" i="30"/>
  <c r="AO134" i="30"/>
  <c r="AO335" i="30"/>
  <c r="BH9" i="30"/>
  <c r="BH162" i="30"/>
  <c r="AO81" i="30"/>
  <c r="AO288" i="30"/>
  <c r="AO178" i="30"/>
  <c r="AO301" i="30"/>
  <c r="AO280" i="30"/>
  <c r="AO330" i="30"/>
  <c r="AO116" i="30"/>
  <c r="AO286" i="30"/>
  <c r="AO169" i="30"/>
  <c r="AO325" i="30"/>
  <c r="AO334" i="30"/>
  <c r="AO241" i="30"/>
  <c r="AO326" i="30"/>
  <c r="AO186" i="30"/>
  <c r="AO283" i="30"/>
  <c r="BH273" i="30"/>
  <c r="AO34" i="30"/>
  <c r="AO41" i="30"/>
  <c r="BH95" i="30"/>
  <c r="BH152" i="30"/>
  <c r="AO63" i="30"/>
  <c r="AO105" i="30"/>
  <c r="AO72" i="30"/>
  <c r="AO28" i="30"/>
  <c r="AO106" i="30"/>
  <c r="AO82" i="30"/>
  <c r="AO47" i="30"/>
  <c r="AO32" i="30"/>
  <c r="AO175" i="30"/>
  <c r="BD92" i="30"/>
  <c r="BE92" i="30"/>
  <c r="BA92" i="30"/>
  <c r="BG92" i="30"/>
  <c r="BC92" i="30"/>
  <c r="BF92" i="30"/>
  <c r="BG318" i="30"/>
  <c r="BF318" i="30"/>
  <c r="BA318" i="30"/>
  <c r="BD318" i="30"/>
  <c r="BE318" i="30"/>
  <c r="BC318" i="30"/>
  <c r="BG207" i="30"/>
  <c r="BF207" i="30"/>
  <c r="BC207" i="30"/>
  <c r="BE207" i="30"/>
  <c r="BA207" i="30"/>
  <c r="BD207" i="30"/>
  <c r="AO100" i="30"/>
  <c r="BH141" i="30"/>
  <c r="BD288" i="30"/>
  <c r="BE288" i="30"/>
  <c r="BA288" i="30"/>
  <c r="BF288" i="30"/>
  <c r="BG288" i="30"/>
  <c r="BC288" i="30"/>
  <c r="BD167" i="30"/>
  <c r="BE167" i="30"/>
  <c r="BG167" i="30"/>
  <c r="BF167" i="30"/>
  <c r="BC167" i="30"/>
  <c r="BA167" i="30"/>
  <c r="BH16" i="30"/>
  <c r="AO195" i="30"/>
  <c r="BE109" i="30"/>
  <c r="BG109" i="30"/>
  <c r="BF109" i="30"/>
  <c r="BA109" i="30"/>
  <c r="BD109" i="30"/>
  <c r="BC109" i="30"/>
  <c r="AO238" i="30"/>
  <c r="BA103" i="30"/>
  <c r="BG103" i="30"/>
  <c r="BC103" i="30"/>
  <c r="BE103" i="30"/>
  <c r="BD103" i="30"/>
  <c r="BF103" i="30"/>
  <c r="BA69" i="30"/>
  <c r="BC69" i="30"/>
  <c r="BG69" i="30"/>
  <c r="BF69" i="30"/>
  <c r="BE69" i="30"/>
  <c r="BD69" i="30"/>
  <c r="BE71" i="30"/>
  <c r="BG71" i="30"/>
  <c r="BC71" i="30"/>
  <c r="BF71" i="30"/>
  <c r="BD71" i="30"/>
  <c r="BA62" i="30"/>
  <c r="BE62" i="30"/>
  <c r="BF62" i="30"/>
  <c r="BG62" i="30"/>
  <c r="BC62" i="30"/>
  <c r="BD62" i="30"/>
  <c r="BG106" i="30"/>
  <c r="BE106" i="30"/>
  <c r="BA106" i="30"/>
  <c r="BC106" i="30"/>
  <c r="BF106" i="30"/>
  <c r="BD106" i="30"/>
  <c r="BC29" i="30"/>
  <c r="BE29" i="30"/>
  <c r="BG29" i="30"/>
  <c r="BA29" i="30"/>
  <c r="BF29" i="30"/>
  <c r="BD29" i="30"/>
  <c r="BH128" i="30"/>
  <c r="AO217" i="30"/>
  <c r="BA35" i="30"/>
  <c r="BG35" i="30"/>
  <c r="BD35" i="30"/>
  <c r="BF35" i="30"/>
  <c r="BE35" i="30"/>
  <c r="BC35" i="30"/>
  <c r="AO203" i="30"/>
  <c r="BD310" i="30"/>
  <c r="BF310" i="30"/>
  <c r="BE310" i="30"/>
  <c r="BA310" i="30"/>
  <c r="BG310" i="30"/>
  <c r="BC310" i="30"/>
  <c r="BD124" i="30"/>
  <c r="BA124" i="30"/>
  <c r="BG124" i="30"/>
  <c r="BC124" i="30"/>
  <c r="BF124" i="30"/>
  <c r="BE124" i="30"/>
  <c r="BE142" i="30"/>
  <c r="BA142" i="30"/>
  <c r="BC142" i="30"/>
  <c r="BF142" i="30"/>
  <c r="BG142" i="30"/>
  <c r="BD142" i="30"/>
  <c r="BH136" i="30"/>
  <c r="BF114" i="30"/>
  <c r="AO114" i="30"/>
  <c r="BF116" i="30"/>
  <c r="BG116" i="30"/>
  <c r="BC116" i="30"/>
  <c r="BA116" i="30"/>
  <c r="BE116" i="30"/>
  <c r="BD116" i="30"/>
  <c r="BE186" i="30"/>
  <c r="BF186" i="30"/>
  <c r="BD186" i="30"/>
  <c r="BG186" i="30"/>
  <c r="BC186" i="30"/>
  <c r="BA186" i="30"/>
  <c r="AO321" i="30"/>
  <c r="BE272" i="30"/>
  <c r="BA272" i="30"/>
  <c r="BG272" i="30"/>
  <c r="BD272" i="30"/>
  <c r="BF272" i="30"/>
  <c r="BE275" i="30"/>
  <c r="BF275" i="30"/>
  <c r="BD275" i="30"/>
  <c r="BC275" i="30"/>
  <c r="BG275" i="30"/>
  <c r="BA275" i="30"/>
  <c r="BG335" i="30"/>
  <c r="BE335" i="30"/>
  <c r="BD335" i="30"/>
  <c r="BA335" i="30"/>
  <c r="BF335" i="30"/>
  <c r="BC335" i="30"/>
  <c r="BF305" i="30"/>
  <c r="BE305" i="30"/>
  <c r="BA305" i="30"/>
  <c r="BD305" i="30"/>
  <c r="BG305" i="30"/>
  <c r="BC305" i="30"/>
  <c r="BF140" i="30"/>
  <c r="BG140" i="30"/>
  <c r="BE140" i="30"/>
  <c r="BD140" i="30"/>
  <c r="BC140" i="30"/>
  <c r="BA140" i="30"/>
  <c r="BC276" i="30"/>
  <c r="BD276" i="30"/>
  <c r="BA276" i="30"/>
  <c r="BG276" i="30"/>
  <c r="BF276" i="30"/>
  <c r="BE276" i="30"/>
  <c r="BD182" i="30"/>
  <c r="BC182" i="30"/>
  <c r="BE182" i="30"/>
  <c r="BF182" i="30"/>
  <c r="BG182" i="30"/>
  <c r="BA182" i="30"/>
  <c r="BF214" i="30"/>
  <c r="BC214" i="30"/>
  <c r="BE214" i="30"/>
  <c r="BD214" i="30"/>
  <c r="BA214" i="30"/>
  <c r="BG214" i="30"/>
  <c r="BF88" i="30"/>
  <c r="BE88" i="30"/>
  <c r="BD88" i="30"/>
  <c r="BC88" i="30"/>
  <c r="BA88" i="30"/>
  <c r="BG88" i="30"/>
  <c r="BH218" i="30"/>
  <c r="BE24" i="30"/>
  <c r="BC24" i="30"/>
  <c r="BF24" i="30"/>
  <c r="BD24" i="30"/>
  <c r="BA24" i="30"/>
  <c r="BG24" i="30"/>
  <c r="AO219" i="30"/>
  <c r="BD110" i="30"/>
  <c r="BG110" i="30"/>
  <c r="BE110" i="30"/>
  <c r="BC110" i="30"/>
  <c r="BA110" i="30"/>
  <c r="BF110" i="30"/>
  <c r="AO226" i="30"/>
  <c r="AO137" i="30"/>
  <c r="BF135" i="30"/>
  <c r="BA135" i="30"/>
  <c r="BE135" i="30"/>
  <c r="BG135" i="30"/>
  <c r="BD135" i="30"/>
  <c r="BC135" i="30"/>
  <c r="BA285" i="30"/>
  <c r="BE285" i="30"/>
  <c r="BG285" i="30"/>
  <c r="BC285" i="30"/>
  <c r="BF285" i="30"/>
  <c r="BD285" i="30"/>
  <c r="BG93" i="30"/>
  <c r="AO93" i="30"/>
  <c r="N5" i="30"/>
  <c r="AG5" i="30"/>
  <c r="M366" i="30"/>
  <c r="BH7" i="30"/>
  <c r="AO157" i="30"/>
  <c r="BD126" i="30"/>
  <c r="BE126" i="30"/>
  <c r="BF126" i="30"/>
  <c r="BG126" i="30"/>
  <c r="BA126" i="30"/>
  <c r="BC126" i="30"/>
  <c r="BF51" i="30"/>
  <c r="BA51" i="30"/>
  <c r="BG51" i="30"/>
  <c r="BC51" i="30"/>
  <c r="BE51" i="30"/>
  <c r="BD51" i="30"/>
  <c r="BC77" i="30"/>
  <c r="BF77" i="30"/>
  <c r="BG77" i="30"/>
  <c r="BE77" i="30"/>
  <c r="BD77" i="30"/>
  <c r="BA77" i="30"/>
  <c r="AO68" i="30"/>
  <c r="BH123" i="30"/>
  <c r="AO319" i="30"/>
  <c r="AO214" i="30"/>
  <c r="BE36" i="30"/>
  <c r="BD36" i="30"/>
  <c r="BC36" i="30"/>
  <c r="BG36" i="30"/>
  <c r="BF36" i="30"/>
  <c r="BA36" i="30"/>
  <c r="BA243" i="30"/>
  <c r="BG243" i="30"/>
  <c r="BC243" i="30"/>
  <c r="BE243" i="30"/>
  <c r="BF243" i="30"/>
  <c r="BD243" i="30"/>
  <c r="AO23" i="30"/>
  <c r="AO248" i="30"/>
  <c r="BH31" i="30"/>
  <c r="BH10" i="30"/>
  <c r="AO92" i="30"/>
  <c r="BF278" i="30"/>
  <c r="BD278" i="30"/>
  <c r="BC278" i="30"/>
  <c r="BE278" i="30"/>
  <c r="BA278" i="30"/>
  <c r="BG278" i="30"/>
  <c r="BD52" i="30"/>
  <c r="BC52" i="30"/>
  <c r="BF52" i="30"/>
  <c r="BG52" i="30"/>
  <c r="BA52" i="30"/>
  <c r="BE52" i="30"/>
  <c r="AG125" i="30"/>
  <c r="AN125" i="30" s="1"/>
  <c r="N125" i="30"/>
  <c r="AC125" i="30" s="1"/>
  <c r="AD125" i="30" s="1"/>
  <c r="AM125" i="30"/>
  <c r="AB125" i="30"/>
  <c r="BG101" i="30"/>
  <c r="BC101" i="30"/>
  <c r="BA101" i="30"/>
  <c r="BD101" i="30"/>
  <c r="BE101" i="30"/>
  <c r="BF101" i="30"/>
  <c r="AO232" i="30"/>
  <c r="AO202" i="30"/>
  <c r="AO318" i="30"/>
  <c r="BE66" i="30"/>
  <c r="BG66" i="30"/>
  <c r="BF66" i="30"/>
  <c r="BD66" i="30"/>
  <c r="BC66" i="30"/>
  <c r="BA66" i="30"/>
  <c r="BA161" i="30"/>
  <c r="AO161" i="30"/>
  <c r="BE122" i="30"/>
  <c r="BA122" i="30"/>
  <c r="BG122" i="30"/>
  <c r="BD122" i="30"/>
  <c r="BC122" i="30"/>
  <c r="BF122" i="30"/>
  <c r="BH145" i="30"/>
  <c r="BG118" i="30"/>
  <c r="BF118" i="30"/>
  <c r="BE118" i="30"/>
  <c r="BA118" i="30"/>
  <c r="BC118" i="30"/>
  <c r="BD118" i="30"/>
  <c r="BH80" i="30"/>
  <c r="BF330" i="30"/>
  <c r="BE330" i="30"/>
  <c r="BG330" i="30"/>
  <c r="BD330" i="30"/>
  <c r="BA330" i="30"/>
  <c r="BC330" i="30"/>
  <c r="BH131" i="30"/>
  <c r="BG183" i="30"/>
  <c r="BF183" i="30"/>
  <c r="BE183" i="30"/>
  <c r="BA183" i="30"/>
  <c r="BC183" i="30"/>
  <c r="BD183" i="30"/>
  <c r="AO135" i="30"/>
  <c r="AO285" i="30"/>
  <c r="BA73" i="30"/>
  <c r="BG73" i="30"/>
  <c r="BE73" i="30"/>
  <c r="BD73" i="30"/>
  <c r="BC73" i="30"/>
  <c r="BF73" i="30"/>
  <c r="BC87" i="30"/>
  <c r="BD87" i="30"/>
  <c r="BF87" i="30"/>
  <c r="BA87" i="30"/>
  <c r="BE87" i="30"/>
  <c r="BG87" i="30"/>
  <c r="BA331" i="30"/>
  <c r="BD331" i="30"/>
  <c r="BG331" i="30"/>
  <c r="BC331" i="30"/>
  <c r="BF331" i="30"/>
  <c r="BE331" i="30"/>
  <c r="AO196" i="30"/>
  <c r="AO260" i="30"/>
  <c r="BA287" i="30"/>
  <c r="BG287" i="30"/>
  <c r="BC287" i="30"/>
  <c r="BE287" i="30"/>
  <c r="BF287" i="30"/>
  <c r="BD287" i="30"/>
  <c r="BA258" i="30"/>
  <c r="BG258" i="30"/>
  <c r="BD258" i="30"/>
  <c r="BC258" i="30"/>
  <c r="BE258" i="30"/>
  <c r="BF258" i="30"/>
  <c r="BD197" i="30"/>
  <c r="BE197" i="30"/>
  <c r="BF197" i="30"/>
  <c r="BG197" i="30"/>
  <c r="BA197" i="30"/>
  <c r="BC197" i="30"/>
  <c r="AO111" i="30"/>
  <c r="BD47" i="30"/>
  <c r="BF47" i="30"/>
  <c r="BG47" i="30"/>
  <c r="BE47" i="30"/>
  <c r="BA47" i="30"/>
  <c r="BC47" i="30"/>
  <c r="BD301" i="30"/>
  <c r="BE301" i="30"/>
  <c r="BC301" i="30"/>
  <c r="BG301" i="30"/>
  <c r="BF301" i="30"/>
  <c r="BA301" i="30"/>
  <c r="BD253" i="30"/>
  <c r="BG253" i="30"/>
  <c r="BC253" i="30"/>
  <c r="BE253" i="30"/>
  <c r="BF253" i="30"/>
  <c r="BA253" i="30"/>
  <c r="BG159" i="30"/>
  <c r="BF159" i="30"/>
  <c r="BD159" i="30"/>
  <c r="BA159" i="30"/>
  <c r="BC159" i="30"/>
  <c r="BE159" i="30"/>
  <c r="BC241" i="30"/>
  <c r="BE241" i="30"/>
  <c r="BA241" i="30"/>
  <c r="BG241" i="30"/>
  <c r="BD241" i="30"/>
  <c r="BF241" i="30"/>
  <c r="AO182" i="30"/>
  <c r="BH250" i="30"/>
  <c r="BG302" i="30"/>
  <c r="BE302" i="30"/>
  <c r="BA302" i="30"/>
  <c r="BD302" i="30"/>
  <c r="BF302" i="30"/>
  <c r="BC302" i="30"/>
  <c r="BG181" i="30"/>
  <c r="BC181" i="30"/>
  <c r="BA181" i="30"/>
  <c r="BF181" i="30"/>
  <c r="BD181" i="30"/>
  <c r="BE181" i="30"/>
  <c r="AO271" i="30"/>
  <c r="AO243" i="30"/>
  <c r="BC94" i="30"/>
  <c r="BG94" i="30"/>
  <c r="BF94" i="30"/>
  <c r="BA94" i="30"/>
  <c r="BE94" i="30"/>
  <c r="BD94" i="30"/>
  <c r="BC58" i="30"/>
  <c r="BG58" i="30"/>
  <c r="BE58" i="30"/>
  <c r="BD58" i="30"/>
  <c r="BA58" i="30"/>
  <c r="BF58" i="30"/>
  <c r="AO193" i="30"/>
  <c r="AO117" i="30"/>
  <c r="BH291" i="30"/>
  <c r="BH225" i="30"/>
  <c r="BC316" i="30"/>
  <c r="BD316" i="30"/>
  <c r="BE316" i="30"/>
  <c r="BF316" i="30"/>
  <c r="BA316" i="30"/>
  <c r="BG316" i="30"/>
  <c r="BG227" i="30"/>
  <c r="BD227" i="30"/>
  <c r="BC227" i="30"/>
  <c r="BA227" i="30"/>
  <c r="BF227" i="30"/>
  <c r="BE227" i="30"/>
  <c r="BD328" i="30"/>
  <c r="BC328" i="30"/>
  <c r="BE328" i="30"/>
  <c r="BF328" i="30"/>
  <c r="BA328" i="30"/>
  <c r="BE279" i="30"/>
  <c r="BD279" i="30"/>
  <c r="BG279" i="30"/>
  <c r="BC279" i="30"/>
  <c r="BF279" i="30"/>
  <c r="BA279" i="30"/>
  <c r="AO113" i="30"/>
  <c r="BE219" i="30"/>
  <c r="BC219" i="30"/>
  <c r="BG219" i="30"/>
  <c r="BF219" i="30"/>
  <c r="BD219" i="30"/>
  <c r="BA219" i="30"/>
  <c r="BG268" i="30"/>
  <c r="BD268" i="30"/>
  <c r="BC268" i="30"/>
  <c r="BF268" i="30"/>
  <c r="BE268" i="30"/>
  <c r="BA268" i="30"/>
  <c r="BG137" i="30"/>
  <c r="BE137" i="30"/>
  <c r="BA137" i="30"/>
  <c r="BC137" i="30"/>
  <c r="BD137" i="30"/>
  <c r="BF137" i="30"/>
  <c r="BF39" i="30"/>
  <c r="BG39" i="30"/>
  <c r="BA39" i="30"/>
  <c r="BD39" i="30"/>
  <c r="BE39" i="30"/>
  <c r="BC39" i="30"/>
  <c r="BF215" i="30"/>
  <c r="BE215" i="30"/>
  <c r="BA215" i="30"/>
  <c r="BD215" i="30"/>
  <c r="BG215" i="30"/>
  <c r="BC215" i="30"/>
  <c r="AO112" i="30"/>
  <c r="BC272" i="30"/>
  <c r="AO272" i="30"/>
  <c r="BF40" i="30"/>
  <c r="BC40" i="30"/>
  <c r="BA40" i="30"/>
  <c r="BG40" i="30"/>
  <c r="BD40" i="30"/>
  <c r="BE40" i="30"/>
  <c r="BG202" i="30"/>
  <c r="BD202" i="30"/>
  <c r="BE202" i="30"/>
  <c r="BF202" i="30"/>
  <c r="BA202" i="30"/>
  <c r="BC202" i="30"/>
  <c r="BE54" i="30"/>
  <c r="BA54" i="30"/>
  <c r="BG54" i="30"/>
  <c r="BC54" i="30"/>
  <c r="BF54" i="30"/>
  <c r="BD54" i="30"/>
  <c r="BG328" i="30"/>
  <c r="AO328" i="30"/>
  <c r="BH220" i="30"/>
  <c r="AO251" i="30"/>
  <c r="BC211" i="30"/>
  <c r="BD211" i="30"/>
  <c r="BF211" i="30"/>
  <c r="BA211" i="30"/>
  <c r="BE211" i="30"/>
  <c r="BG211" i="30"/>
  <c r="AO42" i="30"/>
  <c r="BD65" i="30"/>
  <c r="BC65" i="30"/>
  <c r="BE65" i="30"/>
  <c r="BG65" i="30"/>
  <c r="BA65" i="30"/>
  <c r="BF65" i="30"/>
  <c r="AO66" i="30"/>
  <c r="BG172" i="30"/>
  <c r="BC172" i="30"/>
  <c r="BA172" i="30"/>
  <c r="BD172" i="30"/>
  <c r="BF172" i="30"/>
  <c r="BE172" i="30"/>
  <c r="BE37" i="30"/>
  <c r="BF37" i="30"/>
  <c r="BD37" i="30"/>
  <c r="BC37" i="30"/>
  <c r="BA37" i="30"/>
  <c r="BG37" i="30"/>
  <c r="AO24" i="30"/>
  <c r="AO118" i="30"/>
  <c r="BG213" i="30"/>
  <c r="BC213" i="30"/>
  <c r="BF213" i="30"/>
  <c r="BD213" i="30"/>
  <c r="BA213" i="30"/>
  <c r="BE213" i="30"/>
  <c r="AO191" i="30"/>
  <c r="BF198" i="30"/>
  <c r="BD198" i="30"/>
  <c r="BC198" i="30"/>
  <c r="BE198" i="30"/>
  <c r="BA198" i="30"/>
  <c r="BG198" i="30"/>
  <c r="BH67" i="30"/>
  <c r="BA185" i="30"/>
  <c r="BC185" i="30"/>
  <c r="BG185" i="30"/>
  <c r="BE185" i="30"/>
  <c r="BF185" i="30"/>
  <c r="BD185" i="30"/>
  <c r="BF329" i="30"/>
  <c r="BG329" i="30"/>
  <c r="BD329" i="30"/>
  <c r="BA329" i="30"/>
  <c r="BE329" i="30"/>
  <c r="BC329" i="30"/>
  <c r="AO54" i="30"/>
  <c r="BC284" i="30"/>
  <c r="BF284" i="30"/>
  <c r="BA284" i="30"/>
  <c r="BD284" i="30"/>
  <c r="BG284" i="30"/>
  <c r="BE284" i="30"/>
  <c r="BG224" i="30"/>
  <c r="BC224" i="30"/>
  <c r="BD224" i="30"/>
  <c r="BF224" i="30"/>
  <c r="BA224" i="30"/>
  <c r="BE224" i="30"/>
  <c r="BC163" i="30"/>
  <c r="BE163" i="30"/>
  <c r="BG163" i="30"/>
  <c r="BF163" i="30"/>
  <c r="BD163" i="30"/>
  <c r="BA163" i="30"/>
  <c r="AO102" i="30"/>
  <c r="BE303" i="30"/>
  <c r="BA303" i="30"/>
  <c r="BG303" i="30"/>
  <c r="BD303" i="30"/>
  <c r="BC303" i="30"/>
  <c r="BF303" i="30"/>
  <c r="BH99" i="30"/>
  <c r="BG271" i="30"/>
  <c r="BF271" i="30"/>
  <c r="BA271" i="30"/>
  <c r="BE271" i="30"/>
  <c r="BD271" i="30"/>
  <c r="BC271" i="30"/>
  <c r="BH194" i="30"/>
  <c r="BH147" i="30"/>
  <c r="BA307" i="30"/>
  <c r="BC307" i="30"/>
  <c r="BG307" i="30"/>
  <c r="BE307" i="30"/>
  <c r="BD307" i="30"/>
  <c r="BF307" i="30"/>
  <c r="BF226" i="30"/>
  <c r="BG226" i="30"/>
  <c r="BA226" i="30"/>
  <c r="BC226" i="30"/>
  <c r="BD226" i="30"/>
  <c r="BE226" i="30"/>
  <c r="BF233" i="30"/>
  <c r="BG233" i="30"/>
  <c r="BA233" i="30"/>
  <c r="BD233" i="30"/>
  <c r="BE233" i="30"/>
  <c r="BC233" i="30"/>
  <c r="AO179" i="30"/>
  <c r="BC251" i="30"/>
  <c r="BE251" i="30"/>
  <c r="BA251" i="30"/>
  <c r="BD251" i="30"/>
  <c r="BF251" i="30"/>
  <c r="BG251" i="30"/>
  <c r="BG149" i="30"/>
  <c r="BE149" i="30"/>
  <c r="BD149" i="30"/>
  <c r="BA149" i="30"/>
  <c r="BC149" i="30"/>
  <c r="BF149" i="30"/>
  <c r="BD324" i="30"/>
  <c r="BG324" i="30"/>
  <c r="BC324" i="30"/>
  <c r="BF324" i="30"/>
  <c r="BA324" i="30"/>
  <c r="BE324" i="30"/>
  <c r="BG191" i="30"/>
  <c r="BC191" i="30"/>
  <c r="BD191" i="30"/>
  <c r="BE191" i="30"/>
  <c r="BF191" i="30"/>
  <c r="BA191" i="30"/>
  <c r="BH294" i="30"/>
  <c r="AO110" i="30"/>
  <c r="BD170" i="30"/>
  <c r="BC170" i="30"/>
  <c r="BG170" i="30"/>
  <c r="BF170" i="30"/>
  <c r="BA170" i="30"/>
  <c r="BE170" i="30"/>
  <c r="BG59" i="30"/>
  <c r="BD59" i="30"/>
  <c r="BA59" i="30"/>
  <c r="BE59" i="30"/>
  <c r="BF59" i="30"/>
  <c r="BC59" i="30"/>
  <c r="BF169" i="30"/>
  <c r="BD169" i="30"/>
  <c r="BE169" i="30"/>
  <c r="BA169" i="30"/>
  <c r="BG169" i="30"/>
  <c r="BC169" i="30"/>
  <c r="BH264" i="30"/>
  <c r="BH91" i="30"/>
  <c r="AO284" i="30"/>
  <c r="BH96" i="30"/>
  <c r="AO258" i="30"/>
  <c r="AO224" i="30"/>
  <c r="BD190" i="30"/>
  <c r="BG190" i="30"/>
  <c r="BA190" i="30"/>
  <c r="BE190" i="30"/>
  <c r="BC190" i="30"/>
  <c r="BF190" i="30"/>
  <c r="BA26" i="30"/>
  <c r="BD26" i="30"/>
  <c r="BF26" i="30"/>
  <c r="BG26" i="30"/>
  <c r="BE26" i="30"/>
  <c r="BC26" i="30"/>
  <c r="BC121" i="30"/>
  <c r="BF121" i="30"/>
  <c r="BA121" i="30"/>
  <c r="BD121" i="30"/>
  <c r="BG121" i="30"/>
  <c r="BE121" i="30"/>
  <c r="BC44" i="30"/>
  <c r="AO44" i="30"/>
  <c r="BE326" i="30"/>
  <c r="BC326" i="30"/>
  <c r="BD326" i="30"/>
  <c r="BF326" i="30"/>
  <c r="BA326" i="30"/>
  <c r="BG326" i="30"/>
  <c r="BH188" i="30"/>
  <c r="BH97" i="30"/>
  <c r="AO303" i="30"/>
  <c r="BC48" i="30"/>
  <c r="BG48" i="30"/>
  <c r="BA48" i="30"/>
  <c r="BD48" i="30"/>
  <c r="BE48" i="30"/>
  <c r="BF48" i="30"/>
  <c r="BD262" i="30"/>
  <c r="BG262" i="30"/>
  <c r="BF262" i="30"/>
  <c r="BE262" i="30"/>
  <c r="BC262" i="30"/>
  <c r="BA262" i="30"/>
  <c r="AO36" i="30"/>
  <c r="BD231" i="30"/>
  <c r="BC231" i="30"/>
  <c r="BG231" i="30"/>
  <c r="BE231" i="30"/>
  <c r="BF231" i="30"/>
  <c r="BA231" i="30"/>
  <c r="BF107" i="30"/>
  <c r="BC107" i="30"/>
  <c r="BG107" i="30"/>
  <c r="BA107" i="30"/>
  <c r="BE107" i="30"/>
  <c r="BD107" i="30"/>
  <c r="AO323" i="30"/>
  <c r="AO298" i="30"/>
  <c r="AO83" i="30"/>
  <c r="BG230" i="30"/>
  <c r="BA230" i="30"/>
  <c r="BC230" i="30"/>
  <c r="BF230" i="30"/>
  <c r="BD230" i="30"/>
  <c r="BE230" i="30"/>
  <c r="BC32" i="30"/>
  <c r="BF32" i="30"/>
  <c r="BG32" i="30"/>
  <c r="BD32" i="30"/>
  <c r="BA32" i="30"/>
  <c r="BE32" i="30"/>
  <c r="AO79" i="30"/>
  <c r="BC237" i="30"/>
  <c r="BD237" i="30"/>
  <c r="BE237" i="30"/>
  <c r="BF237" i="30"/>
  <c r="BA237" i="30"/>
  <c r="BG237" i="30"/>
  <c r="AO278" i="30"/>
  <c r="AO52" i="30"/>
  <c r="BA113" i="30"/>
  <c r="BC113" i="30"/>
  <c r="BF113" i="30"/>
  <c r="BG113" i="30"/>
  <c r="BD113" i="30"/>
  <c r="BE113" i="30"/>
  <c r="BC151" i="30"/>
  <c r="BA151" i="30"/>
  <c r="BF151" i="30"/>
  <c r="BD151" i="30"/>
  <c r="BG151" i="30"/>
  <c r="BE151" i="30"/>
  <c r="BA153" i="30"/>
  <c r="BG153" i="30"/>
  <c r="BD153" i="30"/>
  <c r="BC153" i="30"/>
  <c r="BE153" i="30"/>
  <c r="BF153" i="30"/>
  <c r="BA187" i="30"/>
  <c r="BG187" i="30"/>
  <c r="BD187" i="30"/>
  <c r="BE187" i="30"/>
  <c r="BF187" i="30"/>
  <c r="BC187" i="30"/>
  <c r="BE217" i="30"/>
  <c r="BC217" i="30"/>
  <c r="BG217" i="30"/>
  <c r="BA217" i="30"/>
  <c r="BD217" i="30"/>
  <c r="BF217" i="30"/>
  <c r="BG114" i="30"/>
  <c r="BE114" i="30"/>
  <c r="BC114" i="30"/>
  <c r="BD114" i="30"/>
  <c r="BA114" i="30"/>
  <c r="BH18" i="30"/>
  <c r="AO130" i="30"/>
  <c r="BA93" i="30"/>
  <c r="BF93" i="30"/>
  <c r="BE93" i="30"/>
  <c r="BD93" i="30"/>
  <c r="BC93" i="30"/>
  <c r="BG232" i="30"/>
  <c r="BE232" i="30"/>
  <c r="BC232" i="30"/>
  <c r="BF232" i="30"/>
  <c r="BD232" i="30"/>
  <c r="BA232" i="30"/>
  <c r="BF161" i="30"/>
  <c r="BD161" i="30"/>
  <c r="BG161" i="30"/>
  <c r="BE161" i="30"/>
  <c r="BC161" i="30"/>
  <c r="AO101" i="30"/>
  <c r="BA71" i="30"/>
  <c r="AO71" i="30"/>
  <c r="BC229" i="30"/>
  <c r="BE229" i="30"/>
  <c r="BF229" i="30"/>
  <c r="BG229" i="30"/>
  <c r="BA229" i="30"/>
  <c r="BD229" i="30"/>
  <c r="BE76" i="30"/>
  <c r="BD76" i="30"/>
  <c r="BF76" i="30"/>
  <c r="BC76" i="30"/>
  <c r="BA76" i="30"/>
  <c r="BG76" i="30"/>
  <c r="BH127" i="30"/>
  <c r="BE45" i="30"/>
  <c r="BF45" i="30"/>
  <c r="BD45" i="30"/>
  <c r="BC45" i="30"/>
  <c r="BG45" i="30"/>
  <c r="BA45" i="30"/>
  <c r="BA193" i="30"/>
  <c r="BE193" i="30"/>
  <c r="BF193" i="30"/>
  <c r="BG193" i="30"/>
  <c r="BC193" i="30"/>
  <c r="BD193" i="30"/>
  <c r="AO234" i="30"/>
  <c r="BA42" i="30"/>
  <c r="BE42" i="30"/>
  <c r="BD42" i="30"/>
  <c r="BC42" i="30"/>
  <c r="BG42" i="30"/>
  <c r="BF42" i="30"/>
  <c r="BG189" i="30"/>
  <c r="BD189" i="30"/>
  <c r="BF189" i="30"/>
  <c r="BE189" i="30"/>
  <c r="BC189" i="30"/>
  <c r="BA189" i="30"/>
  <c r="BF177" i="30"/>
  <c r="BE177" i="30"/>
  <c r="BA177" i="30"/>
  <c r="BG177" i="30"/>
  <c r="BC177" i="30"/>
  <c r="BD177" i="30"/>
  <c r="BC196" i="30"/>
  <c r="BF196" i="30"/>
  <c r="BA196" i="30"/>
  <c r="BG196" i="30"/>
  <c r="BE196" i="30"/>
  <c r="BD196" i="30"/>
  <c r="BD260" i="30"/>
  <c r="BG260" i="30"/>
  <c r="BA260" i="30"/>
  <c r="BE260" i="30"/>
  <c r="BF260" i="30"/>
  <c r="BC260" i="30"/>
  <c r="BD82" i="30"/>
  <c r="BG82" i="30"/>
  <c r="BA82" i="30"/>
  <c r="BC82" i="30"/>
  <c r="BF82" i="30"/>
  <c r="BE82" i="30"/>
  <c r="AO76" i="30"/>
  <c r="AO211" i="30"/>
  <c r="BE74" i="30"/>
  <c r="BC74" i="30"/>
  <c r="BG74" i="30"/>
  <c r="BD74" i="30"/>
  <c r="BF74" i="30"/>
  <c r="BA74" i="30"/>
  <c r="AO172" i="30"/>
  <c r="AO216" i="30"/>
  <c r="BC63" i="30"/>
  <c r="BE63" i="30"/>
  <c r="BD63" i="30"/>
  <c r="BA63" i="30"/>
  <c r="BF63" i="30"/>
  <c r="BG63" i="30"/>
  <c r="BH85" i="30"/>
  <c r="BC281" i="30"/>
  <c r="BA281" i="30"/>
  <c r="BE281" i="30"/>
  <c r="BD281" i="30"/>
  <c r="BF281" i="30"/>
  <c r="BG281" i="30"/>
  <c r="AO329" i="30"/>
  <c r="AO73" i="30"/>
  <c r="BD325" i="30"/>
  <c r="BF325" i="30"/>
  <c r="BG325" i="30"/>
  <c r="BE325" i="30"/>
  <c r="BA325" i="30"/>
  <c r="BC325" i="30"/>
  <c r="BG60" i="30"/>
  <c r="BD60" i="30"/>
  <c r="BA60" i="30"/>
  <c r="BF60" i="30"/>
  <c r="BC60" i="30"/>
  <c r="BE60" i="30"/>
  <c r="BG43" i="30"/>
  <c r="BA43" i="30"/>
  <c r="BD43" i="30"/>
  <c r="BF43" i="30"/>
  <c r="BE43" i="30"/>
  <c r="BC43" i="30"/>
  <c r="BD334" i="30"/>
  <c r="BG334" i="30"/>
  <c r="BF334" i="30"/>
  <c r="BA334" i="30"/>
  <c r="BE334" i="30"/>
  <c r="BC334" i="30"/>
  <c r="BC33" i="30"/>
  <c r="BD33" i="30"/>
  <c r="BG33" i="30"/>
  <c r="BF33" i="30"/>
  <c r="BE33" i="30"/>
  <c r="BA33" i="30"/>
  <c r="BD90" i="30"/>
  <c r="BE90" i="30"/>
  <c r="BA90" i="30"/>
  <c r="BC90" i="30"/>
  <c r="BG90" i="30"/>
  <c r="BF90" i="30"/>
  <c r="AO163" i="30"/>
  <c r="BF44" i="30"/>
  <c r="BA44" i="30"/>
  <c r="BG44" i="30"/>
  <c r="BE44" i="30"/>
  <c r="BD44" i="30"/>
  <c r="AO253" i="30"/>
  <c r="BH199" i="30"/>
  <c r="AO159" i="30"/>
  <c r="AO302" i="30"/>
  <c r="AO181" i="30"/>
  <c r="AO75" i="30"/>
  <c r="AO57" i="30"/>
  <c r="BA323" i="30"/>
  <c r="BC323" i="30"/>
  <c r="BF323" i="30"/>
  <c r="BG323" i="30"/>
  <c r="BE323" i="30"/>
  <c r="BD323" i="30"/>
  <c r="BA298" i="30"/>
  <c r="BG298" i="30"/>
  <c r="BC298" i="30"/>
  <c r="BE298" i="30"/>
  <c r="BF298" i="30"/>
  <c r="BD298" i="30"/>
  <c r="BC83" i="30"/>
  <c r="BD83" i="30"/>
  <c r="BA83" i="30"/>
  <c r="BE83" i="30"/>
  <c r="BG83" i="30"/>
  <c r="BF83" i="30"/>
  <c r="AO222" i="30"/>
  <c r="AO304" i="30"/>
  <c r="BF79" i="30"/>
  <c r="BA79" i="30"/>
  <c r="BG79" i="30"/>
  <c r="BE79" i="30"/>
  <c r="BD79" i="30"/>
  <c r="BC79" i="30"/>
  <c r="BA130" i="30"/>
  <c r="BG130" i="30"/>
  <c r="BC130" i="30"/>
  <c r="BD130" i="30"/>
  <c r="BF130" i="30"/>
  <c r="BE130" i="30"/>
  <c r="BH242" i="30"/>
  <c r="AO327" i="30"/>
  <c r="AO153" i="30"/>
  <c r="BA111" i="30"/>
  <c r="BF111" i="30"/>
  <c r="BD111" i="30"/>
  <c r="BC111" i="30"/>
  <c r="BG111" i="30"/>
  <c r="BE111" i="30"/>
  <c r="BE171" i="30"/>
  <c r="BF171" i="30"/>
  <c r="BA171" i="30"/>
  <c r="BD171" i="30"/>
  <c r="BG171" i="30"/>
  <c r="BC171" i="30"/>
  <c r="AO279" i="30"/>
  <c r="BD117" i="30"/>
  <c r="BF117" i="30"/>
  <c r="BA117" i="30"/>
  <c r="BC117" i="30"/>
  <c r="BG117" i="30"/>
  <c r="BE117" i="30"/>
  <c r="AO209" i="30"/>
  <c r="BH108" i="30"/>
  <c r="BD81" i="30"/>
  <c r="BF81" i="30"/>
  <c r="BE81" i="30"/>
  <c r="BC81" i="30"/>
  <c r="BA81" i="30"/>
  <c r="BG81" i="30"/>
  <c r="BG41" i="30"/>
  <c r="BD41" i="30"/>
  <c r="BF41" i="30"/>
  <c r="BA41" i="30"/>
  <c r="BE41" i="30"/>
  <c r="BC41" i="30"/>
  <c r="BD216" i="30"/>
  <c r="BG216" i="30"/>
  <c r="BF216" i="30"/>
  <c r="BC216" i="30"/>
  <c r="BE216" i="30"/>
  <c r="BA216" i="30"/>
  <c r="BC105" i="30"/>
  <c r="BD105" i="30"/>
  <c r="BE105" i="30"/>
  <c r="BG105" i="30"/>
  <c r="BF105" i="30"/>
  <c r="BA105" i="30"/>
  <c r="BG245" i="30"/>
  <c r="BC245" i="30"/>
  <c r="BA245" i="30"/>
  <c r="BF245" i="30"/>
  <c r="BE245" i="30"/>
  <c r="BD245" i="30"/>
  <c r="BG55" i="30"/>
  <c r="BF55" i="30"/>
  <c r="BE55" i="30"/>
  <c r="BC55" i="30"/>
  <c r="BD55" i="30"/>
  <c r="BA55" i="30"/>
  <c r="BE155" i="30"/>
  <c r="BC155" i="30"/>
  <c r="BF155" i="30"/>
  <c r="BA155" i="30"/>
  <c r="BD155" i="30"/>
  <c r="BG155" i="30"/>
  <c r="BH154" i="30"/>
  <c r="BD160" i="30"/>
  <c r="AO160" i="30"/>
  <c r="BA28" i="30"/>
  <c r="BF28" i="30"/>
  <c r="BD28" i="30"/>
  <c r="BG28" i="30"/>
  <c r="BE28" i="30"/>
  <c r="BC28" i="30"/>
  <c r="BH129" i="30"/>
  <c r="BC178" i="30"/>
  <c r="BG178" i="30"/>
  <c r="BD178" i="30"/>
  <c r="BA178" i="30"/>
  <c r="BF178" i="30"/>
  <c r="BE178" i="30"/>
  <c r="BH133" i="30"/>
  <c r="BG20" i="30"/>
  <c r="BC20" i="30"/>
  <c r="BE20" i="30"/>
  <c r="BF20" i="30"/>
  <c r="BD20" i="30"/>
  <c r="BA20" i="30"/>
  <c r="BA38" i="30"/>
  <c r="BC38" i="30"/>
  <c r="BG38" i="30"/>
  <c r="BF38" i="30"/>
  <c r="BD38" i="30"/>
  <c r="BE38" i="30"/>
  <c r="BH228" i="30"/>
  <c r="AO84" i="30"/>
  <c r="BH139" i="30"/>
  <c r="BC240" i="30"/>
  <c r="BA240" i="30"/>
  <c r="BG240" i="30"/>
  <c r="BE240" i="30"/>
  <c r="BF240" i="30"/>
  <c r="BD240" i="30"/>
  <c r="BC164" i="30"/>
  <c r="BG164" i="30"/>
  <c r="BD164" i="30"/>
  <c r="BF164" i="30"/>
  <c r="BE164" i="30"/>
  <c r="BA164" i="30"/>
  <c r="BG25" i="30"/>
  <c r="BE25" i="30"/>
  <c r="BF25" i="30"/>
  <c r="BA25" i="30"/>
  <c r="BD25" i="30"/>
  <c r="BC25" i="30"/>
  <c r="BC61" i="30"/>
  <c r="BG61" i="30"/>
  <c r="BE61" i="30"/>
  <c r="BA61" i="30"/>
  <c r="BD61" i="30"/>
  <c r="BF61" i="30"/>
  <c r="BE333" i="30"/>
  <c r="BF333" i="30"/>
  <c r="BD333" i="30"/>
  <c r="BG333" i="30"/>
  <c r="BC333" i="30"/>
  <c r="BA333" i="30"/>
  <c r="BF354" i="30"/>
  <c r="BA354" i="30"/>
  <c r="BD354" i="30"/>
  <c r="BE354" i="30"/>
  <c r="BG354" i="30"/>
  <c r="BC354" i="30"/>
  <c r="BA75" i="30"/>
  <c r="BG75" i="30"/>
  <c r="BC75" i="30"/>
  <c r="BF75" i="30"/>
  <c r="BE75" i="30"/>
  <c r="BD75" i="30"/>
  <c r="BE57" i="30"/>
  <c r="BF57" i="30"/>
  <c r="BA57" i="30"/>
  <c r="BC57" i="30"/>
  <c r="BD57" i="30"/>
  <c r="BG57" i="30"/>
  <c r="BE150" i="30"/>
  <c r="BC150" i="30"/>
  <c r="BF150" i="30"/>
  <c r="BA150" i="30"/>
  <c r="BD150" i="30"/>
  <c r="BG150" i="30"/>
  <c r="BH86" i="30"/>
  <c r="BC222" i="30"/>
  <c r="BF222" i="30"/>
  <c r="BE222" i="30"/>
  <c r="BD222" i="30"/>
  <c r="BA222" i="30"/>
  <c r="BG222" i="30"/>
  <c r="BE304" i="30"/>
  <c r="BF304" i="30"/>
  <c r="BG304" i="30"/>
  <c r="BD304" i="30"/>
  <c r="BA304" i="30"/>
  <c r="BC304" i="30"/>
  <c r="AO307" i="30"/>
  <c r="BG179" i="30"/>
  <c r="BE179" i="30"/>
  <c r="BC179" i="30"/>
  <c r="BA179" i="30"/>
  <c r="BF179" i="30"/>
  <c r="BD179" i="30"/>
  <c r="BG203" i="30"/>
  <c r="BE203" i="30"/>
  <c r="BA203" i="30"/>
  <c r="BF203" i="30"/>
  <c r="BD203" i="30"/>
  <c r="BC203" i="30"/>
  <c r="BF223" i="30"/>
  <c r="BE223" i="30"/>
  <c r="BD223" i="30"/>
  <c r="BC223" i="30"/>
  <c r="BG223" i="30"/>
  <c r="BA223" i="30"/>
  <c r="BF327" i="30"/>
  <c r="BE327" i="30"/>
  <c r="BG327" i="30"/>
  <c r="BD327" i="30"/>
  <c r="BA327" i="30"/>
  <c r="BC327" i="30"/>
  <c r="AO223" i="30"/>
  <c r="BH168" i="30"/>
  <c r="BF313" i="30"/>
  <c r="BA313" i="30"/>
  <c r="BG313" i="30"/>
  <c r="BC313" i="30"/>
  <c r="BE313" i="30"/>
  <c r="BD313" i="30"/>
  <c r="AO268" i="30"/>
  <c r="AO187" i="30"/>
  <c r="AO276" i="30"/>
  <c r="BD221" i="30"/>
  <c r="BG221" i="30"/>
  <c r="BC221" i="30"/>
  <c r="BA221" i="30"/>
  <c r="BF221" i="30"/>
  <c r="BE221" i="30"/>
  <c r="BH13" i="30"/>
  <c r="BH98" i="30"/>
  <c r="BE195" i="30"/>
  <c r="BC195" i="30"/>
  <c r="BG195" i="30"/>
  <c r="BF195" i="30"/>
  <c r="BA195" i="30"/>
  <c r="BD195" i="30"/>
  <c r="AO155" i="30"/>
  <c r="AO56" i="30"/>
  <c r="BA84" i="30"/>
  <c r="BE84" i="30"/>
  <c r="BF84" i="30"/>
  <c r="BG84" i="30"/>
  <c r="BD84" i="30"/>
  <c r="BC84" i="30"/>
  <c r="BE192" i="30"/>
  <c r="BA192" i="30"/>
  <c r="BG192" i="30"/>
  <c r="BF192" i="30"/>
  <c r="BD192" i="30"/>
  <c r="BC192" i="30"/>
  <c r="BE317" i="30"/>
  <c r="BC317" i="30"/>
  <c r="BA317" i="30"/>
  <c r="BD317" i="30"/>
  <c r="BG317" i="30"/>
  <c r="BF317" i="30"/>
  <c r="BF205" i="30"/>
  <c r="BA205" i="30"/>
  <c r="BD205" i="30"/>
  <c r="BC205" i="30"/>
  <c r="BG205" i="30"/>
  <c r="BE205" i="30"/>
  <c r="BE321" i="30"/>
  <c r="BF321" i="30"/>
  <c r="BA321" i="30"/>
  <c r="BD321" i="30"/>
  <c r="BC321" i="30"/>
  <c r="BG321" i="30"/>
  <c r="BH15" i="30"/>
  <c r="BH148" i="30"/>
  <c r="BE173" i="30"/>
  <c r="BF173" i="30"/>
  <c r="BA173" i="30"/>
  <c r="BD173" i="30"/>
  <c r="BG173" i="30"/>
  <c r="BC173" i="30"/>
  <c r="BA165" i="30"/>
  <c r="BG165" i="30"/>
  <c r="BC165" i="30"/>
  <c r="BF165" i="30"/>
  <c r="BD165" i="30"/>
  <c r="BE165" i="30"/>
  <c r="BA112" i="30"/>
  <c r="BG112" i="30"/>
  <c r="BD112" i="30"/>
  <c r="BC112" i="30"/>
  <c r="BF112" i="30"/>
  <c r="BE112" i="30"/>
  <c r="BE234" i="30"/>
  <c r="BA234" i="30"/>
  <c r="BG234" i="30"/>
  <c r="BC234" i="30"/>
  <c r="BF234" i="30"/>
  <c r="BD234" i="30"/>
  <c r="BA209" i="30"/>
  <c r="BD209" i="30"/>
  <c r="BE209" i="30"/>
  <c r="BF209" i="30"/>
  <c r="BC209" i="30"/>
  <c r="BG209" i="30"/>
  <c r="BH204" i="30"/>
  <c r="BH89" i="30"/>
  <c r="BD175" i="30"/>
  <c r="BE175" i="30"/>
  <c r="BC175" i="30"/>
  <c r="BA175" i="30"/>
  <c r="BF175" i="30"/>
  <c r="BG175" i="30"/>
  <c r="BC157" i="30"/>
  <c r="BG157" i="30"/>
  <c r="BA157" i="30"/>
  <c r="BD157" i="30"/>
  <c r="BE157" i="30"/>
  <c r="BF157" i="30"/>
  <c r="BH12" i="30"/>
  <c r="AO165" i="30"/>
  <c r="BA23" i="30"/>
  <c r="BG23" i="30"/>
  <c r="BD23" i="30"/>
  <c r="BC23" i="30"/>
  <c r="BF23" i="30"/>
  <c r="BE23" i="30"/>
  <c r="BD248" i="30"/>
  <c r="BC248" i="30"/>
  <c r="BA248" i="30"/>
  <c r="BF248" i="30"/>
  <c r="BE248" i="30"/>
  <c r="BG248" i="30"/>
  <c r="BD174" i="30"/>
  <c r="BC174" i="30"/>
  <c r="BE174" i="30"/>
  <c r="BG174" i="30"/>
  <c r="BA174" i="30"/>
  <c r="BF174" i="30"/>
  <c r="BC27" i="30"/>
  <c r="BG27" i="30"/>
  <c r="BD27" i="30"/>
  <c r="BE27" i="30"/>
  <c r="BA27" i="30"/>
  <c r="BF27" i="30"/>
  <c r="BE68" i="30"/>
  <c r="BC68" i="30"/>
  <c r="BA68" i="30"/>
  <c r="BG68" i="30"/>
  <c r="BF68" i="30"/>
  <c r="BD68" i="30"/>
  <c r="BG144" i="30"/>
  <c r="BF144" i="30"/>
  <c r="BD144" i="30"/>
  <c r="BE144" i="30"/>
  <c r="BC144" i="30"/>
  <c r="BA144" i="30"/>
  <c r="BH235" i="30"/>
  <c r="BF208" i="30"/>
  <c r="BG208" i="30"/>
  <c r="BD208" i="30"/>
  <c r="BC208" i="30"/>
  <c r="BA208" i="30"/>
  <c r="BE208" i="30"/>
  <c r="AO40" i="30"/>
  <c r="AO227" i="30"/>
  <c r="AO229" i="30"/>
  <c r="BF102" i="30"/>
  <c r="BA102" i="30"/>
  <c r="BG102" i="30"/>
  <c r="BD102" i="30"/>
  <c r="BE102" i="30"/>
  <c r="BC102" i="30"/>
  <c r="AO313" i="30"/>
  <c r="BG319" i="30"/>
  <c r="BE319" i="30"/>
  <c r="BC319" i="30"/>
  <c r="BA319" i="30"/>
  <c r="BD319" i="30"/>
  <c r="BF319" i="30"/>
  <c r="BG100" i="30"/>
  <c r="BE100" i="30"/>
  <c r="BD100" i="30"/>
  <c r="BA100" i="30"/>
  <c r="BF100" i="30"/>
  <c r="BC100" i="30"/>
  <c r="BH17" i="30"/>
  <c r="BF277" i="30"/>
  <c r="BA277" i="30"/>
  <c r="BD277" i="30"/>
  <c r="BC277" i="30"/>
  <c r="BG277" i="30"/>
  <c r="BE277" i="30"/>
  <c r="BA332" i="30"/>
  <c r="BG332" i="30"/>
  <c r="BF332" i="30"/>
  <c r="BD332" i="30"/>
  <c r="BC332" i="30"/>
  <c r="BE332" i="30"/>
  <c r="BG115" i="30"/>
  <c r="BE115" i="30"/>
  <c r="BA115" i="30"/>
  <c r="BC115" i="30"/>
  <c r="BF115" i="30"/>
  <c r="BD115" i="30"/>
  <c r="BE160" i="30"/>
  <c r="BF160" i="30"/>
  <c r="BA160" i="30"/>
  <c r="BG160" i="30"/>
  <c r="BC160" i="30"/>
  <c r="BC292" i="30"/>
  <c r="BE292" i="30"/>
  <c r="BA292" i="30"/>
  <c r="BF292" i="30"/>
  <c r="BD292" i="30"/>
  <c r="BG292" i="30"/>
  <c r="BH212" i="30"/>
  <c r="BC34" i="30"/>
  <c r="BA34" i="30"/>
  <c r="BE34" i="30"/>
  <c r="BG34" i="30"/>
  <c r="BF34" i="30"/>
  <c r="BD34" i="30"/>
  <c r="BH30" i="30"/>
  <c r="BH70" i="30"/>
  <c r="BD300" i="30"/>
  <c r="BA300" i="30"/>
  <c r="BG300" i="30"/>
  <c r="BF300" i="30"/>
  <c r="BE300" i="30"/>
  <c r="BC300" i="30"/>
  <c r="BA49" i="30"/>
  <c r="BG49" i="30"/>
  <c r="BF49" i="30"/>
  <c r="BC49" i="30"/>
  <c r="BE49" i="30"/>
  <c r="BD49" i="30"/>
  <c r="AO205" i="30"/>
  <c r="BH269" i="30"/>
  <c r="AO354" i="30"/>
  <c r="BG64" i="30"/>
  <c r="BF64" i="30"/>
  <c r="BD64" i="30"/>
  <c r="BA64" i="30"/>
  <c r="BE64" i="30"/>
  <c r="BC64" i="30"/>
  <c r="BG180" i="30"/>
  <c r="BC180" i="30"/>
  <c r="BE180" i="30"/>
  <c r="BA180" i="30"/>
  <c r="BF180" i="30"/>
  <c r="BD180" i="30"/>
  <c r="AO275" i="30"/>
  <c r="BE239" i="30"/>
  <c r="BC239" i="30"/>
  <c r="BF239" i="30"/>
  <c r="BG239" i="30"/>
  <c r="BD239" i="30"/>
  <c r="BA239" i="30"/>
  <c r="BG166" i="30"/>
  <c r="BA166" i="30"/>
  <c r="BD166" i="30"/>
  <c r="BC166" i="30"/>
  <c r="BF166" i="30"/>
  <c r="BE166" i="30"/>
  <c r="BE119" i="30"/>
  <c r="BA119" i="30"/>
  <c r="BC119" i="30"/>
  <c r="BD119" i="30"/>
  <c r="BF119" i="30"/>
  <c r="BG119" i="30"/>
  <c r="BH236" i="30"/>
  <c r="BH14" i="30"/>
  <c r="BA104" i="30"/>
  <c r="BD104" i="30"/>
  <c r="BC104" i="30"/>
  <c r="BE104" i="30"/>
  <c r="BG104" i="30"/>
  <c r="BF104" i="30"/>
  <c r="BH201" i="30"/>
  <c r="BH263" i="30"/>
  <c r="AO151" i="30"/>
  <c r="AO174" i="30"/>
  <c r="BA138" i="30"/>
  <c r="BG138" i="30"/>
  <c r="BD138" i="30"/>
  <c r="BC138" i="30"/>
  <c r="BE138" i="30"/>
  <c r="BF138" i="30"/>
  <c r="BC72" i="30"/>
  <c r="BG72" i="30"/>
  <c r="BD72" i="30"/>
  <c r="BE72" i="30"/>
  <c r="BF72" i="30"/>
  <c r="BA72" i="30"/>
  <c r="BD286" i="30"/>
  <c r="BF286" i="30"/>
  <c r="BG286" i="30"/>
  <c r="BE286" i="30"/>
  <c r="BC286" i="30"/>
  <c r="BA286" i="30"/>
  <c r="AO332" i="30"/>
  <c r="BA46" i="30"/>
  <c r="BG46" i="30"/>
  <c r="BF46" i="30"/>
  <c r="BC46" i="30"/>
  <c r="BD46" i="30"/>
  <c r="BE46" i="30"/>
  <c r="AO115" i="30"/>
  <c r="BG238" i="30"/>
  <c r="BC238" i="30"/>
  <c r="BD238" i="30"/>
  <c r="BE238" i="30"/>
  <c r="BA238" i="30"/>
  <c r="BF238" i="30"/>
  <c r="AO292" i="30"/>
  <c r="BH21" i="30"/>
  <c r="BE143" i="30"/>
  <c r="BC143" i="30"/>
  <c r="BG143" i="30"/>
  <c r="BA143" i="30"/>
  <c r="BF143" i="30"/>
  <c r="BD143" i="30"/>
  <c r="BH282" i="30"/>
  <c r="BH210" i="30"/>
  <c r="BE156" i="30"/>
  <c r="BF156" i="30"/>
  <c r="BG156" i="30"/>
  <c r="BD156" i="30"/>
  <c r="BC156" i="30"/>
  <c r="BA156" i="30"/>
  <c r="BD56" i="30"/>
  <c r="BG56" i="30"/>
  <c r="BF56" i="30"/>
  <c r="BE56" i="30"/>
  <c r="BC56" i="30"/>
  <c r="BA56" i="30"/>
  <c r="BF309" i="30"/>
  <c r="BA309" i="30"/>
  <c r="BG309" i="30"/>
  <c r="BE309" i="30"/>
  <c r="BD309" i="30"/>
  <c r="BC309" i="30"/>
  <c r="BH308" i="30"/>
  <c r="AO25" i="30"/>
  <c r="BH249" i="30"/>
  <c r="AO61" i="30"/>
  <c r="BH244" i="30"/>
  <c r="BF280" i="30"/>
  <c r="BD280" i="30"/>
  <c r="BA280" i="30"/>
  <c r="BE280" i="30"/>
  <c r="BC280" i="30"/>
  <c r="BG280" i="30"/>
  <c r="BC283" i="30"/>
  <c r="BF283" i="30"/>
  <c r="BD283" i="30"/>
  <c r="BG283" i="30"/>
  <c r="BE283" i="30"/>
  <c r="BA283" i="30"/>
  <c r="BC246" i="30"/>
  <c r="BG246" i="30"/>
  <c r="BE246" i="30"/>
  <c r="BD246" i="30"/>
  <c r="BF246" i="30"/>
  <c r="BA246" i="30"/>
  <c r="BF134" i="30"/>
  <c r="BG134" i="30"/>
  <c r="BD134" i="30"/>
  <c r="BC134" i="30"/>
  <c r="BA134" i="30"/>
  <c r="BE134" i="30"/>
  <c r="BH265" i="30"/>
  <c r="AO173" i="30"/>
  <c r="L14" i="20"/>
  <c r="L46" i="21"/>
  <c r="K53" i="21"/>
  <c r="L18" i="21"/>
  <c r="BH255" i="30" l="1"/>
  <c r="BH256" i="30"/>
  <c r="BH266" i="30"/>
  <c r="BH252" i="30"/>
  <c r="BH296" i="30"/>
  <c r="BH247" i="30"/>
  <c r="BH259" i="30"/>
  <c r="BH314" i="30"/>
  <c r="BH289" i="30"/>
  <c r="BH293" i="30"/>
  <c r="BH297" i="30"/>
  <c r="BH270" i="30"/>
  <c r="BH322" i="30"/>
  <c r="BH315" i="30"/>
  <c r="BH311" i="30"/>
  <c r="BH261" i="30"/>
  <c r="U348" i="19"/>
  <c r="BH351" i="30"/>
  <c r="BH312" i="30"/>
  <c r="BH267" i="30"/>
  <c r="BH299" i="30"/>
  <c r="BH257" i="30"/>
  <c r="BH350" i="30"/>
  <c r="M351" i="19"/>
  <c r="W194" i="16"/>
  <c r="AQ351" i="30" s="1"/>
  <c r="AU351" i="30" s="1"/>
  <c r="AZ351" i="30" s="1"/>
  <c r="BH349" i="30"/>
  <c r="BH320" i="30"/>
  <c r="BH295" i="30"/>
  <c r="BH348" i="30"/>
  <c r="M349" i="19"/>
  <c r="W132" i="16"/>
  <c r="AQ349" i="30" s="1"/>
  <c r="AU349" i="30" s="1"/>
  <c r="AZ349" i="30" s="1"/>
  <c r="AU348" i="30"/>
  <c r="AZ348" i="30" s="1"/>
  <c r="M350" i="19"/>
  <c r="W342" i="16"/>
  <c r="AQ350" i="30" s="1"/>
  <c r="AU350" i="30" s="1"/>
  <c r="AZ350" i="30" s="1"/>
  <c r="BH81" i="30"/>
  <c r="BH111" i="30"/>
  <c r="BH25" i="30"/>
  <c r="BH208" i="30"/>
  <c r="BH171" i="30"/>
  <c r="BH177" i="30"/>
  <c r="BH287" i="30"/>
  <c r="BH116" i="30"/>
  <c r="BH36" i="30"/>
  <c r="BH87" i="30"/>
  <c r="AO125" i="30"/>
  <c r="BH179" i="30"/>
  <c r="BH185" i="30"/>
  <c r="BH213" i="30"/>
  <c r="BH172" i="30"/>
  <c r="BH313" i="30"/>
  <c r="BH113" i="30"/>
  <c r="BH126" i="30"/>
  <c r="BH284" i="30"/>
  <c r="BH219" i="30"/>
  <c r="BH24" i="30"/>
  <c r="BH33" i="30"/>
  <c r="BH239" i="30"/>
  <c r="BH163" i="30"/>
  <c r="BH243" i="30"/>
  <c r="BH88" i="30"/>
  <c r="BH144" i="30"/>
  <c r="BH157" i="30"/>
  <c r="BH75" i="30"/>
  <c r="BH216" i="30"/>
  <c r="BH280" i="30"/>
  <c r="BH130" i="30"/>
  <c r="BH44" i="30"/>
  <c r="BH190" i="30"/>
  <c r="BH253" i="30"/>
  <c r="BH101" i="30"/>
  <c r="BH230" i="30"/>
  <c r="BH303" i="30"/>
  <c r="BH118" i="30"/>
  <c r="BH150" i="30"/>
  <c r="BH246" i="30"/>
  <c r="BH83" i="30"/>
  <c r="BH66" i="30"/>
  <c r="BH55" i="30"/>
  <c r="BH79" i="30"/>
  <c r="BH260" i="30"/>
  <c r="BH42" i="30"/>
  <c r="BH64" i="30"/>
  <c r="BH292" i="30"/>
  <c r="BH174" i="30"/>
  <c r="BH234" i="30"/>
  <c r="BH105" i="30"/>
  <c r="BH32" i="30"/>
  <c r="BH107" i="30"/>
  <c r="BH326" i="30"/>
  <c r="BH54" i="30"/>
  <c r="BH39" i="30"/>
  <c r="BH94" i="30"/>
  <c r="BH278" i="30"/>
  <c r="BH214" i="30"/>
  <c r="BH276" i="30"/>
  <c r="BH142" i="30"/>
  <c r="BH354" i="30"/>
  <c r="BH117" i="30"/>
  <c r="BH45" i="30"/>
  <c r="BH149" i="30"/>
  <c r="BH134" i="30"/>
  <c r="BH143" i="30"/>
  <c r="BH160" i="30"/>
  <c r="BH100" i="30"/>
  <c r="BH102" i="30"/>
  <c r="BH68" i="30"/>
  <c r="BH175" i="30"/>
  <c r="BH192" i="30"/>
  <c r="BH164" i="30"/>
  <c r="BH90" i="30"/>
  <c r="BH325" i="30"/>
  <c r="BH281" i="30"/>
  <c r="BH217" i="30"/>
  <c r="BH47" i="30"/>
  <c r="BH73" i="30"/>
  <c r="BH330" i="30"/>
  <c r="BH103" i="30"/>
  <c r="BH283" i="30"/>
  <c r="BH46" i="30"/>
  <c r="BH165" i="30"/>
  <c r="BH205" i="30"/>
  <c r="BH61" i="30"/>
  <c r="BH298" i="30"/>
  <c r="BH74" i="30"/>
  <c r="BH229" i="30"/>
  <c r="BH191" i="30"/>
  <c r="BH307" i="30"/>
  <c r="BH40" i="30"/>
  <c r="BH258" i="30"/>
  <c r="BH331" i="30"/>
  <c r="BE125" i="30"/>
  <c r="BD125" i="30"/>
  <c r="BA125" i="30"/>
  <c r="BF125" i="30"/>
  <c r="BC125" i="30"/>
  <c r="BG125" i="30"/>
  <c r="BH272" i="30"/>
  <c r="BH35" i="30"/>
  <c r="BH29" i="30"/>
  <c r="BH92" i="30"/>
  <c r="BH309" i="30"/>
  <c r="BH156" i="30"/>
  <c r="BH300" i="30"/>
  <c r="BH332" i="30"/>
  <c r="BH57" i="30"/>
  <c r="BH38" i="30"/>
  <c r="BH178" i="30"/>
  <c r="BH43" i="30"/>
  <c r="BH187" i="30"/>
  <c r="BH169" i="30"/>
  <c r="BH268" i="30"/>
  <c r="BH279" i="30"/>
  <c r="BH227" i="30"/>
  <c r="BH285" i="30"/>
  <c r="BH110" i="30"/>
  <c r="BH140" i="30"/>
  <c r="BH335" i="30"/>
  <c r="BH71" i="30"/>
  <c r="BH167" i="30"/>
  <c r="BH119" i="30"/>
  <c r="BH114" i="30"/>
  <c r="BH170" i="30"/>
  <c r="BH211" i="30"/>
  <c r="BH122" i="30"/>
  <c r="BH77" i="30"/>
  <c r="BH124" i="30"/>
  <c r="BH106" i="30"/>
  <c r="BH248" i="30"/>
  <c r="BH222" i="30"/>
  <c r="BH333" i="30"/>
  <c r="BH28" i="30"/>
  <c r="BH189" i="30"/>
  <c r="BH193" i="30"/>
  <c r="BH151" i="30"/>
  <c r="BH231" i="30"/>
  <c r="BH48" i="30"/>
  <c r="BH202" i="30"/>
  <c r="BH182" i="30"/>
  <c r="BH109" i="30"/>
  <c r="BH207" i="30"/>
  <c r="BH232" i="30"/>
  <c r="BH34" i="30"/>
  <c r="BH209" i="30"/>
  <c r="BH112" i="30"/>
  <c r="BH321" i="30"/>
  <c r="BH240" i="30"/>
  <c r="BH245" i="30"/>
  <c r="BH76" i="30"/>
  <c r="BH237" i="30"/>
  <c r="BH226" i="30"/>
  <c r="BH329" i="30"/>
  <c r="BH181" i="30"/>
  <c r="BH135" i="30"/>
  <c r="BH72" i="30"/>
  <c r="BH115" i="30"/>
  <c r="BH173" i="30"/>
  <c r="BH84" i="30"/>
  <c r="BH221" i="30"/>
  <c r="BH161" i="30"/>
  <c r="BH93" i="30"/>
  <c r="BH215" i="30"/>
  <c r="BH58" i="30"/>
  <c r="BH241" i="30"/>
  <c r="BH197" i="30"/>
  <c r="BH51" i="30"/>
  <c r="BH288" i="30"/>
  <c r="BH223" i="30"/>
  <c r="BH286" i="30"/>
  <c r="BH27" i="30"/>
  <c r="BH304" i="30"/>
  <c r="BH20" i="30"/>
  <c r="BH155" i="30"/>
  <c r="BH41" i="30"/>
  <c r="BH323" i="30"/>
  <c r="BH63" i="30"/>
  <c r="BH82" i="30"/>
  <c r="BH59" i="30"/>
  <c r="BH324" i="30"/>
  <c r="BH251" i="30"/>
  <c r="BH271" i="30"/>
  <c r="BH224" i="30"/>
  <c r="BH302" i="30"/>
  <c r="BH183" i="30"/>
  <c r="BH52" i="30"/>
  <c r="BH186" i="30"/>
  <c r="BH310" i="30"/>
  <c r="BH318" i="30"/>
  <c r="BH166" i="30"/>
  <c r="BH277" i="30"/>
  <c r="BH203" i="30"/>
  <c r="BH60" i="30"/>
  <c r="BH196" i="30"/>
  <c r="BH262" i="30"/>
  <c r="BH121" i="30"/>
  <c r="BH198" i="30"/>
  <c r="BH37" i="30"/>
  <c r="BH137" i="30"/>
  <c r="BH159" i="30"/>
  <c r="BH301" i="30"/>
  <c r="AG366" i="30"/>
  <c r="BH62" i="30"/>
  <c r="BH69" i="30"/>
  <c r="BH56" i="30"/>
  <c r="BH238" i="30"/>
  <c r="BH138" i="30"/>
  <c r="BH104" i="30"/>
  <c r="BH180" i="30"/>
  <c r="BH49" i="30"/>
  <c r="BH319" i="30"/>
  <c r="BH23" i="30"/>
  <c r="BH317" i="30"/>
  <c r="BH195" i="30"/>
  <c r="BH327" i="30"/>
  <c r="BH334" i="30"/>
  <c r="BH153" i="30"/>
  <c r="BH26" i="30"/>
  <c r="BH233" i="30"/>
  <c r="BH65" i="30"/>
  <c r="BH328" i="30"/>
  <c r="BH316" i="30"/>
  <c r="N366" i="30"/>
  <c r="BH305" i="30"/>
  <c r="BH275" i="30"/>
  <c r="L47" i="21"/>
  <c r="P350" i="19" l="1"/>
  <c r="U350" i="19" s="1"/>
  <c r="AF350" i="4" s="1"/>
  <c r="BI350" i="30" s="1"/>
  <c r="P351" i="19"/>
  <c r="U351" i="19" s="1"/>
  <c r="P349" i="19"/>
  <c r="U349" i="19" s="1"/>
  <c r="BH125" i="30"/>
  <c r="L5" i="10" l="1"/>
  <c r="L360" i="10" s="1"/>
  <c r="J149" i="16"/>
  <c r="J258" i="16"/>
  <c r="J25" i="16"/>
  <c r="J241" i="16"/>
  <c r="J60" i="16" l="1"/>
  <c r="L60" i="16" s="1"/>
  <c r="S60" i="16" s="1"/>
  <c r="AR162" i="30" s="1"/>
  <c r="J234" i="16"/>
  <c r="L234" i="16" s="1"/>
  <c r="S234" i="16" s="1"/>
  <c r="AR30" i="30" s="1"/>
  <c r="J285" i="16"/>
  <c r="L285" i="16" s="1"/>
  <c r="S285" i="16" s="1"/>
  <c r="J287" i="16"/>
  <c r="L287" i="16" s="1"/>
  <c r="S287" i="16" s="1"/>
  <c r="AR29" i="30" s="1"/>
  <c r="J344" i="16"/>
  <c r="L344" i="16" s="1"/>
  <c r="S344" i="16" s="1"/>
  <c r="AR178" i="30" s="1"/>
  <c r="J252" i="16"/>
  <c r="L252" i="16" s="1"/>
  <c r="S252" i="16" s="1"/>
  <c r="AR135" i="30" s="1"/>
  <c r="J303" i="16"/>
  <c r="L303" i="16" s="1"/>
  <c r="S303" i="16" s="1"/>
  <c r="J228" i="16"/>
  <c r="L228" i="16" s="1"/>
  <c r="S228" i="16" s="1"/>
  <c r="AR215" i="30" s="1"/>
  <c r="J177" i="16"/>
  <c r="L177" i="16" s="1"/>
  <c r="S177" i="16" s="1"/>
  <c r="AR116" i="30" s="1"/>
  <c r="J187" i="16"/>
  <c r="L187" i="16" s="1"/>
  <c r="S187" i="16" s="1"/>
  <c r="AR213" i="30" s="1"/>
  <c r="J26" i="16"/>
  <c r="L26" i="16" s="1"/>
  <c r="S26" i="16" s="1"/>
  <c r="J354" i="16"/>
  <c r="L354" i="16" s="1"/>
  <c r="S354" i="16" s="1"/>
  <c r="J245" i="16"/>
  <c r="L245" i="16" s="1"/>
  <c r="S245" i="16" s="1"/>
  <c r="J329" i="16"/>
  <c r="L329" i="16" s="1"/>
  <c r="S329" i="16" s="1"/>
  <c r="AR340" i="30" s="1"/>
  <c r="J112" i="16"/>
  <c r="L112" i="16" s="1"/>
  <c r="S112" i="16" s="1"/>
  <c r="J232" i="16"/>
  <c r="L232" i="16" s="1"/>
  <c r="S232" i="16" s="1"/>
  <c r="J275" i="16"/>
  <c r="L275" i="16" s="1"/>
  <c r="S275" i="16" s="1"/>
  <c r="AR244" i="30" s="1"/>
  <c r="J9" i="16"/>
  <c r="L9" i="16" s="1"/>
  <c r="S9" i="16" s="1"/>
  <c r="AR216" i="30" s="1"/>
  <c r="J271" i="16"/>
  <c r="L271" i="16" s="1"/>
  <c r="S271" i="16" s="1"/>
  <c r="AR130" i="30" s="1"/>
  <c r="J320" i="16"/>
  <c r="L320" i="16" s="1"/>
  <c r="S320" i="16" s="1"/>
  <c r="AR339" i="30" s="1"/>
  <c r="J269" i="16"/>
  <c r="L269" i="16" s="1"/>
  <c r="S269" i="16" s="1"/>
  <c r="J305" i="16"/>
  <c r="L305" i="16" s="1"/>
  <c r="S305" i="16" s="1"/>
  <c r="J197" i="16"/>
  <c r="L197" i="16" s="1"/>
  <c r="S197" i="16" s="1"/>
  <c r="J348" i="16"/>
  <c r="L348" i="16" s="1"/>
  <c r="S348" i="16" s="1"/>
  <c r="AR196" i="30" s="1"/>
  <c r="J334" i="16"/>
  <c r="L334" i="16" s="1"/>
  <c r="S334" i="16" s="1"/>
  <c r="AR239" i="30" s="1"/>
  <c r="J150" i="16"/>
  <c r="L150" i="16" s="1"/>
  <c r="S150" i="16" s="1"/>
  <c r="AR107" i="30" s="1"/>
  <c r="J309" i="16"/>
  <c r="L309" i="16" s="1"/>
  <c r="S309" i="16" s="1"/>
  <c r="AR49" i="30" s="1"/>
  <c r="J61" i="16"/>
  <c r="L61" i="16" s="1"/>
  <c r="S61" i="16" s="1"/>
  <c r="AR187" i="30" s="1"/>
  <c r="J186" i="16"/>
  <c r="L186" i="16" s="1"/>
  <c r="S186" i="16" s="1"/>
  <c r="AR363" i="30" s="1"/>
  <c r="J113" i="16"/>
  <c r="L113" i="16" s="1"/>
  <c r="S113" i="16" s="1"/>
  <c r="AR58" i="30" s="1"/>
  <c r="J319" i="16"/>
  <c r="L319" i="16" s="1"/>
  <c r="S319" i="16" s="1"/>
  <c r="AR140" i="30" s="1"/>
  <c r="J78" i="16"/>
  <c r="L78" i="16" s="1"/>
  <c r="S78" i="16" s="1"/>
  <c r="AR237" i="30" s="1"/>
  <c r="J54" i="16"/>
  <c r="L54" i="16" s="1"/>
  <c r="S54" i="16" s="1"/>
  <c r="J178" i="16"/>
  <c r="L178" i="16" s="1"/>
  <c r="S178" i="16" s="1"/>
  <c r="AR173" i="30" s="1"/>
  <c r="J227" i="16"/>
  <c r="L227" i="16" s="1"/>
  <c r="S227" i="16" s="1"/>
  <c r="AR83" i="30" s="1"/>
  <c r="J174" i="16"/>
  <c r="L174" i="16" s="1"/>
  <c r="S174" i="16" s="1"/>
  <c r="AR212" i="30" s="1"/>
  <c r="J204" i="16"/>
  <c r="L204" i="16" s="1"/>
  <c r="S204" i="16" s="1"/>
  <c r="AR245" i="30" s="1"/>
  <c r="J53" i="16"/>
  <c r="L53" i="16" s="1"/>
  <c r="S53" i="16" s="1"/>
  <c r="AR102" i="30" s="1"/>
  <c r="J159" i="16"/>
  <c r="L159" i="16" s="1"/>
  <c r="S159" i="16" s="1"/>
  <c r="AR171" i="30" s="1"/>
  <c r="J13" i="16"/>
  <c r="L13" i="16" s="1"/>
  <c r="S13" i="16" s="1"/>
  <c r="AR229" i="30" s="1"/>
  <c r="J57" i="16"/>
  <c r="L57" i="16" s="1"/>
  <c r="S57" i="16" s="1"/>
  <c r="AR358" i="30" s="1"/>
  <c r="J316" i="16"/>
  <c r="L316" i="16" s="1"/>
  <c r="S316" i="16" s="1"/>
  <c r="AR154" i="30" s="1"/>
  <c r="J352" i="16"/>
  <c r="L352" i="16" s="1"/>
  <c r="S352" i="16" s="1"/>
  <c r="J265" i="16"/>
  <c r="L265" i="16" s="1"/>
  <c r="S265" i="16" s="1"/>
  <c r="J206" i="16"/>
  <c r="L206" i="16" s="1"/>
  <c r="S206" i="16" s="1"/>
  <c r="AR100" i="30" s="1"/>
  <c r="J224" i="16"/>
  <c r="L224" i="16" s="1"/>
  <c r="S224" i="16" s="1"/>
  <c r="J49" i="16"/>
  <c r="L49" i="16" s="1"/>
  <c r="S49" i="16" s="1"/>
  <c r="AR134" i="30" s="1"/>
  <c r="J168" i="16"/>
  <c r="L168" i="16" s="1"/>
  <c r="S168" i="16" s="1"/>
  <c r="AR120" i="30" s="1"/>
  <c r="J160" i="16"/>
  <c r="L160" i="16" s="1"/>
  <c r="S160" i="16" s="1"/>
  <c r="J339" i="16"/>
  <c r="L339" i="16" s="1"/>
  <c r="S339" i="16" s="1"/>
  <c r="AR149" i="30" s="1"/>
  <c r="J119" i="16"/>
  <c r="L119" i="16" s="1"/>
  <c r="S119" i="16" s="1"/>
  <c r="AR233" i="30" s="1"/>
  <c r="J210" i="16"/>
  <c r="L210" i="16" s="1"/>
  <c r="S210" i="16" s="1"/>
  <c r="AR128" i="30" s="1"/>
  <c r="J135" i="16"/>
  <c r="L135" i="16" s="1"/>
  <c r="S135" i="16" s="1"/>
  <c r="AR225" i="30" s="1"/>
  <c r="M5" i="10"/>
  <c r="L241" i="16"/>
  <c r="S241" i="16" s="1"/>
  <c r="AR9" i="30" s="1"/>
  <c r="L25" i="16"/>
  <c r="S25" i="16" s="1"/>
  <c r="AR12" i="30" s="1"/>
  <c r="L258" i="16"/>
  <c r="S258" i="16" s="1"/>
  <c r="AR10" i="30" s="1"/>
  <c r="L149" i="16"/>
  <c r="S149" i="16" s="1"/>
  <c r="AR11" i="30" s="1"/>
  <c r="G140" i="16" l="1"/>
  <c r="G360" i="16" s="1"/>
  <c r="M360" i="10"/>
  <c r="AR257" i="30"/>
  <c r="AR333" i="30"/>
  <c r="AR296" i="30"/>
  <c r="G5" i="19"/>
  <c r="G361" i="19" s="1"/>
  <c r="S5" i="30"/>
  <c r="J62" i="16"/>
  <c r="L62" i="16" s="1"/>
  <c r="S62" i="16" s="1"/>
  <c r="AR327" i="30" s="1"/>
  <c r="J7" i="16"/>
  <c r="L7" i="16" s="1"/>
  <c r="S7" i="16" s="1"/>
  <c r="J93" i="16"/>
  <c r="L93" i="16" s="1"/>
  <c r="S93" i="16" s="1"/>
  <c r="AR91" i="30" s="1"/>
  <c r="J155" i="16"/>
  <c r="L155" i="16" s="1"/>
  <c r="S155" i="16" s="1"/>
  <c r="AR87" i="30" s="1"/>
  <c r="J218" i="16"/>
  <c r="L218" i="16" s="1"/>
  <c r="S218" i="16" s="1"/>
  <c r="AR81" i="30" s="1"/>
  <c r="J47" i="16"/>
  <c r="L47" i="16" s="1"/>
  <c r="S47" i="16" s="1"/>
  <c r="AR53" i="30" s="1"/>
  <c r="J211" i="16"/>
  <c r="L211" i="16" s="1"/>
  <c r="S211" i="16" s="1"/>
  <c r="AR261" i="30" s="1"/>
  <c r="J98" i="16"/>
  <c r="L98" i="16" s="1"/>
  <c r="S98" i="16" s="1"/>
  <c r="AR228" i="30" s="1"/>
  <c r="J230" i="16"/>
  <c r="L230" i="16" s="1"/>
  <c r="S230" i="16" s="1"/>
  <c r="AR223" i="30" s="1"/>
  <c r="J48" i="16"/>
  <c r="L48" i="16" s="1"/>
  <c r="S48" i="16" s="1"/>
  <c r="AR214" i="30" s="1"/>
  <c r="J196" i="16"/>
  <c r="L196" i="16" s="1"/>
  <c r="S196" i="16" s="1"/>
  <c r="AR243" i="30" s="1"/>
  <c r="J173" i="16"/>
  <c r="L173" i="16" s="1"/>
  <c r="S173" i="16" s="1"/>
  <c r="AR63" i="30" s="1"/>
  <c r="J51" i="16"/>
  <c r="L51" i="16" s="1"/>
  <c r="S51" i="16" s="1"/>
  <c r="AR224" i="30" s="1"/>
  <c r="J346" i="16"/>
  <c r="L346" i="16" s="1"/>
  <c r="S346" i="16" s="1"/>
  <c r="AR241" i="30" s="1"/>
  <c r="J30" i="16"/>
  <c r="L30" i="16" s="1"/>
  <c r="S30" i="16" s="1"/>
  <c r="AR108" i="30" s="1"/>
  <c r="J215" i="16"/>
  <c r="L215" i="16" s="1"/>
  <c r="S215" i="16" s="1"/>
  <c r="J300" i="16"/>
  <c r="L300" i="16" s="1"/>
  <c r="S300" i="16" s="1"/>
  <c r="J357" i="16"/>
  <c r="L357" i="16" s="1"/>
  <c r="S357" i="16" s="1"/>
  <c r="AR55" i="30" s="1"/>
  <c r="J154" i="16"/>
  <c r="L154" i="16" s="1"/>
  <c r="S154" i="16" s="1"/>
  <c r="AR106" i="30" s="1"/>
  <c r="J301" i="16"/>
  <c r="L301" i="16" s="1"/>
  <c r="S301" i="16" s="1"/>
  <c r="AR48" i="30" s="1"/>
  <c r="J145" i="16"/>
  <c r="L145" i="16" s="1"/>
  <c r="S145" i="16" s="1"/>
  <c r="AR118" i="30" s="1"/>
  <c r="J102" i="16"/>
  <c r="L102" i="16" s="1"/>
  <c r="S102" i="16" s="1"/>
  <c r="AR148" i="30" s="1"/>
  <c r="J42" i="16"/>
  <c r="L42" i="16" s="1"/>
  <c r="S42" i="16" s="1"/>
  <c r="AR273" i="30" s="1"/>
  <c r="J6" i="16"/>
  <c r="L6" i="16" s="1"/>
  <c r="S6" i="16" s="1"/>
  <c r="J213" i="16"/>
  <c r="L213" i="16" s="1"/>
  <c r="S213" i="16" s="1"/>
  <c r="AR138" i="30" s="1"/>
  <c r="J66" i="16"/>
  <c r="L66" i="16" s="1"/>
  <c r="S66" i="16" s="1"/>
  <c r="AR156" i="30" s="1"/>
  <c r="J291" i="16"/>
  <c r="L291" i="16" s="1"/>
  <c r="S291" i="16" s="1"/>
  <c r="AR144" i="30" s="1"/>
  <c r="J266" i="16"/>
  <c r="L266" i="16" s="1"/>
  <c r="S266" i="16" s="1"/>
  <c r="J315" i="16"/>
  <c r="L315" i="16" s="1"/>
  <c r="S315" i="16" s="1"/>
  <c r="J50" i="16"/>
  <c r="L50" i="16" s="1"/>
  <c r="S50" i="16" s="1"/>
  <c r="AR80" i="30" s="1"/>
  <c r="J70" i="16"/>
  <c r="L70" i="16" s="1"/>
  <c r="S70" i="16" s="1"/>
  <c r="AR110" i="30" s="1"/>
  <c r="J172" i="16"/>
  <c r="L172" i="16" s="1"/>
  <c r="S172" i="16" s="1"/>
  <c r="AR64" i="30" s="1"/>
  <c r="J343" i="16"/>
  <c r="L343" i="16" s="1"/>
  <c r="S343" i="16" s="1"/>
  <c r="AR133" i="30" s="1"/>
  <c r="J353" i="16"/>
  <c r="L353" i="16" s="1"/>
  <c r="S353" i="16" s="1"/>
  <c r="AR76" i="30" s="1"/>
  <c r="J207" i="16"/>
  <c r="L207" i="16" s="1"/>
  <c r="S207" i="16" s="1"/>
  <c r="AR168" i="30" s="1"/>
  <c r="J191" i="16"/>
  <c r="L191" i="16" s="1"/>
  <c r="S191" i="16" s="1"/>
  <c r="AR104" i="30" s="1"/>
  <c r="J162" i="16"/>
  <c r="L162" i="16" s="1"/>
  <c r="S162" i="16" s="1"/>
  <c r="AR92" i="30" s="1"/>
  <c r="J209" i="16"/>
  <c r="L209" i="16" s="1"/>
  <c r="S209" i="16" s="1"/>
  <c r="J96" i="16"/>
  <c r="L96" i="16" s="1"/>
  <c r="S96" i="16" s="1"/>
  <c r="AR210" i="30" s="1"/>
  <c r="J28" i="16"/>
  <c r="L28" i="16" s="1"/>
  <c r="S28" i="16" s="1"/>
  <c r="AR190" i="30" s="1"/>
  <c r="J280" i="16"/>
  <c r="L280" i="16" s="1"/>
  <c r="S280" i="16" s="1"/>
  <c r="AR198" i="30" s="1"/>
  <c r="J43" i="16"/>
  <c r="L43" i="16" s="1"/>
  <c r="S43" i="16" s="1"/>
  <c r="J247" i="16"/>
  <c r="L247" i="16" s="1"/>
  <c r="S247" i="16" s="1"/>
  <c r="AR200" i="30" s="1"/>
  <c r="J321" i="16"/>
  <c r="L321" i="16" s="1"/>
  <c r="S321" i="16" s="1"/>
  <c r="AR153" i="30" s="1"/>
  <c r="J236" i="16"/>
  <c r="L236" i="16" s="1"/>
  <c r="S236" i="16" s="1"/>
  <c r="AR211" i="30" s="1"/>
  <c r="J81" i="16"/>
  <c r="L81" i="16" s="1"/>
  <c r="S81" i="16" s="1"/>
  <c r="AR289" i="30" s="1"/>
  <c r="J270" i="16"/>
  <c r="L270" i="16" s="1"/>
  <c r="S270" i="16" s="1"/>
  <c r="AR316" i="30" s="1"/>
  <c r="J290" i="16"/>
  <c r="L290" i="16" s="1"/>
  <c r="S290" i="16" s="1"/>
  <c r="AR322" i="30" s="1"/>
  <c r="J143" i="16"/>
  <c r="L143" i="16" s="1"/>
  <c r="S143" i="16" s="1"/>
  <c r="AR143" i="30" s="1"/>
  <c r="J242" i="16"/>
  <c r="L242" i="16" s="1"/>
  <c r="S242" i="16" s="1"/>
  <c r="AR169" i="30" s="1"/>
  <c r="J246" i="16"/>
  <c r="L246" i="16" s="1"/>
  <c r="S246" i="16" s="1"/>
  <c r="AR129" i="30" s="1"/>
  <c r="J276" i="16"/>
  <c r="L276" i="16" s="1"/>
  <c r="S276" i="16" s="1"/>
  <c r="J185" i="16"/>
  <c r="L185" i="16" s="1"/>
  <c r="S185" i="16" s="1"/>
  <c r="AR188" i="30" s="1"/>
  <c r="J308" i="16"/>
  <c r="L308" i="16" s="1"/>
  <c r="S308" i="16" s="1"/>
  <c r="AR47" i="30" s="1"/>
  <c r="J201" i="16"/>
  <c r="L201" i="16" s="1"/>
  <c r="S201" i="16" s="1"/>
  <c r="AR167" i="30" s="1"/>
  <c r="J80" i="16"/>
  <c r="L80" i="16" s="1"/>
  <c r="S80" i="16" s="1"/>
  <c r="J77" i="16"/>
  <c r="L77" i="16" s="1"/>
  <c r="S77" i="16" s="1"/>
  <c r="AR74" i="30" s="1"/>
  <c r="J221" i="16"/>
  <c r="L221" i="16" s="1"/>
  <c r="S221" i="16" s="1"/>
  <c r="AR207" i="30" s="1"/>
  <c r="J325" i="16"/>
  <c r="L325" i="16" s="1"/>
  <c r="S325" i="16" s="1"/>
  <c r="J84" i="16"/>
  <c r="L84" i="16" s="1"/>
  <c r="S84" i="16" s="1"/>
  <c r="AR317" i="30" s="1"/>
  <c r="J14" i="16"/>
  <c r="L14" i="16" s="1"/>
  <c r="S14" i="16" s="1"/>
  <c r="AR160" i="30" s="1"/>
  <c r="J52" i="16"/>
  <c r="L52" i="16" s="1"/>
  <c r="S52" i="16" s="1"/>
  <c r="AR131" i="30" s="1"/>
  <c r="J152" i="16"/>
  <c r="L152" i="16" s="1"/>
  <c r="S152" i="16" s="1"/>
  <c r="AR88" i="30" s="1"/>
  <c r="J284" i="16"/>
  <c r="L284" i="16" s="1"/>
  <c r="S284" i="16" s="1"/>
  <c r="AR132" i="30" s="1"/>
  <c r="J200" i="16"/>
  <c r="L200" i="16" s="1"/>
  <c r="S200" i="16" s="1"/>
  <c r="AR274" i="30" s="1"/>
  <c r="J8" i="16"/>
  <c r="L8" i="16" s="1"/>
  <c r="S8" i="16" s="1"/>
  <c r="AR158" i="30" s="1"/>
  <c r="J176" i="16"/>
  <c r="L176" i="16" s="1"/>
  <c r="S176" i="16" s="1"/>
  <c r="AR238" i="30" s="1"/>
  <c r="J183" i="16"/>
  <c r="L183" i="16" s="1"/>
  <c r="S183" i="16" s="1"/>
  <c r="J267" i="16"/>
  <c r="L267" i="16" s="1"/>
  <c r="S267" i="16" s="1"/>
  <c r="AR166" i="30" s="1"/>
  <c r="J109" i="16"/>
  <c r="L109" i="16" s="1"/>
  <c r="S109" i="16" s="1"/>
  <c r="AR71" i="30" s="1"/>
  <c r="J72" i="16"/>
  <c r="L72" i="16" s="1"/>
  <c r="S72" i="16" s="1"/>
  <c r="AR272" i="30" s="1"/>
  <c r="J297" i="16"/>
  <c r="L297" i="16" s="1"/>
  <c r="S297" i="16" s="1"/>
  <c r="AR95" i="30" s="1"/>
  <c r="J41" i="16"/>
  <c r="L41" i="16" s="1"/>
  <c r="S41" i="16" s="1"/>
  <c r="AR231" i="30" s="1"/>
  <c r="J358" i="16"/>
  <c r="L358" i="16" s="1"/>
  <c r="S358" i="16" s="1"/>
  <c r="AR121" i="30" s="1"/>
  <c r="J328" i="16"/>
  <c r="L328" i="16" s="1"/>
  <c r="S328" i="16" s="1"/>
  <c r="J254" i="16"/>
  <c r="L254" i="16" s="1"/>
  <c r="S254" i="16" s="1"/>
  <c r="AR56" i="30" s="1"/>
  <c r="J318" i="16"/>
  <c r="L318" i="16" s="1"/>
  <c r="S318" i="16" s="1"/>
  <c r="AR182" i="30" s="1"/>
  <c r="J138" i="16"/>
  <c r="L138" i="16" s="1"/>
  <c r="S138" i="16" s="1"/>
  <c r="AR62" i="30" s="1"/>
  <c r="J115" i="16"/>
  <c r="L115" i="16" s="1"/>
  <c r="S115" i="16" s="1"/>
  <c r="AR203" i="30" s="1"/>
  <c r="J189" i="16"/>
  <c r="L189" i="16" s="1"/>
  <c r="S189" i="16" s="1"/>
  <c r="AR101" i="30" s="1"/>
  <c r="J306" i="16"/>
  <c r="L306" i="16" s="1"/>
  <c r="S306" i="16" s="1"/>
  <c r="AR18" i="30" s="1"/>
  <c r="J15" i="16"/>
  <c r="L15" i="16" s="1"/>
  <c r="S15" i="16" s="1"/>
  <c r="AR136" i="30" s="1"/>
  <c r="J181" i="16"/>
  <c r="L181" i="16" s="1"/>
  <c r="S181" i="16" s="1"/>
  <c r="J75" i="16"/>
  <c r="L75" i="16" s="1"/>
  <c r="S75" i="16" s="1"/>
  <c r="AR123" i="30" s="1"/>
  <c r="J205" i="16"/>
  <c r="L205" i="16" s="1"/>
  <c r="S205" i="16" s="1"/>
  <c r="AR96" i="30" s="1"/>
  <c r="J127" i="16"/>
  <c r="L127" i="16" s="1"/>
  <c r="S127" i="16" s="1"/>
  <c r="AR332" i="30" s="1"/>
  <c r="J310" i="16"/>
  <c r="L310" i="16" s="1"/>
  <c r="S310" i="16" s="1"/>
  <c r="AR13" i="30" s="1"/>
  <c r="J83" i="16"/>
  <c r="L83" i="16" s="1"/>
  <c r="S83" i="16" s="1"/>
  <c r="AR22" i="30" s="1"/>
  <c r="J139" i="16"/>
  <c r="L139" i="16" s="1"/>
  <c r="S139" i="16" s="1"/>
  <c r="J313" i="16"/>
  <c r="L313" i="16" s="1"/>
  <c r="S313" i="16" s="1"/>
  <c r="AR51" i="30" s="1"/>
  <c r="J294" i="16"/>
  <c r="L294" i="16" s="1"/>
  <c r="S294" i="16" s="1"/>
  <c r="J59" i="16"/>
  <c r="L59" i="16" s="1"/>
  <c r="S59" i="16" s="1"/>
  <c r="J279" i="16"/>
  <c r="L279" i="16" s="1"/>
  <c r="S279" i="16" s="1"/>
  <c r="AR240" i="30" s="1"/>
  <c r="J217" i="16"/>
  <c r="L217" i="16" s="1"/>
  <c r="S217" i="16" s="1"/>
  <c r="AR59" i="30" s="1"/>
  <c r="J97" i="16"/>
  <c r="L97" i="16" s="1"/>
  <c r="S97" i="16" s="1"/>
  <c r="AR86" i="30" s="1"/>
  <c r="J333" i="16"/>
  <c r="L333" i="16" s="1"/>
  <c r="S333" i="16" s="1"/>
  <c r="AR180" i="30" s="1"/>
  <c r="J340" i="16"/>
  <c r="L340" i="16" s="1"/>
  <c r="S340" i="16" s="1"/>
  <c r="AR362" i="30" s="1"/>
  <c r="J90" i="16"/>
  <c r="L90" i="16" s="1"/>
  <c r="S90" i="16" s="1"/>
  <c r="AR124" i="30" s="1"/>
  <c r="J147" i="16"/>
  <c r="L147" i="16" s="1"/>
  <c r="S147" i="16" s="1"/>
  <c r="AR204" i="30" s="1"/>
  <c r="J65" i="16"/>
  <c r="L65" i="16" s="1"/>
  <c r="S65" i="16" s="1"/>
  <c r="AR122" i="30" s="1"/>
  <c r="J71" i="16"/>
  <c r="L71" i="16" s="1"/>
  <c r="S71" i="16" s="1"/>
  <c r="AR275" i="30" s="1"/>
  <c r="J175" i="16"/>
  <c r="L175" i="16" s="1"/>
  <c r="S175" i="16" s="1"/>
  <c r="J243" i="16"/>
  <c r="L243" i="16" s="1"/>
  <c r="S243" i="16" s="1"/>
  <c r="AR359" i="30" s="1"/>
  <c r="J103" i="16"/>
  <c r="L103" i="16" s="1"/>
  <c r="S103" i="16" s="1"/>
  <c r="AR177" i="30" s="1"/>
  <c r="J19" i="16"/>
  <c r="L19" i="16" s="1"/>
  <c r="S19" i="16" s="1"/>
  <c r="J31" i="16"/>
  <c r="L31" i="16" s="1"/>
  <c r="S31" i="16" s="1"/>
  <c r="AR65" i="30" s="1"/>
  <c r="J195" i="16"/>
  <c r="L195" i="16" s="1"/>
  <c r="S195" i="16" s="1"/>
  <c r="AR112" i="30" s="1"/>
  <c r="J220" i="16"/>
  <c r="L220" i="16" s="1"/>
  <c r="S220" i="16" s="1"/>
  <c r="J36" i="16"/>
  <c r="L36" i="16" s="1"/>
  <c r="S36" i="16" s="1"/>
  <c r="AR146" i="30" s="1"/>
  <c r="J74" i="16"/>
  <c r="L74" i="16" s="1"/>
  <c r="S74" i="16" s="1"/>
  <c r="AR266" i="30" s="1"/>
  <c r="J58" i="16"/>
  <c r="L58" i="16" s="1"/>
  <c r="S58" i="16" s="1"/>
  <c r="AR236" i="30" s="1"/>
  <c r="J324" i="16"/>
  <c r="L324" i="16" s="1"/>
  <c r="S324" i="16" s="1"/>
  <c r="AR73" i="30" s="1"/>
  <c r="J322" i="16"/>
  <c r="L322" i="16" s="1"/>
  <c r="S322" i="16" s="1"/>
  <c r="AR117" i="30" s="1"/>
  <c r="J133" i="16"/>
  <c r="L133" i="16" s="1"/>
  <c r="S133" i="16" s="1"/>
  <c r="AR126" i="30" s="1"/>
  <c r="J117" i="16"/>
  <c r="L117" i="16" s="1"/>
  <c r="S117" i="16" s="1"/>
  <c r="AR249" i="30" s="1"/>
  <c r="J199" i="16"/>
  <c r="L199" i="16" s="1"/>
  <c r="S199" i="16" s="1"/>
  <c r="AR164" i="30" s="1"/>
  <c r="J208" i="16"/>
  <c r="L208" i="16" s="1"/>
  <c r="S208" i="16" s="1"/>
  <c r="AR57" i="30" s="1"/>
  <c r="J21" i="16"/>
  <c r="L21" i="16" s="1"/>
  <c r="S21" i="16" s="1"/>
  <c r="AR155" i="30" s="1"/>
  <c r="J222" i="16"/>
  <c r="L222" i="16" s="1"/>
  <c r="S222" i="16" s="1"/>
  <c r="AR75" i="30" s="1"/>
  <c r="J331" i="16"/>
  <c r="L331" i="16" s="1"/>
  <c r="S331" i="16" s="1"/>
  <c r="AR337" i="30" s="1"/>
  <c r="J116" i="16"/>
  <c r="L116" i="16" s="1"/>
  <c r="S116" i="16" s="1"/>
  <c r="J356" i="16"/>
  <c r="L356" i="16" s="1"/>
  <c r="S356" i="16" s="1"/>
  <c r="AR90" i="30" s="1"/>
  <c r="J263" i="16"/>
  <c r="L263" i="16" s="1"/>
  <c r="S263" i="16" s="1"/>
  <c r="AR127" i="30" s="1"/>
  <c r="J10" i="16"/>
  <c r="L10" i="16" s="1"/>
  <c r="S10" i="16" s="1"/>
  <c r="J256" i="16"/>
  <c r="L256" i="16" s="1"/>
  <c r="S256" i="16" s="1"/>
  <c r="J100" i="16"/>
  <c r="L100" i="16" s="1"/>
  <c r="S100" i="16" s="1"/>
  <c r="AR111" i="30" s="1"/>
  <c r="J79" i="16"/>
  <c r="L79" i="16" s="1"/>
  <c r="S79" i="16" s="1"/>
  <c r="AR145" i="30" s="1"/>
  <c r="J118" i="16"/>
  <c r="L118" i="16" s="1"/>
  <c r="S118" i="16" s="1"/>
  <c r="AR192" i="30" s="1"/>
  <c r="J55" i="16"/>
  <c r="L55" i="16" s="1"/>
  <c r="S55" i="16" s="1"/>
  <c r="AR78" i="30" s="1"/>
  <c r="J179" i="16"/>
  <c r="L179" i="16" s="1"/>
  <c r="S179" i="16" s="1"/>
  <c r="AR172" i="30" s="1"/>
  <c r="J131" i="16"/>
  <c r="L131" i="16" s="1"/>
  <c r="S131" i="16" s="1"/>
  <c r="AR93" i="30" s="1"/>
  <c r="J121" i="16"/>
  <c r="L121" i="16" s="1"/>
  <c r="S121" i="16" s="1"/>
  <c r="J68" i="16"/>
  <c r="L68" i="16" s="1"/>
  <c r="S68" i="16" s="1"/>
  <c r="AR291" i="30" s="1"/>
  <c r="J27" i="16"/>
  <c r="L27" i="16" s="1"/>
  <c r="S27" i="16" s="1"/>
  <c r="AR318" i="30" s="1"/>
  <c r="J226" i="16"/>
  <c r="L226" i="16" s="1"/>
  <c r="S226" i="16" s="1"/>
  <c r="AR82" i="30" s="1"/>
  <c r="J111" i="16"/>
  <c r="L111" i="16" s="1"/>
  <c r="S111" i="16" s="1"/>
  <c r="AR170" i="30" s="1"/>
  <c r="J11" i="16"/>
  <c r="L11" i="16" s="1"/>
  <c r="S11" i="16" s="1"/>
  <c r="AR208" i="30" s="1"/>
  <c r="J182" i="16"/>
  <c r="L182" i="16" s="1"/>
  <c r="S182" i="16" s="1"/>
  <c r="J190" i="16"/>
  <c r="L190" i="16" s="1"/>
  <c r="S190" i="16" s="1"/>
  <c r="AR97" i="30" s="1"/>
  <c r="J351" i="16"/>
  <c r="L351" i="16" s="1"/>
  <c r="S351" i="16" s="1"/>
  <c r="AR35" i="30" s="1"/>
  <c r="J45" i="16"/>
  <c r="L45" i="16" s="1"/>
  <c r="S45" i="16" s="1"/>
  <c r="AR161" i="30" s="1"/>
  <c r="J156" i="16"/>
  <c r="L156" i="16" s="1"/>
  <c r="S156" i="16" s="1"/>
  <c r="J330" i="16"/>
  <c r="L330" i="16" s="1"/>
  <c r="S330" i="16" s="1"/>
  <c r="AR189" i="30" s="1"/>
  <c r="J146" i="16"/>
  <c r="L146" i="16" s="1"/>
  <c r="S146" i="16" s="1"/>
  <c r="J355" i="16"/>
  <c r="L355" i="16" s="1"/>
  <c r="S355" i="16" s="1"/>
  <c r="AR232" i="30" s="1"/>
  <c r="J141" i="16"/>
  <c r="L141" i="16" s="1"/>
  <c r="S141" i="16" s="1"/>
  <c r="AR195" i="30" s="1"/>
  <c r="J40" i="16"/>
  <c r="L40" i="16" s="1"/>
  <c r="S40" i="16" s="1"/>
  <c r="AR230" i="30" s="1"/>
  <c r="J345" i="16"/>
  <c r="L345" i="16" s="1"/>
  <c r="S345" i="16" s="1"/>
  <c r="AR235" i="30" s="1"/>
  <c r="J184" i="16"/>
  <c r="L184" i="16" s="1"/>
  <c r="S184" i="16" s="1"/>
  <c r="AR360" i="30" s="1"/>
  <c r="J17" i="16"/>
  <c r="L17" i="16" s="1"/>
  <c r="S17" i="16" s="1"/>
  <c r="AR165" i="30" s="1"/>
  <c r="J214" i="16"/>
  <c r="L214" i="16" s="1"/>
  <c r="S214" i="16" s="1"/>
  <c r="J359" i="16"/>
  <c r="L359" i="16" s="1"/>
  <c r="S359" i="16" s="1"/>
  <c r="AR185" i="30" s="1"/>
  <c r="J94" i="16"/>
  <c r="L94" i="16" s="1"/>
  <c r="S94" i="16" s="1"/>
  <c r="AR306" i="30" s="1"/>
  <c r="J148" i="16"/>
  <c r="L148" i="16" s="1"/>
  <c r="S148" i="16" s="1"/>
  <c r="J33" i="16"/>
  <c r="L33" i="16" s="1"/>
  <c r="S33" i="16" s="1"/>
  <c r="J253" i="16"/>
  <c r="L253" i="16" s="1"/>
  <c r="S253" i="16" s="1"/>
  <c r="AR103" i="30" s="1"/>
  <c r="J296" i="16"/>
  <c r="L296" i="16" s="1"/>
  <c r="S296" i="16" s="1"/>
  <c r="J37" i="16"/>
  <c r="L37" i="16" s="1"/>
  <c r="S37" i="16" s="1"/>
  <c r="AR218" i="30" s="1"/>
  <c r="J56" i="16"/>
  <c r="L56" i="16" s="1"/>
  <c r="S56" i="16" s="1"/>
  <c r="AR202" i="30" s="1"/>
  <c r="J231" i="16"/>
  <c r="L231" i="16" s="1"/>
  <c r="S231" i="16" s="1"/>
  <c r="AR85" i="30" s="1"/>
  <c r="J126" i="16"/>
  <c r="L126" i="16" s="1"/>
  <c r="S126" i="16" s="1"/>
  <c r="AR227" i="30" s="1"/>
  <c r="J164" i="16"/>
  <c r="L164" i="16" s="1"/>
  <c r="S164" i="16" s="1"/>
  <c r="AR114" i="30" s="1"/>
  <c r="J272" i="16"/>
  <c r="L272" i="16" s="1"/>
  <c r="S272" i="16" s="1"/>
  <c r="AR220" i="30" s="1"/>
  <c r="J12" i="16"/>
  <c r="L12" i="16" s="1"/>
  <c r="S12" i="16" s="1"/>
  <c r="AR364" i="30" s="1"/>
  <c r="J203" i="16"/>
  <c r="L203" i="16" s="1"/>
  <c r="S203" i="16" s="1"/>
  <c r="AR79" i="30" s="1"/>
  <c r="J261" i="16"/>
  <c r="L261" i="16" s="1"/>
  <c r="S261" i="16" s="1"/>
  <c r="AR258" i="30" s="1"/>
  <c r="J347" i="16"/>
  <c r="L347" i="16" s="1"/>
  <c r="S347" i="16" s="1"/>
  <c r="AR68" i="30" s="1"/>
  <c r="J35" i="16"/>
  <c r="L35" i="16" s="1"/>
  <c r="S35" i="16" s="1"/>
  <c r="AR19" i="30" s="1"/>
  <c r="J255" i="16"/>
  <c r="L255" i="16" s="1"/>
  <c r="S255" i="16" s="1"/>
  <c r="AR34" i="30" s="1"/>
  <c r="J350" i="16"/>
  <c r="L350" i="16" s="1"/>
  <c r="S350" i="16" s="1"/>
  <c r="AR8" i="30" s="1"/>
  <c r="J314" i="16"/>
  <c r="L314" i="16" s="1"/>
  <c r="S314" i="16" s="1"/>
  <c r="AR50" i="30" s="1"/>
  <c r="J46" i="16"/>
  <c r="L46" i="16" s="1"/>
  <c r="S46" i="16" s="1"/>
  <c r="AR31" i="30" s="1"/>
  <c r="J92" i="16"/>
  <c r="L92" i="16" s="1"/>
  <c r="S92" i="16" s="1"/>
  <c r="AR20" i="30" s="1"/>
  <c r="J349" i="16"/>
  <c r="L349" i="16" s="1"/>
  <c r="S349" i="16" s="1"/>
  <c r="AR28" i="30" s="1"/>
  <c r="J88" i="16"/>
  <c r="L88" i="16" s="1"/>
  <c r="S88" i="16" s="1"/>
  <c r="AR33" i="30" s="1"/>
  <c r="J302" i="16"/>
  <c r="L302" i="16" s="1"/>
  <c r="S302" i="16" s="1"/>
  <c r="AR16" i="30" s="1"/>
  <c r="J212" i="16"/>
  <c r="L212" i="16" s="1"/>
  <c r="S212" i="16" s="1"/>
  <c r="AR21" i="30" s="1"/>
  <c r="J307" i="16"/>
  <c r="L307" i="16" s="1"/>
  <c r="S307" i="16" s="1"/>
  <c r="AR45" i="30" s="1"/>
  <c r="J5" i="16"/>
  <c r="J63" i="16"/>
  <c r="L63" i="16" s="1"/>
  <c r="S63" i="16" s="1"/>
  <c r="AR32" i="30" s="1"/>
  <c r="J122" i="16"/>
  <c r="L122" i="16" s="1"/>
  <c r="S122" i="16" s="1"/>
  <c r="AR26" i="30" s="1"/>
  <c r="J82" i="16"/>
  <c r="L82" i="16" s="1"/>
  <c r="S82" i="16" s="1"/>
  <c r="AR23" i="30" s="1"/>
  <c r="J192" i="16"/>
  <c r="L192" i="16" s="1"/>
  <c r="S192" i="16" s="1"/>
  <c r="J114" i="16"/>
  <c r="L114" i="16" s="1"/>
  <c r="S114" i="16" s="1"/>
  <c r="AR43" i="30" s="1"/>
  <c r="J311" i="16"/>
  <c r="L311" i="16" s="1"/>
  <c r="S311" i="16" s="1"/>
  <c r="AR14" i="30" s="1"/>
  <c r="J251" i="16"/>
  <c r="L251" i="16" s="1"/>
  <c r="S251" i="16" s="1"/>
  <c r="AR6" i="30" s="1"/>
  <c r="J73" i="16"/>
  <c r="L73" i="16" s="1"/>
  <c r="S73" i="16" s="1"/>
  <c r="AR36" i="30" s="1"/>
  <c r="J248" i="16"/>
  <c r="L248" i="16" s="1"/>
  <c r="S248" i="16" s="1"/>
  <c r="AR40" i="30" s="1"/>
  <c r="J69" i="16"/>
  <c r="L69" i="16" s="1"/>
  <c r="S69" i="16" s="1"/>
  <c r="AR38" i="30" s="1"/>
  <c r="J298" i="16"/>
  <c r="L298" i="16" s="1"/>
  <c r="S298" i="16" s="1"/>
  <c r="AR15" i="30" s="1"/>
  <c r="J18" i="16"/>
  <c r="L18" i="16" s="1"/>
  <c r="S18" i="16" s="1"/>
  <c r="AR7" i="30" s="1"/>
  <c r="J76" i="16"/>
  <c r="L76" i="16" s="1"/>
  <c r="S76" i="16" s="1"/>
  <c r="AR39" i="30" s="1"/>
  <c r="J85" i="16"/>
  <c r="L85" i="16" s="1"/>
  <c r="S85" i="16" s="1"/>
  <c r="AR24" i="30" s="1"/>
  <c r="J95" i="16"/>
  <c r="L95" i="16" s="1"/>
  <c r="S95" i="16" s="1"/>
  <c r="AR44" i="30" s="1"/>
  <c r="J312" i="16"/>
  <c r="L312" i="16" s="1"/>
  <c r="S312" i="16" s="1"/>
  <c r="AR17" i="30" s="1"/>
  <c r="J237" i="16"/>
  <c r="L237" i="16" s="1"/>
  <c r="S237" i="16" s="1"/>
  <c r="AR42" i="30" s="1"/>
  <c r="J44" i="16"/>
  <c r="L44" i="16" s="1"/>
  <c r="S44" i="16" s="1"/>
  <c r="AR27" i="30" s="1"/>
  <c r="L54" i="21"/>
  <c r="J22" i="16"/>
  <c r="L22" i="16" s="1"/>
  <c r="S22" i="16" s="1"/>
  <c r="AR41" i="30" s="1"/>
  <c r="J167" i="16"/>
  <c r="L167" i="16" s="1"/>
  <c r="S167" i="16" s="1"/>
  <c r="AR25" i="30" s="1"/>
  <c r="J67" i="16"/>
  <c r="L67" i="16" s="1"/>
  <c r="S67" i="16" s="1"/>
  <c r="J219" i="16"/>
  <c r="L219" i="16" s="1"/>
  <c r="S219" i="16" s="1"/>
  <c r="AR205" i="30" s="1"/>
  <c r="J165" i="16"/>
  <c r="L165" i="16" s="1"/>
  <c r="S165" i="16" s="1"/>
  <c r="AR99" i="30" s="1"/>
  <c r="J188" i="16"/>
  <c r="L188" i="16" s="1"/>
  <c r="S188" i="16" s="1"/>
  <c r="AR199" i="30" s="1"/>
  <c r="J317" i="16"/>
  <c r="L317" i="16" s="1"/>
  <c r="S317" i="16" s="1"/>
  <c r="AR303" i="30" s="1"/>
  <c r="J268" i="16"/>
  <c r="L268" i="16" s="1"/>
  <c r="S268" i="16" s="1"/>
  <c r="AR52" i="30" s="1"/>
  <c r="J125" i="16"/>
  <c r="L125" i="16" s="1"/>
  <c r="S125" i="16" s="1"/>
  <c r="AR219" i="30" s="1"/>
  <c r="J108" i="16"/>
  <c r="L108" i="16" s="1"/>
  <c r="S108" i="16" s="1"/>
  <c r="AR193" i="30" s="1"/>
  <c r="J336" i="16"/>
  <c r="L336" i="16" s="1"/>
  <c r="S336" i="16" s="1"/>
  <c r="AR181" i="30" s="1"/>
  <c r="J64" i="16"/>
  <c r="L64" i="16" s="1"/>
  <c r="S64" i="16" s="1"/>
  <c r="AR77" i="30" s="1"/>
  <c r="J238" i="16"/>
  <c r="L238" i="16" s="1"/>
  <c r="S238" i="16" s="1"/>
  <c r="AR54" i="30" s="1"/>
  <c r="J289" i="16"/>
  <c r="L289" i="16" s="1"/>
  <c r="S289" i="16" s="1"/>
  <c r="AR66" i="30" s="1"/>
  <c r="J288" i="16"/>
  <c r="L288" i="16" s="1"/>
  <c r="S288" i="16" s="1"/>
  <c r="J29" i="16"/>
  <c r="L29" i="16" s="1"/>
  <c r="S29" i="16" s="1"/>
  <c r="AR139" i="30" s="1"/>
  <c r="J335" i="16"/>
  <c r="L335" i="16" s="1"/>
  <c r="S335" i="16" s="1"/>
  <c r="AR142" i="30" s="1"/>
  <c r="J104" i="16"/>
  <c r="L104" i="16" s="1"/>
  <c r="S104" i="16" s="1"/>
  <c r="AR226" i="30" s="1"/>
  <c r="J286" i="16"/>
  <c r="L286" i="16" s="1"/>
  <c r="S286" i="16" s="1"/>
  <c r="AR137" i="30" s="1"/>
  <c r="J158" i="16"/>
  <c r="L158" i="16" s="1"/>
  <c r="S158" i="16" s="1"/>
  <c r="J262" i="16"/>
  <c r="L262" i="16" s="1"/>
  <c r="S262" i="16" s="1"/>
  <c r="AR309" i="30" s="1"/>
  <c r="J170" i="16"/>
  <c r="L170" i="16" s="1"/>
  <c r="S170" i="16" s="1"/>
  <c r="AR67" i="30" s="1"/>
  <c r="J293" i="16"/>
  <c r="L293" i="16" s="1"/>
  <c r="S293" i="16" s="1"/>
  <c r="AR183" i="30" s="1"/>
  <c r="J16" i="16"/>
  <c r="L16" i="16" s="1"/>
  <c r="S16" i="16" s="1"/>
  <c r="J130" i="16"/>
  <c r="L130" i="16" s="1"/>
  <c r="S130" i="16" s="1"/>
  <c r="AR141" i="30" s="1"/>
  <c r="J32" i="16"/>
  <c r="L32" i="16" s="1"/>
  <c r="S32" i="16" s="1"/>
  <c r="AR179" i="30" s="1"/>
  <c r="J249" i="16"/>
  <c r="L249" i="16" s="1"/>
  <c r="S249" i="16" s="1"/>
  <c r="AR72" i="30" s="1"/>
  <c r="J260" i="16"/>
  <c r="L260" i="16" s="1"/>
  <c r="S260" i="16" s="1"/>
  <c r="AR209" i="30" s="1"/>
  <c r="J163" i="16"/>
  <c r="L163" i="16" s="1"/>
  <c r="S163" i="16" s="1"/>
  <c r="AR119" i="30" s="1"/>
  <c r="J137" i="16"/>
  <c r="L137" i="16" s="1"/>
  <c r="S137" i="16" s="1"/>
  <c r="AR242" i="30" s="1"/>
  <c r="J142" i="16"/>
  <c r="L142" i="16" s="1"/>
  <c r="S142" i="16" s="1"/>
  <c r="AR163" i="30" s="1"/>
  <c r="J24" i="16"/>
  <c r="L24" i="16" s="1"/>
  <c r="S24" i="16" s="1"/>
  <c r="AR98" i="30" s="1"/>
  <c r="J107" i="16"/>
  <c r="L107" i="16" s="1"/>
  <c r="S107" i="16" s="1"/>
  <c r="AR176" i="30" s="1"/>
  <c r="J124" i="16"/>
  <c r="L124" i="16" s="1"/>
  <c r="S124" i="16" s="1"/>
  <c r="AR186" i="30" s="1"/>
  <c r="J101" i="16"/>
  <c r="L101" i="16" s="1"/>
  <c r="S101" i="16" s="1"/>
  <c r="AR175" i="30" s="1"/>
  <c r="J257" i="16"/>
  <c r="L257" i="16" s="1"/>
  <c r="S257" i="16" s="1"/>
  <c r="AR70" i="30" s="1"/>
  <c r="J105" i="16"/>
  <c r="L105" i="16" s="1"/>
  <c r="S105" i="16" s="1"/>
  <c r="AR89" i="30" s="1"/>
  <c r="J99" i="16"/>
  <c r="L99" i="16" s="1"/>
  <c r="S99" i="16" s="1"/>
  <c r="AR94" i="30" s="1"/>
  <c r="J106" i="16"/>
  <c r="L106" i="16" s="1"/>
  <c r="S106" i="16" s="1"/>
  <c r="AR69" i="30" s="1"/>
  <c r="J250" i="16"/>
  <c r="L250" i="16" s="1"/>
  <c r="S250" i="16" s="1"/>
  <c r="J225" i="16"/>
  <c r="L225" i="16" s="1"/>
  <c r="S225" i="16" s="1"/>
  <c r="AR234" i="30" s="1"/>
  <c r="J278" i="16"/>
  <c r="L278" i="16" s="1"/>
  <c r="S278" i="16" s="1"/>
  <c r="AR197" i="30" s="1"/>
  <c r="J202" i="16"/>
  <c r="L202" i="16" s="1"/>
  <c r="S202" i="16" s="1"/>
  <c r="AR206" i="30" s="1"/>
  <c r="J129" i="16"/>
  <c r="L129" i="16" s="1"/>
  <c r="S129" i="16" s="1"/>
  <c r="J171" i="16"/>
  <c r="L171" i="16" s="1"/>
  <c r="S171" i="16" s="1"/>
  <c r="AR61" i="30" s="1"/>
  <c r="J198" i="16"/>
  <c r="L198" i="16" s="1"/>
  <c r="S198" i="16" s="1"/>
  <c r="AR201" i="30" s="1"/>
  <c r="J239" i="16"/>
  <c r="L239" i="16" s="1"/>
  <c r="S239" i="16" s="1"/>
  <c r="AR312" i="30" s="1"/>
  <c r="J281" i="16"/>
  <c r="L281" i="16" s="1"/>
  <c r="S281" i="16" s="1"/>
  <c r="AR221" i="30" s="1"/>
  <c r="J283" i="16"/>
  <c r="L283" i="16" s="1"/>
  <c r="S283" i="16" s="1"/>
  <c r="J169" i="16"/>
  <c r="L169" i="16" s="1"/>
  <c r="S169" i="16" s="1"/>
  <c r="AR60" i="30" s="1"/>
  <c r="J161" i="16"/>
  <c r="L161" i="16" s="1"/>
  <c r="S161" i="16" s="1"/>
  <c r="J110" i="16"/>
  <c r="L110" i="16" s="1"/>
  <c r="S110" i="16" s="1"/>
  <c r="AR174" i="30" s="1"/>
  <c r="J292" i="16"/>
  <c r="L292" i="16" s="1"/>
  <c r="S292" i="16" s="1"/>
  <c r="AR151" i="30" s="1"/>
  <c r="J123" i="16"/>
  <c r="L123" i="16" s="1"/>
  <c r="S123" i="16" s="1"/>
  <c r="AR194" i="30" s="1"/>
  <c r="J38" i="16"/>
  <c r="L38" i="16" s="1"/>
  <c r="S38" i="16" s="1"/>
  <c r="J337" i="16"/>
  <c r="L337" i="16" s="1"/>
  <c r="S337" i="16" s="1"/>
  <c r="AR184" i="30" s="1"/>
  <c r="J240" i="16"/>
  <c r="L240" i="16" s="1"/>
  <c r="S240" i="16" s="1"/>
  <c r="AR159" i="30" s="1"/>
  <c r="J235" i="16"/>
  <c r="L235" i="16" s="1"/>
  <c r="S235" i="16" s="1"/>
  <c r="AR334" i="30" s="1"/>
  <c r="J341" i="16"/>
  <c r="L341" i="16" s="1"/>
  <c r="S341" i="16" s="1"/>
  <c r="J282" i="16"/>
  <c r="L282" i="16" s="1"/>
  <c r="S282" i="16" s="1"/>
  <c r="AR84" i="30" s="1"/>
  <c r="J166" i="16"/>
  <c r="L166" i="16" s="1"/>
  <c r="S166" i="16" s="1"/>
  <c r="AR113" i="30" s="1"/>
  <c r="J151" i="16"/>
  <c r="L151" i="16" s="1"/>
  <c r="S151" i="16" s="1"/>
  <c r="J233" i="16"/>
  <c r="L233" i="16" s="1"/>
  <c r="S233" i="16" s="1"/>
  <c r="AR115" i="30" s="1"/>
  <c r="J157" i="16"/>
  <c r="L157" i="16" s="1"/>
  <c r="S157" i="16" s="1"/>
  <c r="AR46" i="30" s="1"/>
  <c r="J34" i="16"/>
  <c r="L34" i="16" s="1"/>
  <c r="S34" i="16" s="1"/>
  <c r="AR191" i="30" s="1"/>
  <c r="J332" i="16"/>
  <c r="L332" i="16" s="1"/>
  <c r="S332" i="16" s="1"/>
  <c r="J295" i="16"/>
  <c r="L295" i="16" s="1"/>
  <c r="S295" i="16" s="1"/>
  <c r="AR152" i="30" s="1"/>
  <c r="J338" i="16"/>
  <c r="L338" i="16" s="1"/>
  <c r="S338" i="16" s="1"/>
  <c r="AR105" i="30" s="1"/>
  <c r="J193" i="16"/>
  <c r="L193" i="16" s="1"/>
  <c r="S193" i="16" s="1"/>
  <c r="AR150" i="30" s="1"/>
  <c r="J244" i="16"/>
  <c r="L244" i="16" s="1"/>
  <c r="S244" i="16" s="1"/>
  <c r="AR217" i="30" s="1"/>
  <c r="J327" i="16"/>
  <c r="L327" i="16" s="1"/>
  <c r="S327" i="16" s="1"/>
  <c r="AR147" i="30" s="1"/>
  <c r="J86" i="16"/>
  <c r="L86" i="16" s="1"/>
  <c r="S86" i="16" s="1"/>
  <c r="J299" i="16"/>
  <c r="L299" i="16" s="1"/>
  <c r="S299" i="16" s="1"/>
  <c r="AR313" i="30" s="1"/>
  <c r="J91" i="16"/>
  <c r="L91" i="16" s="1"/>
  <c r="S91" i="16" s="1"/>
  <c r="J134" i="16"/>
  <c r="L134" i="16" s="1"/>
  <c r="S134" i="16" s="1"/>
  <c r="AR256" i="30" s="1"/>
  <c r="J264" i="16"/>
  <c r="L264" i="16" s="1"/>
  <c r="S264" i="16" s="1"/>
  <c r="AR109" i="30" s="1"/>
  <c r="J136" i="16"/>
  <c r="L136" i="16" s="1"/>
  <c r="S136" i="16" s="1"/>
  <c r="AR222" i="30" s="1"/>
  <c r="J304" i="16"/>
  <c r="L304" i="16" s="1"/>
  <c r="S304" i="16" s="1"/>
  <c r="J20" i="16"/>
  <c r="L20" i="16" s="1"/>
  <c r="S20" i="16" s="1"/>
  <c r="AR342" i="30" s="1"/>
  <c r="J128" i="16"/>
  <c r="L128" i="16" s="1"/>
  <c r="S128" i="16" s="1"/>
  <c r="J180" i="16"/>
  <c r="L180" i="16" s="1"/>
  <c r="S180" i="16" s="1"/>
  <c r="AR341" i="30" s="1"/>
  <c r="T329" i="16"/>
  <c r="M340" i="19" s="1"/>
  <c r="P340" i="19" s="1"/>
  <c r="T54" i="16"/>
  <c r="T9" i="16"/>
  <c r="M216" i="19" s="1"/>
  <c r="P216" i="19" s="1"/>
  <c r="T57" i="16"/>
  <c r="T271" i="16"/>
  <c r="M130" i="19" s="1"/>
  <c r="P130" i="19" s="1"/>
  <c r="T186" i="16"/>
  <c r="T25" i="16"/>
  <c r="M12" i="19" s="1"/>
  <c r="P12" i="19" s="1"/>
  <c r="T187" i="16"/>
  <c r="M213" i="19" s="1"/>
  <c r="P213" i="19" s="1"/>
  <c r="T159" i="16"/>
  <c r="M171" i="19" s="1"/>
  <c r="P171" i="19" s="1"/>
  <c r="J223" i="16"/>
  <c r="L223" i="16" s="1"/>
  <c r="S223" i="16" s="1"/>
  <c r="AR125" i="30" s="1"/>
  <c r="L5" i="16" l="1"/>
  <c r="AR157" i="30"/>
  <c r="J5" i="19"/>
  <c r="AR315" i="30"/>
  <c r="AR293" i="30"/>
  <c r="AR299" i="30"/>
  <c r="AR321" i="30"/>
  <c r="AR329" i="30"/>
  <c r="AR271" i="30"/>
  <c r="AR320" i="30"/>
  <c r="AR253" i="30"/>
  <c r="AR246" i="30"/>
  <c r="AR331" i="30"/>
  <c r="AR300" i="30"/>
  <c r="AR330" i="30"/>
  <c r="AR248" i="30"/>
  <c r="AR270" i="30"/>
  <c r="AR325" i="30"/>
  <c r="AR268" i="30"/>
  <c r="AR247" i="30"/>
  <c r="AR260" i="30"/>
  <c r="AR302" i="30"/>
  <c r="AR254" i="30"/>
  <c r="AR305" i="30"/>
  <c r="AR297" i="30"/>
  <c r="AR264" i="30"/>
  <c r="AR298" i="30"/>
  <c r="AR319" i="30"/>
  <c r="AR311" i="30"/>
  <c r="AR251" i="30"/>
  <c r="M358" i="19"/>
  <c r="AR287" i="30"/>
  <c r="AR357" i="30"/>
  <c r="AR281" i="30"/>
  <c r="AR284" i="30"/>
  <c r="AR278" i="30"/>
  <c r="AR356" i="30"/>
  <c r="AR292" i="30"/>
  <c r="AR267" i="30"/>
  <c r="AR307" i="30"/>
  <c r="AR310" i="30"/>
  <c r="AR255" i="30"/>
  <c r="AR263" i="30"/>
  <c r="AR328" i="30"/>
  <c r="AR250" i="30"/>
  <c r="AR286" i="30"/>
  <c r="AR280" i="30"/>
  <c r="AR269" i="30"/>
  <c r="AR252" i="30"/>
  <c r="AR265" i="30"/>
  <c r="AR323" i="30"/>
  <c r="AR294" i="30"/>
  <c r="AR308" i="30"/>
  <c r="AR290" i="30"/>
  <c r="AR314" i="30"/>
  <c r="AR336" i="30"/>
  <c r="AR326" i="30"/>
  <c r="AR285" i="30"/>
  <c r="AR279" i="30"/>
  <c r="AR301" i="30"/>
  <c r="AR288" i="30"/>
  <c r="AR324" i="30"/>
  <c r="AR259" i="30"/>
  <c r="AR335" i="30"/>
  <c r="AR295" i="30"/>
  <c r="AR283" i="30"/>
  <c r="AR355" i="30"/>
  <c r="AR277" i="30"/>
  <c r="AR304" i="30"/>
  <c r="AR262" i="30"/>
  <c r="W186" i="16"/>
  <c r="T5" i="30"/>
  <c r="AI5" i="30"/>
  <c r="S366" i="30"/>
  <c r="AB5" i="30"/>
  <c r="AB366" i="30" s="1"/>
  <c r="AM5" i="30"/>
  <c r="T197" i="16"/>
  <c r="T26" i="16"/>
  <c r="T13" i="16"/>
  <c r="M229" i="19" s="1"/>
  <c r="P229" i="19" s="1"/>
  <c r="T177" i="16"/>
  <c r="M116" i="19" s="1"/>
  <c r="P116" i="19" s="1"/>
  <c r="T119" i="16"/>
  <c r="M233" i="19" s="1"/>
  <c r="P233" i="19" s="1"/>
  <c r="T228" i="16"/>
  <c r="M215" i="19" s="1"/>
  <c r="P215" i="19" s="1"/>
  <c r="T316" i="16"/>
  <c r="M154" i="19" s="1"/>
  <c r="P154" i="19" s="1"/>
  <c r="T344" i="16"/>
  <c r="M178" i="19" s="1"/>
  <c r="P178" i="19" s="1"/>
  <c r="T61" i="16"/>
  <c r="M187" i="19" s="1"/>
  <c r="P187" i="19" s="1"/>
  <c r="T60" i="16"/>
  <c r="M162" i="19" s="1"/>
  <c r="P162" i="19" s="1"/>
  <c r="T53" i="16"/>
  <c r="M102" i="19" s="1"/>
  <c r="P102" i="19" s="1"/>
  <c r="W9" i="16"/>
  <c r="W329" i="16"/>
  <c r="W25" i="16"/>
  <c r="W187" i="16"/>
  <c r="W271" i="16"/>
  <c r="AQ130" i="30" s="1"/>
  <c r="AU130" i="30" s="1"/>
  <c r="AZ130" i="30" s="1"/>
  <c r="W54" i="16"/>
  <c r="W159" i="16"/>
  <c r="W57" i="16"/>
  <c r="AQ358" i="30" s="1"/>
  <c r="AU358" i="30" s="1"/>
  <c r="T309" i="16"/>
  <c r="M49" i="19" s="1"/>
  <c r="P49" i="19" s="1"/>
  <c r="T285" i="16"/>
  <c r="T78" i="16"/>
  <c r="M237" i="19" s="1"/>
  <c r="P237" i="19" s="1"/>
  <c r="T354" i="16"/>
  <c r="T113" i="16"/>
  <c r="M58" i="19" s="1"/>
  <c r="P58" i="19" s="1"/>
  <c r="T204" i="16"/>
  <c r="M245" i="19" s="1"/>
  <c r="P245" i="19" s="1"/>
  <c r="T348" i="16"/>
  <c r="M196" i="19" s="1"/>
  <c r="P196" i="19" s="1"/>
  <c r="T210" i="16"/>
  <c r="M128" i="19" s="1"/>
  <c r="P128" i="19" s="1"/>
  <c r="T206" i="16"/>
  <c r="M100" i="19" s="1"/>
  <c r="P100" i="19" s="1"/>
  <c r="T224" i="16"/>
  <c r="T269" i="16"/>
  <c r="T160" i="16"/>
  <c r="T174" i="16"/>
  <c r="M212" i="19" s="1"/>
  <c r="P212" i="19" s="1"/>
  <c r="T352" i="16"/>
  <c r="T241" i="16"/>
  <c r="M9" i="19" s="1"/>
  <c r="P9" i="19" s="1"/>
  <c r="T135" i="16"/>
  <c r="M225" i="19" s="1"/>
  <c r="P225" i="19" s="1"/>
  <c r="T112" i="16"/>
  <c r="T334" i="16"/>
  <c r="M239" i="19" s="1"/>
  <c r="P239" i="19" s="1"/>
  <c r="T227" i="16"/>
  <c r="M83" i="19" s="1"/>
  <c r="P83" i="19" s="1"/>
  <c r="T234" i="16"/>
  <c r="M30" i="19" s="1"/>
  <c r="P30" i="19" s="1"/>
  <c r="T245" i="16"/>
  <c r="T150" i="16"/>
  <c r="M107" i="19" s="1"/>
  <c r="P107" i="19" s="1"/>
  <c r="T340" i="16"/>
  <c r="T256" i="16"/>
  <c r="T184" i="16"/>
  <c r="T265" i="16"/>
  <c r="T178" i="16"/>
  <c r="M173" i="19" s="1"/>
  <c r="P173" i="19" s="1"/>
  <c r="T303" i="16"/>
  <c r="T320" i="16"/>
  <c r="M339" i="19" s="1"/>
  <c r="P339" i="19" s="1"/>
  <c r="T243" i="16"/>
  <c r="M359" i="19" s="1"/>
  <c r="T339" i="16"/>
  <c r="M149" i="19" s="1"/>
  <c r="P149" i="19" s="1"/>
  <c r="T149" i="16"/>
  <c r="M11" i="19" s="1"/>
  <c r="P11" i="19" s="1"/>
  <c r="T232" i="16"/>
  <c r="T287" i="16"/>
  <c r="M29" i="19" s="1"/>
  <c r="P29" i="19" s="1"/>
  <c r="T71" i="16"/>
  <c r="M275" i="19" s="1"/>
  <c r="P275" i="19" s="1"/>
  <c r="T12" i="16"/>
  <c r="T168" i="16"/>
  <c r="M120" i="19" s="1"/>
  <c r="P120" i="19" s="1"/>
  <c r="T252" i="16"/>
  <c r="M135" i="19" s="1"/>
  <c r="P135" i="19" s="1"/>
  <c r="T258" i="16"/>
  <c r="M10" i="19" s="1"/>
  <c r="P10" i="19" s="1"/>
  <c r="T275" i="16"/>
  <c r="M244" i="19" s="1"/>
  <c r="P244" i="19" s="1"/>
  <c r="T305" i="16"/>
  <c r="T226" i="16"/>
  <c r="M82" i="19" s="1"/>
  <c r="P82" i="19" s="1"/>
  <c r="T235" i="16"/>
  <c r="M334" i="19" s="1"/>
  <c r="P334" i="19" s="1"/>
  <c r="T195" i="16"/>
  <c r="M112" i="19" s="1"/>
  <c r="P112" i="19" s="1"/>
  <c r="T246" i="16"/>
  <c r="M129" i="19" s="1"/>
  <c r="P129" i="19" s="1"/>
  <c r="T191" i="16"/>
  <c r="M104" i="19" s="1"/>
  <c r="P104" i="19" s="1"/>
  <c r="T171" i="16"/>
  <c r="M61" i="19" s="1"/>
  <c r="P61" i="19" s="1"/>
  <c r="T188" i="16"/>
  <c r="M199" i="19" s="1"/>
  <c r="P199" i="19" s="1"/>
  <c r="T261" i="16"/>
  <c r="T179" i="16"/>
  <c r="T202" i="16"/>
  <c r="M206" i="19" s="1"/>
  <c r="P206" i="19" s="1"/>
  <c r="T124" i="16"/>
  <c r="M186" i="19" s="1"/>
  <c r="P186" i="19" s="1"/>
  <c r="T359" i="16"/>
  <c r="M185" i="19" s="1"/>
  <c r="P185" i="19" s="1"/>
  <c r="T193" i="16"/>
  <c r="M150" i="19" s="1"/>
  <c r="P150" i="19" s="1"/>
  <c r="T161" i="16"/>
  <c r="T214" i="16"/>
  <c r="L16" i="20"/>
  <c r="AF345" i="4"/>
  <c r="BI345" i="30" s="1"/>
  <c r="AF347" i="4"/>
  <c r="BI347" i="30" s="1"/>
  <c r="AF346" i="4"/>
  <c r="BI346" i="30" s="1"/>
  <c r="T223" i="16"/>
  <c r="M125" i="19" s="1"/>
  <c r="P125" i="19" s="1"/>
  <c r="T319" i="16"/>
  <c r="M140" i="19" s="1"/>
  <c r="P140" i="19" s="1"/>
  <c r="T49" i="16"/>
  <c r="M134" i="19" s="1"/>
  <c r="P134" i="19" s="1"/>
  <c r="J140" i="16"/>
  <c r="J360" i="16" s="1"/>
  <c r="S5" i="16" l="1"/>
  <c r="AR37" i="30" s="1"/>
  <c r="J361" i="19"/>
  <c r="L66" i="21" s="1"/>
  <c r="P359" i="19"/>
  <c r="U359" i="19" s="1"/>
  <c r="P358" i="19"/>
  <c r="U358" i="19" s="1"/>
  <c r="M296" i="19"/>
  <c r="P296" i="19" s="1"/>
  <c r="M258" i="19"/>
  <c r="P258" i="19" s="1"/>
  <c r="M333" i="19"/>
  <c r="P333" i="19" s="1"/>
  <c r="M257" i="19"/>
  <c r="P257" i="19" s="1"/>
  <c r="AQ363" i="30"/>
  <c r="AU363" i="30" s="1"/>
  <c r="W243" i="16"/>
  <c r="AQ359" i="30" s="1"/>
  <c r="AU359" i="30" s="1"/>
  <c r="M282" i="19"/>
  <c r="W26" i="16"/>
  <c r="W197" i="16"/>
  <c r="W340" i="16"/>
  <c r="W179" i="16"/>
  <c r="AQ172" i="30" s="1"/>
  <c r="AU172" i="30" s="1"/>
  <c r="AZ172" i="30" s="1"/>
  <c r="M172" i="19"/>
  <c r="P172" i="19" s="1"/>
  <c r="W261" i="16"/>
  <c r="M354" i="19"/>
  <c r="P354" i="19" s="1"/>
  <c r="M276" i="19"/>
  <c r="P276" i="19" s="1"/>
  <c r="AM366" i="30"/>
  <c r="AI366" i="30"/>
  <c r="AN5" i="30"/>
  <c r="T366" i="30"/>
  <c r="AC5" i="30"/>
  <c r="AC366" i="30" s="1"/>
  <c r="AD5" i="30" s="1"/>
  <c r="AD366" i="30" s="1"/>
  <c r="U12" i="19"/>
  <c r="AF12" i="4" s="1"/>
  <c r="AQ12" i="30"/>
  <c r="AU12" i="30" s="1"/>
  <c r="AZ12" i="30" s="1"/>
  <c r="U216" i="19"/>
  <c r="AQ216" i="30"/>
  <c r="AU216" i="30" s="1"/>
  <c r="AZ216" i="30" s="1"/>
  <c r="U340" i="19"/>
  <c r="AQ340" i="30"/>
  <c r="AU340" i="30" s="1"/>
  <c r="AZ340" i="30" s="1"/>
  <c r="U171" i="19"/>
  <c r="AQ171" i="30"/>
  <c r="AU171" i="30" s="1"/>
  <c r="AZ171" i="30" s="1"/>
  <c r="AQ282" i="30"/>
  <c r="AU282" i="30" s="1"/>
  <c r="AZ282" i="30" s="1"/>
  <c r="U213" i="19"/>
  <c r="AQ213" i="30"/>
  <c r="AU213" i="30" s="1"/>
  <c r="AZ213" i="30" s="1"/>
  <c r="W316" i="16"/>
  <c r="T215" i="16"/>
  <c r="W61" i="16"/>
  <c r="T50" i="16"/>
  <c r="T141" i="16"/>
  <c r="M195" i="19" s="1"/>
  <c r="P195" i="19" s="1"/>
  <c r="T10" i="16"/>
  <c r="T38" i="16"/>
  <c r="W60" i="16"/>
  <c r="T276" i="16"/>
  <c r="M356" i="19" s="1"/>
  <c r="W344" i="16"/>
  <c r="T109" i="16"/>
  <c r="M71" i="19" s="1"/>
  <c r="P71" i="19" s="1"/>
  <c r="T8" i="16"/>
  <c r="M158" i="19" s="1"/>
  <c r="P158" i="19" s="1"/>
  <c r="W13" i="16"/>
  <c r="T278" i="16"/>
  <c r="M197" i="19" s="1"/>
  <c r="P197" i="19" s="1"/>
  <c r="W177" i="16"/>
  <c r="T282" i="16"/>
  <c r="T238" i="16"/>
  <c r="M54" i="19" s="1"/>
  <c r="P54" i="19" s="1"/>
  <c r="T217" i="16"/>
  <c r="M59" i="19" s="1"/>
  <c r="P59" i="19" s="1"/>
  <c r="T11" i="16"/>
  <c r="M208" i="19" s="1"/>
  <c r="P208" i="19" s="1"/>
  <c r="T129" i="16"/>
  <c r="M324" i="19" s="1"/>
  <c r="T356" i="16"/>
  <c r="M90" i="19" s="1"/>
  <c r="P90" i="19" s="1"/>
  <c r="T162" i="16"/>
  <c r="M92" i="19" s="1"/>
  <c r="P92" i="19" s="1"/>
  <c r="T347" i="16"/>
  <c r="T58" i="16"/>
  <c r="M236" i="19" s="1"/>
  <c r="P236" i="19" s="1"/>
  <c r="T163" i="16"/>
  <c r="M119" i="19" s="1"/>
  <c r="P119" i="19" s="1"/>
  <c r="T335" i="16"/>
  <c r="M142" i="19" s="1"/>
  <c r="P142" i="19" s="1"/>
  <c r="T114" i="16"/>
  <c r="M43" i="19" s="1"/>
  <c r="P43" i="19" s="1"/>
  <c r="T211" i="16"/>
  <c r="M261" i="19" s="1"/>
  <c r="P261" i="19" s="1"/>
  <c r="T44" i="16"/>
  <c r="T37" i="16"/>
  <c r="M218" i="19" s="1"/>
  <c r="P218" i="19" s="1"/>
  <c r="W171" i="16"/>
  <c r="T173" i="16"/>
  <c r="M63" i="19" s="1"/>
  <c r="P63" i="19" s="1"/>
  <c r="T107" i="16"/>
  <c r="M176" i="19" s="1"/>
  <c r="P176" i="19" s="1"/>
  <c r="T333" i="16"/>
  <c r="M180" i="19" s="1"/>
  <c r="P180" i="19" s="1"/>
  <c r="T239" i="16"/>
  <c r="M312" i="19" s="1"/>
  <c r="P312" i="19" s="1"/>
  <c r="W119" i="16"/>
  <c r="W53" i="16"/>
  <c r="T167" i="16"/>
  <c r="M25" i="19" s="1"/>
  <c r="P25" i="19" s="1"/>
  <c r="T291" i="16"/>
  <c r="M144" i="19" s="1"/>
  <c r="P144" i="19" s="1"/>
  <c r="T331" i="16"/>
  <c r="M337" i="19" s="1"/>
  <c r="P337" i="19" s="1"/>
  <c r="T253" i="16"/>
  <c r="M103" i="19" s="1"/>
  <c r="P103" i="19" s="1"/>
  <c r="W228" i="16"/>
  <c r="T70" i="16"/>
  <c r="M110" i="19" s="1"/>
  <c r="P110" i="19" s="1"/>
  <c r="T52" i="16"/>
  <c r="M131" i="19" s="1"/>
  <c r="P131" i="19" s="1"/>
  <c r="T73" i="16"/>
  <c r="M36" i="19" s="1"/>
  <c r="P36" i="19" s="1"/>
  <c r="T7" i="16"/>
  <c r="M279" i="19" s="1"/>
  <c r="P279" i="19" s="1"/>
  <c r="T92" i="16"/>
  <c r="M20" i="19" s="1"/>
  <c r="P20" i="19" s="1"/>
  <c r="T207" i="16"/>
  <c r="M168" i="19" s="1"/>
  <c r="P168" i="19" s="1"/>
  <c r="T337" i="16"/>
  <c r="M184" i="19" s="1"/>
  <c r="P184" i="19" s="1"/>
  <c r="T142" i="16"/>
  <c r="M163" i="19" s="1"/>
  <c r="P163" i="19" s="1"/>
  <c r="T96" i="16"/>
  <c r="M210" i="19" s="1"/>
  <c r="P210" i="19" s="1"/>
  <c r="T95" i="16"/>
  <c r="M44" i="19" s="1"/>
  <c r="P44" i="19" s="1"/>
  <c r="T43" i="16"/>
  <c r="T76" i="16"/>
  <c r="M39" i="19" s="1"/>
  <c r="P39" i="19" s="1"/>
  <c r="T137" i="16"/>
  <c r="M242" i="19" s="1"/>
  <c r="P242" i="19" s="1"/>
  <c r="T31" i="16"/>
  <c r="M65" i="19" s="1"/>
  <c r="P65" i="19" s="1"/>
  <c r="T116" i="16"/>
  <c r="M357" i="19" s="1"/>
  <c r="P357" i="19" s="1"/>
  <c r="T68" i="16"/>
  <c r="M291" i="19" s="1"/>
  <c r="P291" i="19" s="1"/>
  <c r="T200" i="16"/>
  <c r="M274" i="19" s="1"/>
  <c r="P274" i="19" s="1"/>
  <c r="T296" i="16"/>
  <c r="T83" i="16"/>
  <c r="M22" i="19" s="1"/>
  <c r="P22" i="19" s="1"/>
  <c r="T242" i="16"/>
  <c r="M169" i="19" s="1"/>
  <c r="P169" i="19" s="1"/>
  <c r="T35" i="16"/>
  <c r="M19" i="19" s="1"/>
  <c r="P19" i="19" s="1"/>
  <c r="T158" i="16"/>
  <c r="T213" i="16"/>
  <c r="M138" i="19" s="1"/>
  <c r="P138" i="19" s="1"/>
  <c r="T313" i="16"/>
  <c r="M51" i="19" s="1"/>
  <c r="P51" i="19" s="1"/>
  <c r="T307" i="16"/>
  <c r="M45" i="19" s="1"/>
  <c r="P45" i="19" s="1"/>
  <c r="T203" i="16"/>
  <c r="M79" i="19" s="1"/>
  <c r="P79" i="19" s="1"/>
  <c r="T302" i="16"/>
  <c r="M16" i="19" s="1"/>
  <c r="P16" i="19" s="1"/>
  <c r="T138" i="16"/>
  <c r="M62" i="19" s="1"/>
  <c r="P62" i="19" s="1"/>
  <c r="T249" i="16"/>
  <c r="M72" i="19" s="1"/>
  <c r="P72" i="19" s="1"/>
  <c r="T298" i="16"/>
  <c r="M15" i="19" s="1"/>
  <c r="P15" i="19" s="1"/>
  <c r="T345" i="16"/>
  <c r="M235" i="19" s="1"/>
  <c r="P235" i="19" s="1"/>
  <c r="T47" i="16"/>
  <c r="M53" i="19" s="1"/>
  <c r="P53" i="19" s="1"/>
  <c r="T281" i="16"/>
  <c r="M221" i="19" s="1"/>
  <c r="P221" i="19" s="1"/>
  <c r="T117" i="16"/>
  <c r="M249" i="19" s="1"/>
  <c r="P249" i="19" s="1"/>
  <c r="T284" i="16"/>
  <c r="M132" i="19" s="1"/>
  <c r="P132" i="19" s="1"/>
  <c r="T286" i="16"/>
  <c r="M137" i="19" s="1"/>
  <c r="P137" i="19" s="1"/>
  <c r="T24" i="16"/>
  <c r="M98" i="19" s="1"/>
  <c r="P98" i="19" s="1"/>
  <c r="T59" i="16"/>
  <c r="M310" i="19" s="1"/>
  <c r="P310" i="19" s="1"/>
  <c r="T51" i="16"/>
  <c r="M224" i="19" s="1"/>
  <c r="P224" i="19" s="1"/>
  <c r="T165" i="16"/>
  <c r="M99" i="19" s="1"/>
  <c r="P99" i="19" s="1"/>
  <c r="T222" i="16"/>
  <c r="M75" i="19" s="1"/>
  <c r="P75" i="19" s="1"/>
  <c r="T106" i="16"/>
  <c r="M69" i="19" s="1"/>
  <c r="P69" i="19" s="1"/>
  <c r="T125" i="16"/>
  <c r="M219" i="19" s="1"/>
  <c r="P219" i="19" s="1"/>
  <c r="T164" i="16"/>
  <c r="M114" i="19" s="1"/>
  <c r="P114" i="19" s="1"/>
  <c r="T63" i="16"/>
  <c r="M32" i="19" s="1"/>
  <c r="P32" i="19" s="1"/>
  <c r="T29" i="16"/>
  <c r="M139" i="19" s="1"/>
  <c r="P139" i="19" s="1"/>
  <c r="T330" i="16"/>
  <c r="M189" i="19" s="1"/>
  <c r="P189" i="19" s="1"/>
  <c r="T36" i="16"/>
  <c r="M146" i="19" s="1"/>
  <c r="P146" i="19" s="1"/>
  <c r="T250" i="16"/>
  <c r="T20" i="16"/>
  <c r="M342" i="19" s="1"/>
  <c r="P342" i="19" s="1"/>
  <c r="T201" i="16"/>
  <c r="M167" i="19" s="1"/>
  <c r="P167" i="19" s="1"/>
  <c r="T280" i="16"/>
  <c r="M198" i="19" s="1"/>
  <c r="P198" i="19" s="1"/>
  <c r="T145" i="16"/>
  <c r="M118" i="19" s="1"/>
  <c r="P118" i="19" s="1"/>
  <c r="T198" i="16"/>
  <c r="M201" i="19" s="1"/>
  <c r="P201" i="19" s="1"/>
  <c r="T67" i="16"/>
  <c r="T156" i="16"/>
  <c r="W269" i="16"/>
  <c r="W193" i="16"/>
  <c r="AQ150" i="30" s="1"/>
  <c r="AU150" i="30" s="1"/>
  <c r="AZ150" i="30" s="1"/>
  <c r="W359" i="16"/>
  <c r="W232" i="16"/>
  <c r="W303" i="16"/>
  <c r="W348" i="16"/>
  <c r="W195" i="16"/>
  <c r="W188" i="16"/>
  <c r="T267" i="16"/>
  <c r="M166" i="19" s="1"/>
  <c r="P166" i="19" s="1"/>
  <c r="W275" i="16"/>
  <c r="W245" i="16"/>
  <c r="T127" i="16"/>
  <c r="M332" i="19" s="1"/>
  <c r="P332" i="19" s="1"/>
  <c r="T292" i="16"/>
  <c r="M151" i="19" s="1"/>
  <c r="P151" i="19" s="1"/>
  <c r="T185" i="16"/>
  <c r="M188" i="19" s="1"/>
  <c r="P188" i="19" s="1"/>
  <c r="W149" i="16"/>
  <c r="W234" i="16"/>
  <c r="W204" i="16"/>
  <c r="W184" i="16"/>
  <c r="AQ360" i="30" s="1"/>
  <c r="AU360" i="30" s="1"/>
  <c r="W202" i="16"/>
  <c r="W252" i="16"/>
  <c r="W339" i="16"/>
  <c r="W227" i="16"/>
  <c r="W113" i="16"/>
  <c r="W226" i="16"/>
  <c r="W246" i="16"/>
  <c r="W124" i="16"/>
  <c r="W258" i="16"/>
  <c r="W210" i="16"/>
  <c r="T270" i="16"/>
  <c r="M316" i="19" s="1"/>
  <c r="P316" i="19" s="1"/>
  <c r="W168" i="16"/>
  <c r="W334" i="16"/>
  <c r="W354" i="16"/>
  <c r="W265" i="16"/>
  <c r="T14" i="16"/>
  <c r="M160" i="19" s="1"/>
  <c r="P160" i="19" s="1"/>
  <c r="W287" i="16"/>
  <c r="W112" i="16"/>
  <c r="W78" i="16"/>
  <c r="W223" i="16"/>
  <c r="AQ125" i="30" s="1"/>
  <c r="AU125" i="30" s="1"/>
  <c r="AZ125" i="30" s="1"/>
  <c r="W71" i="16"/>
  <c r="AQ275" i="30" s="1"/>
  <c r="AU275" i="30" s="1"/>
  <c r="AZ275" i="30" s="1"/>
  <c r="W191" i="16"/>
  <c r="T310" i="16"/>
  <c r="M13" i="19" s="1"/>
  <c r="P13" i="19" s="1"/>
  <c r="W206" i="16"/>
  <c r="T65" i="16"/>
  <c r="M122" i="19" s="1"/>
  <c r="P122" i="19" s="1"/>
  <c r="W49" i="16"/>
  <c r="T328" i="16"/>
  <c r="W305" i="16"/>
  <c r="W320" i="16"/>
  <c r="W178" i="16"/>
  <c r="W135" i="16"/>
  <c r="W285" i="16"/>
  <c r="W309" i="16"/>
  <c r="W12" i="16"/>
  <c r="AQ364" i="30" s="1"/>
  <c r="AU364" i="30" s="1"/>
  <c r="W235" i="16"/>
  <c r="W224" i="16"/>
  <c r="W150" i="16"/>
  <c r="T231" i="16"/>
  <c r="M85" i="19" s="1"/>
  <c r="P85" i="19" s="1"/>
  <c r="T139" i="16"/>
  <c r="T332" i="16"/>
  <c r="W241" i="16"/>
  <c r="T175" i="16"/>
  <c r="W352" i="16"/>
  <c r="W319" i="16"/>
  <c r="T212" i="16"/>
  <c r="M21" i="19" s="1"/>
  <c r="P21" i="19" s="1"/>
  <c r="T34" i="16"/>
  <c r="M191" i="19" s="1"/>
  <c r="P191" i="19" s="1"/>
  <c r="W174" i="16"/>
  <c r="W214" i="16"/>
  <c r="W256" i="16"/>
  <c r="T155" i="16"/>
  <c r="M87" i="19" s="1"/>
  <c r="P87" i="19" s="1"/>
  <c r="T304" i="16"/>
  <c r="W160" i="16"/>
  <c r="W161" i="16"/>
  <c r="T151" i="16"/>
  <c r="T181" i="16"/>
  <c r="T74" i="16"/>
  <c r="M266" i="19" s="1"/>
  <c r="P266" i="19" s="1"/>
  <c r="T295" i="16"/>
  <c r="M152" i="19" s="1"/>
  <c r="P152" i="19" s="1"/>
  <c r="T260" i="16"/>
  <c r="M209" i="19" s="1"/>
  <c r="P209" i="19" s="1"/>
  <c r="T180" i="16"/>
  <c r="M341" i="19" s="1"/>
  <c r="P341" i="19" s="1"/>
  <c r="T80" i="16"/>
  <c r="T122" i="16"/>
  <c r="M26" i="19" s="1"/>
  <c r="P26" i="19" s="1"/>
  <c r="T346" i="16"/>
  <c r="M241" i="19" s="1"/>
  <c r="P241" i="19" s="1"/>
  <c r="T219" i="16"/>
  <c r="M205" i="19" s="1"/>
  <c r="P205" i="19" s="1"/>
  <c r="T221" i="16"/>
  <c r="M207" i="19" s="1"/>
  <c r="P207" i="19" s="1"/>
  <c r="T318" i="16"/>
  <c r="M182" i="19" s="1"/>
  <c r="P182" i="19" s="1"/>
  <c r="T75" i="16"/>
  <c r="M123" i="19" s="1"/>
  <c r="P123" i="19" s="1"/>
  <c r="T15" i="16"/>
  <c r="M136" i="19" s="1"/>
  <c r="P136" i="19" s="1"/>
  <c r="T5" i="16"/>
  <c r="M37" i="19" s="1"/>
  <c r="P37" i="19" s="1"/>
  <c r="T236" i="16"/>
  <c r="M211" i="19" s="1"/>
  <c r="P211" i="19" s="1"/>
  <c r="T294" i="16"/>
  <c r="M263" i="19" s="1"/>
  <c r="P263" i="19" s="1"/>
  <c r="T230" i="16"/>
  <c r="M223" i="19" s="1"/>
  <c r="P223" i="19" s="1"/>
  <c r="T22" i="16"/>
  <c r="M41" i="19" s="1"/>
  <c r="P41" i="19" s="1"/>
  <c r="T357" i="16"/>
  <c r="M55" i="19" s="1"/>
  <c r="P55" i="19" s="1"/>
  <c r="T283" i="16"/>
  <c r="T103" i="16"/>
  <c r="M177" i="19" s="1"/>
  <c r="P177" i="19" s="1"/>
  <c r="T42" i="16"/>
  <c r="M273" i="19" s="1"/>
  <c r="P273" i="19" s="1"/>
  <c r="T108" i="16"/>
  <c r="M193" i="19" s="1"/>
  <c r="P193" i="19" s="1"/>
  <c r="T311" i="16"/>
  <c r="M14" i="19" s="1"/>
  <c r="P14" i="19" s="1"/>
  <c r="T32" i="16"/>
  <c r="M179" i="19" s="1"/>
  <c r="P179" i="19" s="1"/>
  <c r="T183" i="16"/>
  <c r="T289" i="16"/>
  <c r="M66" i="19" s="1"/>
  <c r="P66" i="19" s="1"/>
  <c r="T33" i="16"/>
  <c r="T176" i="16"/>
  <c r="M238" i="19" s="1"/>
  <c r="P238" i="19" s="1"/>
  <c r="T247" i="16"/>
  <c r="M200" i="19" s="1"/>
  <c r="P200" i="19" s="1"/>
  <c r="T351" i="16"/>
  <c r="M35" i="19" s="1"/>
  <c r="P35" i="19" s="1"/>
  <c r="T86" i="16"/>
  <c r="T288" i="16"/>
  <c r="T306" i="16"/>
  <c r="M18" i="19" s="1"/>
  <c r="P18" i="19" s="1"/>
  <c r="T100" i="16"/>
  <c r="M111" i="19" s="1"/>
  <c r="P111" i="19" s="1"/>
  <c r="T148" i="16"/>
  <c r="T101" i="16"/>
  <c r="M175" i="19" s="1"/>
  <c r="P175" i="19" s="1"/>
  <c r="T257" i="16"/>
  <c r="M70" i="19" s="1"/>
  <c r="P70" i="19" s="1"/>
  <c r="T105" i="16"/>
  <c r="M89" i="19" s="1"/>
  <c r="P89" i="19" s="1"/>
  <c r="T233" i="16"/>
  <c r="M115" i="19" s="1"/>
  <c r="P115" i="19" s="1"/>
  <c r="T69" i="16"/>
  <c r="M38" i="19" s="1"/>
  <c r="P38" i="19" s="1"/>
  <c r="T97" i="16"/>
  <c r="M86" i="19" s="1"/>
  <c r="P86" i="19" s="1"/>
  <c r="T17" i="16"/>
  <c r="M165" i="19" s="1"/>
  <c r="P165" i="19" s="1"/>
  <c r="T77" i="16"/>
  <c r="M74" i="19" s="1"/>
  <c r="P74" i="19" s="1"/>
  <c r="T128" i="16"/>
  <c r="T134" i="16"/>
  <c r="M256" i="19" s="1"/>
  <c r="P256" i="19" s="1"/>
  <c r="T255" i="16"/>
  <c r="M34" i="19" s="1"/>
  <c r="P34" i="19" s="1"/>
  <c r="T220" i="16"/>
  <c r="T46" i="16"/>
  <c r="M31" i="19" s="1"/>
  <c r="P31" i="19" s="1"/>
  <c r="T312" i="16"/>
  <c r="M17" i="19" s="1"/>
  <c r="P17" i="19" s="1"/>
  <c r="T84" i="16"/>
  <c r="T91" i="16"/>
  <c r="T131" i="16"/>
  <c r="M93" i="19" s="1"/>
  <c r="P93" i="19" s="1"/>
  <c r="T21" i="16"/>
  <c r="M155" i="19" s="1"/>
  <c r="P155" i="19" s="1"/>
  <c r="T99" i="16"/>
  <c r="M94" i="19" s="1"/>
  <c r="P94" i="19" s="1"/>
  <c r="T85" i="16"/>
  <c r="M24" i="19" s="1"/>
  <c r="P24" i="19" s="1"/>
  <c r="T45" i="16"/>
  <c r="M161" i="19" s="1"/>
  <c r="P161" i="19" s="1"/>
  <c r="T121" i="16"/>
  <c r="T268" i="16"/>
  <c r="M52" i="19" s="1"/>
  <c r="P52" i="19" s="1"/>
  <c r="T208" i="16"/>
  <c r="M57" i="19" s="1"/>
  <c r="P57" i="19" s="1"/>
  <c r="T40" i="16"/>
  <c r="M230" i="19" s="1"/>
  <c r="P230" i="19" s="1"/>
  <c r="T81" i="16"/>
  <c r="T166" i="16"/>
  <c r="M113" i="19" s="1"/>
  <c r="P113" i="19" s="1"/>
  <c r="T146" i="16"/>
  <c r="T82" i="16"/>
  <c r="M23" i="19" s="1"/>
  <c r="P23" i="19" s="1"/>
  <c r="T322" i="16"/>
  <c r="M117" i="19" s="1"/>
  <c r="P117" i="19" s="1"/>
  <c r="T350" i="16"/>
  <c r="M8" i="19" s="1"/>
  <c r="P8" i="19" s="1"/>
  <c r="T314" i="16"/>
  <c r="M50" i="19" s="1"/>
  <c r="P50" i="19" s="1"/>
  <c r="T48" i="16"/>
  <c r="M214" i="19" s="1"/>
  <c r="P214" i="19" s="1"/>
  <c r="T64" i="16"/>
  <c r="M77" i="19" s="1"/>
  <c r="P77" i="19" s="1"/>
  <c r="T327" i="16"/>
  <c r="M147" i="19" s="1"/>
  <c r="P147" i="19" s="1"/>
  <c r="T79" i="16"/>
  <c r="M145" i="19" s="1"/>
  <c r="P145" i="19" s="1"/>
  <c r="T55" i="16"/>
  <c r="M78" i="19" s="1"/>
  <c r="P78" i="19" s="1"/>
  <c r="T218" i="16"/>
  <c r="M81" i="19" s="1"/>
  <c r="P81" i="19" s="1"/>
  <c r="T102" i="16"/>
  <c r="M148" i="19" s="1"/>
  <c r="P148" i="19" s="1"/>
  <c r="T147" i="16"/>
  <c r="M204" i="19" s="1"/>
  <c r="P204" i="19" s="1"/>
  <c r="T93" i="16"/>
  <c r="M91" i="19" s="1"/>
  <c r="P91" i="19" s="1"/>
  <c r="T110" i="16"/>
  <c r="M174" i="19" s="1"/>
  <c r="P174" i="19" s="1"/>
  <c r="T190" i="16"/>
  <c r="M97" i="19" s="1"/>
  <c r="P97" i="19" s="1"/>
  <c r="T237" i="16"/>
  <c r="M42" i="19" s="1"/>
  <c r="P42" i="19" s="1"/>
  <c r="T248" i="16"/>
  <c r="M40" i="19" s="1"/>
  <c r="P40" i="19" s="1"/>
  <c r="T263" i="16"/>
  <c r="M127" i="19" s="1"/>
  <c r="P127" i="19" s="1"/>
  <c r="T196" i="16"/>
  <c r="M243" i="19" s="1"/>
  <c r="P243" i="19" s="1"/>
  <c r="T182" i="16"/>
  <c r="T240" i="16"/>
  <c r="M159" i="19" s="1"/>
  <c r="P159" i="19" s="1"/>
  <c r="T272" i="16"/>
  <c r="M220" i="19" s="1"/>
  <c r="P220" i="19" s="1"/>
  <c r="T299" i="16"/>
  <c r="M308" i="19" s="1"/>
  <c r="P308" i="19" s="1"/>
  <c r="T349" i="16"/>
  <c r="M28" i="19" s="1"/>
  <c r="P28" i="19" s="1"/>
  <c r="T90" i="16"/>
  <c r="M124" i="19" s="1"/>
  <c r="P124" i="19" s="1"/>
  <c r="T325" i="16"/>
  <c r="T126" i="16"/>
  <c r="M227" i="19" s="1"/>
  <c r="P227" i="19" s="1"/>
  <c r="T136" i="16"/>
  <c r="M222" i="19" s="1"/>
  <c r="P222" i="19" s="1"/>
  <c r="T41" i="16"/>
  <c r="M231" i="19" s="1"/>
  <c r="P231" i="19" s="1"/>
  <c r="T72" i="16"/>
  <c r="M272" i="19" s="1"/>
  <c r="P272" i="19" s="1"/>
  <c r="T353" i="16"/>
  <c r="M76" i="19" s="1"/>
  <c r="P76" i="19" s="1"/>
  <c r="T290" i="16"/>
  <c r="M328" i="19" s="1"/>
  <c r="P328" i="19" s="1"/>
  <c r="T264" i="16"/>
  <c r="M109" i="19" s="1"/>
  <c r="P109" i="19" s="1"/>
  <c r="T111" i="16"/>
  <c r="M170" i="19" s="1"/>
  <c r="P170" i="19" s="1"/>
  <c r="T225" i="16"/>
  <c r="M234" i="19" s="1"/>
  <c r="P234" i="19" s="1"/>
  <c r="T300" i="16"/>
  <c r="T341" i="16"/>
  <c r="T88" i="16"/>
  <c r="M33" i="19" s="1"/>
  <c r="P33" i="19" s="1"/>
  <c r="T324" i="16"/>
  <c r="M73" i="19" s="1"/>
  <c r="P73" i="19" s="1"/>
  <c r="T321" i="16"/>
  <c r="M153" i="19" s="1"/>
  <c r="P153" i="19" s="1"/>
  <c r="T94" i="16"/>
  <c r="M306" i="19" s="1"/>
  <c r="P306" i="19" s="1"/>
  <c r="T251" i="16"/>
  <c r="M6" i="19" s="1"/>
  <c r="P6" i="19" s="1"/>
  <c r="T130" i="16"/>
  <c r="M141" i="19" s="1"/>
  <c r="P141" i="19" s="1"/>
  <c r="T18" i="16"/>
  <c r="M7" i="19" s="1"/>
  <c r="P7" i="19" s="1"/>
  <c r="T27" i="16"/>
  <c r="M318" i="19" s="1"/>
  <c r="P318" i="19" s="1"/>
  <c r="T28" i="16"/>
  <c r="M190" i="19" s="1"/>
  <c r="P190" i="19" s="1"/>
  <c r="T301" i="16"/>
  <c r="M48" i="19" s="1"/>
  <c r="P48" i="19" s="1"/>
  <c r="T262" i="16"/>
  <c r="M309" i="19" s="1"/>
  <c r="P309" i="19" s="1"/>
  <c r="T104" i="16"/>
  <c r="M226" i="19" s="1"/>
  <c r="P226" i="19" s="1"/>
  <c r="T115" i="16"/>
  <c r="M203" i="19" s="1"/>
  <c r="P203" i="19" s="1"/>
  <c r="T189" i="16"/>
  <c r="M101" i="19" s="1"/>
  <c r="P101" i="19" s="1"/>
  <c r="T266" i="16"/>
  <c r="T209" i="16"/>
  <c r="T293" i="16"/>
  <c r="M183" i="19" s="1"/>
  <c r="P183" i="19" s="1"/>
  <c r="T297" i="16"/>
  <c r="M95" i="19" s="1"/>
  <c r="P95" i="19" s="1"/>
  <c r="T56" i="16"/>
  <c r="M202" i="19" s="1"/>
  <c r="P202" i="19" s="1"/>
  <c r="T133" i="16"/>
  <c r="M126" i="19" s="1"/>
  <c r="P126" i="19" s="1"/>
  <c r="T154" i="16"/>
  <c r="M106" i="19" s="1"/>
  <c r="P106" i="19" s="1"/>
  <c r="T16" i="16"/>
  <c r="M252" i="19" s="1"/>
  <c r="P252" i="19" s="1"/>
  <c r="T317" i="16"/>
  <c r="M303" i="19" s="1"/>
  <c r="P303" i="19" s="1"/>
  <c r="T98" i="16"/>
  <c r="M228" i="19" s="1"/>
  <c r="P228" i="19" s="1"/>
  <c r="T279" i="16"/>
  <c r="M240" i="19" s="1"/>
  <c r="P240" i="19" s="1"/>
  <c r="T308" i="16"/>
  <c r="M47" i="19" s="1"/>
  <c r="P47" i="19" s="1"/>
  <c r="T343" i="16"/>
  <c r="M133" i="19" s="1"/>
  <c r="P133" i="19" s="1"/>
  <c r="T123" i="16"/>
  <c r="M194" i="19" s="1"/>
  <c r="P194" i="19" s="1"/>
  <c r="T254" i="16"/>
  <c r="M56" i="19" s="1"/>
  <c r="P56" i="19" s="1"/>
  <c r="T157" i="16"/>
  <c r="M46" i="19" s="1"/>
  <c r="P46" i="19" s="1"/>
  <c r="T355" i="16"/>
  <c r="M232" i="19" s="1"/>
  <c r="P232" i="19" s="1"/>
  <c r="T6" i="16"/>
  <c r="T205" i="16"/>
  <c r="M96" i="19" s="1"/>
  <c r="P96" i="19" s="1"/>
  <c r="T172" i="16"/>
  <c r="M64" i="19" s="1"/>
  <c r="P64" i="19" s="1"/>
  <c r="T143" i="16"/>
  <c r="M143" i="19" s="1"/>
  <c r="P143" i="19" s="1"/>
  <c r="T336" i="16"/>
  <c r="M181" i="19" s="1"/>
  <c r="P181" i="19" s="1"/>
  <c r="T170" i="16"/>
  <c r="M67" i="19" s="1"/>
  <c r="P67" i="19" s="1"/>
  <c r="T118" i="16"/>
  <c r="M192" i="19" s="1"/>
  <c r="P192" i="19" s="1"/>
  <c r="T66" i="16"/>
  <c r="M156" i="19" s="1"/>
  <c r="P156" i="19" s="1"/>
  <c r="T152" i="16"/>
  <c r="M88" i="19" s="1"/>
  <c r="P88" i="19" s="1"/>
  <c r="T62" i="16"/>
  <c r="M327" i="19" s="1"/>
  <c r="P327" i="19" s="1"/>
  <c r="T169" i="16"/>
  <c r="M60" i="19" s="1"/>
  <c r="P60" i="19" s="1"/>
  <c r="T192" i="16"/>
  <c r="T19" i="16"/>
  <c r="M307" i="19" s="1"/>
  <c r="P307" i="19" s="1"/>
  <c r="T30" i="16"/>
  <c r="M108" i="19" s="1"/>
  <c r="P108" i="19" s="1"/>
  <c r="T358" i="16"/>
  <c r="M121" i="19" s="1"/>
  <c r="P121" i="19" s="1"/>
  <c r="T199" i="16"/>
  <c r="M164" i="19" s="1"/>
  <c r="P164" i="19" s="1"/>
  <c r="T244" i="16"/>
  <c r="M217" i="19" s="1"/>
  <c r="P217" i="19" s="1"/>
  <c r="T338" i="16"/>
  <c r="M105" i="19" s="1"/>
  <c r="P105" i="19" s="1"/>
  <c r="T315" i="16"/>
  <c r="M288" i="19" s="1"/>
  <c r="P288" i="19" s="1"/>
  <c r="U275" i="19"/>
  <c r="AF128" i="4"/>
  <c r="BI128" i="30" s="1"/>
  <c r="U130" i="19"/>
  <c r="AF179" i="4"/>
  <c r="BI179" i="30" s="1"/>
  <c r="U344" i="19"/>
  <c r="AF344" i="4" s="1"/>
  <c r="BI344" i="30" s="1"/>
  <c r="U343" i="19"/>
  <c r="AF225" i="4"/>
  <c r="BI225" i="30" s="1"/>
  <c r="AF276" i="4"/>
  <c r="AF349" i="4"/>
  <c r="BI349" i="30" s="1"/>
  <c r="AF348" i="4"/>
  <c r="L140" i="16"/>
  <c r="L360" i="16" s="1"/>
  <c r="M157" i="19" l="1"/>
  <c r="P157" i="19" s="1"/>
  <c r="S140" i="16"/>
  <c r="P282" i="19"/>
  <c r="U282" i="19" s="1"/>
  <c r="AF282" i="4" s="1"/>
  <c r="BI282" i="30" s="1"/>
  <c r="P324" i="19"/>
  <c r="U324" i="19" s="1"/>
  <c r="P356" i="19"/>
  <c r="U356" i="19" s="1"/>
  <c r="M320" i="19"/>
  <c r="P320" i="19" s="1"/>
  <c r="M305" i="19"/>
  <c r="P305" i="19" s="1"/>
  <c r="M331" i="19"/>
  <c r="P331" i="19" s="1"/>
  <c r="M335" i="19"/>
  <c r="P335" i="19" s="1"/>
  <c r="M270" i="19"/>
  <c r="P270" i="19" s="1"/>
  <c r="M323" i="19"/>
  <c r="P323" i="19" s="1"/>
  <c r="M321" i="19"/>
  <c r="P321" i="19" s="1"/>
  <c r="M294" i="19"/>
  <c r="P294" i="19" s="1"/>
  <c r="M268" i="19"/>
  <c r="P268" i="19" s="1"/>
  <c r="M247" i="19"/>
  <c r="P247" i="19" s="1"/>
  <c r="M319" i="19"/>
  <c r="P319" i="19" s="1"/>
  <c r="M295" i="19"/>
  <c r="P295" i="19" s="1"/>
  <c r="M265" i="19"/>
  <c r="P265" i="19" s="1"/>
  <c r="M246" i="19"/>
  <c r="P246" i="19" s="1"/>
  <c r="M278" i="19"/>
  <c r="M302" i="19"/>
  <c r="P302" i="19" s="1"/>
  <c r="M311" i="19"/>
  <c r="M281" i="19"/>
  <c r="M304" i="19"/>
  <c r="P304" i="19" s="1"/>
  <c r="M297" i="19"/>
  <c r="P297" i="19" s="1"/>
  <c r="M322" i="19"/>
  <c r="M283" i="19"/>
  <c r="P283" i="19" s="1"/>
  <c r="AQ362" i="30"/>
  <c r="AU362" i="30" s="1"/>
  <c r="M336" i="19"/>
  <c r="P336" i="19" s="1"/>
  <c r="M262" i="19"/>
  <c r="M267" i="19"/>
  <c r="M292" i="19"/>
  <c r="P292" i="19" s="1"/>
  <c r="M260" i="19"/>
  <c r="P260" i="19" s="1"/>
  <c r="M253" i="19"/>
  <c r="P253" i="19" s="1"/>
  <c r="M299" i="19"/>
  <c r="P299" i="19" s="1"/>
  <c r="M330" i="19"/>
  <c r="P330" i="19" s="1"/>
  <c r="M355" i="19"/>
  <c r="M314" i="19"/>
  <c r="M300" i="19"/>
  <c r="P300" i="19" s="1"/>
  <c r="M313" i="19"/>
  <c r="P313" i="19" s="1"/>
  <c r="M277" i="19"/>
  <c r="M317" i="19"/>
  <c r="M290" i="19"/>
  <c r="P290" i="19" s="1"/>
  <c r="M255" i="19"/>
  <c r="P255" i="19" s="1"/>
  <c r="M271" i="19"/>
  <c r="P271" i="19" s="1"/>
  <c r="M248" i="19"/>
  <c r="P248" i="19" s="1"/>
  <c r="M285" i="19"/>
  <c r="P285" i="19" s="1"/>
  <c r="M301" i="19"/>
  <c r="M298" i="19"/>
  <c r="P298" i="19" s="1"/>
  <c r="M259" i="19"/>
  <c r="M315" i="19"/>
  <c r="M329" i="19"/>
  <c r="P329" i="19" s="1"/>
  <c r="M325" i="19"/>
  <c r="P325" i="19" s="1"/>
  <c r="M286" i="19"/>
  <c r="P286" i="19" s="1"/>
  <c r="M280" i="19"/>
  <c r="M289" i="19"/>
  <c r="M251" i="19"/>
  <c r="P251" i="19" s="1"/>
  <c r="M250" i="19"/>
  <c r="M269" i="19"/>
  <c r="P269" i="19" s="1"/>
  <c r="M287" i="19"/>
  <c r="P287" i="19" s="1"/>
  <c r="M293" i="19"/>
  <c r="W10" i="16"/>
  <c r="M264" i="19"/>
  <c r="W50" i="16"/>
  <c r="AQ80" i="30" s="1"/>
  <c r="AU80" i="30" s="1"/>
  <c r="AZ80" i="30" s="1"/>
  <c r="M80" i="19"/>
  <c r="W282" i="16"/>
  <c r="AQ84" i="30" s="1"/>
  <c r="AU84" i="30" s="1"/>
  <c r="AZ84" i="30" s="1"/>
  <c r="M84" i="19"/>
  <c r="W215" i="16"/>
  <c r="M326" i="19"/>
  <c r="W276" i="16"/>
  <c r="AQ284" i="30" s="1"/>
  <c r="AU284" i="30" s="1"/>
  <c r="AZ284" i="30" s="1"/>
  <c r="M284" i="19"/>
  <c r="W44" i="16"/>
  <c r="AQ27" i="30" s="1"/>
  <c r="AU27" i="30" s="1"/>
  <c r="AZ27" i="30" s="1"/>
  <c r="M27" i="19"/>
  <c r="W347" i="16"/>
  <c r="AQ68" i="30" s="1"/>
  <c r="AU68" i="30" s="1"/>
  <c r="AZ68" i="30" s="1"/>
  <c r="M68" i="19"/>
  <c r="W250" i="16"/>
  <c r="M254" i="19"/>
  <c r="BG5" i="30"/>
  <c r="BG366" i="30" s="1"/>
  <c r="AN366" i="30"/>
  <c r="AO5" i="30"/>
  <c r="AO366" i="30" s="1"/>
  <c r="BF5" i="30"/>
  <c r="BF366" i="30" s="1"/>
  <c r="BE5" i="30"/>
  <c r="BE366" i="30" s="1"/>
  <c r="BD5" i="30"/>
  <c r="BD366" i="30" s="1"/>
  <c r="BA5" i="30"/>
  <c r="BA366" i="30" s="1"/>
  <c r="BC5" i="30"/>
  <c r="U150" i="19"/>
  <c r="AF150" i="4" s="1"/>
  <c r="BI150" i="30" s="1"/>
  <c r="U134" i="19"/>
  <c r="AF134" i="4" s="1"/>
  <c r="BI134" i="30" s="1"/>
  <c r="AQ134" i="30"/>
  <c r="AU134" i="30" s="1"/>
  <c r="AZ134" i="30" s="1"/>
  <c r="U135" i="19"/>
  <c r="AQ135" i="30"/>
  <c r="AU135" i="30" s="1"/>
  <c r="AZ135" i="30" s="1"/>
  <c r="U196" i="19"/>
  <c r="AQ196" i="30"/>
  <c r="AU196" i="30" s="1"/>
  <c r="AZ196" i="30" s="1"/>
  <c r="U206" i="19"/>
  <c r="AF206" i="4" s="1"/>
  <c r="AQ206" i="30"/>
  <c r="AU206" i="30" s="1"/>
  <c r="AZ206" i="30" s="1"/>
  <c r="U354" i="19"/>
  <c r="AQ354" i="30"/>
  <c r="AU354" i="30" s="1"/>
  <c r="AZ354" i="30" s="1"/>
  <c r="AQ276" i="30"/>
  <c r="AU276" i="30" s="1"/>
  <c r="AZ276" i="30" s="1"/>
  <c r="U239" i="19"/>
  <c r="AQ239" i="30"/>
  <c r="AU239" i="30" s="1"/>
  <c r="AZ239" i="30" s="1"/>
  <c r="U245" i="19"/>
  <c r="AQ245" i="30"/>
  <c r="AU245" i="30" s="1"/>
  <c r="AZ245" i="30" s="1"/>
  <c r="AQ185" i="30"/>
  <c r="AU185" i="30" s="1"/>
  <c r="AZ185" i="30" s="1"/>
  <c r="U187" i="19"/>
  <c r="AF187" i="4" s="1"/>
  <c r="AQ187" i="30"/>
  <c r="AU187" i="30" s="1"/>
  <c r="AZ187" i="30" s="1"/>
  <c r="BI12" i="30"/>
  <c r="U334" i="19"/>
  <c r="AF334" i="4" s="1"/>
  <c r="AQ334" i="30"/>
  <c r="AU334" i="30" s="1"/>
  <c r="AZ334" i="30" s="1"/>
  <c r="U120" i="19"/>
  <c r="AQ120" i="30"/>
  <c r="AU120" i="30" s="1"/>
  <c r="AZ120" i="30" s="1"/>
  <c r="U30" i="19"/>
  <c r="AF30" i="4" s="1"/>
  <c r="BI30" i="30" s="1"/>
  <c r="AQ30" i="30"/>
  <c r="AU30" i="30" s="1"/>
  <c r="AZ30" i="30" s="1"/>
  <c r="U257" i="19"/>
  <c r="AQ257" i="30"/>
  <c r="AU257" i="30" s="1"/>
  <c r="AZ257" i="30" s="1"/>
  <c r="U212" i="19"/>
  <c r="AQ212" i="30"/>
  <c r="AU212" i="30" s="1"/>
  <c r="AZ212" i="30" s="1"/>
  <c r="U279" i="19"/>
  <c r="U104" i="19"/>
  <c r="AF104" i="4" s="1"/>
  <c r="BI104" i="30" s="1"/>
  <c r="AQ104" i="30"/>
  <c r="AU104" i="30" s="1"/>
  <c r="AZ104" i="30" s="1"/>
  <c r="U11" i="19"/>
  <c r="AF11" i="4" s="1"/>
  <c r="AQ11" i="30"/>
  <c r="AU11" i="30" s="1"/>
  <c r="AZ11" i="30" s="1"/>
  <c r="U308" i="19"/>
  <c r="U116" i="19"/>
  <c r="AQ116" i="30"/>
  <c r="AU116" i="30" s="1"/>
  <c r="AZ116" i="30" s="1"/>
  <c r="U154" i="19"/>
  <c r="AQ154" i="30"/>
  <c r="AU154" i="30" s="1"/>
  <c r="AZ154" i="30" s="1"/>
  <c r="U128" i="19"/>
  <c r="AQ128" i="30"/>
  <c r="AU128" i="30" s="1"/>
  <c r="AZ128" i="30" s="1"/>
  <c r="U215" i="19"/>
  <c r="AQ215" i="30"/>
  <c r="AU215" i="30" s="1"/>
  <c r="AZ215" i="30" s="1"/>
  <c r="U61" i="19"/>
  <c r="AF61" i="4" s="1"/>
  <c r="AQ61" i="30"/>
  <c r="AU61" i="30" s="1"/>
  <c r="AZ61" i="30" s="1"/>
  <c r="U49" i="19"/>
  <c r="AQ49" i="30"/>
  <c r="AU49" i="30" s="1"/>
  <c r="AZ49" i="30" s="1"/>
  <c r="U10" i="19"/>
  <c r="AF10" i="4" s="1"/>
  <c r="AQ10" i="30"/>
  <c r="AU10" i="30" s="1"/>
  <c r="AZ10" i="30" s="1"/>
  <c r="U229" i="19"/>
  <c r="AF229" i="4" s="1"/>
  <c r="BI229" i="30" s="1"/>
  <c r="AQ229" i="30"/>
  <c r="AU229" i="30" s="1"/>
  <c r="AZ229" i="30" s="1"/>
  <c r="U140" i="19"/>
  <c r="AF140" i="4" s="1"/>
  <c r="BI140" i="30" s="1"/>
  <c r="AQ140" i="30"/>
  <c r="AU140" i="30" s="1"/>
  <c r="AZ140" i="30" s="1"/>
  <c r="U258" i="19"/>
  <c r="AQ258" i="30"/>
  <c r="AU258" i="30" s="1"/>
  <c r="AZ258" i="30" s="1"/>
  <c r="U186" i="19"/>
  <c r="AF186" i="4" s="1"/>
  <c r="AQ186" i="30"/>
  <c r="AU186" i="30" s="1"/>
  <c r="AZ186" i="30" s="1"/>
  <c r="U225" i="19"/>
  <c r="AQ225" i="30"/>
  <c r="AU225" i="30" s="1"/>
  <c r="AZ225" i="30" s="1"/>
  <c r="U333" i="19"/>
  <c r="AQ333" i="30"/>
  <c r="AU333" i="30" s="1"/>
  <c r="AZ333" i="30" s="1"/>
  <c r="U296" i="19"/>
  <c r="AQ296" i="30"/>
  <c r="AU296" i="30" s="1"/>
  <c r="AZ296" i="30" s="1"/>
  <c r="U173" i="19"/>
  <c r="AF173" i="4" s="1"/>
  <c r="BI173" i="30" s="1"/>
  <c r="AQ173" i="30"/>
  <c r="AU173" i="30" s="1"/>
  <c r="AZ173" i="30" s="1"/>
  <c r="U237" i="19"/>
  <c r="AQ237" i="30"/>
  <c r="AU237" i="30" s="1"/>
  <c r="AZ237" i="30" s="1"/>
  <c r="U82" i="19"/>
  <c r="AF82" i="4" s="1"/>
  <c r="BI82" i="30" s="1"/>
  <c r="AQ82" i="30"/>
  <c r="AU82" i="30" s="1"/>
  <c r="AZ82" i="30" s="1"/>
  <c r="U244" i="19"/>
  <c r="AQ244" i="30"/>
  <c r="AU244" i="30" s="1"/>
  <c r="AZ244" i="30" s="1"/>
  <c r="U178" i="19"/>
  <c r="AQ178" i="30"/>
  <c r="AU178" i="30" s="1"/>
  <c r="AZ178" i="30" s="1"/>
  <c r="U339" i="19"/>
  <c r="AQ339" i="30"/>
  <c r="AU339" i="30" s="1"/>
  <c r="AZ339" i="30" s="1"/>
  <c r="U58" i="19"/>
  <c r="AQ58" i="30"/>
  <c r="AU58" i="30" s="1"/>
  <c r="AZ58" i="30" s="1"/>
  <c r="U102" i="19"/>
  <c r="AQ102" i="30"/>
  <c r="AU102" i="30" s="1"/>
  <c r="AZ102" i="30" s="1"/>
  <c r="U129" i="19"/>
  <c r="AF129" i="4" s="1"/>
  <c r="AQ129" i="30"/>
  <c r="AU129" i="30" s="1"/>
  <c r="AZ129" i="30" s="1"/>
  <c r="BI276" i="30"/>
  <c r="BI354" i="30"/>
  <c r="U9" i="19"/>
  <c r="AF9" i="4" s="1"/>
  <c r="AQ9" i="30"/>
  <c r="AU9" i="30" s="1"/>
  <c r="AZ9" i="30" s="1"/>
  <c r="U29" i="19"/>
  <c r="AQ29" i="30"/>
  <c r="AU29" i="30" s="1"/>
  <c r="AZ29" i="30" s="1"/>
  <c r="U83" i="19"/>
  <c r="AQ83" i="30"/>
  <c r="AU83" i="30" s="1"/>
  <c r="AZ83" i="30" s="1"/>
  <c r="U199" i="19"/>
  <c r="AF199" i="4" s="1"/>
  <c r="AQ199" i="30"/>
  <c r="AU199" i="30" s="1"/>
  <c r="AZ199" i="30" s="1"/>
  <c r="U233" i="19"/>
  <c r="AQ233" i="30"/>
  <c r="AU233" i="30" s="1"/>
  <c r="AZ233" i="30" s="1"/>
  <c r="U162" i="19"/>
  <c r="AQ162" i="30"/>
  <c r="AU162" i="30" s="1"/>
  <c r="AZ162" i="30" s="1"/>
  <c r="U107" i="19"/>
  <c r="AQ107" i="30"/>
  <c r="AU107" i="30" s="1"/>
  <c r="AZ107" i="30" s="1"/>
  <c r="U100" i="19"/>
  <c r="AQ100" i="30"/>
  <c r="AU100" i="30" s="1"/>
  <c r="AZ100" i="30" s="1"/>
  <c r="U149" i="19"/>
  <c r="AQ149" i="30"/>
  <c r="AU149" i="30" s="1"/>
  <c r="AZ149" i="30" s="1"/>
  <c r="U112" i="19"/>
  <c r="AF112" i="4" s="1"/>
  <c r="AQ112" i="30"/>
  <c r="AU112" i="30" s="1"/>
  <c r="AZ112" i="30" s="1"/>
  <c r="U357" i="19"/>
  <c r="W63" i="16"/>
  <c r="W73" i="16"/>
  <c r="W11" i="16"/>
  <c r="W7" i="16"/>
  <c r="AQ279" i="30" s="1"/>
  <c r="AU279" i="30" s="1"/>
  <c r="AZ279" i="30" s="1"/>
  <c r="W107" i="16"/>
  <c r="W238" i="16"/>
  <c r="W281" i="16"/>
  <c r="W173" i="16"/>
  <c r="W142" i="16"/>
  <c r="W280" i="16"/>
  <c r="W163" i="16"/>
  <c r="W296" i="16"/>
  <c r="W284" i="16"/>
  <c r="W35" i="16"/>
  <c r="W337" i="16"/>
  <c r="W129" i="16"/>
  <c r="AQ324" i="30" s="1"/>
  <c r="AU324" i="30" s="1"/>
  <c r="AZ324" i="30" s="1"/>
  <c r="W36" i="16"/>
  <c r="W117" i="16"/>
  <c r="W242" i="16"/>
  <c r="W207" i="16"/>
  <c r="W162" i="16"/>
  <c r="W330" i="16"/>
  <c r="W83" i="16"/>
  <c r="W92" i="16"/>
  <c r="W333" i="16"/>
  <c r="W167" i="16"/>
  <c r="W109" i="16"/>
  <c r="W38" i="16"/>
  <c r="W356" i="16"/>
  <c r="W335" i="16"/>
  <c r="W96" i="16"/>
  <c r="W200" i="16"/>
  <c r="W253" i="16"/>
  <c r="W217" i="16"/>
  <c r="W58" i="16"/>
  <c r="W47" i="16"/>
  <c r="W286" i="16"/>
  <c r="W198" i="16"/>
  <c r="W165" i="16"/>
  <c r="W203" i="16"/>
  <c r="W76" i="16"/>
  <c r="W331" i="16"/>
  <c r="W211" i="16"/>
  <c r="W8" i="16"/>
  <c r="W29" i="16"/>
  <c r="W24" i="16"/>
  <c r="W37" i="16"/>
  <c r="W291" i="16"/>
  <c r="W114" i="16"/>
  <c r="W278" i="16"/>
  <c r="W141" i="16"/>
  <c r="U276" i="19"/>
  <c r="AF354" i="4" s="1"/>
  <c r="BI348" i="30" s="1"/>
  <c r="W302" i="16"/>
  <c r="W239" i="16"/>
  <c r="W125" i="16"/>
  <c r="W145" i="16"/>
  <c r="W51" i="16"/>
  <c r="W307" i="16"/>
  <c r="W43" i="16"/>
  <c r="AQ355" i="30" s="1"/>
  <c r="AU355" i="30" s="1"/>
  <c r="W222" i="16"/>
  <c r="W59" i="16"/>
  <c r="W313" i="16"/>
  <c r="W95" i="16"/>
  <c r="W137" i="16"/>
  <c r="W201" i="16"/>
  <c r="W213" i="16"/>
  <c r="W70" i="16"/>
  <c r="W67" i="16"/>
  <c r="W158" i="16"/>
  <c r="W249" i="16"/>
  <c r="W138" i="16"/>
  <c r="W106" i="16"/>
  <c r="W31" i="16"/>
  <c r="W52" i="16"/>
  <c r="W345" i="16"/>
  <c r="W116" i="16"/>
  <c r="AQ357" i="30" s="1"/>
  <c r="AU357" i="30" s="1"/>
  <c r="W20" i="16"/>
  <c r="W164" i="16"/>
  <c r="W298" i="16"/>
  <c r="W68" i="16"/>
  <c r="W30" i="16"/>
  <c r="W205" i="16"/>
  <c r="W133" i="16"/>
  <c r="W130" i="16"/>
  <c r="W72" i="16"/>
  <c r="W237" i="16"/>
  <c r="W350" i="16"/>
  <c r="W131" i="16"/>
  <c r="AQ93" i="30" s="1"/>
  <c r="AU93" i="30" s="1"/>
  <c r="AZ93" i="30" s="1"/>
  <c r="W233" i="16"/>
  <c r="W183" i="16"/>
  <c r="W294" i="16"/>
  <c r="AQ262" i="30" s="1"/>
  <c r="AU262" i="30" s="1"/>
  <c r="AZ262" i="30" s="1"/>
  <c r="W295" i="16"/>
  <c r="W34" i="16"/>
  <c r="W332" i="16"/>
  <c r="AQ280" i="30" s="1"/>
  <c r="AU280" i="30" s="1"/>
  <c r="AZ280" i="30" s="1"/>
  <c r="W19" i="16"/>
  <c r="W6" i="16"/>
  <c r="W56" i="16"/>
  <c r="W251" i="16"/>
  <c r="W41" i="16"/>
  <c r="W190" i="16"/>
  <c r="W322" i="16"/>
  <c r="W91" i="16"/>
  <c r="W105" i="16"/>
  <c r="W32" i="16"/>
  <c r="W236" i="16"/>
  <c r="W74" i="16"/>
  <c r="W212" i="16"/>
  <c r="W139" i="16"/>
  <c r="W328" i="16"/>
  <c r="AQ314" i="30" s="1"/>
  <c r="AU314" i="30" s="1"/>
  <c r="AZ314" i="30" s="1"/>
  <c r="W270" i="16"/>
  <c r="AQ311" i="30" s="1"/>
  <c r="AU311" i="30" s="1"/>
  <c r="AZ311" i="30" s="1"/>
  <c r="W192" i="16"/>
  <c r="W355" i="16"/>
  <c r="W297" i="16"/>
  <c r="W94" i="16"/>
  <c r="AQ301" i="30" s="1"/>
  <c r="AU301" i="30" s="1"/>
  <c r="AZ301" i="30" s="1"/>
  <c r="W136" i="16"/>
  <c r="W110" i="16"/>
  <c r="W82" i="16"/>
  <c r="W84" i="16"/>
  <c r="AQ317" i="30" s="1"/>
  <c r="AU317" i="30" s="1"/>
  <c r="AZ317" i="30" s="1"/>
  <c r="W257" i="16"/>
  <c r="W311" i="16"/>
  <c r="W304" i="16"/>
  <c r="W175" i="16"/>
  <c r="W231" i="16"/>
  <c r="W267" i="16"/>
  <c r="W143" i="16"/>
  <c r="W317" i="16"/>
  <c r="W28" i="16"/>
  <c r="W290" i="16"/>
  <c r="AQ322" i="30" s="1"/>
  <c r="AU322" i="30" s="1"/>
  <c r="AZ322" i="30" s="1"/>
  <c r="W64" i="16"/>
  <c r="W85" i="16"/>
  <c r="W17" i="16"/>
  <c r="W176" i="16"/>
  <c r="W80" i="16"/>
  <c r="W314" i="16"/>
  <c r="W69" i="16"/>
  <c r="W230" i="16"/>
  <c r="W260" i="16"/>
  <c r="W169" i="16"/>
  <c r="W157" i="16"/>
  <c r="W293" i="16"/>
  <c r="W321" i="16"/>
  <c r="W126" i="16"/>
  <c r="W93" i="16"/>
  <c r="W146" i="16"/>
  <c r="W312" i="16"/>
  <c r="W101" i="16"/>
  <c r="W108" i="16"/>
  <c r="W5" i="16"/>
  <c r="W155" i="16"/>
  <c r="W62" i="16"/>
  <c r="W254" i="16"/>
  <c r="W209" i="16"/>
  <c r="W324" i="16"/>
  <c r="W325" i="16"/>
  <c r="AQ315" i="30" s="1"/>
  <c r="AU315" i="30" s="1"/>
  <c r="AZ315" i="30" s="1"/>
  <c r="W147" i="16"/>
  <c r="W166" i="16"/>
  <c r="W46" i="16"/>
  <c r="W148" i="16"/>
  <c r="W15" i="16"/>
  <c r="W181" i="16"/>
  <c r="AQ293" i="30" s="1"/>
  <c r="AU293" i="30" s="1"/>
  <c r="AZ293" i="30" s="1"/>
  <c r="W65" i="16"/>
  <c r="W196" i="16"/>
  <c r="W152" i="16"/>
  <c r="W123" i="16"/>
  <c r="W266" i="16"/>
  <c r="W88" i="16"/>
  <c r="W90" i="16"/>
  <c r="W102" i="16"/>
  <c r="W81" i="16"/>
  <c r="AQ289" i="30" s="1"/>
  <c r="AU289" i="30" s="1"/>
  <c r="AZ289" i="30" s="1"/>
  <c r="W220" i="16"/>
  <c r="AQ250" i="30" s="1"/>
  <c r="AU250" i="30" s="1"/>
  <c r="AZ250" i="30" s="1"/>
  <c r="W100" i="16"/>
  <c r="W42" i="16"/>
  <c r="W75" i="16"/>
  <c r="W151" i="16"/>
  <c r="W66" i="16"/>
  <c r="W189" i="16"/>
  <c r="W341" i="16"/>
  <c r="W349" i="16"/>
  <c r="W218" i="16"/>
  <c r="W40" i="16"/>
  <c r="W255" i="16"/>
  <c r="W306" i="16"/>
  <c r="W103" i="16"/>
  <c r="W318" i="16"/>
  <c r="W199" i="16"/>
  <c r="W127" i="16"/>
  <c r="W358" i="16"/>
  <c r="W16" i="16"/>
  <c r="W353" i="16"/>
  <c r="W48" i="16"/>
  <c r="W97" i="16"/>
  <c r="W22" i="16"/>
  <c r="W154" i="16"/>
  <c r="W21" i="16"/>
  <c r="W118" i="16"/>
  <c r="W343" i="16"/>
  <c r="W115" i="16"/>
  <c r="W300" i="16"/>
  <c r="W299" i="16"/>
  <c r="AQ308" i="30" s="1"/>
  <c r="AU308" i="30" s="1"/>
  <c r="AZ308" i="30" s="1"/>
  <c r="W55" i="16"/>
  <c r="W208" i="16"/>
  <c r="W134" i="16"/>
  <c r="W288" i="16"/>
  <c r="AQ259" i="30" s="1"/>
  <c r="AU259" i="30" s="1"/>
  <c r="AZ259" i="30" s="1"/>
  <c r="W283" i="16"/>
  <c r="AQ267" i="30" s="1"/>
  <c r="AU267" i="30" s="1"/>
  <c r="AZ267" i="30" s="1"/>
  <c r="W221" i="16"/>
  <c r="W310" i="16"/>
  <c r="W14" i="16"/>
  <c r="W315" i="16"/>
  <c r="W308" i="16"/>
  <c r="W104" i="16"/>
  <c r="W225" i="16"/>
  <c r="W272" i="16"/>
  <c r="W79" i="16"/>
  <c r="W268" i="16"/>
  <c r="W128" i="16"/>
  <c r="W86" i="16"/>
  <c r="W357" i="16"/>
  <c r="W219" i="16"/>
  <c r="W172" i="16"/>
  <c r="W27" i="16"/>
  <c r="W263" i="16"/>
  <c r="W99" i="16"/>
  <c r="W33" i="16"/>
  <c r="W180" i="16"/>
  <c r="W248" i="16"/>
  <c r="W338" i="16"/>
  <c r="W170" i="16"/>
  <c r="W279" i="16"/>
  <c r="W262" i="16"/>
  <c r="W111" i="16"/>
  <c r="W240" i="16"/>
  <c r="W121" i="16"/>
  <c r="AQ254" i="30" s="1"/>
  <c r="AU254" i="30" s="1"/>
  <c r="AZ254" i="30" s="1"/>
  <c r="W77" i="16"/>
  <c r="W351" i="16"/>
  <c r="W346" i="16"/>
  <c r="W185" i="16"/>
  <c r="W18" i="16"/>
  <c r="W289" i="16"/>
  <c r="W244" i="16"/>
  <c r="W336" i="16"/>
  <c r="W98" i="16"/>
  <c r="W301" i="16"/>
  <c r="W264" i="16"/>
  <c r="W182" i="16"/>
  <c r="W327" i="16"/>
  <c r="W45" i="16"/>
  <c r="W247" i="16"/>
  <c r="W122" i="16"/>
  <c r="W292" i="16"/>
  <c r="W156" i="16"/>
  <c r="AQ264" i="30" s="1"/>
  <c r="AU264" i="30" s="1"/>
  <c r="AZ264" i="30" s="1"/>
  <c r="U185" i="19"/>
  <c r="AF244" i="4"/>
  <c r="AF99" i="4"/>
  <c r="AF220" i="4"/>
  <c r="AF343" i="4"/>
  <c r="AF49" i="4"/>
  <c r="AF279" i="4"/>
  <c r="AF107" i="4"/>
  <c r="BI107" i="30" s="1"/>
  <c r="AF308" i="4"/>
  <c r="AF275" i="4"/>
  <c r="AF262" i="4"/>
  <c r="AF257" i="4"/>
  <c r="AF116" i="4"/>
  <c r="AF102" i="4"/>
  <c r="AF214" i="4"/>
  <c r="BI214" i="30" s="1"/>
  <c r="AF314" i="4"/>
  <c r="AF178" i="4"/>
  <c r="BI178" i="30" s="1"/>
  <c r="AF281" i="4"/>
  <c r="AF287" i="4"/>
  <c r="AF239" i="4"/>
  <c r="AF58" i="4"/>
  <c r="BI58" i="30" s="1"/>
  <c r="AF316" i="4"/>
  <c r="U172" i="19"/>
  <c r="AF172" i="4" s="1"/>
  <c r="AF289" i="4"/>
  <c r="AF242" i="4"/>
  <c r="AF162" i="4"/>
  <c r="AF216" i="4"/>
  <c r="AF215" i="4"/>
  <c r="BI215" i="30" s="1"/>
  <c r="AF185" i="4"/>
  <c r="BI185" i="30" s="1"/>
  <c r="AF246" i="4"/>
  <c r="AF237" i="4"/>
  <c r="BI237" i="30" s="1"/>
  <c r="AF250" i="4"/>
  <c r="AF278" i="4"/>
  <c r="AF184" i="4"/>
  <c r="AF56" i="4"/>
  <c r="BI56" i="30" s="1"/>
  <c r="AF29" i="4"/>
  <c r="AF203" i="4"/>
  <c r="AF322" i="4"/>
  <c r="AF100" i="4"/>
  <c r="AF233" i="4"/>
  <c r="AF311" i="4"/>
  <c r="AF340" i="4"/>
  <c r="BI340" i="30" s="1"/>
  <c r="AF130" i="4"/>
  <c r="AF90" i="4"/>
  <c r="AF149" i="4"/>
  <c r="AF258" i="4"/>
  <c r="AF301" i="4"/>
  <c r="AF339" i="4"/>
  <c r="BI339" i="30" s="1"/>
  <c r="AF115" i="4"/>
  <c r="AF296" i="4"/>
  <c r="AF212" i="4"/>
  <c r="BI212" i="30" s="1"/>
  <c r="AF285" i="4"/>
  <c r="AF333" i="4"/>
  <c r="AF266" i="4"/>
  <c r="AF245" i="4"/>
  <c r="AF83" i="4"/>
  <c r="BI83" i="30" s="1"/>
  <c r="AF154" i="4"/>
  <c r="BI154" i="30" s="1"/>
  <c r="AF263" i="4"/>
  <c r="AF105" i="4"/>
  <c r="AF171" i="4"/>
  <c r="AF213" i="4"/>
  <c r="BI213" i="30" s="1"/>
  <c r="AF324" i="4"/>
  <c r="AF196" i="4"/>
  <c r="BI196" i="30" s="1"/>
  <c r="AF93" i="4"/>
  <c r="BI93" i="30" s="1"/>
  <c r="AF267" i="4"/>
  <c r="AF120" i="4"/>
  <c r="AF341" i="4"/>
  <c r="BI341" i="30" s="1"/>
  <c r="AF135" i="4"/>
  <c r="BI135" i="30" s="1"/>
  <c r="AF317" i="4"/>
  <c r="K67" i="21"/>
  <c r="AR5" i="30" l="1"/>
  <c r="AR366" i="30" s="1"/>
  <c r="P326" i="19"/>
  <c r="U326" i="19" s="1"/>
  <c r="AF326" i="4" s="1"/>
  <c r="P280" i="19"/>
  <c r="U280" i="19" s="1"/>
  <c r="AF280" i="4" s="1"/>
  <c r="P277" i="19"/>
  <c r="U277" i="19" s="1"/>
  <c r="AF277" i="4" s="1"/>
  <c r="P322" i="19"/>
  <c r="U322" i="19" s="1"/>
  <c r="P314" i="19"/>
  <c r="U314" i="19" s="1"/>
  <c r="P281" i="19"/>
  <c r="U281" i="19" s="1"/>
  <c r="P254" i="19"/>
  <c r="U254" i="19" s="1"/>
  <c r="AF254" i="4" s="1"/>
  <c r="P264" i="19"/>
  <c r="U264" i="19" s="1"/>
  <c r="AF264" i="4" s="1"/>
  <c r="BI263" i="30" s="1"/>
  <c r="P80" i="19"/>
  <c r="U80" i="19" s="1"/>
  <c r="AF80" i="4" s="1"/>
  <c r="BI80" i="30" s="1"/>
  <c r="P259" i="19"/>
  <c r="U259" i="19" s="1"/>
  <c r="AF259" i="4" s="1"/>
  <c r="BI258" i="30" s="1"/>
  <c r="P311" i="19"/>
  <c r="U311" i="19" s="1"/>
  <c r="P301" i="19"/>
  <c r="U301" i="19" s="1"/>
  <c r="P278" i="19"/>
  <c r="U278" i="19" s="1"/>
  <c r="P315" i="19"/>
  <c r="U315" i="19" s="1"/>
  <c r="AF315" i="4" s="1"/>
  <c r="P68" i="19"/>
  <c r="U68" i="19" s="1"/>
  <c r="AF68" i="4" s="1"/>
  <c r="BI68" i="30" s="1"/>
  <c r="P293" i="19"/>
  <c r="U293" i="19" s="1"/>
  <c r="AF293" i="4" s="1"/>
  <c r="P84" i="19"/>
  <c r="U84" i="19" s="1"/>
  <c r="AF84" i="4" s="1"/>
  <c r="BI84" i="30" s="1"/>
  <c r="P355" i="19"/>
  <c r="U355" i="19" s="1"/>
  <c r="P27" i="19"/>
  <c r="U27" i="19" s="1"/>
  <c r="AF27" i="4" s="1"/>
  <c r="BI27" i="30" s="1"/>
  <c r="P267" i="19"/>
  <c r="U267" i="19" s="1"/>
  <c r="P250" i="19"/>
  <c r="U250" i="19" s="1"/>
  <c r="P262" i="19"/>
  <c r="U262" i="19" s="1"/>
  <c r="P284" i="19"/>
  <c r="U284" i="19" s="1"/>
  <c r="AF284" i="4" s="1"/>
  <c r="BI278" i="30" s="1"/>
  <c r="P289" i="19"/>
  <c r="U289" i="19" s="1"/>
  <c r="P317" i="19"/>
  <c r="U317" i="19" s="1"/>
  <c r="BI333" i="30"/>
  <c r="BI275" i="30"/>
  <c r="BI281" i="30"/>
  <c r="BI257" i="30"/>
  <c r="BI311" i="30"/>
  <c r="BI334" i="30"/>
  <c r="AQ356" i="30"/>
  <c r="AU356" i="30" s="1"/>
  <c r="AQ277" i="30"/>
  <c r="AU277" i="30" s="1"/>
  <c r="AZ277" i="30" s="1"/>
  <c r="AQ326" i="30"/>
  <c r="AU326" i="30" s="1"/>
  <c r="AZ326" i="30" s="1"/>
  <c r="AQ281" i="30"/>
  <c r="AU281" i="30" s="1"/>
  <c r="AZ281" i="30" s="1"/>
  <c r="AQ278" i="30"/>
  <c r="AU278" i="30" s="1"/>
  <c r="AZ278" i="30" s="1"/>
  <c r="BH5" i="30"/>
  <c r="BH366" i="30" s="1"/>
  <c r="BC366" i="30"/>
  <c r="BI186" i="30"/>
  <c r="BI187" i="30"/>
  <c r="U332" i="19"/>
  <c r="AF332" i="4" s="1"/>
  <c r="AQ332" i="30"/>
  <c r="AU332" i="30" s="1"/>
  <c r="AZ332" i="30" s="1"/>
  <c r="BI245" i="30"/>
  <c r="U181" i="19"/>
  <c r="AF181" i="4" s="1"/>
  <c r="AQ181" i="30"/>
  <c r="AU181" i="30" s="1"/>
  <c r="AZ181" i="30" s="1"/>
  <c r="U328" i="19"/>
  <c r="AF328" i="4" s="1"/>
  <c r="BI328" i="30" s="1"/>
  <c r="AQ328" i="30"/>
  <c r="AU328" i="30" s="1"/>
  <c r="AZ328" i="30" s="1"/>
  <c r="U210" i="19"/>
  <c r="AF210" i="4" s="1"/>
  <c r="AQ210" i="30"/>
  <c r="AU210" i="30" s="1"/>
  <c r="AZ210" i="30" s="1"/>
  <c r="U40" i="19"/>
  <c r="AF40" i="4" s="1"/>
  <c r="BI40" i="30" s="1"/>
  <c r="AQ40" i="30"/>
  <c r="AU40" i="30" s="1"/>
  <c r="AZ40" i="30" s="1"/>
  <c r="BI90" i="30"/>
  <c r="BI206" i="30"/>
  <c r="U66" i="19"/>
  <c r="AF66" i="4" s="1"/>
  <c r="AQ66" i="30"/>
  <c r="AU66" i="30" s="1"/>
  <c r="AZ66" i="30" s="1"/>
  <c r="U341" i="19"/>
  <c r="AQ341" i="30"/>
  <c r="AU341" i="30" s="1"/>
  <c r="AZ341" i="30" s="1"/>
  <c r="U226" i="19"/>
  <c r="AF226" i="4" s="1"/>
  <c r="BI226" i="30" s="1"/>
  <c r="AQ226" i="30"/>
  <c r="AU226" i="30" s="1"/>
  <c r="AZ226" i="30" s="1"/>
  <c r="U133" i="19"/>
  <c r="AF133" i="4" s="1"/>
  <c r="BI133" i="30" s="1"/>
  <c r="AQ133" i="30"/>
  <c r="AU133" i="30" s="1"/>
  <c r="AZ133" i="30" s="1"/>
  <c r="AQ18" i="30"/>
  <c r="AU18" i="30" s="1"/>
  <c r="AZ18" i="30" s="1"/>
  <c r="U148" i="19"/>
  <c r="AF148" i="4" s="1"/>
  <c r="AQ148" i="30"/>
  <c r="AU148" i="30" s="1"/>
  <c r="AZ148" i="30" s="1"/>
  <c r="U321" i="19"/>
  <c r="AF321" i="4" s="1"/>
  <c r="AQ321" i="30"/>
  <c r="AU321" i="30" s="1"/>
  <c r="AZ321" i="30" s="1"/>
  <c r="U183" i="19"/>
  <c r="AF183" i="4" s="1"/>
  <c r="AQ183" i="30"/>
  <c r="AU183" i="30" s="1"/>
  <c r="AZ183" i="30" s="1"/>
  <c r="U303" i="19"/>
  <c r="AF303" i="4" s="1"/>
  <c r="BI303" i="30" s="1"/>
  <c r="AQ303" i="30"/>
  <c r="AU303" i="30" s="1"/>
  <c r="AZ303" i="30" s="1"/>
  <c r="U232" i="19"/>
  <c r="AF232" i="4" s="1"/>
  <c r="AQ232" i="30"/>
  <c r="AU232" i="30" s="1"/>
  <c r="AZ232" i="30" s="1"/>
  <c r="U6" i="19"/>
  <c r="AF6" i="4" s="1"/>
  <c r="AQ6" i="30"/>
  <c r="AU6" i="30" s="1"/>
  <c r="AZ6" i="30" s="1"/>
  <c r="U141" i="19"/>
  <c r="AF141" i="4" s="1"/>
  <c r="AQ141" i="30"/>
  <c r="AU141" i="30" s="1"/>
  <c r="AZ141" i="30" s="1"/>
  <c r="U72" i="19"/>
  <c r="AF72" i="4" s="1"/>
  <c r="AQ72" i="30"/>
  <c r="AU72" i="30" s="1"/>
  <c r="AZ72" i="30" s="1"/>
  <c r="U224" i="19"/>
  <c r="AF224" i="4" s="1"/>
  <c r="AQ224" i="30"/>
  <c r="AU224" i="30" s="1"/>
  <c r="AZ224" i="30" s="1"/>
  <c r="U261" i="19"/>
  <c r="AF261" i="4" s="1"/>
  <c r="BI261" i="30" s="1"/>
  <c r="AQ261" i="30"/>
  <c r="AU261" i="30" s="1"/>
  <c r="AZ261" i="30" s="1"/>
  <c r="U90" i="19"/>
  <c r="AQ90" i="30"/>
  <c r="AU90" i="30" s="1"/>
  <c r="AZ90" i="30" s="1"/>
  <c r="U184" i="19"/>
  <c r="AQ184" i="30"/>
  <c r="AU184" i="30" s="1"/>
  <c r="AZ184" i="30" s="1"/>
  <c r="U32" i="19"/>
  <c r="AF32" i="4" s="1"/>
  <c r="AQ32" i="30"/>
  <c r="AU32" i="30" s="1"/>
  <c r="AZ32" i="30" s="1"/>
  <c r="U310" i="19"/>
  <c r="AF310" i="4" s="1"/>
  <c r="AQ310" i="30"/>
  <c r="AU310" i="30" s="1"/>
  <c r="AZ310" i="30" s="1"/>
  <c r="U218" i="19"/>
  <c r="AF218" i="4" s="1"/>
  <c r="BI218" i="30" s="1"/>
  <c r="AQ218" i="30"/>
  <c r="AU218" i="30" s="1"/>
  <c r="AZ218" i="30" s="1"/>
  <c r="U169" i="19"/>
  <c r="AF169" i="4" s="1"/>
  <c r="AQ169" i="30"/>
  <c r="AU169" i="30" s="1"/>
  <c r="AZ169" i="30" s="1"/>
  <c r="U176" i="19"/>
  <c r="AF176" i="4" s="1"/>
  <c r="AQ176" i="30"/>
  <c r="AU176" i="30" s="1"/>
  <c r="AZ176" i="30" s="1"/>
  <c r="U251" i="19"/>
  <c r="AF251" i="4" s="1"/>
  <c r="BI250" i="30" s="1"/>
  <c r="AQ251" i="30"/>
  <c r="AU251" i="30" s="1"/>
  <c r="AZ251" i="30" s="1"/>
  <c r="BI262" i="30"/>
  <c r="U203" i="19"/>
  <c r="AQ203" i="30"/>
  <c r="AU203" i="30" s="1"/>
  <c r="AZ203" i="30" s="1"/>
  <c r="U95" i="19"/>
  <c r="AF95" i="4" s="1"/>
  <c r="BI95" i="30" s="1"/>
  <c r="AQ95" i="30"/>
  <c r="AU95" i="30" s="1"/>
  <c r="AZ95" i="30" s="1"/>
  <c r="U45" i="19"/>
  <c r="AF45" i="4" s="1"/>
  <c r="AQ45" i="30"/>
  <c r="AU45" i="30" s="1"/>
  <c r="AZ45" i="30" s="1"/>
  <c r="U330" i="19"/>
  <c r="AF330" i="4" s="1"/>
  <c r="BI324" i="30" s="1"/>
  <c r="AQ330" i="30"/>
  <c r="AU330" i="30" s="1"/>
  <c r="AZ330" i="30" s="1"/>
  <c r="BI120" i="30"/>
  <c r="BI130" i="30"/>
  <c r="U93" i="19"/>
  <c r="U7" i="19"/>
  <c r="AF7" i="4" s="1"/>
  <c r="AQ7" i="30"/>
  <c r="AU7" i="30" s="1"/>
  <c r="AZ7" i="30" s="1"/>
  <c r="U329" i="19"/>
  <c r="AF329" i="4" s="1"/>
  <c r="AQ329" i="30"/>
  <c r="AU329" i="30" s="1"/>
  <c r="AZ329" i="30" s="1"/>
  <c r="U47" i="19"/>
  <c r="AF47" i="4" s="1"/>
  <c r="AQ47" i="30"/>
  <c r="AU47" i="30" s="1"/>
  <c r="AZ47" i="30" s="1"/>
  <c r="U192" i="19"/>
  <c r="AF192" i="4" s="1"/>
  <c r="AQ192" i="30"/>
  <c r="AU192" i="30" s="1"/>
  <c r="AZ192" i="30" s="1"/>
  <c r="U34" i="19"/>
  <c r="AF34" i="4" s="1"/>
  <c r="AQ34" i="30"/>
  <c r="AU34" i="30" s="1"/>
  <c r="AZ34" i="30" s="1"/>
  <c r="U124" i="19"/>
  <c r="AF124" i="4" s="1"/>
  <c r="AQ124" i="30"/>
  <c r="AU124" i="30" s="1"/>
  <c r="AZ124" i="30" s="1"/>
  <c r="U73" i="19"/>
  <c r="AF73" i="4" s="1"/>
  <c r="BI73" i="30" s="1"/>
  <c r="AQ73" i="30"/>
  <c r="AU73" i="30" s="1"/>
  <c r="AZ73" i="30" s="1"/>
  <c r="U46" i="19"/>
  <c r="AF46" i="4" s="1"/>
  <c r="AQ46" i="30"/>
  <c r="AU46" i="30" s="1"/>
  <c r="AZ46" i="30" s="1"/>
  <c r="U143" i="19"/>
  <c r="AF143" i="4" s="1"/>
  <c r="AQ143" i="30"/>
  <c r="AU143" i="30" s="1"/>
  <c r="AZ143" i="30" s="1"/>
  <c r="U270" i="19"/>
  <c r="AF270" i="4" s="1"/>
  <c r="AQ270" i="30"/>
  <c r="AU270" i="30" s="1"/>
  <c r="AZ270" i="30" s="1"/>
  <c r="U202" i="19"/>
  <c r="AF202" i="4" s="1"/>
  <c r="AQ202" i="30"/>
  <c r="AU202" i="30" s="1"/>
  <c r="AZ202" i="30" s="1"/>
  <c r="U126" i="19"/>
  <c r="AF126" i="4" s="1"/>
  <c r="BI126" i="30" s="1"/>
  <c r="AQ126" i="30"/>
  <c r="AU126" i="30" s="1"/>
  <c r="AZ126" i="30" s="1"/>
  <c r="U118" i="19"/>
  <c r="AF118" i="4" s="1"/>
  <c r="BI118" i="30" s="1"/>
  <c r="AQ118" i="30"/>
  <c r="AU118" i="30" s="1"/>
  <c r="AZ118" i="30" s="1"/>
  <c r="U337" i="19"/>
  <c r="AF337" i="4" s="1"/>
  <c r="BI337" i="30" s="1"/>
  <c r="AQ337" i="30"/>
  <c r="AU337" i="30" s="1"/>
  <c r="AZ337" i="30" s="1"/>
  <c r="U253" i="19"/>
  <c r="AF253" i="4" s="1"/>
  <c r="AQ253" i="30"/>
  <c r="AU253" i="30" s="1"/>
  <c r="AZ253" i="30" s="1"/>
  <c r="U19" i="19"/>
  <c r="AF19" i="4" s="1"/>
  <c r="AQ19" i="30"/>
  <c r="AU19" i="30" s="1"/>
  <c r="AZ19" i="30" s="1"/>
  <c r="U48" i="19"/>
  <c r="AF48" i="4" s="1"/>
  <c r="AQ48" i="30"/>
  <c r="AU48" i="30" s="1"/>
  <c r="AZ48" i="30" s="1"/>
  <c r="U78" i="19"/>
  <c r="AF78" i="4" s="1"/>
  <c r="AQ78" i="30"/>
  <c r="AU78" i="30" s="1"/>
  <c r="AZ78" i="30" s="1"/>
  <c r="U273" i="19"/>
  <c r="AF273" i="4" s="1"/>
  <c r="BI273" i="30" s="1"/>
  <c r="AQ273" i="30"/>
  <c r="AU273" i="30" s="1"/>
  <c r="AZ273" i="30" s="1"/>
  <c r="U336" i="19"/>
  <c r="AF336" i="4" s="1"/>
  <c r="AQ336" i="30"/>
  <c r="AU336" i="30" s="1"/>
  <c r="AZ336" i="30" s="1"/>
  <c r="U24" i="19"/>
  <c r="AF24" i="4" s="1"/>
  <c r="AQ24" i="30"/>
  <c r="AU24" i="30" s="1"/>
  <c r="AZ24" i="30" s="1"/>
  <c r="U297" i="19"/>
  <c r="AF297" i="4" s="1"/>
  <c r="AQ297" i="30"/>
  <c r="AU297" i="30" s="1"/>
  <c r="AZ297" i="30" s="1"/>
  <c r="U91" i="19"/>
  <c r="AF91" i="4" s="1"/>
  <c r="AQ91" i="30"/>
  <c r="AU91" i="30" s="1"/>
  <c r="AZ91" i="30" s="1"/>
  <c r="U294" i="19"/>
  <c r="AF294" i="4" s="1"/>
  <c r="BI289" i="30" s="1"/>
  <c r="AQ294" i="30"/>
  <c r="AU294" i="30" s="1"/>
  <c r="AZ294" i="30" s="1"/>
  <c r="BI112" i="30"/>
  <c r="BI172" i="30"/>
  <c r="BI316" i="30"/>
  <c r="U265" i="19"/>
  <c r="AF265" i="4" s="1"/>
  <c r="BI265" i="30" s="1"/>
  <c r="AQ265" i="30"/>
  <c r="AU265" i="30" s="1"/>
  <c r="AZ265" i="30" s="1"/>
  <c r="U188" i="19"/>
  <c r="AF188" i="4" s="1"/>
  <c r="AQ188" i="30"/>
  <c r="AU188" i="30" s="1"/>
  <c r="AZ188" i="30" s="1"/>
  <c r="U94" i="19"/>
  <c r="AF94" i="4" s="1"/>
  <c r="BI94" i="30" s="1"/>
  <c r="AQ94" i="30"/>
  <c r="AU94" i="30" s="1"/>
  <c r="AZ94" i="30" s="1"/>
  <c r="U288" i="19"/>
  <c r="AF288" i="4" s="1"/>
  <c r="AQ288" i="30"/>
  <c r="AU288" i="30" s="1"/>
  <c r="AZ288" i="30" s="1"/>
  <c r="U155" i="19"/>
  <c r="AF155" i="4" s="1"/>
  <c r="BI155" i="30" s="1"/>
  <c r="AQ155" i="30"/>
  <c r="AU155" i="30" s="1"/>
  <c r="AZ155" i="30" s="1"/>
  <c r="U230" i="19"/>
  <c r="AF230" i="4" s="1"/>
  <c r="BI230" i="30" s="1"/>
  <c r="AQ230" i="30"/>
  <c r="AU230" i="30" s="1"/>
  <c r="AZ230" i="30" s="1"/>
  <c r="U33" i="19"/>
  <c r="AF33" i="4" s="1"/>
  <c r="AQ33" i="30"/>
  <c r="AU33" i="30" s="1"/>
  <c r="AZ33" i="30" s="1"/>
  <c r="U292" i="19"/>
  <c r="AF292" i="4" s="1"/>
  <c r="AQ292" i="30"/>
  <c r="AU292" i="30" s="1"/>
  <c r="AZ292" i="30" s="1"/>
  <c r="U60" i="19"/>
  <c r="AF60" i="4" s="1"/>
  <c r="BI60" i="30" s="1"/>
  <c r="AQ60" i="30"/>
  <c r="AU60" i="30" s="1"/>
  <c r="AZ60" i="30" s="1"/>
  <c r="U166" i="19"/>
  <c r="AF166" i="4" s="1"/>
  <c r="AQ166" i="30"/>
  <c r="AU166" i="30" s="1"/>
  <c r="AZ166" i="30" s="1"/>
  <c r="U316" i="19"/>
  <c r="AQ316" i="30"/>
  <c r="AU316" i="30" s="1"/>
  <c r="AZ316" i="30" s="1"/>
  <c r="U157" i="19"/>
  <c r="AF157" i="4" s="1"/>
  <c r="BI157" i="30" s="1"/>
  <c r="AQ157" i="30"/>
  <c r="AU157" i="30" s="1"/>
  <c r="AZ157" i="30" s="1"/>
  <c r="U96" i="19"/>
  <c r="AF96" i="4" s="1"/>
  <c r="BI96" i="30" s="1"/>
  <c r="AQ96" i="30"/>
  <c r="AU96" i="30" s="1"/>
  <c r="AZ96" i="30" s="1"/>
  <c r="U247" i="19"/>
  <c r="AF247" i="4" s="1"/>
  <c r="BI246" i="30" s="1"/>
  <c r="AQ247" i="30"/>
  <c r="AU247" i="30" s="1"/>
  <c r="AZ247" i="30" s="1"/>
  <c r="U219" i="19"/>
  <c r="AF219" i="4" s="1"/>
  <c r="BI219" i="30" s="1"/>
  <c r="AQ219" i="30"/>
  <c r="AU219" i="30" s="1"/>
  <c r="AZ219" i="30" s="1"/>
  <c r="U39" i="19"/>
  <c r="AF39" i="4" s="1"/>
  <c r="AQ39" i="30"/>
  <c r="AU39" i="30" s="1"/>
  <c r="AZ39" i="30" s="1"/>
  <c r="U71" i="19"/>
  <c r="AF71" i="4" s="1"/>
  <c r="BI71" i="30" s="1"/>
  <c r="AQ71" i="30"/>
  <c r="AU71" i="30" s="1"/>
  <c r="AZ71" i="30" s="1"/>
  <c r="U132" i="19"/>
  <c r="AF132" i="4" s="1"/>
  <c r="BI132" i="30" s="1"/>
  <c r="AQ132" i="30"/>
  <c r="AU132" i="30" s="1"/>
  <c r="AZ132" i="30" s="1"/>
  <c r="BI116" i="30"/>
  <c r="U228" i="19"/>
  <c r="AF228" i="4" s="1"/>
  <c r="BI228" i="30" s="1"/>
  <c r="AQ228" i="30"/>
  <c r="AU228" i="30" s="1"/>
  <c r="AZ228" i="30" s="1"/>
  <c r="U67" i="19"/>
  <c r="AF67" i="4" s="1"/>
  <c r="AQ67" i="30"/>
  <c r="AU67" i="30" s="1"/>
  <c r="AZ67" i="30" s="1"/>
  <c r="U145" i="19"/>
  <c r="AF145" i="4" s="1"/>
  <c r="AQ145" i="30"/>
  <c r="AU145" i="30" s="1"/>
  <c r="AZ145" i="30" s="1"/>
  <c r="U313" i="19"/>
  <c r="AF313" i="4" s="1"/>
  <c r="AQ313" i="30"/>
  <c r="AU313" i="30" s="1"/>
  <c r="AZ313" i="30" s="1"/>
  <c r="U77" i="19"/>
  <c r="AF77" i="4" s="1"/>
  <c r="AQ77" i="30"/>
  <c r="AU77" i="30" s="1"/>
  <c r="AZ77" i="30" s="1"/>
  <c r="U222" i="19"/>
  <c r="AF222" i="4" s="1"/>
  <c r="AQ222" i="30"/>
  <c r="AU222" i="30" s="1"/>
  <c r="AZ222" i="30" s="1"/>
  <c r="U117" i="19"/>
  <c r="AF117" i="4" s="1"/>
  <c r="AQ117" i="30"/>
  <c r="AU117" i="30" s="1"/>
  <c r="AZ117" i="30" s="1"/>
  <c r="U8" i="19"/>
  <c r="AF8" i="4" s="1"/>
  <c r="AQ8" i="30"/>
  <c r="AU8" i="30" s="1"/>
  <c r="AZ8" i="30" s="1"/>
  <c r="U65" i="19"/>
  <c r="AF65" i="4" s="1"/>
  <c r="BI65" i="30" s="1"/>
  <c r="AQ65" i="30"/>
  <c r="AU65" i="30" s="1"/>
  <c r="AZ65" i="30" s="1"/>
  <c r="U75" i="19"/>
  <c r="AF75" i="4" s="1"/>
  <c r="AQ75" i="30"/>
  <c r="AU75" i="30" s="1"/>
  <c r="AZ75" i="30" s="1"/>
  <c r="U98" i="19"/>
  <c r="AF98" i="4" s="1"/>
  <c r="BI98" i="30" s="1"/>
  <c r="AQ98" i="30"/>
  <c r="AU98" i="30" s="1"/>
  <c r="AZ98" i="30" s="1"/>
  <c r="U274" i="19"/>
  <c r="AF274" i="4" s="1"/>
  <c r="AQ274" i="30"/>
  <c r="AU274" i="30" s="1"/>
  <c r="AZ274" i="30" s="1"/>
  <c r="U285" i="19"/>
  <c r="AQ285" i="30"/>
  <c r="AU285" i="30" s="1"/>
  <c r="AZ285" i="30" s="1"/>
  <c r="BI10" i="30"/>
  <c r="U105" i="19"/>
  <c r="AQ105" i="30"/>
  <c r="AU105" i="30" s="1"/>
  <c r="AZ105" i="30" s="1"/>
  <c r="U290" i="19"/>
  <c r="AF290" i="4" s="1"/>
  <c r="BI285" i="30" s="1"/>
  <c r="AQ290" i="30"/>
  <c r="AU290" i="30" s="1"/>
  <c r="AZ290" i="30" s="1"/>
  <c r="U113" i="19"/>
  <c r="AF113" i="4" s="1"/>
  <c r="AQ113" i="30"/>
  <c r="AU113" i="30" s="1"/>
  <c r="AZ113" i="30" s="1"/>
  <c r="U306" i="19"/>
  <c r="AF306" i="4" s="1"/>
  <c r="BI301" i="30" s="1"/>
  <c r="AQ306" i="30"/>
  <c r="AU306" i="30" s="1"/>
  <c r="AZ306" i="30" s="1"/>
  <c r="U42" i="19"/>
  <c r="AF42" i="4" s="1"/>
  <c r="AQ42" i="30"/>
  <c r="AU42" i="30" s="1"/>
  <c r="AZ42" i="30" s="1"/>
  <c r="U283" i="19"/>
  <c r="AF283" i="4" s="1"/>
  <c r="BI277" i="30" s="1"/>
  <c r="AQ283" i="30"/>
  <c r="AU283" i="30" s="1"/>
  <c r="AZ283" i="30" s="1"/>
  <c r="U146" i="19"/>
  <c r="AF146" i="4" s="1"/>
  <c r="BI146" i="30" s="1"/>
  <c r="AQ146" i="30"/>
  <c r="AU146" i="30" s="1"/>
  <c r="AZ146" i="30" s="1"/>
  <c r="U217" i="19"/>
  <c r="AF217" i="4" s="1"/>
  <c r="AQ217" i="30"/>
  <c r="AU217" i="30" s="1"/>
  <c r="AZ217" i="30" s="1"/>
  <c r="U234" i="19"/>
  <c r="AF234" i="4" s="1"/>
  <c r="AQ234" i="30"/>
  <c r="AU234" i="30" s="1"/>
  <c r="AZ234" i="30" s="1"/>
  <c r="U177" i="19"/>
  <c r="AF177" i="4" s="1"/>
  <c r="AQ177" i="30"/>
  <c r="AU177" i="30" s="1"/>
  <c r="AZ177" i="30" s="1"/>
  <c r="U204" i="19"/>
  <c r="AF204" i="4" s="1"/>
  <c r="AQ204" i="30"/>
  <c r="AU204" i="30" s="1"/>
  <c r="AZ204" i="30" s="1"/>
  <c r="U153" i="19"/>
  <c r="AF153" i="4" s="1"/>
  <c r="BI153" i="30" s="1"/>
  <c r="AQ153" i="30"/>
  <c r="AU153" i="30" s="1"/>
  <c r="AZ153" i="30" s="1"/>
  <c r="U190" i="19"/>
  <c r="AF190" i="4" s="1"/>
  <c r="AQ190" i="30"/>
  <c r="AU190" i="30" s="1"/>
  <c r="AZ190" i="30" s="1"/>
  <c r="U231" i="19"/>
  <c r="AF231" i="4" s="1"/>
  <c r="AQ231" i="30"/>
  <c r="AU231" i="30" s="1"/>
  <c r="AZ231" i="30" s="1"/>
  <c r="U272" i="19"/>
  <c r="AF272" i="4" s="1"/>
  <c r="BI272" i="30" s="1"/>
  <c r="AQ272" i="30"/>
  <c r="AU272" i="30" s="1"/>
  <c r="AZ272" i="30" s="1"/>
  <c r="U62" i="19"/>
  <c r="AF62" i="4" s="1"/>
  <c r="AQ62" i="30"/>
  <c r="AU62" i="30" s="1"/>
  <c r="AZ62" i="30" s="1"/>
  <c r="U158" i="19"/>
  <c r="AF158" i="4" s="1"/>
  <c r="BI158" i="30" s="1"/>
  <c r="AQ158" i="30"/>
  <c r="AU158" i="30" s="1"/>
  <c r="AZ158" i="30" s="1"/>
  <c r="U142" i="19"/>
  <c r="AF142" i="4" s="1"/>
  <c r="AQ142" i="30"/>
  <c r="AU142" i="30" s="1"/>
  <c r="AZ142" i="30" s="1"/>
  <c r="U36" i="19"/>
  <c r="AF36" i="4" s="1"/>
  <c r="BI36" i="30" s="1"/>
  <c r="AQ36" i="30"/>
  <c r="AU36" i="30" s="1"/>
  <c r="AZ36" i="30" s="1"/>
  <c r="BI279" i="30"/>
  <c r="U151" i="19"/>
  <c r="AF151" i="4" s="1"/>
  <c r="BI151" i="30" s="1"/>
  <c r="AQ151" i="30"/>
  <c r="AU151" i="30" s="1"/>
  <c r="AZ151" i="30" s="1"/>
  <c r="U241" i="19"/>
  <c r="AF241" i="4" s="1"/>
  <c r="AQ241" i="30"/>
  <c r="AU241" i="30" s="1"/>
  <c r="AZ241" i="30" s="1"/>
  <c r="U127" i="19"/>
  <c r="AF127" i="4" s="1"/>
  <c r="BI127" i="30" s="1"/>
  <c r="AQ127" i="30"/>
  <c r="AU127" i="30" s="1"/>
  <c r="AZ127" i="30" s="1"/>
  <c r="U160" i="19"/>
  <c r="AF160" i="4" s="1"/>
  <c r="BI160" i="30" s="1"/>
  <c r="AQ160" i="30"/>
  <c r="AU160" i="30" s="1"/>
  <c r="AZ160" i="30" s="1"/>
  <c r="U106" i="19"/>
  <c r="AF106" i="4" s="1"/>
  <c r="BI106" i="30" s="1"/>
  <c r="AQ106" i="30"/>
  <c r="AU106" i="30" s="1"/>
  <c r="AZ106" i="30" s="1"/>
  <c r="U81" i="19"/>
  <c r="AF81" i="4" s="1"/>
  <c r="BI81" i="30" s="1"/>
  <c r="AQ81" i="30"/>
  <c r="AU81" i="30" s="1"/>
  <c r="AZ81" i="30" s="1"/>
  <c r="U304" i="19"/>
  <c r="AF304" i="4" s="1"/>
  <c r="AQ304" i="30"/>
  <c r="AU304" i="30" s="1"/>
  <c r="AZ304" i="30" s="1"/>
  <c r="U56" i="19"/>
  <c r="AQ56" i="30"/>
  <c r="AU56" i="30" s="1"/>
  <c r="AZ56" i="30" s="1"/>
  <c r="U209" i="19"/>
  <c r="AF209" i="4" s="1"/>
  <c r="BI209" i="30" s="1"/>
  <c r="AQ209" i="30"/>
  <c r="AU209" i="30" s="1"/>
  <c r="AZ209" i="30" s="1"/>
  <c r="U85" i="19"/>
  <c r="AF85" i="4" s="1"/>
  <c r="BI85" i="30" s="1"/>
  <c r="AQ85" i="30"/>
  <c r="AU85" i="30" s="1"/>
  <c r="AZ85" i="30" s="1"/>
  <c r="U320" i="19"/>
  <c r="AF320" i="4" s="1"/>
  <c r="BI314" i="30" s="1"/>
  <c r="AQ320" i="30"/>
  <c r="AU320" i="30" s="1"/>
  <c r="AZ320" i="30" s="1"/>
  <c r="U307" i="19"/>
  <c r="AF307" i="4" s="1"/>
  <c r="AQ307" i="30"/>
  <c r="AU307" i="30" s="1"/>
  <c r="AZ307" i="30" s="1"/>
  <c r="U108" i="19"/>
  <c r="AF108" i="4" s="1"/>
  <c r="BI108" i="30" s="1"/>
  <c r="AQ108" i="30"/>
  <c r="AU108" i="30" s="1"/>
  <c r="AZ108" i="30" s="1"/>
  <c r="U246" i="19"/>
  <c r="AQ246" i="30"/>
  <c r="AU246" i="30" s="1"/>
  <c r="AZ246" i="30" s="1"/>
  <c r="U312" i="19"/>
  <c r="AF312" i="4" s="1"/>
  <c r="BI312" i="30" s="1"/>
  <c r="AQ312" i="30"/>
  <c r="AU312" i="30" s="1"/>
  <c r="AZ312" i="30" s="1"/>
  <c r="U79" i="19"/>
  <c r="AF79" i="4" s="1"/>
  <c r="AQ79" i="30"/>
  <c r="AU79" i="30" s="1"/>
  <c r="AZ79" i="30" s="1"/>
  <c r="U25" i="19"/>
  <c r="AF25" i="4" s="1"/>
  <c r="AQ25" i="30"/>
  <c r="AU25" i="30" s="1"/>
  <c r="AZ25" i="30" s="1"/>
  <c r="U248" i="19"/>
  <c r="AF248" i="4" s="1"/>
  <c r="AQ248" i="30"/>
  <c r="AU248" i="30" s="1"/>
  <c r="AZ248" i="30" s="1"/>
  <c r="BI9" i="30"/>
  <c r="U164" i="19"/>
  <c r="AF164" i="4" s="1"/>
  <c r="AQ164" i="30"/>
  <c r="AU164" i="30" s="1"/>
  <c r="AZ164" i="30" s="1"/>
  <c r="U249" i="19"/>
  <c r="AF249" i="4" s="1"/>
  <c r="AQ249" i="30"/>
  <c r="AU249" i="30" s="1"/>
  <c r="AZ249" i="30" s="1"/>
  <c r="U182" i="19"/>
  <c r="AF182" i="4" s="1"/>
  <c r="AQ182" i="30"/>
  <c r="AU182" i="30" s="1"/>
  <c r="AZ182" i="30" s="1"/>
  <c r="BI233" i="30"/>
  <c r="BI61" i="30"/>
  <c r="BI239" i="30"/>
  <c r="BI49" i="30"/>
  <c r="U26" i="19"/>
  <c r="AF26" i="4" s="1"/>
  <c r="AQ26" i="30"/>
  <c r="AU26" i="30" s="1"/>
  <c r="AZ26" i="30" s="1"/>
  <c r="U35" i="19"/>
  <c r="AF35" i="4" s="1"/>
  <c r="AQ35" i="30"/>
  <c r="AU35" i="30" s="1"/>
  <c r="AZ35" i="30" s="1"/>
  <c r="U318" i="19"/>
  <c r="AF318" i="4" s="1"/>
  <c r="AQ318" i="30"/>
  <c r="AU318" i="30" s="1"/>
  <c r="AZ318" i="30" s="1"/>
  <c r="U13" i="19"/>
  <c r="AF13" i="4" s="1"/>
  <c r="AQ13" i="30"/>
  <c r="AU13" i="30" s="1"/>
  <c r="AZ13" i="30" s="1"/>
  <c r="U41" i="19"/>
  <c r="AF41" i="4" s="1"/>
  <c r="AQ41" i="30"/>
  <c r="AU41" i="30" s="1"/>
  <c r="AZ41" i="30" s="1"/>
  <c r="U28" i="19"/>
  <c r="AF28" i="4" s="1"/>
  <c r="AQ28" i="30"/>
  <c r="AU28" i="30" s="1"/>
  <c r="AZ28" i="30" s="1"/>
  <c r="U194" i="19"/>
  <c r="AF194" i="4" s="1"/>
  <c r="BI194" i="30" s="1"/>
  <c r="AQ194" i="30"/>
  <c r="AU194" i="30" s="1"/>
  <c r="AZ194" i="30" s="1"/>
  <c r="U327" i="19"/>
  <c r="AF327" i="4" s="1"/>
  <c r="BI327" i="30" s="1"/>
  <c r="AQ327" i="30"/>
  <c r="AU327" i="30" s="1"/>
  <c r="AZ327" i="30" s="1"/>
  <c r="U223" i="19"/>
  <c r="AF223" i="4" s="1"/>
  <c r="BI223" i="30" s="1"/>
  <c r="AQ223" i="30"/>
  <c r="AU223" i="30" s="1"/>
  <c r="AZ223" i="30" s="1"/>
  <c r="U271" i="19"/>
  <c r="AF271" i="4" s="1"/>
  <c r="AQ271" i="30"/>
  <c r="AU271" i="30" s="1"/>
  <c r="AZ271" i="30" s="1"/>
  <c r="U269" i="19"/>
  <c r="AF269" i="4" s="1"/>
  <c r="AQ269" i="30"/>
  <c r="AU269" i="30" s="1"/>
  <c r="AZ269" i="30" s="1"/>
  <c r="U286" i="19"/>
  <c r="AF286" i="4" s="1"/>
  <c r="AQ286" i="30"/>
  <c r="AU286" i="30" s="1"/>
  <c r="AZ286" i="30" s="1"/>
  <c r="U291" i="19"/>
  <c r="AF291" i="4" s="1"/>
  <c r="BI291" i="30" s="1"/>
  <c r="AQ291" i="30"/>
  <c r="AU291" i="30" s="1"/>
  <c r="AZ291" i="30" s="1"/>
  <c r="U110" i="19"/>
  <c r="AF110" i="4" s="1"/>
  <c r="AQ110" i="30"/>
  <c r="AU110" i="30" s="1"/>
  <c r="AZ110" i="30" s="1"/>
  <c r="U16" i="19"/>
  <c r="AF16" i="4" s="1"/>
  <c r="AQ16" i="30"/>
  <c r="AU16" i="30" s="1"/>
  <c r="AZ16" i="30" s="1"/>
  <c r="U99" i="19"/>
  <c r="AQ99" i="30"/>
  <c r="AU99" i="30" s="1"/>
  <c r="AZ99" i="30" s="1"/>
  <c r="U180" i="19"/>
  <c r="AF180" i="4" s="1"/>
  <c r="BI180" i="30" s="1"/>
  <c r="AQ180" i="30"/>
  <c r="AU180" i="30" s="1"/>
  <c r="AZ180" i="30" s="1"/>
  <c r="U119" i="19"/>
  <c r="AF119" i="4" s="1"/>
  <c r="AQ119" i="30"/>
  <c r="AU119" i="30" s="1"/>
  <c r="AZ119" i="30" s="1"/>
  <c r="BI11" i="30"/>
  <c r="U240" i="19"/>
  <c r="AF240" i="4" s="1"/>
  <c r="BI240" i="30" s="1"/>
  <c r="AQ240" i="30"/>
  <c r="AU240" i="30" s="1"/>
  <c r="AZ240" i="30" s="1"/>
  <c r="U131" i="19"/>
  <c r="AF131" i="4" s="1"/>
  <c r="AQ131" i="30"/>
  <c r="AU131" i="30" s="1"/>
  <c r="AZ131" i="30" s="1"/>
  <c r="U111" i="19"/>
  <c r="AF111" i="4" s="1"/>
  <c r="AQ111" i="30"/>
  <c r="AU111" i="30" s="1"/>
  <c r="AZ111" i="30" s="1"/>
  <c r="U220" i="19"/>
  <c r="AQ220" i="30"/>
  <c r="AU220" i="30" s="1"/>
  <c r="AZ220" i="30" s="1"/>
  <c r="U227" i="19"/>
  <c r="AF227" i="4" s="1"/>
  <c r="AQ227" i="30"/>
  <c r="AU227" i="30" s="1"/>
  <c r="AZ227" i="30" s="1"/>
  <c r="U69" i="19"/>
  <c r="AF69" i="4" s="1"/>
  <c r="AQ69" i="30"/>
  <c r="AU69" i="30" s="1"/>
  <c r="AZ69" i="30" s="1"/>
  <c r="U139" i="19"/>
  <c r="AF139" i="4" s="1"/>
  <c r="AQ139" i="30"/>
  <c r="AU139" i="30" s="1"/>
  <c r="AZ139" i="30" s="1"/>
  <c r="U208" i="19"/>
  <c r="AF208" i="4" s="1"/>
  <c r="BI208" i="30" s="1"/>
  <c r="AQ208" i="30"/>
  <c r="AU208" i="30" s="1"/>
  <c r="AZ208" i="30" s="1"/>
  <c r="BI100" i="30"/>
  <c r="BI29" i="30"/>
  <c r="BI343" i="30"/>
  <c r="U200" i="19"/>
  <c r="AF200" i="4" s="1"/>
  <c r="AQ200" i="30"/>
  <c r="AU200" i="30" s="1"/>
  <c r="AZ200" i="30" s="1"/>
  <c r="U74" i="19"/>
  <c r="AF74" i="4" s="1"/>
  <c r="AQ74" i="30"/>
  <c r="AU74" i="30" s="1"/>
  <c r="AZ74" i="30" s="1"/>
  <c r="U64" i="19"/>
  <c r="AF64" i="4" s="1"/>
  <c r="AQ64" i="30"/>
  <c r="AU64" i="30" s="1"/>
  <c r="AZ64" i="30" s="1"/>
  <c r="U207" i="19"/>
  <c r="AF207" i="4" s="1"/>
  <c r="AQ207" i="30"/>
  <c r="AU207" i="30" s="1"/>
  <c r="AZ207" i="30" s="1"/>
  <c r="U86" i="19"/>
  <c r="AF86" i="4" s="1"/>
  <c r="BI86" i="30" s="1"/>
  <c r="AQ86" i="30"/>
  <c r="AU86" i="30" s="1"/>
  <c r="AZ86" i="30" s="1"/>
  <c r="U300" i="19"/>
  <c r="AF300" i="4" s="1"/>
  <c r="AQ300" i="30"/>
  <c r="AU300" i="30" s="1"/>
  <c r="AZ300" i="30" s="1"/>
  <c r="U88" i="19"/>
  <c r="AF88" i="4" s="1"/>
  <c r="AQ88" i="30"/>
  <c r="AU88" i="30" s="1"/>
  <c r="AZ88" i="30" s="1"/>
  <c r="U87" i="19"/>
  <c r="AF87" i="4" s="1"/>
  <c r="BI87" i="30" s="1"/>
  <c r="AQ87" i="30"/>
  <c r="AU87" i="30" s="1"/>
  <c r="AZ87" i="30" s="1"/>
  <c r="U38" i="19"/>
  <c r="AF38" i="4" s="1"/>
  <c r="AQ38" i="30"/>
  <c r="AU38" i="30" s="1"/>
  <c r="AZ38" i="30" s="1"/>
  <c r="U302" i="19"/>
  <c r="AF302" i="4" s="1"/>
  <c r="AQ302" i="30"/>
  <c r="AU302" i="30" s="1"/>
  <c r="AZ302" i="30" s="1"/>
  <c r="U21" i="19"/>
  <c r="AF21" i="4" s="1"/>
  <c r="AQ21" i="30"/>
  <c r="AU21" i="30" s="1"/>
  <c r="AZ21" i="30" s="1"/>
  <c r="U191" i="19"/>
  <c r="AF191" i="4" s="1"/>
  <c r="AQ191" i="30"/>
  <c r="AU191" i="30" s="1"/>
  <c r="AZ191" i="30" s="1"/>
  <c r="U15" i="19"/>
  <c r="AF15" i="4" s="1"/>
  <c r="AQ15" i="30"/>
  <c r="AU15" i="30" s="1"/>
  <c r="AZ15" i="30" s="1"/>
  <c r="U138" i="19"/>
  <c r="AF138" i="4" s="1"/>
  <c r="BI138" i="30" s="1"/>
  <c r="AQ138" i="30"/>
  <c r="AU138" i="30" s="1"/>
  <c r="AZ138" i="30" s="1"/>
  <c r="U201" i="19"/>
  <c r="AF201" i="4" s="1"/>
  <c r="BI201" i="30" s="1"/>
  <c r="AQ201" i="30"/>
  <c r="AU201" i="30" s="1"/>
  <c r="AZ201" i="30" s="1"/>
  <c r="U20" i="19"/>
  <c r="AF20" i="4" s="1"/>
  <c r="BI20" i="30" s="1"/>
  <c r="AQ20" i="30"/>
  <c r="AU20" i="30" s="1"/>
  <c r="AZ20" i="30" s="1"/>
  <c r="U198" i="19"/>
  <c r="AF198" i="4" s="1"/>
  <c r="BI198" i="30" s="1"/>
  <c r="AQ198" i="30"/>
  <c r="AU198" i="30" s="1"/>
  <c r="AZ198" i="30" s="1"/>
  <c r="BI203" i="30"/>
  <c r="BI171" i="30"/>
  <c r="BI296" i="30"/>
  <c r="BI216" i="30"/>
  <c r="BI284" i="30"/>
  <c r="BI220" i="30"/>
  <c r="U161" i="19"/>
  <c r="AF161" i="4" s="1"/>
  <c r="AQ161" i="30"/>
  <c r="AU161" i="30" s="1"/>
  <c r="AZ161" i="30" s="1"/>
  <c r="U255" i="19"/>
  <c r="AF255" i="4" s="1"/>
  <c r="BI254" i="30" s="1"/>
  <c r="AQ255" i="30"/>
  <c r="AU255" i="30" s="1"/>
  <c r="AZ255" i="30" s="1"/>
  <c r="U205" i="19"/>
  <c r="AF205" i="4" s="1"/>
  <c r="BI205" i="30" s="1"/>
  <c r="AQ205" i="30"/>
  <c r="AU205" i="30" s="1"/>
  <c r="AZ205" i="30" s="1"/>
  <c r="U268" i="19"/>
  <c r="AF268" i="4" s="1"/>
  <c r="AQ268" i="30"/>
  <c r="AU268" i="30" s="1"/>
  <c r="AZ268" i="30" s="1"/>
  <c r="U214" i="19"/>
  <c r="AQ214" i="30"/>
  <c r="AU214" i="30" s="1"/>
  <c r="AZ214" i="30" s="1"/>
  <c r="U101" i="19"/>
  <c r="AF101" i="4" s="1"/>
  <c r="BI101" i="30" s="1"/>
  <c r="AQ101" i="30"/>
  <c r="AU101" i="30" s="1"/>
  <c r="AZ101" i="30" s="1"/>
  <c r="U243" i="19"/>
  <c r="AF243" i="4" s="1"/>
  <c r="AQ243" i="30"/>
  <c r="AU243" i="30" s="1"/>
  <c r="AZ243" i="30" s="1"/>
  <c r="U37" i="19"/>
  <c r="AF37" i="4" s="1"/>
  <c r="BI37" i="30" s="1"/>
  <c r="AQ37" i="30"/>
  <c r="AU37" i="30" s="1"/>
  <c r="AZ37" i="30" s="1"/>
  <c r="U50" i="19"/>
  <c r="AQ50" i="30"/>
  <c r="AU50" i="30" s="1"/>
  <c r="AZ50" i="30" s="1"/>
  <c r="U14" i="19"/>
  <c r="AF14" i="4" s="1"/>
  <c r="AQ14" i="30"/>
  <c r="AU14" i="30" s="1"/>
  <c r="AZ14" i="30" s="1"/>
  <c r="U266" i="19"/>
  <c r="AQ266" i="30"/>
  <c r="AU266" i="30" s="1"/>
  <c r="AZ266" i="30" s="1"/>
  <c r="U152" i="19"/>
  <c r="AF152" i="4" s="1"/>
  <c r="AQ152" i="30"/>
  <c r="AU152" i="30" s="1"/>
  <c r="AZ152" i="30" s="1"/>
  <c r="U114" i="19"/>
  <c r="AF114" i="4" s="1"/>
  <c r="AQ114" i="30"/>
  <c r="AU114" i="30" s="1"/>
  <c r="AZ114" i="30" s="1"/>
  <c r="U167" i="19"/>
  <c r="AF167" i="4" s="1"/>
  <c r="AQ167" i="30"/>
  <c r="AU167" i="30" s="1"/>
  <c r="AZ167" i="30" s="1"/>
  <c r="U195" i="19"/>
  <c r="AF195" i="4" s="1"/>
  <c r="BI195" i="30" s="1"/>
  <c r="AQ195" i="30"/>
  <c r="AU195" i="30" s="1"/>
  <c r="AZ195" i="30" s="1"/>
  <c r="U137" i="19"/>
  <c r="AF137" i="4" s="1"/>
  <c r="BI137" i="30" s="1"/>
  <c r="AQ137" i="30"/>
  <c r="AU137" i="30" s="1"/>
  <c r="AZ137" i="30" s="1"/>
  <c r="U22" i="19"/>
  <c r="AF22" i="4" s="1"/>
  <c r="AQ22" i="30"/>
  <c r="AU22" i="30" s="1"/>
  <c r="AZ22" i="30" s="1"/>
  <c r="U163" i="19"/>
  <c r="AF163" i="4" s="1"/>
  <c r="AQ163" i="30"/>
  <c r="AU163" i="30" s="1"/>
  <c r="AZ163" i="30" s="1"/>
  <c r="BI266" i="30"/>
  <c r="BI105" i="30"/>
  <c r="BI115" i="30"/>
  <c r="BI184" i="30"/>
  <c r="BI129" i="30"/>
  <c r="BI199" i="30"/>
  <c r="BI99" i="30"/>
  <c r="U147" i="19"/>
  <c r="AF147" i="4" s="1"/>
  <c r="AQ147" i="30"/>
  <c r="AU147" i="30" s="1"/>
  <c r="AZ147" i="30" s="1"/>
  <c r="U159" i="19"/>
  <c r="AF159" i="4" s="1"/>
  <c r="BI159" i="30" s="1"/>
  <c r="AQ159" i="30"/>
  <c r="AU159" i="30" s="1"/>
  <c r="AZ159" i="30" s="1"/>
  <c r="U55" i="19"/>
  <c r="AF55" i="4" s="1"/>
  <c r="BI55" i="30" s="1"/>
  <c r="AQ55" i="30"/>
  <c r="AU55" i="30" s="1"/>
  <c r="AZ55" i="30" s="1"/>
  <c r="U260" i="19"/>
  <c r="AF260" i="4" s="1"/>
  <c r="BI259" i="30" s="1"/>
  <c r="AQ260" i="30"/>
  <c r="AU260" i="30" s="1"/>
  <c r="AZ260" i="30" s="1"/>
  <c r="U76" i="19"/>
  <c r="AF76" i="4" s="1"/>
  <c r="AQ76" i="30"/>
  <c r="AU76" i="30" s="1"/>
  <c r="AZ76" i="30" s="1"/>
  <c r="U156" i="19"/>
  <c r="AF156" i="4" s="1"/>
  <c r="AQ156" i="30"/>
  <c r="AU156" i="30" s="1"/>
  <c r="AZ156" i="30" s="1"/>
  <c r="U122" i="19"/>
  <c r="AF122" i="4" s="1"/>
  <c r="AQ122" i="30"/>
  <c r="AU122" i="30" s="1"/>
  <c r="AZ122" i="30" s="1"/>
  <c r="U193" i="19"/>
  <c r="AF193" i="4" s="1"/>
  <c r="BI193" i="30" s="1"/>
  <c r="AQ193" i="30"/>
  <c r="AU193" i="30" s="1"/>
  <c r="AZ193" i="30" s="1"/>
  <c r="U295" i="19"/>
  <c r="AF295" i="4" s="1"/>
  <c r="AQ295" i="30"/>
  <c r="AU295" i="30" s="1"/>
  <c r="AZ295" i="30" s="1"/>
  <c r="U70" i="19"/>
  <c r="AF70" i="4" s="1"/>
  <c r="BI70" i="30" s="1"/>
  <c r="AQ70" i="30"/>
  <c r="AU70" i="30" s="1"/>
  <c r="AZ70" i="30" s="1"/>
  <c r="U211" i="19"/>
  <c r="AF211" i="4" s="1"/>
  <c r="BI211" i="30" s="1"/>
  <c r="AQ211" i="30"/>
  <c r="AU211" i="30" s="1"/>
  <c r="AZ211" i="30" s="1"/>
  <c r="U263" i="19"/>
  <c r="AQ263" i="30"/>
  <c r="AU263" i="30" s="1"/>
  <c r="AZ263" i="30" s="1"/>
  <c r="U342" i="19"/>
  <c r="AF342" i="4" s="1"/>
  <c r="BI342" i="30" s="1"/>
  <c r="AQ342" i="30"/>
  <c r="AU342" i="30" s="1"/>
  <c r="AZ342" i="30" s="1"/>
  <c r="U242" i="19"/>
  <c r="AQ242" i="30"/>
  <c r="AU242" i="30" s="1"/>
  <c r="AZ242" i="30" s="1"/>
  <c r="U197" i="19"/>
  <c r="AF197" i="4" s="1"/>
  <c r="BI197" i="30" s="1"/>
  <c r="AQ197" i="30"/>
  <c r="AU197" i="30" s="1"/>
  <c r="AZ197" i="30" s="1"/>
  <c r="U53" i="19"/>
  <c r="AQ53" i="30"/>
  <c r="AU53" i="30" s="1"/>
  <c r="AZ53" i="30" s="1"/>
  <c r="U189" i="19"/>
  <c r="AF189" i="4" s="1"/>
  <c r="AQ189" i="30"/>
  <c r="AU189" i="30" s="1"/>
  <c r="AZ189" i="30" s="1"/>
  <c r="U63" i="19"/>
  <c r="AF63" i="4" s="1"/>
  <c r="AQ63" i="30"/>
  <c r="AU63" i="30" s="1"/>
  <c r="AZ63" i="30" s="1"/>
  <c r="BI149" i="30"/>
  <c r="U31" i="19"/>
  <c r="AF31" i="4" s="1"/>
  <c r="AQ31" i="30"/>
  <c r="AU31" i="30" s="1"/>
  <c r="AZ31" i="30" s="1"/>
  <c r="BI162" i="30"/>
  <c r="BI242" i="30"/>
  <c r="BI244" i="30"/>
  <c r="U335" i="19"/>
  <c r="AF335" i="4" s="1"/>
  <c r="BI335" i="30" s="1"/>
  <c r="AQ335" i="30"/>
  <c r="AU335" i="30" s="1"/>
  <c r="AZ335" i="30" s="1"/>
  <c r="U170" i="19"/>
  <c r="AF170" i="4" s="1"/>
  <c r="BI170" i="30" s="1"/>
  <c r="AQ170" i="30"/>
  <c r="AU170" i="30" s="1"/>
  <c r="AZ170" i="30" s="1"/>
  <c r="U299" i="19"/>
  <c r="AF299" i="4" s="1"/>
  <c r="AQ299" i="30"/>
  <c r="AU299" i="30" s="1"/>
  <c r="AZ299" i="30" s="1"/>
  <c r="U256" i="19"/>
  <c r="AF256" i="4" s="1"/>
  <c r="AQ256" i="30"/>
  <c r="AU256" i="30" s="1"/>
  <c r="AZ256" i="30" s="1"/>
  <c r="U252" i="19"/>
  <c r="AF252" i="4" s="1"/>
  <c r="AQ252" i="30"/>
  <c r="AU252" i="30" s="1"/>
  <c r="AZ252" i="30" s="1"/>
  <c r="U325" i="19"/>
  <c r="AF325" i="4" s="1"/>
  <c r="AQ325" i="30"/>
  <c r="AU325" i="30" s="1"/>
  <c r="AZ325" i="30" s="1"/>
  <c r="U298" i="19"/>
  <c r="AF298" i="4" s="1"/>
  <c r="AQ298" i="30"/>
  <c r="AU298" i="30" s="1"/>
  <c r="AZ298" i="30" s="1"/>
  <c r="U175" i="19"/>
  <c r="AF175" i="4" s="1"/>
  <c r="BI175" i="30" s="1"/>
  <c r="AQ175" i="30"/>
  <c r="AU175" i="30" s="1"/>
  <c r="AZ175" i="30" s="1"/>
  <c r="U238" i="19"/>
  <c r="AF238" i="4" s="1"/>
  <c r="BI238" i="30" s="1"/>
  <c r="AQ238" i="30"/>
  <c r="AU238" i="30" s="1"/>
  <c r="AZ238" i="30" s="1"/>
  <c r="U323" i="19"/>
  <c r="AF323" i="4" s="1"/>
  <c r="AQ323" i="30"/>
  <c r="AU323" i="30" s="1"/>
  <c r="AZ323" i="30" s="1"/>
  <c r="U179" i="19"/>
  <c r="AQ179" i="30"/>
  <c r="AU179" i="30" s="1"/>
  <c r="AZ179" i="30" s="1"/>
  <c r="U319" i="19"/>
  <c r="AF319" i="4" s="1"/>
  <c r="AQ319" i="30"/>
  <c r="AU319" i="30" s="1"/>
  <c r="AZ319" i="30" s="1"/>
  <c r="U287" i="19"/>
  <c r="AQ287" i="30"/>
  <c r="AU287" i="30" s="1"/>
  <c r="AZ287" i="30" s="1"/>
  <c r="U44" i="19"/>
  <c r="AF44" i="4" s="1"/>
  <c r="AQ44" i="30"/>
  <c r="AU44" i="30" s="1"/>
  <c r="AZ44" i="30" s="1"/>
  <c r="U43" i="19"/>
  <c r="AF43" i="4" s="1"/>
  <c r="BI43" i="30" s="1"/>
  <c r="AQ43" i="30"/>
  <c r="AU43" i="30" s="1"/>
  <c r="AZ43" i="30" s="1"/>
  <c r="U236" i="19"/>
  <c r="AF236" i="4" s="1"/>
  <c r="AQ236" i="30"/>
  <c r="AU236" i="30" s="1"/>
  <c r="AZ236" i="30" s="1"/>
  <c r="U92" i="19"/>
  <c r="AF92" i="4" s="1"/>
  <c r="BI92" i="30" s="1"/>
  <c r="AQ92" i="30"/>
  <c r="AU92" i="30" s="1"/>
  <c r="AZ92" i="30" s="1"/>
  <c r="U221" i="19"/>
  <c r="AF221" i="4" s="1"/>
  <c r="AQ221" i="30"/>
  <c r="AU221" i="30" s="1"/>
  <c r="AZ221" i="30" s="1"/>
  <c r="BI102" i="30"/>
  <c r="U52" i="19"/>
  <c r="AF52" i="4" s="1"/>
  <c r="AQ52" i="30"/>
  <c r="AU52" i="30" s="1"/>
  <c r="AZ52" i="30" s="1"/>
  <c r="U305" i="19"/>
  <c r="AF305" i="4" s="1"/>
  <c r="AQ305" i="30"/>
  <c r="AU305" i="30" s="1"/>
  <c r="AZ305" i="30" s="1"/>
  <c r="U174" i="19"/>
  <c r="AF174" i="4" s="1"/>
  <c r="AQ174" i="30"/>
  <c r="AU174" i="30" s="1"/>
  <c r="AZ174" i="30" s="1"/>
  <c r="U103" i="19"/>
  <c r="AF103" i="4" s="1"/>
  <c r="BI103" i="30" s="1"/>
  <c r="AQ103" i="30"/>
  <c r="AU103" i="30" s="1"/>
  <c r="AZ103" i="30" s="1"/>
  <c r="U97" i="19"/>
  <c r="AF97" i="4" s="1"/>
  <c r="BI97" i="30" s="1"/>
  <c r="AQ97" i="30"/>
  <c r="AU97" i="30" s="1"/>
  <c r="AZ97" i="30" s="1"/>
  <c r="U109" i="19"/>
  <c r="AF109" i="4" s="1"/>
  <c r="BI109" i="30" s="1"/>
  <c r="AQ109" i="30"/>
  <c r="AU109" i="30" s="1"/>
  <c r="AZ109" i="30" s="1"/>
  <c r="U309" i="19"/>
  <c r="AF309" i="4" s="1"/>
  <c r="BI309" i="30" s="1"/>
  <c r="AQ309" i="30"/>
  <c r="AU309" i="30" s="1"/>
  <c r="AZ309" i="30" s="1"/>
  <c r="U331" i="19"/>
  <c r="AF331" i="4" s="1"/>
  <c r="AQ331" i="30"/>
  <c r="AU331" i="30" s="1"/>
  <c r="AZ331" i="30" s="1"/>
  <c r="U57" i="19"/>
  <c r="AF57" i="4" s="1"/>
  <c r="BI57" i="30" s="1"/>
  <c r="AQ57" i="30"/>
  <c r="AU57" i="30" s="1"/>
  <c r="AZ57" i="30" s="1"/>
  <c r="U121" i="19"/>
  <c r="AF121" i="4" s="1"/>
  <c r="BI121" i="30" s="1"/>
  <c r="AQ121" i="30"/>
  <c r="AU121" i="30" s="1"/>
  <c r="AZ121" i="30" s="1"/>
  <c r="U123" i="19"/>
  <c r="AF123" i="4" s="1"/>
  <c r="BI123" i="30" s="1"/>
  <c r="AQ123" i="30"/>
  <c r="AU123" i="30" s="1"/>
  <c r="AZ123" i="30" s="1"/>
  <c r="U136" i="19"/>
  <c r="AF136" i="4" s="1"/>
  <c r="BI136" i="30" s="1"/>
  <c r="AQ136" i="30"/>
  <c r="AU136" i="30" s="1"/>
  <c r="AZ136" i="30" s="1"/>
  <c r="U17" i="19"/>
  <c r="AF17" i="4" s="1"/>
  <c r="BI17" i="30" s="1"/>
  <c r="AQ17" i="30"/>
  <c r="AU17" i="30" s="1"/>
  <c r="AZ17" i="30" s="1"/>
  <c r="U165" i="19"/>
  <c r="AF165" i="4" s="1"/>
  <c r="AQ165" i="30"/>
  <c r="AU165" i="30" s="1"/>
  <c r="AZ165" i="30" s="1"/>
  <c r="U23" i="19"/>
  <c r="AF23" i="4" s="1"/>
  <c r="AQ23" i="30"/>
  <c r="AU23" i="30" s="1"/>
  <c r="AZ23" i="30" s="1"/>
  <c r="U89" i="19"/>
  <c r="AF89" i="4" s="1"/>
  <c r="AQ89" i="30"/>
  <c r="AU89" i="30" s="1"/>
  <c r="AZ89" i="30" s="1"/>
  <c r="U115" i="19"/>
  <c r="AQ115" i="30"/>
  <c r="AU115" i="30" s="1"/>
  <c r="AZ115" i="30" s="1"/>
  <c r="U235" i="19"/>
  <c r="AF235" i="4" s="1"/>
  <c r="BI235" i="30" s="1"/>
  <c r="AQ235" i="30"/>
  <c r="AU235" i="30" s="1"/>
  <c r="AZ235" i="30" s="1"/>
  <c r="U51" i="19"/>
  <c r="AQ51" i="30"/>
  <c r="AU51" i="30" s="1"/>
  <c r="AZ51" i="30" s="1"/>
  <c r="U144" i="19"/>
  <c r="AF144" i="4" s="1"/>
  <c r="BI144" i="30" s="1"/>
  <c r="AQ144" i="30"/>
  <c r="AU144" i="30" s="1"/>
  <c r="AZ144" i="30" s="1"/>
  <c r="U59" i="19"/>
  <c r="AF59" i="4" s="1"/>
  <c r="AQ59" i="30"/>
  <c r="AU59" i="30" s="1"/>
  <c r="AZ59" i="30" s="1"/>
  <c r="U168" i="19"/>
  <c r="AF168" i="4" s="1"/>
  <c r="AQ168" i="30"/>
  <c r="AU168" i="30" s="1"/>
  <c r="AZ168" i="30" s="1"/>
  <c r="U54" i="19"/>
  <c r="AF54" i="4" s="1"/>
  <c r="BI54" i="30" s="1"/>
  <c r="AQ54" i="30"/>
  <c r="AU54" i="30" s="1"/>
  <c r="AZ54" i="30" s="1"/>
  <c r="AF53" i="4"/>
  <c r="AF50" i="4"/>
  <c r="AF51" i="4"/>
  <c r="BI51" i="30" s="1"/>
  <c r="T140" i="16"/>
  <c r="T360" i="16" s="1"/>
  <c r="M5" i="19" l="1"/>
  <c r="L72" i="21"/>
  <c r="BI253" i="30"/>
  <c r="BI298" i="30"/>
  <c r="BI305" i="30"/>
  <c r="BI331" i="30"/>
  <c r="BI292" i="30"/>
  <c r="BI323" i="30"/>
  <c r="BI264" i="30"/>
  <c r="BI287" i="30"/>
  <c r="BI268" i="30"/>
  <c r="BI307" i="30"/>
  <c r="BI248" i="30"/>
  <c r="BI295" i="30"/>
  <c r="BI319" i="30"/>
  <c r="BI286" i="30"/>
  <c r="BI313" i="30"/>
  <c r="BI308" i="30"/>
  <c r="BI293" i="30"/>
  <c r="BI336" i="30"/>
  <c r="BI267" i="30"/>
  <c r="BI322" i="30"/>
  <c r="BI304" i="30"/>
  <c r="BI300" i="30"/>
  <c r="BI321" i="30"/>
  <c r="BI330" i="30"/>
  <c r="BI294" i="30"/>
  <c r="BI315" i="30"/>
  <c r="BI317" i="30"/>
  <c r="BI280" i="30"/>
  <c r="BI302" i="30"/>
  <c r="BI329" i="30"/>
  <c r="BI326" i="30"/>
  <c r="BI200" i="30"/>
  <c r="BI274" i="30"/>
  <c r="BI77" i="30"/>
  <c r="BI166" i="30"/>
  <c r="BI91" i="30"/>
  <c r="BI48" i="30"/>
  <c r="BI202" i="30"/>
  <c r="BI192" i="30"/>
  <c r="BI176" i="30"/>
  <c r="BI183" i="30"/>
  <c r="BI66" i="30"/>
  <c r="BI59" i="30"/>
  <c r="BI28" i="30"/>
  <c r="BI42" i="30"/>
  <c r="BI252" i="30"/>
  <c r="BI122" i="30"/>
  <c r="BI152" i="30"/>
  <c r="BI88" i="30"/>
  <c r="BI69" i="30"/>
  <c r="BI41" i="30"/>
  <c r="BI142" i="30"/>
  <c r="BI204" i="30"/>
  <c r="BI306" i="30"/>
  <c r="BI39" i="30"/>
  <c r="BI188" i="30"/>
  <c r="BI270" i="30"/>
  <c r="BI47" i="30"/>
  <c r="BI256" i="30"/>
  <c r="BI15" i="30"/>
  <c r="BI75" i="30"/>
  <c r="BI297" i="30"/>
  <c r="BI19" i="30"/>
  <c r="BI143" i="30"/>
  <c r="BI45" i="30"/>
  <c r="BI72" i="30"/>
  <c r="BI148" i="30"/>
  <c r="BI224" i="30"/>
  <c r="BI163" i="30"/>
  <c r="BI320" i="30"/>
  <c r="BI299" i="30"/>
  <c r="BI76" i="30"/>
  <c r="BI22" i="30"/>
  <c r="BI14" i="30"/>
  <c r="BI191" i="30"/>
  <c r="BI271" i="30"/>
  <c r="BI318" i="30"/>
  <c r="BI182" i="30"/>
  <c r="BI25" i="30"/>
  <c r="BI62" i="30"/>
  <c r="BI234" i="30"/>
  <c r="BI290" i="30"/>
  <c r="BI67" i="30"/>
  <c r="BI247" i="30"/>
  <c r="BI33" i="30"/>
  <c r="BI24" i="30"/>
  <c r="BI46" i="30"/>
  <c r="BI7" i="30"/>
  <c r="BI181" i="30"/>
  <c r="BI310" i="30"/>
  <c r="BI255" i="30"/>
  <c r="BI21" i="30"/>
  <c r="BI207" i="30"/>
  <c r="BI35" i="30"/>
  <c r="BI249" i="30"/>
  <c r="BI79" i="30"/>
  <c r="BI241" i="30"/>
  <c r="BI217" i="30"/>
  <c r="BI8" i="30"/>
  <c r="BI156" i="30"/>
  <c r="BI13" i="30"/>
  <c r="BI177" i="30"/>
  <c r="BI141" i="30"/>
  <c r="BI63" i="30"/>
  <c r="BI53" i="30"/>
  <c r="BI32" i="30"/>
  <c r="BI6" i="30"/>
  <c r="BI52" i="30"/>
  <c r="BI114" i="30"/>
  <c r="BI119" i="30"/>
  <c r="BI113" i="30"/>
  <c r="BI236" i="30"/>
  <c r="BI260" i="30"/>
  <c r="BI161" i="30"/>
  <c r="BI64" i="30"/>
  <c r="BI111" i="30"/>
  <c r="BI16" i="30"/>
  <c r="BI26" i="30"/>
  <c r="BI164" i="30"/>
  <c r="BI231" i="30"/>
  <c r="BI117" i="30"/>
  <c r="BI124" i="30"/>
  <c r="BI165" i="30"/>
  <c r="BI147" i="30"/>
  <c r="BI139" i="30"/>
  <c r="BI221" i="30"/>
  <c r="BI31" i="30"/>
  <c r="BI269" i="30"/>
  <c r="BI50" i="30"/>
  <c r="BI89" i="30"/>
  <c r="BI174" i="30"/>
  <c r="BI189" i="30"/>
  <c r="BI232" i="30"/>
  <c r="BI227" i="30"/>
  <c r="BI145" i="30"/>
  <c r="BI168" i="30"/>
  <c r="BI23" i="30"/>
  <c r="BI44" i="30"/>
  <c r="BI243" i="30"/>
  <c r="BI38" i="30"/>
  <c r="BI74" i="30"/>
  <c r="BI131" i="30"/>
  <c r="BI110" i="30"/>
  <c r="BI190" i="30"/>
  <c r="BI283" i="30"/>
  <c r="BI222" i="30"/>
  <c r="BI288" i="30"/>
  <c r="BI78" i="30"/>
  <c r="BI34" i="30"/>
  <c r="BI325" i="30"/>
  <c r="BI169" i="30"/>
  <c r="BI167" i="30"/>
  <c r="BI251" i="30"/>
  <c r="BI210" i="30"/>
  <c r="W140" i="16"/>
  <c r="W360" i="16" s="1"/>
  <c r="U125" i="19"/>
  <c r="L26" i="20"/>
  <c r="U18" i="19"/>
  <c r="AF18" i="4" s="1"/>
  <c r="M361" i="19" l="1"/>
  <c r="L24" i="20" s="1"/>
  <c r="AQ5" i="30"/>
  <c r="AQ366" i="30" s="1"/>
  <c r="L80" i="21"/>
  <c r="L20" i="20"/>
  <c r="BI18" i="30"/>
  <c r="U338" i="19"/>
  <c r="AF338" i="4" s="1"/>
  <c r="BI332" i="30" s="1"/>
  <c r="B35" i="25"/>
  <c r="AU5" i="30" l="1"/>
  <c r="AU366" i="30" s="1"/>
  <c r="BI338" i="30"/>
  <c r="L23" i="20"/>
  <c r="P5" i="19"/>
  <c r="P361" i="19" s="1"/>
  <c r="AF125" i="4"/>
  <c r="BI125" i="30" s="1"/>
  <c r="L28" i="20" l="1"/>
  <c r="AZ5" i="30"/>
  <c r="AZ366" i="30" s="1"/>
  <c r="U5" i="19"/>
  <c r="U361" i="19" s="1"/>
  <c r="L28" i="31" l="1"/>
  <c r="AF5" i="4"/>
  <c r="BI5" i="30" l="1"/>
  <c r="BI366" i="30" s="1"/>
  <c r="AF361" i="4"/>
  <c r="L33" i="20" s="1"/>
</calcChain>
</file>

<file path=xl/sharedStrings.xml><?xml version="1.0" encoding="utf-8"?>
<sst xmlns="http://schemas.openxmlformats.org/spreadsheetml/2006/main" count="30240" uniqueCount="2936">
  <si>
    <t>Calculation</t>
  </si>
  <si>
    <t>Variable</t>
  </si>
  <si>
    <t>Data used for FY24</t>
  </si>
  <si>
    <t>Data used for FY25</t>
  </si>
  <si>
    <t>Base Cost</t>
  </si>
  <si>
    <t>Average Salaries (s5a-s5j)</t>
  </si>
  <si>
    <t>Average Annual Employer-Paid Insurance (s4)</t>
  </si>
  <si>
    <t>Average Base Cost Per-Pupil for s6a-s6g</t>
  </si>
  <si>
    <t>Enrolled ADM (b)</t>
  </si>
  <si>
    <t>FY23</t>
  </si>
  <si>
    <t>District/CS Athletic Eligibility (E1)</t>
  </si>
  <si>
    <t>Detailed SFPR</t>
  </si>
  <si>
    <t>Enrolled ADM (a)</t>
  </si>
  <si>
    <t>Categorical FTEs (b-g)</t>
  </si>
  <si>
    <t>Statewide Average Base Cost Per Pupil (s1)</t>
  </si>
  <si>
    <t>FY22</t>
  </si>
  <si>
    <t>Statewide Average CTE Base Cost Per  Pupil (s2)</t>
  </si>
  <si>
    <t>SpEd, EL and CTE Weights</t>
  </si>
  <si>
    <t>Same as FY22</t>
  </si>
  <si>
    <t>FY20 (same as FY23)</t>
  </si>
  <si>
    <t>FY21 (same as FY22)</t>
  </si>
  <si>
    <t>Summary SFPR</t>
  </si>
  <si>
    <t>General phase-in % - CS</t>
  </si>
  <si>
    <t>Transportation</t>
  </si>
  <si>
    <t>Statewide average Transportation Per-Rider</t>
  </si>
  <si>
    <t xml:space="preserve">FY22 with 5% inflationary increase. </t>
  </si>
  <si>
    <t>FY22 with 5% and then another 5%.</t>
  </si>
  <si>
    <t>Transportation T-1 data</t>
  </si>
  <si>
    <t>Facilities</t>
  </si>
  <si>
    <t>Per-Pupil</t>
  </si>
  <si>
    <t>$1000 for B&amp;M, $25 for E-schools</t>
  </si>
  <si>
    <t xml:space="preserve"> </t>
  </si>
  <si>
    <t>Parameter</t>
  </si>
  <si>
    <t>SFPR</t>
  </si>
  <si>
    <t>FY18 $$</t>
  </si>
  <si>
    <t>FY19 $$</t>
  </si>
  <si>
    <t>FY20 $$</t>
  </si>
  <si>
    <t>FY21 $$</t>
  </si>
  <si>
    <t>FY22 $$</t>
  </si>
  <si>
    <t>% change between FY18 and FY22</t>
  </si>
  <si>
    <t>Statewide Average Salary</t>
  </si>
  <si>
    <t>s1</t>
  </si>
  <si>
    <t>Teacher</t>
  </si>
  <si>
    <t>Salary Related</t>
  </si>
  <si>
    <t>s2</t>
  </si>
  <si>
    <t>Insurance Cost</t>
  </si>
  <si>
    <t>Statewide Average Cost Per-Pupil</t>
  </si>
  <si>
    <t>s3a</t>
  </si>
  <si>
    <t>Student Support</t>
  </si>
  <si>
    <t>s3b</t>
  </si>
  <si>
    <t>Leadership and Accountability</t>
  </si>
  <si>
    <t>s3c</t>
  </si>
  <si>
    <t>Building Leadership and Operations</t>
  </si>
  <si>
    <t>s3d</t>
  </si>
  <si>
    <t>Athletic Co-Curricular Activities</t>
  </si>
  <si>
    <t>CS IRN</t>
  </si>
  <si>
    <t>Community School Names</t>
  </si>
  <si>
    <t>County Names</t>
  </si>
  <si>
    <t>E-School Designation</t>
  </si>
  <si>
    <t>a. Enrolled ADM</t>
  </si>
  <si>
    <t>a1. Kindergarten FTE</t>
  </si>
  <si>
    <t>a2. Grades 1-3 FTE</t>
  </si>
  <si>
    <t>a3. Grades 4-8 FTE not enrolled in CTE program</t>
  </si>
  <si>
    <t>a4. Grades 9-12 FTE not enrolled in CTE program</t>
  </si>
  <si>
    <t>a5. FTE enrolled in Career Technical Education program</t>
  </si>
  <si>
    <t>b. CTE Student Educated at JVSD or CTPD FTE</t>
  </si>
  <si>
    <t>000131</t>
  </si>
  <si>
    <t>Glass City Academy</t>
  </si>
  <si>
    <t>Lucas</t>
  </si>
  <si>
    <t/>
  </si>
  <si>
    <t>000138</t>
  </si>
  <si>
    <t>Pathway School of Discovery</t>
  </si>
  <si>
    <t>Montgomery</t>
  </si>
  <si>
    <t>000139</t>
  </si>
  <si>
    <t>Alliance Academy of Cincinnati</t>
  </si>
  <si>
    <t>Hamilton</t>
  </si>
  <si>
    <t>000222</t>
  </si>
  <si>
    <t>Wildwood Environmental Academy</t>
  </si>
  <si>
    <t>000236</t>
  </si>
  <si>
    <t>Ohio Connections Academy</t>
  </si>
  <si>
    <t>Cuyahoga</t>
  </si>
  <si>
    <t>E</t>
  </si>
  <si>
    <t>000241</t>
  </si>
  <si>
    <t>QDA</t>
  </si>
  <si>
    <t>Tuscarawas</t>
  </si>
  <si>
    <t>000282</t>
  </si>
  <si>
    <t>Greater Ohio Virtual School</t>
  </si>
  <si>
    <t>Warren</t>
  </si>
  <si>
    <t>000288</t>
  </si>
  <si>
    <t>Auglaize County Educational</t>
  </si>
  <si>
    <t>Allen</t>
  </si>
  <si>
    <t>000296</t>
  </si>
  <si>
    <t>Summit Academy CS Columbus</t>
  </si>
  <si>
    <t>Franklin</t>
  </si>
  <si>
    <t>000297</t>
  </si>
  <si>
    <t>Summit Academy CS Dayton</t>
  </si>
  <si>
    <t>000298</t>
  </si>
  <si>
    <t>Summit Academy Second Akron</t>
  </si>
  <si>
    <t>Summit</t>
  </si>
  <si>
    <t>000300</t>
  </si>
  <si>
    <t>Summit Academy Second Canton</t>
  </si>
  <si>
    <t>Stark</t>
  </si>
  <si>
    <t>000301</t>
  </si>
  <si>
    <t>Summit Academy - Toledo</t>
  </si>
  <si>
    <t>000302</t>
  </si>
  <si>
    <t>Summit Academy Community Schoo</t>
  </si>
  <si>
    <t>000303</t>
  </si>
  <si>
    <t>Summit Academy Sec Youngstown</t>
  </si>
  <si>
    <t>Mahoning</t>
  </si>
  <si>
    <t>000305</t>
  </si>
  <si>
    <t>Summit Academy Warren ES</t>
  </si>
  <si>
    <t>Trumbull</t>
  </si>
  <si>
    <t>000306</t>
  </si>
  <si>
    <t>Summit Academy Cincinnati</t>
  </si>
  <si>
    <t>000311</t>
  </si>
  <si>
    <t>Bridges Prep Academy</t>
  </si>
  <si>
    <t>Seneca</t>
  </si>
  <si>
    <t>000316</t>
  </si>
  <si>
    <t>Constellation Schools: Westpar</t>
  </si>
  <si>
    <t>000318</t>
  </si>
  <si>
    <t>Menlo Park Academy</t>
  </si>
  <si>
    <t>000319</t>
  </si>
  <si>
    <t>Madison Community Elementary</t>
  </si>
  <si>
    <t>000320</t>
  </si>
  <si>
    <t>Constellation Schools: Lorain</t>
  </si>
  <si>
    <t>Lorain</t>
  </si>
  <si>
    <t>000321</t>
  </si>
  <si>
    <t>Constellation Schools: Old Bro</t>
  </si>
  <si>
    <t>000338</t>
  </si>
  <si>
    <t>Horizon Science Academy Toledo</t>
  </si>
  <si>
    <t>000402</t>
  </si>
  <si>
    <t>Findlay Digital Academy</t>
  </si>
  <si>
    <t>Hancock</t>
  </si>
  <si>
    <t>000417</t>
  </si>
  <si>
    <t>Buckeye On-Line School</t>
  </si>
  <si>
    <t>Columbiana</t>
  </si>
  <si>
    <t>000509</t>
  </si>
  <si>
    <t>Whitehall Prep &amp; Fitness</t>
  </si>
  <si>
    <t>000510</t>
  </si>
  <si>
    <t>Springfield Prep &amp; Fitness</t>
  </si>
  <si>
    <t>Clark</t>
  </si>
  <si>
    <t>000511</t>
  </si>
  <si>
    <t>Northland Prep &amp; fitness</t>
  </si>
  <si>
    <t>000525</t>
  </si>
  <si>
    <t>Canton Harbor HS</t>
  </si>
  <si>
    <t>000527</t>
  </si>
  <si>
    <t>Cleveland Academy for Scholar</t>
  </si>
  <si>
    <t>000534</t>
  </si>
  <si>
    <t>Constellation Schools: Puritas</t>
  </si>
  <si>
    <t>000543</t>
  </si>
  <si>
    <t>Pinnacle Academy</t>
  </si>
  <si>
    <t>000546</t>
  </si>
  <si>
    <t>Winterfield Venture Academy</t>
  </si>
  <si>
    <t>000553</t>
  </si>
  <si>
    <t>Columbus Humanities, Arts</t>
  </si>
  <si>
    <t>000556</t>
  </si>
  <si>
    <t>A+ Arts Academy</t>
  </si>
  <si>
    <t>000557</t>
  </si>
  <si>
    <t>Columbus Arts &amp; Tech Academy</t>
  </si>
  <si>
    <t>000558</t>
  </si>
  <si>
    <t>Columbus Preparatory Academy</t>
  </si>
  <si>
    <t>000559</t>
  </si>
  <si>
    <t>Orion Academy</t>
  </si>
  <si>
    <t>000560</t>
  </si>
  <si>
    <t>Apex Academy</t>
  </si>
  <si>
    <t>000575</t>
  </si>
  <si>
    <t>Hope Academy Northwest Campus</t>
  </si>
  <si>
    <t>000576</t>
  </si>
  <si>
    <t>EEA</t>
  </si>
  <si>
    <t>000577</t>
  </si>
  <si>
    <t>Emerson Academy of Dayton</t>
  </si>
  <si>
    <t>000598</t>
  </si>
  <si>
    <t>Coshocton Opportunity School</t>
  </si>
  <si>
    <t>Coshocton</t>
  </si>
  <si>
    <t>000608</t>
  </si>
  <si>
    <t>Summit Academy Transition High</t>
  </si>
  <si>
    <t>Summit Academy Lorain</t>
  </si>
  <si>
    <t>000610</t>
  </si>
  <si>
    <t>Summit Academy MS Columbus</t>
  </si>
  <si>
    <t>000613</t>
  </si>
  <si>
    <t>Heir Force Community School</t>
  </si>
  <si>
    <t>000614</t>
  </si>
  <si>
    <t>Summit Academy Tr HS-Columbus</t>
  </si>
  <si>
    <t>000616</t>
  </si>
  <si>
    <t>Summit Acdy Warren Mid-Sec</t>
  </si>
  <si>
    <t>000621</t>
  </si>
  <si>
    <t>Summit Acdy Transition High Da</t>
  </si>
  <si>
    <t>000623</t>
  </si>
  <si>
    <t>Summit Academy-Youngstown</t>
  </si>
  <si>
    <t>Summit Academy CS Painesville</t>
  </si>
  <si>
    <t>Lake</t>
  </si>
  <si>
    <t>000634</t>
  </si>
  <si>
    <t>Summit Academy Second Middleto</t>
  </si>
  <si>
    <t>Butler</t>
  </si>
  <si>
    <t>000640</t>
  </si>
  <si>
    <t>Rittman Academy</t>
  </si>
  <si>
    <t>Wayne</t>
  </si>
  <si>
    <t>000664</t>
  </si>
  <si>
    <t>Capital City Career Prep HS</t>
  </si>
  <si>
    <t>000679</t>
  </si>
  <si>
    <t>Oakstone Community School</t>
  </si>
  <si>
    <t>000725</t>
  </si>
  <si>
    <t>Zenith Academy</t>
  </si>
  <si>
    <t>000736</t>
  </si>
  <si>
    <t>Wings 1</t>
  </si>
  <si>
    <t>000770</t>
  </si>
  <si>
    <t>The Maritime Academy of Toledo</t>
  </si>
  <si>
    <t>000779</t>
  </si>
  <si>
    <t>Educational Academy for Boys &amp;</t>
  </si>
  <si>
    <t>000780</t>
  </si>
  <si>
    <t>Midnimo Cross Cultural CS</t>
  </si>
  <si>
    <t>000804</t>
  </si>
  <si>
    <t>Horizon Science Acad. Cincini</t>
  </si>
  <si>
    <t>000808</t>
  </si>
  <si>
    <t>Horizon Science Acad Dayton</t>
  </si>
  <si>
    <t>000813</t>
  </si>
  <si>
    <t>Gem City Career Prep HS</t>
  </si>
  <si>
    <t>000825</t>
  </si>
  <si>
    <t>Horizon Science Acad Spring</t>
  </si>
  <si>
    <t>000838</t>
  </si>
  <si>
    <t>Horizon Science Acad.-Denison</t>
  </si>
  <si>
    <t>000843</t>
  </si>
  <si>
    <t>Bennett Venture Academy</t>
  </si>
  <si>
    <t>000855</t>
  </si>
  <si>
    <t>Stambaugh Charter Academy</t>
  </si>
  <si>
    <t>000858</t>
  </si>
  <si>
    <t>Horizon Science Acad Cleve Mid</t>
  </si>
  <si>
    <t>000875</t>
  </si>
  <si>
    <t>Westside Academy</t>
  </si>
  <si>
    <t>IMAC</t>
  </si>
  <si>
    <t>Richland</t>
  </si>
  <si>
    <t>000912</t>
  </si>
  <si>
    <t>Early College Academy</t>
  </si>
  <si>
    <t>000936</t>
  </si>
  <si>
    <t>Promise Academy</t>
  </si>
  <si>
    <t>000938</t>
  </si>
  <si>
    <t>East Bridge Academy Excell</t>
  </si>
  <si>
    <t>000941</t>
  </si>
  <si>
    <t>Par Excellence Academy</t>
  </si>
  <si>
    <t>Licking</t>
  </si>
  <si>
    <t>000951</t>
  </si>
  <si>
    <t>Toledo Prep &amp; Fitness</t>
  </si>
  <si>
    <t>000952</t>
  </si>
  <si>
    <t>Columbus Prep and Fitness Acad</t>
  </si>
  <si>
    <t>000953</t>
  </si>
  <si>
    <t>Mt. Healthy Prep&amp;Fitness Acdy</t>
  </si>
  <si>
    <t>007984</t>
  </si>
  <si>
    <t>Youngstown Acad of Excellence</t>
  </si>
  <si>
    <t>007995</t>
  </si>
  <si>
    <t>Cleveland Art &amp; Social Science</t>
  </si>
  <si>
    <t>007999</t>
  </si>
  <si>
    <t>Charles School at Ohio Dominic</t>
  </si>
  <si>
    <t>008000</t>
  </si>
  <si>
    <t>Lorain Preparatory Academy</t>
  </si>
  <si>
    <t>008063</t>
  </si>
  <si>
    <t>Cascade Career Prep HS</t>
  </si>
  <si>
    <t>008064</t>
  </si>
  <si>
    <t>Monroe Preparatory Academy</t>
  </si>
  <si>
    <t>Erie</t>
  </si>
  <si>
    <t>008278</t>
  </si>
  <si>
    <t>Noble Academy-Cleveland</t>
  </si>
  <si>
    <t>008280</t>
  </si>
  <si>
    <t>Noble Academy-Columbus</t>
  </si>
  <si>
    <t>008281</t>
  </si>
  <si>
    <t>South Scioto Academy</t>
  </si>
  <si>
    <t>008282</t>
  </si>
  <si>
    <t>North Woods Career Prep HS</t>
  </si>
  <si>
    <t>008283</t>
  </si>
  <si>
    <t>Dayton Business Tech HS</t>
  </si>
  <si>
    <t>008286</t>
  </si>
  <si>
    <t>Harvard Avenue Performance Aca</t>
  </si>
  <si>
    <t>008287</t>
  </si>
  <si>
    <t>Groveport Community School</t>
  </si>
  <si>
    <t>008289</t>
  </si>
  <si>
    <t>Eagle Learning Center</t>
  </si>
  <si>
    <t>Columbus Collegiate Academy</t>
  </si>
  <si>
    <t>009148</t>
  </si>
  <si>
    <t>Zanesville Community School</t>
  </si>
  <si>
    <t>Muskingum</t>
  </si>
  <si>
    <t>009149</t>
  </si>
  <si>
    <t>Constellation Schools: Westsid</t>
  </si>
  <si>
    <t>Central Academy of Ohio</t>
  </si>
  <si>
    <t>009179</t>
  </si>
  <si>
    <t>HSA-Columbus Middle</t>
  </si>
  <si>
    <t>009192</t>
  </si>
  <si>
    <t>Foundation Academy</t>
  </si>
  <si>
    <t>009283</t>
  </si>
  <si>
    <t>Dayton Early College Academy</t>
  </si>
  <si>
    <t>009953</t>
  </si>
  <si>
    <t>Sullivant Avenue Community Sch</t>
  </si>
  <si>
    <t>009955</t>
  </si>
  <si>
    <t>Madison Avenue School of Arts</t>
  </si>
  <si>
    <t>009957</t>
  </si>
  <si>
    <t>Klepinger Community School</t>
  </si>
  <si>
    <t>009971</t>
  </si>
  <si>
    <t>Ashland County Community Acade</t>
  </si>
  <si>
    <t>Ashland</t>
  </si>
  <si>
    <t>009990</t>
  </si>
  <si>
    <t>Horizon Science Academy Elemen</t>
  </si>
  <si>
    <t>009996</t>
  </si>
  <si>
    <t>Mahoning Valley Comm School</t>
  </si>
  <si>
    <t>009997</t>
  </si>
  <si>
    <t>KIPP Columbus</t>
  </si>
  <si>
    <t>010036</t>
  </si>
  <si>
    <t>Cesar Chavez College Prep</t>
  </si>
  <si>
    <t>010182</t>
  </si>
  <si>
    <t>Performance Academy Eastland</t>
  </si>
  <si>
    <t>010205</t>
  </si>
  <si>
    <t>L. Hollingworth School for Tal</t>
  </si>
  <si>
    <t>011291</t>
  </si>
  <si>
    <t>VPC/EPC</t>
  </si>
  <si>
    <t>011324</t>
  </si>
  <si>
    <t>Hardin Community School</t>
  </si>
  <si>
    <t>Hardin</t>
  </si>
  <si>
    <t>011381</t>
  </si>
  <si>
    <t>GSCELC</t>
  </si>
  <si>
    <t>011390</t>
  </si>
  <si>
    <t>Bella Academy of Excellence</t>
  </si>
  <si>
    <t>011439</t>
  </si>
  <si>
    <t>BSP Preparatory Academy</t>
  </si>
  <si>
    <t>011468</t>
  </si>
  <si>
    <t>Columbus Bilingual Academy-Nor</t>
  </si>
  <si>
    <t>011506</t>
  </si>
  <si>
    <t>Dayton Regional STEM School</t>
  </si>
  <si>
    <t>Greene</t>
  </si>
  <si>
    <t>Achieve Career Preparatory Aca</t>
  </si>
  <si>
    <t>011511</t>
  </si>
  <si>
    <t>Lakeland Academy Com Sch</t>
  </si>
  <si>
    <t>Harrison</t>
  </si>
  <si>
    <t>011533</t>
  </si>
  <si>
    <t>Horizon Science Academy Lorain</t>
  </si>
  <si>
    <t>011534</t>
  </si>
  <si>
    <t>Horizon Science Academy Dayton</t>
  </si>
  <si>
    <t>011923</t>
  </si>
  <si>
    <t>Northeast Ohio College Prepara</t>
  </si>
  <si>
    <t>011947</t>
  </si>
  <si>
    <t>Imagine Akron Academy</t>
  </si>
  <si>
    <t>011967</t>
  </si>
  <si>
    <t>Richland School Acad Arts</t>
  </si>
  <si>
    <t>011972</t>
  </si>
  <si>
    <t>GEMS</t>
  </si>
  <si>
    <t>011976</t>
  </si>
  <si>
    <t>011986</t>
  </si>
  <si>
    <t>Horizon Science Academy Youngs</t>
  </si>
  <si>
    <t>012009</t>
  </si>
  <si>
    <t>Zenith Academy East</t>
  </si>
  <si>
    <t>012010</t>
  </si>
  <si>
    <t>Cleveland College Preparatory</t>
  </si>
  <si>
    <t>012011</t>
  </si>
  <si>
    <t>Columbus Performance Academy</t>
  </si>
  <si>
    <t>012025</t>
  </si>
  <si>
    <t>Constellation Schools: Stockya</t>
  </si>
  <si>
    <t>012030</t>
  </si>
  <si>
    <t>Near West Intergenerational</t>
  </si>
  <si>
    <t>012033</t>
  </si>
  <si>
    <t>Foxfire Intermediate School</t>
  </si>
  <si>
    <t>012036</t>
  </si>
  <si>
    <t>Regent High School</t>
  </si>
  <si>
    <t>012037</t>
  </si>
  <si>
    <t>Mason Run High School</t>
  </si>
  <si>
    <t>012038</t>
  </si>
  <si>
    <t>Old Brook HS</t>
  </si>
  <si>
    <t>012040</t>
  </si>
  <si>
    <t>Road to Success Academy</t>
  </si>
  <si>
    <t>012041</t>
  </si>
  <si>
    <t>Central High School</t>
  </si>
  <si>
    <t>012042</t>
  </si>
  <si>
    <t>George V. Voinovich Reclam</t>
  </si>
  <si>
    <t>012043</t>
  </si>
  <si>
    <t>FREDERICK DOUGLASS HIGH SCHOOL</t>
  </si>
  <si>
    <t>012044</t>
  </si>
  <si>
    <t>Capital High School</t>
  </si>
  <si>
    <t>012045</t>
  </si>
  <si>
    <t>Patriot Preparatory Academy</t>
  </si>
  <si>
    <t>012054</t>
  </si>
  <si>
    <t>North Central Academy</t>
  </si>
  <si>
    <t>012060</t>
  </si>
  <si>
    <t>Akros Middle School</t>
  </si>
  <si>
    <t>012105</t>
  </si>
  <si>
    <t>Southside Academy</t>
  </si>
  <si>
    <t>012391</t>
  </si>
  <si>
    <t>Metro Early College High Schoo</t>
  </si>
  <si>
    <t>012501</t>
  </si>
  <si>
    <t>Beacon Hill Academy</t>
  </si>
  <si>
    <t>012528</t>
  </si>
  <si>
    <t>Academy for Urban Scholars</t>
  </si>
  <si>
    <t>012529</t>
  </si>
  <si>
    <t>Focus North High School</t>
  </si>
  <si>
    <t>012541</t>
  </si>
  <si>
    <t>University of Cleveland Prep</t>
  </si>
  <si>
    <t>012558</t>
  </si>
  <si>
    <t>Global Village Academy</t>
  </si>
  <si>
    <t>012627</t>
  </si>
  <si>
    <t>Eagle Elementary of Akron</t>
  </si>
  <si>
    <t>012644</t>
  </si>
  <si>
    <t>STEAM Academy of Warren</t>
  </si>
  <si>
    <t>012671</t>
  </si>
  <si>
    <t>Constellation Schools:Eastside</t>
  </si>
  <si>
    <t>012684</t>
  </si>
  <si>
    <t>Broadway Academy</t>
  </si>
  <si>
    <t>012867</t>
  </si>
  <si>
    <t>Townsend North Community Sch</t>
  </si>
  <si>
    <t>012924</t>
  </si>
  <si>
    <t>DECA PREP</t>
  </si>
  <si>
    <t>Columbus Collegiate Acad West</t>
  </si>
  <si>
    <t>013034</t>
  </si>
  <si>
    <t>VPWH</t>
  </si>
  <si>
    <t>013132</t>
  </si>
  <si>
    <t>Lake Erie Prep</t>
  </si>
  <si>
    <t>013147</t>
  </si>
  <si>
    <t>STEAM Academy of Warrensville</t>
  </si>
  <si>
    <t>013148</t>
  </si>
  <si>
    <t>Stepstone Academy</t>
  </si>
  <si>
    <t>013170</t>
  </si>
  <si>
    <t>Brilliance</t>
  </si>
  <si>
    <t>013173</t>
  </si>
  <si>
    <t>Imagine ESA</t>
  </si>
  <si>
    <t>013175</t>
  </si>
  <si>
    <t>SunBridge Schools</t>
  </si>
  <si>
    <t>013195</t>
  </si>
  <si>
    <t>AJHAE</t>
  </si>
  <si>
    <t>013199</t>
  </si>
  <si>
    <t>Cleveland Preparatory Academy</t>
  </si>
  <si>
    <t>013232</t>
  </si>
  <si>
    <t>A+ Children's Academy</t>
  </si>
  <si>
    <t>013249</t>
  </si>
  <si>
    <t>Acad Urban Scholars Yngstwn</t>
  </si>
  <si>
    <t>013253</t>
  </si>
  <si>
    <t>Ohio College Prep School</t>
  </si>
  <si>
    <t>013254</t>
  </si>
  <si>
    <t>Akron Preparatory School</t>
  </si>
  <si>
    <t>013255</t>
  </si>
  <si>
    <t>Canton College Preparatory Sch</t>
  </si>
  <si>
    <t>013864</t>
  </si>
  <si>
    <t>Cincinnati Technology Academy</t>
  </si>
  <si>
    <t>013930</t>
  </si>
  <si>
    <t>Global Impact STEM Academy</t>
  </si>
  <si>
    <t>013962</t>
  </si>
  <si>
    <t>Liberty Prep School</t>
  </si>
  <si>
    <t>013994</t>
  </si>
  <si>
    <t>Albert Einstein Academy</t>
  </si>
  <si>
    <t>013999</t>
  </si>
  <si>
    <t>Rise &amp; Shine Academy</t>
  </si>
  <si>
    <t>014065</t>
  </si>
  <si>
    <t>Lincoln Park Academy</t>
  </si>
  <si>
    <t>014066</t>
  </si>
  <si>
    <t>Main street Prep</t>
  </si>
  <si>
    <t>014067</t>
  </si>
  <si>
    <t>Ohio Construction Academy</t>
  </si>
  <si>
    <t>014090</t>
  </si>
  <si>
    <t>Eastland Prep</t>
  </si>
  <si>
    <t>014091</t>
  </si>
  <si>
    <t>Hope Learning Acad Toledo</t>
  </si>
  <si>
    <t>014121</t>
  </si>
  <si>
    <t>Imagine Leadership Academy</t>
  </si>
  <si>
    <t>014139</t>
  </si>
  <si>
    <t>Imagine Cols Primary School</t>
  </si>
  <si>
    <t>014147</t>
  </si>
  <si>
    <t>East Prep Academy</t>
  </si>
  <si>
    <t>014149</t>
  </si>
  <si>
    <t>Dayton SMART Elem School</t>
  </si>
  <si>
    <t>014187</t>
  </si>
  <si>
    <t>East Academy</t>
  </si>
  <si>
    <t>014188</t>
  </si>
  <si>
    <t>Discovery Academy</t>
  </si>
  <si>
    <t>014189</t>
  </si>
  <si>
    <t>West Park Academy</t>
  </si>
  <si>
    <t>014231</t>
  </si>
  <si>
    <t>Bio-Med Science Academy STEM S</t>
  </si>
  <si>
    <t>Portage</t>
  </si>
  <si>
    <t>014467</t>
  </si>
  <si>
    <t>United Preparatory Academy</t>
  </si>
  <si>
    <t>014830</t>
  </si>
  <si>
    <t>Utica Shale Acad of Ohio</t>
  </si>
  <si>
    <t>014904</t>
  </si>
  <si>
    <t>T2 Honors Academy</t>
  </si>
  <si>
    <t>014913</t>
  </si>
  <si>
    <t>LIS</t>
  </si>
  <si>
    <t>014927</t>
  </si>
  <si>
    <t>Steel Academy</t>
  </si>
  <si>
    <t>014943</t>
  </si>
  <si>
    <t>Valley STEM+ME2</t>
  </si>
  <si>
    <t>015234</t>
  </si>
  <si>
    <t>Zenith Academy West</t>
  </si>
  <si>
    <t>015237</t>
  </si>
  <si>
    <t>Flex High School</t>
  </si>
  <si>
    <t>015261</t>
  </si>
  <si>
    <t>Citizens Academy Southeast</t>
  </si>
  <si>
    <t>015329</t>
  </si>
  <si>
    <t>iSTEM Geauga Early College Hig</t>
  </si>
  <si>
    <t>015344</t>
  </si>
  <si>
    <t>Tri State Early College STEM</t>
  </si>
  <si>
    <t>Lawrence</t>
  </si>
  <si>
    <t>015709</t>
  </si>
  <si>
    <t>Beacon Acad</t>
  </si>
  <si>
    <t>015710</t>
  </si>
  <si>
    <t>Bridge Gate Community School</t>
  </si>
  <si>
    <t>015712</t>
  </si>
  <si>
    <t>Euclid Prep School</t>
  </si>
  <si>
    <t>015713</t>
  </si>
  <si>
    <t>East Branch Prep Acad</t>
  </si>
  <si>
    <t>015714</t>
  </si>
  <si>
    <t>DAVA</t>
  </si>
  <si>
    <t>015722</t>
  </si>
  <si>
    <t>Village Prep School Willard</t>
  </si>
  <si>
    <t>iLEAD Spring Meadows</t>
  </si>
  <si>
    <t>015737</t>
  </si>
  <si>
    <t>GALA</t>
  </si>
  <si>
    <t>015741</t>
  </si>
  <si>
    <t>Westwood Prep Acad</t>
  </si>
  <si>
    <t>016812</t>
  </si>
  <si>
    <t>SMART Academy</t>
  </si>
  <si>
    <t>016829</t>
  </si>
  <si>
    <t>S Cols Prep at German Village</t>
  </si>
  <si>
    <t>016836</t>
  </si>
  <si>
    <t>Kids Care Elementary</t>
  </si>
  <si>
    <t>016837</t>
  </si>
  <si>
    <t>Orchard Park Academy</t>
  </si>
  <si>
    <t>016843</t>
  </si>
  <si>
    <t>Citizens Leadership Academy Ea</t>
  </si>
  <si>
    <t>016849</t>
  </si>
  <si>
    <t>Liberty High School</t>
  </si>
  <si>
    <t>016850</t>
  </si>
  <si>
    <t>Cincinnati Achievement Academy</t>
  </si>
  <si>
    <t>United Preparatory Academy Eas</t>
  </si>
  <si>
    <t>017123</t>
  </si>
  <si>
    <t>Horizon Science Academy Primar</t>
  </si>
  <si>
    <t>017212</t>
  </si>
  <si>
    <t>Dampe Community School</t>
  </si>
  <si>
    <t>017233</t>
  </si>
  <si>
    <t>GRCA</t>
  </si>
  <si>
    <t>017259</t>
  </si>
  <si>
    <t>Montgomery Preparatory Academy</t>
  </si>
  <si>
    <t>017270</t>
  </si>
  <si>
    <t>Lorain Bilingual Preparatory A</t>
  </si>
  <si>
    <t>017274</t>
  </si>
  <si>
    <t>Mount Auburn Preparatory Acade</t>
  </si>
  <si>
    <t>017275</t>
  </si>
  <si>
    <t>AchievePoint Career Academy -</t>
  </si>
  <si>
    <t>017490</t>
  </si>
  <si>
    <t>ReGeneration Bond Hill</t>
  </si>
  <si>
    <t>017497</t>
  </si>
  <si>
    <t>Cypress High School</t>
  </si>
  <si>
    <t>017498</t>
  </si>
  <si>
    <t>Northwest Ohio Classical Acade</t>
  </si>
  <si>
    <t>017535</t>
  </si>
  <si>
    <t>Huber Hght Prep dba Parma Acad</t>
  </si>
  <si>
    <t>017536</t>
  </si>
  <si>
    <t>Kenmore Prep dba Toledo Prep</t>
  </si>
  <si>
    <t>017537</t>
  </si>
  <si>
    <t>Capital Collegiate Preparatory</t>
  </si>
  <si>
    <t>017538</t>
  </si>
  <si>
    <t>North Columbus Preparatory Aca</t>
  </si>
  <si>
    <t>017585</t>
  </si>
  <si>
    <t>Marion Preparatory Academy</t>
  </si>
  <si>
    <t>Marion</t>
  </si>
  <si>
    <t>017599</t>
  </si>
  <si>
    <t>Priority High School</t>
  </si>
  <si>
    <t>017643</t>
  </si>
  <si>
    <t>Ohio Digital Learning School</t>
  </si>
  <si>
    <t>019152</t>
  </si>
  <si>
    <t>Buckeye Community School</t>
  </si>
  <si>
    <t>019156</t>
  </si>
  <si>
    <t>Quaker Preparatory Academy</t>
  </si>
  <si>
    <t>019197</t>
  </si>
  <si>
    <t>Flex High School Cleveland</t>
  </si>
  <si>
    <t>019199</t>
  </si>
  <si>
    <t>Central Point Preparatory Acad</t>
  </si>
  <si>
    <t>019200</t>
  </si>
  <si>
    <t>SCPA at Southfield</t>
  </si>
  <si>
    <t>019201</t>
  </si>
  <si>
    <t>Franklinton Prep High School</t>
  </si>
  <si>
    <t>019212</t>
  </si>
  <si>
    <t>Valor Academy, Inc.</t>
  </si>
  <si>
    <t>019220</t>
  </si>
  <si>
    <t>North Shore High School</t>
  </si>
  <si>
    <t>019221</t>
  </si>
  <si>
    <t>Case Preparatory Academy</t>
  </si>
  <si>
    <t>019226</t>
  </si>
  <si>
    <t>Franklinton High School</t>
  </si>
  <si>
    <t>019227</t>
  </si>
  <si>
    <t>Dublin Preparatory Academy dba</t>
  </si>
  <si>
    <t>019235</t>
  </si>
  <si>
    <t>Focus Learning Academy of Cent</t>
  </si>
  <si>
    <t>019426</t>
  </si>
  <si>
    <t>Riverscape Career Tech</t>
  </si>
  <si>
    <t>019427</t>
  </si>
  <si>
    <t>Akron Career Tech High School</t>
  </si>
  <si>
    <t>019441</t>
  </si>
  <si>
    <t>Buckeye Community School - Lon</t>
  </si>
  <si>
    <t>Madison</t>
  </si>
  <si>
    <t>019442</t>
  </si>
  <si>
    <t>Buckeye Community School - Mar</t>
  </si>
  <si>
    <t>019450</t>
  </si>
  <si>
    <t>Youngstown Preparatory Academy</t>
  </si>
  <si>
    <t>Citizens of the World Charter</t>
  </si>
  <si>
    <t>019474</t>
  </si>
  <si>
    <t>Explorers Academy of Science a</t>
  </si>
  <si>
    <t>019478</t>
  </si>
  <si>
    <t>Niles Preparatory Academy</t>
  </si>
  <si>
    <t>019511</t>
  </si>
  <si>
    <t>Western Toledo Preparatory Aca</t>
  </si>
  <si>
    <t>019530</t>
  </si>
  <si>
    <t>Cincinnati Classical Academy</t>
  </si>
  <si>
    <t>019533</t>
  </si>
  <si>
    <t>Eagle Charter Schools of Ohio</t>
  </si>
  <si>
    <t>020007</t>
  </si>
  <si>
    <t>IDEA Greater Cincinnati, Inc</t>
  </si>
  <si>
    <t>020046</t>
  </si>
  <si>
    <t>Unity Academy</t>
  </si>
  <si>
    <t>020076</t>
  </si>
  <si>
    <t>Solon Academy</t>
  </si>
  <si>
    <t>020077</t>
  </si>
  <si>
    <t>Westlake Academy</t>
  </si>
  <si>
    <t>020078</t>
  </si>
  <si>
    <t>Gateway Online Academy of Ohio</t>
  </si>
  <si>
    <t>020091</t>
  </si>
  <si>
    <t>Legacy Academy of Excellence</t>
  </si>
  <si>
    <t>020092</t>
  </si>
  <si>
    <t>Sheffield Academy</t>
  </si>
  <si>
    <t>020186</t>
  </si>
  <si>
    <t>Lorain Preparatory High School</t>
  </si>
  <si>
    <t>020189</t>
  </si>
  <si>
    <t>Strongsville Academy</t>
  </si>
  <si>
    <t>020265</t>
  </si>
  <si>
    <t>Victory Academy of Toledo</t>
  </si>
  <si>
    <t>020293</t>
  </si>
  <si>
    <t>The Dayton School</t>
  </si>
  <si>
    <t>132746</t>
  </si>
  <si>
    <t>Summit Academy-Middletown</t>
  </si>
  <si>
    <t>132761</t>
  </si>
  <si>
    <t>Summit Academy CS Xenia</t>
  </si>
  <si>
    <t>132779</t>
  </si>
  <si>
    <t>Summit Academy Akron M S</t>
  </si>
  <si>
    <t>132795</t>
  </si>
  <si>
    <t>Cliff Park High School</t>
  </si>
  <si>
    <t>132803</t>
  </si>
  <si>
    <t>Marshall High School</t>
  </si>
  <si>
    <t>132944</t>
  </si>
  <si>
    <t>Miami Valley Academies</t>
  </si>
  <si>
    <t>132951</t>
  </si>
  <si>
    <t>Lorain Community Elementary</t>
  </si>
  <si>
    <t>132969</t>
  </si>
  <si>
    <t>ConstellationElyria Community</t>
  </si>
  <si>
    <t>132985</t>
  </si>
  <si>
    <t>Youthbuild Columbus Community</t>
  </si>
  <si>
    <t>132993</t>
  </si>
  <si>
    <t>Westpark Community Elementary</t>
  </si>
  <si>
    <t>133215</t>
  </si>
  <si>
    <t>Intergenerational School, The</t>
  </si>
  <si>
    <t>133256</t>
  </si>
  <si>
    <t>Parma Community</t>
  </si>
  <si>
    <t>133264</t>
  </si>
  <si>
    <t>Dohn Community</t>
  </si>
  <si>
    <t>133280</t>
  </si>
  <si>
    <t>Washington Park Community</t>
  </si>
  <si>
    <t>133306</t>
  </si>
  <si>
    <t>Summit Academy Altern Canton</t>
  </si>
  <si>
    <t>133322</t>
  </si>
  <si>
    <t>Summit Academy CS-Lorain</t>
  </si>
  <si>
    <t>133330</t>
  </si>
  <si>
    <t>T.C.P. World Academy</t>
  </si>
  <si>
    <t>133348</t>
  </si>
  <si>
    <t>Richard Allen Preparatory</t>
  </si>
  <si>
    <t>133421</t>
  </si>
  <si>
    <t>Graham School, The</t>
  </si>
  <si>
    <t>133439</t>
  </si>
  <si>
    <t>Cornerstone Academy</t>
  </si>
  <si>
    <t>133454</t>
  </si>
  <si>
    <t>DLA-Dayton View Campus</t>
  </si>
  <si>
    <t>133488</t>
  </si>
  <si>
    <t>River Gate High School</t>
  </si>
  <si>
    <t>133504</t>
  </si>
  <si>
    <t>Phoenix Community Learning Ctr</t>
  </si>
  <si>
    <t>133512</t>
  </si>
  <si>
    <t>Cincinnati College Prep Acad</t>
  </si>
  <si>
    <t>133538</t>
  </si>
  <si>
    <t>Edge Academy, The</t>
  </si>
  <si>
    <t>133561</t>
  </si>
  <si>
    <t>Millennium Community School</t>
  </si>
  <si>
    <t>133587</t>
  </si>
  <si>
    <t>Summit Academy Akron Elem</t>
  </si>
  <si>
    <t>133629</t>
  </si>
  <si>
    <t>Horizon Science Acad Cleveland</t>
  </si>
  <si>
    <t>133660</t>
  </si>
  <si>
    <t>Horizon Science Acad Columbus</t>
  </si>
  <si>
    <t>133678</t>
  </si>
  <si>
    <t>Riverside Academy</t>
  </si>
  <si>
    <t>133736</t>
  </si>
  <si>
    <t>Richard Allen Academy</t>
  </si>
  <si>
    <t>133785</t>
  </si>
  <si>
    <t>Queen City Career Prep HS</t>
  </si>
  <si>
    <t>133835</t>
  </si>
  <si>
    <t>Invictus High School</t>
  </si>
  <si>
    <t>133868</t>
  </si>
  <si>
    <t>Towpath Trail High School</t>
  </si>
  <si>
    <t>133942</t>
  </si>
  <si>
    <t>Toledo School For The Arts</t>
  </si>
  <si>
    <t>134072</t>
  </si>
  <si>
    <t>Youngstown Community School</t>
  </si>
  <si>
    <t>134098</t>
  </si>
  <si>
    <t>Old Brooklyn Community Element</t>
  </si>
  <si>
    <t>134122</t>
  </si>
  <si>
    <t>Autism Model School</t>
  </si>
  <si>
    <t>134197</t>
  </si>
  <si>
    <t>GIA</t>
  </si>
  <si>
    <t>134213</t>
  </si>
  <si>
    <t>Middlebury Academy</t>
  </si>
  <si>
    <t>134247</t>
  </si>
  <si>
    <t>City Day Community School</t>
  </si>
  <si>
    <t>142901</t>
  </si>
  <si>
    <t>Stark HS</t>
  </si>
  <si>
    <t>142919</t>
  </si>
  <si>
    <t>Black River Career Prep HS</t>
  </si>
  <si>
    <t>142927</t>
  </si>
  <si>
    <t>Focus Learning/Sw Columbus</t>
  </si>
  <si>
    <t>142935</t>
  </si>
  <si>
    <t>Focus East</t>
  </si>
  <si>
    <t>142943</t>
  </si>
  <si>
    <t>Focus Learning/N Columbus</t>
  </si>
  <si>
    <t>142950</t>
  </si>
  <si>
    <t>Ohio Virtual Academy</t>
  </si>
  <si>
    <t>142968</t>
  </si>
  <si>
    <t>Hope Academy Northcoast</t>
  </si>
  <si>
    <t>143172</t>
  </si>
  <si>
    <t>International Acad Of Columbus</t>
  </si>
  <si>
    <t>143198</t>
  </si>
  <si>
    <t>Great Western Academy</t>
  </si>
  <si>
    <t>143206</t>
  </si>
  <si>
    <t>Trotwood Prep&amp; Fitness Academy</t>
  </si>
  <si>
    <t>143214</t>
  </si>
  <si>
    <t>Middletown Prep &amp; Fitness Acad</t>
  </si>
  <si>
    <t>143297</t>
  </si>
  <si>
    <t>Autism Academy</t>
  </si>
  <si>
    <t>143305</t>
  </si>
  <si>
    <t>TRECA Digital Academy</t>
  </si>
  <si>
    <t>143313</t>
  </si>
  <si>
    <t>Innovation Academy West</t>
  </si>
  <si>
    <t>143396</t>
  </si>
  <si>
    <t>Alternative Education Academy</t>
  </si>
  <si>
    <t>143479</t>
  </si>
  <si>
    <t>Puritas Community Elementary</t>
  </si>
  <si>
    <t>143487</t>
  </si>
  <si>
    <t>Stockyard Community Elementary</t>
  </si>
  <si>
    <t>143529</t>
  </si>
  <si>
    <t>N. Dayton School Of Scie &amp; Dis</t>
  </si>
  <si>
    <t>143602</t>
  </si>
  <si>
    <t>Hamilton Cnty Math &amp; Science</t>
  </si>
  <si>
    <t>143610</t>
  </si>
  <si>
    <t>Arts &amp; College Preparatory Aca</t>
  </si>
  <si>
    <t>143644</t>
  </si>
  <si>
    <t>Sciotoville</t>
  </si>
  <si>
    <t>Scioto</t>
  </si>
  <si>
    <t>147231</t>
  </si>
  <si>
    <t>Schnee</t>
  </si>
  <si>
    <t>148981</t>
  </si>
  <si>
    <t>Tomorrow Center</t>
  </si>
  <si>
    <t>Morrow</t>
  </si>
  <si>
    <t>148999</t>
  </si>
  <si>
    <t>Valley Virtual</t>
  </si>
  <si>
    <t>149047</t>
  </si>
  <si>
    <t>GOAL Digital Academy</t>
  </si>
  <si>
    <t>149088</t>
  </si>
  <si>
    <t>Fairborn Digital Academy</t>
  </si>
  <si>
    <t>149302</t>
  </si>
  <si>
    <t>Skyway Career Prep HS</t>
  </si>
  <si>
    <t>149328</t>
  </si>
  <si>
    <t>Foxfire High School</t>
  </si>
  <si>
    <t>151175</t>
  </si>
  <si>
    <t>WCLA</t>
  </si>
  <si>
    <t>151183</t>
  </si>
  <si>
    <t>Lake Erie International HS</t>
  </si>
  <si>
    <t>151209</t>
  </si>
  <si>
    <t>Randall Park High School</t>
  </si>
  <si>
    <t>s1. Avg Teacher Salary</t>
  </si>
  <si>
    <t>s2. avg. employee- insurance</t>
  </si>
  <si>
    <t xml:space="preserve">S3a. Student Support </t>
  </si>
  <si>
    <t>s3b. Leader &amp; Accountability</t>
  </si>
  <si>
    <t>s3c. Building Lead &amp; Operation</t>
  </si>
  <si>
    <t>s3d. Ath Co Curr Act</t>
  </si>
  <si>
    <t>SWS per pupil</t>
  </si>
  <si>
    <t xml:space="preserve">a. Enrolled ADM </t>
  </si>
  <si>
    <t>a3. grade 4-8 FTE not enroll in CTE</t>
  </si>
  <si>
    <t xml:space="preserve">a4. grades 9-12 FTE not enroll in CTE </t>
  </si>
  <si>
    <t xml:space="preserve">a5. FTE enrolled in  CTE Program </t>
  </si>
  <si>
    <t xml:space="preserve">b. CTE Students Educated at JVSD or CTPD </t>
  </si>
  <si>
    <t xml:space="preserve">A1a. Funded Classroom Teachers </t>
  </si>
  <si>
    <t xml:space="preserve">A1b. Average Teacher Base Cost </t>
  </si>
  <si>
    <t xml:space="preserve">A1. Classroom Teacher Base Cost </t>
  </si>
  <si>
    <t xml:space="preserve">A2a. Funded Special Teachers </t>
  </si>
  <si>
    <t xml:space="preserve">A2. Special Teacher Cost </t>
  </si>
  <si>
    <t xml:space="preserve">A3a. Daily Rate with Benefits </t>
  </si>
  <si>
    <t xml:space="preserve">A3. Substitute Teacher Cost </t>
  </si>
  <si>
    <t xml:space="preserve">A4. Professional Development Cost </t>
  </si>
  <si>
    <t xml:space="preserve">A. Teacher Base Cost </t>
  </si>
  <si>
    <t xml:space="preserve">B. Student Support Base Cost </t>
  </si>
  <si>
    <t xml:space="preserve">C. Leadership and Accountability </t>
  </si>
  <si>
    <t xml:space="preserve">D. Building Leadership and Operations </t>
  </si>
  <si>
    <t>E1. Is the school eligible</t>
  </si>
  <si>
    <t>E. Ath Co-Curr Act</t>
  </si>
  <si>
    <t>F. Aggregate Base Cost without G</t>
  </si>
  <si>
    <t xml:space="preserve">G. CTE Students Educated at JVSD or CTPD </t>
  </si>
  <si>
    <t xml:space="preserve">H. Aggregate Base Cost </t>
  </si>
  <si>
    <t>SWS Funding before Phase in</t>
  </si>
  <si>
    <t>3. SWS Ratio</t>
  </si>
  <si>
    <t>Base cost Line A&gt;d amts</t>
  </si>
  <si>
    <t xml:space="preserve">CS sws Funding </t>
  </si>
  <si>
    <t>STEM</t>
  </si>
  <si>
    <t>Yes</t>
  </si>
  <si>
    <t>no</t>
  </si>
  <si>
    <t>stem</t>
  </si>
  <si>
    <t>State of Ohio</t>
  </si>
  <si>
    <t>N/A</t>
  </si>
  <si>
    <t>f. Career-Tech Students educated at JVSD or CTPD</t>
  </si>
  <si>
    <t>g. Transportation FTE</t>
  </si>
  <si>
    <t>Phase-in Percentage</t>
  </si>
  <si>
    <t>Aa. Base Cost</t>
  </si>
  <si>
    <t>Ba. Special Education</t>
  </si>
  <si>
    <t>Ca. DPIA</t>
  </si>
  <si>
    <t>Da. English Learner</t>
  </si>
  <si>
    <t>Ea. Career Technical Education</t>
  </si>
  <si>
    <t>Ab. Base Cost (new)</t>
  </si>
  <si>
    <t>Bb. Special Education</t>
  </si>
  <si>
    <t>Cb. DPIA</t>
  </si>
  <si>
    <t>Db. English Learner</t>
  </si>
  <si>
    <t>Eb. Career Technical Education</t>
  </si>
  <si>
    <t>C. Phase in Funding "Base Cost"</t>
  </si>
  <si>
    <t>C. Phase in Funding "Special ED"</t>
  </si>
  <si>
    <t>C. Phase in Funding "DPIA"</t>
  </si>
  <si>
    <t>C. Phase in Funding "English Learner"</t>
  </si>
  <si>
    <t>C. Phase in Funding "CTE"</t>
  </si>
  <si>
    <t>Fa. Total Base State Funding</t>
  </si>
  <si>
    <t>Fb. Total New Funding</t>
  </si>
  <si>
    <t xml:space="preserve">Fc. Total Phase in </t>
  </si>
  <si>
    <t>F. Core Foundation Funding</t>
  </si>
  <si>
    <t>G. Transportation Funding</t>
  </si>
  <si>
    <t>D. English Learners</t>
  </si>
  <si>
    <t>E Career Technical Education</t>
  </si>
  <si>
    <t>F Core Foundation Funding</t>
  </si>
  <si>
    <t>General Phase in</t>
  </si>
  <si>
    <t xml:space="preserve"> Executive Budget Reductions</t>
  </si>
  <si>
    <t>brick-and-mortar</t>
  </si>
  <si>
    <t>Proration %</t>
  </si>
  <si>
    <t>Eschool</t>
  </si>
  <si>
    <t xml:space="preserve">A. Aggregate Base Cost </t>
  </si>
  <si>
    <t>B. Special Education Funding</t>
  </si>
  <si>
    <t xml:space="preserve">C. Disadvantaged Pupil Impact Aid </t>
  </si>
  <si>
    <t xml:space="preserve">D. English Learners </t>
  </si>
  <si>
    <t xml:space="preserve">E. Career-Tech Education </t>
  </si>
  <si>
    <t xml:space="preserve">F1. Core Foundation Funding </t>
  </si>
  <si>
    <t>F2. FY20 Funding Base</t>
  </si>
  <si>
    <t xml:space="preserve">F. Core Foundation Funding </t>
  </si>
  <si>
    <t>Average Base Cost Per-Pupil</t>
  </si>
  <si>
    <t>Weight Cat1</t>
  </si>
  <si>
    <t>Weight Cat2</t>
  </si>
  <si>
    <t>Weight Cat3</t>
  </si>
  <si>
    <t>Weight Cat4</t>
  </si>
  <si>
    <t>Weight Cat5</t>
  </si>
  <si>
    <t>Weight Cat6</t>
  </si>
  <si>
    <t xml:space="preserve">Total Special Education ADM </t>
  </si>
  <si>
    <t xml:space="preserve">Category 1 Special Education ADM </t>
  </si>
  <si>
    <t>Category 2 Special Education ADM</t>
  </si>
  <si>
    <t>Category 3 Special Education ADM</t>
  </si>
  <si>
    <t>Category 4 Special Education ADM</t>
  </si>
  <si>
    <t>Category 5 Special Education ADM</t>
  </si>
  <si>
    <t>Category 6 Special Education ADM</t>
  </si>
  <si>
    <t>Category 1 Special Education Aid</t>
  </si>
  <si>
    <t xml:space="preserve">Category 2 Special Education Aid </t>
  </si>
  <si>
    <t xml:space="preserve">Category 3 Special Education Aid </t>
  </si>
  <si>
    <t>Category 4 Special Education Aid</t>
  </si>
  <si>
    <t>Category 5 Special Education Aid</t>
  </si>
  <si>
    <t xml:space="preserve">Category 6 Special Education Aid </t>
  </si>
  <si>
    <t xml:space="preserve">Total Special Education Aid </t>
  </si>
  <si>
    <t>s3. Economically Disadvantaged Percentage</t>
  </si>
  <si>
    <t>DPIA Per- Pupil Amount</t>
  </si>
  <si>
    <t>c1. Economically Disadvantaged ADM</t>
  </si>
  <si>
    <t>c2. 	Economically Disadvantaged Percentage</t>
  </si>
  <si>
    <t>c4. Economically Disadvantaged Index</t>
  </si>
  <si>
    <t xml:space="preserve">Disadvantaged Pupil Impact Aid (DPIA) </t>
  </si>
  <si>
    <t xml:space="preserve">C. Disadvantaged Pupil Impact Aid (DPIA) </t>
  </si>
  <si>
    <t>Weight Cat 1</t>
  </si>
  <si>
    <t>Weight Cat 2</t>
  </si>
  <si>
    <t>Weight Cat 3</t>
  </si>
  <si>
    <t>Category 1 EL ADM</t>
  </si>
  <si>
    <t>Category 2 EL ADM</t>
  </si>
  <si>
    <t>Category 3 EL ADM</t>
  </si>
  <si>
    <t>Total EL ADM</t>
  </si>
  <si>
    <t>Category 1 EL Funding</t>
  </si>
  <si>
    <t>Category 2 EL Funding</t>
  </si>
  <si>
    <t>Category 3 EL Funding</t>
  </si>
  <si>
    <t>Total EL funding</t>
  </si>
  <si>
    <t>D. Total EL funding</t>
  </si>
  <si>
    <t>Average CTE Base Cost Per-Pupil</t>
  </si>
  <si>
    <t>Assoc Weight</t>
  </si>
  <si>
    <t xml:space="preserve"> Category 1 Career Tech FTE-FY21</t>
  </si>
  <si>
    <t xml:space="preserve"> Category 2 Career Tech FTE-FY21</t>
  </si>
  <si>
    <t xml:space="preserve"> Category 3 Career Tech FTE-FY21</t>
  </si>
  <si>
    <t xml:space="preserve"> Category 4 Career Tech FTE-FY21</t>
  </si>
  <si>
    <t xml:space="preserve"> Category 5 Career Tech FTE-FY21</t>
  </si>
  <si>
    <t xml:space="preserve"> Category 1 Career Tech Funding</t>
  </si>
  <si>
    <t xml:space="preserve"> Category 2 Career Tech Funding</t>
  </si>
  <si>
    <t xml:space="preserve"> Category 3 Career Tech Funding</t>
  </si>
  <si>
    <t xml:space="preserve"> Category 4 Career Tech Funding</t>
  </si>
  <si>
    <t xml:space="preserve"> Category 5 Career Tech Funding</t>
  </si>
  <si>
    <t>Category 1-5 CTE Funding</t>
  </si>
  <si>
    <t>Total CTE FTE</t>
  </si>
  <si>
    <t xml:space="preserve">CTE Associated Services </t>
  </si>
  <si>
    <t>Total CTE Funding</t>
  </si>
  <si>
    <t>Transportation FTE</t>
  </si>
  <si>
    <t>Transportation Funding</t>
  </si>
  <si>
    <t>Ohio Department of Education</t>
  </si>
  <si>
    <t xml:space="preserve">Office Of Budget and School Funding </t>
  </si>
  <si>
    <t>Base Cost- Community School/STEM School</t>
  </si>
  <si>
    <t>FY2023 Simulation Calculator Version -1</t>
  </si>
  <si>
    <t>IRN:</t>
  </si>
  <si>
    <t>School Name:</t>
  </si>
  <si>
    <t>County:</t>
  </si>
  <si>
    <t>Sponsor Name:</t>
  </si>
  <si>
    <t>E-School:</t>
  </si>
  <si>
    <t>Statewide Factors</t>
  </si>
  <si>
    <t>Average Teacher Salary</t>
  </si>
  <si>
    <t>Average Annual Employer-Paid Insurance Cost</t>
  </si>
  <si>
    <t>s3</t>
  </si>
  <si>
    <t>Average Base Cost Per-Pupil For</t>
  </si>
  <si>
    <t xml:space="preserve">District Factors </t>
  </si>
  <si>
    <t xml:space="preserve">a </t>
  </si>
  <si>
    <t>Enrolled ADM [a1+a2+a3+a4+a5]</t>
  </si>
  <si>
    <t xml:space="preserve">a1 </t>
  </si>
  <si>
    <t>Kindergarten FTE</t>
  </si>
  <si>
    <t xml:space="preserve">a2 </t>
  </si>
  <si>
    <t>Grades 1-3 FTE</t>
  </si>
  <si>
    <t xml:space="preserve">a3 </t>
  </si>
  <si>
    <t>Grades 4-8 FTE not enrolled in CTE Program</t>
  </si>
  <si>
    <t xml:space="preserve">a4 </t>
  </si>
  <si>
    <t xml:space="preserve">Grades 9-12 FTE not enrolled in CTE Program </t>
  </si>
  <si>
    <t>a5</t>
  </si>
  <si>
    <t xml:space="preserve">FTE enrolled in Career Technical Education (CTE) Program </t>
  </si>
  <si>
    <t>b</t>
  </si>
  <si>
    <t xml:space="preserve">CTE Students Educated at JVSD or CTPD </t>
  </si>
  <si>
    <t xml:space="preserve">Detailed Calculation </t>
  </si>
  <si>
    <t>A</t>
  </si>
  <si>
    <t>Teacher Base Cost [A1+A2+A3+A4]</t>
  </si>
  <si>
    <t xml:space="preserve">A1 </t>
  </si>
  <si>
    <t>Classroom Teacher Base Cost [A1a*A1b]</t>
  </si>
  <si>
    <t>A1a</t>
  </si>
  <si>
    <t>Funded Classroom Teachers [(a1/20)+(a2/23)+(a3/25)+(a4/27)+(a5/18)]</t>
  </si>
  <si>
    <t>A1b</t>
  </si>
  <si>
    <t>Average Teacher Base Cost [(s1*1.16)+s2]</t>
  </si>
  <si>
    <t xml:space="preserve">A2 </t>
  </si>
  <si>
    <t>Special Teacher Cost [A2a*A1b]</t>
  </si>
  <si>
    <t>A2a</t>
  </si>
  <si>
    <t>Funded Special Teachers [a/150]</t>
  </si>
  <si>
    <t>A3</t>
  </si>
  <si>
    <t>Substitute Teacher Cost [(A1a+A2a)*A3a*5]</t>
  </si>
  <si>
    <t>A3a</t>
  </si>
  <si>
    <t>Daily Rate with Benefits [$90*1.16]</t>
  </si>
  <si>
    <t xml:space="preserve">A4 </t>
  </si>
  <si>
    <t>Professional Development Cost [(A1a+A2a)*((s1*1.16)/180)*4]</t>
  </si>
  <si>
    <t>B</t>
  </si>
  <si>
    <t>Student Support Base Cost [a*s3a]</t>
  </si>
  <si>
    <t>C</t>
  </si>
  <si>
    <t>Leadership and Accountability Base Cost [a*s3b]</t>
  </si>
  <si>
    <t>D</t>
  </si>
  <si>
    <t>Building Leadership and Operations Base Cost [a*s3c]</t>
  </si>
  <si>
    <t>Athletic Co-Curricular Activities Base Cost  [if E1 = Yes then a*s3d else 0]</t>
  </si>
  <si>
    <t>E1</t>
  </si>
  <si>
    <t>Is the school eligible?</t>
  </si>
  <si>
    <t>F</t>
  </si>
  <si>
    <t>Aggregate Base Cost without G [A+B+C+D+E]</t>
  </si>
  <si>
    <t>G</t>
  </si>
  <si>
    <r>
      <t>CTE Students Educated at JVSD or CTPD [b*(F/a)*0.20]</t>
    </r>
    <r>
      <rPr>
        <sz val="8"/>
        <color theme="1"/>
        <rFont val="Calibri"/>
        <family val="2"/>
        <scheme val="minor"/>
      </rPr>
      <t> </t>
    </r>
  </si>
  <si>
    <t>H</t>
  </si>
  <si>
    <t xml:space="preserve">Aggregate Base Cost [F+G] </t>
  </si>
  <si>
    <t>I</t>
  </si>
  <si>
    <t>Community/STEM School Base Cost Per-Pupil [H/a]</t>
  </si>
  <si>
    <t>Note: STEM Schools are not eligible for line G</t>
  </si>
  <si>
    <t>Average Career-Technical Base Cost Per-Pupil</t>
  </si>
  <si>
    <t>s4</t>
  </si>
  <si>
    <t>Transportation Per-Pupil</t>
  </si>
  <si>
    <t xml:space="preserve">Enrolled ADM  </t>
  </si>
  <si>
    <t xml:space="preserve">b </t>
  </si>
  <si>
    <t>Special Education ADM [b1 + b2 + b3 + b4 + b5 + b6]</t>
  </si>
  <si>
    <t xml:space="preserve">b1 </t>
  </si>
  <si>
    <t xml:space="preserve">Category 1 </t>
  </si>
  <si>
    <t xml:space="preserve">b2 </t>
  </si>
  <si>
    <t xml:space="preserve">Category 2 </t>
  </si>
  <si>
    <t xml:space="preserve">b3 </t>
  </si>
  <si>
    <t xml:space="preserve">Category 3 </t>
  </si>
  <si>
    <t xml:space="preserve">b4 </t>
  </si>
  <si>
    <t xml:space="preserve">Category 4 </t>
  </si>
  <si>
    <t>b5</t>
  </si>
  <si>
    <t xml:space="preserve">Category 5 </t>
  </si>
  <si>
    <t xml:space="preserve">b6 </t>
  </si>
  <si>
    <t xml:space="preserve">Category 6 </t>
  </si>
  <si>
    <t xml:space="preserve">c </t>
  </si>
  <si>
    <t>Disadvantaged Pupil Impact Aid (DPIA) Data</t>
  </si>
  <si>
    <t xml:space="preserve">c1 </t>
  </si>
  <si>
    <t xml:space="preserve">d </t>
  </si>
  <si>
    <t>English Learners ADM [d1+d2+d3]</t>
  </si>
  <si>
    <t xml:space="preserve">d1 </t>
  </si>
  <si>
    <t xml:space="preserve">d2 </t>
  </si>
  <si>
    <t xml:space="preserve">d3 </t>
  </si>
  <si>
    <t xml:space="preserve">e </t>
  </si>
  <si>
    <t>Career Technical Education FTE [e1+e2+e3+e4+e5]</t>
  </si>
  <si>
    <t xml:space="preserve"> f </t>
  </si>
  <si>
    <t>Career-Tech Students educated at JVSD or CTPD</t>
  </si>
  <si>
    <t xml:space="preserve">g </t>
  </si>
  <si>
    <t xml:space="preserve">B </t>
  </si>
  <si>
    <t>Special Education [B1+B2+B3+B4+B5+B6]</t>
  </si>
  <si>
    <t xml:space="preserve">B1 </t>
  </si>
  <si>
    <t>Category 1 [b1*0.2435*s1]</t>
  </si>
  <si>
    <t xml:space="preserve">B2 </t>
  </si>
  <si>
    <t>Category 2 [b2*0.6179*s1]</t>
  </si>
  <si>
    <t xml:space="preserve">B3 </t>
  </si>
  <si>
    <t>Category 3 [b3*1.4845*s1]</t>
  </si>
  <si>
    <t xml:space="preserve">B4 </t>
  </si>
  <si>
    <t>Category 4 [b4*1.9812*s1]</t>
  </si>
  <si>
    <t xml:space="preserve">B5 </t>
  </si>
  <si>
    <t>Category 5 [b5*2.6830*s1]</t>
  </si>
  <si>
    <t xml:space="preserve">B6 </t>
  </si>
  <si>
    <t>Category 6 [b6*3.9554*s1]</t>
  </si>
  <si>
    <t xml:space="preserve">C </t>
  </si>
  <si>
    <t>Disadvantaged Pupil Impact Aid (DPIA) [$422*c1*c3]</t>
  </si>
  <si>
    <t xml:space="preserve">D </t>
  </si>
  <si>
    <t>English Learners [D1+D2+D3]</t>
  </si>
  <si>
    <t xml:space="preserve">D1 </t>
  </si>
  <si>
    <t>Category 1 [d1*0.2104*s1]</t>
  </si>
  <si>
    <t xml:space="preserve">D2 </t>
  </si>
  <si>
    <t>Category 2 [d2*0.1577*s1]</t>
  </si>
  <si>
    <t xml:space="preserve">D3 </t>
  </si>
  <si>
    <t>Category 3 [d3*0.1053*s1]</t>
  </si>
  <si>
    <t xml:space="preserve">E </t>
  </si>
  <si>
    <t xml:space="preserve">Career Technical Education [E1+E2+E3+E4+E5+E6] </t>
  </si>
  <si>
    <t xml:space="preserve">E1 </t>
  </si>
  <si>
    <t>Category 1 [e1*0.6230*s2]</t>
  </si>
  <si>
    <t xml:space="preserve">E2 </t>
  </si>
  <si>
    <t>Category 2 [e2*0.5905*s2]</t>
  </si>
  <si>
    <t xml:space="preserve">E3 </t>
  </si>
  <si>
    <t>Category 3 [e3*0.2154*s2]</t>
  </si>
  <si>
    <t xml:space="preserve">E4 </t>
  </si>
  <si>
    <t>Category 4 [e4*0.1830*s2]</t>
  </si>
  <si>
    <t xml:space="preserve">E5 </t>
  </si>
  <si>
    <t>Category 5 [e5*0.1570*s2]</t>
  </si>
  <si>
    <t xml:space="preserve">E6 </t>
  </si>
  <si>
    <t>Associated Services [e*0.0294*s2]</t>
  </si>
  <si>
    <t xml:space="preserve">F </t>
  </si>
  <si>
    <t>F1</t>
  </si>
  <si>
    <t>Core Foundation Funding Before Phase-in [A+B+C+D+E]</t>
  </si>
  <si>
    <t>F2</t>
  </si>
  <si>
    <t>Funding Base [FY20 SFPR Line A + Line E]</t>
  </si>
  <si>
    <t xml:space="preserve">G </t>
  </si>
  <si>
    <t>Formula Transition Supplement [if ((H1–H2)*a)&gt;0 then ((H1–H2)*a) else 0]</t>
  </si>
  <si>
    <t>FY21 Funding Base [FY21 SFPR Line l + Line L + Line M + Line N]</t>
  </si>
  <si>
    <t xml:space="preserve">FY21 Student FTE </t>
  </si>
  <si>
    <t xml:space="preserve">I </t>
  </si>
  <si>
    <t>I1</t>
  </si>
  <si>
    <t xml:space="preserve">Proration Percentage </t>
  </si>
  <si>
    <t>J</t>
  </si>
  <si>
    <t>[a] Base State Funding</t>
  </si>
  <si>
    <t>[b] Calculated State Funding</t>
  </si>
  <si>
    <t>State Support</t>
  </si>
  <si>
    <t>Special Education</t>
  </si>
  <si>
    <t>Disadvantaged Pupil Impact Aid (DPIA)</t>
  </si>
  <si>
    <t>English Learners</t>
  </si>
  <si>
    <t>Career Technical Education</t>
  </si>
  <si>
    <t>Core Foundation Funding [A + B + C + D + E]</t>
  </si>
  <si>
    <t>Formula Transition Supplement</t>
  </si>
  <si>
    <t>K</t>
  </si>
  <si>
    <t>L</t>
  </si>
  <si>
    <t>M</t>
  </si>
  <si>
    <t>N</t>
  </si>
  <si>
    <t>Disclosure</t>
  </si>
  <si>
    <t>Base Cost - Student Wellness and Success</t>
  </si>
  <si>
    <t>Phase-in Funding:</t>
  </si>
  <si>
    <t>Row Labels</t>
  </si>
  <si>
    <t>Sum of TOTAL_ADJSTD_FTE</t>
  </si>
  <si>
    <t>Sum of ECON_DISADV_FTE</t>
  </si>
  <si>
    <t>Sum of EL_CAT_1_FTE</t>
  </si>
  <si>
    <t>Sum of EL_CAT_2_FTE</t>
  </si>
  <si>
    <t>Sum of EL_CAT_3_FTE</t>
  </si>
  <si>
    <t>Sum of SPECED_CAT_1_FTE</t>
  </si>
  <si>
    <t>Sum of SPECED_CAT_2_FTE</t>
  </si>
  <si>
    <t>Sum of SPECED_CAT_3_FTE</t>
  </si>
  <si>
    <t>Sum of SPECED_CAT_4_FTE</t>
  </si>
  <si>
    <t>Sum of SPECED_CAT_5_FTE</t>
  </si>
  <si>
    <t>Sum of SPECED_CAT_6_FTE</t>
  </si>
  <si>
    <t>Sum of CTE_FUND_CAT_1_FTE</t>
  </si>
  <si>
    <t>Sum of CTE_FUND_CAT_2_FTE</t>
  </si>
  <si>
    <t>Sum of CTE_FUND_CAT_3_FTE</t>
  </si>
  <si>
    <t>Sum of CTE_FUND_CAT_4_FTE</t>
  </si>
  <si>
    <t>Sum of CTE_FUND_CAT_5_FTE</t>
  </si>
  <si>
    <t>Grand Total</t>
  </si>
  <si>
    <t>IRN</t>
  </si>
  <si>
    <t>TOTAL_ADJSTD_FTE</t>
  </si>
  <si>
    <t xml:space="preserve"> ECON_DISADV_FTE</t>
  </si>
  <si>
    <t>EL_CAT_1_FTE</t>
  </si>
  <si>
    <t xml:space="preserve"> EL_CAT_2_FTE</t>
  </si>
  <si>
    <t xml:space="preserve"> EL_CAT_3_FTE</t>
  </si>
  <si>
    <t>SPECED_CAT_1_FTE</t>
  </si>
  <si>
    <t>SPECED_CAT_2_FTE</t>
  </si>
  <si>
    <t xml:space="preserve"> SPECED_CAT_3_FTE</t>
  </si>
  <si>
    <t>SPECED_CAT_4_FTE</t>
  </si>
  <si>
    <t xml:space="preserve"> SPECED_CAT_5_FTE</t>
  </si>
  <si>
    <t>SPECED_CAT_6_FTE</t>
  </si>
  <si>
    <t xml:space="preserve"> CTE_FUND_CAT_1_FTE</t>
  </si>
  <si>
    <t>CTE_FUND_CAT_2_FTE</t>
  </si>
  <si>
    <t xml:space="preserve"> CTE_FUND_CAT_3_FTE</t>
  </si>
  <si>
    <t xml:space="preserve"> CTE_FUND_CAT_4_FTE</t>
  </si>
  <si>
    <t xml:space="preserve"> CTE_FUND_CAT_5_FTE</t>
  </si>
  <si>
    <t>b Base Cost Enrolled ADM</t>
  </si>
  <si>
    <t>A Teacher Base Cost</t>
  </si>
  <si>
    <t>B Student Support Base Cost</t>
  </si>
  <si>
    <t>C District Leadership and Accountability Base Cost</t>
  </si>
  <si>
    <t>D Building Leadership and Operations Base Cost</t>
  </si>
  <si>
    <t>E Athletic Co-Curricular Activities Base Cost</t>
  </si>
  <si>
    <t xml:space="preserve">B3. Student Wellness and Success Cost </t>
  </si>
  <si>
    <t>sws per pupil amts</t>
  </si>
  <si>
    <t>Agency Name</t>
  </si>
  <si>
    <t>County</t>
  </si>
  <si>
    <t>Org Type</t>
  </si>
  <si>
    <t>OHSAA member</t>
  </si>
  <si>
    <t>Three athletic teams</t>
  </si>
  <si>
    <t>Eligible?</t>
  </si>
  <si>
    <t xml:space="preserve">CS </t>
  </si>
  <si>
    <t>No</t>
  </si>
  <si>
    <t>Acad of Education Excellence</t>
  </si>
  <si>
    <t>Ada Ex Vill SD</t>
  </si>
  <si>
    <t>School District</t>
  </si>
  <si>
    <t>Adena Local SD</t>
  </si>
  <si>
    <t>Ross</t>
  </si>
  <si>
    <t>Akron City SD</t>
  </si>
  <si>
    <t>Alexander Local SD</t>
  </si>
  <si>
    <t>Athens</t>
  </si>
  <si>
    <t>Allen East Local SD</t>
  </si>
  <si>
    <t>Alliance City SD</t>
  </si>
  <si>
    <t>Amanda-Clearcreek Local SD</t>
  </si>
  <si>
    <t>Fairfield</t>
  </si>
  <si>
    <t>Amherst Ex Vill SD</t>
  </si>
  <si>
    <t>Anna Local SD</t>
  </si>
  <si>
    <t>Shelby</t>
  </si>
  <si>
    <t>Ansonia Local SD</t>
  </si>
  <si>
    <t>Darke</t>
  </si>
  <si>
    <t>Anthony Wayne Local SD</t>
  </si>
  <si>
    <t>Antwerp Local SD</t>
  </si>
  <si>
    <t>Paulding</t>
  </si>
  <si>
    <t>Arcadia Local SD</t>
  </si>
  <si>
    <t>Arcanum Butler Local SD</t>
  </si>
  <si>
    <t>Archbold-Area Local SD</t>
  </si>
  <si>
    <t>Fulton</t>
  </si>
  <si>
    <t>Arlington Local SD</t>
  </si>
  <si>
    <t>Ashland City SD</t>
  </si>
  <si>
    <t>Ashtabula Area City SD</t>
  </si>
  <si>
    <t>Ashtabula</t>
  </si>
  <si>
    <t>Athens City SD</t>
  </si>
  <si>
    <t>Aurora City SD</t>
  </si>
  <si>
    <t>Austintown Local SD</t>
  </si>
  <si>
    <t>Avon Lake City SD</t>
  </si>
  <si>
    <t>Avon Local SD</t>
  </si>
  <si>
    <t>Ayersville Local SD</t>
  </si>
  <si>
    <t>Defiance</t>
  </si>
  <si>
    <t>Barberton City SD</t>
  </si>
  <si>
    <t>Barnesville Ex Vill SD</t>
  </si>
  <si>
    <t>Belmont</t>
  </si>
  <si>
    <t>Batavia Local SD</t>
  </si>
  <si>
    <t>Clermont</t>
  </si>
  <si>
    <t>Bath Local SD</t>
  </si>
  <si>
    <t>Bay Village City SD</t>
  </si>
  <si>
    <t>Beachwood City SD</t>
  </si>
  <si>
    <t>Beaver Local SD</t>
  </si>
  <si>
    <t>Beavercreek City SD</t>
  </si>
  <si>
    <t>Bedford City SD</t>
  </si>
  <si>
    <t>Bellaire Local SD</t>
  </si>
  <si>
    <t>Bellefontaine City SD</t>
  </si>
  <si>
    <t>Logan</t>
  </si>
  <si>
    <t>Bellevue City SD</t>
  </si>
  <si>
    <t>Huron</t>
  </si>
  <si>
    <t>Belpre City SD</t>
  </si>
  <si>
    <t>Washington</t>
  </si>
  <si>
    <t>Benjamin Logan Local SD</t>
  </si>
  <si>
    <t>Benton Carroll Salem Local S</t>
  </si>
  <si>
    <t>Ottawa</t>
  </si>
  <si>
    <t>Berea City SD</t>
  </si>
  <si>
    <t>Berkshire Local SD</t>
  </si>
  <si>
    <t>Geauga</t>
  </si>
  <si>
    <t>Berne Union Local SD</t>
  </si>
  <si>
    <t>Bethel Local SD</t>
  </si>
  <si>
    <t>Miami</t>
  </si>
  <si>
    <t>Bethel-Tate Local SD</t>
  </si>
  <si>
    <t>Bexley City SD</t>
  </si>
  <si>
    <t>Big Walnut Local SD</t>
  </si>
  <si>
    <t>Delaware</t>
  </si>
  <si>
    <t>Black River Local SD</t>
  </si>
  <si>
    <t>Medina</t>
  </si>
  <si>
    <t>Blanchester Local SD</t>
  </si>
  <si>
    <t>Clinton</t>
  </si>
  <si>
    <t>Bloom Carroll Local SD</t>
  </si>
  <si>
    <t>Bloomfield-Mespo Local SD</t>
  </si>
  <si>
    <t>Bloom-Vernon Local SD</t>
  </si>
  <si>
    <t>Bluffton Ex Vill SD</t>
  </si>
  <si>
    <t>Boardman Local SD</t>
  </si>
  <si>
    <t>Botkins Local SD</t>
  </si>
  <si>
    <t>Bowling Green City SD</t>
  </si>
  <si>
    <t>Wood</t>
  </si>
  <si>
    <t>Bradford Ex Vill SD</t>
  </si>
  <si>
    <t>Brecksville-Broadview Height</t>
  </si>
  <si>
    <t>Bridgeport Ex Vill SD</t>
  </si>
  <si>
    <t>Bridges Community Academy</t>
  </si>
  <si>
    <t>Bright Local SD</t>
  </si>
  <si>
    <t>Highland</t>
  </si>
  <si>
    <t>Bristol Local SD</t>
  </si>
  <si>
    <t>Brookfield Local SD</t>
  </si>
  <si>
    <t>Brooklyn City SD</t>
  </si>
  <si>
    <t>Brookville Local SD</t>
  </si>
  <si>
    <t>Brown Local SD</t>
  </si>
  <si>
    <t>Carroll</t>
  </si>
  <si>
    <t>Brunswick City SD</t>
  </si>
  <si>
    <t>Bryan City SD</t>
  </si>
  <si>
    <t>Williams</t>
  </si>
  <si>
    <t>Buckeye Central Local SD</t>
  </si>
  <si>
    <t>Crawford</t>
  </si>
  <si>
    <t>Buckeye Local SD</t>
  </si>
  <si>
    <t>Jefferson</t>
  </si>
  <si>
    <t>Buckeye Valley Local SD</t>
  </si>
  <si>
    <t>Bucyrus City SD</t>
  </si>
  <si>
    <t>Caldwell Ex Vill SD</t>
  </si>
  <si>
    <t>Noble</t>
  </si>
  <si>
    <t>Cambridge City SD</t>
  </si>
  <si>
    <t>Guernsey</t>
  </si>
  <si>
    <t>Campbell City SD</t>
  </si>
  <si>
    <t>Canal Winchester Local SD</t>
  </si>
  <si>
    <t>Canfield Local SD</t>
  </si>
  <si>
    <t>Canton City SD</t>
  </si>
  <si>
    <t>Canton Local SD</t>
  </si>
  <si>
    <t>Cardinal Local SD</t>
  </si>
  <si>
    <t>Cardington-Lincoln Local SD</t>
  </si>
  <si>
    <t>Carey Ex Vill SD</t>
  </si>
  <si>
    <t>Wyandot</t>
  </si>
  <si>
    <t>Carlisle Local SD</t>
  </si>
  <si>
    <t>Carrollton Ex Vill SD</t>
  </si>
  <si>
    <t>Cedar Cliff Local SD</t>
  </si>
  <si>
    <t>Celina City SD</t>
  </si>
  <si>
    <t>Mercer</t>
  </si>
  <si>
    <t>Centerburg Local SD</t>
  </si>
  <si>
    <t>Knox</t>
  </si>
  <si>
    <t>Centerville City SD</t>
  </si>
  <si>
    <t>Central Local SD</t>
  </si>
  <si>
    <t>Chagrin Falls Ex Vill SD</t>
  </si>
  <si>
    <t>Champion Local SD</t>
  </si>
  <si>
    <t>Chardon Local SD</t>
  </si>
  <si>
    <t>Chesapeake Union Ex Vill SD</t>
  </si>
  <si>
    <t>Chillicothe City SD</t>
  </si>
  <si>
    <t>Chippewa Local SD</t>
  </si>
  <si>
    <t>Cincinnati City SD</t>
  </si>
  <si>
    <t>Circleville City SD</t>
  </si>
  <si>
    <t>Pickaway</t>
  </si>
  <si>
    <t>Citizens Academy</t>
  </si>
  <si>
    <t>Citizens Leadership Academy</t>
  </si>
  <si>
    <t>Clark-Shawnee Local SD</t>
  </si>
  <si>
    <t>Clay Local SD</t>
  </si>
  <si>
    <t>Claymont City SD</t>
  </si>
  <si>
    <t>Clear Fork Valley Local SD</t>
  </si>
  <si>
    <t>Clearview Local SD</t>
  </si>
  <si>
    <t>Clermont-Northeastern Local</t>
  </si>
  <si>
    <t>Cleveland Hts-Univ Hts City</t>
  </si>
  <si>
    <t>Cleveland Municipal SD</t>
  </si>
  <si>
    <t>Clinton-Massie Local SD</t>
  </si>
  <si>
    <t>Cloverleaf Local SD</t>
  </si>
  <si>
    <t>Clyde-Green Springs Ex Vill</t>
  </si>
  <si>
    <t>Sandusky</t>
  </si>
  <si>
    <t>Coldwater Ex Vill SD</t>
  </si>
  <si>
    <t>College Corner Local SD</t>
  </si>
  <si>
    <t>Preble</t>
  </si>
  <si>
    <t>Colonel Crawford Local SD</t>
  </si>
  <si>
    <t>Columbia Local SD</t>
  </si>
  <si>
    <t>Columbiana Ex Vill SD</t>
  </si>
  <si>
    <t>Columbus City SD</t>
  </si>
  <si>
    <t>Columbus Grove Local SD</t>
  </si>
  <si>
    <t>Putnam</t>
  </si>
  <si>
    <t>Conneaut Area City SD</t>
  </si>
  <si>
    <t>Conotton Valley Union Local</t>
  </si>
  <si>
    <t>Continental Local SD</t>
  </si>
  <si>
    <t>Copley-Fairlawn City SD</t>
  </si>
  <si>
    <t>Cory-Rawson Local SD</t>
  </si>
  <si>
    <t>Coshocton City SD</t>
  </si>
  <si>
    <t>Coventry Local SD</t>
  </si>
  <si>
    <t>Covington Ex Vill SD</t>
  </si>
  <si>
    <t>Crestline Ex Vill SD</t>
  </si>
  <si>
    <t>Crestview Local SD</t>
  </si>
  <si>
    <t>Van Wert</t>
  </si>
  <si>
    <t>Crestwood Local SD</t>
  </si>
  <si>
    <t>Crooksville Ex Vill SD</t>
  </si>
  <si>
    <t>Perry</t>
  </si>
  <si>
    <t>Cuyahoga Falls City SD</t>
  </si>
  <si>
    <t>Cuyahoga Heights Local SD</t>
  </si>
  <si>
    <t>Dalton Local SD</t>
  </si>
  <si>
    <t>Danbury Local SD</t>
  </si>
  <si>
    <t>Danville Local SD</t>
  </si>
  <si>
    <t>Dawson-Bryant Local SD</t>
  </si>
  <si>
    <t>Dayton City SD</t>
  </si>
  <si>
    <t>Deer Park Community City SD</t>
  </si>
  <si>
    <t>Defiance City SD</t>
  </si>
  <si>
    <t>Delaware City SD</t>
  </si>
  <si>
    <t>Delphos City SD</t>
  </si>
  <si>
    <t>Dover City SD</t>
  </si>
  <si>
    <t>Dublin City SD</t>
  </si>
  <si>
    <t>East Cleveland City SD</t>
  </si>
  <si>
    <t>East Clinton Local SD</t>
  </si>
  <si>
    <t>East Guernsey Local SD</t>
  </si>
  <si>
    <t>East Holmes Local SD</t>
  </si>
  <si>
    <t>Holmes</t>
  </si>
  <si>
    <t>East Knox Local SD</t>
  </si>
  <si>
    <t>East Liverpool City SD</t>
  </si>
  <si>
    <t>East Muskingum Local SD</t>
  </si>
  <si>
    <t>East Palestine City SD</t>
  </si>
  <si>
    <t>Eastern Local SD</t>
  </si>
  <si>
    <t>Brown</t>
  </si>
  <si>
    <t>Meigs</t>
  </si>
  <si>
    <t>Pike</t>
  </si>
  <si>
    <t>Eastwood Local SD</t>
  </si>
  <si>
    <t>Eaton Community Schools City</t>
  </si>
  <si>
    <t>Edgerton Local SD</t>
  </si>
  <si>
    <t>Edgewood City SD</t>
  </si>
  <si>
    <t>Edison Local SD</t>
  </si>
  <si>
    <t>Edon-Northwest Local SD</t>
  </si>
  <si>
    <t>Elgin Local SD</t>
  </si>
  <si>
    <t>Elida Local SD</t>
  </si>
  <si>
    <t>Elmwood Local SD</t>
  </si>
  <si>
    <t>Elyria City SD</t>
  </si>
  <si>
    <t>Euclid City SD</t>
  </si>
  <si>
    <t>Everest High School</t>
  </si>
  <si>
    <t>Evergreen Local SD</t>
  </si>
  <si>
    <t>Fairbanks Local SD</t>
  </si>
  <si>
    <t>Union</t>
  </si>
  <si>
    <t>Fairborn City SD</t>
  </si>
  <si>
    <t>Fairfield City SD</t>
  </si>
  <si>
    <t>Fairfield Local SD</t>
  </si>
  <si>
    <t>Fairfield Union Local SD</t>
  </si>
  <si>
    <t>Fairland Local SD</t>
  </si>
  <si>
    <t>Fairlawn Local SD</t>
  </si>
  <si>
    <t>Fairless Local SD</t>
  </si>
  <si>
    <t>Fairport Harbor Ex Vill SD</t>
  </si>
  <si>
    <t>Fairview Park City SD</t>
  </si>
  <si>
    <t>Fayette Local SD</t>
  </si>
  <si>
    <t>Fayetteville-Perry Local SD</t>
  </si>
  <si>
    <t>Federal Hocking Local SD</t>
  </si>
  <si>
    <t>Felicity-Franklin Local SD</t>
  </si>
  <si>
    <t>Field Local SD</t>
  </si>
  <si>
    <t>Findlay City SD</t>
  </si>
  <si>
    <t>Finneytown Local SD</t>
  </si>
  <si>
    <t>Firelands Local SD</t>
  </si>
  <si>
    <t>Forest Hills Local SD</t>
  </si>
  <si>
    <t>Fort Frye Local SD</t>
  </si>
  <si>
    <t>Fort Loramie Local SD</t>
  </si>
  <si>
    <t>Fort Recovery Local SD</t>
  </si>
  <si>
    <t>Fostoria City SD</t>
  </si>
  <si>
    <t>Franklin City SD</t>
  </si>
  <si>
    <t>Franklin Local SD</t>
  </si>
  <si>
    <t>Franklin-Monroe Local SD</t>
  </si>
  <si>
    <t>Fredericktown Local SD</t>
  </si>
  <si>
    <t>Fremont City SD</t>
  </si>
  <si>
    <t>Frontier Local SD</t>
  </si>
  <si>
    <t>Gahanna-Jefferson City SD</t>
  </si>
  <si>
    <t>Galion City SD</t>
  </si>
  <si>
    <t>Gallia County Local SD</t>
  </si>
  <si>
    <t>Gallia</t>
  </si>
  <si>
    <t>Gallipolis City SD</t>
  </si>
  <si>
    <t>Garaway Local SD</t>
  </si>
  <si>
    <t>Garfield Heights City SD</t>
  </si>
  <si>
    <t>Geneva Area City SD</t>
  </si>
  <si>
    <t>Genoa Area Local SD</t>
  </si>
  <si>
    <t>Georgetown Ex Vill SD</t>
  </si>
  <si>
    <t>Gibsonburg Ex Vill SD</t>
  </si>
  <si>
    <t>Girard City SD</t>
  </si>
  <si>
    <t>Goshen Local SD</t>
  </si>
  <si>
    <t>Graham Local SD</t>
  </si>
  <si>
    <t>Champaign</t>
  </si>
  <si>
    <t>Grand Valley Local SD</t>
  </si>
  <si>
    <t>Grandview Heights City SD</t>
  </si>
  <si>
    <t>Granville Ex Vill SD</t>
  </si>
  <si>
    <t>Green Inspiration Acad</t>
  </si>
  <si>
    <t>Green Local SD</t>
  </si>
  <si>
    <t>Greeneview Local SD</t>
  </si>
  <si>
    <t>Greenfield Ex Vill SD</t>
  </si>
  <si>
    <t>Greenon Local SD</t>
  </si>
  <si>
    <t>Greenville City SD</t>
  </si>
  <si>
    <t>Groveport Madison Local SD</t>
  </si>
  <si>
    <t>Hamilton City SD</t>
  </si>
  <si>
    <t>Hamilton Local SD</t>
  </si>
  <si>
    <t>Hardin Northern Local SD</t>
  </si>
  <si>
    <t>Hardin-Houston Local SD</t>
  </si>
  <si>
    <t>Harrison Hills City SD</t>
  </si>
  <si>
    <t>Heath City SD</t>
  </si>
  <si>
    <t>Hicksville Ex Vill SD</t>
  </si>
  <si>
    <t>Highland Local SD</t>
  </si>
  <si>
    <t>Hilliard City SD</t>
  </si>
  <si>
    <t>Hillsboro City SD</t>
  </si>
  <si>
    <t>Hillsdale Local SD</t>
  </si>
  <si>
    <t>Holgate Local SD</t>
  </si>
  <si>
    <t>Henry</t>
  </si>
  <si>
    <t>Hopewell-Loudon Local SD</t>
  </si>
  <si>
    <t>Howland Local SD</t>
  </si>
  <si>
    <t>Hubbard Ex Vill SD</t>
  </si>
  <si>
    <t>Huber Heights City SD</t>
  </si>
  <si>
    <t>Hudson City SD</t>
  </si>
  <si>
    <t>Huntington Local SD</t>
  </si>
  <si>
    <t>Huron City SD</t>
  </si>
  <si>
    <t>Independence Local SD</t>
  </si>
  <si>
    <t>Indian Creek Local SD</t>
  </si>
  <si>
    <t>Indian Hill Ex Vill SD</t>
  </si>
  <si>
    <t>Indian Lake Local SD</t>
  </si>
  <si>
    <t>Indian Valley Local SD</t>
  </si>
  <si>
    <t>Ironton City SD</t>
  </si>
  <si>
    <t>Jackson Center Local SD</t>
  </si>
  <si>
    <t>Jackson City SD</t>
  </si>
  <si>
    <t>Jackson</t>
  </si>
  <si>
    <t>Jackson Local SD</t>
  </si>
  <si>
    <t>Jackson-Milton Local SD</t>
  </si>
  <si>
    <t>James A Garfield Local SD</t>
  </si>
  <si>
    <t>Jefferson Area Local SD</t>
  </si>
  <si>
    <t>Jefferson Local SD</t>
  </si>
  <si>
    <t>Jefferson Township Local SD</t>
  </si>
  <si>
    <t>Jennings Local SD</t>
  </si>
  <si>
    <t>Johnstown-Monroe Local SD</t>
  </si>
  <si>
    <t>Jonathan Alder Local SD</t>
  </si>
  <si>
    <t>Joseph Badger Local SD</t>
  </si>
  <si>
    <t>Kalida Local SD</t>
  </si>
  <si>
    <t>Kelleys Island Local SD</t>
  </si>
  <si>
    <t>Kenston Local SD</t>
  </si>
  <si>
    <t>Kent City SD</t>
  </si>
  <si>
    <t>Kenton City SD</t>
  </si>
  <si>
    <t>Kettering City SD</t>
  </si>
  <si>
    <t>Keystone Local SD</t>
  </si>
  <si>
    <t>Kings Local SD</t>
  </si>
  <si>
    <t>Kirtland Local SD</t>
  </si>
  <si>
    <t>La Brae Local SD</t>
  </si>
  <si>
    <t>Lake Local SD</t>
  </si>
  <si>
    <t>Lakeview Local SD</t>
  </si>
  <si>
    <t>Lakewood City SD</t>
  </si>
  <si>
    <t>Lakewood Local SD</t>
  </si>
  <si>
    <t>Lakota Local SD</t>
  </si>
  <si>
    <t>Lancaster City SD</t>
  </si>
  <si>
    <t>Lebanon City SD</t>
  </si>
  <si>
    <t>Leetonia Ex Vill SD</t>
  </si>
  <si>
    <t>Leipsic Local SD</t>
  </si>
  <si>
    <t>Lexington Local SD</t>
  </si>
  <si>
    <t>Liberty Benton Local SD</t>
  </si>
  <si>
    <t>Liberty Center Local SD</t>
  </si>
  <si>
    <t>Liberty Local SD</t>
  </si>
  <si>
    <t>Liberty Union-Thurston Local</t>
  </si>
  <si>
    <t>Licking Heights Local SD</t>
  </si>
  <si>
    <t>Licking Valley Local SD</t>
  </si>
  <si>
    <t>Lima City SD</t>
  </si>
  <si>
    <t>Lincolnview Local SD</t>
  </si>
  <si>
    <t>Lisbon Ex Vill SD</t>
  </si>
  <si>
    <t>Little Miami Local SD</t>
  </si>
  <si>
    <t>Lockland City SD</t>
  </si>
  <si>
    <t>Logan Elm Local SD</t>
  </si>
  <si>
    <t>Logan-Hocking Local SD</t>
  </si>
  <si>
    <t>Hocking</t>
  </si>
  <si>
    <t>London City SD</t>
  </si>
  <si>
    <t>Lorain City SD</t>
  </si>
  <si>
    <t>Lordstown Local SD</t>
  </si>
  <si>
    <t>Loudonville-Perrysville Ex V</t>
  </si>
  <si>
    <t>Louisville City SD</t>
  </si>
  <si>
    <t>Loveland City SD</t>
  </si>
  <si>
    <t>Lowellville Local SD</t>
  </si>
  <si>
    <t>Lucas Local SD</t>
  </si>
  <si>
    <t>Lynchburg-Clay Local SD</t>
  </si>
  <si>
    <t>Mad River Local SD</t>
  </si>
  <si>
    <t>Madeira City SD</t>
  </si>
  <si>
    <t>Madison Local SD</t>
  </si>
  <si>
    <t>Madison-Plains Local SD</t>
  </si>
  <si>
    <t>Mahoning County High School</t>
  </si>
  <si>
    <t>Manchester Local SD</t>
  </si>
  <si>
    <t>Adams</t>
  </si>
  <si>
    <t>Mansfield City SD</t>
  </si>
  <si>
    <t>Maple Heights City SD</t>
  </si>
  <si>
    <t>Mapleton Local SD</t>
  </si>
  <si>
    <t>Maplewood Local SD</t>
  </si>
  <si>
    <t>Margaretta Local SD</t>
  </si>
  <si>
    <t>Mariemont City SD</t>
  </si>
  <si>
    <t>Marietta City SD</t>
  </si>
  <si>
    <t>Marion City SD</t>
  </si>
  <si>
    <t>Marion Local SD</t>
  </si>
  <si>
    <t>Marlington Local SD</t>
  </si>
  <si>
    <t>Martins Ferry City SD</t>
  </si>
  <si>
    <t>Marysville Ex Vill SD</t>
  </si>
  <si>
    <t>Mason City SD</t>
  </si>
  <si>
    <t>Massillon City SD</t>
  </si>
  <si>
    <t>Mathews Local SD</t>
  </si>
  <si>
    <t>Maumee City SD</t>
  </si>
  <si>
    <t>Mayfield City SD</t>
  </si>
  <si>
    <t>Maysville Local SD</t>
  </si>
  <si>
    <t>McComb Local SD</t>
  </si>
  <si>
    <t>McDonald Local SD</t>
  </si>
  <si>
    <t>Mechanicsburg Ex Vill SD</t>
  </si>
  <si>
    <t>Medina City SD</t>
  </si>
  <si>
    <t>Meigs Local SD</t>
  </si>
  <si>
    <t>Mentor Ex Vill SD</t>
  </si>
  <si>
    <t>Miami East Local SD</t>
  </si>
  <si>
    <t>Miami Trace Local SD</t>
  </si>
  <si>
    <t>Fayette</t>
  </si>
  <si>
    <t>Miamisburg City SD</t>
  </si>
  <si>
    <t>Middletown City SD</t>
  </si>
  <si>
    <t>Midview Local SD</t>
  </si>
  <si>
    <t>Milford Ex Vill SD</t>
  </si>
  <si>
    <t>Millcreek-West Unity Local S</t>
  </si>
  <si>
    <t>Miller City-New Cleveland Lo</t>
  </si>
  <si>
    <t>Milton-Union Ex Vill SD</t>
  </si>
  <si>
    <t>Minerva Local SD</t>
  </si>
  <si>
    <t>Minford Local SD</t>
  </si>
  <si>
    <t>Minster Local SD</t>
  </si>
  <si>
    <t>Auglaize</t>
  </si>
  <si>
    <t>Mississinawa Valley Local SD</t>
  </si>
  <si>
    <t>Mogadore Local SD</t>
  </si>
  <si>
    <t>Mohawk Local SD</t>
  </si>
  <si>
    <t>Monroe Local SD</t>
  </si>
  <si>
    <t>Monroeville Local SD</t>
  </si>
  <si>
    <t>Montpelier Ex Vill SD</t>
  </si>
  <si>
    <t>Morgan Local SD</t>
  </si>
  <si>
    <t>Morgan</t>
  </si>
  <si>
    <t>Mount Gilead Ex Vill SD</t>
  </si>
  <si>
    <t>Mount Healthy City SD</t>
  </si>
  <si>
    <t>Mount Vernon City SD</t>
  </si>
  <si>
    <t>Napoleon City SD</t>
  </si>
  <si>
    <t>National Trail Local SD</t>
  </si>
  <si>
    <t>Nelsonville-York City SD</t>
  </si>
  <si>
    <t>New Albany-Plain Local SD</t>
  </si>
  <si>
    <t>New Boston Local SD</t>
  </si>
  <si>
    <t>New Bremen Local SD</t>
  </si>
  <si>
    <t>New Knoxville Local SD</t>
  </si>
  <si>
    <t>New Lebanon Local SD</t>
  </si>
  <si>
    <t>New Lexington City SD</t>
  </si>
  <si>
    <t>New London Local SD</t>
  </si>
  <si>
    <t>New Miami Local SD</t>
  </si>
  <si>
    <t>New Philadelphia City SD</t>
  </si>
  <si>
    <t>New Richmond Ex Vill SD</t>
  </si>
  <si>
    <t>New Riegel Local SD</t>
  </si>
  <si>
    <t>Newark City SD</t>
  </si>
  <si>
    <t>Newcomerstown Ex Vill SD</t>
  </si>
  <si>
    <t>Newton Falls Ex Vill SD</t>
  </si>
  <si>
    <t>Newton Local SD</t>
  </si>
  <si>
    <t>Niles City SD</t>
  </si>
  <si>
    <t>Noble Local SD</t>
  </si>
  <si>
    <t>Nordonia Hills City SD</t>
  </si>
  <si>
    <t>North Baltimore Local SD</t>
  </si>
  <si>
    <t>North Canton City SD</t>
  </si>
  <si>
    <t>North Central Local SD</t>
  </si>
  <si>
    <t>North College Hill City SD</t>
  </si>
  <si>
    <t>North Fork Local SD</t>
  </si>
  <si>
    <t>North Olmsted City SD</t>
  </si>
  <si>
    <t>North Ridgeville City SD</t>
  </si>
  <si>
    <t>North Royalton City SD</t>
  </si>
  <si>
    <t>North Union Local SD</t>
  </si>
  <si>
    <t>Northeastern Local SD</t>
  </si>
  <si>
    <t>Northern Local SD</t>
  </si>
  <si>
    <t>Northmont City SD</t>
  </si>
  <si>
    <t>Northmor Local SD</t>
  </si>
  <si>
    <t>Northridge Local SD</t>
  </si>
  <si>
    <t>Northwest Local SD</t>
  </si>
  <si>
    <t>Northwestern Local SD</t>
  </si>
  <si>
    <t>Northwood Local SD</t>
  </si>
  <si>
    <t>Norton City SD</t>
  </si>
  <si>
    <t>Norwalk City SD</t>
  </si>
  <si>
    <t>Norwood City SD</t>
  </si>
  <si>
    <t>Oak Hill Union Local SD</t>
  </si>
  <si>
    <t>Oak Hills Local SD</t>
  </si>
  <si>
    <t>Oakwood City SD</t>
  </si>
  <si>
    <t>Oberlin City SD</t>
  </si>
  <si>
    <t>Ohio Valley Local SD</t>
  </si>
  <si>
    <t>Old Fort Local SD</t>
  </si>
  <si>
    <t>Olentangy Local SD</t>
  </si>
  <si>
    <t>Olmsted Falls City SD</t>
  </si>
  <si>
    <t>Ontario Local SD</t>
  </si>
  <si>
    <t>Orange City SD</t>
  </si>
  <si>
    <t>Oregon City SD</t>
  </si>
  <si>
    <t>Orrville City SD</t>
  </si>
  <si>
    <t>Osnaburg Local SD</t>
  </si>
  <si>
    <t>Otsego Local SD</t>
  </si>
  <si>
    <t>Ottawa Hills Local SD</t>
  </si>
  <si>
    <t>Ottawa-Glandorf Local SD</t>
  </si>
  <si>
    <t>Ottoville Local SD</t>
  </si>
  <si>
    <t>Painsville City Local SD</t>
  </si>
  <si>
    <t>Paint Valley Local SD</t>
  </si>
  <si>
    <t>Pandora-Gilboa Local SD</t>
  </si>
  <si>
    <t>Parkway Local SD</t>
  </si>
  <si>
    <t>Parma City SD</t>
  </si>
  <si>
    <t>Patrick Henry Local SD</t>
  </si>
  <si>
    <t>Paulding Ex Vill SD</t>
  </si>
  <si>
    <t>Perkins Local SD</t>
  </si>
  <si>
    <t>Perry Local SD</t>
  </si>
  <si>
    <t>Perrysburg Ex Vill SD</t>
  </si>
  <si>
    <t>Pettisville Local SD</t>
  </si>
  <si>
    <t>Pickerington Local SD</t>
  </si>
  <si>
    <t>Pike-Delta-York Local SD</t>
  </si>
  <si>
    <t>Piqua City SD</t>
  </si>
  <si>
    <t>Plain Local SD</t>
  </si>
  <si>
    <t>Pleasant Local SD</t>
  </si>
  <si>
    <t>Plymouth-Shiloh Local SD</t>
  </si>
  <si>
    <t>Poland Local SD</t>
  </si>
  <si>
    <t>Port Clinton City SD</t>
  </si>
  <si>
    <t>Portsmouth City SD</t>
  </si>
  <si>
    <t>Preble-Shawnee Local SD</t>
  </si>
  <si>
    <t>Princeton City SD</t>
  </si>
  <si>
    <t>Put-In-Bay Local SD</t>
  </si>
  <si>
    <t>Pymatuning Valley Local SD</t>
  </si>
  <si>
    <t>Ravenna City SD</t>
  </si>
  <si>
    <t>Reading Community City SD</t>
  </si>
  <si>
    <t>Renaissance Academy</t>
  </si>
  <si>
    <t>Revere Local SD</t>
  </si>
  <si>
    <t>Reynoldsburg City SD</t>
  </si>
  <si>
    <t>Richmond Heights Local SD</t>
  </si>
  <si>
    <t>Ridgedale Local SD</t>
  </si>
  <si>
    <t>Ridgemont Local SD</t>
  </si>
  <si>
    <t>Ridgewood Local SD</t>
  </si>
  <si>
    <t>Ripley-Union-Lewis Local SD</t>
  </si>
  <si>
    <t>Rittman Ex Vill SD</t>
  </si>
  <si>
    <t>River Valley Local SD</t>
  </si>
  <si>
    <t>River View Local SD</t>
  </si>
  <si>
    <t>Riverdale Local SD</t>
  </si>
  <si>
    <t>Riverside Local SD</t>
  </si>
  <si>
    <t>Rock Hill Local SD</t>
  </si>
  <si>
    <t>Rocky River City SD</t>
  </si>
  <si>
    <t>Rolling Hills Local SD</t>
  </si>
  <si>
    <t>Rootstown Local SD</t>
  </si>
  <si>
    <t>Ross Local SD</t>
  </si>
  <si>
    <t>Rossford Ex Vill SD</t>
  </si>
  <si>
    <t>Russia Local SD</t>
  </si>
  <si>
    <t>Salem City SD</t>
  </si>
  <si>
    <t>Sandusky City SD</t>
  </si>
  <si>
    <t>Sandy Valley Local SD</t>
  </si>
  <si>
    <t>Scioto Valley Local SD</t>
  </si>
  <si>
    <t>Sebring Local SD</t>
  </si>
  <si>
    <t>Seneca East Local SD</t>
  </si>
  <si>
    <t>Shadyside Local SD</t>
  </si>
  <si>
    <t>Shaker Heights City SD</t>
  </si>
  <si>
    <t>Shawnee Local SD</t>
  </si>
  <si>
    <t>Sheffield-Sheffield Lake Cit</t>
  </si>
  <si>
    <t>Shelby City SD</t>
  </si>
  <si>
    <t>Sidney City SD</t>
  </si>
  <si>
    <t>Solon City SD</t>
  </si>
  <si>
    <t>South Central Local SD</t>
  </si>
  <si>
    <t>South Euclid-Lyndhurst City</t>
  </si>
  <si>
    <t>South Point Local SD</t>
  </si>
  <si>
    <t>South Range Local SD</t>
  </si>
  <si>
    <t>Southeast Local SD</t>
  </si>
  <si>
    <t>Southeastern Local SD</t>
  </si>
  <si>
    <t>Southern Local SD</t>
  </si>
  <si>
    <t>Southington Local SD</t>
  </si>
  <si>
    <t>Southwest Licking Local SD</t>
  </si>
  <si>
    <t>Southwest Local SD</t>
  </si>
  <si>
    <t>South-Western City SD</t>
  </si>
  <si>
    <t>Spencerville Local SD</t>
  </si>
  <si>
    <t>Springboro Community City SD</t>
  </si>
  <si>
    <t>Springfield City SD</t>
  </si>
  <si>
    <t>Springfield Local SD</t>
  </si>
  <si>
    <t>St Bernard-Elmwood Place Cit</t>
  </si>
  <si>
    <t>St Clairsville-Richland City</t>
  </si>
  <si>
    <t>St Henry Consolidated Local</t>
  </si>
  <si>
    <t>St Marys City SD</t>
  </si>
  <si>
    <t>Steubenville City SD</t>
  </si>
  <si>
    <t>Stow-Munroe Falls City SD</t>
  </si>
  <si>
    <t>Strasburg-Franklin Local SD</t>
  </si>
  <si>
    <t>Streetsboro City SD</t>
  </si>
  <si>
    <t>Strongsville City SD</t>
  </si>
  <si>
    <t>Struthers City SD</t>
  </si>
  <si>
    <t>Stryker Local SD</t>
  </si>
  <si>
    <t>Sugarcreek Local SD</t>
  </si>
  <si>
    <t>Swanton Local SD</t>
  </si>
  <si>
    <t>Switzerland Of Ohio Local SD</t>
  </si>
  <si>
    <t>Monroe</t>
  </si>
  <si>
    <t>Sycamore Community City SD</t>
  </si>
  <si>
    <t>Sylvania City SD</t>
  </si>
  <si>
    <t>Symmes Valley Local SD</t>
  </si>
  <si>
    <t>Talawanda City SD</t>
  </si>
  <si>
    <t>Tallmadge City SD</t>
  </si>
  <si>
    <t>Teays Valley Local SD</t>
  </si>
  <si>
    <t>Tecumseh Local SD</t>
  </si>
  <si>
    <t>Three Rivers Local SD</t>
  </si>
  <si>
    <t>Tiffin City SD</t>
  </si>
  <si>
    <t>Tipp City Ex Vill SD</t>
  </si>
  <si>
    <t>Toledo City SD</t>
  </si>
  <si>
    <t>Toronto City SD</t>
  </si>
  <si>
    <t>Triad Local SD</t>
  </si>
  <si>
    <t>Tri-County North Local SD</t>
  </si>
  <si>
    <t>Trimble Local SD</t>
  </si>
  <si>
    <t>Tri-Valley Local SD</t>
  </si>
  <si>
    <t>Tri-Village Local SD</t>
  </si>
  <si>
    <t>Triway Local SD</t>
  </si>
  <si>
    <t>Trotwood-Madison City SD</t>
  </si>
  <si>
    <t>Troy City SD</t>
  </si>
  <si>
    <t>Tuscarawas Valley Local SD</t>
  </si>
  <si>
    <t>Tuslaw Local SD</t>
  </si>
  <si>
    <t>Twin Valley Community Local</t>
  </si>
  <si>
    <t>Twinsburg City SD</t>
  </si>
  <si>
    <t>Union Local SD</t>
  </si>
  <si>
    <t>Union Scioto Local SD</t>
  </si>
  <si>
    <t>United Local SD</t>
  </si>
  <si>
    <t>Upper Arlington City SD</t>
  </si>
  <si>
    <t>Upper Sandusky Ex Vill SD</t>
  </si>
  <si>
    <t>Upper Scioto Valley Local SD</t>
  </si>
  <si>
    <t>Urban Early College Network</t>
  </si>
  <si>
    <t>Urbana City SD</t>
  </si>
  <si>
    <t>Valley Local SD</t>
  </si>
  <si>
    <t>Valley View Local SD</t>
  </si>
  <si>
    <t>Van Buren Local SD</t>
  </si>
  <si>
    <t>Van Wert City SD</t>
  </si>
  <si>
    <t>Vandalia-Butler City SD</t>
  </si>
  <si>
    <t>Vanlue Local SD</t>
  </si>
  <si>
    <t>Vermilion Local SD</t>
  </si>
  <si>
    <t>Versailles Ex Vill SD</t>
  </si>
  <si>
    <t>Vinton County Local SD</t>
  </si>
  <si>
    <t>Vinton</t>
  </si>
  <si>
    <t>Wadsworth City SD</t>
  </si>
  <si>
    <t>Walnut Township Local SD</t>
  </si>
  <si>
    <t>Wapakoneta City SD</t>
  </si>
  <si>
    <t>Warren City SD</t>
  </si>
  <si>
    <t>Warren Local SD</t>
  </si>
  <si>
    <t>Warrensville Heights City SD</t>
  </si>
  <si>
    <t>Washington Court House City</t>
  </si>
  <si>
    <t>Washington Local SD</t>
  </si>
  <si>
    <t>Washington-Nile Local SD</t>
  </si>
  <si>
    <t>Waterloo Local SD</t>
  </si>
  <si>
    <t>Wauseon Ex Vill SD</t>
  </si>
  <si>
    <t>Waverly City SD</t>
  </si>
  <si>
    <t>Wayne Local SD</t>
  </si>
  <si>
    <t>Wayne Trace Local SD</t>
  </si>
  <si>
    <t>Waynesfield-Goshen Local SD</t>
  </si>
  <si>
    <t>Weathersfield Local SD</t>
  </si>
  <si>
    <t>Wellington Ex Vill SD</t>
  </si>
  <si>
    <t>Wellston City SD</t>
  </si>
  <si>
    <t>Wellsville Local SD</t>
  </si>
  <si>
    <t>West Branch Local SD</t>
  </si>
  <si>
    <t>West Carrollton City SD</t>
  </si>
  <si>
    <t>West Clermont Local SD</t>
  </si>
  <si>
    <t>West Geauga Local SD</t>
  </si>
  <si>
    <t>West Holmes Local SD</t>
  </si>
  <si>
    <t>West Liberty-Salem Local SD</t>
  </si>
  <si>
    <t>West Muskingum Local SD</t>
  </si>
  <si>
    <t>West Preparatory Academy</t>
  </si>
  <si>
    <t>Western Brown Local SD</t>
  </si>
  <si>
    <t>Western Local SD</t>
  </si>
  <si>
    <t>Western Reserve Local SD</t>
  </si>
  <si>
    <t>Westerville City SD</t>
  </si>
  <si>
    <t>Westfall Local SD</t>
  </si>
  <si>
    <t>Westlake City SD</t>
  </si>
  <si>
    <t>Wheelersburg Local SD</t>
  </si>
  <si>
    <t>Whitehall City SD</t>
  </si>
  <si>
    <t>Wickliffe City SD</t>
  </si>
  <si>
    <t>Willard City SD</t>
  </si>
  <si>
    <t>Williamsburg Local SD</t>
  </si>
  <si>
    <t>Willoughby-Eastlake City SD</t>
  </si>
  <si>
    <t>Wilmington City SD</t>
  </si>
  <si>
    <t>Windham Ex Vill SD</t>
  </si>
  <si>
    <t>Winton Woods City SD</t>
  </si>
  <si>
    <t>Wolf Creek Local SD</t>
  </si>
  <si>
    <t>Woodmore Local SD</t>
  </si>
  <si>
    <t>Woodridge Local SD</t>
  </si>
  <si>
    <t>Wooster City SD</t>
  </si>
  <si>
    <t>Worthington City SD</t>
  </si>
  <si>
    <t>Wynford Local SD</t>
  </si>
  <si>
    <t>Wyoming City SD</t>
  </si>
  <si>
    <t>Xenia Community City SD</t>
  </si>
  <si>
    <t>Yellow Springs Ex Vill SD</t>
  </si>
  <si>
    <t>Youngstown City SD</t>
  </si>
  <si>
    <t>Zane Trace Local SD</t>
  </si>
  <si>
    <t>Zanesville City SD</t>
  </si>
  <si>
    <t>Schools that opened in FY22</t>
  </si>
  <si>
    <t>Used FY22 November payment FTE</t>
  </si>
  <si>
    <t>Schools that opened in FY21</t>
  </si>
  <si>
    <t>Used FY21 Final #2 FTE</t>
  </si>
  <si>
    <t>BASES</t>
  </si>
  <si>
    <t>Community School Name</t>
  </si>
  <si>
    <t>Opportunity Grant</t>
  </si>
  <si>
    <t>Targeted Assistance</t>
  </si>
  <si>
    <t>K-3 Literacy Funding</t>
  </si>
  <si>
    <t>Economic Disadvantaged</t>
  </si>
  <si>
    <t>English Learners Funding</t>
  </si>
  <si>
    <t>Special Education aid</t>
  </si>
  <si>
    <t>Career Tech Education Funding</t>
  </si>
  <si>
    <t>Graduation Bonus</t>
  </si>
  <si>
    <t>3rd Grade Reading Bonus</t>
  </si>
  <si>
    <t>Foundation Formula Funding</t>
  </si>
  <si>
    <t>General Funding Base</t>
  </si>
  <si>
    <t xml:space="preserve">English Learners </t>
  </si>
  <si>
    <t>Career Tech Education</t>
  </si>
  <si>
    <t>Mahoning Unlimited Classroom</t>
  </si>
  <si>
    <t>Total Formula Student FTE</t>
  </si>
  <si>
    <t>Economic Disadvantaged Funding</t>
  </si>
  <si>
    <t>Special Education Funding</t>
  </si>
  <si>
    <t>Total Funding</t>
  </si>
  <si>
    <t xml:space="preserve">Student Wellness and Success </t>
  </si>
  <si>
    <t>Total Net State Funding</t>
  </si>
  <si>
    <t>FY21 Per Pupil Funding</t>
  </si>
  <si>
    <t>FY21 Per Pupil Funding w/out Executive Budget Reductions</t>
  </si>
  <si>
    <t>Sponsor</t>
  </si>
  <si>
    <t>St Aloysius Orphanage</t>
  </si>
  <si>
    <t>ESC of Lake Erie West</t>
  </si>
  <si>
    <t>Ohio Council of Community Schools</t>
  </si>
  <si>
    <t>New Philadelphia City</t>
  </si>
  <si>
    <t>Buckeye Community Hope Foundation</t>
  </si>
  <si>
    <t>ODE Office of Ohio School Sponsorship</t>
  </si>
  <si>
    <t>Findlay City</t>
  </si>
  <si>
    <t>Educational Resource Consultants of Ohio</t>
  </si>
  <si>
    <t>ESC of Central Ohio</t>
  </si>
  <si>
    <t>Cleveland Municipal</t>
  </si>
  <si>
    <t>North Central Ohio ESC</t>
  </si>
  <si>
    <t>Thomas B. Fordham Foundation</t>
  </si>
  <si>
    <t>Zanesville City</t>
  </si>
  <si>
    <t>Richland Academy of the Arts</t>
  </si>
  <si>
    <t>Maysville Local</t>
  </si>
  <si>
    <t>Margaretta Local</t>
  </si>
  <si>
    <t>Bowling Green State University</t>
  </si>
  <si>
    <t>Tri-Rivers</t>
  </si>
  <si>
    <t>Mid-Ohio ESC</t>
  </si>
  <si>
    <t>FY25 Formula Cost using Base Cost parameters based on FY22 expenditures</t>
  </si>
  <si>
    <t>FY24</t>
  </si>
  <si>
    <t>Equity Supplement</t>
  </si>
  <si>
    <t>FY21 Funding Base (H1a)</t>
  </si>
  <si>
    <t>Updated with FY23 FL1</t>
  </si>
  <si>
    <t>Funding Base* (F2)</t>
  </si>
  <si>
    <t>050765</t>
  </si>
  <si>
    <t>Ohio Connections Academy, Inc</t>
  </si>
  <si>
    <t>Y</t>
  </si>
  <si>
    <t>Quaker Digital Academy</t>
  </si>
  <si>
    <t>Auglaize County Educational Academy</t>
  </si>
  <si>
    <t>Summit Academy Community School-Columbus</t>
  </si>
  <si>
    <t>Summit Academy Community School - Dayton</t>
  </si>
  <si>
    <t>Summit Academy Secondary - Akron</t>
  </si>
  <si>
    <t>Summit Academy Secondary - Canton</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</si>
  <si>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</si>
  <si>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</si>
  <si>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</si>
  <si>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</si>
  <si>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</si>
  <si>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</si>
  <si>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Constellation Schools: Madison Community Elementary</t>
  </si>
  <si>
    <t>Constellation Schools: Lorain Community Middle</t>
  </si>
  <si>
    <t>Constellation Schools: Old Brooklyn Community Middle</t>
  </si>
  <si>
    <t>Buckeye On-Line School for Success</t>
  </si>
  <si>
    <t>Whitehall Preparatory and Fitness Academy</t>
  </si>
  <si>
    <t>Springfield Preparatory and Fitness Academy</t>
  </si>
  <si>
    <t>Northland Preparatory and Fitness Academy</t>
  </si>
  <si>
    <t>Canton Harbor High School</t>
  </si>
  <si>
    <t>Cleveland Academy for Scholarship Technology and Leadership</t>
  </si>
  <si>
    <t>Constellation Schools: Puritas Community Middle</t>
  </si>
  <si>
    <t>Columbus Humanities, Arts and Technology Academy</t>
  </si>
  <si>
    <t>Columbus Arts &amp; Technology Academy</t>
  </si>
  <si>
    <t>Northwest School of the Arts</t>
  </si>
  <si>
    <t>Elevated Excellence Academy</t>
  </si>
  <si>
    <t xml:space="preserve">Emerson Academy </t>
  </si>
  <si>
    <t>Summit Academy Transition High School-Cincinnati</t>
  </si>
  <si>
    <t>Summit Academy Middle School - Columbus</t>
  </si>
  <si>
    <t>Summit Academy Transition High School-Columbus</t>
  </si>
  <si>
    <t>Summit Academy Alternative LearnersWarren Middle &amp; Secondary</t>
  </si>
  <si>
    <t>Summit Academy Transition High School Dayton</t>
  </si>
  <si>
    <t>Summit Academy Secondary School - Middletown</t>
  </si>
  <si>
    <t>Capital City Career Prep High School</t>
  </si>
  <si>
    <t>Phoenix Village Academy Primary 2 dba Wings Academy 1</t>
  </si>
  <si>
    <t>Maritime Academy of Toledo, The</t>
  </si>
  <si>
    <t>Educational Academy for Boys &amp; Girls</t>
  </si>
  <si>
    <t>Midnimo Cross Cultural Middle School</t>
  </si>
  <si>
    <t>Horizon Science Academy-Cincinnati</t>
  </si>
  <si>
    <t>Horizon Science Academy-Dayton</t>
  </si>
  <si>
    <t>Gem City Career Prep High School</t>
  </si>
  <si>
    <t>Horizon Science Academy-Springfield</t>
  </si>
  <si>
    <t>Horizon Science Academy-Denison Middle School</t>
  </si>
  <si>
    <t>Horizon Science Academy-Cleveland Middle School</t>
  </si>
  <si>
    <t>East Bridge Academy of Excellence</t>
  </si>
  <si>
    <t>Par Excellence Academy dba Par Excellence STEM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</si>
  <si>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</si>
  <si>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</si>
  <si>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</si>
  <si>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</si>
  <si>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</si>
  <si>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</si>
  <si>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Cascade Career Prep High School</t>
  </si>
  <si>
    <t>North Woods Career Prep High School</t>
  </si>
  <si>
    <t>Dayton Business Technology High School</t>
  </si>
  <si>
    <t>Harvard Avenue Performance Academy</t>
  </si>
  <si>
    <t>Zanesville Community High School</t>
  </si>
  <si>
    <t>Constellation Schools: Westside Community School of the Arts</t>
  </si>
  <si>
    <t>Horizon Science Academy Columbus Middle School</t>
  </si>
  <si>
    <t>Dayton Early College Academy, Inc</t>
  </si>
  <si>
    <t>Sullivant Avenue Community School</t>
  </si>
  <si>
    <t>Ashland County Community Academy</t>
  </si>
  <si>
    <t>Horizon Science Academy Elementary School</t>
  </si>
  <si>
    <t>Cesar Chavez College Preparatory School</t>
  </si>
  <si>
    <t>L. Hollingworth School for Talented and Gifted</t>
  </si>
  <si>
    <t>Village Preparatory School Cliffs</t>
  </si>
  <si>
    <t>Greater Summit County Early Learning Center</t>
  </si>
  <si>
    <t>Renaissance Academy dba Bessie Sherrod Price Preparatory Aca</t>
  </si>
  <si>
    <t>Columbus Bilingual Academy-North</t>
  </si>
  <si>
    <t>Lakeland Academy Community School</t>
  </si>
  <si>
    <t>Horizon Science Academy Dayton High School</t>
  </si>
  <si>
    <t>Northeast Ohio College Preparatory School</t>
  </si>
  <si>
    <t>The Richland School of Academic Arts</t>
  </si>
  <si>
    <t>Graham Elementary and Middle School</t>
  </si>
  <si>
    <t xml:space="preserve">Horizon Science Academy Dayton Downtown </t>
  </si>
  <si>
    <t>Horizon Science Academy Youngstown</t>
  </si>
  <si>
    <t>Cleveland College Preparatory School</t>
  </si>
  <si>
    <t>Constellation Schools: Stockyard Community Middle</t>
  </si>
  <si>
    <t>Near West Intergenerational School</t>
  </si>
  <si>
    <t>Old Brook High School</t>
  </si>
  <si>
    <t>Southern Cleveland Drop Back Indba Innovative Career Academy</t>
  </si>
  <si>
    <t>West Cleveland Drop Back In dba Frederick Douglass High Scho</t>
  </si>
  <si>
    <t xml:space="preserve">North Central Academy </t>
  </si>
  <si>
    <t>Metro Early College High School</t>
  </si>
  <si>
    <t>The Academy for Urban Scholars</t>
  </si>
  <si>
    <t>University of Cleveland Preparatory School</t>
  </si>
  <si>
    <t>Constellation Schools: Eastside Arts Academy</t>
  </si>
  <si>
    <t>Townsend Community School</t>
  </si>
  <si>
    <t>Village Preparatory School Woodland Hills</t>
  </si>
  <si>
    <t>Lake Erie College Preparatory School</t>
  </si>
  <si>
    <t>STEAM Academy of Warrensville Heights</t>
  </si>
  <si>
    <t>The Brilliance School</t>
  </si>
  <si>
    <t>Imagine Environmental Science Academy</t>
  </si>
  <si>
    <t>Ann Jerkins-Harris Academy of Excellence</t>
  </si>
  <si>
    <t>Academy for Urban Scholars Youngstown</t>
  </si>
  <si>
    <t>Ohio College Preparatory School</t>
  </si>
  <si>
    <t>Canton College Preparatory School</t>
  </si>
  <si>
    <t>Liberty Preparatory School</t>
  </si>
  <si>
    <t>Albert Einstein Academy for Letters, Arts and Sciences-Ohio</t>
  </si>
  <si>
    <t>Main Preparatory Academy</t>
  </si>
  <si>
    <t>Eastland Preparatory Academy</t>
  </si>
  <si>
    <t>Hope Learning Academy of Toledo</t>
  </si>
  <si>
    <t>Imagine Columbus Primary Academy</t>
  </si>
  <si>
    <t>East Preparatory Academy</t>
  </si>
  <si>
    <t>Dayton SMART Elementary School</t>
  </si>
  <si>
    <t>Bio-Med Science Academy STEM School</t>
  </si>
  <si>
    <t>Utica Shale Academy of Ohio</t>
  </si>
  <si>
    <t>Lakeshore Intergenerational School</t>
  </si>
  <si>
    <t>Valley STEM+ME2 Academy</t>
  </si>
  <si>
    <t>iSTEM</t>
  </si>
  <si>
    <t>Tri-State STEM+M School</t>
  </si>
  <si>
    <t>Beacon Academy</t>
  </si>
  <si>
    <t>Euclid Preparatory School</t>
  </si>
  <si>
    <t>East Branch Preparatory AcademydbaWright Preparatory Academy</t>
  </si>
  <si>
    <t>Dayton Athletic Vocational Academy</t>
  </si>
  <si>
    <t>Village Preparatory School Willard</t>
  </si>
  <si>
    <t>Global Ambassadors Language Academy</t>
  </si>
  <si>
    <t>Westwood Preparatory Academy</t>
  </si>
  <si>
    <t>South Columbus Preparatory Academy at German Village</t>
  </si>
  <si>
    <t>Citizens Leadership Academy East</t>
  </si>
  <si>
    <t>Horizon Science Academy Primary</t>
  </si>
  <si>
    <t>Great River Connections Academy</t>
  </si>
  <si>
    <t>Lorain Bilingual Preparatory Academy</t>
  </si>
  <si>
    <t>Mount Auburn Preparatory Academy</t>
  </si>
  <si>
    <t>AchievePoint Career Academy - Cincinnati</t>
  </si>
  <si>
    <t>Northwest Ohio Classical Academy</t>
  </si>
  <si>
    <t>Huber Heights Preparatory Academy dba Parma Academy</t>
  </si>
  <si>
    <t>Kenmore Preparatory Academy dba Toledo Preparatory Academy</t>
  </si>
  <si>
    <t>Capital Collegiate Preparatory Academy</t>
  </si>
  <si>
    <t>North Columbus Preparatory Academy</t>
  </si>
  <si>
    <t>Central Point Preparatory Academy</t>
  </si>
  <si>
    <t>South Columbus Preparatory Academy at Southfield</t>
  </si>
  <si>
    <t>Dublin Preparatory Academy dba Northside Preparatory Academy</t>
  </si>
  <si>
    <t>Focus Learning Academy of Central Columbus</t>
  </si>
  <si>
    <t>Dayton Career Tech High School</t>
  </si>
  <si>
    <t>Buckeye Community School - London</t>
  </si>
  <si>
    <t>Buckeye Community School - Marion</t>
  </si>
  <si>
    <t>Explorers Academy of Science and Technology</t>
  </si>
  <si>
    <t>Western Toledo Preparatory Academy</t>
  </si>
  <si>
    <t>The Shepard School by ECS</t>
  </si>
  <si>
    <t>019602</t>
  </si>
  <si>
    <t>Community STE(A)M Academy - Xenia</t>
  </si>
  <si>
    <t>020188</t>
  </si>
  <si>
    <t>Hinckley Preparatory Academy</t>
  </si>
  <si>
    <t>020218</t>
  </si>
  <si>
    <t>The Legacy School</t>
  </si>
  <si>
    <t>020726</t>
  </si>
  <si>
    <t>ChallengeU Ohio Community School</t>
  </si>
  <si>
    <t>020728</t>
  </si>
  <si>
    <t>Mosaic Classical Academy</t>
  </si>
  <si>
    <t>020729</t>
  </si>
  <si>
    <t>AkroTech High School</t>
  </si>
  <si>
    <t>020754</t>
  </si>
  <si>
    <t>Buckeye Community School - Fremont</t>
  </si>
  <si>
    <t>020755</t>
  </si>
  <si>
    <t>Pathfinder Career Academy of Ohio</t>
  </si>
  <si>
    <t>020759</t>
  </si>
  <si>
    <t>Fairfield Preparatory Academy</t>
  </si>
  <si>
    <t>020760</t>
  </si>
  <si>
    <t>Franklin Learning Academy</t>
  </si>
  <si>
    <t>020811</t>
  </si>
  <si>
    <t>Southern Ohio Career Academy</t>
  </si>
  <si>
    <t>020817</t>
  </si>
  <si>
    <t>ReGeneration Middle School</t>
  </si>
  <si>
    <t>020825</t>
  </si>
  <si>
    <t>Springfield Sports Academy</t>
  </si>
  <si>
    <t>Summit Acdy Comm Schl for Alternative Learners of Middletown</t>
  </si>
  <si>
    <t>Summit Academy Community School Alternative Learners -Xenia</t>
  </si>
  <si>
    <t>Summit Academy Akron Middle School</t>
  </si>
  <si>
    <t>Constellation Schools: Lorain Community Elementary</t>
  </si>
  <si>
    <t>Constellation Schools: Elyria Community</t>
  </si>
  <si>
    <t>YB Columbus Community School</t>
  </si>
  <si>
    <t>Constellation Schools: Westpark Community Elementary</t>
  </si>
  <si>
    <t>Constellation Schools: Parma Community</t>
  </si>
  <si>
    <t>Washington Park Community School</t>
  </si>
  <si>
    <t>Summit Academy Community School for Alternative Learn-Canton</t>
  </si>
  <si>
    <t>Summit Academy Community School Alternative Learners-Lorain</t>
  </si>
  <si>
    <t>Cornerstone Academy Community School</t>
  </si>
  <si>
    <t>Alliance Community Schools, Inc. dba Dayton Leadership Acade</t>
  </si>
  <si>
    <t>ReGeneration Schools Avondale Elementary</t>
  </si>
  <si>
    <t>Cincinnati College Preparatory Academy</t>
  </si>
  <si>
    <t>Edge Learning</t>
  </si>
  <si>
    <t>Ohio Achievement Charter Schools, Inc. dba Millennium Commun</t>
  </si>
  <si>
    <t>Summit Academy Akron Elementary School</t>
  </si>
  <si>
    <t>Horizon Science Academy Columbus</t>
  </si>
  <si>
    <t xml:space="preserve">Riverside Community School, Inc. dba Riverside Academy  </t>
  </si>
  <si>
    <t>Queen City Career Prep High School</t>
  </si>
  <si>
    <t>Constellation Schools: Old Brooklyn Community Elementary</t>
  </si>
  <si>
    <t>Green Inspiration Academy</t>
  </si>
  <si>
    <t>Stark High School</t>
  </si>
  <si>
    <t>Black River Career Prep High School</t>
  </si>
  <si>
    <t>Focus Learning Academy of Southwest Columbus</t>
  </si>
  <si>
    <t>Focus Learning Academy of Southeastern Columbus</t>
  </si>
  <si>
    <t>Focus Learning Academy of Northern Columbus</t>
  </si>
  <si>
    <t>Trotwood Preparatory &amp; Fitness Academy</t>
  </si>
  <si>
    <t>Middletown Preparatory &amp; Fitness Academy</t>
  </si>
  <si>
    <t>The Autism Academy Of Learning</t>
  </si>
  <si>
    <t>Alternative Education Academy dba OHDELA</t>
  </si>
  <si>
    <t>Constellation Schools: Puritas Community Elementary</t>
  </si>
  <si>
    <t>Constellation Schools: Stockyard Community Elementary</t>
  </si>
  <si>
    <t>North Dayton School of Discovery</t>
  </si>
  <si>
    <t>Arts &amp; College Preparatory Academy</t>
  </si>
  <si>
    <t>Sciotoville Community School</t>
  </si>
  <si>
    <t>Schnee Learning Center</t>
  </si>
  <si>
    <t>The Unlimited Classroom dba Valley Virtual Remote Learning A</t>
  </si>
  <si>
    <t>Skyway Career Prep High School</t>
  </si>
  <si>
    <t>West Central Learning Academy II</t>
  </si>
  <si>
    <t>Lake Erie International High School</t>
  </si>
  <si>
    <t>S</t>
  </si>
  <si>
    <t>d1. English Leaner Cat1 ADM</t>
  </si>
  <si>
    <t>e1.  CTE Cat 1 FTE</t>
  </si>
  <si>
    <t>d2. English Leaner Cat2 ADM</t>
  </si>
  <si>
    <t>d3. English Leaner Cat3 ADM</t>
  </si>
  <si>
    <t>e2.  CTE Cat 2 FTE</t>
  </si>
  <si>
    <t>e3.  CTE Cat 3 FTE</t>
  </si>
  <si>
    <t>e4.  CTE Cat 4 FTE</t>
  </si>
  <si>
    <t>e5.  CTE Cat 5 FTE</t>
  </si>
  <si>
    <t>***</t>
  </si>
  <si>
    <t>H. Equity Supplement</t>
  </si>
  <si>
    <t xml:space="preserve">I. Formula Transition Supplement </t>
  </si>
  <si>
    <t>CS Name</t>
  </si>
  <si>
    <t>County Name</t>
  </si>
  <si>
    <t>E-School</t>
  </si>
  <si>
    <t>CS Org Status</t>
  </si>
  <si>
    <t>Sponsor IRN</t>
  </si>
  <si>
    <t>Sponsor Name</t>
  </si>
  <si>
    <t>Open</t>
  </si>
  <si>
    <t>083246</t>
  </si>
  <si>
    <t>048199</t>
  </si>
  <si>
    <t>016998</t>
  </si>
  <si>
    <t>044487</t>
  </si>
  <si>
    <t>000862</t>
  </si>
  <si>
    <t>043984</t>
  </si>
  <si>
    <t>007991</t>
  </si>
  <si>
    <t>012931</t>
  </si>
  <si>
    <t>Office of Ohio School Sponsorship</t>
  </si>
  <si>
    <t>Emerson Academy</t>
  </si>
  <si>
    <t>046938</t>
  </si>
  <si>
    <t>043786</t>
  </si>
  <si>
    <t>123257</t>
  </si>
  <si>
    <t>000821</t>
  </si>
  <si>
    <t>Horizon Science Academy Dayton Downtown</t>
  </si>
  <si>
    <t>048850</t>
  </si>
  <si>
    <t>046805</t>
  </si>
  <si>
    <t>Riverside Community School, Inc. dba Riverside Academy</t>
  </si>
  <si>
    <t>062893</t>
  </si>
  <si>
    <t>065268</t>
  </si>
  <si>
    <t>123521</t>
  </si>
  <si>
    <t>****</t>
  </si>
  <si>
    <t>E-School or STEM:</t>
  </si>
  <si>
    <t>G1</t>
  </si>
  <si>
    <t>I1a</t>
  </si>
  <si>
    <t>I1b</t>
  </si>
  <si>
    <t>I2</t>
  </si>
  <si>
    <t>FY21 Per-Pupil [(I1a/I1b)+$40.08]</t>
  </si>
  <si>
    <t xml:space="preserve">Facilities [brick-and-mortar (a*$1000)*I1,  e-school (a*$25)*I1] </t>
  </si>
  <si>
    <t>Transportation Funding [g*s4*G1]</t>
  </si>
  <si>
    <t>O</t>
  </si>
  <si>
    <t>011507</t>
  </si>
  <si>
    <t>045187</t>
  </si>
  <si>
    <t>049494</t>
  </si>
  <si>
    <t>043489</t>
  </si>
  <si>
    <t>045906</t>
  </si>
  <si>
    <t>045757</t>
  </si>
  <si>
    <t>043497</t>
  </si>
  <si>
    <t>046847</t>
  </si>
  <si>
    <t>045195</t>
  </si>
  <si>
    <t>049759</t>
  </si>
  <si>
    <t>046623</t>
  </si>
  <si>
    <t>048207</t>
  </si>
  <si>
    <t>048991</t>
  </si>
  <si>
    <t>047415</t>
  </si>
  <si>
    <t>046631</t>
  </si>
  <si>
    <t>047043</t>
  </si>
  <si>
    <t>047423</t>
  </si>
  <si>
    <t>043505</t>
  </si>
  <si>
    <t>043513</t>
  </si>
  <si>
    <t>043521</t>
  </si>
  <si>
    <t>049171</t>
  </si>
  <si>
    <t>048298</t>
  </si>
  <si>
    <t>048124</t>
  </si>
  <si>
    <t>048116</t>
  </si>
  <si>
    <t>046706</t>
  </si>
  <si>
    <t>043539</t>
  </si>
  <si>
    <t>045203</t>
  </si>
  <si>
    <t>046300</t>
  </si>
  <si>
    <t>045765</t>
  </si>
  <si>
    <t>043547</t>
  </si>
  <si>
    <t>043554</t>
  </si>
  <si>
    <t>046425</t>
  </si>
  <si>
    <t>047241</t>
  </si>
  <si>
    <t>043562</t>
  </si>
  <si>
    <t>043570</t>
  </si>
  <si>
    <t>043588</t>
  </si>
  <si>
    <t>043596</t>
  </si>
  <si>
    <t>043604</t>
  </si>
  <si>
    <t>048074</t>
  </si>
  <si>
    <t>048926</t>
  </si>
  <si>
    <t>043612</t>
  </si>
  <si>
    <t>047167</t>
  </si>
  <si>
    <t>046854</t>
  </si>
  <si>
    <t>048611</t>
  </si>
  <si>
    <t>046318</t>
  </si>
  <si>
    <t>043620</t>
  </si>
  <si>
    <t>046748</t>
  </si>
  <si>
    <t>048462</t>
  </si>
  <si>
    <t>046383</t>
  </si>
  <si>
    <t>046862</t>
  </si>
  <si>
    <t>050096</t>
  </si>
  <si>
    <t>049593</t>
  </si>
  <si>
    <t>045211</t>
  </si>
  <si>
    <t>048306</t>
  </si>
  <si>
    <t>049767</t>
  </si>
  <si>
    <t>043638</t>
  </si>
  <si>
    <t>045229</t>
  </si>
  <si>
    <t>043646</t>
  </si>
  <si>
    <t>045237</t>
  </si>
  <si>
    <t>047613</t>
  </si>
  <si>
    <t>050112</t>
  </si>
  <si>
    <t>050120</t>
  </si>
  <si>
    <t>043653</t>
  </si>
  <si>
    <t>048678</t>
  </si>
  <si>
    <t>046177</t>
  </si>
  <si>
    <t>043661</t>
  </si>
  <si>
    <t>043679</t>
  </si>
  <si>
    <t>046508</t>
  </si>
  <si>
    <t>045856</t>
  </si>
  <si>
    <t>047787</t>
  </si>
  <si>
    <t>048470</t>
  </si>
  <si>
    <t>046755</t>
  </si>
  <si>
    <t>043687</t>
  </si>
  <si>
    <t>045252</t>
  </si>
  <si>
    <t>043695</t>
  </si>
  <si>
    <t>043703</t>
  </si>
  <si>
    <t>046946</t>
  </si>
  <si>
    <t>048314</t>
  </si>
  <si>
    <t>043711</t>
  </si>
  <si>
    <t>049833</t>
  </si>
  <si>
    <t>047175</t>
  </si>
  <si>
    <t>048793</t>
  </si>
  <si>
    <t>045260</t>
  </si>
  <si>
    <t>050419</t>
  </si>
  <si>
    <t>045278</t>
  </si>
  <si>
    <t>047258</t>
  </si>
  <si>
    <t>043729</t>
  </si>
  <si>
    <t>047829</t>
  </si>
  <si>
    <t>043737</t>
  </si>
  <si>
    <t>009164</t>
  </si>
  <si>
    <t>046714</t>
  </si>
  <si>
    <t>045286</t>
  </si>
  <si>
    <t>050138</t>
  </si>
  <si>
    <t>047183</t>
  </si>
  <si>
    <t>045294</t>
  </si>
  <si>
    <t>043745</t>
  </si>
  <si>
    <t>050534</t>
  </si>
  <si>
    <t>043752</t>
  </si>
  <si>
    <t>043760</t>
  </si>
  <si>
    <t>133520</t>
  </si>
  <si>
    <t>012029</t>
  </si>
  <si>
    <t>046284</t>
  </si>
  <si>
    <t>049601</t>
  </si>
  <si>
    <t>043778</t>
  </si>
  <si>
    <t>049411</t>
  </si>
  <si>
    <t>048132</t>
  </si>
  <si>
    <t>046326</t>
  </si>
  <si>
    <t>043794</t>
  </si>
  <si>
    <t>046391</t>
  </si>
  <si>
    <t>048488</t>
  </si>
  <si>
    <t>045302</t>
  </si>
  <si>
    <t>045310</t>
  </si>
  <si>
    <t>064964</t>
  </si>
  <si>
    <t>046516</t>
  </si>
  <si>
    <t>048140</t>
  </si>
  <si>
    <t>045328</t>
  </si>
  <si>
    <t>043802</t>
  </si>
  <si>
    <t>012951</t>
  </si>
  <si>
    <t>009122</t>
  </si>
  <si>
    <t>049312</t>
  </si>
  <si>
    <t>043810</t>
  </si>
  <si>
    <t>047548</t>
  </si>
  <si>
    <t>049320</t>
  </si>
  <si>
    <t>049981</t>
  </si>
  <si>
    <t>047431</t>
  </si>
  <si>
    <t>043828</t>
  </si>
  <si>
    <t>049999</t>
  </si>
  <si>
    <t>045336</t>
  </si>
  <si>
    <t>045344</t>
  </si>
  <si>
    <t>046433</t>
  </si>
  <si>
    <t>049429</t>
  </si>
  <si>
    <t>050351</t>
  </si>
  <si>
    <t>049189</t>
  </si>
  <si>
    <t>045351</t>
  </si>
  <si>
    <t>043836</t>
  </si>
  <si>
    <t>046557</t>
  </si>
  <si>
    <t>050542</t>
  </si>
  <si>
    <t>048934</t>
  </si>
  <si>
    <t>047837</t>
  </si>
  <si>
    <t>047928</t>
  </si>
  <si>
    <t>043844</t>
  </si>
  <si>
    <t>043851</t>
  </si>
  <si>
    <t>043869</t>
  </si>
  <si>
    <t>043877</t>
  </si>
  <si>
    <t>043885</t>
  </si>
  <si>
    <t>043893</t>
  </si>
  <si>
    <t>047027</t>
  </si>
  <si>
    <t>043901</t>
  </si>
  <si>
    <t>046409</t>
  </si>
  <si>
    <t>069682</t>
  </si>
  <si>
    <t>047688</t>
  </si>
  <si>
    <t>047845</t>
  </si>
  <si>
    <t>043919</t>
  </si>
  <si>
    <t>048835</t>
  </si>
  <si>
    <t>043927</t>
  </si>
  <si>
    <t>046037</t>
  </si>
  <si>
    <t>048512</t>
  </si>
  <si>
    <t>049122</t>
  </si>
  <si>
    <t>050674</t>
  </si>
  <si>
    <t>043935</t>
  </si>
  <si>
    <t>050617</t>
  </si>
  <si>
    <t>046094</t>
  </si>
  <si>
    <t>046789</t>
  </si>
  <si>
    <t>047795</t>
  </si>
  <si>
    <t>050625</t>
  </si>
  <si>
    <t>048413</t>
  </si>
  <si>
    <t>045773</t>
  </si>
  <si>
    <t>050682</t>
  </si>
  <si>
    <t>043943</t>
  </si>
  <si>
    <t>043950</t>
  </si>
  <si>
    <t>011956</t>
  </si>
  <si>
    <t>047050</t>
  </si>
  <si>
    <t>050328</t>
  </si>
  <si>
    <t>043968</t>
  </si>
  <si>
    <t>046102</t>
  </si>
  <si>
    <t>047621</t>
  </si>
  <si>
    <t>046870</t>
  </si>
  <si>
    <t>047936</t>
  </si>
  <si>
    <t>049775</t>
  </si>
  <si>
    <t>049841</t>
  </si>
  <si>
    <t>045369</t>
  </si>
  <si>
    <t>043976</t>
  </si>
  <si>
    <t>047068</t>
  </si>
  <si>
    <t>046045</t>
  </si>
  <si>
    <t>045914</t>
  </si>
  <si>
    <t>046334</t>
  </si>
  <si>
    <t>049197</t>
  </si>
  <si>
    <t>047332</t>
  </si>
  <si>
    <t>048157</t>
  </si>
  <si>
    <t>047340</t>
  </si>
  <si>
    <t>050484</t>
  </si>
  <si>
    <t>049783</t>
  </si>
  <si>
    <t>048595</t>
  </si>
  <si>
    <t>043992</t>
  </si>
  <si>
    <t>044008</t>
  </si>
  <si>
    <t>048843</t>
  </si>
  <si>
    <t>046649</t>
  </si>
  <si>
    <t>047852</t>
  </si>
  <si>
    <t>044016</t>
  </si>
  <si>
    <t>050492</t>
  </si>
  <si>
    <t>046961</t>
  </si>
  <si>
    <t>044024</t>
  </si>
  <si>
    <t>065680</t>
  </si>
  <si>
    <t>044032</t>
  </si>
  <si>
    <t>050278</t>
  </si>
  <si>
    <t>044040</t>
  </si>
  <si>
    <t>044057</t>
  </si>
  <si>
    <t>048942</t>
  </si>
  <si>
    <t>045377</t>
  </si>
  <si>
    <t>045385</t>
  </si>
  <si>
    <t>044065</t>
  </si>
  <si>
    <t>046342</t>
  </si>
  <si>
    <t>046193</t>
  </si>
  <si>
    <t>045864</t>
  </si>
  <si>
    <t>044073</t>
  </si>
  <si>
    <t>045393</t>
  </si>
  <si>
    <t>049619</t>
  </si>
  <si>
    <t>050013</t>
  </si>
  <si>
    <t>050559</t>
  </si>
  <si>
    <t>047266</t>
  </si>
  <si>
    <t>045401</t>
  </si>
  <si>
    <t>046235</t>
  </si>
  <si>
    <t>044099</t>
  </si>
  <si>
    <t>046979</t>
  </si>
  <si>
    <t>044107</t>
  </si>
  <si>
    <t>046953</t>
  </si>
  <si>
    <t>047498</t>
  </si>
  <si>
    <t>049791</t>
  </si>
  <si>
    <t>045245</t>
  </si>
  <si>
    <t>044115</t>
  </si>
  <si>
    <t>045419</t>
  </si>
  <si>
    <t>048496</t>
  </si>
  <si>
    <t>048801</t>
  </si>
  <si>
    <t>047019</t>
  </si>
  <si>
    <t>044123</t>
  </si>
  <si>
    <t>045823</t>
  </si>
  <si>
    <t>047571</t>
  </si>
  <si>
    <t>049700</t>
  </si>
  <si>
    <t>050161</t>
  </si>
  <si>
    <t>045427</t>
  </si>
  <si>
    <t>048751</t>
  </si>
  <si>
    <t>050021</t>
  </si>
  <si>
    <t>049502</t>
  </si>
  <si>
    <t>044131</t>
  </si>
  <si>
    <t>015736</t>
  </si>
  <si>
    <t>000905</t>
  </si>
  <si>
    <t>046565</t>
  </si>
  <si>
    <t>047803</t>
  </si>
  <si>
    <t>045435</t>
  </si>
  <si>
    <t>048082</t>
  </si>
  <si>
    <t>050286</t>
  </si>
  <si>
    <t>044149</t>
  </si>
  <si>
    <t>049809</t>
  </si>
  <si>
    <t>044156</t>
  </si>
  <si>
    <t>049858</t>
  </si>
  <si>
    <t>048322</t>
  </si>
  <si>
    <t>049205</t>
  </si>
  <si>
    <t>045872</t>
  </si>
  <si>
    <t>048256</t>
  </si>
  <si>
    <t>048686</t>
  </si>
  <si>
    <t>049338</t>
  </si>
  <si>
    <t>047985</t>
  </si>
  <si>
    <t>048264</t>
  </si>
  <si>
    <t>050179</t>
  </si>
  <si>
    <t>049346</t>
  </si>
  <si>
    <t>046797</t>
  </si>
  <si>
    <t>047191</t>
  </si>
  <si>
    <t>044164</t>
  </si>
  <si>
    <t>044172</t>
  </si>
  <si>
    <t>044180</t>
  </si>
  <si>
    <t>048165</t>
  </si>
  <si>
    <t>050435</t>
  </si>
  <si>
    <t>047878</t>
  </si>
  <si>
    <t>050245</t>
  </si>
  <si>
    <t>049866</t>
  </si>
  <si>
    <t>050690</t>
  </si>
  <si>
    <t>050187</t>
  </si>
  <si>
    <t>044198</t>
  </si>
  <si>
    <t>047993</t>
  </si>
  <si>
    <t>046110</t>
  </si>
  <si>
    <t>049569</t>
  </si>
  <si>
    <t>044206</t>
  </si>
  <si>
    <t>044214</t>
  </si>
  <si>
    <t>045443</t>
  </si>
  <si>
    <t>049353</t>
  </si>
  <si>
    <t>049437</t>
  </si>
  <si>
    <t>047449</t>
  </si>
  <si>
    <t>047589</t>
  </si>
  <si>
    <t>050195</t>
  </si>
  <si>
    <t>046888</t>
  </si>
  <si>
    <t>048009</t>
  </si>
  <si>
    <t>048017</t>
  </si>
  <si>
    <t>044222</t>
  </si>
  <si>
    <t>050369</t>
  </si>
  <si>
    <t>045450</t>
  </si>
  <si>
    <t>050443</t>
  </si>
  <si>
    <t>044230</t>
  </si>
  <si>
    <t>049080</t>
  </si>
  <si>
    <t>044248</t>
  </si>
  <si>
    <t>044255</t>
  </si>
  <si>
    <t>044263</t>
  </si>
  <si>
    <t>050203</t>
  </si>
  <si>
    <t>045468</t>
  </si>
  <si>
    <t>049874</t>
  </si>
  <si>
    <t>044271</t>
  </si>
  <si>
    <t>048330</t>
  </si>
  <si>
    <t>049445</t>
  </si>
  <si>
    <t>047639</t>
  </si>
  <si>
    <t>048702</t>
  </si>
  <si>
    <t>044289</t>
  </si>
  <si>
    <t>046128</t>
  </si>
  <si>
    <t>047886</t>
  </si>
  <si>
    <t>049452</t>
  </si>
  <si>
    <t>048272</t>
  </si>
  <si>
    <t>000442</t>
  </si>
  <si>
    <t>050005</t>
  </si>
  <si>
    <t>044297</t>
  </si>
  <si>
    <t>044305</t>
  </si>
  <si>
    <t>045831</t>
  </si>
  <si>
    <t>050211</t>
  </si>
  <si>
    <t>044313</t>
  </si>
  <si>
    <t>044321</t>
  </si>
  <si>
    <t>044339</t>
  </si>
  <si>
    <t>048553</t>
  </si>
  <si>
    <t>049882</t>
  </si>
  <si>
    <t>044347</t>
  </si>
  <si>
    <t>045476</t>
  </si>
  <si>
    <t>050450</t>
  </si>
  <si>
    <t>044354</t>
  </si>
  <si>
    <t>050153</t>
  </si>
  <si>
    <t>044362</t>
  </si>
  <si>
    <t>044370</t>
  </si>
  <si>
    <t>047456</t>
  </si>
  <si>
    <t>050229</t>
  </si>
  <si>
    <t>045484</t>
  </si>
  <si>
    <t>044388</t>
  </si>
  <si>
    <t>048520</t>
  </si>
  <si>
    <t>045492</t>
  </si>
  <si>
    <t>048629</t>
  </si>
  <si>
    <t>046920</t>
  </si>
  <si>
    <t>044396</t>
  </si>
  <si>
    <t>044404</t>
  </si>
  <si>
    <t>048173</t>
  </si>
  <si>
    <t>045500</t>
  </si>
  <si>
    <t>050633</t>
  </si>
  <si>
    <t>049361</t>
  </si>
  <si>
    <t>045518</t>
  </si>
  <si>
    <t>049890</t>
  </si>
  <si>
    <t>049627</t>
  </si>
  <si>
    <t>045948</t>
  </si>
  <si>
    <t>046672</t>
  </si>
  <si>
    <t>050039</t>
  </si>
  <si>
    <t>050740</t>
  </si>
  <si>
    <t>139303</t>
  </si>
  <si>
    <t>047712</t>
  </si>
  <si>
    <t>045526</t>
  </si>
  <si>
    <t>048777</t>
  </si>
  <si>
    <t>045534</t>
  </si>
  <si>
    <t>044412</t>
  </si>
  <si>
    <t>044420</t>
  </si>
  <si>
    <t>044438</t>
  </si>
  <si>
    <t>049270</t>
  </si>
  <si>
    <t>044446</t>
  </si>
  <si>
    <t>046995</t>
  </si>
  <si>
    <t>044461</t>
  </si>
  <si>
    <t>045955</t>
  </si>
  <si>
    <t>045963</t>
  </si>
  <si>
    <t>048710</t>
  </si>
  <si>
    <t>044479</t>
  </si>
  <si>
    <t>047720</t>
  </si>
  <si>
    <t>046136</t>
  </si>
  <si>
    <t>045559</t>
  </si>
  <si>
    <t>049718</t>
  </si>
  <si>
    <t>044453</t>
  </si>
  <si>
    <t>045542</t>
  </si>
  <si>
    <t>045567</t>
  </si>
  <si>
    <t>048637</t>
  </si>
  <si>
    <t>044495</t>
  </si>
  <si>
    <t>048900</t>
  </si>
  <si>
    <t>050047</t>
  </si>
  <si>
    <t>050708</t>
  </si>
  <si>
    <t>044503</t>
  </si>
  <si>
    <t>050567</t>
  </si>
  <si>
    <t>050641</t>
  </si>
  <si>
    <t>044511</t>
  </si>
  <si>
    <t>048025</t>
  </si>
  <si>
    <t>044529</t>
  </si>
  <si>
    <t>044537</t>
  </si>
  <si>
    <t>044545</t>
  </si>
  <si>
    <t>050336</t>
  </si>
  <si>
    <t>046250</t>
  </si>
  <si>
    <t>046722</t>
  </si>
  <si>
    <t>049056</t>
  </si>
  <si>
    <t>048728</t>
  </si>
  <si>
    <t>048819</t>
  </si>
  <si>
    <t>048033</t>
  </si>
  <si>
    <t>048736</t>
  </si>
  <si>
    <t>047365</t>
  </si>
  <si>
    <t>049635</t>
  </si>
  <si>
    <t>049908</t>
  </si>
  <si>
    <t>046268</t>
  </si>
  <si>
    <t>050575</t>
  </si>
  <si>
    <t>050716</t>
  </si>
  <si>
    <t>044552</t>
  </si>
  <si>
    <t>044560</t>
  </si>
  <si>
    <t>044578</t>
  </si>
  <si>
    <t>047761</t>
  </si>
  <si>
    <t>047373</t>
  </si>
  <si>
    <t>044586</t>
  </si>
  <si>
    <t>044594</t>
  </si>
  <si>
    <t>061903</t>
  </si>
  <si>
    <t>049726</t>
  </si>
  <si>
    <t>046763</t>
  </si>
  <si>
    <t>046573</t>
  </si>
  <si>
    <t>049478</t>
  </si>
  <si>
    <t>046581</t>
  </si>
  <si>
    <t>044602</t>
  </si>
  <si>
    <t>044610</t>
  </si>
  <si>
    <t>049916</t>
  </si>
  <si>
    <t>050724</t>
  </si>
  <si>
    <t>048215</t>
  </si>
  <si>
    <t>049379</t>
  </si>
  <si>
    <t>049387</t>
  </si>
  <si>
    <t>044628</t>
  </si>
  <si>
    <t>049510</t>
  </si>
  <si>
    <t>049395</t>
  </si>
  <si>
    <t>048579</t>
  </si>
  <si>
    <t>044636</t>
  </si>
  <si>
    <t>047597</t>
  </si>
  <si>
    <t>045575</t>
  </si>
  <si>
    <t>046813</t>
  </si>
  <si>
    <t>045781</t>
  </si>
  <si>
    <t>047902</t>
  </si>
  <si>
    <t>049924</t>
  </si>
  <si>
    <t>045583</t>
  </si>
  <si>
    <t>047076</t>
  </si>
  <si>
    <t>046896</t>
  </si>
  <si>
    <t>047084</t>
  </si>
  <si>
    <t>044644</t>
  </si>
  <si>
    <t>049932</t>
  </si>
  <si>
    <t>048421</t>
  </si>
  <si>
    <t>049460</t>
  </si>
  <si>
    <t>048348</t>
  </si>
  <si>
    <t>044651</t>
  </si>
  <si>
    <t>044669</t>
  </si>
  <si>
    <t>049288</t>
  </si>
  <si>
    <t>044677</t>
  </si>
  <si>
    <t>048975</t>
  </si>
  <si>
    <t>045880</t>
  </si>
  <si>
    <t>044685</t>
  </si>
  <si>
    <t>044693</t>
  </si>
  <si>
    <t>050054</t>
  </si>
  <si>
    <t>047001</t>
  </si>
  <si>
    <t>046599</t>
  </si>
  <si>
    <t>048439</t>
  </si>
  <si>
    <t>047506</t>
  </si>
  <si>
    <t>046474</t>
  </si>
  <si>
    <t>046078</t>
  </si>
  <si>
    <t>045591</t>
  </si>
  <si>
    <t>048447</t>
  </si>
  <si>
    <t>046482</t>
  </si>
  <si>
    <t>047514</t>
  </si>
  <si>
    <t>047894</t>
  </si>
  <si>
    <t>048090</t>
  </si>
  <si>
    <t>047944</t>
  </si>
  <si>
    <t>044701</t>
  </si>
  <si>
    <t>047308</t>
  </si>
  <si>
    <t>049213</t>
  </si>
  <si>
    <t>046144</t>
  </si>
  <si>
    <t>045609</t>
  </si>
  <si>
    <t>049817</t>
  </si>
  <si>
    <t>044735</t>
  </si>
  <si>
    <t>044743</t>
  </si>
  <si>
    <t>049940</t>
  </si>
  <si>
    <t>049130</t>
  </si>
  <si>
    <t>048355</t>
  </si>
  <si>
    <t>049684</t>
  </si>
  <si>
    <t>046003</t>
  </si>
  <si>
    <t>044750</t>
  </si>
  <si>
    <t>045799</t>
  </si>
  <si>
    <t>044768</t>
  </si>
  <si>
    <t>044776</t>
  </si>
  <si>
    <t>044784</t>
  </si>
  <si>
    <t>046607</t>
  </si>
  <si>
    <t>047738</t>
  </si>
  <si>
    <t>044792</t>
  </si>
  <si>
    <t>047951</t>
  </si>
  <si>
    <t>048363</t>
  </si>
  <si>
    <t>049221</t>
  </si>
  <si>
    <t>050583</t>
  </si>
  <si>
    <t>046276</t>
  </si>
  <si>
    <t>049528</t>
  </si>
  <si>
    <t>046441</t>
  </si>
  <si>
    <t>048538</t>
  </si>
  <si>
    <t>049064</t>
  </si>
  <si>
    <t>050237</t>
  </si>
  <si>
    <t>048041</t>
  </si>
  <si>
    <t>047381</t>
  </si>
  <si>
    <t>044800</t>
  </si>
  <si>
    <t>045807</t>
  </si>
  <si>
    <t>050427</t>
  </si>
  <si>
    <t>044818</t>
  </si>
  <si>
    <t>048223</t>
  </si>
  <si>
    <t>048371</t>
  </si>
  <si>
    <t>050062</t>
  </si>
  <si>
    <t>044719</t>
  </si>
  <si>
    <t>045997</t>
  </si>
  <si>
    <t>048587</t>
  </si>
  <si>
    <t>044727</t>
  </si>
  <si>
    <t>044826</t>
  </si>
  <si>
    <t>044834</t>
  </si>
  <si>
    <t>050294</t>
  </si>
  <si>
    <t>049239</t>
  </si>
  <si>
    <t>044842</t>
  </si>
  <si>
    <t>044859</t>
  </si>
  <si>
    <t>050658</t>
  </si>
  <si>
    <t>047274</t>
  </si>
  <si>
    <t>000629</t>
  </si>
  <si>
    <t>000609</t>
  </si>
  <si>
    <t>047092</t>
  </si>
  <si>
    <t>048652</t>
  </si>
  <si>
    <t>044867</t>
  </si>
  <si>
    <t>044875</t>
  </si>
  <si>
    <t>047969</t>
  </si>
  <si>
    <t>046151</t>
  </si>
  <si>
    <t>044883</t>
  </si>
  <si>
    <t>049098</t>
  </si>
  <si>
    <t>046243</t>
  </si>
  <si>
    <t>047399</t>
  </si>
  <si>
    <t>044891</t>
  </si>
  <si>
    <t>045617</t>
  </si>
  <si>
    <t>044909</t>
  </si>
  <si>
    <t>044917</t>
  </si>
  <si>
    <t>046201</t>
  </si>
  <si>
    <t>091397</t>
  </si>
  <si>
    <t>045922</t>
  </si>
  <si>
    <t>048876</t>
  </si>
  <si>
    <t>046680</t>
  </si>
  <si>
    <t>050591</t>
  </si>
  <si>
    <t>048694</t>
  </si>
  <si>
    <t>044925</t>
  </si>
  <si>
    <t>050302</t>
  </si>
  <si>
    <t>049957</t>
  </si>
  <si>
    <t>049296</t>
  </si>
  <si>
    <t>050070</t>
  </si>
  <si>
    <t>046011</t>
  </si>
  <si>
    <t>049536</t>
  </si>
  <si>
    <t>046458</t>
  </si>
  <si>
    <t>016858</t>
  </si>
  <si>
    <t>044933</t>
  </si>
  <si>
    <t>045625</t>
  </si>
  <si>
    <t>047522</t>
  </si>
  <si>
    <t>044941</t>
  </si>
  <si>
    <t>049643</t>
  </si>
  <si>
    <t>048744</t>
  </si>
  <si>
    <t>047464</t>
  </si>
  <si>
    <t>044966</t>
  </si>
  <si>
    <t>044958</t>
  </si>
  <si>
    <t>047472</t>
  </si>
  <si>
    <t>046821</t>
  </si>
  <si>
    <t>045633</t>
  </si>
  <si>
    <t>050393</t>
  </si>
  <si>
    <t>044974</t>
  </si>
  <si>
    <t>046904</t>
  </si>
  <si>
    <t>044982</t>
  </si>
  <si>
    <t>044990</t>
  </si>
  <si>
    <t>050500</t>
  </si>
  <si>
    <t>045005</t>
  </si>
  <si>
    <t>045013</t>
  </si>
  <si>
    <t>048231</t>
  </si>
  <si>
    <t>049650</t>
  </si>
  <si>
    <t>049247</t>
  </si>
  <si>
    <t>045641</t>
  </si>
  <si>
    <t>049148</t>
  </si>
  <si>
    <t>050468</t>
  </si>
  <si>
    <t>049031</t>
  </si>
  <si>
    <t>045971</t>
  </si>
  <si>
    <t>050252</t>
  </si>
  <si>
    <t>045658</t>
  </si>
  <si>
    <t>045021</t>
  </si>
  <si>
    <t>045039</t>
  </si>
  <si>
    <t>048389</t>
  </si>
  <si>
    <t>045054</t>
  </si>
  <si>
    <t>046359</t>
  </si>
  <si>
    <t>047225</t>
  </si>
  <si>
    <t>047696</t>
  </si>
  <si>
    <t>046219</t>
  </si>
  <si>
    <t>048884</t>
  </si>
  <si>
    <t>046060</t>
  </si>
  <si>
    <t>049155</t>
  </si>
  <si>
    <t>047746</t>
  </si>
  <si>
    <t>048397</t>
  </si>
  <si>
    <t>045047</t>
  </si>
  <si>
    <t>049106</t>
  </si>
  <si>
    <t>045062</t>
  </si>
  <si>
    <t>049668</t>
  </si>
  <si>
    <t>045070</t>
  </si>
  <si>
    <t>045088</t>
  </si>
  <si>
    <t>045096</t>
  </si>
  <si>
    <t>046367</t>
  </si>
  <si>
    <t>045104</t>
  </si>
  <si>
    <t>045112</t>
  </si>
  <si>
    <t>045666</t>
  </si>
  <si>
    <t>044081</t>
  </si>
  <si>
    <t>050518</t>
  </si>
  <si>
    <t>049577</t>
  </si>
  <si>
    <t>049973</t>
  </si>
  <si>
    <t>045120</t>
  </si>
  <si>
    <t>045138</t>
  </si>
  <si>
    <t>046524</t>
  </si>
  <si>
    <t>045146</t>
  </si>
  <si>
    <t>045153</t>
  </si>
  <si>
    <t>045674</t>
  </si>
  <si>
    <t>045161</t>
  </si>
  <si>
    <t>049544</t>
  </si>
  <si>
    <t>045179</t>
  </si>
  <si>
    <t>Directions</t>
  </si>
  <si>
    <t>Download and save the excel file on desktop or other drive on your computer (recommended). You may also use the worksheet online, but you would not be able to save changes. You may want to print these directions.</t>
  </si>
  <si>
    <r>
      <rPr>
        <b/>
        <i/>
        <sz val="11"/>
        <rFont val="Calibri"/>
        <family val="2"/>
        <scheme val="minor"/>
      </rPr>
      <t>Summary SFPR</t>
    </r>
    <r>
      <rPr>
        <sz val="11"/>
        <rFont val="Calibri"/>
        <family val="2"/>
        <scheme val="minor"/>
      </rPr>
      <t xml:space="preserve"> tab displays the Summary SFPR and it is not editable. </t>
    </r>
  </si>
  <si>
    <t xml:space="preserve">The cells may be edited by simply entering a new number (e.g. "40.12" instead of "30.12"). However, it is recommended that you edit by changing "30.12" to "=30.12+10"  or "=30.12 - 10" to not lose the original figure. </t>
  </si>
  <si>
    <t>If you override any values in the editable fields and then save the file, there is no mechanism to restore those values back in that file. You will have to download a new version and start from the beginning.</t>
  </si>
  <si>
    <t>If you do another simulation later in the year, check back on ODEW website for an updated version of the spreadsheet with revised data.</t>
  </si>
  <si>
    <t>Direct all questions to:</t>
  </si>
  <si>
    <t>Prabir Sarkar at (614) 728 7849 or Prabir.Sarkar@education.ohio.gov</t>
  </si>
  <si>
    <t>Elena Sanders at (614) 752 1561 or Elena.Sanders@education.ohio.gov</t>
  </si>
  <si>
    <t>Data from</t>
  </si>
  <si>
    <t>General phase-in %</t>
  </si>
  <si>
    <t>To change -Go to</t>
  </si>
  <si>
    <t>Edit Column</t>
  </si>
  <si>
    <t>ADM Data</t>
  </si>
  <si>
    <t>P</t>
  </si>
  <si>
    <t>Q</t>
  </si>
  <si>
    <t>R</t>
  </si>
  <si>
    <t>T</t>
  </si>
  <si>
    <t>U</t>
  </si>
  <si>
    <t>V</t>
  </si>
  <si>
    <r>
      <t>The file has several tabs (</t>
    </r>
    <r>
      <rPr>
        <b/>
        <i/>
        <sz val="11"/>
        <rFont val="Calibri"/>
        <family val="2"/>
        <scheme val="minor"/>
      </rPr>
      <t>Directions, Detailed SFPR , Summary SFPR, ADM Data</t>
    </r>
    <r>
      <rPr>
        <sz val="11"/>
        <rFont val="Calibri"/>
        <family val="2"/>
        <scheme val="minor"/>
      </rPr>
      <t>).  Any cells highlighted in light blue can be changed. All others are locked and should not be changed.</t>
    </r>
  </si>
  <si>
    <t>SWS</t>
  </si>
  <si>
    <t>Review the below directions and explanations for variables used in the simulation. Actual aid will be calculated based on actual data and is subject to change. Changes between this simulation and actual aid may be significant, especially for individual schools.</t>
  </si>
  <si>
    <r>
      <t>To view the simulation for your school, go to the second tab (</t>
    </r>
    <r>
      <rPr>
        <b/>
        <i/>
        <sz val="11"/>
        <rFont val="Calibri"/>
        <family val="2"/>
        <scheme val="minor"/>
      </rPr>
      <t>Detailed SFPR</t>
    </r>
    <r>
      <rPr>
        <sz val="11"/>
        <rFont val="Calibri"/>
        <family val="2"/>
        <scheme val="minor"/>
      </rPr>
      <t xml:space="preserve">) and enter your school's IRN in the </t>
    </r>
    <r>
      <rPr>
        <b/>
        <sz val="11"/>
        <rFont val="Calibri"/>
        <family val="2"/>
        <scheme val="minor"/>
      </rPr>
      <t>IRN</t>
    </r>
    <r>
      <rPr>
        <sz val="11"/>
        <rFont val="Calibri"/>
        <family val="2"/>
        <scheme val="minor"/>
      </rPr>
      <t xml:space="preserve"> field (cell C7). Then the simulation for your school will populate the Detailed SFPR. </t>
    </r>
  </si>
  <si>
    <t>Ohio Department of Education &amp; Workforce</t>
  </si>
  <si>
    <t>Detailed School Finance Payment Report (SFPR) - Community/STEM School</t>
  </si>
  <si>
    <t>STEM Schools are not eligible for line item H.</t>
  </si>
  <si>
    <t>School :</t>
  </si>
  <si>
    <t>E-school or STEM</t>
  </si>
  <si>
    <t>Summary School Finance Payment Report (SFPR) - Community/STEM School</t>
  </si>
  <si>
    <t>School</t>
  </si>
  <si>
    <t>Note: Facilities is being prorated in this simulation.</t>
  </si>
  <si>
    <t>James Lansden at (614) 387 0415 or James.Lansden@education.ohio.gov  or</t>
  </si>
  <si>
    <r>
      <t xml:space="preserve">To change the simulation change the data by manipulating  numbers in  </t>
    </r>
    <r>
      <rPr>
        <b/>
        <i/>
        <sz val="11"/>
        <rFont val="Calibri"/>
        <family val="2"/>
        <scheme val="minor"/>
      </rPr>
      <t xml:space="preserve">ADM Data </t>
    </r>
    <r>
      <rPr>
        <sz val="11"/>
        <rFont val="Calibri"/>
        <family val="2"/>
        <scheme val="minor"/>
      </rPr>
      <t>tab.  You will need to find your school in the tab by either scrolling to it, filtering or searching by school name or IRN. You may want to highlight the row with your school's data.</t>
    </r>
  </si>
  <si>
    <t>Statewide Average Base Cost Per Pupil</t>
  </si>
  <si>
    <t>Community School</t>
  </si>
  <si>
    <t>[if F(b) &lt; F(a+c) ,d=b,   else d= (a+c)]              State Funding</t>
  </si>
  <si>
    <t>Aggregate Base Cost</t>
  </si>
  <si>
    <t>E, F, G, H, I</t>
  </si>
  <si>
    <t>W</t>
  </si>
  <si>
    <t>X</t>
  </si>
  <si>
    <t>Z</t>
  </si>
  <si>
    <t>AA</t>
  </si>
  <si>
    <t>Note:  E-schools are not eligible for line items C and H.</t>
  </si>
  <si>
    <t>n</t>
  </si>
  <si>
    <t>[c = (b-a) * %] Phase-in Funding</t>
  </si>
  <si>
    <t>b1. Sped Ed Cat1 ADM</t>
  </si>
  <si>
    <t>b2. Sped Ed Cat2 ADM</t>
  </si>
  <si>
    <t>b3. Sped Ed Cat3 ADM</t>
  </si>
  <si>
    <t>b4. Sped Ed Cat4 ADM</t>
  </si>
  <si>
    <t>b5. Sped Ed Cat5 ADM</t>
  </si>
  <si>
    <t>b6. Sped Ed Cat6 ADM</t>
  </si>
  <si>
    <t>a3. Grade 4-8 FTE not enrolled in CTE</t>
  </si>
  <si>
    <t xml:space="preserve">a4. Grades 9-12 FTE not enrolled in CTE </t>
  </si>
  <si>
    <t xml:space="preserve">e1 </t>
  </si>
  <si>
    <t xml:space="preserve">e2 </t>
  </si>
  <si>
    <t xml:space="preserve">e3 </t>
  </si>
  <si>
    <t xml:space="preserve">e4 </t>
  </si>
  <si>
    <t xml:space="preserve">e5 </t>
  </si>
  <si>
    <t>Economic Disadvantaged Index [(c2/s3)^2]</t>
  </si>
  <si>
    <t>Summit Academy Community School - Parma</t>
  </si>
  <si>
    <t>Beacon Hill Community School AKA Beacon Hill Academy</t>
  </si>
  <si>
    <t>United Schools Columbus</t>
  </si>
  <si>
    <t>Engage High School</t>
  </si>
  <si>
    <t>020761</t>
  </si>
  <si>
    <t>New Richmond Preparatory Academy</t>
  </si>
  <si>
    <t>021440</t>
  </si>
  <si>
    <t>Mater Academy Preparatory, Inc.</t>
  </si>
  <si>
    <t>021442</t>
  </si>
  <si>
    <t>Legacy Academy of Excellence Mansfield</t>
  </si>
  <si>
    <t>021445</t>
  </si>
  <si>
    <t>Steel City High School</t>
  </si>
  <si>
    <t>021446</t>
  </si>
  <si>
    <t>ACE Community Academy</t>
  </si>
  <si>
    <t>021447</t>
  </si>
  <si>
    <t>Heart of Ohio Classical Academy</t>
  </si>
  <si>
    <t>021448</t>
  </si>
  <si>
    <t>Columbus Noor Academy</t>
  </si>
  <si>
    <t>021449</t>
  </si>
  <si>
    <t>Northeast Ohio Classical Academy</t>
  </si>
  <si>
    <t>021450</t>
  </si>
  <si>
    <t>Southeast Ohio Classical Academy</t>
  </si>
  <si>
    <t>021456</t>
  </si>
  <si>
    <t>Ginn-Thompson School for Girls</t>
  </si>
  <si>
    <t>021457</t>
  </si>
  <si>
    <t>Lake Erie Bilingual Academy</t>
  </si>
  <si>
    <t>021458</t>
  </si>
  <si>
    <t>Huron Sports Academy</t>
  </si>
  <si>
    <t>021487</t>
  </si>
  <si>
    <t>Columbus Bilingual West</t>
  </si>
  <si>
    <t>021509</t>
  </si>
  <si>
    <t>Career Prep Virtual High School. Inc.</t>
  </si>
  <si>
    <t>021513</t>
  </si>
  <si>
    <t>Buckeye Community School - Springfield</t>
  </si>
  <si>
    <t>021547</t>
  </si>
  <si>
    <t>LINC Academy Columbus</t>
  </si>
  <si>
    <t>Focus Learning Academy of Southwestern Columbus</t>
  </si>
  <si>
    <t>Hope Academy Northcoast Campus</t>
  </si>
  <si>
    <t>Get this all numbers from Traditional district Base cost reports</t>
  </si>
  <si>
    <t>Summit Academy School – Cincinnati</t>
  </si>
  <si>
    <t>Summit Academy – Columbus</t>
  </si>
  <si>
    <t>Summit Academy Dayton</t>
  </si>
  <si>
    <t>Mahoning Valley Community School</t>
  </si>
  <si>
    <t>Dayton Regional STEM Schools</t>
  </si>
  <si>
    <t>West Park Bilingual Academy</t>
  </si>
  <si>
    <t>Five Rivers Career Prep High School</t>
  </si>
  <si>
    <t>Empowered by the Arts Academy</t>
  </si>
  <si>
    <t>Academy of Arts and Technology</t>
  </si>
  <si>
    <t>Sagewood Preparatory Academy</t>
  </si>
  <si>
    <t>Dayton Career Tech High School dba Riverscape Career Tech</t>
  </si>
  <si>
    <t>022063</t>
  </si>
  <si>
    <t>Columbus Bilingual Central</t>
  </si>
  <si>
    <t>022074</t>
  </si>
  <si>
    <t>Buckeye Community School - Lima</t>
  </si>
  <si>
    <t>022075</t>
  </si>
  <si>
    <t>Buckeye Community School - Tiffin</t>
  </si>
  <si>
    <t>022079</t>
  </si>
  <si>
    <t>Shoreway High School</t>
  </si>
  <si>
    <t>022080</t>
  </si>
  <si>
    <t>Academy for Urban Scholars High School Toledo</t>
  </si>
  <si>
    <t>022113</t>
  </si>
  <si>
    <t>T-Squared Honors Academy--North</t>
  </si>
  <si>
    <t>022114</t>
  </si>
  <si>
    <t>Empowered Tech High School</t>
  </si>
  <si>
    <t>022131</t>
  </si>
  <si>
    <t>Girls Athletic Leadership Schools Ohio</t>
  </si>
  <si>
    <t>022081</t>
  </si>
  <si>
    <t>Rainbow Montessori Community School</t>
  </si>
  <si>
    <t>*</t>
  </si>
  <si>
    <t>022057</t>
  </si>
  <si>
    <t>Cincinnati Career Prep High School</t>
  </si>
  <si>
    <t>022064</t>
  </si>
  <si>
    <t>Ohio Cyber Academy</t>
  </si>
  <si>
    <t>022021</t>
  </si>
  <si>
    <t>iSchool Virtual Academy</t>
  </si>
  <si>
    <t>022017</t>
  </si>
  <si>
    <t>Virtual STEM Academy of Ohio</t>
  </si>
  <si>
    <t>022050</t>
  </si>
  <si>
    <t>Virtual College &amp; Career Prep Academy</t>
  </si>
  <si>
    <t>022018</t>
  </si>
  <si>
    <t>Virtual Classical Academy of Ohio</t>
  </si>
  <si>
    <t>022052</t>
  </si>
  <si>
    <t>Achievepoint Virtual Academy</t>
  </si>
  <si>
    <t>020758</t>
  </si>
  <si>
    <t xml:space="preserve">Wayfinder School </t>
  </si>
  <si>
    <t>c1b. FY26 Directly Certified ADM</t>
  </si>
  <si>
    <t>c1b FY26 Directly Certified ADM</t>
  </si>
  <si>
    <t>Base funding supplement PP</t>
  </si>
  <si>
    <t>K. Facilities</t>
  </si>
  <si>
    <t>L. Total State Supports</t>
  </si>
  <si>
    <t>Equity Suplement per pupil</t>
  </si>
  <si>
    <t>I1a. FY21 Funding Base</t>
  </si>
  <si>
    <t>I1b FY21 Student FTE</t>
  </si>
  <si>
    <t>I1. FY21 Per Pupil</t>
  </si>
  <si>
    <t>K1</t>
  </si>
  <si>
    <t xml:space="preserve">Total State Support [F + G + H + I + J + K] </t>
  </si>
  <si>
    <t>Quality Community and STEM School Support [if M1=Yes then ((a-M2)*$2,250)+(M2*$3,000) else $0]</t>
  </si>
  <si>
    <t>M1</t>
  </si>
  <si>
    <t>M2</t>
  </si>
  <si>
    <t>M3</t>
  </si>
  <si>
    <t>Is the school eligible (Yes/No)?</t>
  </si>
  <si>
    <t>Economically Disadvantaged ADM</t>
  </si>
  <si>
    <t>Proration Percentage</t>
  </si>
  <si>
    <t>M1 	Is the school eligible?</t>
  </si>
  <si>
    <t>M2 Economically Disadvantaged ADM</t>
  </si>
  <si>
    <t>M3 Proration Percentage</t>
  </si>
  <si>
    <t>a Enrolled ADM</t>
  </si>
  <si>
    <t>Quality CS and STEM Support</t>
  </si>
  <si>
    <t xml:space="preserve">Min pp Amount </t>
  </si>
  <si>
    <t>Max pp Amount</t>
  </si>
  <si>
    <t>Proration Pct</t>
  </si>
  <si>
    <t xml:space="preserve">J </t>
  </si>
  <si>
    <t>Base Funding Supplement</t>
  </si>
  <si>
    <t>Quality Community and STEM School Support</t>
  </si>
  <si>
    <t>J. Base Funding Supplement</t>
  </si>
  <si>
    <t>J. Quality Community and STEM School Support</t>
  </si>
  <si>
    <t>Bc</t>
  </si>
  <si>
    <t>Ac</t>
  </si>
  <si>
    <t>Cc</t>
  </si>
  <si>
    <t>Dc</t>
  </si>
  <si>
    <t>Ec</t>
  </si>
  <si>
    <t>M. Quality Community and STEM School Support</t>
  </si>
  <si>
    <t>Base Cost SWS</t>
  </si>
  <si>
    <t xml:space="preserve">K. Educational Service Center	</t>
  </si>
  <si>
    <t>L. Other Adjustments</t>
  </si>
  <si>
    <t>M. Total Transfers [K + L]</t>
  </si>
  <si>
    <t>N. Net State Funding [J + M]</t>
  </si>
  <si>
    <t>Simulation Calculator for FY2027</t>
  </si>
  <si>
    <t>Core Foundation Funding [lesser of F1 and (F2+((F1–F2)*100%))]</t>
  </si>
  <si>
    <t>Base Funding Supplement [a*$40]</t>
  </si>
  <si>
    <t>100% phase-in percentage is applied to lines A, B, C, D, E.</t>
  </si>
  <si>
    <t>J. Base Funding Supplement [a * $40]</t>
  </si>
  <si>
    <t>c1a</t>
  </si>
  <si>
    <t>c1b</t>
  </si>
  <si>
    <t>c1c</t>
  </si>
  <si>
    <t>FY25 Economically Disadvantaged ADM</t>
  </si>
  <si>
    <t>FY26 Directly Certified ADM</t>
  </si>
  <si>
    <t>c2</t>
  </si>
  <si>
    <t>c3</t>
  </si>
  <si>
    <t>Economically Disadvantaged Percentage [c1/a]</t>
  </si>
  <si>
    <t>Summit Academy School - Cincinnati</t>
  </si>
  <si>
    <t>Summit Academy School–Columbus</t>
  </si>
  <si>
    <t>Summit Academy School–Dayton</t>
  </si>
  <si>
    <t>020187</t>
  </si>
  <si>
    <t>Cleveland Sports Academy</t>
  </si>
  <si>
    <t>Jefferson Classical Academy of Ohio</t>
  </si>
  <si>
    <t>022019</t>
  </si>
  <si>
    <t>PREMIER HIGH SCHOOL ONLINE</t>
  </si>
  <si>
    <t>ISCHOOL VIRTUAL ACADEMY</t>
  </si>
  <si>
    <t>Virtual Preparatory Academy of Ohio</t>
  </si>
  <si>
    <t>AchievePoint Virtual Academy</t>
  </si>
  <si>
    <t>Banyan High School</t>
  </si>
  <si>
    <t>Northstar School of Innovation &amp; Leadership</t>
  </si>
  <si>
    <t>c1a Prior Year Economically Disadvantaged ADM</t>
  </si>
  <si>
    <t>Was School Open in FY25?</t>
  </si>
  <si>
    <t>c1c Was School open in FY25</t>
  </si>
  <si>
    <t>A. Base Cost Calculated</t>
  </si>
  <si>
    <t>B. Special Education Calculated</t>
  </si>
  <si>
    <t>C. DPIA Calculated</t>
  </si>
  <si>
    <t>D. English Learner Calculated</t>
  </si>
  <si>
    <t>E. Career Technical Education Calculated</t>
  </si>
  <si>
    <t xml:space="preserve"> State Funding</t>
  </si>
  <si>
    <t>Equity Supplement [a*$400]</t>
  </si>
  <si>
    <t>Weighted Economically Disadvantaged ADM [if c1c=No, then c1=c1b else lesser of ( (c1a*0.65)+(c1b*0.35)), a]</t>
  </si>
  <si>
    <t>Transportation Cost Per-Rider</t>
  </si>
  <si>
    <t>s4. Transportation cost per rider</t>
  </si>
  <si>
    <t>FY27 Per-Pupil [(F + G +  H)/a]</t>
  </si>
  <si>
    <t>I2. FY25 Per Pupil</t>
  </si>
  <si>
    <t>The section below outlines the datasets used in generating the FY27 State Foundation Funding.</t>
  </si>
  <si>
    <r>
      <t xml:space="preserve">Column M of the </t>
    </r>
    <r>
      <rPr>
        <b/>
        <i/>
        <sz val="11"/>
        <rFont val="Calibri"/>
        <family val="2"/>
        <scheme val="minor"/>
      </rPr>
      <t>Detailed SFPR</t>
    </r>
    <r>
      <rPr>
        <sz val="11"/>
        <rFont val="Calibri"/>
        <family val="2"/>
        <scheme val="minor"/>
      </rPr>
      <t xml:space="preserve"> tab indicate the tab to go to change the data. Column N points to the columns where to change the data.</t>
    </r>
  </si>
  <si>
    <t xml:space="preserve">Note: Weighted Statewide Economically Disadvantaged Percentage is NOT recalculated  based on the data changes specific to your school. </t>
  </si>
  <si>
    <t>Note: Transportation  may be subject to proration in actual FY27 payments.</t>
  </si>
  <si>
    <t>FY26 December</t>
  </si>
  <si>
    <t>$1,337.18 (estimated)</t>
  </si>
  <si>
    <t>Statewide Weighted Economically Disadvantaged Percentage</t>
  </si>
  <si>
    <t>Weighted Economically Disadvantaged Percentage</t>
  </si>
  <si>
    <t>Average Base Cost Per-Pupil Amounts used in Base Cost calculations</t>
  </si>
  <si>
    <t>Important: When you update grade bands of the ADM in columns  E - I, the Enrolled ADM in column J automatically updates. However, NONE of the  categorical data is proportionally reduced or increased. You have to change each categorical number separately and manually.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</si>
</sst>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0000000_);[Red]\(#,##0.00000000\)"/>
    <numFmt numFmtId="166" formatCode="0.000000%"/>
    <numFmt numFmtId="167" formatCode="&quot;$&quot;#,##0"/>
    <numFmt numFmtId="168" formatCode="0.0000"/>
    <numFmt numFmtId="169" formatCode="00000"/>
    <numFmt numFmtId="170" formatCode="000000"/>
    <numFmt numFmtId="171" formatCode="0.0000000%"/>
    <numFmt numFmtId="172" formatCode="0.00000000"/>
    <numFmt numFmtId="173" formatCode="#,##0.0000000000"/>
    <numFmt numFmtId="174" formatCode="#,##0.000000"/>
    <numFmt numFmtId="175" formatCode="0.0000%"/>
  </numFmts>
  <fonts count="56">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0"/>
      <name val="Segoe UI"/>
      <family val="2"/>
    </font>
    <font>
      <sz val="11"/>
      <color rgb="FF343A40"/>
      <name val="Calibri"/>
      <family val="2"/>
      <scheme val="minor"/>
    </font>
    <font>
      <b/>
      <sz val="16"/>
      <color theme="1"/>
      <name val="Calibri"/>
      <family val="2"/>
      <scheme val="minor"/>
    </font>
    <font>
      <sz val="10"/>
      <color rgb="FF343A40"/>
      <name val="Segoe UI"/>
      <family val="2"/>
    </font>
    <font>
      <sz val="10"/>
      <name val="Arial"/>
      <family val="2"/>
    </font>
    <font>
      <sz val="11"/>
      <color theme="1"/>
      <name val="Calibri"/>
      <family val="2"/>
    </font>
    <font>
      <sz val="10"/>
      <name val="Calibri"/>
      <family val="2"/>
    </font>
    <font>
      <sz val="11"/>
      <name val="Times New Roman"/>
      <family val="1"/>
    </font>
    <font>
      <sz val="12"/>
      <name val="Calibri"/>
      <family val="2"/>
    </font>
    <font>
      <sz val="11"/>
      <name val="Calibri"/>
      <family val="2"/>
    </font>
    <font>
      <b/>
      <sz val="11"/>
      <name val="Calibri"/>
      <family val="2"/>
    </font>
    <font>
      <sz val="10.5"/>
      <name val="Calibri"/>
      <family val="2"/>
      <scheme val="minor"/>
    </font>
    <font>
      <b/>
      <sz val="10.5"/>
      <name val="Calibri"/>
      <family val="2"/>
      <scheme val="minor"/>
    </font>
    <font>
      <sz val="10.5"/>
      <name val="Calibri"/>
      <family val="2"/>
    </font>
    <font>
      <sz val="10.5"/>
      <name val="Courier New"/>
      <family val="3"/>
    </font>
    <font>
      <b/>
      <sz val="10.5"/>
      <name val="Calibri"/>
      <family val="2"/>
    </font>
    <font>
      <sz val="10"/>
      <color theme="1"/>
      <name val="Arial Unicode MS"/>
      <family val="2"/>
    </font>
    <font>
      <sz val="8"/>
      <color theme="1"/>
      <name val="Calibri"/>
      <family val="2"/>
      <scheme val="minor"/>
    </font>
    <font>
      <sz val="11"/>
      <color rgb="FF000000"/>
      <name val="Calibri"/>
      <family val="2"/>
    </font>
    <font>
      <b/>
      <sz val="16"/>
      <color theme="0"/>
      <name val="Calibri"/>
      <family val="2"/>
      <scheme val="minor"/>
    </font>
    <font>
      <sz val="16"/>
      <color theme="1"/>
      <name val="Calibri"/>
      <family val="2"/>
      <scheme val="minor"/>
    </font>
    <font>
      <b/>
      <sz val="18"/>
      <color theme="0"/>
      <name val="Calibri"/>
      <family val="2"/>
      <scheme val="minor"/>
    </font>
    <font>
      <b/>
      <sz val="11"/>
      <color rgb="FFFFFFFF"/>
      <name val="Calibri"/>
      <family val="2"/>
    </font>
    <font>
      <sz val="11"/>
      <name val="Aptos Narrow"/>
      <family val="2"/>
    </font>
    <font>
      <sz val="11"/>
      <color rgb="FF333333"/>
      <name val="Calibri"/>
      <family val="2"/>
      <scheme val="minor"/>
    </font>
    <font>
      <b/>
      <sz val="11"/>
      <color rgb="FF000000"/>
      <name val="Calibri"/>
      <family val="2"/>
    </font>
    <font>
      <sz val="10"/>
      <name val="Calibri"/>
      <family val="2"/>
      <scheme val="minor"/>
    </font>
    <font>
      <b/>
      <sz val="18"/>
      <color theme="0" tint="-4.9989318521683403E-2"/>
      <name val="Calibri"/>
      <family val="2"/>
      <scheme val="minor"/>
    </font>
    <font>
      <b/>
      <i/>
      <sz val="11"/>
      <name val="Calibri"/>
      <family val="2"/>
      <scheme val="minor"/>
    </font>
    <font>
      <b/>
      <sz val="11"/>
      <name val="Calibri"/>
      <family val="2"/>
      <scheme val="minor"/>
    </font>
    <font>
      <sz val="10.5"/>
      <color theme="0"/>
      <name val="Calibri"/>
      <family val="2"/>
    </font>
    <font>
      <sz val="11"/>
      <color theme="0"/>
      <name val="Calibri"/>
      <family val="2"/>
    </font>
    <font>
      <b/>
      <sz val="10.5"/>
      <color theme="0"/>
      <name val="Calibri"/>
      <family val="2"/>
    </font>
    <font>
      <sz val="11"/>
      <color theme="0"/>
      <name val="Calibri"/>
      <family val="2"/>
      <scheme val="minor"/>
    </font>
    <font>
      <b/>
      <sz val="11"/>
      <color theme="0" tint="-4.9989318521683403E-2"/>
      <name val="Calibri"/>
      <family val="2"/>
      <scheme val="minor"/>
    </font>
    <font>
      <b/>
      <sz val="11"/>
      <color theme="0"/>
      <name val="Calibri"/>
      <family val="2"/>
    </font>
    <font>
      <b/>
      <sz val="11"/>
      <color theme="0"/>
      <name val="Calibri"/>
      <family val="2"/>
      <scheme val="minor"/>
    </font>
    <font>
      <b/>
      <sz val="10.5"/>
      <color theme="0"/>
      <name val="Calibri"/>
      <family val="2"/>
      <scheme val="minor"/>
    </font>
    <font>
      <b/>
      <sz val="10.5"/>
      <color theme="1"/>
      <name val="Calibri"/>
      <family val="2"/>
      <scheme val="minor"/>
    </font>
    <font>
      <sz val="10.5"/>
      <color theme="1"/>
      <name val="Calibri"/>
      <family val="2"/>
      <scheme val="minor"/>
    </font>
    <font>
      <sz val="10.5"/>
      <color theme="1"/>
      <name val="Calibri"/>
      <family val="2"/>
    </font>
    <font>
      <sz val="10.5"/>
      <color theme="1"/>
      <name val="Courier New"/>
      <family val="3"/>
    </font>
    <font>
      <b/>
      <sz val="10.5"/>
      <color theme="1"/>
      <name val="Calibri"/>
      <family val="2"/>
    </font>
    <font>
      <b/>
      <sz val="14"/>
      <color theme="1"/>
      <name val="Calibri"/>
      <family val="2"/>
      <scheme val="minor"/>
    </font>
    <font>
      <b/>
      <sz val="10"/>
      <color rgb="FF343A40"/>
      <name val="Segoe UI"/>
      <family val="2"/>
    </font>
    <font>
      <b/>
      <sz val="11"/>
      <color rgb="FF000000"/>
      <name val="Calibri"/>
      <family val="2"/>
      <scheme val="minor"/>
    </font>
    <font>
      <b/>
      <sz val="11"/>
      <color rgb="FF343A40"/>
      <name val="Calibri"/>
      <family val="2"/>
      <scheme val="minor"/>
    </font>
    <font>
      <b/>
      <i/>
      <sz val="10.5"/>
      <color theme="1"/>
      <name val="Calibri"/>
      <family val="2"/>
      <scheme val="minor"/>
    </font>
    <font>
      <b/>
      <sz val="16"/>
      <color theme="0" tint="-4.9989318521683403E-2"/>
      <name val="Calibri"/>
      <family val="2"/>
      <scheme val="minor"/>
    </font>
    <font>
      <b/>
      <sz val="9"/>
      <color theme="0"/>
      <name val="Calibri"/>
      <family val="2"/>
    </font>
    <font>
      <b/>
      <sz val="1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2060"/>
      </patternFill>
    </fill>
    <fill>
      <patternFill patternType="solid">
        <fgColor rgb="FFD9D9D9"/>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10" fillId="0" borderId="0"/>
    <xf numFmtId="0" fontId="9" fillId="0" borderId="0"/>
    <xf numFmtId="9" fontId="10" fillId="0" borderId="0" applyFont="0" applyFill="0" applyBorder="0" applyAlignment="0" applyProtection="0"/>
    <xf numFmtId="43" fontId="10" fillId="0" borderId="0" applyFont="0" applyFill="0" applyBorder="0" applyAlignment="0" applyProtection="0"/>
    <xf numFmtId="0" fontId="23" fillId="0" borderId="0"/>
    <xf numFmtId="44" fontId="1" fillId="0" borderId="0" applyFont="0" applyFill="0" applyBorder="0" applyAlignment="0" applyProtection="0"/>
    <xf numFmtId="0" fontId="28" fillId="0" borderId="0"/>
    <xf numFmtId="0" fontId="23" fillId="0" borderId="0"/>
    <xf numFmtId="0" fontId="23" fillId="0" borderId="0"/>
    <xf numFmtId="0" fontId="10" fillId="0" borderId="0"/>
  </cellStyleXfs>
  <cellXfs count="414">
    <xf numFmtId="0" fontId="0" fillId="0" borderId="0" xfId="0"/>
    <xf numFmtId="4" fontId="0" fillId="0" borderId="0" xfId="0" applyNumberFormat="1"/>
    <xf numFmtId="43" fontId="0" fillId="0" borderId="0" xfId="1" applyFont="1"/>
    <xf numFmtId="0" fontId="0" fillId="0" borderId="0" xfId="0" applyAlignment="1">
      <alignment horizontal="center" vertical="center" wrapText="1"/>
    </xf>
    <xf numFmtId="0" fontId="0" fillId="0" borderId="0" xfId="0" applyAlignment="1">
      <alignment horizontal="center" vertical="center"/>
    </xf>
    <xf numFmtId="164" fontId="0" fillId="0" borderId="0" xfId="0" applyNumberFormat="1"/>
    <xf numFmtId="2" fontId="0" fillId="0" borderId="0" xfId="0" applyNumberFormat="1"/>
    <xf numFmtId="0" fontId="0" fillId="0" borderId="0" xfId="0" applyAlignment="1">
      <alignment vertical="center" wrapText="1"/>
    </xf>
    <xf numFmtId="8" fontId="0" fillId="0" borderId="0" xfId="0" applyNumberFormat="1"/>
    <xf numFmtId="165" fontId="0" fillId="0" borderId="0" xfId="0" applyNumberFormat="1"/>
    <xf numFmtId="0" fontId="0" fillId="0" borderId="0" xfId="0" applyAlignment="1">
      <alignment horizontal="right"/>
    </xf>
    <xf numFmtId="0" fontId="0" fillId="0" borderId="0" xfId="0" applyAlignment="1">
      <alignment horizontal="left"/>
    </xf>
    <xf numFmtId="0" fontId="0" fillId="0" borderId="0" xfId="0" applyAlignment="1">
      <alignment horizontal="center"/>
    </xf>
    <xf numFmtId="0" fontId="0" fillId="0" borderId="0" xfId="0" applyAlignment="1">
      <alignment horizontal="center" wrapText="1"/>
    </xf>
    <xf numFmtId="9" fontId="0" fillId="0" borderId="0" xfId="2" applyFont="1"/>
    <xf numFmtId="164" fontId="0" fillId="0" borderId="0" xfId="2" applyNumberFormat="1" applyFont="1"/>
    <xf numFmtId="0" fontId="3" fillId="0" borderId="0" xfId="0" applyFont="1" applyAlignment="1">
      <alignment horizontal="center" wrapText="1"/>
    </xf>
    <xf numFmtId="4" fontId="0" fillId="0" borderId="0" xfId="0" applyNumberFormat="1" applyAlignment="1">
      <alignment horizontal="center"/>
    </xf>
    <xf numFmtId="4" fontId="0" fillId="0" borderId="0" xfId="0" applyNumberFormat="1" applyAlignment="1">
      <alignment horizontal="right"/>
    </xf>
    <xf numFmtId="0" fontId="6" fillId="0" borderId="0" xfId="0" applyFont="1" applyAlignment="1">
      <alignment horizontal="center" wrapText="1"/>
    </xf>
    <xf numFmtId="164" fontId="0" fillId="3" borderId="0" xfId="0" applyNumberFormat="1" applyFill="1"/>
    <xf numFmtId="164" fontId="0" fillId="4" borderId="0" xfId="0" applyNumberFormat="1" applyFill="1"/>
    <xf numFmtId="164" fontId="0" fillId="2" borderId="0" xfId="0" applyNumberFormat="1" applyFill="1"/>
    <xf numFmtId="164" fontId="7" fillId="2" borderId="0" xfId="0" applyNumberFormat="1" applyFont="1" applyFill="1" applyAlignment="1">
      <alignment horizont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2" fillId="2" borderId="0" xfId="0" applyNumberFormat="1" applyFont="1" applyFill="1" applyAlignment="1">
      <alignment horizontal="center" vertical="center" wrapText="1"/>
    </xf>
    <xf numFmtId="0" fontId="0" fillId="3" borderId="0" xfId="0" applyFill="1"/>
    <xf numFmtId="0" fontId="0" fillId="4" borderId="0" xfId="0" applyFill="1"/>
    <xf numFmtId="1" fontId="0" fillId="0" borderId="0" xfId="0" applyNumberFormat="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0" fillId="2" borderId="0" xfId="0" applyFill="1"/>
    <xf numFmtId="0" fontId="0" fillId="2" borderId="0" xfId="0" applyFill="1" applyAlignment="1">
      <alignment horizontal="center"/>
    </xf>
    <xf numFmtId="4" fontId="0" fillId="2" borderId="0" xfId="0" applyNumberFormat="1" applyFill="1" applyAlignment="1">
      <alignment horizontal="right"/>
    </xf>
    <xf numFmtId="4" fontId="0" fillId="2" borderId="0" xfId="0" applyNumberFormat="1" applyFill="1"/>
    <xf numFmtId="43" fontId="0" fillId="0" borderId="0" xfId="1" applyFont="1" applyAlignment="1">
      <alignment horizontal="center"/>
    </xf>
    <xf numFmtId="4" fontId="0" fillId="0" borderId="0" xfId="1" applyNumberFormat="1" applyFont="1"/>
    <xf numFmtId="0" fontId="0" fillId="0" borderId="0" xfId="0" applyAlignment="1">
      <alignment wrapText="1"/>
    </xf>
    <xf numFmtId="0" fontId="0" fillId="5" borderId="0" xfId="0" applyFill="1"/>
    <xf numFmtId="0" fontId="0" fillId="5" borderId="0" xfId="0" applyFill="1" applyAlignment="1">
      <alignment horizontal="center"/>
    </xf>
    <xf numFmtId="164" fontId="0" fillId="5" borderId="0" xfId="0" applyNumberFormat="1" applyFill="1"/>
    <xf numFmtId="0" fontId="11" fillId="0" borderId="0" xfId="4" applyFont="1" applyProtection="1">
      <protection hidden="1"/>
    </xf>
    <xf numFmtId="0" fontId="13" fillId="0" borderId="0" xfId="4" applyFont="1" applyProtection="1">
      <protection hidden="1"/>
    </xf>
    <xf numFmtId="0" fontId="14" fillId="0" borderId="0" xfId="4" applyFont="1" applyProtection="1">
      <protection hidden="1"/>
    </xf>
    <xf numFmtId="4" fontId="14" fillId="0" borderId="0" xfId="4" applyNumberFormat="1" applyFont="1" applyProtection="1">
      <protection hidden="1"/>
    </xf>
    <xf numFmtId="0" fontId="18" fillId="0" borderId="0" xfId="4" applyFont="1" applyProtection="1">
      <protection hidden="1"/>
    </xf>
    <xf numFmtId="4" fontId="18" fillId="0" borderId="0" xfId="4" applyNumberFormat="1" applyFont="1" applyAlignment="1" applyProtection="1">
      <alignment horizontal="right"/>
      <protection hidden="1"/>
    </xf>
    <xf numFmtId="4" fontId="18" fillId="0" borderId="0" xfId="4" applyNumberFormat="1" applyFont="1" applyProtection="1">
      <protection hidden="1"/>
    </xf>
    <xf numFmtId="0" fontId="18" fillId="0" borderId="0" xfId="4" applyFont="1" applyAlignment="1" applyProtection="1">
      <alignment horizontal="center" vertical="center"/>
      <protection hidden="1"/>
    </xf>
    <xf numFmtId="43" fontId="18" fillId="0" borderId="0" xfId="7" applyFont="1" applyFill="1" applyProtection="1">
      <protection hidden="1"/>
    </xf>
    <xf numFmtId="164" fontId="18" fillId="0" borderId="0" xfId="4" applyNumberFormat="1" applyFont="1" applyProtection="1">
      <protection hidden="1"/>
    </xf>
    <xf numFmtId="0" fontId="14" fillId="0" borderId="0" xfId="4" applyFont="1" applyAlignment="1" applyProtection="1">
      <alignment horizontal="right" vertical="top"/>
      <protection hidden="1"/>
    </xf>
    <xf numFmtId="0" fontId="0" fillId="0" borderId="0" xfId="0" applyAlignment="1">
      <alignment vertical="center"/>
    </xf>
    <xf numFmtId="4" fontId="14" fillId="0" borderId="0" xfId="4" applyNumberFormat="1" applyFont="1" applyAlignment="1" applyProtection="1">
      <alignment horizontal="left"/>
      <protection hidden="1"/>
    </xf>
    <xf numFmtId="170" fontId="14" fillId="4" borderId="0" xfId="4" applyNumberFormat="1" applyFont="1" applyFill="1" applyAlignment="1" applyProtection="1">
      <alignment horizontal="left"/>
      <protection locked="0"/>
    </xf>
    <xf numFmtId="0" fontId="15" fillId="0" borderId="0" xfId="4" applyFont="1" applyAlignment="1" applyProtection="1">
      <alignment horizontal="right"/>
      <protection hidden="1"/>
    </xf>
    <xf numFmtId="164" fontId="16" fillId="0" borderId="0" xfId="4" applyNumberFormat="1" applyFont="1" applyAlignment="1" applyProtection="1">
      <alignment horizontal="right" vertical="center"/>
      <protection hidden="1"/>
    </xf>
    <xf numFmtId="4" fontId="10" fillId="0" borderId="0" xfId="4" applyNumberFormat="1" applyProtection="1">
      <protection hidden="1"/>
    </xf>
    <xf numFmtId="43" fontId="18" fillId="0" borderId="0" xfId="4" applyNumberFormat="1" applyFont="1" applyProtection="1">
      <protection hidden="1"/>
    </xf>
    <xf numFmtId="164" fontId="18" fillId="0" borderId="0" xfId="7" applyNumberFormat="1" applyFont="1" applyFill="1" applyAlignment="1" applyProtection="1">
      <protection hidden="1"/>
    </xf>
    <xf numFmtId="172" fontId="0" fillId="0" borderId="0" xfId="0" applyNumberFormat="1"/>
    <xf numFmtId="0" fontId="16" fillId="0" borderId="0" xfId="4" applyFont="1" applyAlignment="1" applyProtection="1">
      <alignment horizontal="left"/>
      <protection hidden="1"/>
    </xf>
    <xf numFmtId="0" fontId="16" fillId="0" borderId="0" xfId="4" applyFont="1" applyAlignment="1" applyProtection="1">
      <alignment horizontal="right"/>
      <protection hidden="1"/>
    </xf>
    <xf numFmtId="164" fontId="18" fillId="4" borderId="0" xfId="6" applyNumberFormat="1" applyFont="1" applyFill="1" applyProtection="1">
      <protection hidden="1"/>
    </xf>
    <xf numFmtId="164" fontId="14" fillId="0" borderId="0" xfId="4" applyNumberFormat="1" applyFont="1" applyProtection="1">
      <protection hidden="1"/>
    </xf>
    <xf numFmtId="0" fontId="14" fillId="0" borderId="0" xfId="0" applyFont="1" applyAlignment="1">
      <alignment horizontal="left" vertical="center" wrapText="1"/>
    </xf>
    <xf numFmtId="0" fontId="23" fillId="0" borderId="0" xfId="0" applyFont="1" applyAlignment="1">
      <alignment wrapText="1"/>
    </xf>
    <xf numFmtId="10" fontId="0" fillId="0" borderId="0" xfId="0" applyNumberFormat="1" applyAlignment="1">
      <alignment horizontal="left"/>
    </xf>
    <xf numFmtId="9" fontId="0" fillId="0" borderId="0" xfId="0" applyNumberFormat="1" applyAlignment="1">
      <alignment horizontal="left"/>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 fillId="0" borderId="4" xfId="0" applyFont="1" applyBorder="1"/>
    <xf numFmtId="0" fontId="2" fillId="0" borderId="5" xfId="0" applyFont="1" applyBorder="1"/>
    <xf numFmtId="0" fontId="0" fillId="0" borderId="5" xfId="0" applyBorder="1" applyAlignment="1">
      <alignment horizontal="left" vertical="top"/>
    </xf>
    <xf numFmtId="164" fontId="0" fillId="0" borderId="5" xfId="0" applyNumberFormat="1" applyBorder="1" applyAlignment="1">
      <alignment horizontal="right"/>
    </xf>
    <xf numFmtId="164" fontId="0" fillId="7" borderId="5" xfId="0" applyNumberFormat="1" applyFill="1" applyBorder="1" applyAlignment="1">
      <alignment horizontal="right"/>
    </xf>
    <xf numFmtId="164" fontId="0" fillId="8" borderId="5" xfId="0" applyNumberFormat="1" applyFill="1" applyBorder="1" applyAlignment="1">
      <alignment horizontal="right"/>
    </xf>
    <xf numFmtId="10" fontId="0" fillId="0" borderId="6" xfId="2" applyNumberFormat="1" applyFont="1" applyBorder="1" applyAlignment="1">
      <alignment horizontal="right"/>
    </xf>
    <xf numFmtId="164" fontId="1" fillId="7" borderId="5" xfId="9" applyNumberFormat="1" applyFont="1" applyFill="1" applyBorder="1" applyAlignment="1">
      <alignment horizontal="right"/>
    </xf>
    <xf numFmtId="0" fontId="2" fillId="0" borderId="7" xfId="0" applyFont="1" applyBorder="1"/>
    <xf numFmtId="0" fontId="2" fillId="0" borderId="8" xfId="0" applyFont="1" applyBorder="1"/>
    <xf numFmtId="0" fontId="0" fillId="0" borderId="8" xfId="0" applyBorder="1" applyAlignment="1">
      <alignment horizontal="left" vertical="top"/>
    </xf>
    <xf numFmtId="164" fontId="0" fillId="0" borderId="8" xfId="0" applyNumberFormat="1" applyBorder="1" applyAlignment="1">
      <alignment horizontal="right"/>
    </xf>
    <xf numFmtId="164" fontId="0" fillId="7" borderId="8" xfId="0" applyNumberFormat="1" applyFill="1" applyBorder="1" applyAlignment="1">
      <alignment horizontal="right"/>
    </xf>
    <xf numFmtId="164" fontId="0" fillId="8" borderId="8" xfId="0" applyNumberFormat="1" applyFill="1" applyBorder="1" applyAlignment="1">
      <alignment horizontal="right"/>
    </xf>
    <xf numFmtId="4" fontId="24" fillId="6" borderId="0" xfId="0" applyNumberFormat="1" applyFont="1" applyFill="1"/>
    <xf numFmtId="0" fontId="4" fillId="0" borderId="0" xfId="0" applyFont="1" applyAlignment="1">
      <alignment horizontal="center" vertical="center" wrapText="1"/>
    </xf>
    <xf numFmtId="0" fontId="5" fillId="0" borderId="0" xfId="0" applyFont="1" applyAlignment="1">
      <alignment horizontal="center" vertical="top" wrapText="1"/>
    </xf>
    <xf numFmtId="168" fontId="0" fillId="0" borderId="0" xfId="0" applyNumberFormat="1"/>
    <xf numFmtId="164" fontId="0" fillId="8" borderId="0" xfId="0" applyNumberFormat="1" applyFill="1"/>
    <xf numFmtId="166" fontId="0" fillId="8" borderId="0" xfId="2" applyNumberFormat="1" applyFont="1" applyFill="1"/>
    <xf numFmtId="0" fontId="2" fillId="0" borderId="0" xfId="0" applyFont="1" applyAlignment="1">
      <alignment vertical="center" wrapText="1"/>
    </xf>
    <xf numFmtId="0" fontId="2" fillId="0" borderId="0" xfId="0" applyFont="1"/>
    <xf numFmtId="170" fontId="0" fillId="0" borderId="0" xfId="0" applyNumberFormat="1"/>
    <xf numFmtId="43" fontId="0" fillId="0" borderId="0" xfId="1" applyFont="1" applyFill="1"/>
    <xf numFmtId="0" fontId="3" fillId="0" borderId="0" xfId="0" applyFont="1" applyAlignment="1">
      <alignment horizontal="center" vertical="center" wrapText="1"/>
    </xf>
    <xf numFmtId="10" fontId="2" fillId="0" borderId="0" xfId="2" applyNumberFormat="1" applyFont="1" applyFill="1"/>
    <xf numFmtId="0" fontId="6" fillId="0" borderId="0" xfId="0" applyFont="1" applyAlignment="1">
      <alignment vertical="center"/>
    </xf>
    <xf numFmtId="166" fontId="0" fillId="0" borderId="0" xfId="0" applyNumberFormat="1"/>
    <xf numFmtId="164" fontId="0" fillId="9" borderId="0" xfId="0" applyNumberFormat="1" applyFill="1"/>
    <xf numFmtId="0" fontId="25" fillId="6" borderId="2" xfId="0" applyFont="1" applyFill="1" applyBorder="1" applyAlignment="1">
      <alignment horizontal="center" vertical="center"/>
    </xf>
    <xf numFmtId="0" fontId="24" fillId="6" borderId="3" xfId="0" applyFont="1" applyFill="1" applyBorder="1" applyAlignment="1">
      <alignment horizontal="center" vertical="center" wrapText="1"/>
    </xf>
    <xf numFmtId="0" fontId="25" fillId="0" borderId="0" xfId="0" applyFont="1" applyAlignment="1">
      <alignment horizontal="center" vertical="center"/>
    </xf>
    <xf numFmtId="0" fontId="26" fillId="6" borderId="0" xfId="0" applyFont="1" applyFill="1" applyAlignment="1">
      <alignment horizontal="center" vertical="center"/>
    </xf>
    <xf numFmtId="0" fontId="26" fillId="6" borderId="0" xfId="0" applyFont="1" applyFill="1" applyAlignment="1">
      <alignment horizontal="center" vertical="center" wrapText="1"/>
    </xf>
    <xf numFmtId="0" fontId="26" fillId="6" borderId="0" xfId="0" applyFont="1" applyFill="1" applyAlignment="1">
      <alignment horizontal="left" vertical="center"/>
    </xf>
    <xf numFmtId="0" fontId="0" fillId="6" borderId="0" xfId="0" applyFill="1"/>
    <xf numFmtId="0" fontId="24" fillId="6" borderId="0" xfId="0" applyFont="1" applyFill="1" applyAlignment="1">
      <alignment wrapText="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8" fillId="0" borderId="0" xfId="4" applyFont="1" applyAlignment="1" applyProtection="1">
      <alignment horizontal="center"/>
      <protection hidden="1"/>
    </xf>
    <xf numFmtId="0" fontId="2" fillId="0" borderId="0" xfId="0" applyFont="1" applyAlignment="1">
      <alignment horizontal="left"/>
    </xf>
    <xf numFmtId="0" fontId="16" fillId="0" borderId="0" xfId="4" applyFont="1" applyAlignment="1" applyProtection="1">
      <alignment horizontal="center" vertical="center"/>
      <protection hidden="1"/>
    </xf>
    <xf numFmtId="6" fontId="0" fillId="0" borderId="0" xfId="0" applyNumberFormat="1" applyAlignment="1">
      <alignment horizontal="left"/>
    </xf>
    <xf numFmtId="49" fontId="0" fillId="0" borderId="0" xfId="0" applyNumberFormat="1"/>
    <xf numFmtId="164" fontId="0" fillId="0" borderId="0" xfId="0" applyNumberFormat="1" applyAlignment="1">
      <alignment horizontal="center"/>
    </xf>
    <xf numFmtId="0" fontId="27" fillId="10" borderId="9" xfId="8" applyFont="1" applyFill="1" applyBorder="1" applyAlignment="1">
      <alignment horizontal="center" vertical="center" wrapText="1"/>
    </xf>
    <xf numFmtId="0" fontId="23" fillId="0" borderId="0" xfId="8"/>
    <xf numFmtId="49" fontId="23" fillId="11" borderId="0" xfId="8" applyNumberFormat="1" applyFill="1"/>
    <xf numFmtId="49" fontId="23" fillId="0" borderId="0" xfId="8" applyNumberFormat="1"/>
    <xf numFmtId="0" fontId="23" fillId="0" borderId="0" xfId="8" applyAlignment="1">
      <alignment horizontal="center"/>
    </xf>
    <xf numFmtId="0" fontId="28" fillId="0" borderId="10" xfId="10" applyBorder="1"/>
    <xf numFmtId="0" fontId="28" fillId="0" borderId="0" xfId="10"/>
    <xf numFmtId="49" fontId="28" fillId="0" borderId="0" xfId="10" applyNumberFormat="1"/>
    <xf numFmtId="0" fontId="0" fillId="12" borderId="0" xfId="0" applyFill="1"/>
    <xf numFmtId="0" fontId="0" fillId="12" borderId="0" xfId="0" applyFill="1" applyAlignment="1">
      <alignment horizontal="center"/>
    </xf>
    <xf numFmtId="164" fontId="0" fillId="12" borderId="0" xfId="0" applyNumberFormat="1" applyFill="1"/>
    <xf numFmtId="43" fontId="0" fillId="12" borderId="0" xfId="1" applyFont="1" applyFill="1"/>
    <xf numFmtId="10" fontId="0" fillId="0" borderId="0" xfId="0" applyNumberFormat="1"/>
    <xf numFmtId="0" fontId="8" fillId="0" borderId="0" xfId="0" applyFont="1"/>
    <xf numFmtId="0" fontId="6" fillId="0" borderId="0" xfId="0" applyFont="1" applyAlignment="1">
      <alignment horizontal="center" vertical="center"/>
    </xf>
    <xf numFmtId="7" fontId="0" fillId="0" borderId="0" xfId="0" applyNumberFormat="1"/>
    <xf numFmtId="0" fontId="31" fillId="13" borderId="0" xfId="3" applyFont="1" applyFill="1" applyProtection="1">
      <protection hidden="1"/>
    </xf>
    <xf numFmtId="0" fontId="4" fillId="13" borderId="17" xfId="3" applyFont="1" applyFill="1" applyBorder="1" applyAlignment="1" applyProtection="1">
      <alignment horizontal="center" vertical="center"/>
      <protection hidden="1"/>
    </xf>
    <xf numFmtId="0" fontId="4" fillId="13" borderId="17" xfId="3" applyFont="1" applyFill="1" applyBorder="1" applyAlignment="1" applyProtection="1">
      <alignment vertical="center"/>
      <protection hidden="1"/>
    </xf>
    <xf numFmtId="0" fontId="34" fillId="13" borderId="0" xfId="3" applyFont="1" applyFill="1" applyAlignment="1" applyProtection="1">
      <alignment vertical="center" wrapText="1"/>
      <protection hidden="1"/>
    </xf>
    <xf numFmtId="0" fontId="4" fillId="13" borderId="18" xfId="3" applyFont="1" applyFill="1" applyBorder="1" applyAlignment="1" applyProtection="1">
      <alignment vertical="center" wrapText="1"/>
      <protection hidden="1"/>
    </xf>
    <xf numFmtId="0" fontId="4" fillId="13" borderId="0" xfId="3" applyFont="1" applyFill="1" applyAlignment="1" applyProtection="1">
      <alignment vertical="center" wrapText="1"/>
      <protection hidden="1"/>
    </xf>
    <xf numFmtId="0" fontId="4" fillId="13" borderId="0" xfId="3" applyFont="1" applyFill="1" applyAlignment="1" applyProtection="1">
      <alignment vertical="center"/>
      <protection hidden="1"/>
    </xf>
    <xf numFmtId="0" fontId="4" fillId="13" borderId="18" xfId="3" applyFont="1" applyFill="1" applyBorder="1" applyAlignment="1" applyProtection="1">
      <alignment vertical="center"/>
      <protection hidden="1"/>
    </xf>
    <xf numFmtId="0" fontId="31" fillId="13" borderId="0" xfId="3" applyFont="1" applyFill="1" applyAlignment="1" applyProtection="1">
      <alignment vertical="center"/>
      <protection hidden="1"/>
    </xf>
    <xf numFmtId="0" fontId="11" fillId="13" borderId="0" xfId="4" applyFont="1" applyFill="1" applyProtection="1">
      <protection hidden="1"/>
    </xf>
    <xf numFmtId="0" fontId="13" fillId="13" borderId="0" xfId="4" applyFont="1" applyFill="1" applyProtection="1">
      <protection hidden="1"/>
    </xf>
    <xf numFmtId="0" fontId="14" fillId="13" borderId="0" xfId="4" applyFont="1" applyFill="1" applyProtection="1">
      <protection hidden="1"/>
    </xf>
    <xf numFmtId="0" fontId="18" fillId="13" borderId="0" xfId="4" applyFont="1" applyFill="1" applyProtection="1">
      <protection hidden="1"/>
    </xf>
    <xf numFmtId="0" fontId="39" fillId="6" borderId="14" xfId="3" applyFont="1" applyFill="1" applyBorder="1" applyAlignment="1" applyProtection="1">
      <alignment vertical="center"/>
      <protection hidden="1"/>
    </xf>
    <xf numFmtId="0" fontId="39" fillId="6" borderId="15" xfId="3" applyFont="1" applyFill="1" applyBorder="1" applyAlignment="1" applyProtection="1">
      <alignment vertical="center"/>
      <protection hidden="1"/>
    </xf>
    <xf numFmtId="0" fontId="38" fillId="6" borderId="15" xfId="4" applyFont="1" applyFill="1" applyBorder="1" applyProtection="1">
      <protection hidden="1"/>
    </xf>
    <xf numFmtId="0" fontId="38" fillId="6" borderId="16" xfId="4" applyFont="1" applyFill="1" applyBorder="1" applyProtection="1">
      <protection hidden="1"/>
    </xf>
    <xf numFmtId="0" fontId="36" fillId="6" borderId="0" xfId="4" applyFont="1" applyFill="1" applyProtection="1">
      <protection hidden="1"/>
    </xf>
    <xf numFmtId="0" fontId="36" fillId="6" borderId="18" xfId="4" applyFont="1" applyFill="1" applyBorder="1" applyProtection="1">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right" vertical="top"/>
      <protection hidden="1"/>
    </xf>
    <xf numFmtId="0" fontId="18" fillId="6" borderId="0" xfId="4" applyFont="1" applyFill="1" applyProtection="1">
      <protection hidden="1"/>
    </xf>
    <xf numFmtId="0" fontId="35" fillId="6" borderId="0" xfId="4" applyFont="1" applyFill="1" applyProtection="1">
      <protection hidden="1"/>
    </xf>
    <xf numFmtId="0" fontId="37" fillId="6" borderId="0" xfId="4" applyFont="1" applyFill="1" applyAlignment="1" applyProtection="1">
      <alignment horizontal="center"/>
      <protection hidden="1"/>
    </xf>
    <xf numFmtId="0" fontId="37" fillId="6" borderId="0" xfId="4" applyFont="1" applyFill="1" applyProtection="1">
      <protection hidden="1"/>
    </xf>
    <xf numFmtId="43" fontId="35" fillId="6" borderId="0" xfId="4" applyNumberFormat="1" applyFont="1" applyFill="1" applyProtection="1">
      <protection hidden="1"/>
    </xf>
    <xf numFmtId="0" fontId="14" fillId="6" borderId="20" xfId="4" applyFont="1" applyFill="1" applyBorder="1" applyProtection="1">
      <protection hidden="1"/>
    </xf>
    <xf numFmtId="0" fontId="18" fillId="4" borderId="18" xfId="4" applyFont="1" applyFill="1" applyBorder="1" applyProtection="1">
      <protection hidden="1"/>
    </xf>
    <xf numFmtId="0" fontId="18" fillId="4" borderId="18" xfId="4" applyFont="1" applyFill="1" applyBorder="1" applyAlignment="1" applyProtection="1">
      <alignment horizontal="center"/>
      <protection hidden="1"/>
    </xf>
    <xf numFmtId="0" fontId="20" fillId="4" borderId="18" xfId="4" applyFont="1" applyFill="1" applyBorder="1" applyAlignment="1" applyProtection="1">
      <alignment horizontal="center"/>
      <protection hidden="1"/>
    </xf>
    <xf numFmtId="43" fontId="18" fillId="4" borderId="18" xfId="7" applyFont="1" applyFill="1" applyBorder="1" applyAlignment="1" applyProtection="1">
      <alignment horizontal="center"/>
      <protection hidden="1"/>
    </xf>
    <xf numFmtId="4" fontId="18" fillId="4" borderId="18" xfId="4" applyNumberFormat="1" applyFont="1" applyFill="1" applyBorder="1" applyAlignment="1" applyProtection="1">
      <alignment horizontal="center"/>
      <protection hidden="1"/>
    </xf>
    <xf numFmtId="164" fontId="18" fillId="4" borderId="18" xfId="7" applyNumberFormat="1" applyFont="1" applyFill="1" applyBorder="1" applyAlignment="1" applyProtection="1">
      <alignment horizontal="center"/>
      <protection hidden="1"/>
    </xf>
    <xf numFmtId="0" fontId="14" fillId="4" borderId="18" xfId="4" applyFont="1" applyFill="1" applyBorder="1" applyAlignment="1" applyProtection="1">
      <alignment horizontal="center"/>
      <protection hidden="1"/>
    </xf>
    <xf numFmtId="0" fontId="14" fillId="4" borderId="21" xfId="4" applyFont="1" applyFill="1" applyBorder="1" applyProtection="1">
      <protection hidden="1"/>
    </xf>
    <xf numFmtId="0" fontId="11" fillId="14" borderId="0" xfId="4" applyFont="1" applyFill="1" applyProtection="1">
      <protection hidden="1"/>
    </xf>
    <xf numFmtId="0" fontId="13" fillId="14" borderId="0" xfId="4" applyFont="1" applyFill="1" applyProtection="1">
      <protection hidden="1"/>
    </xf>
    <xf numFmtId="0" fontId="14" fillId="14" borderId="0" xfId="4" applyFont="1" applyFill="1" applyProtection="1">
      <protection hidden="1"/>
    </xf>
    <xf numFmtId="0" fontId="18" fillId="14" borderId="0" xfId="4" applyFont="1" applyFill="1" applyProtection="1">
      <protection hidden="1"/>
    </xf>
    <xf numFmtId="0" fontId="18" fillId="14" borderId="0" xfId="4" applyFont="1" applyFill="1" applyAlignment="1" applyProtection="1">
      <alignment horizontal="center"/>
      <protection hidden="1"/>
    </xf>
    <xf numFmtId="164" fontId="18" fillId="14" borderId="0" xfId="4" applyNumberFormat="1" applyFont="1" applyFill="1" applyAlignment="1" applyProtection="1">
      <alignment horizontal="right"/>
      <protection hidden="1"/>
    </xf>
    <xf numFmtId="167" fontId="18" fillId="14" borderId="0" xfId="4" applyNumberFormat="1" applyFont="1" applyFill="1" applyAlignment="1" applyProtection="1">
      <alignment horizontal="right"/>
      <protection hidden="1"/>
    </xf>
    <xf numFmtId="4" fontId="18" fillId="14" borderId="0" xfId="4" applyNumberFormat="1" applyFont="1" applyFill="1" applyAlignment="1" applyProtection="1">
      <alignment horizontal="right"/>
      <protection hidden="1"/>
    </xf>
    <xf numFmtId="0" fontId="39" fillId="6" borderId="16" xfId="3" applyFont="1" applyFill="1" applyBorder="1" applyAlignment="1" applyProtection="1">
      <alignment vertical="center"/>
      <protection hidden="1"/>
    </xf>
    <xf numFmtId="0" fontId="40" fillId="6" borderId="0" xfId="4" applyFont="1" applyFill="1" applyProtection="1">
      <protection hidden="1"/>
    </xf>
    <xf numFmtId="4" fontId="40" fillId="6" borderId="18" xfId="4" applyNumberFormat="1" applyFont="1" applyFill="1" applyBorder="1" applyProtection="1">
      <protection hidden="1"/>
    </xf>
    <xf numFmtId="4" fontId="40" fillId="6" borderId="18" xfId="4" applyNumberFormat="1" applyFont="1" applyFill="1" applyBorder="1" applyAlignment="1" applyProtection="1">
      <alignment horizontal="left"/>
      <protection hidden="1"/>
    </xf>
    <xf numFmtId="0" fontId="17" fillId="14" borderId="0" xfId="4" applyFont="1" applyFill="1" applyAlignment="1" applyProtection="1">
      <alignment vertical="center"/>
      <protection hidden="1"/>
    </xf>
    <xf numFmtId="0" fontId="17" fillId="14" borderId="18" xfId="4" applyFont="1" applyFill="1" applyBorder="1" applyAlignment="1" applyProtection="1">
      <alignment vertical="center"/>
      <protection hidden="1"/>
    </xf>
    <xf numFmtId="0" fontId="18" fillId="14" borderId="17" xfId="4" applyFont="1" applyFill="1" applyBorder="1" applyAlignment="1" applyProtection="1">
      <alignment horizontal="center"/>
      <protection hidden="1"/>
    </xf>
    <xf numFmtId="164" fontId="18" fillId="14" borderId="18" xfId="4" applyNumberFormat="1" applyFont="1" applyFill="1" applyBorder="1" applyAlignment="1" applyProtection="1">
      <alignment horizontal="right"/>
      <protection hidden="1"/>
    </xf>
    <xf numFmtId="164" fontId="10" fillId="14" borderId="0" xfId="4" applyNumberFormat="1" applyFill="1" applyAlignment="1" applyProtection="1">
      <alignment horizontal="right"/>
      <protection hidden="1"/>
    </xf>
    <xf numFmtId="164" fontId="18" fillId="14" borderId="18" xfId="4" applyNumberFormat="1" applyFont="1" applyFill="1" applyBorder="1" applyProtection="1">
      <protection hidden="1"/>
    </xf>
    <xf numFmtId="0" fontId="20" fillId="14" borderId="17" xfId="4" applyFont="1" applyFill="1" applyBorder="1" applyAlignment="1" applyProtection="1">
      <alignment horizontal="center"/>
      <protection hidden="1"/>
    </xf>
    <xf numFmtId="164" fontId="20" fillId="14" borderId="18" xfId="4" applyNumberFormat="1" applyFont="1" applyFill="1" applyBorder="1" applyProtection="1">
      <protection hidden="1"/>
    </xf>
    <xf numFmtId="0" fontId="18" fillId="14" borderId="17" xfId="4" applyFont="1" applyFill="1" applyBorder="1" applyAlignment="1" applyProtection="1">
      <alignment horizontal="right" vertical="center"/>
      <protection hidden="1"/>
    </xf>
    <xf numFmtId="167" fontId="18" fillId="14" borderId="18" xfId="4" applyNumberFormat="1" applyFont="1" applyFill="1" applyBorder="1" applyAlignment="1" applyProtection="1">
      <alignment horizontal="right"/>
      <protection hidden="1"/>
    </xf>
    <xf numFmtId="0" fontId="18" fillId="14" borderId="19" xfId="4" applyFont="1" applyFill="1" applyBorder="1" applyAlignment="1" applyProtection="1">
      <alignment horizontal="center" vertical="center"/>
      <protection hidden="1"/>
    </xf>
    <xf numFmtId="167" fontId="18" fillId="14" borderId="21" xfId="4" applyNumberFormat="1" applyFont="1" applyFill="1" applyBorder="1" applyAlignment="1" applyProtection="1">
      <alignment horizontal="right"/>
      <protection hidden="1"/>
    </xf>
    <xf numFmtId="0" fontId="23" fillId="13" borderId="0" xfId="11" applyFill="1" applyAlignment="1" applyProtection="1">
      <alignment horizontal="left" vertical="center" wrapText="1"/>
      <protection hidden="1"/>
    </xf>
    <xf numFmtId="0" fontId="26" fillId="6" borderId="14" xfId="12" applyFont="1" applyFill="1" applyBorder="1" applyAlignment="1" applyProtection="1">
      <alignment horizontal="center" vertical="center" wrapText="1"/>
      <protection hidden="1"/>
    </xf>
    <xf numFmtId="0" fontId="26" fillId="6" borderId="15" xfId="12" applyFont="1" applyFill="1" applyBorder="1" applyAlignment="1" applyProtection="1">
      <alignment horizontal="center" vertical="center" wrapText="1"/>
      <protection hidden="1"/>
    </xf>
    <xf numFmtId="0" fontId="26" fillId="6" borderId="16" xfId="12" applyFont="1" applyFill="1" applyBorder="1" applyAlignment="1" applyProtection="1">
      <alignment horizontal="left" vertical="center" wrapText="1"/>
      <protection hidden="1"/>
    </xf>
    <xf numFmtId="0" fontId="2" fillId="13" borderId="14" xfId="12" applyFont="1" applyFill="1" applyBorder="1" applyAlignment="1" applyProtection="1">
      <alignment horizontal="left" vertical="center" wrapText="1"/>
      <protection hidden="1"/>
    </xf>
    <xf numFmtId="0" fontId="4" fillId="13" borderId="15" xfId="12" applyFont="1" applyFill="1" applyBorder="1" applyAlignment="1" applyProtection="1">
      <alignment horizontal="left" vertical="center" wrapText="1"/>
      <protection hidden="1"/>
    </xf>
    <xf numFmtId="0" fontId="3" fillId="13" borderId="16" xfId="12" applyFont="1" applyFill="1" applyBorder="1" applyAlignment="1" applyProtection="1">
      <alignment horizontal="left" vertical="center" wrapText="1"/>
      <protection hidden="1"/>
    </xf>
    <xf numFmtId="0" fontId="2" fillId="13" borderId="17" xfId="12" applyFont="1" applyFill="1" applyBorder="1" applyAlignment="1" applyProtection="1">
      <alignment horizontal="left" vertical="center" wrapText="1"/>
      <protection hidden="1"/>
    </xf>
    <xf numFmtId="0" fontId="4" fillId="13" borderId="0" xfId="12" applyFont="1" applyFill="1" applyAlignment="1" applyProtection="1">
      <alignment horizontal="left" vertical="center" wrapText="1"/>
      <protection hidden="1"/>
    </xf>
    <xf numFmtId="0" fontId="3" fillId="13" borderId="18" xfId="12" applyFont="1" applyFill="1" applyBorder="1" applyAlignment="1" applyProtection="1">
      <alignment horizontal="left" vertical="center" wrapText="1"/>
      <protection hidden="1"/>
    </xf>
    <xf numFmtId="0" fontId="3" fillId="13" borderId="0" xfId="12" applyFont="1" applyFill="1" applyAlignment="1" applyProtection="1">
      <alignment vertical="center"/>
      <protection hidden="1"/>
    </xf>
    <xf numFmtId="10" fontId="3" fillId="13" borderId="18" xfId="12" applyNumberFormat="1" applyFont="1" applyFill="1" applyBorder="1" applyAlignment="1" applyProtection="1">
      <alignment horizontal="left" vertical="center" wrapText="1"/>
      <protection hidden="1"/>
    </xf>
    <xf numFmtId="0" fontId="3" fillId="13" borderId="0" xfId="12" applyFont="1" applyFill="1" applyAlignment="1" applyProtection="1">
      <alignment vertical="center" wrapText="1"/>
      <protection hidden="1"/>
    </xf>
    <xf numFmtId="164" fontId="3" fillId="13" borderId="18" xfId="12" applyNumberFormat="1" applyFont="1" applyFill="1" applyBorder="1" applyAlignment="1" applyProtection="1">
      <alignment horizontal="left" vertical="center" wrapText="1"/>
      <protection hidden="1"/>
    </xf>
    <xf numFmtId="175" fontId="3" fillId="13" borderId="18" xfId="12" applyNumberFormat="1" applyFont="1" applyFill="1" applyBorder="1" applyAlignment="1" applyProtection="1">
      <alignment horizontal="left" vertical="center" wrapText="1"/>
      <protection hidden="1"/>
    </xf>
    <xf numFmtId="0" fontId="2" fillId="13" borderId="19" xfId="12" applyFont="1" applyFill="1" applyBorder="1" applyAlignment="1" applyProtection="1">
      <alignment horizontal="left" vertical="center" wrapText="1"/>
      <protection hidden="1"/>
    </xf>
    <xf numFmtId="0" fontId="3" fillId="13" borderId="20" xfId="12" applyFont="1" applyFill="1" applyBorder="1" applyAlignment="1" applyProtection="1">
      <alignment vertical="center" wrapText="1"/>
      <protection hidden="1"/>
    </xf>
    <xf numFmtId="8" fontId="3" fillId="13" borderId="21" xfId="12" applyNumberFormat="1" applyFont="1" applyFill="1" applyBorder="1" applyAlignment="1" applyProtection="1">
      <alignment horizontal="left" vertical="center" wrapText="1"/>
      <protection hidden="1"/>
    </xf>
    <xf numFmtId="43" fontId="21" fillId="4" borderId="18" xfId="7" applyFont="1" applyFill="1" applyBorder="1" applyAlignment="1" applyProtection="1">
      <alignment horizontal="center"/>
      <protection hidden="1"/>
    </xf>
    <xf numFmtId="0" fontId="41" fillId="6" borderId="0" xfId="0" applyFont="1" applyFill="1" applyAlignment="1" applyProtection="1">
      <alignment horizontal="center" vertical="center"/>
      <protection hidden="1"/>
    </xf>
    <xf numFmtId="0" fontId="41" fillId="6" borderId="0" xfId="0" applyFont="1" applyFill="1" applyAlignment="1" applyProtection="1">
      <alignment horizontal="center" vertical="center" wrapText="1"/>
      <protection hidden="1"/>
    </xf>
    <xf numFmtId="0" fontId="2" fillId="0" borderId="0" xfId="0" applyFont="1" applyProtection="1">
      <protection hidden="1"/>
    </xf>
    <xf numFmtId="0" fontId="0" fillId="0" borderId="0" xfId="0" applyProtection="1">
      <protection hidden="1"/>
    </xf>
    <xf numFmtId="49" fontId="2" fillId="0" borderId="0" xfId="0" applyNumberFormat="1" applyFont="1" applyProtection="1">
      <protection hidden="1"/>
    </xf>
    <xf numFmtId="4" fontId="0" fillId="0" borderId="0" xfId="0" applyNumberFormat="1" applyProtection="1">
      <protection hidden="1"/>
    </xf>
    <xf numFmtId="4" fontId="0" fillId="4" borderId="0" xfId="0" applyNumberFormat="1" applyFill="1" applyProtection="1">
      <protection locked="0"/>
    </xf>
    <xf numFmtId="0" fontId="41" fillId="6" borderId="0" xfId="0" applyFont="1" applyFill="1" applyAlignment="1">
      <alignment horizontal="center" vertical="center" wrapText="1"/>
    </xf>
    <xf numFmtId="4" fontId="40" fillId="6" borderId="0" xfId="4" applyNumberFormat="1" applyFont="1" applyFill="1" applyProtection="1">
      <protection hidden="1"/>
    </xf>
    <xf numFmtId="0" fontId="40" fillId="6" borderId="18" xfId="4" applyFont="1" applyFill="1" applyBorder="1" applyProtection="1">
      <protection hidden="1"/>
    </xf>
    <xf numFmtId="0" fontId="15" fillId="13" borderId="0" xfId="4" applyFont="1" applyFill="1" applyProtection="1">
      <protection hidden="1"/>
    </xf>
    <xf numFmtId="4" fontId="40" fillId="6" borderId="0" xfId="4" applyNumberFormat="1" applyFont="1" applyFill="1" applyAlignment="1" applyProtection="1">
      <alignment horizontal="left"/>
      <protection hidden="1"/>
    </xf>
    <xf numFmtId="0" fontId="44" fillId="13" borderId="17" xfId="4" applyFont="1" applyFill="1" applyBorder="1" applyAlignment="1" applyProtection="1">
      <alignment horizontal="center" vertical="center"/>
      <protection hidden="1"/>
    </xf>
    <xf numFmtId="0" fontId="44" fillId="13" borderId="0" xfId="4" applyFont="1" applyFill="1" applyAlignment="1" applyProtection="1">
      <alignment horizontal="left" vertical="center"/>
      <protection hidden="1"/>
    </xf>
    <xf numFmtId="164" fontId="44" fillId="13" borderId="0" xfId="4" applyNumberFormat="1" applyFont="1" applyFill="1" applyAlignment="1" applyProtection="1">
      <alignment horizontal="right" vertical="center"/>
      <protection hidden="1"/>
    </xf>
    <xf numFmtId="0" fontId="45" fillId="13" borderId="17" xfId="4" applyFont="1" applyFill="1" applyBorder="1" applyAlignment="1" applyProtection="1">
      <alignment horizontal="center"/>
      <protection hidden="1"/>
    </xf>
    <xf numFmtId="166" fontId="45" fillId="13" borderId="0" xfId="6" applyNumberFormat="1" applyFont="1" applyFill="1" applyBorder="1" applyProtection="1">
      <protection hidden="1"/>
    </xf>
    <xf numFmtId="164" fontId="1" fillId="13" borderId="0" xfId="0" applyNumberFormat="1" applyFont="1" applyFill="1" applyProtection="1">
      <protection hidden="1"/>
    </xf>
    <xf numFmtId="4" fontId="45" fillId="13" borderId="0" xfId="4" applyNumberFormat="1" applyFont="1" applyFill="1" applyAlignment="1" applyProtection="1">
      <alignment horizontal="right"/>
      <protection hidden="1"/>
    </xf>
    <xf numFmtId="0" fontId="44" fillId="13" borderId="0" xfId="4" applyFont="1" applyFill="1" applyAlignment="1" applyProtection="1">
      <alignment vertical="center"/>
      <protection hidden="1"/>
    </xf>
    <xf numFmtId="4" fontId="45" fillId="13" borderId="0" xfId="4" applyNumberFormat="1" applyFont="1" applyFill="1" applyProtection="1">
      <protection hidden="1"/>
    </xf>
    <xf numFmtId="4" fontId="10" fillId="13" borderId="0" xfId="4" applyNumberFormat="1" applyFill="1" applyProtection="1">
      <protection hidden="1"/>
    </xf>
    <xf numFmtId="0" fontId="45" fillId="13" borderId="0" xfId="4" applyFont="1" applyFill="1" applyAlignment="1" applyProtection="1">
      <alignment horizontal="center"/>
      <protection hidden="1"/>
    </xf>
    <xf numFmtId="0" fontId="1" fillId="13" borderId="0" xfId="0" applyFont="1" applyFill="1" applyAlignment="1" applyProtection="1">
      <alignment horizontal="left"/>
      <protection hidden="1"/>
    </xf>
    <xf numFmtId="166" fontId="10" fillId="13" borderId="0" xfId="4" applyNumberFormat="1" applyFill="1" applyAlignment="1" applyProtection="1">
      <alignment horizontal="right"/>
      <protection hidden="1"/>
    </xf>
    <xf numFmtId="171" fontId="45" fillId="13" borderId="0" xfId="6" applyNumberFormat="1" applyFont="1" applyFill="1" applyBorder="1" applyProtection="1">
      <protection hidden="1"/>
    </xf>
    <xf numFmtId="172" fontId="10" fillId="13" borderId="0" xfId="4" applyNumberFormat="1" applyFill="1" applyAlignment="1" applyProtection="1">
      <alignment horizontal="right"/>
      <protection hidden="1"/>
    </xf>
    <xf numFmtId="173" fontId="45" fillId="13" borderId="0" xfId="4" applyNumberFormat="1" applyFont="1" applyFill="1" applyProtection="1">
      <protection hidden="1"/>
    </xf>
    <xf numFmtId="0" fontId="46" fillId="13" borderId="17" xfId="4" applyFont="1" applyFill="1" applyBorder="1" applyAlignment="1" applyProtection="1">
      <alignment horizontal="center" vertical="center"/>
      <protection hidden="1"/>
    </xf>
    <xf numFmtId="4" fontId="10" fillId="13" borderId="0" xfId="4" applyNumberFormat="1" applyFill="1" applyAlignment="1" applyProtection="1">
      <alignment horizontal="right"/>
      <protection hidden="1"/>
    </xf>
    <xf numFmtId="0" fontId="45" fillId="13" borderId="17" xfId="4" applyFont="1" applyFill="1" applyBorder="1" applyAlignment="1" applyProtection="1">
      <alignment horizontal="center" vertical="center"/>
      <protection hidden="1"/>
    </xf>
    <xf numFmtId="164" fontId="45" fillId="13" borderId="0" xfId="4" applyNumberFormat="1" applyFont="1" applyFill="1" applyProtection="1">
      <protection hidden="1"/>
    </xf>
    <xf numFmtId="0" fontId="44" fillId="13" borderId="0" xfId="4" applyFont="1" applyFill="1" applyAlignment="1" applyProtection="1">
      <alignment horizontal="center"/>
      <protection hidden="1"/>
    </xf>
    <xf numFmtId="164" fontId="10" fillId="13" borderId="0" xfId="4" applyNumberFormat="1" applyFill="1" applyAlignment="1" applyProtection="1">
      <alignment horizontal="right" vertical="center"/>
      <protection hidden="1"/>
    </xf>
    <xf numFmtId="164" fontId="10" fillId="13" borderId="0" xfId="4" applyNumberFormat="1" applyFill="1" applyAlignment="1" applyProtection="1">
      <alignment vertical="center"/>
      <protection hidden="1"/>
    </xf>
    <xf numFmtId="174" fontId="45" fillId="13" borderId="0" xfId="4" applyNumberFormat="1" applyFont="1" applyFill="1" applyAlignment="1" applyProtection="1">
      <alignment horizontal="right"/>
      <protection hidden="1"/>
    </xf>
    <xf numFmtId="0" fontId="45" fillId="13" borderId="0" xfId="4" applyFont="1" applyFill="1" applyProtection="1">
      <protection hidden="1"/>
    </xf>
    <xf numFmtId="0" fontId="44" fillId="13" borderId="0" xfId="4" applyFont="1" applyFill="1" applyAlignment="1" applyProtection="1">
      <alignment horizontal="center" vertical="center"/>
      <protection hidden="1"/>
    </xf>
    <xf numFmtId="166" fontId="45" fillId="13" borderId="0" xfId="4" applyNumberFormat="1" applyFont="1" applyFill="1" applyProtection="1">
      <protection hidden="1"/>
    </xf>
    <xf numFmtId="4" fontId="10" fillId="13" borderId="0" xfId="4" applyNumberFormat="1" applyFill="1" applyAlignment="1" applyProtection="1">
      <alignment vertical="center"/>
      <protection hidden="1"/>
    </xf>
    <xf numFmtId="0" fontId="47" fillId="13" borderId="17" xfId="4" applyFont="1" applyFill="1" applyBorder="1" applyAlignment="1" applyProtection="1">
      <alignment horizontal="center"/>
      <protection hidden="1"/>
    </xf>
    <xf numFmtId="164" fontId="47" fillId="13" borderId="0" xfId="7" applyNumberFormat="1" applyFont="1" applyFill="1" applyBorder="1" applyAlignment="1" applyProtection="1">
      <protection hidden="1"/>
    </xf>
    <xf numFmtId="0" fontId="0" fillId="2" borderId="0" xfId="0" applyFill="1" applyAlignment="1">
      <alignment horizontal="center" vertical="center"/>
    </xf>
    <xf numFmtId="2" fontId="40" fillId="6" borderId="0" xfId="4" applyNumberFormat="1" applyFont="1" applyFill="1" applyAlignment="1" applyProtection="1">
      <alignment horizontal="center" vertical="center"/>
      <protection hidden="1"/>
    </xf>
    <xf numFmtId="4" fontId="2" fillId="0" borderId="0" xfId="0" applyNumberFormat="1" applyFont="1" applyAlignment="1" applyProtection="1">
      <alignment horizontal="right"/>
      <protection hidden="1"/>
    </xf>
    <xf numFmtId="0" fontId="2" fillId="0" borderId="0" xfId="0" applyFont="1" applyAlignment="1" applyProtection="1">
      <alignment horizontal="right"/>
      <protection hidden="1"/>
    </xf>
    <xf numFmtId="0" fontId="2" fillId="0" borderId="0" xfId="0" applyFont="1" applyAlignment="1" applyProtection="1">
      <alignment horizontal="center" vertical="center"/>
      <protection hidden="1"/>
    </xf>
    <xf numFmtId="49" fontId="48" fillId="0" borderId="0" xfId="0" applyNumberFormat="1" applyFont="1" applyAlignment="1" applyProtection="1">
      <alignment horizontal="center" vertical="center"/>
      <protection locked="0"/>
    </xf>
    <xf numFmtId="4" fontId="0" fillId="4" borderId="0" xfId="0" applyNumberFormat="1" applyFill="1" applyAlignment="1" applyProtection="1">
      <alignment horizontal="right"/>
      <protection locked="0"/>
    </xf>
    <xf numFmtId="49" fontId="2" fillId="0" borderId="0" xfId="0" applyNumberFormat="1" applyFont="1"/>
    <xf numFmtId="2" fontId="2" fillId="0" borderId="0" xfId="0" applyNumberFormat="1" applyFont="1"/>
    <xf numFmtId="2" fontId="2" fillId="0" borderId="0" xfId="0" applyNumberFormat="1" applyFont="1" applyProtection="1">
      <protection hidden="1"/>
    </xf>
    <xf numFmtId="0" fontId="0" fillId="2" borderId="0" xfId="0" applyFill="1" applyAlignment="1">
      <alignment horizontal="center" vertical="center" wrapText="1"/>
    </xf>
    <xf numFmtId="171" fontId="0" fillId="0" borderId="0" xfId="0" applyNumberFormat="1"/>
    <xf numFmtId="6" fontId="0" fillId="0" borderId="0" xfId="0" applyNumberFormat="1"/>
    <xf numFmtId="0" fontId="47" fillId="0" borderId="17" xfId="4" applyFont="1" applyBorder="1" applyAlignment="1" applyProtection="1">
      <alignment horizontal="center"/>
      <protection hidden="1"/>
    </xf>
    <xf numFmtId="0" fontId="49" fillId="0" borderId="0" xfId="0" applyFont="1" applyAlignment="1">
      <alignment horizontal="center" vertical="center" wrapText="1"/>
    </xf>
    <xf numFmtId="0" fontId="18" fillId="0" borderId="17" xfId="4" applyFont="1" applyBorder="1" applyAlignment="1" applyProtection="1">
      <alignment horizontal="center"/>
      <protection hidden="1"/>
    </xf>
    <xf numFmtId="164" fontId="18" fillId="0" borderId="18" xfId="4" applyNumberFormat="1" applyFont="1" applyBorder="1" applyProtection="1">
      <protection hidden="1"/>
    </xf>
    <xf numFmtId="0" fontId="4" fillId="0" borderId="17" xfId="4" applyFont="1" applyBorder="1" applyAlignment="1" applyProtection="1">
      <alignment horizontal="center" vertical="center"/>
      <protection hidden="1"/>
    </xf>
    <xf numFmtId="164" fontId="4" fillId="0" borderId="18" xfId="4" applyNumberFormat="1" applyFont="1" applyBorder="1" applyAlignment="1" applyProtection="1">
      <alignment horizontal="right" vertical="center"/>
      <protection hidden="1"/>
    </xf>
    <xf numFmtId="0" fontId="2" fillId="2" borderId="0" xfId="0" applyFont="1" applyFill="1" applyAlignment="1">
      <alignment horizontal="center" vertical="center" wrapText="1"/>
    </xf>
    <xf numFmtId="0" fontId="0" fillId="15" borderId="0" xfId="0" applyFill="1" applyAlignment="1">
      <alignment horizontal="center" vertical="center" wrapText="1"/>
    </xf>
    <xf numFmtId="0" fontId="3" fillId="15" borderId="0" xfId="0" applyFont="1" applyFill="1" applyAlignment="1">
      <alignment horizontal="center" vertical="center" wrapText="1"/>
    </xf>
    <xf numFmtId="0" fontId="50" fillId="0" borderId="0" xfId="0" applyFont="1" applyAlignment="1">
      <alignment horizontal="center" vertical="center" wrapText="1"/>
    </xf>
    <xf numFmtId="0" fontId="51" fillId="0" borderId="0" xfId="0" applyFont="1" applyAlignment="1">
      <alignment vertical="center"/>
    </xf>
    <xf numFmtId="0" fontId="45" fillId="13" borderId="0" xfId="4" applyFont="1" applyFill="1" applyAlignment="1" applyProtection="1">
      <alignment horizontal="left"/>
      <protection hidden="1"/>
    </xf>
    <xf numFmtId="10" fontId="0" fillId="0" borderId="0" xfId="0" applyNumberFormat="1" applyAlignment="1">
      <alignment horizontal="right"/>
    </xf>
    <xf numFmtId="6" fontId="0" fillId="0" borderId="0" xfId="0" applyNumberFormat="1" applyAlignment="1">
      <alignment horizontal="right"/>
    </xf>
    <xf numFmtId="0" fontId="45" fillId="13" borderId="0" xfId="4" applyFont="1" applyFill="1" applyAlignment="1" applyProtection="1">
      <alignment horizontal="right"/>
      <protection hidden="1"/>
    </xf>
    <xf numFmtId="4" fontId="52" fillId="4" borderId="20" xfId="13" applyNumberFormat="1" applyFont="1" applyFill="1" applyBorder="1" applyAlignment="1" applyProtection="1">
      <alignment horizontal="center" vertical="top"/>
      <protection hidden="1"/>
    </xf>
    <xf numFmtId="0" fontId="52" fillId="4" borderId="21" xfId="13" applyFont="1" applyFill="1" applyBorder="1" applyAlignment="1" applyProtection="1">
      <alignment horizontal="center" vertical="top"/>
      <protection hidden="1"/>
    </xf>
    <xf numFmtId="164" fontId="16" fillId="14" borderId="18" xfId="4" applyNumberFormat="1" applyFont="1" applyFill="1" applyBorder="1" applyAlignment="1" applyProtection="1">
      <alignment vertical="center"/>
      <protection hidden="1"/>
    </xf>
    <xf numFmtId="0" fontId="4" fillId="14" borderId="17" xfId="4" applyFont="1" applyFill="1" applyBorder="1" applyAlignment="1" applyProtection="1">
      <alignment horizontal="center" vertical="center"/>
      <protection hidden="1"/>
    </xf>
    <xf numFmtId="164" fontId="4" fillId="14" borderId="18" xfId="4" applyNumberFormat="1" applyFont="1" applyFill="1" applyBorder="1" applyAlignment="1" applyProtection="1">
      <alignment horizontal="right" vertical="center"/>
      <protection hidden="1"/>
    </xf>
    <xf numFmtId="164" fontId="45" fillId="0" borderId="0" xfId="4" applyNumberFormat="1" applyFont="1" applyProtection="1">
      <protection hidden="1"/>
    </xf>
    <xf numFmtId="0" fontId="2" fillId="13" borderId="0" xfId="0" applyFont="1" applyFill="1" applyAlignment="1" applyProtection="1">
      <alignment horizontal="left"/>
      <protection hidden="1"/>
    </xf>
    <xf numFmtId="0" fontId="0" fillId="13" borderId="0" xfId="0" applyFill="1" applyAlignment="1" applyProtection="1">
      <alignment horizontal="left"/>
      <protection hidden="1"/>
    </xf>
    <xf numFmtId="164" fontId="47" fillId="13" borderId="0" xfId="7" applyNumberFormat="1" applyFont="1" applyFill="1" applyBorder="1" applyAlignment="1" applyProtection="1">
      <alignment horizontal="right"/>
      <protection hidden="1"/>
    </xf>
    <xf numFmtId="4" fontId="47" fillId="13" borderId="0" xfId="7" applyNumberFormat="1" applyFont="1" applyFill="1" applyBorder="1" applyAlignment="1" applyProtection="1">
      <protection hidden="1"/>
    </xf>
    <xf numFmtId="10" fontId="47" fillId="13" borderId="0" xfId="7" applyNumberFormat="1" applyFont="1" applyFill="1" applyBorder="1" applyAlignment="1" applyProtection="1">
      <protection hidden="1"/>
    </xf>
    <xf numFmtId="0" fontId="10" fillId="13" borderId="17" xfId="4" applyFill="1" applyBorder="1" applyProtection="1">
      <protection hidden="1"/>
    </xf>
    <xf numFmtId="0" fontId="10" fillId="13" borderId="0" xfId="4" applyFill="1" applyProtection="1">
      <protection hidden="1"/>
    </xf>
    <xf numFmtId="0" fontId="10" fillId="13" borderId="19" xfId="4" applyFill="1" applyBorder="1" applyProtection="1">
      <protection hidden="1"/>
    </xf>
    <xf numFmtId="0" fontId="10" fillId="13" borderId="20" xfId="4" applyFill="1" applyBorder="1" applyProtection="1">
      <protection hidden="1"/>
    </xf>
    <xf numFmtId="164" fontId="45" fillId="13" borderId="0" xfId="4" applyNumberFormat="1" applyFont="1" applyFill="1" applyAlignment="1" applyProtection="1">
      <alignment horizontal="right"/>
      <protection hidden="1"/>
    </xf>
    <xf numFmtId="166" fontId="44" fillId="13" borderId="0" xfId="2" applyNumberFormat="1" applyFont="1" applyFill="1" applyBorder="1" applyAlignment="1" applyProtection="1">
      <alignment vertical="center"/>
      <protection hidden="1"/>
    </xf>
    <xf numFmtId="0" fontId="54" fillId="6" borderId="0" xfId="4" applyFont="1" applyFill="1" applyAlignment="1" applyProtection="1">
      <alignment horizontal="right" vertical="center"/>
      <protection hidden="1"/>
    </xf>
    <xf numFmtId="164" fontId="18" fillId="14" borderId="21" xfId="4" applyNumberFormat="1" applyFont="1" applyFill="1" applyBorder="1" applyProtection="1">
      <protection hidden="1"/>
    </xf>
    <xf numFmtId="1" fontId="41" fillId="6"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right"/>
      <protection hidden="1"/>
    </xf>
    <xf numFmtId="1" fontId="0" fillId="0" borderId="0" xfId="0" applyNumberFormat="1" applyProtection="1">
      <protection hidden="1"/>
    </xf>
    <xf numFmtId="14" fontId="55" fillId="2" borderId="0" xfId="3" applyNumberFormat="1" applyFont="1" applyFill="1" applyAlignment="1" applyProtection="1">
      <alignment vertical="center"/>
      <protection hidden="1"/>
    </xf>
    <xf numFmtId="0" fontId="40" fillId="6" borderId="17" xfId="4" applyFont="1" applyFill="1" applyBorder="1" applyAlignment="1" applyProtection="1">
      <alignment horizontal="center"/>
      <protection hidden="1"/>
    </xf>
    <xf numFmtId="0" fontId="40" fillId="6" borderId="0" xfId="4" applyFont="1" applyFill="1" applyAlignment="1" applyProtection="1">
      <alignment horizontal="center"/>
      <protection hidden="1"/>
    </xf>
    <xf numFmtId="0" fontId="40" fillId="6" borderId="0" xfId="4" applyFont="1" applyFill="1" applyAlignment="1" applyProtection="1">
      <alignment horizontal="left"/>
      <protection hidden="1"/>
    </xf>
    <xf numFmtId="0" fontId="39" fillId="6" borderId="17" xfId="3" applyFont="1" applyFill="1" applyBorder="1" applyAlignment="1" applyProtection="1">
      <alignment horizontal="center" vertical="center"/>
      <protection hidden="1"/>
    </xf>
    <xf numFmtId="0" fontId="39" fillId="6" borderId="0" xfId="3" applyFont="1" applyFill="1" applyAlignment="1" applyProtection="1">
      <alignment horizontal="center" vertical="center"/>
      <protection hidden="1"/>
    </xf>
    <xf numFmtId="0" fontId="39" fillId="6" borderId="18" xfId="3" applyFont="1" applyFill="1" applyBorder="1" applyAlignment="1" applyProtection="1">
      <alignment horizontal="center" vertical="center"/>
      <protection hidden="1"/>
    </xf>
    <xf numFmtId="0" fontId="39" fillId="6" borderId="17" xfId="5" applyFont="1" applyFill="1" applyBorder="1" applyAlignment="1" applyProtection="1">
      <alignment horizontal="center" vertical="center"/>
      <protection hidden="1"/>
    </xf>
    <xf numFmtId="0" fontId="39" fillId="6" borderId="0" xfId="5" applyFont="1" applyFill="1" applyAlignment="1" applyProtection="1">
      <alignment horizontal="center" vertical="center"/>
      <protection hidden="1"/>
    </xf>
    <xf numFmtId="0" fontId="39" fillId="6" borderId="18" xfId="5" applyFont="1" applyFill="1" applyBorder="1" applyAlignment="1" applyProtection="1">
      <alignment horizontal="center" vertical="center"/>
      <protection hidden="1"/>
    </xf>
    <xf numFmtId="0" fontId="32" fillId="6" borderId="17" xfId="13" applyFont="1" applyFill="1" applyBorder="1" applyAlignment="1" applyProtection="1">
      <alignment horizontal="center" vertical="center"/>
      <protection hidden="1"/>
    </xf>
    <xf numFmtId="0" fontId="32" fillId="6" borderId="0" xfId="13" applyFont="1" applyFill="1" applyAlignment="1" applyProtection="1">
      <alignment horizontal="center" vertical="center"/>
      <protection hidden="1"/>
    </xf>
    <xf numFmtId="0" fontId="32" fillId="6" borderId="18" xfId="13" applyFont="1" applyFill="1" applyBorder="1" applyAlignment="1" applyProtection="1">
      <alignment horizontal="center" vertical="center"/>
      <protection hidden="1"/>
    </xf>
    <xf numFmtId="0" fontId="40" fillId="6" borderId="18" xfId="4" applyFont="1" applyFill="1" applyBorder="1" applyAlignment="1" applyProtection="1">
      <alignment horizontal="center"/>
      <protection hidden="1"/>
    </xf>
    <xf numFmtId="169" fontId="40" fillId="6" borderId="0" xfId="4" applyNumberFormat="1" applyFont="1" applyFill="1" applyAlignment="1" applyProtection="1">
      <alignment horizontal="left" vertical="top"/>
      <protection hidden="1"/>
    </xf>
    <xf numFmtId="0" fontId="42" fillId="6" borderId="17" xfId="4" applyFont="1" applyFill="1" applyBorder="1" applyAlignment="1" applyProtection="1">
      <alignment horizontal="center" vertical="center"/>
      <protection hidden="1"/>
    </xf>
    <xf numFmtId="0" fontId="42" fillId="6" borderId="0" xfId="4" applyFont="1" applyFill="1" applyAlignment="1" applyProtection="1">
      <alignment horizontal="center" vertical="center"/>
      <protection hidden="1"/>
    </xf>
    <xf numFmtId="0" fontId="42" fillId="6" borderId="18" xfId="4" applyFont="1" applyFill="1" applyBorder="1" applyAlignment="1" applyProtection="1">
      <alignment horizontal="center" vertical="center"/>
      <protection hidden="1"/>
    </xf>
    <xf numFmtId="0" fontId="16" fillId="14" borderId="17" xfId="4" applyFont="1" applyFill="1" applyBorder="1" applyAlignment="1" applyProtection="1">
      <alignment horizontal="center" vertical="center"/>
      <protection hidden="1"/>
    </xf>
    <xf numFmtId="0" fontId="16" fillId="14" borderId="0" xfId="4" applyFont="1" applyFill="1" applyAlignment="1" applyProtection="1">
      <alignment horizontal="center" vertical="center"/>
      <protection hidden="1"/>
    </xf>
    <xf numFmtId="0" fontId="17" fillId="14" borderId="0" xfId="4" applyFont="1" applyFill="1" applyAlignment="1" applyProtection="1">
      <alignment horizontal="center" vertical="center" wrapText="1"/>
      <protection hidden="1"/>
    </xf>
    <xf numFmtId="164" fontId="17" fillId="14" borderId="18" xfId="4" applyNumberFormat="1" applyFont="1" applyFill="1" applyBorder="1" applyAlignment="1" applyProtection="1">
      <alignment horizontal="center" vertical="center" wrapText="1"/>
      <protection hidden="1"/>
    </xf>
    <xf numFmtId="0" fontId="17" fillId="14" borderId="17" xfId="4" applyFont="1" applyFill="1" applyBorder="1" applyAlignment="1" applyProtection="1">
      <alignment horizontal="left" vertical="center"/>
      <protection hidden="1"/>
    </xf>
    <xf numFmtId="0" fontId="17" fillId="14" borderId="0" xfId="4" applyFont="1" applyFill="1" applyAlignment="1" applyProtection="1">
      <alignment horizontal="left" vertical="center"/>
      <protection hidden="1"/>
    </xf>
    <xf numFmtId="0" fontId="17" fillId="14" borderId="0" xfId="4" applyFont="1" applyFill="1" applyAlignment="1" applyProtection="1">
      <alignment horizontal="center" vertical="center"/>
      <protection hidden="1"/>
    </xf>
    <xf numFmtId="0" fontId="0" fillId="14" borderId="0" xfId="0" applyFill="1" applyAlignment="1" applyProtection="1">
      <alignment horizontal="left"/>
      <protection hidden="1"/>
    </xf>
    <xf numFmtId="164" fontId="18" fillId="14" borderId="0" xfId="4" applyNumberFormat="1" applyFont="1" applyFill="1" applyAlignment="1" applyProtection="1">
      <alignment horizontal="right"/>
      <protection hidden="1"/>
    </xf>
    <xf numFmtId="164" fontId="0" fillId="14" borderId="0" xfId="0" applyNumberFormat="1" applyFill="1" applyAlignment="1" applyProtection="1">
      <alignment horizontal="right"/>
      <protection hidden="1"/>
    </xf>
    <xf numFmtId="0" fontId="18" fillId="14" borderId="17" xfId="4" applyFont="1" applyFill="1" applyBorder="1" applyAlignment="1" applyProtection="1">
      <alignment horizontal="center"/>
      <protection hidden="1"/>
    </xf>
    <xf numFmtId="0" fontId="18" fillId="14" borderId="0" xfId="4" applyFont="1" applyFill="1" applyAlignment="1" applyProtection="1">
      <alignment horizontal="center"/>
      <protection hidden="1"/>
    </xf>
    <xf numFmtId="0" fontId="18" fillId="14" borderId="18" xfId="4" applyFont="1" applyFill="1" applyBorder="1" applyAlignment="1" applyProtection="1">
      <alignment horizontal="center"/>
      <protection hidden="1"/>
    </xf>
    <xf numFmtId="0" fontId="29" fillId="14" borderId="0" xfId="0" applyFont="1" applyFill="1" applyAlignment="1" applyProtection="1">
      <alignment horizontal="left"/>
      <protection hidden="1"/>
    </xf>
    <xf numFmtId="0" fontId="0" fillId="0" borderId="0" xfId="0" applyAlignment="1" applyProtection="1">
      <alignment horizontal="left"/>
      <protection hidden="1"/>
    </xf>
    <xf numFmtId="0" fontId="18" fillId="14" borderId="17" xfId="4" applyFont="1" applyFill="1" applyBorder="1" applyAlignment="1" applyProtection="1">
      <alignment horizontal="left"/>
      <protection hidden="1"/>
    </xf>
    <xf numFmtId="0" fontId="0" fillId="14" borderId="18" xfId="0" applyFill="1" applyBorder="1" applyAlignment="1" applyProtection="1">
      <alignment horizontal="left"/>
      <protection hidden="1"/>
    </xf>
    <xf numFmtId="0" fontId="2" fillId="14" borderId="0" xfId="0" applyFont="1" applyFill="1" applyAlignment="1" applyProtection="1">
      <alignment horizontal="left"/>
      <protection hidden="1"/>
    </xf>
    <xf numFmtId="0" fontId="19" fillId="0" borderId="17" xfId="4" applyFont="1" applyBorder="1" applyAlignment="1" applyProtection="1">
      <alignment horizontal="center" vertical="center"/>
      <protection hidden="1"/>
    </xf>
    <xf numFmtId="0" fontId="19" fillId="0" borderId="0" xfId="4" applyFont="1" applyAlignment="1" applyProtection="1">
      <alignment horizontal="center" vertical="center"/>
      <protection hidden="1"/>
    </xf>
    <xf numFmtId="0" fontId="19" fillId="0" borderId="18" xfId="4" applyFont="1" applyBorder="1" applyAlignment="1" applyProtection="1">
      <alignment horizontal="center" vertical="center"/>
      <protection hidden="1"/>
    </xf>
    <xf numFmtId="0" fontId="4" fillId="0" borderId="0" xfId="4" applyFont="1" applyAlignment="1" applyProtection="1">
      <alignment horizontal="left" vertical="center"/>
      <protection hidden="1"/>
    </xf>
    <xf numFmtId="0" fontId="18" fillId="0" borderId="17" xfId="4" applyFont="1" applyBorder="1" applyAlignment="1" applyProtection="1">
      <alignment horizontal="center"/>
      <protection hidden="1"/>
    </xf>
    <xf numFmtId="0" fontId="18" fillId="0" borderId="0" xfId="4" applyFont="1" applyAlignment="1" applyProtection="1">
      <alignment horizontal="center"/>
      <protection hidden="1"/>
    </xf>
    <xf numFmtId="0" fontId="18" fillId="0" borderId="18" xfId="4" applyFont="1" applyBorder="1" applyAlignment="1" applyProtection="1">
      <alignment horizontal="center"/>
      <protection hidden="1"/>
    </xf>
    <xf numFmtId="0" fontId="20" fillId="0" borderId="17" xfId="4" applyFont="1" applyBorder="1" applyAlignment="1" applyProtection="1">
      <alignment horizontal="left"/>
      <protection hidden="1"/>
    </xf>
    <xf numFmtId="0" fontId="20" fillId="0" borderId="0" xfId="4" applyFont="1" applyAlignment="1" applyProtection="1">
      <alignment horizontal="left"/>
      <protection hidden="1"/>
    </xf>
    <xf numFmtId="0" fontId="20" fillId="0" borderId="18" xfId="4" applyFont="1" applyBorder="1" applyAlignment="1" applyProtection="1">
      <alignment horizontal="left"/>
      <protection hidden="1"/>
    </xf>
    <xf numFmtId="0" fontId="3" fillId="14" borderId="17" xfId="0" applyFont="1" applyFill="1" applyBorder="1" applyAlignment="1" applyProtection="1">
      <alignment horizontal="left"/>
      <protection hidden="1"/>
    </xf>
    <xf numFmtId="0" fontId="3" fillId="14" borderId="0" xfId="0" applyFont="1" applyFill="1" applyAlignment="1" applyProtection="1">
      <alignment horizontal="left"/>
      <protection hidden="1"/>
    </xf>
    <xf numFmtId="0" fontId="0" fillId="14" borderId="20" xfId="0" applyFill="1" applyBorder="1" applyAlignment="1" applyProtection="1">
      <alignment horizontal="left" vertical="center"/>
      <protection hidden="1"/>
    </xf>
    <xf numFmtId="0" fontId="18" fillId="14" borderId="0" xfId="4" applyFont="1" applyFill="1" applyAlignment="1" applyProtection="1">
      <alignment horizontal="left"/>
      <protection hidden="1"/>
    </xf>
    <xf numFmtId="0" fontId="16" fillId="14" borderId="0" xfId="4" applyFont="1" applyFill="1" applyAlignment="1" applyProtection="1">
      <alignment horizontal="left" vertical="center"/>
      <protection hidden="1"/>
    </xf>
    <xf numFmtId="0" fontId="4" fillId="13" borderId="0" xfId="3" applyFont="1" applyFill="1" applyAlignment="1" applyProtection="1">
      <alignment horizontal="left" vertical="center" wrapText="1"/>
      <protection hidden="1"/>
    </xf>
    <xf numFmtId="0" fontId="4" fillId="13" borderId="18" xfId="3" applyFont="1" applyFill="1" applyBorder="1" applyAlignment="1" applyProtection="1">
      <alignment horizontal="left" vertical="center" wrapText="1"/>
      <protection hidden="1"/>
    </xf>
    <xf numFmtId="0" fontId="30" fillId="13" borderId="11" xfId="11" applyFont="1" applyFill="1" applyBorder="1" applyAlignment="1" applyProtection="1">
      <alignment horizontal="left" vertical="center" wrapText="1"/>
      <protection hidden="1"/>
    </xf>
    <xf numFmtId="0" fontId="30" fillId="13" borderId="12" xfId="11" applyFont="1" applyFill="1" applyBorder="1" applyAlignment="1" applyProtection="1">
      <alignment horizontal="left" vertical="center" wrapText="1"/>
      <protection hidden="1"/>
    </xf>
    <xf numFmtId="0" fontId="30" fillId="13" borderId="13" xfId="11" applyFont="1" applyFill="1" applyBorder="1" applyAlignment="1" applyProtection="1">
      <alignment horizontal="left" vertical="center" wrapText="1"/>
      <protection hidden="1"/>
    </xf>
    <xf numFmtId="0" fontId="32" fillId="6" borderId="14" xfId="3" applyFont="1" applyFill="1" applyBorder="1" applyAlignment="1" applyProtection="1">
      <alignment horizontal="center" vertical="center"/>
      <protection hidden="1"/>
    </xf>
    <xf numFmtId="0" fontId="32" fillId="6" borderId="15" xfId="3" applyFont="1" applyFill="1" applyBorder="1" applyAlignment="1" applyProtection="1">
      <alignment horizontal="center" vertical="center"/>
      <protection hidden="1"/>
    </xf>
    <xf numFmtId="0" fontId="32" fillId="6" borderId="16" xfId="3" applyFont="1" applyFill="1" applyBorder="1" applyAlignment="1" applyProtection="1">
      <alignment horizontal="center" vertical="center"/>
      <protection hidden="1"/>
    </xf>
    <xf numFmtId="0" fontId="33" fillId="13" borderId="17" xfId="3" applyFont="1" applyFill="1" applyBorder="1" applyAlignment="1" applyProtection="1">
      <alignment vertical="center" wrapText="1"/>
      <protection hidden="1"/>
    </xf>
    <xf numFmtId="0" fontId="33" fillId="13" borderId="0" xfId="3" applyFont="1" applyFill="1" applyAlignment="1" applyProtection="1">
      <alignment vertical="center" wrapText="1"/>
      <protection hidden="1"/>
    </xf>
    <xf numFmtId="0" fontId="33" fillId="13" borderId="18" xfId="3" applyFont="1" applyFill="1" applyBorder="1" applyAlignment="1" applyProtection="1">
      <alignment vertical="center" wrapText="1"/>
      <protection hidden="1"/>
    </xf>
    <xf numFmtId="0" fontId="34" fillId="13" borderId="0" xfId="3" applyFont="1" applyFill="1" applyAlignment="1" applyProtection="1">
      <alignment horizontal="left" vertical="center" wrapText="1"/>
      <protection hidden="1"/>
    </xf>
    <xf numFmtId="0" fontId="10" fillId="13" borderId="0" xfId="4" applyFill="1" applyAlignment="1" applyProtection="1">
      <alignment horizontal="left"/>
      <protection hidden="1"/>
    </xf>
    <xf numFmtId="0" fontId="44" fillId="13" borderId="0" xfId="4" applyFont="1" applyFill="1" applyAlignment="1" applyProtection="1">
      <alignment horizontal="left" vertical="center"/>
      <protection hidden="1"/>
    </xf>
    <xf numFmtId="0" fontId="1" fillId="13" borderId="0" xfId="0" applyFont="1" applyFill="1" applyAlignment="1" applyProtection="1">
      <alignment horizontal="left"/>
      <protection hidden="1"/>
    </xf>
    <xf numFmtId="0" fontId="10" fillId="13" borderId="0" xfId="4" applyFill="1" applyAlignment="1" applyProtection="1">
      <alignment horizontal="center"/>
      <protection hidden="1"/>
    </xf>
    <xf numFmtId="0" fontId="2" fillId="13" borderId="0" xfId="0" applyFont="1" applyFill="1" applyAlignment="1" applyProtection="1">
      <alignment horizontal="left"/>
      <protection hidden="1"/>
    </xf>
    <xf numFmtId="0" fontId="0" fillId="13" borderId="0" xfId="0" applyFill="1" applyAlignment="1" applyProtection="1">
      <alignment horizontal="left"/>
      <protection hidden="1"/>
    </xf>
    <xf numFmtId="0" fontId="2" fillId="0" borderId="0" xfId="0" applyFont="1" applyAlignment="1" applyProtection="1">
      <alignment horizontal="center"/>
      <protection hidden="1"/>
    </xf>
    <xf numFmtId="0" fontId="1" fillId="13" borderId="0" xfId="0" applyFont="1" applyFill="1" applyAlignment="1" applyProtection="1">
      <alignment horizontal="left" vertical="center"/>
      <protection hidden="1"/>
    </xf>
    <xf numFmtId="0" fontId="45" fillId="13" borderId="0" xfId="4" applyFont="1" applyFill="1" applyAlignment="1" applyProtection="1">
      <alignment horizontal="left" vertical="center"/>
      <protection hidden="1"/>
    </xf>
    <xf numFmtId="0" fontId="45" fillId="13" borderId="0" xfId="4" applyFont="1" applyFill="1" applyAlignment="1" applyProtection="1">
      <alignment horizontal="center"/>
      <protection hidden="1"/>
    </xf>
    <xf numFmtId="0" fontId="43" fillId="13" borderId="17" xfId="4" applyFont="1" applyFill="1" applyBorder="1" applyAlignment="1" applyProtection="1">
      <alignment horizontal="left" vertical="center"/>
      <protection hidden="1"/>
    </xf>
    <xf numFmtId="0" fontId="43" fillId="13" borderId="0" xfId="4" applyFont="1" applyFill="1" applyAlignment="1" applyProtection="1">
      <alignment horizontal="left" vertical="center"/>
      <protection hidden="1"/>
    </xf>
    <xf numFmtId="0" fontId="45" fillId="13" borderId="0" xfId="4" applyFont="1" applyFill="1" applyAlignment="1" applyProtection="1">
      <alignment horizontal="left"/>
      <protection hidden="1"/>
    </xf>
    <xf numFmtId="0" fontId="10" fillId="13" borderId="0" xfId="4" applyFill="1" applyAlignment="1" applyProtection="1">
      <alignment horizontal="left" vertical="center"/>
      <protection hidden="1"/>
    </xf>
    <xf numFmtId="0" fontId="36" fillId="6" borderId="17" xfId="4" applyFont="1" applyFill="1" applyBorder="1" applyAlignment="1" applyProtection="1">
      <alignment horizontal="center"/>
      <protection hidden="1"/>
    </xf>
    <xf numFmtId="0" fontId="36" fillId="6" borderId="0" xfId="4" applyFont="1" applyFill="1" applyAlignment="1" applyProtection="1">
      <alignment horizontal="center"/>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3" fillId="14" borderId="19" xfId="0" applyFont="1" applyFill="1" applyBorder="1" applyAlignment="1" applyProtection="1">
      <alignment horizontal="left"/>
      <protection hidden="1"/>
    </xf>
    <xf numFmtId="0" fontId="3" fillId="14" borderId="20" xfId="0" applyFont="1" applyFill="1" applyBorder="1" applyAlignment="1" applyProtection="1">
      <alignment horizontal="left"/>
      <protection hidden="1"/>
    </xf>
    <xf numFmtId="0" fontId="20" fillId="14" borderId="17" xfId="4" applyFont="1" applyFill="1" applyBorder="1" applyAlignment="1" applyProtection="1">
      <alignment horizontal="left"/>
      <protection hidden="1"/>
    </xf>
    <xf numFmtId="0" fontId="20" fillId="14" borderId="0" xfId="4" applyFont="1" applyFill="1" applyAlignment="1" applyProtection="1">
      <alignment horizontal="left"/>
      <protection hidden="1"/>
    </xf>
    <xf numFmtId="0" fontId="20" fillId="14" borderId="18" xfId="4" applyFont="1" applyFill="1" applyBorder="1" applyAlignment="1" applyProtection="1">
      <alignment horizontal="left"/>
      <protection hidden="1"/>
    </xf>
    <xf numFmtId="0" fontId="19" fillId="14" borderId="17" xfId="4" applyFont="1" applyFill="1" applyBorder="1" applyAlignment="1" applyProtection="1">
      <alignment horizontal="center" vertical="center"/>
      <protection hidden="1"/>
    </xf>
    <xf numFmtId="0" fontId="19" fillId="14" borderId="0" xfId="4" applyFont="1" applyFill="1" applyAlignment="1" applyProtection="1">
      <alignment horizontal="center" vertical="center"/>
      <protection hidden="1"/>
    </xf>
    <xf numFmtId="0" fontId="19" fillId="14" borderId="18" xfId="4" applyFont="1" applyFill="1" applyBorder="1" applyAlignment="1" applyProtection="1">
      <alignment horizontal="center" vertical="center"/>
      <protection hidden="1"/>
    </xf>
    <xf numFmtId="0" fontId="4" fillId="14" borderId="0" xfId="4" applyFont="1" applyFill="1" applyAlignment="1" applyProtection="1">
      <alignment horizontal="left" vertical="center"/>
      <protection hidden="1"/>
    </xf>
    <xf numFmtId="164" fontId="17" fillId="14" borderId="18" xfId="4" applyNumberFormat="1" applyFont="1" applyFill="1" applyBorder="1" applyAlignment="1" applyProtection="1">
      <alignment horizontal="right" vertical="center" wrapText="1"/>
      <protection hidden="1"/>
    </xf>
    <xf numFmtId="0" fontId="53" fillId="6" borderId="17" xfId="13" applyFont="1" applyFill="1" applyBorder="1" applyAlignment="1" applyProtection="1">
      <alignment horizontal="center" vertical="center"/>
      <protection hidden="1"/>
    </xf>
    <xf numFmtId="0" fontId="53" fillId="6" borderId="0" xfId="13" applyFont="1" applyFill="1" applyAlignment="1" applyProtection="1">
      <alignment horizontal="center" vertical="center"/>
      <protection hidden="1"/>
    </xf>
    <xf numFmtId="0" fontId="53" fillId="6" borderId="18" xfId="13" applyFont="1" applyFill="1" applyBorder="1" applyAlignment="1" applyProtection="1">
      <alignment horizontal="center" vertical="center"/>
      <protection hidden="1"/>
    </xf>
    <xf numFmtId="0" fontId="0" fillId="0" borderId="0" xfId="0" applyAlignment="1">
      <alignment horizontal="right"/>
    </xf>
    <xf numFmtId="0" fontId="17" fillId="0" borderId="0" xfId="4" applyFont="1" applyAlignment="1" applyProtection="1">
      <alignment horizontal="left" vertical="center"/>
      <protection hidden="1"/>
    </xf>
    <xf numFmtId="0" fontId="9" fillId="0" borderId="0" xfId="3" applyAlignment="1" applyProtection="1">
      <alignment horizontal="center"/>
      <protection hidden="1"/>
    </xf>
    <xf numFmtId="0" fontId="12" fillId="0" borderId="0" xfId="3" applyFont="1" applyAlignment="1" applyProtection="1">
      <alignment horizontal="center" vertical="center"/>
      <protection hidden="1"/>
    </xf>
    <xf numFmtId="0" fontId="4" fillId="0" borderId="0" xfId="5" applyFont="1" applyAlignment="1" applyProtection="1">
      <alignment horizontal="center" vertical="center"/>
      <protection hidden="1"/>
    </xf>
    <xf numFmtId="0" fontId="15" fillId="0" borderId="0" xfId="4" applyFont="1" applyAlignment="1" applyProtection="1">
      <alignment horizontal="center" vertical="center"/>
      <protection hidden="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4" fillId="0" borderId="0" xfId="4" applyFont="1" applyAlignment="1" applyProtection="1">
      <alignment horizontal="left"/>
      <protection hidden="1"/>
    </xf>
    <xf numFmtId="0" fontId="15" fillId="0" borderId="0" xfId="4" applyFont="1" applyAlignment="1" applyProtection="1">
      <alignment horizontal="center"/>
      <protection hidden="1"/>
    </xf>
    <xf numFmtId="0" fontId="3" fillId="0" borderId="0" xfId="0" applyFont="1" applyAlignment="1">
      <alignment horizontal="left"/>
    </xf>
    <xf numFmtId="0" fontId="0" fillId="0" borderId="0" xfId="0" applyAlignment="1">
      <alignment horizontal="left"/>
    </xf>
    <xf numFmtId="0" fontId="18" fillId="0" borderId="0" xfId="4" applyFont="1" applyAlignment="1" applyProtection="1">
      <alignment horizontal="left" vertical="center"/>
      <protection hidden="1"/>
    </xf>
    <xf numFmtId="0" fontId="10" fillId="0" borderId="0" xfId="4" applyAlignment="1" applyProtection="1">
      <alignment horizontal="left" vertical="center"/>
      <protection hidden="1"/>
    </xf>
    <xf numFmtId="0" fontId="18" fillId="0" borderId="0" xfId="4" applyFont="1" applyAlignment="1" applyProtection="1">
      <alignment horizontal="left"/>
      <protection hidden="1"/>
    </xf>
    <xf numFmtId="0" fontId="14" fillId="0" borderId="0" xfId="4" applyFont="1" applyAlignment="1" applyProtection="1">
      <alignment horizontal="center" wrapText="1"/>
      <protection hidden="1"/>
    </xf>
  </cellXfs>
  <cellStyles count="14">
    <cellStyle name="Comma" xfId="1" builtinId="3"/>
    <cellStyle name="Comma 2" xfId="7" xr:uid="{FE914331-7E1D-4D30-AC22-8B866E794CE1}"/>
    <cellStyle name="Currency" xfId="9" builtinId="4"/>
    <cellStyle name="Normal" xfId="0" builtinId="0"/>
    <cellStyle name="Normal 10 2" xfId="5" xr:uid="{19ED9B75-E4C1-4FCB-871A-5C3B033CF492}"/>
    <cellStyle name="Normal 124 3" xfId="3" xr:uid="{36D54390-4BCB-4298-87DA-0BD018B1FBD6}"/>
    <cellStyle name="Normal 2" xfId="4" xr:uid="{95A75455-EE54-49F1-A807-9C056156E23F}"/>
    <cellStyle name="Normal 2 2" xfId="13" xr:uid="{623A81FC-9F5F-4FDA-98B2-2487B2AB0B5D}"/>
    <cellStyle name="Normal 2 3" xfId="12" xr:uid="{FB503C74-392A-4040-9C5F-46686CB7D1F3}"/>
    <cellStyle name="Normal 3" xfId="8" xr:uid="{8CC44A8C-C081-43B7-A8BF-110E116FCD58}"/>
    <cellStyle name="Normal 4" xfId="10" xr:uid="{6FFE08B3-CEB8-4717-9CDF-7EAD113F5BD6}"/>
    <cellStyle name="Normal 4 2" xfId="11" xr:uid="{C4C946BE-440A-4C33-AACD-84E30B6A009E}"/>
    <cellStyle name="Percent" xfId="2" builtinId="5"/>
    <cellStyle name="Percent 2" xfId="6" xr:uid="{BA0CA49C-B988-4069-83C0-8F015E57A3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7F324.6173CBF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34</xdr:row>
      <xdr:rowOff>28574</xdr:rowOff>
    </xdr:from>
    <xdr:to>
      <xdr:col>5</xdr:col>
      <xdr:colOff>85282</xdr:colOff>
      <xdr:row>35</xdr:row>
      <xdr:rowOff>114299</xdr:rowOff>
    </xdr:to>
    <xdr:pic>
      <xdr:nvPicPr>
        <xdr:cNvPr id="2" name="Picture 1">
          <a:extLst>
            <a:ext uri="{FF2B5EF4-FFF2-40B4-BE49-F238E27FC236}">
              <a16:creationId xmlns:a16="http://schemas.microsoft.com/office/drawing/2014/main" id="{8FB540C7-0B11-9DCB-76ED-7A58CC64993D}"/>
            </a:ext>
          </a:extLst>
        </xdr:cNvPr>
        <xdr:cNvPicPr>
          <a:picLocks noChangeAspect="1"/>
        </xdr:cNvPicPr>
      </xdr:nvPicPr>
      <xdr:blipFill>
        <a:blip xmlns:r="http://schemas.openxmlformats.org/officeDocument/2006/relationships" r:embed="rId1"/>
        <a:stretch>
          <a:fillRect/>
        </a:stretch>
      </xdr:blipFill>
      <xdr:spPr>
        <a:xfrm>
          <a:off x="5181600" y="7429499"/>
          <a:ext cx="4904932"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228600</xdr:colOff>
      <xdr:row>34</xdr:row>
      <xdr:rowOff>104775</xdr:rowOff>
    </xdr:to>
    <xdr:pic>
      <xdr:nvPicPr>
        <xdr:cNvPr id="2" name="Picture 1">
          <a:extLst>
            <a:ext uri="{FF2B5EF4-FFF2-40B4-BE49-F238E27FC236}">
              <a16:creationId xmlns:a16="http://schemas.microsoft.com/office/drawing/2014/main" id="{915B4B45-8074-46EC-88AC-B2A188B9294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810000"/>
          <a:ext cx="64103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chool%20Funding\2012\2012-23-09%20Simul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mily.Gephart/AppData/Local/Microsoft/Windows/Temporary%20Internet%20Files/Content.Outlook/QYEY5KIV/Transportation%20Funding%20Master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ADM"/>
      <sheetName val="By District of Residence"/>
      <sheetName val="FY13"/>
      <sheetName val="2010 Y-2"/>
      <sheetName val="FY2011 Revenue"/>
      <sheetName val="Categorical"/>
      <sheetName val="SD1CY11"/>
      <sheetName val="TPP School Operating"/>
      <sheetName val="Sheet2"/>
      <sheetName val="Tiered Aid"/>
      <sheetName val="Single formula"/>
      <sheetName val="Single formula TPP"/>
      <sheetName val="Sheet4"/>
      <sheetName val="Sheet1"/>
      <sheetName val="regression"/>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structions"/>
      <sheetName val="Sq miles"/>
      <sheetName val="Reg Ed Buses"/>
      <sheetName val="Program"/>
      <sheetName val="SS Wealth"/>
      <sheetName val="Prev T1T2"/>
      <sheetName val="Current T1"/>
      <sheetName val="CS riders"/>
      <sheetName val="Data summary"/>
      <sheetName val="Constants"/>
      <sheetName val="Costs"/>
      <sheetName val="Efficiency"/>
      <sheetName val="Other Type $"/>
      <sheetName val="Wealth and density"/>
      <sheetName val="Formula"/>
      <sheetName val="Sheet1"/>
      <sheetName val="Sheet2"/>
      <sheetName val="rider check sheet 10"/>
      <sheetName val="CS IRNs"/>
      <sheetName val="Sheet3"/>
      <sheetName val="Year end cost data summary"/>
    </sheetNames>
    <sheetDataSet>
      <sheetData sheetId="0"/>
      <sheetData sheetId="1"/>
      <sheetData sheetId="2"/>
      <sheetData sheetId="3"/>
      <sheetData sheetId="4"/>
      <sheetData sheetId="5"/>
      <sheetData sheetId="6"/>
      <sheetData sheetId="7">
        <row r="1">
          <cell r="A1">
            <v>1</v>
          </cell>
        </row>
      </sheetData>
      <sheetData sheetId="8"/>
      <sheetData sheetId="9">
        <row r="1">
          <cell r="A1">
            <v>1</v>
          </cell>
        </row>
      </sheetData>
      <sheetData sheetId="10">
        <row r="46">
          <cell r="B46">
            <v>273.6264195</v>
          </cell>
        </row>
        <row r="47">
          <cell r="B47">
            <v>273.6264195</v>
          </cell>
        </row>
        <row r="48">
          <cell r="B48">
            <v>390.89488499999999</v>
          </cell>
        </row>
        <row r="49">
          <cell r="B49">
            <v>390.89488499999999</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7584C-E7BC-4777-AC83-F9C5A6CA5123}">
  <dimension ref="A1:BI366"/>
  <sheetViews>
    <sheetView workbookViewId="0">
      <pane xSplit="3" ySplit="4" topLeftCell="U337" activePane="bottomRight" state="frozen"/>
      <selection pane="topRight" activeCell="D1" sqref="D1"/>
      <selection pane="bottomLeft" activeCell="A3" sqref="A3"/>
      <selection pane="bottomRight" activeCell="U371" sqref="U371"/>
    </sheetView>
  </sheetViews>
  <sheetFormatPr defaultRowHeight="14.4"/>
  <cols>
    <col min="1" max="1" width="7.5546875" bestFit="1" customWidth="1"/>
    <col min="2" max="2" width="46" bestFit="1" customWidth="1"/>
    <col min="3" max="3" width="13.109375" bestFit="1" customWidth="1"/>
    <col min="4" max="4" width="9.109375" style="12"/>
    <col min="10" max="11" width="13.88671875" customWidth="1"/>
    <col min="12" max="13" width="14.88671875" bestFit="1" customWidth="1"/>
    <col min="14" max="14" width="14.88671875" customWidth="1"/>
    <col min="15" max="16" width="14.88671875" bestFit="1" customWidth="1"/>
    <col min="17" max="17" width="14.88671875" customWidth="1"/>
    <col min="18" max="18" width="13.88671875" bestFit="1" customWidth="1"/>
    <col min="19" max="19" width="14.88671875" bestFit="1" customWidth="1"/>
    <col min="20" max="20" width="14.88671875" customWidth="1"/>
    <col min="21" max="21" width="12.6640625" bestFit="1" customWidth="1"/>
    <col min="22" max="22" width="19.44140625" bestFit="1" customWidth="1"/>
    <col min="23" max="23" width="19.44140625" customWidth="1"/>
    <col min="24" max="25" width="13.88671875" bestFit="1" customWidth="1"/>
    <col min="26" max="26" width="13.88671875" customWidth="1"/>
    <col min="27" max="27" width="14.88671875" bestFit="1" customWidth="1"/>
    <col min="28" max="28" width="16.44140625" bestFit="1" customWidth="1"/>
    <col min="29" max="29" width="14.88671875" bestFit="1" customWidth="1"/>
    <col min="30" max="30" width="16.44140625" bestFit="1" customWidth="1"/>
    <col min="31" max="32" width="13.88671875" customWidth="1"/>
    <col min="33" max="33" width="14.88671875" bestFit="1" customWidth="1"/>
    <col min="34" max="34" width="16.33203125" bestFit="1" customWidth="1"/>
    <col min="35" max="35" width="13.88671875" bestFit="1" customWidth="1"/>
    <col min="36" max="37" width="15.109375" bestFit="1" customWidth="1"/>
    <col min="38" max="38" width="14.88671875" bestFit="1" customWidth="1"/>
    <col min="39" max="39" width="16.44140625" bestFit="1" customWidth="1"/>
    <col min="40" max="40" width="14.88671875" bestFit="1" customWidth="1"/>
    <col min="41" max="41" width="16.44140625" bestFit="1" customWidth="1"/>
    <col min="42" max="42" width="14.33203125" customWidth="1"/>
    <col min="43" max="43" width="16.44140625" bestFit="1" customWidth="1"/>
    <col min="44" max="45" width="16" customWidth="1"/>
    <col min="46" max="46" width="14.88671875" bestFit="1" customWidth="1"/>
    <col min="47" max="47" width="16.44140625" bestFit="1" customWidth="1"/>
    <col min="48" max="52" width="16.44140625" customWidth="1"/>
    <col min="53" max="53" width="14.88671875" bestFit="1" customWidth="1"/>
    <col min="55" max="55" width="14.88671875" bestFit="1" customWidth="1"/>
    <col min="56" max="56" width="18.33203125" bestFit="1" customWidth="1"/>
    <col min="57" max="59" width="14.88671875" customWidth="1"/>
    <col min="60" max="60" width="16.44140625" bestFit="1" customWidth="1"/>
    <col min="61" max="61" width="13.88671875" bestFit="1" customWidth="1"/>
  </cols>
  <sheetData>
    <row r="1" spans="1:61">
      <c r="B1" s="10"/>
      <c r="C1" s="5"/>
      <c r="L1">
        <v>83.33</v>
      </c>
      <c r="M1" s="5"/>
      <c r="N1" s="5"/>
    </row>
    <row r="2" spans="1:61">
      <c r="B2" s="10"/>
      <c r="M2" s="10"/>
      <c r="N2" s="10"/>
      <c r="O2" s="10"/>
      <c r="S2" s="10"/>
      <c r="T2" s="10"/>
      <c r="U2" s="10"/>
      <c r="Y2" s="10"/>
      <c r="Z2" s="10"/>
      <c r="AA2" s="10"/>
      <c r="AB2" s="10"/>
      <c r="AC2" s="10"/>
      <c r="AD2" s="10"/>
      <c r="AE2" s="10"/>
      <c r="AF2" s="10"/>
      <c r="AH2" s="10"/>
      <c r="AJ2" s="10"/>
      <c r="AL2" s="10"/>
      <c r="AN2" s="10"/>
      <c r="AP2" s="10"/>
      <c r="AR2" s="10"/>
      <c r="AS2" s="10"/>
      <c r="AU2" s="10"/>
      <c r="AV2" s="10"/>
      <c r="AX2" s="10"/>
      <c r="AZ2" s="10"/>
      <c r="BB2" s="10"/>
      <c r="BD2" s="10"/>
      <c r="BF2" s="10"/>
      <c r="BH2" s="10"/>
    </row>
    <row r="3" spans="1:61">
      <c r="A3" s="12"/>
      <c r="B3" s="12"/>
      <c r="C3" s="12"/>
      <c r="J3" s="12"/>
      <c r="K3" s="12"/>
      <c r="L3" s="12"/>
      <c r="M3" s="12"/>
      <c r="N3" s="12"/>
      <c r="O3" s="12"/>
      <c r="P3" s="12"/>
      <c r="Q3" s="12"/>
      <c r="R3" s="12"/>
      <c r="S3" s="12"/>
      <c r="T3" s="12"/>
      <c r="U3" s="12"/>
      <c r="V3" s="112" t="s">
        <v>815</v>
      </c>
      <c r="W3" s="112"/>
      <c r="X3" s="12"/>
      <c r="Y3" s="31"/>
      <c r="Z3" s="31"/>
      <c r="AA3" s="31"/>
      <c r="AB3" s="31"/>
      <c r="AC3" s="31"/>
      <c r="AD3" s="31"/>
      <c r="AE3" s="31"/>
      <c r="AF3" s="31"/>
      <c r="AG3" s="97">
        <v>0.83330000000000004</v>
      </c>
      <c r="AH3" s="12"/>
      <c r="AI3" s="12"/>
      <c r="AJ3" s="12"/>
      <c r="AK3" s="12"/>
      <c r="AL3" s="12"/>
      <c r="AM3" s="12"/>
      <c r="AN3" s="12"/>
      <c r="AO3" s="12"/>
      <c r="AP3" s="12"/>
      <c r="AQ3" s="12"/>
      <c r="AR3" s="12"/>
      <c r="AS3" s="12"/>
      <c r="AT3" s="12"/>
      <c r="AU3" s="12"/>
      <c r="AV3" s="12"/>
      <c r="AW3" s="12"/>
      <c r="AX3" s="12"/>
      <c r="AY3" s="12"/>
      <c r="AZ3" s="12"/>
      <c r="BA3" s="12"/>
    </row>
    <row r="4" spans="1:61" s="4" customFormat="1" ht="57.6">
      <c r="A4" s="4" t="s">
        <v>55</v>
      </c>
      <c r="B4" s="4" t="s">
        <v>56</v>
      </c>
      <c r="C4" s="4" t="s">
        <v>57</v>
      </c>
      <c r="D4" s="3" t="s">
        <v>58</v>
      </c>
      <c r="J4" s="3"/>
      <c r="K4" s="3"/>
      <c r="L4" s="254" t="s">
        <v>816</v>
      </c>
      <c r="M4" s="3" t="s">
        <v>821</v>
      </c>
      <c r="N4" s="3" t="s">
        <v>2875</v>
      </c>
      <c r="O4" s="3" t="s">
        <v>817</v>
      </c>
      <c r="P4" s="3" t="s">
        <v>822</v>
      </c>
      <c r="Q4" s="3" t="s">
        <v>2874</v>
      </c>
      <c r="R4" s="4" t="s">
        <v>818</v>
      </c>
      <c r="S4" s="4" t="s">
        <v>823</v>
      </c>
      <c r="T4" s="4" t="s">
        <v>2876</v>
      </c>
      <c r="U4" s="3" t="s">
        <v>819</v>
      </c>
      <c r="V4" s="3" t="s">
        <v>824</v>
      </c>
      <c r="W4" s="3" t="s">
        <v>2877</v>
      </c>
      <c r="X4" s="3" t="s">
        <v>820</v>
      </c>
      <c r="Y4" s="3" t="s">
        <v>825</v>
      </c>
      <c r="Z4" s="3" t="s">
        <v>2878</v>
      </c>
      <c r="AA4" s="3" t="s">
        <v>940</v>
      </c>
      <c r="AB4" s="3" t="s">
        <v>958</v>
      </c>
      <c r="AC4" s="3" t="s">
        <v>960</v>
      </c>
      <c r="AD4" s="3" t="s">
        <v>962</v>
      </c>
      <c r="AE4" s="3"/>
      <c r="AF4" s="3"/>
      <c r="AG4" s="3" t="s">
        <v>826</v>
      </c>
      <c r="AH4" s="3" t="s">
        <v>827</v>
      </c>
      <c r="AI4" s="3" t="s">
        <v>828</v>
      </c>
      <c r="AJ4" s="3" t="s">
        <v>829</v>
      </c>
      <c r="AK4" s="3" t="s">
        <v>830</v>
      </c>
      <c r="AL4" s="3" t="s">
        <v>831</v>
      </c>
      <c r="AM4" s="3" t="s">
        <v>832</v>
      </c>
      <c r="AN4" s="3" t="s">
        <v>833</v>
      </c>
      <c r="AO4" s="274" t="s">
        <v>834</v>
      </c>
      <c r="AP4" s="3" t="s">
        <v>835</v>
      </c>
      <c r="AQ4" s="3" t="s">
        <v>2042</v>
      </c>
      <c r="AR4" s="96" t="s">
        <v>2043</v>
      </c>
      <c r="AS4" s="96" t="s">
        <v>2872</v>
      </c>
      <c r="AT4" s="98" t="s">
        <v>2846</v>
      </c>
      <c r="AU4" s="3" t="s">
        <v>2847</v>
      </c>
      <c r="AV4" s="3" t="s">
        <v>2873</v>
      </c>
      <c r="AW4" s="3"/>
      <c r="AX4" s="3"/>
      <c r="AY4" s="3"/>
      <c r="AZ4" s="3"/>
      <c r="BA4" s="3"/>
      <c r="BF4" s="3" t="s">
        <v>836</v>
      </c>
      <c r="BG4" s="3" t="s">
        <v>837</v>
      </c>
      <c r="BH4" s="3" t="s">
        <v>838</v>
      </c>
      <c r="BI4" s="4" t="s">
        <v>2719</v>
      </c>
    </row>
    <row r="5" spans="1:61">
      <c r="A5" t="s">
        <v>66</v>
      </c>
      <c r="B5" t="s">
        <v>67</v>
      </c>
      <c r="C5" t="s">
        <v>68</v>
      </c>
      <c r="D5" s="12" t="s">
        <v>1070</v>
      </c>
      <c r="J5" s="5"/>
      <c r="K5" s="5"/>
      <c r="L5" s="5">
        <v>1646765.4</v>
      </c>
      <c r="M5" s="5">
        <f>VLOOKUP(A5,'Detail SFPR'!$A$5:$E$360,5,FALSE)</f>
        <v>2992235.5823211921</v>
      </c>
      <c r="N5" s="5">
        <f t="shared" ref="N5:N68" si="0">(M5-L5)*$AG$3</f>
        <v>1121180.3029282496</v>
      </c>
      <c r="O5" s="5">
        <v>333574.53999999998</v>
      </c>
      <c r="P5" s="5">
        <f>VLOOKUP(A5,'Detail SFPR'!$A$5:$F$360,6,FALSE)</f>
        <v>655109.73850279581</v>
      </c>
      <c r="Q5" s="5">
        <f t="shared" ref="Q5:Q68" si="1">(P5-O5)*$AG$3</f>
        <v>267935.28091237979</v>
      </c>
      <c r="R5" s="5">
        <v>143815.54</v>
      </c>
      <c r="S5" s="5">
        <f>VLOOKUP(A5,'Detail SFPR'!$A$5:$G$360,7,FALSE)</f>
        <v>313859.67305229488</v>
      </c>
      <c r="T5" s="5">
        <f>(S5-R5)*$AG$3</f>
        <v>141697.77607247731</v>
      </c>
      <c r="U5" s="5">
        <v>0</v>
      </c>
      <c r="V5" s="5">
        <f>VLOOKUP(A5,'Detail SFPR'!$A$5:$H$360,8,FALSE)</f>
        <v>0</v>
      </c>
      <c r="W5" s="5">
        <f>(V5-U5)*$AG$3</f>
        <v>0</v>
      </c>
      <c r="X5" s="5">
        <v>137674.44</v>
      </c>
      <c r="Y5" s="5">
        <f>VLOOKUP(A5,'Detail SFPR'!$A$5:$I$360,9,FALSE)</f>
        <v>63300.697597598119</v>
      </c>
      <c r="Z5" s="5">
        <f>(Y5-X5)*$AG$3</f>
        <v>-61975.63954392149</v>
      </c>
      <c r="AA5" s="5">
        <f>L5+O5+R5+U5+X5</f>
        <v>2261829.92</v>
      </c>
      <c r="AB5" s="5">
        <f>M5+P5+S5+V5+Y5</f>
        <v>4024505.6914738812</v>
      </c>
      <c r="AC5" s="5">
        <f>N5+Q5+T5+W5+Z5</f>
        <v>1468837.7203691851</v>
      </c>
      <c r="AD5" s="5" t="e">
        <f>IF(AB366&lt;(AA366+AC366),AB5,(AA5+AC5))</f>
        <v>#N/A</v>
      </c>
      <c r="AE5" s="5"/>
      <c r="AF5" s="5"/>
      <c r="AG5" s="5">
        <f t="shared" ref="AG5:AG68" si="2">(M5-L5)*$AG$3</f>
        <v>1121180.3029282496</v>
      </c>
      <c r="AH5" s="5">
        <f t="shared" ref="AH5:AH68" si="3">(P5-O5)*$AG$3</f>
        <v>267935.28091237979</v>
      </c>
      <c r="AI5" s="5">
        <f t="shared" ref="AI5:AI68" si="4">(S5-R5)*$AG$3</f>
        <v>141697.77607247731</v>
      </c>
      <c r="AJ5" s="5">
        <f t="shared" ref="AJ5:AJ68" si="5">(V5-U5)*$AG$3</f>
        <v>0</v>
      </c>
      <c r="AK5" s="5">
        <f t="shared" ref="AK5:AK68" si="6">(Y5-X5)*$AG$3</f>
        <v>-61975.63954392149</v>
      </c>
      <c r="AL5" s="5">
        <f t="shared" ref="AL5:AL68" si="7">L5+O5+R5+U5+X5</f>
        <v>2261829.92</v>
      </c>
      <c r="AM5" s="5">
        <f t="shared" ref="AM5:AM68" si="8">M5+P5+S5+V5+Y5</f>
        <v>4024505.6914738812</v>
      </c>
      <c r="AN5" s="5">
        <f t="shared" ref="AN5:AN68" si="9">AG5+AH5+AI5+AJ5+AK5</f>
        <v>1468837.7203691851</v>
      </c>
      <c r="AO5" s="5">
        <f t="shared" ref="AO5:AO68" si="10">MIN(AM5,(AL5+AN5))</f>
        <v>3730667.6403691852</v>
      </c>
      <c r="AP5" s="5">
        <f>VLOOKUP(A5,'Detail SFPR'!$A$5:$M$361,13,FALSE)</f>
        <v>0</v>
      </c>
      <c r="AQ5" s="5">
        <f>VLOOKUP(A5,'Detail SFPR'!A:X,23,FALSE)</f>
        <v>4569975.7717134645</v>
      </c>
      <c r="AR5" s="5">
        <f>VLOOKUP(A5,'Detail SFPR'!$A$5:$T$361,19,FALSE)</f>
        <v>10868.55</v>
      </c>
      <c r="AS5" s="5">
        <f>VLOOKUP(A5,'Detail SFPR'!$A$5:$U$360,21,FALSE)</f>
        <v>15377.5026</v>
      </c>
      <c r="AT5" s="5">
        <f>VLOOKUP(A5,'Detail SFPR'!$A$5:$V$361,22,FALSE)</f>
        <v>376317.55163958302</v>
      </c>
      <c r="AU5" s="5">
        <f>AO5+AP5+AQ5+AR5+AS5+AT5</f>
        <v>8703207.0163222328</v>
      </c>
      <c r="AV5" s="5"/>
      <c r="AW5" s="5">
        <v>0</v>
      </c>
      <c r="AX5" s="5">
        <v>0</v>
      </c>
      <c r="AY5" s="5">
        <f t="shared" ref="AY5:AY68" si="11">AW5+AX5</f>
        <v>0</v>
      </c>
      <c r="AZ5" s="5">
        <f t="shared" ref="AZ5:AZ68" si="12">AU5+AY5</f>
        <v>8703207.0163222328</v>
      </c>
      <c r="BA5" s="5">
        <f t="shared" ref="BA5:BA68" si="13">IF(AM5&lt;(AL5+AN5),M5,(L5+AG5))</f>
        <v>2767945.7029282497</v>
      </c>
      <c r="BB5">
        <v>0</v>
      </c>
      <c r="BC5" s="5">
        <f t="shared" ref="BC5:BC68" si="14">IF(AM5&lt;(AL5+AN5),M5,(L5+AG5))</f>
        <v>2767945.7029282497</v>
      </c>
      <c r="BD5" s="5">
        <f t="shared" ref="BD5:BD68" si="15">IF(AM5&lt;(AL5+AN5),P5,(O5+AH5))</f>
        <v>601509.82091237977</v>
      </c>
      <c r="BE5" s="5">
        <f t="shared" ref="BE5:BE68" si="16">IF(AM5&lt;(AL5+AN5),S5,(R5+AI5))</f>
        <v>285513.31607247732</v>
      </c>
      <c r="BF5" s="5">
        <f t="shared" ref="BF5:BF68" si="17">IF(AM5&lt;(AL5+AN5),V5,(U5+AJ5))</f>
        <v>0</v>
      </c>
      <c r="BG5" s="5">
        <f t="shared" ref="BG5:BG68" si="18">IF(AM5&lt;(AL5+AN5),Y5,(X5+AK5))</f>
        <v>75698.800456078519</v>
      </c>
      <c r="BH5" s="5">
        <f t="shared" ref="BH5:BH68" si="19">BC5+BD5+BE5+BF5+BG5</f>
        <v>3730667.6403691857</v>
      </c>
      <c r="BI5" s="5">
        <f>VLOOKUP(A5,'Base Cost'!$A$5:$AF$361,32,FALSE)</f>
        <v>161703.85643484149</v>
      </c>
    </row>
    <row r="6" spans="1:61">
      <c r="A6" t="s">
        <v>70</v>
      </c>
      <c r="B6" t="s">
        <v>71</v>
      </c>
      <c r="C6" t="s">
        <v>72</v>
      </c>
      <c r="D6" s="12" t="s">
        <v>1070</v>
      </c>
      <c r="J6" s="5"/>
      <c r="K6" s="5"/>
      <c r="L6" s="5">
        <v>4781696.01</v>
      </c>
      <c r="M6" s="5">
        <f>VLOOKUP(A6,'Detail SFPR'!$A$5:$E$360,5,FALSE)</f>
        <v>6499370.9961007722</v>
      </c>
      <c r="N6" s="5">
        <f t="shared" si="0"/>
        <v>1431338.5659177736</v>
      </c>
      <c r="O6" s="5">
        <v>671743.81</v>
      </c>
      <c r="P6" s="5">
        <f>VLOOKUP(A6,'Detail SFPR'!$A$5:$F$360,6,FALSE)</f>
        <v>994518.70000000007</v>
      </c>
      <c r="Q6" s="5">
        <f t="shared" si="1"/>
        <v>268968.31583700003</v>
      </c>
      <c r="R6" s="5">
        <v>421866.91</v>
      </c>
      <c r="S6" s="5">
        <f>VLOOKUP(A6,'Detail SFPR'!$A$5:$G$360,7,FALSE)</f>
        <v>679742.85857158818</v>
      </c>
      <c r="T6" s="5">
        <f t="shared" ref="T6:T69" si="20">(S6-R6)*$AG$3</f>
        <v>214888.02794470446</v>
      </c>
      <c r="U6" s="5">
        <v>74696.91</v>
      </c>
      <c r="V6" s="5">
        <f>VLOOKUP(A6,'Detail SFPR'!$A$5:$H$360,8,FALSE)</f>
        <v>191866.00734729326</v>
      </c>
      <c r="W6" s="5">
        <f t="shared" ref="W6:W69" si="21">(V6-U6)*$AG$3</f>
        <v>97637.008819499475</v>
      </c>
      <c r="X6" s="5">
        <v>0</v>
      </c>
      <c r="Y6" s="5">
        <f>VLOOKUP(A6,'Detail SFPR'!$A$5:$I$360,9,FALSE)</f>
        <v>0</v>
      </c>
      <c r="Z6" s="5">
        <f t="shared" ref="Z6:Z69" si="22">(Y6-X6)*$AG$3</f>
        <v>0</v>
      </c>
      <c r="AA6" s="5">
        <f t="shared" ref="AA6:AA69" si="23">L6+O6+R6+U6+X6</f>
        <v>5950003.6400000006</v>
      </c>
      <c r="AB6" s="5">
        <f t="shared" ref="AB6:AB69" si="24">M6+P6+S6+V6+Y6</f>
        <v>8365498.5620196536</v>
      </c>
      <c r="AC6" s="5">
        <f t="shared" ref="AC6:AC69" si="25">N6+Q6+T6+W6+Z6</f>
        <v>2012831.9185189777</v>
      </c>
      <c r="AD6" s="5">
        <f t="shared" ref="AD6:AD69" si="26">IF(AB367&lt;(AA367+AC367),AB6,(AA6+AC6))</f>
        <v>7962835.5585189778</v>
      </c>
      <c r="AE6" s="5"/>
      <c r="AF6" s="5"/>
      <c r="AG6" s="5">
        <f t="shared" si="2"/>
        <v>1431338.5659177736</v>
      </c>
      <c r="AH6" s="5">
        <f t="shared" si="3"/>
        <v>268968.31583700003</v>
      </c>
      <c r="AI6" s="5">
        <f t="shared" si="4"/>
        <v>214888.02794470446</v>
      </c>
      <c r="AJ6" s="5">
        <f t="shared" si="5"/>
        <v>97637.008819499475</v>
      </c>
      <c r="AK6" s="5">
        <f t="shared" si="6"/>
        <v>0</v>
      </c>
      <c r="AL6" s="5">
        <f t="shared" si="7"/>
        <v>5950003.6400000006</v>
      </c>
      <c r="AM6" s="5">
        <f t="shared" si="8"/>
        <v>8365498.5620196536</v>
      </c>
      <c r="AN6" s="5">
        <f t="shared" si="9"/>
        <v>2012831.9185189777</v>
      </c>
      <c r="AO6" s="5">
        <f t="shared" si="10"/>
        <v>7962835.5585189778</v>
      </c>
      <c r="AP6" s="5">
        <f>VLOOKUP(A6,'Detail SFPR'!$A$5:$M$361,13,FALSE)</f>
        <v>0</v>
      </c>
      <c r="AQ6" s="5">
        <f>VLOOKUP(A6,'Detail SFPR'!A:X,23,FALSE)</f>
        <v>9492372.6472142022</v>
      </c>
      <c r="AR6" s="5">
        <f>VLOOKUP(A6,'Detail SFPR'!$A$5:$T$361,19,FALSE)</f>
        <v>10933.23</v>
      </c>
      <c r="AS6" s="5">
        <f>VLOOKUP(A6,'Detail SFPR'!$A$5:$U$360,21,FALSE)</f>
        <v>31768.028720000002</v>
      </c>
      <c r="AT6" s="5">
        <f>VLOOKUP(A6,'Detail SFPR'!$A$5:$V$361,22,FALSE)</f>
        <v>777425.7692745477</v>
      </c>
      <c r="AU6" s="5">
        <f t="shared" ref="AU6:AU69" si="27">AO6+AP6+AQ6+AR6+AS6+AT6</f>
        <v>18275335.233727727</v>
      </c>
      <c r="AV6" s="5"/>
      <c r="AW6" s="5">
        <v>0</v>
      </c>
      <c r="AX6" s="5">
        <v>0</v>
      </c>
      <c r="AY6" s="5">
        <f t="shared" si="11"/>
        <v>0</v>
      </c>
      <c r="AZ6" s="5">
        <f t="shared" si="12"/>
        <v>18275335.233727727</v>
      </c>
      <c r="BA6" s="5">
        <f t="shared" si="13"/>
        <v>6213034.5759177729</v>
      </c>
      <c r="BB6">
        <v>0</v>
      </c>
      <c r="BC6" s="5">
        <f t="shared" si="14"/>
        <v>6213034.5759177729</v>
      </c>
      <c r="BD6" s="5">
        <f t="shared" si="15"/>
        <v>940712.12583700009</v>
      </c>
      <c r="BE6" s="5">
        <f t="shared" si="16"/>
        <v>636754.93794470443</v>
      </c>
      <c r="BF6" s="5">
        <f t="shared" si="17"/>
        <v>172333.91881949949</v>
      </c>
      <c r="BG6" s="5">
        <f t="shared" si="18"/>
        <v>0</v>
      </c>
      <c r="BH6" s="5">
        <f t="shared" si="19"/>
        <v>7962835.5585189769</v>
      </c>
      <c r="BI6" s="5">
        <f>VLOOKUP(A6,'Base Cost'!$A$5:$AF$361,32,FALSE)</f>
        <v>334060.27551943326</v>
      </c>
    </row>
    <row r="7" spans="1:61">
      <c r="A7" t="s">
        <v>73</v>
      </c>
      <c r="B7" t="s">
        <v>74</v>
      </c>
      <c r="C7" t="s">
        <v>75</v>
      </c>
      <c r="D7" s="12" t="s">
        <v>1070</v>
      </c>
      <c r="J7" s="5"/>
      <c r="K7" s="5"/>
      <c r="L7" s="5">
        <v>3376346</v>
      </c>
      <c r="M7" s="5">
        <f>VLOOKUP(A7,'Detail SFPR'!$A$5:$E$360,5,FALSE)</f>
        <v>2564746.2225676072</v>
      </c>
      <c r="N7" s="5">
        <f t="shared" si="0"/>
        <v>-676306.09453441296</v>
      </c>
      <c r="O7" s="5">
        <v>405832.79</v>
      </c>
      <c r="P7" s="5">
        <f>VLOOKUP(A7,'Detail SFPR'!$A$5:$F$360,6,FALSE)</f>
        <v>312597.92</v>
      </c>
      <c r="Q7" s="5">
        <f t="shared" si="1"/>
        <v>-77692.617171000005</v>
      </c>
      <c r="R7" s="5">
        <v>344643.45</v>
      </c>
      <c r="S7" s="5">
        <f>VLOOKUP(A7,'Detail SFPR'!$A$5:$G$360,7,FALSE)</f>
        <v>463186.22408303001</v>
      </c>
      <c r="T7" s="5">
        <f t="shared" si="20"/>
        <v>98781.693643388906</v>
      </c>
      <c r="U7" s="5">
        <v>2272</v>
      </c>
      <c r="V7" s="5">
        <f>VLOOKUP(A7,'Detail SFPR'!$A$5:$H$360,8,FALSE)</f>
        <v>9636.8353579413251</v>
      </c>
      <c r="W7" s="5">
        <f t="shared" si="21"/>
        <v>6137.1173037725066</v>
      </c>
      <c r="X7" s="5">
        <v>0</v>
      </c>
      <c r="Y7" s="5">
        <f>VLOOKUP(A7,'Detail SFPR'!$A$5:$I$360,9,FALSE)</f>
        <v>0</v>
      </c>
      <c r="Z7" s="5">
        <f t="shared" si="22"/>
        <v>0</v>
      </c>
      <c r="AA7" s="5">
        <f t="shared" si="23"/>
        <v>4129094.24</v>
      </c>
      <c r="AB7" s="5">
        <f t="shared" si="24"/>
        <v>3350167.2020085785</v>
      </c>
      <c r="AC7" s="5">
        <f t="shared" si="25"/>
        <v>-649079.90075825155</v>
      </c>
      <c r="AD7" s="5">
        <f t="shared" si="26"/>
        <v>3480014.3392417487</v>
      </c>
      <c r="AE7" s="5"/>
      <c r="AF7" s="5"/>
      <c r="AG7" s="5">
        <f t="shared" si="2"/>
        <v>-676306.09453441296</v>
      </c>
      <c r="AH7" s="5">
        <f t="shared" si="3"/>
        <v>-77692.617171000005</v>
      </c>
      <c r="AI7" s="5">
        <f t="shared" si="4"/>
        <v>98781.693643388906</v>
      </c>
      <c r="AJ7" s="5">
        <f t="shared" si="5"/>
        <v>6137.1173037725066</v>
      </c>
      <c r="AK7" s="5">
        <f t="shared" si="6"/>
        <v>0</v>
      </c>
      <c r="AL7" s="5">
        <f t="shared" si="7"/>
        <v>4129094.24</v>
      </c>
      <c r="AM7" s="5">
        <f t="shared" si="8"/>
        <v>3350167.2020085785</v>
      </c>
      <c r="AN7" s="5">
        <f t="shared" si="9"/>
        <v>-649079.90075825155</v>
      </c>
      <c r="AO7" s="5">
        <f t="shared" si="10"/>
        <v>3350167.2020085785</v>
      </c>
      <c r="AP7" s="5">
        <f>VLOOKUP(A7,'Detail SFPR'!$A$5:$M$361,13,FALSE)</f>
        <v>270110.36</v>
      </c>
      <c r="AQ7" s="5">
        <f>VLOOKUP(A7,'Detail SFPR'!A:X,23,FALSE)</f>
        <v>4062566.7031961489</v>
      </c>
      <c r="AR7" s="5">
        <f>VLOOKUP(A7,'Detail SFPR'!$A$5:$T$361,19,FALSE)</f>
        <v>12013.97</v>
      </c>
      <c r="AS7" s="5">
        <f>VLOOKUP(A7,'Detail SFPR'!$A$5:$U$360,21,FALSE)</f>
        <v>12468.69932</v>
      </c>
      <c r="AT7" s="5">
        <f>VLOOKUP(A7,'Detail SFPR'!$A$5:$V$361,22,FALSE)</f>
        <v>305133.4486675706</v>
      </c>
      <c r="AU7" s="5">
        <f t="shared" si="27"/>
        <v>8012460.383192298</v>
      </c>
      <c r="AV7" s="5"/>
      <c r="AW7" s="5">
        <v>0</v>
      </c>
      <c r="AX7" s="5">
        <v>0</v>
      </c>
      <c r="AY7" s="5">
        <f t="shared" si="11"/>
        <v>0</v>
      </c>
      <c r="AZ7" s="5">
        <f t="shared" si="12"/>
        <v>8012460.383192298</v>
      </c>
      <c r="BA7" s="5">
        <f t="shared" si="13"/>
        <v>2564746.2225676072</v>
      </c>
      <c r="BB7">
        <v>0</v>
      </c>
      <c r="BC7" s="5">
        <f t="shared" si="14"/>
        <v>2564746.2225676072</v>
      </c>
      <c r="BD7" s="5">
        <f t="shared" si="15"/>
        <v>312597.92</v>
      </c>
      <c r="BE7" s="5">
        <f t="shared" si="16"/>
        <v>463186.22408303001</v>
      </c>
      <c r="BF7" s="5">
        <f t="shared" si="17"/>
        <v>9636.8353579413251</v>
      </c>
      <c r="BG7" s="5">
        <f t="shared" si="18"/>
        <v>0</v>
      </c>
      <c r="BH7" s="5">
        <f t="shared" si="19"/>
        <v>3350167.2020085785</v>
      </c>
      <c r="BI7" s="5">
        <f>VLOOKUP(A7,'Base Cost'!$A$5:$AF$361,32,FALSE)</f>
        <v>131116.00870550241</v>
      </c>
    </row>
    <row r="8" spans="1:61">
      <c r="A8" t="s">
        <v>76</v>
      </c>
      <c r="B8" t="s">
        <v>77</v>
      </c>
      <c r="C8" t="s">
        <v>68</v>
      </c>
      <c r="D8" s="12" t="s">
        <v>1070</v>
      </c>
      <c r="J8" s="5"/>
      <c r="K8" s="5"/>
      <c r="L8" s="5">
        <v>2346094.34</v>
      </c>
      <c r="M8" s="5">
        <f>VLOOKUP(A8,'Detail SFPR'!$A$5:$E$360,5,FALSE)</f>
        <v>2897385.2620539526</v>
      </c>
      <c r="N8" s="5">
        <f t="shared" si="0"/>
        <v>459390.72534755879</v>
      </c>
      <c r="O8" s="5">
        <v>559687.01</v>
      </c>
      <c r="P8" s="5">
        <f>VLOOKUP(A8,'Detail SFPR'!$A$5:$F$360,6,FALSE)</f>
        <v>939278.75</v>
      </c>
      <c r="Q8" s="5">
        <f t="shared" si="1"/>
        <v>316313.79694199999</v>
      </c>
      <c r="R8" s="5">
        <v>166070.04999999999</v>
      </c>
      <c r="S8" s="5">
        <f>VLOOKUP(A8,'Detail SFPR'!$A$5:$G$360,7,FALSE)</f>
        <v>299679.84849442617</v>
      </c>
      <c r="T8" s="5">
        <f t="shared" si="20"/>
        <v>111337.04508540535</v>
      </c>
      <c r="U8" s="5">
        <v>0</v>
      </c>
      <c r="V8" s="5">
        <f>VLOOKUP(A8,'Detail SFPR'!$A$5:$H$360,8,FALSE)</f>
        <v>0</v>
      </c>
      <c r="W8" s="5">
        <f t="shared" si="21"/>
        <v>0</v>
      </c>
      <c r="X8" s="5">
        <v>0</v>
      </c>
      <c r="Y8" s="5">
        <f>VLOOKUP(A8,'Detail SFPR'!$A$5:$I$360,9,FALSE)</f>
        <v>0</v>
      </c>
      <c r="Z8" s="5">
        <f t="shared" si="22"/>
        <v>0</v>
      </c>
      <c r="AA8" s="5">
        <f t="shared" si="23"/>
        <v>3071851.3999999994</v>
      </c>
      <c r="AB8" s="5">
        <f t="shared" si="24"/>
        <v>4136343.8605483789</v>
      </c>
      <c r="AC8" s="5">
        <f t="shared" si="25"/>
        <v>887041.56737496413</v>
      </c>
      <c r="AD8" s="5">
        <f t="shared" si="26"/>
        <v>3958892.9673749637</v>
      </c>
      <c r="AE8" s="5"/>
      <c r="AF8" s="5"/>
      <c r="AG8" s="5">
        <f t="shared" si="2"/>
        <v>459390.72534755879</v>
      </c>
      <c r="AH8" s="5">
        <f t="shared" si="3"/>
        <v>316313.79694199999</v>
      </c>
      <c r="AI8" s="5">
        <f t="shared" si="4"/>
        <v>111337.04508540535</v>
      </c>
      <c r="AJ8" s="5">
        <f t="shared" si="5"/>
        <v>0</v>
      </c>
      <c r="AK8" s="5">
        <f t="shared" si="6"/>
        <v>0</v>
      </c>
      <c r="AL8" s="5">
        <f t="shared" si="7"/>
        <v>3071851.3999999994</v>
      </c>
      <c r="AM8" s="5">
        <f t="shared" si="8"/>
        <v>4136343.8605483789</v>
      </c>
      <c r="AN8" s="5">
        <f t="shared" si="9"/>
        <v>887041.56737496413</v>
      </c>
      <c r="AO8" s="5">
        <f t="shared" si="10"/>
        <v>3958892.9673749637</v>
      </c>
      <c r="AP8" s="5">
        <f>VLOOKUP(A8,'Detail SFPR'!$A$5:$M$361,13,FALSE)</f>
        <v>0</v>
      </c>
      <c r="AQ8" s="5">
        <f>VLOOKUP(A8,'Detail SFPR'!A:X,23,FALSE)</f>
        <v>4643874.9382763971</v>
      </c>
      <c r="AR8" s="5">
        <f>VLOOKUP(A8,'Detail SFPR'!$A$5:$T$361,19,FALSE)</f>
        <v>11963.76</v>
      </c>
      <c r="AS8" s="5">
        <f>VLOOKUP(A8,'Detail SFPR'!$A$5:$U$360,21,FALSE)</f>
        <v>14307.95336</v>
      </c>
      <c r="AT8" s="5">
        <f>VLOOKUP(A8,'Detail SFPR'!$A$5:$V$361,22,FALSE)</f>
        <v>350143.5907680188</v>
      </c>
      <c r="AU8" s="5">
        <f t="shared" si="27"/>
        <v>8979183.2097793799</v>
      </c>
      <c r="AV8" s="5"/>
      <c r="AW8" s="5">
        <v>0</v>
      </c>
      <c r="AX8" s="5">
        <v>0</v>
      </c>
      <c r="AY8" s="5">
        <f t="shared" si="11"/>
        <v>0</v>
      </c>
      <c r="AZ8" s="5">
        <f t="shared" si="12"/>
        <v>8979183.2097793799</v>
      </c>
      <c r="BA8" s="5">
        <f t="shared" si="13"/>
        <v>2805485.0653475588</v>
      </c>
      <c r="BB8">
        <v>0</v>
      </c>
      <c r="BC8" s="5">
        <f t="shared" si="14"/>
        <v>2805485.0653475588</v>
      </c>
      <c r="BD8" s="5">
        <f t="shared" si="15"/>
        <v>876000.80694200005</v>
      </c>
      <c r="BE8" s="5">
        <f t="shared" si="16"/>
        <v>277407.09508540534</v>
      </c>
      <c r="BF8" s="5">
        <f t="shared" si="17"/>
        <v>0</v>
      </c>
      <c r="BG8" s="5">
        <f t="shared" si="18"/>
        <v>0</v>
      </c>
      <c r="BH8" s="5">
        <f t="shared" si="19"/>
        <v>3958892.9673749642</v>
      </c>
      <c r="BI8" s="5">
        <f>VLOOKUP(A8,'Base Cost'!$A$5:$AF$361,32,FALSE)</f>
        <v>150456.89122509709</v>
      </c>
    </row>
    <row r="9" spans="1:61">
      <c r="A9" t="s">
        <v>78</v>
      </c>
      <c r="B9" t="s">
        <v>1822</v>
      </c>
      <c r="C9" t="s">
        <v>93</v>
      </c>
      <c r="D9" s="12" t="s">
        <v>1823</v>
      </c>
      <c r="J9" s="5"/>
      <c r="K9" s="5"/>
      <c r="L9" s="5">
        <v>24969691.989999998</v>
      </c>
      <c r="M9" s="5">
        <f>VLOOKUP(A9,'Detail SFPR'!$A$5:$E$360,5,FALSE)</f>
        <v>37171596.109393746</v>
      </c>
      <c r="N9" s="5">
        <f t="shared" si="0"/>
        <v>10167846.70269081</v>
      </c>
      <c r="O9" s="5">
        <v>4054492.16</v>
      </c>
      <c r="P9" s="5">
        <f>VLOOKUP(A9,'Detail SFPR'!$A$5:$F$360,6,FALSE)</f>
        <v>8874774.1086600013</v>
      </c>
      <c r="Q9" s="5">
        <f t="shared" si="1"/>
        <v>4016740.9478183794</v>
      </c>
      <c r="R9" s="5">
        <v>0</v>
      </c>
      <c r="S9" s="5">
        <f>VLOOKUP(A9,'Detail SFPR'!$A$5:$G$360,7,FALSE)</f>
        <v>0</v>
      </c>
      <c r="T9" s="5">
        <f t="shared" si="20"/>
        <v>0</v>
      </c>
      <c r="U9" s="5">
        <v>0</v>
      </c>
      <c r="V9" s="5">
        <f>VLOOKUP(A9,'Detail SFPR'!$A$5:$H$360,8,FALSE)</f>
        <v>49505.857470770061</v>
      </c>
      <c r="W9" s="5">
        <f t="shared" si="21"/>
        <v>41253.231030392693</v>
      </c>
      <c r="X9" s="5">
        <v>1217268.32</v>
      </c>
      <c r="Y9" s="5">
        <f>VLOOKUP(A9,'Detail SFPR'!$A$5:$I$360,9,FALSE)</f>
        <v>273728.04653209384</v>
      </c>
      <c r="Z9" s="5">
        <f t="shared" si="22"/>
        <v>-786252.1098808063</v>
      </c>
      <c r="AA9" s="5">
        <f t="shared" si="23"/>
        <v>30241452.469999999</v>
      </c>
      <c r="AB9" s="5">
        <f t="shared" si="24"/>
        <v>46369604.122056611</v>
      </c>
      <c r="AC9" s="5">
        <f t="shared" si="25"/>
        <v>13439588.771658776</v>
      </c>
      <c r="AD9" s="5">
        <f t="shared" si="26"/>
        <v>43681041.241658777</v>
      </c>
      <c r="AE9" s="5"/>
      <c r="AF9" s="5"/>
      <c r="AG9" s="5">
        <f t="shared" si="2"/>
        <v>10167846.70269081</v>
      </c>
      <c r="AH9" s="5">
        <f t="shared" si="3"/>
        <v>4016740.9478183794</v>
      </c>
      <c r="AI9" s="5">
        <f t="shared" si="4"/>
        <v>0</v>
      </c>
      <c r="AJ9" s="5">
        <f t="shared" si="5"/>
        <v>41253.231030392693</v>
      </c>
      <c r="AK9" s="5">
        <f t="shared" si="6"/>
        <v>-786252.1098808063</v>
      </c>
      <c r="AL9" s="5">
        <f t="shared" si="7"/>
        <v>30241452.469999999</v>
      </c>
      <c r="AM9" s="5">
        <f t="shared" si="8"/>
        <v>46369604.122056611</v>
      </c>
      <c r="AN9" s="5">
        <f t="shared" si="9"/>
        <v>13439588.771658776</v>
      </c>
      <c r="AO9" s="5">
        <f t="shared" si="10"/>
        <v>43681041.241658777</v>
      </c>
      <c r="AP9" s="5">
        <f>VLOOKUP(A9,'Detail SFPR'!$A$5:$M$361,13,FALSE)</f>
        <v>0</v>
      </c>
      <c r="AQ9" s="5">
        <f>VLOOKUP(A9,'Detail SFPR'!A:X,23,FALSE)</f>
        <v>46670434.376172371</v>
      </c>
      <c r="AR9" s="5">
        <f>VLOOKUP(A9,'Detail SFPR'!$A$5:$T$361,19,FALSE)</f>
        <v>9937.6299999999992</v>
      </c>
      <c r="AS9" s="5">
        <f>VLOOKUP(A9,'Detail SFPR'!$A$5:$U$360,21,FALSE)</f>
        <v>186642.55124</v>
      </c>
      <c r="AT9" s="5">
        <f>VLOOKUP(A9,'Detail SFPR'!$A$5:$V$361,22,FALSE)</f>
        <v>114187.70287576185</v>
      </c>
      <c r="AU9" s="5">
        <f t="shared" si="27"/>
        <v>90662243.501946896</v>
      </c>
      <c r="AV9" s="5"/>
      <c r="AW9" s="5">
        <v>0</v>
      </c>
      <c r="AX9" s="5">
        <v>0</v>
      </c>
      <c r="AY9" s="5">
        <f t="shared" si="11"/>
        <v>0</v>
      </c>
      <c r="AZ9" s="5">
        <f t="shared" si="12"/>
        <v>90662243.501946896</v>
      </c>
      <c r="BA9" s="5">
        <f t="shared" si="13"/>
        <v>35137538.692690805</v>
      </c>
      <c r="BB9">
        <v>0</v>
      </c>
      <c r="BC9" s="5">
        <f t="shared" si="14"/>
        <v>35137538.692690805</v>
      </c>
      <c r="BD9" s="5">
        <f t="shared" si="15"/>
        <v>8071233.10781838</v>
      </c>
      <c r="BE9" s="5">
        <f t="shared" si="16"/>
        <v>0</v>
      </c>
      <c r="BF9" s="5">
        <f t="shared" si="17"/>
        <v>41253.231030392693</v>
      </c>
      <c r="BG9" s="5">
        <f t="shared" si="18"/>
        <v>431016.21011919377</v>
      </c>
      <c r="BH9" s="5">
        <f t="shared" si="19"/>
        <v>43681041.24165877</v>
      </c>
      <c r="BI9" s="5">
        <f>VLOOKUP(A9,'Base Cost'!$A$5:$AF$361,32,FALSE)</f>
        <v>1962660.719065364</v>
      </c>
    </row>
    <row r="10" spans="1:61">
      <c r="A10" t="s">
        <v>82</v>
      </c>
      <c r="B10" t="s">
        <v>1824</v>
      </c>
      <c r="C10" t="s">
        <v>84</v>
      </c>
      <c r="D10" s="12" t="s">
        <v>1823</v>
      </c>
      <c r="J10" s="5"/>
      <c r="K10" s="5"/>
      <c r="L10" s="5">
        <v>3491695.15</v>
      </c>
      <c r="M10" s="5">
        <f>VLOOKUP(A10,'Detail SFPR'!$A$5:$E$360,5,FALSE)</f>
        <v>6389190.4198054932</v>
      </c>
      <c r="N10" s="5">
        <f t="shared" si="0"/>
        <v>2414482.8083289177</v>
      </c>
      <c r="O10" s="5">
        <v>452083.74</v>
      </c>
      <c r="P10" s="5">
        <f>VLOOKUP(A10,'Detail SFPR'!$A$5:$F$360,6,FALSE)</f>
        <v>990068.73811613466</v>
      </c>
      <c r="Q10" s="5">
        <f t="shared" si="1"/>
        <v>448302.89893017506</v>
      </c>
      <c r="R10" s="5">
        <v>0</v>
      </c>
      <c r="S10" s="5">
        <f>VLOOKUP(A10,'Detail SFPR'!$A$5:$G$360,7,FALSE)</f>
        <v>0</v>
      </c>
      <c r="T10" s="5">
        <f t="shared" si="20"/>
        <v>0</v>
      </c>
      <c r="U10" s="5">
        <v>0</v>
      </c>
      <c r="V10" s="5">
        <f>VLOOKUP(A10,'Detail SFPR'!$A$5:$H$360,8,FALSE)</f>
        <v>24284.375696348347</v>
      </c>
      <c r="W10" s="5">
        <f t="shared" si="21"/>
        <v>20236.170267767076</v>
      </c>
      <c r="X10" s="5">
        <v>0</v>
      </c>
      <c r="Y10" s="5">
        <f>VLOOKUP(A10,'Detail SFPR'!$A$5:$I$360,9,FALSE)</f>
        <v>11129.262032788367</v>
      </c>
      <c r="Z10" s="5">
        <f t="shared" si="22"/>
        <v>9274.0140519225461</v>
      </c>
      <c r="AA10" s="5">
        <f t="shared" si="23"/>
        <v>3943778.8899999997</v>
      </c>
      <c r="AB10" s="5">
        <f t="shared" si="24"/>
        <v>7414672.7956507644</v>
      </c>
      <c r="AC10" s="5">
        <f t="shared" si="25"/>
        <v>2892295.8915787828</v>
      </c>
      <c r="AD10" s="5">
        <f t="shared" si="26"/>
        <v>6836074.7815787829</v>
      </c>
      <c r="AE10" s="5"/>
      <c r="AF10" s="5"/>
      <c r="AG10" s="5">
        <f t="shared" si="2"/>
        <v>2414482.8083289177</v>
      </c>
      <c r="AH10" s="5">
        <f t="shared" si="3"/>
        <v>448302.89893017506</v>
      </c>
      <c r="AI10" s="5">
        <f t="shared" si="4"/>
        <v>0</v>
      </c>
      <c r="AJ10" s="5">
        <f t="shared" si="5"/>
        <v>20236.170267767076</v>
      </c>
      <c r="AK10" s="5">
        <f t="shared" si="6"/>
        <v>9274.0140519225461</v>
      </c>
      <c r="AL10" s="5">
        <f t="shared" si="7"/>
        <v>3943778.8899999997</v>
      </c>
      <c r="AM10" s="5">
        <f t="shared" si="8"/>
        <v>7414672.7956507644</v>
      </c>
      <c r="AN10" s="5">
        <f t="shared" si="9"/>
        <v>2892295.8915787828</v>
      </c>
      <c r="AO10" s="5">
        <f t="shared" si="10"/>
        <v>6836074.7815787829</v>
      </c>
      <c r="AP10" s="5">
        <f>VLOOKUP(A10,'Detail SFPR'!$A$5:$M$361,13,FALSE)</f>
        <v>0</v>
      </c>
      <c r="AQ10" s="5">
        <f>VLOOKUP(A10,'Detail SFPR'!A:X,23,FALSE)</f>
        <v>7467506.7858217349</v>
      </c>
      <c r="AR10" s="5">
        <f>VLOOKUP(A10,'Detail SFPR'!$A$5:$T$361,19,FALSE)</f>
        <v>9047.93</v>
      </c>
      <c r="AS10" s="5">
        <f>VLOOKUP(A10,'Detail SFPR'!$A$5:$U$360,21,FALSE)</f>
        <v>32779.517959999997</v>
      </c>
      <c r="AT10" s="5">
        <f>VLOOKUP(A10,'Detail SFPR'!$A$5:$V$361,22,FALSE)</f>
        <v>20054.472210970293</v>
      </c>
      <c r="AU10" s="5">
        <f t="shared" si="27"/>
        <v>14365463.487571489</v>
      </c>
      <c r="AV10" s="5"/>
      <c r="AW10" s="5">
        <v>0</v>
      </c>
      <c r="AX10" s="5">
        <v>0</v>
      </c>
      <c r="AY10" s="5">
        <f t="shared" si="11"/>
        <v>0</v>
      </c>
      <c r="AZ10" s="5">
        <f t="shared" si="12"/>
        <v>14365463.487571489</v>
      </c>
      <c r="BA10" s="5">
        <f t="shared" si="13"/>
        <v>5906177.9583289176</v>
      </c>
      <c r="BB10">
        <v>0</v>
      </c>
      <c r="BC10" s="5">
        <f t="shared" si="14"/>
        <v>5906177.9583289176</v>
      </c>
      <c r="BD10" s="5">
        <f t="shared" si="15"/>
        <v>900386.63893017499</v>
      </c>
      <c r="BE10" s="5">
        <f t="shared" si="16"/>
        <v>0</v>
      </c>
      <c r="BF10" s="5">
        <f t="shared" si="17"/>
        <v>20236.170267767076</v>
      </c>
      <c r="BG10" s="5">
        <f t="shared" si="18"/>
        <v>9274.0140519225461</v>
      </c>
      <c r="BH10" s="5">
        <f t="shared" si="19"/>
        <v>6836074.7815787829</v>
      </c>
      <c r="BI10" s="5">
        <f>VLOOKUP(A10,'Base Cost'!$A$5:$AF$361,32,FALSE)</f>
        <v>344696.70427544898</v>
      </c>
    </row>
    <row r="11" spans="1:61">
      <c r="A11" t="s">
        <v>85</v>
      </c>
      <c r="B11" t="s">
        <v>86</v>
      </c>
      <c r="C11" t="s">
        <v>87</v>
      </c>
      <c r="D11" s="12" t="s">
        <v>1823</v>
      </c>
      <c r="J11" s="5"/>
      <c r="K11" s="5"/>
      <c r="L11" s="5">
        <v>2376987.0299999998</v>
      </c>
      <c r="M11" s="5">
        <f>VLOOKUP(A11,'Detail SFPR'!$A$5:$E$360,5,FALSE)</f>
        <v>2810671.5335775968</v>
      </c>
      <c r="N11" s="5">
        <f t="shared" si="0"/>
        <v>361389.2968312116</v>
      </c>
      <c r="O11" s="5">
        <v>394947.35</v>
      </c>
      <c r="P11" s="5">
        <f>VLOOKUP(A11,'Detail SFPR'!$A$5:$F$360,6,FALSE)</f>
        <v>637638.95000000007</v>
      </c>
      <c r="Q11" s="5">
        <f t="shared" si="1"/>
        <v>202234.9102800001</v>
      </c>
      <c r="R11" s="5">
        <v>0</v>
      </c>
      <c r="S11" s="5">
        <f>VLOOKUP(A11,'Detail SFPR'!$A$5:$G$360,7,FALSE)</f>
        <v>0</v>
      </c>
      <c r="T11" s="5">
        <f t="shared" si="20"/>
        <v>0</v>
      </c>
      <c r="U11" s="5">
        <v>0</v>
      </c>
      <c r="V11" s="5">
        <f>VLOOKUP(A11,'Detail SFPR'!$A$5:$H$360,8,FALSE)</f>
        <v>8706.1163487750164</v>
      </c>
      <c r="W11" s="5">
        <f t="shared" si="21"/>
        <v>7254.8067534342217</v>
      </c>
      <c r="X11" s="5">
        <v>0</v>
      </c>
      <c r="Y11" s="5">
        <f>VLOOKUP(A11,'Detail SFPR'!$A$5:$I$360,9,FALSE)</f>
        <v>0</v>
      </c>
      <c r="Z11" s="5">
        <f t="shared" si="22"/>
        <v>0</v>
      </c>
      <c r="AA11" s="5">
        <f t="shared" si="23"/>
        <v>2771934.38</v>
      </c>
      <c r="AB11" s="5">
        <f t="shared" si="24"/>
        <v>3457016.5999263721</v>
      </c>
      <c r="AC11" s="5">
        <f t="shared" si="25"/>
        <v>570879.01386464597</v>
      </c>
      <c r="AD11" s="5">
        <f t="shared" si="26"/>
        <v>3342813.3938646456</v>
      </c>
      <c r="AE11" s="5"/>
      <c r="AF11" s="5"/>
      <c r="AG11" s="5">
        <f t="shared" si="2"/>
        <v>361389.2968312116</v>
      </c>
      <c r="AH11" s="5">
        <f t="shared" si="3"/>
        <v>202234.9102800001</v>
      </c>
      <c r="AI11" s="5">
        <f t="shared" si="4"/>
        <v>0</v>
      </c>
      <c r="AJ11" s="5">
        <f t="shared" si="5"/>
        <v>7254.8067534342217</v>
      </c>
      <c r="AK11" s="5">
        <f t="shared" si="6"/>
        <v>0</v>
      </c>
      <c r="AL11" s="5">
        <f t="shared" si="7"/>
        <v>2771934.38</v>
      </c>
      <c r="AM11" s="5">
        <f t="shared" si="8"/>
        <v>3457016.5999263721</v>
      </c>
      <c r="AN11" s="5">
        <f t="shared" si="9"/>
        <v>570879.01386464597</v>
      </c>
      <c r="AO11" s="5">
        <f t="shared" si="10"/>
        <v>3342813.3938646456</v>
      </c>
      <c r="AP11" s="5">
        <f>VLOOKUP(A11,'Detail SFPR'!$A$5:$M$361,13,FALSE)</f>
        <v>0</v>
      </c>
      <c r="AQ11" s="5">
        <f>VLOOKUP(A11,'Detail SFPR'!A:X,23,FALSE)</f>
        <v>3480499.9286428075</v>
      </c>
      <c r="AR11" s="5">
        <f>VLOOKUP(A11,'Detail SFPR'!$A$5:$T$361,19,FALSE)</f>
        <v>9491.01</v>
      </c>
      <c r="AS11" s="5">
        <f>VLOOKUP(A11,'Detail SFPR'!$A$5:$U$360,21,FALSE)</f>
        <v>14569.639599999999</v>
      </c>
      <c r="AT11" s="5">
        <f>VLOOKUP(A11,'Detail SFPR'!$A$5:$V$361,22,FALSE)</f>
        <v>8913.6891164354493</v>
      </c>
      <c r="AU11" s="5">
        <f t="shared" si="27"/>
        <v>6856287.6612238884</v>
      </c>
      <c r="AV11" s="5"/>
      <c r="AW11" s="5">
        <v>0</v>
      </c>
      <c r="AX11" s="5">
        <v>0</v>
      </c>
      <c r="AY11" s="5">
        <f t="shared" si="11"/>
        <v>0</v>
      </c>
      <c r="AZ11" s="5">
        <f t="shared" si="12"/>
        <v>6856287.6612238884</v>
      </c>
      <c r="BA11" s="5">
        <f t="shared" si="13"/>
        <v>2738376.3268312113</v>
      </c>
      <c r="BB11">
        <v>0</v>
      </c>
      <c r="BC11" s="5">
        <f t="shared" si="14"/>
        <v>2738376.3268312113</v>
      </c>
      <c r="BD11" s="5">
        <f t="shared" si="15"/>
        <v>597182.26028000005</v>
      </c>
      <c r="BE11" s="5">
        <f t="shared" si="16"/>
        <v>0</v>
      </c>
      <c r="BF11" s="5">
        <f t="shared" si="17"/>
        <v>7254.8067534342217</v>
      </c>
      <c r="BG11" s="5">
        <f t="shared" si="18"/>
        <v>0</v>
      </c>
      <c r="BH11" s="5">
        <f t="shared" si="19"/>
        <v>3342813.3938646456</v>
      </c>
      <c r="BI11" s="5">
        <f>VLOOKUP(A11,'Base Cost'!$A$5:$AF$361,32,FALSE)</f>
        <v>153208.68228536544</v>
      </c>
    </row>
    <row r="12" spans="1:61">
      <c r="A12" t="s">
        <v>88</v>
      </c>
      <c r="B12" t="s">
        <v>1825</v>
      </c>
      <c r="C12" t="s">
        <v>1512</v>
      </c>
      <c r="D12" s="12" t="s">
        <v>1823</v>
      </c>
      <c r="J12" s="5"/>
      <c r="K12" s="5"/>
      <c r="L12" s="5">
        <v>498413.62</v>
      </c>
      <c r="M12" s="5">
        <f>VLOOKUP(A12,'Detail SFPR'!$A$5:$E$360,5,FALSE)</f>
        <v>780058.40563228354</v>
      </c>
      <c r="N12" s="5">
        <f t="shared" si="0"/>
        <v>234694.59986738188</v>
      </c>
      <c r="O12" s="5">
        <v>45064.49</v>
      </c>
      <c r="P12" s="5">
        <f>VLOOKUP(A12,'Detail SFPR'!$A$5:$F$360,6,FALSE)</f>
        <v>73219.740000000005</v>
      </c>
      <c r="Q12" s="5">
        <f t="shared" si="1"/>
        <v>23461.769825000007</v>
      </c>
      <c r="R12" s="5">
        <v>0</v>
      </c>
      <c r="S12" s="5">
        <f>VLOOKUP(A12,'Detail SFPR'!$A$5:$G$360,7,FALSE)</f>
        <v>0</v>
      </c>
      <c r="T12" s="5">
        <f t="shared" si="20"/>
        <v>0</v>
      </c>
      <c r="U12" s="5">
        <v>0</v>
      </c>
      <c r="V12" s="5">
        <f>VLOOKUP(A12,'Detail SFPR'!$A$5:$H$360,8,FALSE)</f>
        <v>0</v>
      </c>
      <c r="W12" s="5">
        <f t="shared" si="21"/>
        <v>0</v>
      </c>
      <c r="X12" s="5">
        <v>0</v>
      </c>
      <c r="Y12" s="5">
        <f>VLOOKUP(A12,'Detail SFPR'!$A$5:$I$360,9,FALSE)</f>
        <v>217440.85861200586</v>
      </c>
      <c r="Z12" s="5">
        <f t="shared" si="22"/>
        <v>181193.46748138449</v>
      </c>
      <c r="AA12" s="5">
        <f t="shared" si="23"/>
        <v>543478.11</v>
      </c>
      <c r="AB12" s="5">
        <f t="shared" si="24"/>
        <v>1070719.0042442894</v>
      </c>
      <c r="AC12" s="5">
        <f t="shared" si="25"/>
        <v>439349.83717376634</v>
      </c>
      <c r="AD12" s="5">
        <f t="shared" si="26"/>
        <v>982827.94717376633</v>
      </c>
      <c r="AE12" s="5"/>
      <c r="AF12" s="5"/>
      <c r="AG12" s="5">
        <f t="shared" si="2"/>
        <v>234694.59986738188</v>
      </c>
      <c r="AH12" s="5">
        <f t="shared" si="3"/>
        <v>23461.769825000007</v>
      </c>
      <c r="AI12" s="5">
        <f t="shared" si="4"/>
        <v>0</v>
      </c>
      <c r="AJ12" s="5">
        <f t="shared" si="5"/>
        <v>0</v>
      </c>
      <c r="AK12" s="5">
        <f t="shared" si="6"/>
        <v>181193.46748138449</v>
      </c>
      <c r="AL12" s="5">
        <f t="shared" si="7"/>
        <v>543478.11</v>
      </c>
      <c r="AM12" s="5">
        <f t="shared" si="8"/>
        <v>1070719.0042442894</v>
      </c>
      <c r="AN12" s="5">
        <f t="shared" si="9"/>
        <v>439349.83717376634</v>
      </c>
      <c r="AO12" s="5">
        <f t="shared" si="10"/>
        <v>982827.94717376633</v>
      </c>
      <c r="AP12" s="5">
        <f>VLOOKUP(A12,'Detail SFPR'!$A$5:$M$361,13,FALSE)</f>
        <v>0</v>
      </c>
      <c r="AQ12" s="5">
        <f>VLOOKUP(A12,'Detail SFPR'!A:X,23,FALSE)</f>
        <v>1076343.5484297778</v>
      </c>
      <c r="AR12" s="5">
        <f>VLOOKUP(A12,'Detail SFPR'!$A$5:$T$361,19,FALSE)</f>
        <v>12273.23</v>
      </c>
      <c r="AS12" s="5">
        <f>VLOOKUP(A12,'Detail SFPR'!$A$5:$U$360,21,FALSE)</f>
        <v>3489.6067199999998</v>
      </c>
      <c r="AT12" s="5">
        <f>VLOOKUP(A12,'Detail SFPR'!$A$5:$V$361,22,FALSE)</f>
        <v>2134.93746548844</v>
      </c>
      <c r="AU12" s="5">
        <f t="shared" si="27"/>
        <v>2077069.2697890326</v>
      </c>
      <c r="AV12" s="5"/>
      <c r="AW12" s="5">
        <v>0</v>
      </c>
      <c r="AX12" s="5">
        <v>0</v>
      </c>
      <c r="AY12" s="5">
        <f t="shared" si="11"/>
        <v>0</v>
      </c>
      <c r="AZ12" s="5">
        <f t="shared" si="12"/>
        <v>2077069.2697890326</v>
      </c>
      <c r="BA12" s="5">
        <f t="shared" si="13"/>
        <v>733108.21986738185</v>
      </c>
      <c r="BB12">
        <v>0</v>
      </c>
      <c r="BC12" s="5">
        <f t="shared" si="14"/>
        <v>733108.21986738185</v>
      </c>
      <c r="BD12" s="5">
        <f t="shared" si="15"/>
        <v>68526.259825000001</v>
      </c>
      <c r="BE12" s="5">
        <f t="shared" si="16"/>
        <v>0</v>
      </c>
      <c r="BF12" s="5">
        <f t="shared" si="17"/>
        <v>0</v>
      </c>
      <c r="BG12" s="5">
        <f t="shared" si="18"/>
        <v>181193.46748138449</v>
      </c>
      <c r="BH12" s="5">
        <f t="shared" si="19"/>
        <v>982827.94717376633</v>
      </c>
      <c r="BI12" s="5">
        <f>VLOOKUP(A12,'Base Cost'!$A$5:$AF$361,32,FALSE)</f>
        <v>36695.351562804361</v>
      </c>
    </row>
    <row r="13" spans="1:61">
      <c r="A13" t="s">
        <v>96</v>
      </c>
      <c r="B13" t="s">
        <v>1828</v>
      </c>
      <c r="C13" t="s">
        <v>98</v>
      </c>
      <c r="D13" s="12" t="s">
        <v>1070</v>
      </c>
      <c r="J13" s="5"/>
      <c r="K13" s="5"/>
      <c r="L13" s="5">
        <v>406036.47999999998</v>
      </c>
      <c r="M13" s="5">
        <f>VLOOKUP(A13,'Detail SFPR'!$A$5:$E$360,5,FALSE)</f>
        <v>523744.69404925336</v>
      </c>
      <c r="N13" s="5">
        <f t="shared" si="0"/>
        <v>98086.254767242848</v>
      </c>
      <c r="O13" s="5">
        <v>752184.55</v>
      </c>
      <c r="P13" s="5">
        <f>VLOOKUP(A13,'Detail SFPR'!$A$5:$F$360,6,FALSE)</f>
        <v>801053.87</v>
      </c>
      <c r="Q13" s="5">
        <f t="shared" si="1"/>
        <v>40722.804355999957</v>
      </c>
      <c r="R13" s="5">
        <v>51283.58</v>
      </c>
      <c r="S13" s="5">
        <f>VLOOKUP(A13,'Detail SFPR'!$A$5:$G$360,7,FALSE)</f>
        <v>42730.283427227274</v>
      </c>
      <c r="T13" s="5">
        <f t="shared" si="20"/>
        <v>-7127.4620340915144</v>
      </c>
      <c r="U13" s="5">
        <v>0</v>
      </c>
      <c r="V13" s="5">
        <f>VLOOKUP(A13,'Detail SFPR'!$A$5:$H$360,8,FALSE)</f>
        <v>0</v>
      </c>
      <c r="W13" s="5">
        <f t="shared" si="21"/>
        <v>0</v>
      </c>
      <c r="X13" s="5">
        <v>0</v>
      </c>
      <c r="Y13" s="5">
        <f>VLOOKUP(A13,'Detail SFPR'!$A$5:$I$360,9,FALSE)</f>
        <v>0</v>
      </c>
      <c r="Z13" s="5">
        <f t="shared" si="22"/>
        <v>0</v>
      </c>
      <c r="AA13" s="5">
        <f t="shared" si="23"/>
        <v>1209504.6100000001</v>
      </c>
      <c r="AB13" s="5">
        <f t="shared" si="24"/>
        <v>1367528.8474764805</v>
      </c>
      <c r="AC13" s="5">
        <f t="shared" si="25"/>
        <v>131681.59708915127</v>
      </c>
      <c r="AD13" s="5">
        <f t="shared" si="26"/>
        <v>1341186.2070891513</v>
      </c>
      <c r="AE13" s="5"/>
      <c r="AF13" s="5"/>
      <c r="AG13" s="5">
        <f t="shared" si="2"/>
        <v>98086.254767242848</v>
      </c>
      <c r="AH13" s="5">
        <f t="shared" si="3"/>
        <v>40722.804355999957</v>
      </c>
      <c r="AI13" s="5">
        <f t="shared" si="4"/>
        <v>-7127.4620340915144</v>
      </c>
      <c r="AJ13" s="5">
        <f t="shared" si="5"/>
        <v>0</v>
      </c>
      <c r="AK13" s="5">
        <f t="shared" si="6"/>
        <v>0</v>
      </c>
      <c r="AL13" s="5">
        <f t="shared" si="7"/>
        <v>1209504.6100000001</v>
      </c>
      <c r="AM13" s="5">
        <f t="shared" si="8"/>
        <v>1367528.8474764805</v>
      </c>
      <c r="AN13" s="5">
        <f t="shared" si="9"/>
        <v>131681.59708915127</v>
      </c>
      <c r="AO13" s="5">
        <f t="shared" si="10"/>
        <v>1341186.2070891513</v>
      </c>
      <c r="AP13" s="5">
        <f>VLOOKUP(A13,'Detail SFPR'!$A$5:$M$361,13,FALSE)</f>
        <v>0</v>
      </c>
      <c r="AQ13" s="5">
        <f>VLOOKUP(A13,'Detail SFPR'!A:X,23,FALSE)</f>
        <v>1464440.1723996145</v>
      </c>
      <c r="AR13" s="5">
        <f>VLOOKUP(A13,'Detail SFPR'!$A$5:$T$361,19,FALSE)</f>
        <v>20421.98</v>
      </c>
      <c r="AS13" s="5">
        <f>VLOOKUP(A13,'Detail SFPR'!$A$5:$U$360,21,FALSE)</f>
        <v>2732.0548000000003</v>
      </c>
      <c r="AT13" s="5">
        <f>VLOOKUP(A13,'Detail SFPR'!$A$5:$V$361,22,FALSE)</f>
        <v>66858.722123134008</v>
      </c>
      <c r="AU13" s="5">
        <f t="shared" si="27"/>
        <v>2895639.1364118997</v>
      </c>
      <c r="AV13" s="5"/>
      <c r="AW13" s="5">
        <v>0</v>
      </c>
      <c r="AX13" s="5">
        <v>0</v>
      </c>
      <c r="AY13" s="5">
        <f t="shared" si="11"/>
        <v>0</v>
      </c>
      <c r="AZ13" s="5">
        <f t="shared" si="12"/>
        <v>2895639.1364118997</v>
      </c>
      <c r="BA13" s="5">
        <f t="shared" si="13"/>
        <v>504122.7347672428</v>
      </c>
      <c r="BB13">
        <v>0</v>
      </c>
      <c r="BC13" s="5">
        <f t="shared" si="14"/>
        <v>504122.7347672428</v>
      </c>
      <c r="BD13" s="5">
        <f t="shared" si="15"/>
        <v>792907.35435599997</v>
      </c>
      <c r="BE13" s="5">
        <f t="shared" si="16"/>
        <v>44156.117965908488</v>
      </c>
      <c r="BF13" s="5">
        <f t="shared" si="17"/>
        <v>0</v>
      </c>
      <c r="BG13" s="5">
        <f t="shared" si="18"/>
        <v>0</v>
      </c>
      <c r="BH13" s="5">
        <f t="shared" si="19"/>
        <v>1341186.2070891513</v>
      </c>
      <c r="BI13" s="5">
        <f>VLOOKUP(A13,'Base Cost'!$A$5:$AF$361,32,FALSE)</f>
        <v>28729.229228114036</v>
      </c>
    </row>
    <row r="14" spans="1:61">
      <c r="A14" t="s">
        <v>99</v>
      </c>
      <c r="B14" t="s">
        <v>1829</v>
      </c>
      <c r="C14" t="s">
        <v>101</v>
      </c>
      <c r="D14" s="12" t="s">
        <v>1070</v>
      </c>
      <c r="J14" s="5"/>
      <c r="K14" s="5"/>
      <c r="L14" s="5">
        <v>509444.18</v>
      </c>
      <c r="M14" s="5">
        <f>VLOOKUP(A14,'Detail SFPR'!$A$5:$E$360,5,FALSE)</f>
        <v>604366.33225726825</v>
      </c>
      <c r="N14" s="5">
        <f t="shared" si="0"/>
        <v>79098.629475981637</v>
      </c>
      <c r="O14" s="5">
        <v>460737.41</v>
      </c>
      <c r="P14" s="5">
        <f>VLOOKUP(A14,'Detail SFPR'!$A$5:$F$360,6,FALSE)</f>
        <v>666881.01</v>
      </c>
      <c r="Q14" s="5">
        <f t="shared" si="1"/>
        <v>171779.46188000005</v>
      </c>
      <c r="R14" s="5">
        <v>62643.44</v>
      </c>
      <c r="S14" s="5">
        <f>VLOOKUP(A14,'Detail SFPR'!$A$5:$G$360,7,FALSE)</f>
        <v>80094.827258227495</v>
      </c>
      <c r="T14" s="5">
        <f t="shared" si="20"/>
        <v>14542.241002280971</v>
      </c>
      <c r="U14" s="5">
        <v>0</v>
      </c>
      <c r="V14" s="5">
        <f>VLOOKUP(A14,'Detail SFPR'!$A$5:$H$360,8,FALSE)</f>
        <v>0</v>
      </c>
      <c r="W14" s="5">
        <f t="shared" si="21"/>
        <v>0</v>
      </c>
      <c r="X14" s="5">
        <v>0</v>
      </c>
      <c r="Y14" s="5">
        <f>VLOOKUP(A14,'Detail SFPR'!$A$5:$I$360,9,FALSE)</f>
        <v>0</v>
      </c>
      <c r="Z14" s="5">
        <f t="shared" si="22"/>
        <v>0</v>
      </c>
      <c r="AA14" s="5">
        <f t="shared" si="23"/>
        <v>1032825.03</v>
      </c>
      <c r="AB14" s="5">
        <f t="shared" si="24"/>
        <v>1351342.1695154957</v>
      </c>
      <c r="AC14" s="5">
        <f t="shared" si="25"/>
        <v>265420.33235826268</v>
      </c>
      <c r="AD14" s="5">
        <f t="shared" si="26"/>
        <v>1298245.3623582628</v>
      </c>
      <c r="AE14" s="5"/>
      <c r="AF14" s="5"/>
      <c r="AG14" s="5">
        <f t="shared" si="2"/>
        <v>79098.629475981637</v>
      </c>
      <c r="AH14" s="5">
        <f t="shared" si="3"/>
        <v>171779.46188000005</v>
      </c>
      <c r="AI14" s="5">
        <f t="shared" si="4"/>
        <v>14542.241002280971</v>
      </c>
      <c r="AJ14" s="5">
        <f t="shared" si="5"/>
        <v>0</v>
      </c>
      <c r="AK14" s="5">
        <f t="shared" si="6"/>
        <v>0</v>
      </c>
      <c r="AL14" s="5">
        <f t="shared" si="7"/>
        <v>1032825.03</v>
      </c>
      <c r="AM14" s="5">
        <f t="shared" si="8"/>
        <v>1351342.1695154957</v>
      </c>
      <c r="AN14" s="5">
        <f t="shared" si="9"/>
        <v>265420.33235826268</v>
      </c>
      <c r="AO14" s="5">
        <f t="shared" si="10"/>
        <v>1298245.3623582628</v>
      </c>
      <c r="AP14" s="5">
        <f>VLOOKUP(A14,'Detail SFPR'!$A$5:$M$361,13,FALSE)</f>
        <v>0</v>
      </c>
      <c r="AQ14" s="5">
        <f>VLOOKUP(A14,'Detail SFPR'!A:X,23,FALSE)</f>
        <v>1463182.1377061161</v>
      </c>
      <c r="AR14" s="5">
        <f>VLOOKUP(A14,'Detail SFPR'!$A$5:$T$361,19,FALSE)</f>
        <v>17544.05</v>
      </c>
      <c r="AS14" s="5">
        <f>VLOOKUP(A14,'Detail SFPR'!$A$5:$U$360,21,FALSE)</f>
        <v>3152.9124400000001</v>
      </c>
      <c r="AT14" s="5">
        <f>VLOOKUP(A14,'Detail SFPR'!$A$5:$V$361,22,FALSE)</f>
        <v>77157.931350620202</v>
      </c>
      <c r="AU14" s="5">
        <f t="shared" si="27"/>
        <v>2859282.3938549985</v>
      </c>
      <c r="AV14" s="5"/>
      <c r="AW14" s="5">
        <v>0</v>
      </c>
      <c r="AX14" s="5">
        <v>0</v>
      </c>
      <c r="AY14" s="5">
        <f t="shared" si="11"/>
        <v>0</v>
      </c>
      <c r="AZ14" s="5">
        <f t="shared" si="12"/>
        <v>2859282.3938549985</v>
      </c>
      <c r="BA14" s="5">
        <f t="shared" si="13"/>
        <v>588542.80947598163</v>
      </c>
      <c r="BB14">
        <v>0</v>
      </c>
      <c r="BC14" s="5">
        <f t="shared" si="14"/>
        <v>588542.80947598163</v>
      </c>
      <c r="BD14" s="5">
        <f t="shared" si="15"/>
        <v>632516.87187999999</v>
      </c>
      <c r="BE14" s="5">
        <f t="shared" si="16"/>
        <v>77185.681002280966</v>
      </c>
      <c r="BF14" s="5">
        <f t="shared" si="17"/>
        <v>0</v>
      </c>
      <c r="BG14" s="5">
        <f t="shared" si="18"/>
        <v>0</v>
      </c>
      <c r="BH14" s="5">
        <f t="shared" si="19"/>
        <v>1298245.3623582625</v>
      </c>
      <c r="BI14" s="5">
        <f>VLOOKUP(A14,'Base Cost'!$A$5:$AF$361,32,FALSE)</f>
        <v>33154.80502987434</v>
      </c>
    </row>
    <row r="15" spans="1:61">
      <c r="A15" t="s">
        <v>102</v>
      </c>
      <c r="B15" t="s">
        <v>103</v>
      </c>
      <c r="C15" t="s">
        <v>68</v>
      </c>
      <c r="D15" s="12" t="s">
        <v>1070</v>
      </c>
      <c r="J15" s="5"/>
      <c r="K15" s="5"/>
      <c r="L15" s="5">
        <v>747196.35</v>
      </c>
      <c r="M15" s="5">
        <f>VLOOKUP(A15,'Detail SFPR'!$A$5:$E$360,5,FALSE)</f>
        <v>1084247.0469746338</v>
      </c>
      <c r="N15" s="5">
        <f t="shared" si="0"/>
        <v>280864.34578896238</v>
      </c>
      <c r="O15" s="5">
        <v>1035786.91</v>
      </c>
      <c r="P15" s="5">
        <f>VLOOKUP(A15,'Detail SFPR'!$A$5:$F$360,6,FALSE)</f>
        <v>877646.43</v>
      </c>
      <c r="Q15" s="5">
        <f t="shared" si="1"/>
        <v>-131778.46198399999</v>
      </c>
      <c r="R15" s="5">
        <v>85919.37</v>
      </c>
      <c r="S15" s="5">
        <f>VLOOKUP(A15,'Detail SFPR'!$A$5:$G$360,7,FALSE)</f>
        <v>120134.5691754477</v>
      </c>
      <c r="T15" s="5">
        <f t="shared" si="20"/>
        <v>28511.525472900576</v>
      </c>
      <c r="U15" s="5">
        <v>0</v>
      </c>
      <c r="V15" s="5">
        <f>VLOOKUP(A15,'Detail SFPR'!$A$5:$H$360,8,FALSE)</f>
        <v>0</v>
      </c>
      <c r="W15" s="5">
        <f t="shared" si="21"/>
        <v>0</v>
      </c>
      <c r="X15" s="5">
        <v>0</v>
      </c>
      <c r="Y15" s="5">
        <f>VLOOKUP(A15,'Detail SFPR'!$A$5:$I$360,9,FALSE)</f>
        <v>0</v>
      </c>
      <c r="Z15" s="5">
        <f t="shared" si="22"/>
        <v>0</v>
      </c>
      <c r="AA15" s="5">
        <f t="shared" si="23"/>
        <v>1868902.63</v>
      </c>
      <c r="AB15" s="5">
        <f t="shared" si="24"/>
        <v>2082028.0461500818</v>
      </c>
      <c r="AC15" s="5">
        <f t="shared" si="25"/>
        <v>177597.40927786296</v>
      </c>
      <c r="AD15" s="5">
        <f t="shared" si="26"/>
        <v>2046500.0392778628</v>
      </c>
      <c r="AE15" s="5"/>
      <c r="AF15" s="5"/>
      <c r="AG15" s="5">
        <f t="shared" si="2"/>
        <v>280864.34578896238</v>
      </c>
      <c r="AH15" s="5">
        <f t="shared" si="3"/>
        <v>-131778.46198399999</v>
      </c>
      <c r="AI15" s="5">
        <f t="shared" si="4"/>
        <v>28511.525472900576</v>
      </c>
      <c r="AJ15" s="5">
        <f t="shared" si="5"/>
        <v>0</v>
      </c>
      <c r="AK15" s="5">
        <f t="shared" si="6"/>
        <v>0</v>
      </c>
      <c r="AL15" s="5">
        <f t="shared" si="7"/>
        <v>1868902.63</v>
      </c>
      <c r="AM15" s="5">
        <f t="shared" si="8"/>
        <v>2082028.0461500818</v>
      </c>
      <c r="AN15" s="5">
        <f t="shared" si="9"/>
        <v>177597.40927786296</v>
      </c>
      <c r="AO15" s="5">
        <f t="shared" si="10"/>
        <v>2046500.0392778628</v>
      </c>
      <c r="AP15" s="5">
        <f>VLOOKUP(A15,'Detail SFPR'!$A$5:$M$361,13,FALSE)</f>
        <v>0</v>
      </c>
      <c r="AQ15" s="5">
        <f>VLOOKUP(A15,'Detail SFPR'!A:X,23,FALSE)</f>
        <v>2369088.2295231866</v>
      </c>
      <c r="AR15" s="5">
        <f>VLOOKUP(A15,'Detail SFPR'!$A$5:$T$361,19,FALSE)</f>
        <v>15727.41</v>
      </c>
      <c r="AS15" s="5">
        <f>VLOOKUP(A15,'Detail SFPR'!$A$5:$U$360,21,FALSE)</f>
        <v>5433.47516</v>
      </c>
      <c r="AT15" s="5">
        <f>VLOOKUP(A15,'Detail SFPR'!$A$5:$V$361,22,FALSE)</f>
        <v>132967.75960913781</v>
      </c>
      <c r="AU15" s="5">
        <f t="shared" si="27"/>
        <v>4569716.9135701871</v>
      </c>
      <c r="AV15" s="5"/>
      <c r="AW15" s="5">
        <v>0</v>
      </c>
      <c r="AX15" s="5">
        <v>0</v>
      </c>
      <c r="AY15" s="5">
        <f t="shared" si="11"/>
        <v>0</v>
      </c>
      <c r="AZ15" s="5">
        <f t="shared" si="12"/>
        <v>4569716.9135701871</v>
      </c>
      <c r="BA15" s="5">
        <f t="shared" si="13"/>
        <v>1028060.6957889623</v>
      </c>
      <c r="BB15">
        <v>0</v>
      </c>
      <c r="BC15" s="5">
        <f t="shared" si="14"/>
        <v>1028060.6957889623</v>
      </c>
      <c r="BD15" s="5">
        <f t="shared" si="15"/>
        <v>904008.44801599998</v>
      </c>
      <c r="BE15" s="5">
        <f t="shared" si="16"/>
        <v>114430.89547290056</v>
      </c>
      <c r="BF15" s="5">
        <f t="shared" si="17"/>
        <v>0</v>
      </c>
      <c r="BG15" s="5">
        <f t="shared" si="18"/>
        <v>0</v>
      </c>
      <c r="BH15" s="5">
        <f t="shared" si="19"/>
        <v>2046500.0392778628</v>
      </c>
      <c r="BI15" s="5">
        <f>VLOOKUP(A15,'Base Cost'!$A$5:$AF$361,32,FALSE)</f>
        <v>57136.318560265921</v>
      </c>
    </row>
    <row r="16" spans="1:61">
      <c r="A16" t="s">
        <v>104</v>
      </c>
      <c r="B16" t="s">
        <v>2758</v>
      </c>
      <c r="C16" t="s">
        <v>80</v>
      </c>
      <c r="D16" s="12" t="s">
        <v>1070</v>
      </c>
      <c r="J16" s="5"/>
      <c r="K16" s="5"/>
      <c r="L16" s="5">
        <v>993441.2</v>
      </c>
      <c r="M16" s="5">
        <f>VLOOKUP(A16,'Detail SFPR'!$A$5:$E$360,5,FALSE)</f>
        <v>925498.92160812439</v>
      </c>
      <c r="N16" s="5">
        <f t="shared" si="0"/>
        <v>-56616.300583949909</v>
      </c>
      <c r="O16" s="5">
        <v>1481329.24</v>
      </c>
      <c r="P16" s="5">
        <f>VLOOKUP(A16,'Detail SFPR'!$A$5:$F$360,6,FALSE)</f>
        <v>1193579.67</v>
      </c>
      <c r="Q16" s="5">
        <f t="shared" si="1"/>
        <v>-239781.71668100008</v>
      </c>
      <c r="R16" s="5">
        <v>109734.25</v>
      </c>
      <c r="S16" s="5">
        <f>VLOOKUP(A16,'Detail SFPR'!$A$5:$G$360,7,FALSE)</f>
        <v>61683.893570056593</v>
      </c>
      <c r="T16" s="5">
        <f t="shared" si="20"/>
        <v>-40040.362013071841</v>
      </c>
      <c r="U16" s="5">
        <v>340.8</v>
      </c>
      <c r="V16" s="5">
        <f>VLOOKUP(A16,'Detail SFPR'!$A$5:$H$360,8,FALSE)</f>
        <v>2138.4212716771194</v>
      </c>
      <c r="W16" s="5">
        <f t="shared" si="21"/>
        <v>1497.9578056885437</v>
      </c>
      <c r="X16" s="5">
        <v>0</v>
      </c>
      <c r="Y16" s="5">
        <f>VLOOKUP(A16,'Detail SFPR'!$A$5:$I$360,9,FALSE)</f>
        <v>0</v>
      </c>
      <c r="Z16" s="5">
        <f t="shared" si="22"/>
        <v>0</v>
      </c>
      <c r="AA16" s="5">
        <f t="shared" si="23"/>
        <v>2584845.4899999998</v>
      </c>
      <c r="AB16" s="5">
        <f t="shared" si="24"/>
        <v>2182900.9064498581</v>
      </c>
      <c r="AC16" s="5">
        <f t="shared" si="25"/>
        <v>-334940.42147233326</v>
      </c>
      <c r="AD16" s="5">
        <f t="shared" si="26"/>
        <v>2249905.0685276664</v>
      </c>
      <c r="AE16" s="5"/>
      <c r="AF16" s="5"/>
      <c r="AG16" s="5">
        <f t="shared" si="2"/>
        <v>-56616.300583949909</v>
      </c>
      <c r="AH16" s="5">
        <f t="shared" si="3"/>
        <v>-239781.71668100008</v>
      </c>
      <c r="AI16" s="5">
        <f t="shared" si="4"/>
        <v>-40040.362013071841</v>
      </c>
      <c r="AJ16" s="5">
        <f t="shared" si="5"/>
        <v>1497.9578056885437</v>
      </c>
      <c r="AK16" s="5">
        <f t="shared" si="6"/>
        <v>0</v>
      </c>
      <c r="AL16" s="5">
        <f t="shared" si="7"/>
        <v>2584845.4899999998</v>
      </c>
      <c r="AM16" s="5">
        <f t="shared" si="8"/>
        <v>2182900.9064498581</v>
      </c>
      <c r="AN16" s="5">
        <f t="shared" si="9"/>
        <v>-334940.42147233326</v>
      </c>
      <c r="AO16" s="5">
        <f t="shared" si="10"/>
        <v>2182900.9064498581</v>
      </c>
      <c r="AP16" s="5">
        <f>VLOOKUP(A16,'Detail SFPR'!$A$5:$M$361,13,FALSE)</f>
        <v>0</v>
      </c>
      <c r="AQ16" s="5">
        <f>VLOOKUP(A16,'Detail SFPR'!A:X,23,FALSE)</f>
        <v>2348906.338512626</v>
      </c>
      <c r="AR16" s="5">
        <f>VLOOKUP(A16,'Detail SFPR'!$A$5:$T$361,19,FALSE)</f>
        <v>19057.650000000001</v>
      </c>
      <c r="AS16" s="5">
        <f>VLOOKUP(A16,'Detail SFPR'!$A$5:$U$360,21,FALSE)</f>
        <v>4679.9064799999996</v>
      </c>
      <c r="AT16" s="5">
        <f>VLOOKUP(A16,'Detail SFPR'!$A$5:$V$361,22,FALSE)</f>
        <v>114526.46078276839</v>
      </c>
      <c r="AU16" s="5">
        <f t="shared" si="27"/>
        <v>4670071.2622252526</v>
      </c>
      <c r="AV16" s="5"/>
      <c r="AW16" s="5">
        <v>0</v>
      </c>
      <c r="AX16" s="5">
        <v>0</v>
      </c>
      <c r="AY16" s="5">
        <f t="shared" si="11"/>
        <v>0</v>
      </c>
      <c r="AZ16" s="5">
        <f t="shared" si="12"/>
        <v>4670071.2622252526</v>
      </c>
      <c r="BA16" s="5">
        <f t="shared" si="13"/>
        <v>925498.92160812439</v>
      </c>
      <c r="BB16">
        <v>0</v>
      </c>
      <c r="BC16" s="5">
        <f t="shared" si="14"/>
        <v>925498.92160812439</v>
      </c>
      <c r="BD16" s="5">
        <f t="shared" si="15"/>
        <v>1193579.67</v>
      </c>
      <c r="BE16" s="5">
        <f t="shared" si="16"/>
        <v>61683.893570056593</v>
      </c>
      <c r="BF16" s="5">
        <f t="shared" si="17"/>
        <v>2138.4212716771194</v>
      </c>
      <c r="BG16" s="5">
        <f t="shared" si="18"/>
        <v>0</v>
      </c>
      <c r="BH16" s="5">
        <f t="shared" si="19"/>
        <v>2182900.9064498581</v>
      </c>
      <c r="BI16" s="5">
        <f>VLOOKUP(A16,'Base Cost'!$A$5:$AF$361,32,FALSE)</f>
        <v>49212.082433359777</v>
      </c>
    </row>
    <row r="17" spans="1:61">
      <c r="A17" t="s">
        <v>106</v>
      </c>
      <c r="B17" t="s">
        <v>1831</v>
      </c>
      <c r="C17" t="s">
        <v>108</v>
      </c>
      <c r="D17" s="12" t="s">
        <v>1070</v>
      </c>
      <c r="J17" s="5"/>
      <c r="K17" s="5"/>
      <c r="L17" s="5">
        <v>1118669.94</v>
      </c>
      <c r="M17" s="5">
        <f>VLOOKUP(A17,'Detail SFPR'!$A$5:$E$360,5,FALSE)</f>
        <v>575379.04949885118</v>
      </c>
      <c r="N17" s="5">
        <f t="shared" si="0"/>
        <v>-452724.29905460728</v>
      </c>
      <c r="O17" s="5">
        <v>1210859.31</v>
      </c>
      <c r="P17" s="5">
        <f>VLOOKUP(A17,'Detail SFPR'!$A$5:$F$360,6,FALSE)</f>
        <v>600280.34</v>
      </c>
      <c r="Q17" s="5">
        <f t="shared" si="1"/>
        <v>-508795.45570100012</v>
      </c>
      <c r="R17" s="5">
        <v>109945.78</v>
      </c>
      <c r="S17" s="5">
        <f>VLOOKUP(A17,'Detail SFPR'!$A$5:$G$360,7,FALSE)</f>
        <v>90592.260156337332</v>
      </c>
      <c r="T17" s="5">
        <f t="shared" si="20"/>
        <v>-16127.288085724102</v>
      </c>
      <c r="U17" s="5">
        <v>772.48</v>
      </c>
      <c r="V17" s="5">
        <f>VLOOKUP(A17,'Detail SFPR'!$A$5:$H$360,8,FALSE)</f>
        <v>0</v>
      </c>
      <c r="W17" s="5">
        <f t="shared" si="21"/>
        <v>-643.707584</v>
      </c>
      <c r="X17" s="5">
        <v>0</v>
      </c>
      <c r="Y17" s="5">
        <f>VLOOKUP(A17,'Detail SFPR'!$A$5:$I$360,9,FALSE)</f>
        <v>0</v>
      </c>
      <c r="Z17" s="5">
        <f t="shared" si="22"/>
        <v>0</v>
      </c>
      <c r="AA17" s="5">
        <f t="shared" si="23"/>
        <v>2440247.5099999998</v>
      </c>
      <c r="AB17" s="5">
        <f t="shared" si="24"/>
        <v>1266251.6496551887</v>
      </c>
      <c r="AC17" s="5">
        <f t="shared" si="25"/>
        <v>-978290.75042533141</v>
      </c>
      <c r="AD17" s="5">
        <f t="shared" si="26"/>
        <v>1461956.7595746685</v>
      </c>
      <c r="AE17" s="5"/>
      <c r="AF17" s="5"/>
      <c r="AG17" s="5">
        <f t="shared" si="2"/>
        <v>-452724.29905460728</v>
      </c>
      <c r="AH17" s="5">
        <f t="shared" si="3"/>
        <v>-508795.45570100012</v>
      </c>
      <c r="AI17" s="5">
        <f t="shared" si="4"/>
        <v>-16127.288085724102</v>
      </c>
      <c r="AJ17" s="5">
        <f t="shared" si="5"/>
        <v>-643.707584</v>
      </c>
      <c r="AK17" s="5">
        <f t="shared" si="6"/>
        <v>0</v>
      </c>
      <c r="AL17" s="5">
        <f t="shared" si="7"/>
        <v>2440247.5099999998</v>
      </c>
      <c r="AM17" s="5">
        <f t="shared" si="8"/>
        <v>1266251.6496551887</v>
      </c>
      <c r="AN17" s="5">
        <f t="shared" si="9"/>
        <v>-978290.75042533141</v>
      </c>
      <c r="AO17" s="5">
        <f t="shared" si="10"/>
        <v>1266251.6496551887</v>
      </c>
      <c r="AP17" s="5">
        <f>VLOOKUP(A17,'Detail SFPR'!$A$5:$M$361,13,FALSE)</f>
        <v>0</v>
      </c>
      <c r="AQ17" s="5">
        <f>VLOOKUP(A17,'Detail SFPR'!A:X,23,FALSE)</f>
        <v>1371506.4466241286</v>
      </c>
      <c r="AR17" s="5">
        <f>VLOOKUP(A17,'Detail SFPR'!$A$5:$T$361,19,FALSE)</f>
        <v>17469.599999999999</v>
      </c>
      <c r="AS17" s="5">
        <f>VLOOKUP(A17,'Detail SFPR'!$A$5:$U$360,21,FALSE)</f>
        <v>2967.2679999999996</v>
      </c>
      <c r="AT17" s="5">
        <f>VLOOKUP(A17,'Detail SFPR'!$A$5:$V$361,22,FALSE)</f>
        <v>72614.848968940001</v>
      </c>
      <c r="AU17" s="5">
        <f t="shared" si="27"/>
        <v>2730809.8132482576</v>
      </c>
      <c r="AV17" s="5"/>
      <c r="AW17" s="5">
        <v>0</v>
      </c>
      <c r="AX17" s="5">
        <v>0</v>
      </c>
      <c r="AY17" s="5">
        <f t="shared" si="11"/>
        <v>0</v>
      </c>
      <c r="AZ17" s="5">
        <f t="shared" si="12"/>
        <v>2730809.8132482576</v>
      </c>
      <c r="BA17" s="5">
        <f t="shared" si="13"/>
        <v>575379.04949885118</v>
      </c>
      <c r="BB17">
        <v>0</v>
      </c>
      <c r="BC17" s="5">
        <f t="shared" si="14"/>
        <v>575379.04949885118</v>
      </c>
      <c r="BD17" s="5">
        <f t="shared" si="15"/>
        <v>600280.34</v>
      </c>
      <c r="BE17" s="5">
        <f t="shared" si="16"/>
        <v>90592.260156337332</v>
      </c>
      <c r="BF17" s="5">
        <f t="shared" si="17"/>
        <v>0</v>
      </c>
      <c r="BG17" s="5">
        <f t="shared" si="18"/>
        <v>0</v>
      </c>
      <c r="BH17" s="5">
        <f t="shared" si="19"/>
        <v>1266251.6496551887</v>
      </c>
      <c r="BI17" s="5">
        <f>VLOOKUP(A17,'Base Cost'!$A$5:$AF$361,32,FALSE)</f>
        <v>31202.640061702812</v>
      </c>
    </row>
    <row r="18" spans="1:61">
      <c r="A18" t="s">
        <v>109</v>
      </c>
      <c r="B18" t="s">
        <v>1832</v>
      </c>
      <c r="C18" t="s">
        <v>111</v>
      </c>
      <c r="D18" s="12" t="s">
        <v>1070</v>
      </c>
      <c r="J18" s="5"/>
      <c r="K18" s="5"/>
      <c r="L18" s="5">
        <v>761463.2</v>
      </c>
      <c r="M18" s="5">
        <f>VLOOKUP(A18,'Detail SFPR'!$A$5:$E$360,5,FALSE)</f>
        <v>743302.64273808012</v>
      </c>
      <c r="N18" s="5">
        <f t="shared" si="0"/>
        <v>-15133.1923663578</v>
      </c>
      <c r="O18" s="5">
        <v>904761.98</v>
      </c>
      <c r="P18" s="5">
        <f>VLOOKUP(A18,'Detail SFPR'!$A$5:$F$360,6,FALSE)</f>
        <v>1024064.3999999999</v>
      </c>
      <c r="Q18" s="5">
        <f t="shared" si="1"/>
        <v>99414.706585999942</v>
      </c>
      <c r="R18" s="5">
        <v>89920.49</v>
      </c>
      <c r="S18" s="5">
        <f>VLOOKUP(A18,'Detail SFPR'!$A$5:$G$360,7,FALSE)</f>
        <v>135930.6047987178</v>
      </c>
      <c r="T18" s="5">
        <f t="shared" si="20"/>
        <v>38340.228661771544</v>
      </c>
      <c r="U18" s="5">
        <v>1124.6400000000001</v>
      </c>
      <c r="V18" s="5">
        <f>VLOOKUP(A18,'Detail SFPR'!$A$5:$H$360,8,FALSE)</f>
        <v>1299.7018970000001</v>
      </c>
      <c r="W18" s="5">
        <f t="shared" si="21"/>
        <v>145.87907877010005</v>
      </c>
      <c r="X18" s="5">
        <v>0</v>
      </c>
      <c r="Y18" s="5">
        <f>VLOOKUP(A18,'Detail SFPR'!$A$5:$I$360,9,FALSE)</f>
        <v>0</v>
      </c>
      <c r="Z18" s="5">
        <f t="shared" si="22"/>
        <v>0</v>
      </c>
      <c r="AA18" s="5">
        <f t="shared" si="23"/>
        <v>1757270.3099999998</v>
      </c>
      <c r="AB18" s="5">
        <f t="shared" si="24"/>
        <v>1904597.3494337979</v>
      </c>
      <c r="AC18" s="5">
        <f t="shared" si="25"/>
        <v>122767.62196018378</v>
      </c>
      <c r="AD18" s="5">
        <f t="shared" si="26"/>
        <v>1880037.9319601837</v>
      </c>
      <c r="AE18" s="5"/>
      <c r="AF18" s="5"/>
      <c r="AG18" s="5">
        <f t="shared" si="2"/>
        <v>-15133.1923663578</v>
      </c>
      <c r="AH18" s="5">
        <f t="shared" si="3"/>
        <v>99414.706585999942</v>
      </c>
      <c r="AI18" s="5">
        <f t="shared" si="4"/>
        <v>38340.228661771544</v>
      </c>
      <c r="AJ18" s="5">
        <f t="shared" si="5"/>
        <v>145.87907877010005</v>
      </c>
      <c r="AK18" s="5">
        <f t="shared" si="6"/>
        <v>0</v>
      </c>
      <c r="AL18" s="5">
        <f t="shared" si="7"/>
        <v>1757270.3099999998</v>
      </c>
      <c r="AM18" s="5">
        <f t="shared" si="8"/>
        <v>1904597.3494337979</v>
      </c>
      <c r="AN18" s="5">
        <f t="shared" si="9"/>
        <v>122767.62196018378</v>
      </c>
      <c r="AO18" s="5">
        <f t="shared" si="10"/>
        <v>1880037.9319601837</v>
      </c>
      <c r="AP18" s="5">
        <f>VLOOKUP(A18,'Detail SFPR'!$A$5:$M$361,13,FALSE)</f>
        <v>0</v>
      </c>
      <c r="AQ18" s="5">
        <f>VLOOKUP(A18,'Detail SFPR'!A:X,23,FALSE)</f>
        <v>2034395.3169285196</v>
      </c>
      <c r="AR18" s="5">
        <f>VLOOKUP(A18,'Detail SFPR'!$A$5:$T$361,19,FALSE)</f>
        <v>21219.98</v>
      </c>
      <c r="AS18" s="5">
        <f>VLOOKUP(A18,'Detail SFPR'!$A$5:$U$360,21,FALSE)</f>
        <v>3659.1715199999999</v>
      </c>
      <c r="AT18" s="5">
        <f>VLOOKUP(A18,'Detail SFPR'!$A$5:$V$361,22,FALSE)</f>
        <v>89547.080774721602</v>
      </c>
      <c r="AU18" s="5">
        <f t="shared" si="27"/>
        <v>4028859.4811834246</v>
      </c>
      <c r="AV18" s="5"/>
      <c r="AW18" s="5">
        <v>0</v>
      </c>
      <c r="AX18" s="5">
        <v>0</v>
      </c>
      <c r="AY18" s="5">
        <f t="shared" si="11"/>
        <v>0</v>
      </c>
      <c r="AZ18" s="5">
        <f t="shared" si="12"/>
        <v>4028859.4811834246</v>
      </c>
      <c r="BA18" s="5">
        <f t="shared" si="13"/>
        <v>746330.00763364218</v>
      </c>
      <c r="BB18">
        <v>0</v>
      </c>
      <c r="BC18" s="5">
        <f t="shared" si="14"/>
        <v>746330.00763364218</v>
      </c>
      <c r="BD18" s="5">
        <f t="shared" si="15"/>
        <v>1004176.6865859999</v>
      </c>
      <c r="BE18" s="5">
        <f t="shared" si="16"/>
        <v>128260.71866177155</v>
      </c>
      <c r="BF18" s="5">
        <f t="shared" si="17"/>
        <v>1270.5190787701001</v>
      </c>
      <c r="BG18" s="5">
        <f t="shared" si="18"/>
        <v>0</v>
      </c>
      <c r="BH18" s="5">
        <f t="shared" si="19"/>
        <v>1880037.9319601839</v>
      </c>
      <c r="BI18" s="5">
        <f>VLOOKUP(A18,'Base Cost'!$A$5:$AF$361,32,FALSE)</f>
        <v>38478.429269817891</v>
      </c>
    </row>
    <row r="19" spans="1:61">
      <c r="A19" t="s">
        <v>114</v>
      </c>
      <c r="B19" t="s">
        <v>1834</v>
      </c>
      <c r="C19" t="s">
        <v>116</v>
      </c>
      <c r="D19" s="12" t="s">
        <v>1070</v>
      </c>
      <c r="J19" s="5"/>
      <c r="K19" s="5"/>
      <c r="L19" s="5">
        <v>806611.62</v>
      </c>
      <c r="M19" s="5">
        <f>VLOOKUP(A19,'Detail SFPR'!$A$5:$E$360,5,FALSE)</f>
        <v>946455.3966932334</v>
      </c>
      <c r="N19" s="5">
        <f t="shared" si="0"/>
        <v>116531.81911847141</v>
      </c>
      <c r="O19" s="5">
        <v>280929.64</v>
      </c>
      <c r="P19" s="5">
        <f>VLOOKUP(A19,'Detail SFPR'!$A$5:$F$360,6,FALSE)</f>
        <v>164541.08000000002</v>
      </c>
      <c r="Q19" s="5">
        <f t="shared" si="1"/>
        <v>-96986.587048000001</v>
      </c>
      <c r="R19" s="5">
        <v>31555.119999999999</v>
      </c>
      <c r="S19" s="5">
        <f>VLOOKUP(A19,'Detail SFPR'!$A$5:$G$360,7,FALSE)</f>
        <v>106042.68817023638</v>
      </c>
      <c r="T19" s="5">
        <f t="shared" si="20"/>
        <v>62070.490556257981</v>
      </c>
      <c r="U19" s="5">
        <v>0</v>
      </c>
      <c r="V19" s="5">
        <f>VLOOKUP(A19,'Detail SFPR'!$A$5:$H$360,8,FALSE)</f>
        <v>0</v>
      </c>
      <c r="W19" s="5">
        <f t="shared" si="21"/>
        <v>0</v>
      </c>
      <c r="X19" s="5">
        <v>33490.129999999997</v>
      </c>
      <c r="Y19" s="5">
        <f>VLOOKUP(A19,'Detail SFPR'!$A$5:$I$360,9,FALSE)</f>
        <v>0</v>
      </c>
      <c r="Z19" s="5">
        <f t="shared" si="22"/>
        <v>-27907.325328999999</v>
      </c>
      <c r="AA19" s="5">
        <f t="shared" si="23"/>
        <v>1152586.51</v>
      </c>
      <c r="AB19" s="5">
        <f t="shared" si="24"/>
        <v>1217039.1648634698</v>
      </c>
      <c r="AC19" s="5">
        <f t="shared" si="25"/>
        <v>53708.397297729389</v>
      </c>
      <c r="AD19" s="5">
        <f t="shared" si="26"/>
        <v>1206294.9072977295</v>
      </c>
      <c r="AE19" s="5"/>
      <c r="AF19" s="5"/>
      <c r="AG19" s="5">
        <f t="shared" si="2"/>
        <v>116531.81911847141</v>
      </c>
      <c r="AH19" s="5">
        <f t="shared" si="3"/>
        <v>-96986.587048000001</v>
      </c>
      <c r="AI19" s="5">
        <f t="shared" si="4"/>
        <v>62070.490556257981</v>
      </c>
      <c r="AJ19" s="5">
        <f t="shared" si="5"/>
        <v>0</v>
      </c>
      <c r="AK19" s="5">
        <f t="shared" si="6"/>
        <v>-27907.325328999999</v>
      </c>
      <c r="AL19" s="5">
        <f t="shared" si="7"/>
        <v>1152586.51</v>
      </c>
      <c r="AM19" s="5">
        <f t="shared" si="8"/>
        <v>1217039.1648634698</v>
      </c>
      <c r="AN19" s="5">
        <f t="shared" si="9"/>
        <v>53708.397297729389</v>
      </c>
      <c r="AO19" s="5">
        <f t="shared" si="10"/>
        <v>1206294.9072977295</v>
      </c>
      <c r="AP19" s="5">
        <f>VLOOKUP(A19,'Detail SFPR'!$A$5:$M$361,13,FALSE)</f>
        <v>0</v>
      </c>
      <c r="AQ19" s="5">
        <f>VLOOKUP(A19,'Detail SFPR'!A:X,23,FALSE)</f>
        <v>1380270.0430367789</v>
      </c>
      <c r="AR19" s="5">
        <f>VLOOKUP(A19,'Detail SFPR'!$A$5:$T$361,19,FALSE)</f>
        <v>10979.07</v>
      </c>
      <c r="AS19" s="5">
        <f>VLOOKUP(A19,'Detail SFPR'!$A$5:$U$360,21,FALSE)</f>
        <v>4601.6882399999995</v>
      </c>
      <c r="AT19" s="5">
        <f>VLOOKUP(A19,'Detail SFPR'!$A$5:$V$361,22,FALSE)</f>
        <v>112612.3075333092</v>
      </c>
      <c r="AU19" s="5">
        <f t="shared" si="27"/>
        <v>2714758.0161078176</v>
      </c>
      <c r="AV19" s="5"/>
      <c r="AW19" s="5">
        <v>0</v>
      </c>
      <c r="AX19" s="5">
        <v>0</v>
      </c>
      <c r="AY19" s="5">
        <f t="shared" si="11"/>
        <v>0</v>
      </c>
      <c r="AZ19" s="5">
        <f t="shared" si="12"/>
        <v>2714758.0161078176</v>
      </c>
      <c r="BA19" s="5">
        <f t="shared" si="13"/>
        <v>923143.43911847146</v>
      </c>
      <c r="BB19">
        <v>0</v>
      </c>
      <c r="BC19" s="5">
        <f t="shared" si="14"/>
        <v>923143.43911847146</v>
      </c>
      <c r="BD19" s="5">
        <f t="shared" si="15"/>
        <v>183943.052952</v>
      </c>
      <c r="BE19" s="5">
        <f t="shared" si="16"/>
        <v>93625.610556257976</v>
      </c>
      <c r="BF19" s="5">
        <f t="shared" si="17"/>
        <v>0</v>
      </c>
      <c r="BG19" s="5">
        <f t="shared" si="18"/>
        <v>5582.8046709999981</v>
      </c>
      <c r="BH19" s="5">
        <f t="shared" si="19"/>
        <v>1206294.9072977293</v>
      </c>
      <c r="BI19" s="5">
        <f>VLOOKUP(A19,'Base Cost'!$A$5:$AF$361,32,FALSE)</f>
        <v>48389.569741894134</v>
      </c>
    </row>
    <row r="20" spans="1:61">
      <c r="A20" t="s">
        <v>117</v>
      </c>
      <c r="B20" t="s">
        <v>1835</v>
      </c>
      <c r="C20" t="s">
        <v>80</v>
      </c>
      <c r="D20" s="12" t="s">
        <v>1070</v>
      </c>
      <c r="J20" s="5"/>
      <c r="K20" s="5"/>
      <c r="L20" s="5">
        <v>1255358.43</v>
      </c>
      <c r="M20" s="5">
        <f>VLOOKUP(A20,'Detail SFPR'!$A$5:$E$360,5,FALSE)</f>
        <v>1177230.1319575338</v>
      </c>
      <c r="N20" s="5">
        <f t="shared" si="0"/>
        <v>-65104.310758787062</v>
      </c>
      <c r="O20" s="5">
        <v>229317.63</v>
      </c>
      <c r="P20" s="5">
        <f>VLOOKUP(A20,'Detail SFPR'!$A$5:$F$360,6,FALSE)</f>
        <v>163230.71000000002</v>
      </c>
      <c r="Q20" s="5">
        <f t="shared" si="1"/>
        <v>-55070.230435999991</v>
      </c>
      <c r="R20" s="5">
        <v>101475.94</v>
      </c>
      <c r="S20" s="5">
        <f>VLOOKUP(A20,'Detail SFPR'!$A$5:$G$360,7,FALSE)</f>
        <v>169085.03831287354</v>
      </c>
      <c r="T20" s="5">
        <f t="shared" si="20"/>
        <v>56338.661624117522</v>
      </c>
      <c r="U20" s="5">
        <v>0</v>
      </c>
      <c r="V20" s="5">
        <f>VLOOKUP(A20,'Detail SFPR'!$A$5:$H$360,8,FALSE)</f>
        <v>7924.7400278337855</v>
      </c>
      <c r="W20" s="5">
        <f t="shared" si="21"/>
        <v>6603.6858651938937</v>
      </c>
      <c r="X20" s="5">
        <v>0</v>
      </c>
      <c r="Y20" s="5">
        <f>VLOOKUP(A20,'Detail SFPR'!$A$5:$I$360,9,FALSE)</f>
        <v>0</v>
      </c>
      <c r="Z20" s="5">
        <f t="shared" si="22"/>
        <v>0</v>
      </c>
      <c r="AA20" s="5">
        <f t="shared" si="23"/>
        <v>1586152</v>
      </c>
      <c r="AB20" s="5">
        <f t="shared" si="24"/>
        <v>1517470.620298241</v>
      </c>
      <c r="AC20" s="5">
        <f t="shared" si="25"/>
        <v>-57232.193705475627</v>
      </c>
      <c r="AD20" s="5">
        <f t="shared" si="26"/>
        <v>1528919.8062945243</v>
      </c>
      <c r="AE20" s="5"/>
      <c r="AF20" s="5"/>
      <c r="AG20" s="5">
        <f t="shared" si="2"/>
        <v>-65104.310758787062</v>
      </c>
      <c r="AH20" s="5">
        <f t="shared" si="3"/>
        <v>-55070.230435999991</v>
      </c>
      <c r="AI20" s="5">
        <f t="shared" si="4"/>
        <v>56338.661624117522</v>
      </c>
      <c r="AJ20" s="5">
        <f t="shared" si="5"/>
        <v>6603.6858651938937</v>
      </c>
      <c r="AK20" s="5">
        <f t="shared" si="6"/>
        <v>0</v>
      </c>
      <c r="AL20" s="5">
        <f t="shared" si="7"/>
        <v>1586152</v>
      </c>
      <c r="AM20" s="5">
        <f t="shared" si="8"/>
        <v>1517470.620298241</v>
      </c>
      <c r="AN20" s="5">
        <f t="shared" si="9"/>
        <v>-57232.193705475627</v>
      </c>
      <c r="AO20" s="5">
        <f t="shared" si="10"/>
        <v>1517470.620298241</v>
      </c>
      <c r="AP20" s="5">
        <f>VLOOKUP(A20,'Detail SFPR'!$A$5:$M$361,13,FALSE)</f>
        <v>0</v>
      </c>
      <c r="AQ20" s="5">
        <f>VLOOKUP(A20,'Detail SFPR'!A:X,23,FALSE)</f>
        <v>1727446.2066556471</v>
      </c>
      <c r="AR20" s="5">
        <f>VLOOKUP(A20,'Detail SFPR'!$A$5:$T$361,19,FALSE)</f>
        <v>10654.08</v>
      </c>
      <c r="AS20" s="5">
        <f>VLOOKUP(A20,'Detail SFPR'!$A$5:$U$360,21,FALSE)</f>
        <v>5919.48164</v>
      </c>
      <c r="AT20" s="5">
        <f>VLOOKUP(A20,'Detail SFPR'!$A$5:$V$361,22,FALSE)</f>
        <v>144861.2883174062</v>
      </c>
      <c r="AU20" s="5">
        <f t="shared" si="27"/>
        <v>3406351.676911294</v>
      </c>
      <c r="AV20" s="5"/>
      <c r="AW20" s="5">
        <v>0</v>
      </c>
      <c r="AX20" s="5">
        <v>0</v>
      </c>
      <c r="AY20" s="5">
        <f t="shared" si="11"/>
        <v>0</v>
      </c>
      <c r="AZ20" s="5">
        <f t="shared" si="12"/>
        <v>3406351.676911294</v>
      </c>
      <c r="BA20" s="5">
        <f t="shared" si="13"/>
        <v>1177230.1319575338</v>
      </c>
      <c r="BB20">
        <v>0</v>
      </c>
      <c r="BC20" s="5">
        <f t="shared" si="14"/>
        <v>1177230.1319575338</v>
      </c>
      <c r="BD20" s="5">
        <f t="shared" si="15"/>
        <v>163230.71000000002</v>
      </c>
      <c r="BE20" s="5">
        <f t="shared" si="16"/>
        <v>169085.03831287354</v>
      </c>
      <c r="BF20" s="5">
        <f t="shared" si="17"/>
        <v>7924.7400278337855</v>
      </c>
      <c r="BG20" s="5">
        <f t="shared" si="18"/>
        <v>0</v>
      </c>
      <c r="BH20" s="5">
        <f t="shared" si="19"/>
        <v>1517470.620298241</v>
      </c>
      <c r="BI20" s="5">
        <f>VLOOKUP(A20,'Base Cost'!$A$5:$AF$361,32,FALSE)</f>
        <v>62246.974309289995</v>
      </c>
    </row>
    <row r="21" spans="1:61">
      <c r="A21" t="s">
        <v>119</v>
      </c>
      <c r="B21" t="s">
        <v>120</v>
      </c>
      <c r="C21" t="s">
        <v>80</v>
      </c>
      <c r="D21" s="12" t="s">
        <v>1070</v>
      </c>
      <c r="J21" s="5"/>
      <c r="K21" s="5"/>
      <c r="L21" s="5">
        <v>3506704.82</v>
      </c>
      <c r="M21" s="5">
        <f>VLOOKUP(A21,'Detail SFPR'!$A$5:$E$360,5,FALSE)</f>
        <v>2857306.6962265796</v>
      </c>
      <c r="N21" s="5">
        <f t="shared" si="0"/>
        <v>-541143.45654039108</v>
      </c>
      <c r="O21" s="5">
        <v>206280.1</v>
      </c>
      <c r="P21" s="5">
        <f>VLOOKUP(A21,'Detail SFPR'!$A$5:$F$360,6,FALSE)</f>
        <v>400788.07999999996</v>
      </c>
      <c r="Q21" s="5">
        <f t="shared" si="1"/>
        <v>162083.49973399995</v>
      </c>
      <c r="R21" s="5">
        <v>96206.36</v>
      </c>
      <c r="S21" s="5">
        <f>VLOOKUP(A21,'Detail SFPR'!$A$5:$G$360,7,FALSE)</f>
        <v>13733.722107794265</v>
      </c>
      <c r="T21" s="5">
        <f t="shared" si="20"/>
        <v>-68724.449155575043</v>
      </c>
      <c r="U21" s="5">
        <v>54549.7</v>
      </c>
      <c r="V21" s="5">
        <f>VLOOKUP(A21,'Detail SFPR'!$A$5:$H$360,8,FALSE)</f>
        <v>9978.1172270000006</v>
      </c>
      <c r="W21" s="5">
        <f t="shared" si="21"/>
        <v>-37141.4999247409</v>
      </c>
      <c r="X21" s="5">
        <v>0</v>
      </c>
      <c r="Y21" s="5">
        <f>VLOOKUP(A21,'Detail SFPR'!$A$5:$I$360,9,FALSE)</f>
        <v>0</v>
      </c>
      <c r="Z21" s="5">
        <f t="shared" si="22"/>
        <v>0</v>
      </c>
      <c r="AA21" s="5">
        <f t="shared" si="23"/>
        <v>3863740.98</v>
      </c>
      <c r="AB21" s="5">
        <f t="shared" si="24"/>
        <v>3281806.615561374</v>
      </c>
      <c r="AC21" s="5">
        <f t="shared" si="25"/>
        <v>-484925.90588670701</v>
      </c>
      <c r="AD21" s="5">
        <f t="shared" si="26"/>
        <v>3378815.0741132931</v>
      </c>
      <c r="AE21" s="5"/>
      <c r="AF21" s="5"/>
      <c r="AG21" s="5">
        <f t="shared" si="2"/>
        <v>-541143.45654039108</v>
      </c>
      <c r="AH21" s="5">
        <f t="shared" si="3"/>
        <v>162083.49973399995</v>
      </c>
      <c r="AI21" s="5">
        <f t="shared" si="4"/>
        <v>-68724.449155575043</v>
      </c>
      <c r="AJ21" s="5">
        <f t="shared" si="5"/>
        <v>-37141.4999247409</v>
      </c>
      <c r="AK21" s="5">
        <f t="shared" si="6"/>
        <v>0</v>
      </c>
      <c r="AL21" s="5">
        <f t="shared" si="7"/>
        <v>3863740.98</v>
      </c>
      <c r="AM21" s="5">
        <f t="shared" si="8"/>
        <v>3281806.615561374</v>
      </c>
      <c r="AN21" s="5">
        <f t="shared" si="9"/>
        <v>-484925.90588670701</v>
      </c>
      <c r="AO21" s="5">
        <f t="shared" si="10"/>
        <v>3281806.615561374</v>
      </c>
      <c r="AP21" s="5">
        <f>VLOOKUP(A21,'Detail SFPR'!$A$5:$M$361,13,FALSE)</f>
        <v>0</v>
      </c>
      <c r="AQ21" s="5">
        <f>VLOOKUP(A21,'Detail SFPR'!A:X,23,FALSE)</f>
        <v>3779067.5577511271</v>
      </c>
      <c r="AR21" s="5">
        <f>VLOOKUP(A21,'Detail SFPR'!$A$5:$T$361,19,FALSE)</f>
        <v>9764.27</v>
      </c>
      <c r="AS21" s="5">
        <f>VLOOKUP(A21,'Detail SFPR'!$A$5:$U$360,21,FALSE)</f>
        <v>14018.42504</v>
      </c>
      <c r="AT21" s="5">
        <f>VLOOKUP(A21,'Detail SFPR'!$A$5:$V$361,22,FALSE)</f>
        <v>343058.26674975321</v>
      </c>
      <c r="AU21" s="5">
        <f t="shared" si="27"/>
        <v>7427715.1351022543</v>
      </c>
      <c r="AV21" s="5"/>
      <c r="AW21" s="5">
        <v>0</v>
      </c>
      <c r="AX21" s="5">
        <v>0</v>
      </c>
      <c r="AY21" s="5">
        <f t="shared" si="11"/>
        <v>0</v>
      </c>
      <c r="AZ21" s="5">
        <f t="shared" si="12"/>
        <v>7427715.1351022543</v>
      </c>
      <c r="BA21" s="5">
        <f t="shared" si="13"/>
        <v>2857306.6962265796</v>
      </c>
      <c r="BB21">
        <v>0</v>
      </c>
      <c r="BC21" s="5">
        <f t="shared" si="14"/>
        <v>2857306.6962265796</v>
      </c>
      <c r="BD21" s="5">
        <f t="shared" si="15"/>
        <v>400788.07999999996</v>
      </c>
      <c r="BE21" s="5">
        <f t="shared" si="16"/>
        <v>13733.722107794265</v>
      </c>
      <c r="BF21" s="5">
        <f t="shared" si="17"/>
        <v>9978.1172270000006</v>
      </c>
      <c r="BG21" s="5">
        <f t="shared" si="18"/>
        <v>0</v>
      </c>
      <c r="BH21" s="5">
        <f t="shared" si="19"/>
        <v>3281806.615561374</v>
      </c>
      <c r="BI21" s="5">
        <f>VLOOKUP(A21,'Base Cost'!$A$5:$AF$361,32,FALSE)</f>
        <v>147412.3236442013</v>
      </c>
    </row>
    <row r="22" spans="1:61">
      <c r="A22" t="s">
        <v>121</v>
      </c>
      <c r="B22" t="s">
        <v>1836</v>
      </c>
      <c r="C22" t="s">
        <v>80</v>
      </c>
      <c r="D22" s="12" t="s">
        <v>1070</v>
      </c>
      <c r="J22" s="5"/>
      <c r="K22" s="5"/>
      <c r="L22" s="5">
        <v>1611568.99</v>
      </c>
      <c r="M22" s="5">
        <f>VLOOKUP(A22,'Detail SFPR'!$A$5:$E$360,5,FALSE)</f>
        <v>1798065.3407384313</v>
      </c>
      <c r="N22" s="5">
        <f t="shared" si="0"/>
        <v>155407.40907033483</v>
      </c>
      <c r="O22" s="5">
        <v>281250.94</v>
      </c>
      <c r="P22" s="5">
        <f>VLOOKUP(A22,'Detail SFPR'!$A$5:$F$360,6,FALSE)</f>
        <v>241763.00773199997</v>
      </c>
      <c r="Q22" s="5">
        <f t="shared" si="1"/>
        <v>-32905.293958924427</v>
      </c>
      <c r="R22" s="5">
        <v>251860.17</v>
      </c>
      <c r="S22" s="5">
        <f>VLOOKUP(A22,'Detail SFPR'!$A$5:$G$360,7,FALSE)</f>
        <v>189733.4541872394</v>
      </c>
      <c r="T22" s="5">
        <f t="shared" si="20"/>
        <v>-51770.192286773417</v>
      </c>
      <c r="U22" s="5">
        <v>33324</v>
      </c>
      <c r="V22" s="5">
        <f>VLOOKUP(A22,'Detail SFPR'!$A$5:$H$360,8,FALSE)</f>
        <v>46985.394678837052</v>
      </c>
      <c r="W22" s="5">
        <f t="shared" si="21"/>
        <v>11384.040185874916</v>
      </c>
      <c r="X22" s="5">
        <v>0</v>
      </c>
      <c r="Y22" s="5">
        <f>VLOOKUP(A22,'Detail SFPR'!$A$5:$I$360,9,FALSE)</f>
        <v>0</v>
      </c>
      <c r="Z22" s="5">
        <f t="shared" si="22"/>
        <v>0</v>
      </c>
      <c r="AA22" s="5">
        <f t="shared" si="23"/>
        <v>2178004.1</v>
      </c>
      <c r="AB22" s="5">
        <f t="shared" si="24"/>
        <v>2276547.197336508</v>
      </c>
      <c r="AC22" s="5">
        <f t="shared" si="25"/>
        <v>82115.963010511914</v>
      </c>
      <c r="AD22" s="5">
        <f t="shared" si="26"/>
        <v>2260120.0630105119</v>
      </c>
      <c r="AE22" s="5"/>
      <c r="AF22" s="5"/>
      <c r="AG22" s="5">
        <f t="shared" si="2"/>
        <v>155407.40907033483</v>
      </c>
      <c r="AH22" s="5">
        <f t="shared" si="3"/>
        <v>-32905.293958924427</v>
      </c>
      <c r="AI22" s="5">
        <f t="shared" si="4"/>
        <v>-51770.192286773417</v>
      </c>
      <c r="AJ22" s="5">
        <f t="shared" si="5"/>
        <v>11384.040185874916</v>
      </c>
      <c r="AK22" s="5">
        <f t="shared" si="6"/>
        <v>0</v>
      </c>
      <c r="AL22" s="5">
        <f t="shared" si="7"/>
        <v>2178004.1</v>
      </c>
      <c r="AM22" s="5">
        <f t="shared" si="8"/>
        <v>2276547.197336508</v>
      </c>
      <c r="AN22" s="5">
        <f t="shared" si="9"/>
        <v>82115.963010511914</v>
      </c>
      <c r="AO22" s="5">
        <f t="shared" si="10"/>
        <v>2260120.0630105119</v>
      </c>
      <c r="AP22" s="5">
        <f>VLOOKUP(A22,'Detail SFPR'!$A$5:$M$361,13,FALSE)</f>
        <v>0</v>
      </c>
      <c r="AQ22" s="5">
        <f>VLOOKUP(A22,'Detail SFPR'!A:X,23,FALSE)</f>
        <v>2587472.6715698554</v>
      </c>
      <c r="AR22" s="5">
        <f>VLOOKUP(A22,'Detail SFPR'!$A$5:$T$361,19,FALSE)</f>
        <v>10788.8</v>
      </c>
      <c r="AS22" s="5">
        <f>VLOOKUP(A22,'Detail SFPR'!$A$5:$U$360,21,FALSE)</f>
        <v>8765.388719999999</v>
      </c>
      <c r="AT22" s="5">
        <f>VLOOKUP(A22,'Detail SFPR'!$A$5:$V$361,22,FALSE)</f>
        <v>214506.19831334759</v>
      </c>
      <c r="AU22" s="5">
        <f t="shared" si="27"/>
        <v>5081653.1216137158</v>
      </c>
      <c r="AV22" s="5"/>
      <c r="AW22" s="5">
        <v>0</v>
      </c>
      <c r="AX22" s="5">
        <v>0</v>
      </c>
      <c r="AY22" s="5">
        <f t="shared" si="11"/>
        <v>0</v>
      </c>
      <c r="AZ22" s="5">
        <f t="shared" si="12"/>
        <v>5081653.1216137158</v>
      </c>
      <c r="BA22" s="5">
        <f t="shared" si="13"/>
        <v>1766976.3990703349</v>
      </c>
      <c r="BB22">
        <v>0</v>
      </c>
      <c r="BC22" s="5">
        <f t="shared" si="14"/>
        <v>1766976.3990703349</v>
      </c>
      <c r="BD22" s="5">
        <f t="shared" si="15"/>
        <v>248345.64604107558</v>
      </c>
      <c r="BE22" s="5">
        <f t="shared" si="16"/>
        <v>200089.9777132266</v>
      </c>
      <c r="BF22" s="5">
        <f t="shared" si="17"/>
        <v>44708.040185874917</v>
      </c>
      <c r="BG22" s="5">
        <f t="shared" si="18"/>
        <v>0</v>
      </c>
      <c r="BH22" s="5">
        <f t="shared" si="19"/>
        <v>2260120.0630105119</v>
      </c>
      <c r="BI22" s="5">
        <f>VLOOKUP(A22,'Base Cost'!$A$5:$AF$361,32,FALSE)</f>
        <v>92173.429980396089</v>
      </c>
    </row>
    <row r="23" spans="1:61">
      <c r="A23" t="s">
        <v>123</v>
      </c>
      <c r="B23" t="s">
        <v>1837</v>
      </c>
      <c r="C23" t="s">
        <v>125</v>
      </c>
      <c r="D23" s="12" t="s">
        <v>1070</v>
      </c>
      <c r="J23" s="5"/>
      <c r="K23" s="5"/>
      <c r="L23" s="5">
        <v>988675.62</v>
      </c>
      <c r="M23" s="5">
        <f>VLOOKUP(A23,'Detail SFPR'!$A$5:$E$360,5,FALSE)</f>
        <v>700329.49924659904</v>
      </c>
      <c r="N23" s="5">
        <f t="shared" si="0"/>
        <v>-240278.82242380903</v>
      </c>
      <c r="O23" s="5">
        <v>149059.16</v>
      </c>
      <c r="P23" s="5">
        <f>VLOOKUP(A23,'Detail SFPR'!$A$5:$F$360,6,FALSE)</f>
        <v>125375.48773200001</v>
      </c>
      <c r="Q23" s="5">
        <f t="shared" si="1"/>
        <v>-19735.604100924396</v>
      </c>
      <c r="R23" s="5">
        <v>135100.54999999999</v>
      </c>
      <c r="S23" s="5">
        <f>VLOOKUP(A23,'Detail SFPR'!$A$5:$G$360,7,FALSE)</f>
        <v>117263.59792205304</v>
      </c>
      <c r="T23" s="5">
        <f t="shared" si="20"/>
        <v>-14863.53216655319</v>
      </c>
      <c r="U23" s="5">
        <v>8270.08</v>
      </c>
      <c r="V23" s="5">
        <f>VLOOKUP(A23,'Detail SFPR'!$A$5:$H$360,8,FALSE)</f>
        <v>7592.0468518178441</v>
      </c>
      <c r="W23" s="5">
        <f t="shared" si="21"/>
        <v>-565.00502238019055</v>
      </c>
      <c r="X23" s="5">
        <v>0</v>
      </c>
      <c r="Y23" s="5">
        <f>VLOOKUP(A23,'Detail SFPR'!$A$5:$I$360,9,FALSE)</f>
        <v>0</v>
      </c>
      <c r="Z23" s="5">
        <f t="shared" si="22"/>
        <v>0</v>
      </c>
      <c r="AA23" s="5">
        <f t="shared" si="23"/>
        <v>1281105.4100000001</v>
      </c>
      <c r="AB23" s="5">
        <f t="shared" si="24"/>
        <v>950560.63175247004</v>
      </c>
      <c r="AC23" s="5">
        <f t="shared" si="25"/>
        <v>-275442.96371366683</v>
      </c>
      <c r="AD23" s="5">
        <f t="shared" si="26"/>
        <v>1005662.4462863333</v>
      </c>
      <c r="AE23" s="5"/>
      <c r="AF23" s="5"/>
      <c r="AG23" s="5">
        <f t="shared" si="2"/>
        <v>-240278.82242380903</v>
      </c>
      <c r="AH23" s="5">
        <f t="shared" si="3"/>
        <v>-19735.604100924396</v>
      </c>
      <c r="AI23" s="5">
        <f t="shared" si="4"/>
        <v>-14863.53216655319</v>
      </c>
      <c r="AJ23" s="5">
        <f t="shared" si="5"/>
        <v>-565.00502238019055</v>
      </c>
      <c r="AK23" s="5">
        <f t="shared" si="6"/>
        <v>0</v>
      </c>
      <c r="AL23" s="5">
        <f t="shared" si="7"/>
        <v>1281105.4100000001</v>
      </c>
      <c r="AM23" s="5">
        <f t="shared" si="8"/>
        <v>950560.63175247004</v>
      </c>
      <c r="AN23" s="5">
        <f t="shared" si="9"/>
        <v>-275442.96371366683</v>
      </c>
      <c r="AO23" s="5">
        <f t="shared" si="10"/>
        <v>950560.63175247004</v>
      </c>
      <c r="AP23" s="5">
        <f>VLOOKUP(A23,'Detail SFPR'!$A$5:$M$361,13,FALSE)</f>
        <v>0</v>
      </c>
      <c r="AQ23" s="5">
        <f>VLOOKUP(A23,'Detail SFPR'!A:X,23,FALSE)</f>
        <v>1075504.606992844</v>
      </c>
      <c r="AR23" s="5">
        <f>VLOOKUP(A23,'Detail SFPR'!$A$5:$T$361,19,FALSE)</f>
        <v>11194.68</v>
      </c>
      <c r="AS23" s="5">
        <f>VLOOKUP(A23,'Detail SFPR'!$A$5:$U$360,21,FALSE)</f>
        <v>3522.3312399999995</v>
      </c>
      <c r="AT23" s="5">
        <f>VLOOKUP(A23,'Detail SFPR'!$A$5:$V$361,22,FALSE)</f>
        <v>86198.331600374193</v>
      </c>
      <c r="AU23" s="5">
        <f t="shared" si="27"/>
        <v>2126980.5815856881</v>
      </c>
      <c r="AV23" s="5"/>
      <c r="AW23" s="5">
        <v>0</v>
      </c>
      <c r="AX23" s="5">
        <v>0</v>
      </c>
      <c r="AY23" s="5">
        <f t="shared" si="11"/>
        <v>0</v>
      </c>
      <c r="AZ23" s="5">
        <f t="shared" si="12"/>
        <v>2126980.5815856881</v>
      </c>
      <c r="BA23" s="5">
        <f t="shared" si="13"/>
        <v>700329.49924659904</v>
      </c>
      <c r="BB23">
        <v>0</v>
      </c>
      <c r="BC23" s="5">
        <f t="shared" si="14"/>
        <v>700329.49924659904</v>
      </c>
      <c r="BD23" s="5">
        <f t="shared" si="15"/>
        <v>125375.48773200001</v>
      </c>
      <c r="BE23" s="5">
        <f t="shared" si="16"/>
        <v>117263.59792205304</v>
      </c>
      <c r="BF23" s="5">
        <f t="shared" si="17"/>
        <v>7592.0468518178441</v>
      </c>
      <c r="BG23" s="5">
        <f t="shared" si="18"/>
        <v>0</v>
      </c>
      <c r="BH23" s="5">
        <f t="shared" si="19"/>
        <v>950560.63175247004</v>
      </c>
      <c r="BI23" s="5">
        <f>VLOOKUP(A23,'Base Cost'!$A$5:$AF$361,32,FALSE)</f>
        <v>37039.469929851752</v>
      </c>
    </row>
    <row r="24" spans="1:61">
      <c r="A24" t="s">
        <v>126</v>
      </c>
      <c r="B24" t="s">
        <v>1838</v>
      </c>
      <c r="C24" t="s">
        <v>80</v>
      </c>
      <c r="D24" s="12" t="s">
        <v>1070</v>
      </c>
      <c r="J24" s="5"/>
      <c r="K24" s="5"/>
      <c r="L24" s="5">
        <v>1676770.19</v>
      </c>
      <c r="M24" s="5">
        <f>VLOOKUP(A24,'Detail SFPR'!$A$5:$E$360,5,FALSE)</f>
        <v>1869391.7613254341</v>
      </c>
      <c r="N24" s="5">
        <f t="shared" si="0"/>
        <v>160511.55538548427</v>
      </c>
      <c r="O24" s="5">
        <v>204519.13</v>
      </c>
      <c r="P24" s="5">
        <f>VLOOKUP(A24,'Detail SFPR'!$A$5:$F$360,6,FALSE)</f>
        <v>569893.12</v>
      </c>
      <c r="Q24" s="5">
        <f t="shared" si="1"/>
        <v>304466.14586699998</v>
      </c>
      <c r="R24" s="5">
        <v>103676.89</v>
      </c>
      <c r="S24" s="5">
        <f>VLOOKUP(A24,'Detail SFPR'!$A$5:$G$360,7,FALSE)</f>
        <v>310867.78866328264</v>
      </c>
      <c r="T24" s="5">
        <f t="shared" si="20"/>
        <v>172652.17585611343</v>
      </c>
      <c r="U24" s="5">
        <v>0</v>
      </c>
      <c r="V24" s="5">
        <f>VLOOKUP(A24,'Detail SFPR'!$A$5:$H$360,8,FALSE)</f>
        <v>3033.7366410000004</v>
      </c>
      <c r="W24" s="5">
        <f t="shared" si="21"/>
        <v>2528.0127429453005</v>
      </c>
      <c r="X24" s="5">
        <v>0</v>
      </c>
      <c r="Y24" s="5">
        <f>VLOOKUP(A24,'Detail SFPR'!$A$5:$I$360,9,FALSE)</f>
        <v>0</v>
      </c>
      <c r="Z24" s="5">
        <f t="shared" si="22"/>
        <v>0</v>
      </c>
      <c r="AA24" s="5">
        <f t="shared" si="23"/>
        <v>1984966.2099999997</v>
      </c>
      <c r="AB24" s="5">
        <f t="shared" si="24"/>
        <v>2753186.4066297165</v>
      </c>
      <c r="AC24" s="5">
        <f t="shared" si="25"/>
        <v>640157.889851543</v>
      </c>
      <c r="AD24" s="5">
        <f t="shared" si="26"/>
        <v>2625124.0998515426</v>
      </c>
      <c r="AE24" s="5"/>
      <c r="AF24" s="5"/>
      <c r="AG24" s="5">
        <f t="shared" si="2"/>
        <v>160511.55538548427</v>
      </c>
      <c r="AH24" s="5">
        <f t="shared" si="3"/>
        <v>304466.14586699998</v>
      </c>
      <c r="AI24" s="5">
        <f t="shared" si="4"/>
        <v>172652.17585611343</v>
      </c>
      <c r="AJ24" s="5">
        <f t="shared" si="5"/>
        <v>2528.0127429453005</v>
      </c>
      <c r="AK24" s="5">
        <f t="shared" si="6"/>
        <v>0</v>
      </c>
      <c r="AL24" s="5">
        <f t="shared" si="7"/>
        <v>1984966.2099999997</v>
      </c>
      <c r="AM24" s="5">
        <f t="shared" si="8"/>
        <v>2753186.4066297165</v>
      </c>
      <c r="AN24" s="5">
        <f t="shared" si="9"/>
        <v>640157.889851543</v>
      </c>
      <c r="AO24" s="5">
        <f t="shared" si="10"/>
        <v>2625124.0998515426</v>
      </c>
      <c r="AP24" s="5">
        <f>VLOOKUP(A24,'Detail SFPR'!$A$5:$M$361,13,FALSE)</f>
        <v>0</v>
      </c>
      <c r="AQ24" s="5">
        <f>VLOOKUP(A24,'Detail SFPR'!A:X,23,FALSE)</f>
        <v>3086734.4450874222</v>
      </c>
      <c r="AR24" s="5">
        <f>VLOOKUP(A24,'Detail SFPR'!$A$5:$T$361,19,FALSE)</f>
        <v>12111.76</v>
      </c>
      <c r="AS24" s="5">
        <f>VLOOKUP(A24,'Detail SFPR'!$A$5:$U$360,21,FALSE)</f>
        <v>9403.1478800000004</v>
      </c>
      <c r="AT24" s="5">
        <f>VLOOKUP(A24,'Detail SFPR'!$A$5:$V$361,22,FALSE)</f>
        <v>230113.41177770542</v>
      </c>
      <c r="AU24" s="5">
        <f t="shared" si="27"/>
        <v>5963486.8645966705</v>
      </c>
      <c r="AV24" s="5"/>
      <c r="AW24" s="5">
        <v>0</v>
      </c>
      <c r="AX24" s="5">
        <v>0</v>
      </c>
      <c r="AY24" s="5">
        <f t="shared" si="11"/>
        <v>0</v>
      </c>
      <c r="AZ24" s="5">
        <f t="shared" si="12"/>
        <v>5963486.8645966705</v>
      </c>
      <c r="BA24" s="5">
        <f t="shared" si="13"/>
        <v>1837281.7453854843</v>
      </c>
      <c r="BB24">
        <v>0</v>
      </c>
      <c r="BC24" s="5">
        <f t="shared" si="14"/>
        <v>1837281.7453854843</v>
      </c>
      <c r="BD24" s="5">
        <f t="shared" si="15"/>
        <v>508985.27586699999</v>
      </c>
      <c r="BE24" s="5">
        <f t="shared" si="16"/>
        <v>276329.06585611345</v>
      </c>
      <c r="BF24" s="5">
        <f t="shared" si="17"/>
        <v>2528.0127429453005</v>
      </c>
      <c r="BG24" s="5">
        <f t="shared" si="18"/>
        <v>0</v>
      </c>
      <c r="BH24" s="5">
        <f t="shared" si="19"/>
        <v>2625124.0998515431</v>
      </c>
      <c r="BI24" s="5">
        <f>VLOOKUP(A24,'Base Cost'!$A$5:$AF$361,32,FALSE)</f>
        <v>98879.858087171073</v>
      </c>
    </row>
    <row r="25" spans="1:61">
      <c r="A25" t="s">
        <v>128</v>
      </c>
      <c r="B25" t="s">
        <v>129</v>
      </c>
      <c r="C25" t="s">
        <v>68</v>
      </c>
      <c r="D25" s="12" t="s">
        <v>1070</v>
      </c>
      <c r="J25" s="5"/>
      <c r="K25" s="5"/>
      <c r="L25" s="5">
        <v>3326855.23</v>
      </c>
      <c r="M25" s="5">
        <f>VLOOKUP(A25,'Detail SFPR'!$A$5:$E$360,5,FALSE)</f>
        <v>4355203.6504971823</v>
      </c>
      <c r="N25" s="5">
        <f t="shared" si="0"/>
        <v>856922.73880030203</v>
      </c>
      <c r="O25" s="5">
        <v>314355.94</v>
      </c>
      <c r="P25" s="5">
        <f>VLOOKUP(A25,'Detail SFPR'!$A$5:$F$360,6,FALSE)</f>
        <v>439696.15</v>
      </c>
      <c r="Q25" s="5">
        <f t="shared" si="1"/>
        <v>104445.99699300002</v>
      </c>
      <c r="R25" s="5">
        <v>410410.18</v>
      </c>
      <c r="S25" s="5">
        <f>VLOOKUP(A25,'Detail SFPR'!$A$5:$G$360,7,FALSE)</f>
        <v>406798.74739911524</v>
      </c>
      <c r="T25" s="5">
        <f t="shared" si="20"/>
        <v>-3009.4067863172677</v>
      </c>
      <c r="U25" s="5">
        <v>35193.279999999999</v>
      </c>
      <c r="V25" s="5">
        <f>VLOOKUP(A25,'Detail SFPR'!$A$5:$H$360,8,FALSE)</f>
        <v>16465.088458000002</v>
      </c>
      <c r="W25" s="5">
        <f t="shared" si="21"/>
        <v>-15606.202011948599</v>
      </c>
      <c r="X25" s="5">
        <v>0</v>
      </c>
      <c r="Y25" s="5">
        <f>VLOOKUP(A25,'Detail SFPR'!$A$5:$I$360,9,FALSE)</f>
        <v>228449.37077418528</v>
      </c>
      <c r="Z25" s="5">
        <f t="shared" si="22"/>
        <v>190366.8606661286</v>
      </c>
      <c r="AA25" s="5">
        <f t="shared" si="23"/>
        <v>4086814.63</v>
      </c>
      <c r="AB25" s="5">
        <f t="shared" si="24"/>
        <v>5446613.0071284827</v>
      </c>
      <c r="AC25" s="5">
        <f t="shared" si="25"/>
        <v>1133119.987661165</v>
      </c>
      <c r="AD25" s="5">
        <f t="shared" si="26"/>
        <v>5219934.6176611651</v>
      </c>
      <c r="AE25" s="5"/>
      <c r="AF25" s="5"/>
      <c r="AG25" s="5">
        <f t="shared" si="2"/>
        <v>856922.73880030203</v>
      </c>
      <c r="AH25" s="5">
        <f t="shared" si="3"/>
        <v>104445.99699300002</v>
      </c>
      <c r="AI25" s="5">
        <f t="shared" si="4"/>
        <v>-3009.4067863172677</v>
      </c>
      <c r="AJ25" s="5">
        <f t="shared" si="5"/>
        <v>-15606.202011948599</v>
      </c>
      <c r="AK25" s="5">
        <f t="shared" si="6"/>
        <v>190366.8606661286</v>
      </c>
      <c r="AL25" s="5">
        <f t="shared" si="7"/>
        <v>4086814.63</v>
      </c>
      <c r="AM25" s="5">
        <f t="shared" si="8"/>
        <v>5446613.0071284827</v>
      </c>
      <c r="AN25" s="5">
        <f t="shared" si="9"/>
        <v>1133119.987661165</v>
      </c>
      <c r="AO25" s="5">
        <f t="shared" si="10"/>
        <v>5219934.6176611651</v>
      </c>
      <c r="AP25" s="5">
        <f>VLOOKUP(A25,'Detail SFPR'!$A$5:$M$361,13,FALSE)</f>
        <v>413188.62</v>
      </c>
      <c r="AQ25" s="5">
        <f>VLOOKUP(A25,'Detail SFPR'!A:X,23,FALSE)</f>
        <v>6616858.8640983012</v>
      </c>
      <c r="AR25" s="5">
        <f>VLOOKUP(A25,'Detail SFPR'!$A$5:$T$361,19,FALSE)</f>
        <v>11382.45</v>
      </c>
      <c r="AS25" s="5">
        <f>VLOOKUP(A25,'Detail SFPR'!$A$5:$U$360,21,FALSE)</f>
        <v>21342.416479999996</v>
      </c>
      <c r="AT25" s="5">
        <f>VLOOKUP(A25,'Detail SFPR'!$A$5:$V$361,22,FALSE)</f>
        <v>522290.65568981832</v>
      </c>
      <c r="AU25" s="5">
        <f t="shared" si="27"/>
        <v>12804997.623929285</v>
      </c>
      <c r="AV25" s="5"/>
      <c r="AW25" s="5">
        <v>0</v>
      </c>
      <c r="AX25" s="5">
        <v>0</v>
      </c>
      <c r="AY25" s="5">
        <f t="shared" si="11"/>
        <v>0</v>
      </c>
      <c r="AZ25" s="5">
        <f t="shared" si="12"/>
        <v>12804997.623929285</v>
      </c>
      <c r="BA25" s="5">
        <f t="shared" si="13"/>
        <v>4183777.9688003021</v>
      </c>
      <c r="BB25">
        <v>0</v>
      </c>
      <c r="BC25" s="5">
        <f t="shared" si="14"/>
        <v>4183777.9688003021</v>
      </c>
      <c r="BD25" s="5">
        <f t="shared" si="15"/>
        <v>418801.93699300004</v>
      </c>
      <c r="BE25" s="5">
        <f t="shared" si="16"/>
        <v>407400.7732136827</v>
      </c>
      <c r="BF25" s="5">
        <f t="shared" si="17"/>
        <v>19587.077988051402</v>
      </c>
      <c r="BG25" s="5">
        <f t="shared" si="18"/>
        <v>190366.8606661286</v>
      </c>
      <c r="BH25" s="5">
        <f t="shared" si="19"/>
        <v>5219934.6176611651</v>
      </c>
      <c r="BI25" s="5">
        <f>VLOOKUP(A25,'Base Cost'!$A$5:$AF$361,32,FALSE)</f>
        <v>224428.57856870169</v>
      </c>
    </row>
    <row r="26" spans="1:61">
      <c r="A26" t="s">
        <v>130</v>
      </c>
      <c r="B26" t="s">
        <v>131</v>
      </c>
      <c r="C26" t="s">
        <v>132</v>
      </c>
      <c r="D26" s="12" t="s">
        <v>1823</v>
      </c>
      <c r="J26" s="5"/>
      <c r="K26" s="5"/>
      <c r="L26" s="5">
        <v>772110.22</v>
      </c>
      <c r="M26" s="5">
        <f>VLOOKUP(A26,'Detail SFPR'!$A$5:$E$360,5,FALSE)</f>
        <v>1829931.9160454704</v>
      </c>
      <c r="N26" s="5">
        <f t="shared" si="0"/>
        <v>881482.81931469054</v>
      </c>
      <c r="O26" s="5">
        <v>159239.82999999999</v>
      </c>
      <c r="P26" s="5">
        <f>VLOOKUP(A26,'Detail SFPR'!$A$5:$F$360,6,FALSE)</f>
        <v>346793.16000000003</v>
      </c>
      <c r="Q26" s="5">
        <f t="shared" si="1"/>
        <v>156288.18988900006</v>
      </c>
      <c r="R26" s="5">
        <v>0</v>
      </c>
      <c r="S26" s="5">
        <f>VLOOKUP(A26,'Detail SFPR'!$A$5:$G$360,7,FALSE)</f>
        <v>0</v>
      </c>
      <c r="T26" s="5">
        <f t="shared" si="20"/>
        <v>0</v>
      </c>
      <c r="U26" s="5">
        <v>0</v>
      </c>
      <c r="V26" s="5">
        <f>VLOOKUP(A26,'Detail SFPR'!$A$5:$H$360,8,FALSE)</f>
        <v>1685.877131089632</v>
      </c>
      <c r="W26" s="5">
        <f t="shared" si="21"/>
        <v>1404.8414133369904</v>
      </c>
      <c r="X26" s="5">
        <v>0</v>
      </c>
      <c r="Y26" s="5">
        <f>VLOOKUP(A26,'Detail SFPR'!$A$5:$I$360,9,FALSE)</f>
        <v>0</v>
      </c>
      <c r="Z26" s="5">
        <f t="shared" si="22"/>
        <v>0</v>
      </c>
      <c r="AA26" s="5">
        <f t="shared" si="23"/>
        <v>931350.04999999993</v>
      </c>
      <c r="AB26" s="5">
        <f t="shared" si="24"/>
        <v>2178410.9531765599</v>
      </c>
      <c r="AC26" s="5">
        <f t="shared" si="25"/>
        <v>1039175.8506170276</v>
      </c>
      <c r="AD26" s="5">
        <f t="shared" si="26"/>
        <v>1970525.9006170277</v>
      </c>
      <c r="AE26" s="5"/>
      <c r="AF26" s="5"/>
      <c r="AG26" s="5">
        <f t="shared" si="2"/>
        <v>881482.81931469054</v>
      </c>
      <c r="AH26" s="5">
        <f t="shared" si="3"/>
        <v>156288.18988900006</v>
      </c>
      <c r="AI26" s="5">
        <f t="shared" si="4"/>
        <v>0</v>
      </c>
      <c r="AJ26" s="5">
        <f t="shared" si="5"/>
        <v>1404.8414133369904</v>
      </c>
      <c r="AK26" s="5">
        <f t="shared" si="6"/>
        <v>0</v>
      </c>
      <c r="AL26" s="5">
        <f t="shared" si="7"/>
        <v>931350.04999999993</v>
      </c>
      <c r="AM26" s="5">
        <f t="shared" si="8"/>
        <v>2178410.9531765599</v>
      </c>
      <c r="AN26" s="5">
        <f t="shared" si="9"/>
        <v>1039175.8506170276</v>
      </c>
      <c r="AO26" s="5">
        <f t="shared" si="10"/>
        <v>1970525.9006170277</v>
      </c>
      <c r="AP26" s="5">
        <f>VLOOKUP(A26,'Detail SFPR'!$A$5:$M$361,13,FALSE)</f>
        <v>0</v>
      </c>
      <c r="AQ26" s="5">
        <f>VLOOKUP(A26,'Detail SFPR'!A:X,23,FALSE)</f>
        <v>2193653.7346216589</v>
      </c>
      <c r="AR26" s="5">
        <f>VLOOKUP(A26,'Detail SFPR'!$A$5:$T$361,19,FALSE)</f>
        <v>9213.9599999999991</v>
      </c>
      <c r="AS26" s="5">
        <f>VLOOKUP(A26,'Detail SFPR'!$A$5:$U$360,21,FALSE)</f>
        <v>9456.9996800000008</v>
      </c>
      <c r="AT26" s="5">
        <f>VLOOKUP(A26,'Detail SFPR'!$A$5:$V$361,22,FALSE)</f>
        <v>5785.7817650993611</v>
      </c>
      <c r="AU26" s="5">
        <f t="shared" si="27"/>
        <v>4188636.3766837856</v>
      </c>
      <c r="AV26" s="5"/>
      <c r="AW26" s="5">
        <v>0</v>
      </c>
      <c r="AX26" s="5">
        <v>0</v>
      </c>
      <c r="AY26" s="5">
        <f t="shared" si="11"/>
        <v>0</v>
      </c>
      <c r="AZ26" s="5">
        <f t="shared" si="12"/>
        <v>4188636.3766837856</v>
      </c>
      <c r="BA26" s="5">
        <f t="shared" si="13"/>
        <v>1653593.0393146905</v>
      </c>
      <c r="BB26">
        <v>0</v>
      </c>
      <c r="BC26" s="5">
        <f t="shared" si="14"/>
        <v>1653593.0393146905</v>
      </c>
      <c r="BD26" s="5">
        <f t="shared" si="15"/>
        <v>315528.01988900005</v>
      </c>
      <c r="BE26" s="5">
        <f t="shared" si="16"/>
        <v>0</v>
      </c>
      <c r="BF26" s="5">
        <f t="shared" si="17"/>
        <v>1404.8414133369904</v>
      </c>
      <c r="BG26" s="5">
        <f t="shared" si="18"/>
        <v>0</v>
      </c>
      <c r="BH26" s="5">
        <f t="shared" si="19"/>
        <v>1970525.9006170277</v>
      </c>
      <c r="BI26" s="5">
        <f>VLOOKUP(A26,'Base Cost'!$A$5:$AF$361,32,FALSE)</f>
        <v>99446.142740958589</v>
      </c>
    </row>
    <row r="27" spans="1:61">
      <c r="A27" t="s">
        <v>133</v>
      </c>
      <c r="B27" t="s">
        <v>1839</v>
      </c>
      <c r="C27" t="s">
        <v>135</v>
      </c>
      <c r="D27" s="12" t="s">
        <v>1823</v>
      </c>
      <c r="J27" s="5"/>
      <c r="K27" s="5"/>
      <c r="L27" s="5">
        <v>3260672.78</v>
      </c>
      <c r="M27" s="5">
        <f>VLOOKUP(A27,'Detail SFPR'!$A$5:$E$360,5,FALSE)</f>
        <v>4736471.4331339737</v>
      </c>
      <c r="N27" s="5">
        <f t="shared" si="0"/>
        <v>1229783.0176565405</v>
      </c>
      <c r="O27" s="5">
        <v>1154191.3</v>
      </c>
      <c r="P27" s="5">
        <f>VLOOKUP(A27,'Detail SFPR'!$A$5:$F$360,6,FALSE)</f>
        <v>1216806.5900000001</v>
      </c>
      <c r="Q27" s="5">
        <f t="shared" si="1"/>
        <v>52177.321157000035</v>
      </c>
      <c r="R27" s="5">
        <v>0</v>
      </c>
      <c r="S27" s="5">
        <f>VLOOKUP(A27,'Detail SFPR'!$A$5:$G$360,7,FALSE)</f>
        <v>0</v>
      </c>
      <c r="T27" s="5">
        <f t="shared" si="20"/>
        <v>0</v>
      </c>
      <c r="U27" s="5">
        <v>0</v>
      </c>
      <c r="V27" s="5">
        <f>VLOOKUP(A27,'Detail SFPR'!$A$5:$H$360,8,FALSE)</f>
        <v>6401.1275888050141</v>
      </c>
      <c r="W27" s="5">
        <f t="shared" si="21"/>
        <v>5334.0596197512186</v>
      </c>
      <c r="X27" s="5">
        <v>0</v>
      </c>
      <c r="Y27" s="5">
        <f>VLOOKUP(A27,'Detail SFPR'!$A$5:$I$360,9,FALSE)</f>
        <v>0</v>
      </c>
      <c r="Z27" s="5">
        <f t="shared" si="22"/>
        <v>0</v>
      </c>
      <c r="AA27" s="5">
        <f t="shared" si="23"/>
        <v>4414864.08</v>
      </c>
      <c r="AB27" s="5">
        <f t="shared" si="24"/>
        <v>5959679.1507227784</v>
      </c>
      <c r="AC27" s="5">
        <f t="shared" si="25"/>
        <v>1287294.3984332918</v>
      </c>
      <c r="AD27" s="5">
        <f t="shared" si="26"/>
        <v>5702158.4784332924</v>
      </c>
      <c r="AE27" s="5"/>
      <c r="AF27" s="5"/>
      <c r="AG27" s="5">
        <f t="shared" si="2"/>
        <v>1229783.0176565405</v>
      </c>
      <c r="AH27" s="5">
        <f t="shared" si="3"/>
        <v>52177.321157000035</v>
      </c>
      <c r="AI27" s="5">
        <f t="shared" si="4"/>
        <v>0</v>
      </c>
      <c r="AJ27" s="5">
        <f t="shared" si="5"/>
        <v>5334.0596197512186</v>
      </c>
      <c r="AK27" s="5">
        <f t="shared" si="6"/>
        <v>0</v>
      </c>
      <c r="AL27" s="5">
        <f t="shared" si="7"/>
        <v>4414864.08</v>
      </c>
      <c r="AM27" s="5">
        <f t="shared" si="8"/>
        <v>5959679.1507227784</v>
      </c>
      <c r="AN27" s="5">
        <f t="shared" si="9"/>
        <v>1287294.3984332918</v>
      </c>
      <c r="AO27" s="5">
        <f t="shared" si="10"/>
        <v>5702158.4784332924</v>
      </c>
      <c r="AP27" s="5">
        <f>VLOOKUP(A27,'Detail SFPR'!$A$5:$M$361,13,FALSE)</f>
        <v>0</v>
      </c>
      <c r="AQ27" s="5">
        <f>VLOOKUP(A27,'Detail SFPR'!A:X,23,FALSE)</f>
        <v>5998425.3799381182</v>
      </c>
      <c r="AR27" s="5">
        <f>VLOOKUP(A27,'Detail SFPR'!$A$5:$T$361,19,FALSE)</f>
        <v>9916.6299999999992</v>
      </c>
      <c r="AS27" s="5">
        <f>VLOOKUP(A27,'Detail SFPR'!$A$5:$U$360,21,FALSE)</f>
        <v>24039.121640000005</v>
      </c>
      <c r="AT27" s="5">
        <f>VLOOKUP(A27,'Detail SFPR'!$A$5:$V$361,22,FALSE)</f>
        <v>14707.107575340158</v>
      </c>
      <c r="AU27" s="5">
        <f t="shared" si="27"/>
        <v>11749246.717586752</v>
      </c>
      <c r="AV27" s="5"/>
      <c r="AW27" s="5">
        <v>0</v>
      </c>
      <c r="AX27" s="5">
        <v>0</v>
      </c>
      <c r="AY27" s="5">
        <f t="shared" si="11"/>
        <v>0</v>
      </c>
      <c r="AZ27" s="5">
        <f t="shared" si="12"/>
        <v>11749246.717586752</v>
      </c>
      <c r="BA27" s="5">
        <f t="shared" si="13"/>
        <v>4490455.7976565398</v>
      </c>
      <c r="BB27">
        <v>0</v>
      </c>
      <c r="BC27" s="5">
        <f t="shared" si="14"/>
        <v>4490455.7976565398</v>
      </c>
      <c r="BD27" s="5">
        <f t="shared" si="15"/>
        <v>1206368.6211570001</v>
      </c>
      <c r="BE27" s="5">
        <f t="shared" si="16"/>
        <v>0</v>
      </c>
      <c r="BF27" s="5">
        <f t="shared" si="17"/>
        <v>5334.0596197512186</v>
      </c>
      <c r="BG27" s="5">
        <f t="shared" si="18"/>
        <v>0</v>
      </c>
      <c r="BH27" s="5">
        <f t="shared" si="19"/>
        <v>5702158.4784332905</v>
      </c>
      <c r="BI27" s="5">
        <f>VLOOKUP(A27,'Base Cost'!$A$5:$AF$361,32,FALSE)</f>
        <v>252786.08468544506</v>
      </c>
    </row>
    <row r="28" spans="1:61">
      <c r="A28" t="s">
        <v>136</v>
      </c>
      <c r="B28" t="s">
        <v>1840</v>
      </c>
      <c r="C28" t="s">
        <v>93</v>
      </c>
      <c r="D28" s="12" t="s">
        <v>1070</v>
      </c>
      <c r="J28" s="5"/>
      <c r="K28" s="5"/>
      <c r="L28" s="5">
        <v>1728254.85</v>
      </c>
      <c r="M28" s="5">
        <f>VLOOKUP(A28,'Detail SFPR'!$A$5:$E$360,5,FALSE)</f>
        <v>3013319.8434413737</v>
      </c>
      <c r="N28" s="5">
        <f t="shared" si="0"/>
        <v>1070844.6590346966</v>
      </c>
      <c r="O28" s="5">
        <v>385480.99</v>
      </c>
      <c r="P28" s="5">
        <f>VLOOKUP(A28,'Detail SFPR'!$A$5:$F$360,6,FALSE)</f>
        <v>714363.00773199997</v>
      </c>
      <c r="Q28" s="5">
        <f t="shared" si="1"/>
        <v>274057.38537607557</v>
      </c>
      <c r="R28" s="5">
        <v>231879.26</v>
      </c>
      <c r="S28" s="5">
        <f>VLOOKUP(A28,'Detail SFPR'!$A$5:$G$360,7,FALSE)</f>
        <v>399010.74085491017</v>
      </c>
      <c r="T28" s="5">
        <f t="shared" si="20"/>
        <v>139270.66299639666</v>
      </c>
      <c r="U28" s="5">
        <v>32341.5</v>
      </c>
      <c r="V28" s="5">
        <f>VLOOKUP(A28,'Detail SFPR'!$A$5:$H$360,8,FALSE)</f>
        <v>39294.856791433631</v>
      </c>
      <c r="W28" s="5">
        <f t="shared" si="21"/>
        <v>5794.2322143016445</v>
      </c>
      <c r="X28" s="5">
        <v>0</v>
      </c>
      <c r="Y28" s="5">
        <f>VLOOKUP(A28,'Detail SFPR'!$A$5:$I$360,9,FALSE)</f>
        <v>0</v>
      </c>
      <c r="Z28" s="5">
        <f t="shared" si="22"/>
        <v>0</v>
      </c>
      <c r="AA28" s="5">
        <f t="shared" si="23"/>
        <v>2377956.5999999996</v>
      </c>
      <c r="AB28" s="5">
        <f t="shared" si="24"/>
        <v>4165988.4488197174</v>
      </c>
      <c r="AC28" s="5">
        <f t="shared" si="25"/>
        <v>1489966.9396214704</v>
      </c>
      <c r="AD28" s="5">
        <f t="shared" si="26"/>
        <v>3867923.53962147</v>
      </c>
      <c r="AE28" s="5"/>
      <c r="AF28" s="5"/>
      <c r="AG28" s="5">
        <f t="shared" si="2"/>
        <v>1070844.6590346966</v>
      </c>
      <c r="AH28" s="5">
        <f t="shared" si="3"/>
        <v>274057.38537607557</v>
      </c>
      <c r="AI28" s="5">
        <f t="shared" si="4"/>
        <v>139270.66299639666</v>
      </c>
      <c r="AJ28" s="5">
        <f t="shared" si="5"/>
        <v>5794.2322143016445</v>
      </c>
      <c r="AK28" s="5">
        <f t="shared" si="6"/>
        <v>0</v>
      </c>
      <c r="AL28" s="5">
        <f t="shared" si="7"/>
        <v>2377956.5999999996</v>
      </c>
      <c r="AM28" s="5">
        <f t="shared" si="8"/>
        <v>4165988.4488197174</v>
      </c>
      <c r="AN28" s="5">
        <f t="shared" si="9"/>
        <v>1489966.9396214704</v>
      </c>
      <c r="AO28" s="5">
        <f t="shared" si="10"/>
        <v>3867923.53962147</v>
      </c>
      <c r="AP28" s="5">
        <f>VLOOKUP(A28,'Detail SFPR'!$A$5:$M$361,13,FALSE)</f>
        <v>0</v>
      </c>
      <c r="AQ28" s="5">
        <f>VLOOKUP(A28,'Detail SFPR'!A:X,23,FALSE)</f>
        <v>4688411.3541825674</v>
      </c>
      <c r="AR28" s="5">
        <f>VLOOKUP(A28,'Detail SFPR'!$A$5:$T$361,19,FALSE)</f>
        <v>11714.65</v>
      </c>
      <c r="AS28" s="5">
        <f>VLOOKUP(A28,'Detail SFPR'!$A$5:$U$360,21,FALSE)</f>
        <v>14727.773120000002</v>
      </c>
      <c r="AT28" s="5">
        <f>VLOOKUP(A28,'Detail SFPR'!$A$5:$V$361,22,FALSE)</f>
        <v>360417.40104284964</v>
      </c>
      <c r="AU28" s="5">
        <f t="shared" si="27"/>
        <v>8943194.7179668862</v>
      </c>
      <c r="AV28" s="5"/>
      <c r="AW28" s="5">
        <v>0</v>
      </c>
      <c r="AX28" s="5">
        <v>0</v>
      </c>
      <c r="AY28" s="5">
        <f t="shared" si="11"/>
        <v>0</v>
      </c>
      <c r="AZ28" s="5">
        <f t="shared" si="12"/>
        <v>8943194.7179668862</v>
      </c>
      <c r="BA28" s="5">
        <f t="shared" si="13"/>
        <v>2799099.509034697</v>
      </c>
      <c r="BB28">
        <v>0</v>
      </c>
      <c r="BC28" s="5">
        <f t="shared" si="14"/>
        <v>2799099.509034697</v>
      </c>
      <c r="BD28" s="5">
        <f t="shared" si="15"/>
        <v>659538.37537607551</v>
      </c>
      <c r="BE28" s="5">
        <f t="shared" si="16"/>
        <v>371149.92299639666</v>
      </c>
      <c r="BF28" s="5">
        <f t="shared" si="17"/>
        <v>38135.732214301643</v>
      </c>
      <c r="BG28" s="5">
        <f t="shared" si="18"/>
        <v>0</v>
      </c>
      <c r="BH28" s="5">
        <f t="shared" si="19"/>
        <v>3867923.539621471</v>
      </c>
      <c r="BI28" s="5">
        <f>VLOOKUP(A28,'Base Cost'!$A$5:$AF$361,32,FALSE)</f>
        <v>154871.55308309931</v>
      </c>
    </row>
    <row r="29" spans="1:61">
      <c r="A29" t="s">
        <v>138</v>
      </c>
      <c r="B29" t="s">
        <v>1841</v>
      </c>
      <c r="C29" t="s">
        <v>140</v>
      </c>
      <c r="D29" s="12" t="s">
        <v>1070</v>
      </c>
      <c r="J29" s="5"/>
      <c r="K29" s="5"/>
      <c r="L29" s="5">
        <v>903775.89</v>
      </c>
      <c r="M29" s="5">
        <f>VLOOKUP(A29,'Detail SFPR'!$A$5:$E$360,5,FALSE)</f>
        <v>1307591.8971444305</v>
      </c>
      <c r="N29" s="5">
        <f t="shared" si="0"/>
        <v>336499.87875345396</v>
      </c>
      <c r="O29" s="5">
        <v>166907.57</v>
      </c>
      <c r="P29" s="5">
        <f>VLOOKUP(A29,'Detail SFPR'!$A$5:$F$360,6,FALSE)</f>
        <v>329512.7</v>
      </c>
      <c r="Q29" s="5">
        <f t="shared" si="1"/>
        <v>135498.85482900002</v>
      </c>
      <c r="R29" s="5">
        <v>121447.96</v>
      </c>
      <c r="S29" s="5">
        <f>VLOOKUP(A29,'Detail SFPR'!$A$5:$G$360,7,FALSE)</f>
        <v>166672.64259025274</v>
      </c>
      <c r="T29" s="5">
        <f t="shared" si="20"/>
        <v>37685.728002457603</v>
      </c>
      <c r="U29" s="5">
        <v>0</v>
      </c>
      <c r="V29" s="5">
        <f>VLOOKUP(A29,'Detail SFPR'!$A$5:$H$360,8,FALSE)</f>
        <v>34715.901486024835</v>
      </c>
      <c r="W29" s="5">
        <f t="shared" si="21"/>
        <v>28928.760708304497</v>
      </c>
      <c r="X29" s="5">
        <v>0</v>
      </c>
      <c r="Y29" s="5">
        <f>VLOOKUP(A29,'Detail SFPR'!$A$5:$I$360,9,FALSE)</f>
        <v>0</v>
      </c>
      <c r="Z29" s="5">
        <f t="shared" si="22"/>
        <v>0</v>
      </c>
      <c r="AA29" s="5">
        <f t="shared" si="23"/>
        <v>1192131.42</v>
      </c>
      <c r="AB29" s="5">
        <f t="shared" si="24"/>
        <v>1838493.1412207079</v>
      </c>
      <c r="AC29" s="5">
        <f t="shared" si="25"/>
        <v>538613.22229321604</v>
      </c>
      <c r="AD29" s="5">
        <f t="shared" si="26"/>
        <v>1730744.642293216</v>
      </c>
      <c r="AE29" s="5"/>
      <c r="AF29" s="5"/>
      <c r="AG29" s="5">
        <f t="shared" si="2"/>
        <v>336499.87875345396</v>
      </c>
      <c r="AH29" s="5">
        <f t="shared" si="3"/>
        <v>135498.85482900002</v>
      </c>
      <c r="AI29" s="5">
        <f t="shared" si="4"/>
        <v>37685.728002457603</v>
      </c>
      <c r="AJ29" s="5">
        <f t="shared" si="5"/>
        <v>28928.760708304497</v>
      </c>
      <c r="AK29" s="5">
        <f t="shared" si="6"/>
        <v>0</v>
      </c>
      <c r="AL29" s="5">
        <f t="shared" si="7"/>
        <v>1192131.42</v>
      </c>
      <c r="AM29" s="5">
        <f t="shared" si="8"/>
        <v>1838493.1412207079</v>
      </c>
      <c r="AN29" s="5">
        <f t="shared" si="9"/>
        <v>538613.22229321604</v>
      </c>
      <c r="AO29" s="5">
        <f t="shared" si="10"/>
        <v>1730744.642293216</v>
      </c>
      <c r="AP29" s="5">
        <f>VLOOKUP(A29,'Detail SFPR'!$A$5:$M$361,13,FALSE)</f>
        <v>0</v>
      </c>
      <c r="AQ29" s="5">
        <f>VLOOKUP(A29,'Detail SFPR'!A:X,23,FALSE)</f>
        <v>2064053.9907857273</v>
      </c>
      <c r="AR29" s="5">
        <f>VLOOKUP(A29,'Detail SFPR'!$A$5:$T$361,19,FALSE)</f>
        <v>11964.94</v>
      </c>
      <c r="AS29" s="5">
        <f>VLOOKUP(A29,'Detail SFPR'!$A$5:$U$360,21,FALSE)</f>
        <v>6358.8502400000007</v>
      </c>
      <c r="AT29" s="5">
        <f>VLOOKUP(A29,'Detail SFPR'!$A$5:$V$361,22,FALSE)</f>
        <v>155613.49692501922</v>
      </c>
      <c r="AU29" s="5">
        <f t="shared" si="27"/>
        <v>3968735.9202439622</v>
      </c>
      <c r="AV29" s="5"/>
      <c r="AW29" s="5">
        <v>0</v>
      </c>
      <c r="AX29" s="5">
        <v>0</v>
      </c>
      <c r="AY29" s="5">
        <f t="shared" si="11"/>
        <v>0</v>
      </c>
      <c r="AZ29" s="5">
        <f t="shared" si="12"/>
        <v>3968735.9202439622</v>
      </c>
      <c r="BA29" s="5">
        <f t="shared" si="13"/>
        <v>1240275.7687534541</v>
      </c>
      <c r="BB29">
        <v>0</v>
      </c>
      <c r="BC29" s="5">
        <f t="shared" si="14"/>
        <v>1240275.7687534541</v>
      </c>
      <c r="BD29" s="5">
        <f t="shared" si="15"/>
        <v>302406.42482900003</v>
      </c>
      <c r="BE29" s="5">
        <f t="shared" si="16"/>
        <v>159133.68800245761</v>
      </c>
      <c r="BF29" s="5">
        <f t="shared" si="17"/>
        <v>28928.760708304497</v>
      </c>
      <c r="BG29" s="5">
        <f t="shared" si="18"/>
        <v>0</v>
      </c>
      <c r="BH29" s="5">
        <f t="shared" si="19"/>
        <v>1730744.6422932164</v>
      </c>
      <c r="BI29" s="5">
        <f>VLOOKUP(A29,'Base Cost'!$A$5:$AF$361,32,FALSE)</f>
        <v>66867.204190855889</v>
      </c>
    </row>
    <row r="30" spans="1:61">
      <c r="A30" t="s">
        <v>141</v>
      </c>
      <c r="B30" t="s">
        <v>1842</v>
      </c>
      <c r="C30" t="s">
        <v>93</v>
      </c>
      <c r="D30" s="12" t="s">
        <v>1070</v>
      </c>
      <c r="J30" s="5"/>
      <c r="K30" s="5"/>
      <c r="L30" s="5">
        <v>1272888.44</v>
      </c>
      <c r="M30" s="5">
        <f>VLOOKUP(A30,'Detail SFPR'!$A$5:$E$360,5,FALSE)</f>
        <v>1019040.249668557</v>
      </c>
      <c r="N30" s="5">
        <f t="shared" si="0"/>
        <v>-211531.69700319145</v>
      </c>
      <c r="O30" s="5">
        <v>206293.67</v>
      </c>
      <c r="P30" s="5">
        <f>VLOOKUP(A30,'Detail SFPR'!$A$5:$F$360,6,FALSE)</f>
        <v>251513.43</v>
      </c>
      <c r="Q30" s="5">
        <f t="shared" si="1"/>
        <v>37681.626007999985</v>
      </c>
      <c r="R30" s="5">
        <v>185585.98</v>
      </c>
      <c r="S30" s="5">
        <f>VLOOKUP(A30,'Detail SFPR'!$A$5:$G$360,7,FALSE)</f>
        <v>153728.38269187786</v>
      </c>
      <c r="T30" s="5">
        <f t="shared" si="20"/>
        <v>-26546.935836858185</v>
      </c>
      <c r="U30" s="5">
        <v>56152.91</v>
      </c>
      <c r="V30" s="5">
        <f>VLOOKUP(A30,'Detail SFPR'!$A$5:$H$360,8,FALSE)</f>
        <v>14377.562638998745</v>
      </c>
      <c r="W30" s="5">
        <f t="shared" si="21"/>
        <v>-34811.396955922348</v>
      </c>
      <c r="X30" s="5">
        <v>0</v>
      </c>
      <c r="Y30" s="5">
        <f>VLOOKUP(A30,'Detail SFPR'!$A$5:$I$360,9,FALSE)</f>
        <v>0</v>
      </c>
      <c r="Z30" s="5">
        <f t="shared" si="22"/>
        <v>0</v>
      </c>
      <c r="AA30" s="5">
        <f t="shared" si="23"/>
        <v>1720920.9999999998</v>
      </c>
      <c r="AB30" s="5">
        <f t="shared" si="24"/>
        <v>1438659.6249994335</v>
      </c>
      <c r="AC30" s="5">
        <f t="shared" si="25"/>
        <v>-235208.403787972</v>
      </c>
      <c r="AD30" s="5">
        <f t="shared" si="26"/>
        <v>1485712.5962120278</v>
      </c>
      <c r="AE30" s="5"/>
      <c r="AF30" s="5"/>
      <c r="AG30" s="5">
        <f t="shared" si="2"/>
        <v>-211531.69700319145</v>
      </c>
      <c r="AH30" s="5">
        <f t="shared" si="3"/>
        <v>37681.626007999985</v>
      </c>
      <c r="AI30" s="5">
        <f t="shared" si="4"/>
        <v>-26546.935836858185</v>
      </c>
      <c r="AJ30" s="5">
        <f t="shared" si="5"/>
        <v>-34811.396955922348</v>
      </c>
      <c r="AK30" s="5">
        <f t="shared" si="6"/>
        <v>0</v>
      </c>
      <c r="AL30" s="5">
        <f t="shared" si="7"/>
        <v>1720920.9999999998</v>
      </c>
      <c r="AM30" s="5">
        <f t="shared" si="8"/>
        <v>1438659.6249994335</v>
      </c>
      <c r="AN30" s="5">
        <f t="shared" si="9"/>
        <v>-235208.403787972</v>
      </c>
      <c r="AO30" s="5">
        <f t="shared" si="10"/>
        <v>1438659.6249994335</v>
      </c>
      <c r="AP30" s="5">
        <f>VLOOKUP(A30,'Detail SFPR'!$A$5:$M$361,13,FALSE)</f>
        <v>0</v>
      </c>
      <c r="AQ30" s="5">
        <f>VLOOKUP(A30,'Detail SFPR'!A:X,23,FALSE)</f>
        <v>1615917.7473085511</v>
      </c>
      <c r="AR30" s="5">
        <f>VLOOKUP(A30,'Detail SFPR'!$A$5:$T$361,19,FALSE)</f>
        <v>11915.88</v>
      </c>
      <c r="AS30" s="5">
        <f>VLOOKUP(A30,'Detail SFPR'!$A$5:$U$360,21,FALSE)</f>
        <v>4997.1342800000002</v>
      </c>
      <c r="AT30" s="5">
        <f>VLOOKUP(A30,'Detail SFPR'!$A$5:$V$361,22,FALSE)</f>
        <v>122289.64522911741</v>
      </c>
      <c r="AU30" s="5">
        <f t="shared" si="27"/>
        <v>3193780.0318171019</v>
      </c>
      <c r="AV30" s="5"/>
      <c r="AW30" s="5">
        <v>0</v>
      </c>
      <c r="AX30" s="5">
        <v>0</v>
      </c>
      <c r="AY30" s="5">
        <f t="shared" si="11"/>
        <v>0</v>
      </c>
      <c r="AZ30" s="5">
        <f t="shared" si="12"/>
        <v>3193780.0318171019</v>
      </c>
      <c r="BA30" s="5">
        <f t="shared" si="13"/>
        <v>1019040.249668557</v>
      </c>
      <c r="BB30">
        <v>0</v>
      </c>
      <c r="BC30" s="5">
        <f t="shared" si="14"/>
        <v>1019040.249668557</v>
      </c>
      <c r="BD30" s="5">
        <f t="shared" si="15"/>
        <v>251513.43</v>
      </c>
      <c r="BE30" s="5">
        <f t="shared" si="16"/>
        <v>153728.38269187786</v>
      </c>
      <c r="BF30" s="5">
        <f t="shared" si="17"/>
        <v>14377.562638998745</v>
      </c>
      <c r="BG30" s="5">
        <f t="shared" si="18"/>
        <v>0</v>
      </c>
      <c r="BH30" s="5">
        <f t="shared" si="19"/>
        <v>1438659.6249994335</v>
      </c>
      <c r="BI30" s="5">
        <f>VLOOKUP(A30,'Base Cost'!$A$5:$AF$361,32,FALSE)</f>
        <v>52547.927008560218</v>
      </c>
    </row>
    <row r="31" spans="1:61">
      <c r="A31" t="s">
        <v>143</v>
      </c>
      <c r="B31" t="s">
        <v>1843</v>
      </c>
      <c r="C31" t="s">
        <v>101</v>
      </c>
      <c r="D31" s="12" t="s">
        <v>1070</v>
      </c>
      <c r="J31" s="5"/>
      <c r="K31" s="5"/>
      <c r="L31" s="5">
        <v>875117.56</v>
      </c>
      <c r="M31" s="5">
        <f>VLOOKUP(A31,'Detail SFPR'!$A$5:$E$360,5,FALSE)</f>
        <v>738487.64098541543</v>
      </c>
      <c r="N31" s="5">
        <f t="shared" si="0"/>
        <v>-113853.71151485338</v>
      </c>
      <c r="O31" s="5">
        <v>191617.53</v>
      </c>
      <c r="P31" s="5">
        <f>VLOOKUP(A31,'Detail SFPR'!$A$5:$F$360,6,FALSE)</f>
        <v>182571.21000000002</v>
      </c>
      <c r="Q31" s="5">
        <f t="shared" si="1"/>
        <v>-7538.2984559999823</v>
      </c>
      <c r="R31" s="5">
        <v>93470.77</v>
      </c>
      <c r="S31" s="5">
        <f>VLOOKUP(A31,'Detail SFPR'!$A$5:$G$360,7,FALSE)</f>
        <v>91686.273228454491</v>
      </c>
      <c r="T31" s="5">
        <f t="shared" si="20"/>
        <v>-1487.0211597288762</v>
      </c>
      <c r="U31" s="5">
        <v>0</v>
      </c>
      <c r="V31" s="5">
        <f>VLOOKUP(A31,'Detail SFPR'!$A$5:$H$360,8,FALSE)</f>
        <v>0</v>
      </c>
      <c r="W31" s="5">
        <f t="shared" si="21"/>
        <v>0</v>
      </c>
      <c r="X31" s="5">
        <v>20319.400000000001</v>
      </c>
      <c r="Y31" s="5">
        <f>VLOOKUP(A31,'Detail SFPR'!$A$5:$I$360,9,FALSE)</f>
        <v>14087.205144715106</v>
      </c>
      <c r="Z31" s="5">
        <f t="shared" si="22"/>
        <v>-5193.2879729089036</v>
      </c>
      <c r="AA31" s="5">
        <f t="shared" si="23"/>
        <v>1180525.26</v>
      </c>
      <c r="AB31" s="5">
        <f t="shared" si="24"/>
        <v>1026832.3293585852</v>
      </c>
      <c r="AC31" s="5">
        <f t="shared" si="25"/>
        <v>-128072.31910349114</v>
      </c>
      <c r="AD31" s="5">
        <f t="shared" si="26"/>
        <v>1052452.9408965087</v>
      </c>
      <c r="AE31" s="5"/>
      <c r="AF31" s="5"/>
      <c r="AG31" s="5">
        <f t="shared" si="2"/>
        <v>-113853.71151485338</v>
      </c>
      <c r="AH31" s="5">
        <f t="shared" si="3"/>
        <v>-7538.2984559999823</v>
      </c>
      <c r="AI31" s="5">
        <f t="shared" si="4"/>
        <v>-1487.0211597288762</v>
      </c>
      <c r="AJ31" s="5">
        <f t="shared" si="5"/>
        <v>0</v>
      </c>
      <c r="AK31" s="5">
        <f t="shared" si="6"/>
        <v>-5193.2879729089036</v>
      </c>
      <c r="AL31" s="5">
        <f t="shared" si="7"/>
        <v>1180525.26</v>
      </c>
      <c r="AM31" s="5">
        <f t="shared" si="8"/>
        <v>1026832.3293585852</v>
      </c>
      <c r="AN31" s="5">
        <f t="shared" si="9"/>
        <v>-128072.31910349114</v>
      </c>
      <c r="AO31" s="5">
        <f t="shared" si="10"/>
        <v>1026832.3293585852</v>
      </c>
      <c r="AP31" s="5">
        <f>VLOOKUP(A31,'Detail SFPR'!$A$5:$M$361,13,FALSE)</f>
        <v>0</v>
      </c>
      <c r="AQ31" s="5">
        <f>VLOOKUP(A31,'Detail SFPR'!A:X,23,FALSE)</f>
        <v>1161651.1236441666</v>
      </c>
      <c r="AR31" s="5">
        <f>VLOOKUP(A31,'Detail SFPR'!$A$5:$T$361,19,FALSE)</f>
        <v>11206.73</v>
      </c>
      <c r="AS31" s="5">
        <f>VLOOKUP(A31,'Detail SFPR'!$A$5:$U$360,21,FALSE)</f>
        <v>3800.7150799999999</v>
      </c>
      <c r="AT31" s="5">
        <f>VLOOKUP(A31,'Detail SFPR'!$A$5:$V$361,22,FALSE)</f>
        <v>93010.928405581391</v>
      </c>
      <c r="AU31" s="5">
        <f t="shared" si="27"/>
        <v>2296501.8264883333</v>
      </c>
      <c r="AV31" s="5"/>
      <c r="AW31" s="5">
        <v>0</v>
      </c>
      <c r="AX31" s="5">
        <v>0</v>
      </c>
      <c r="AY31" s="5">
        <f t="shared" si="11"/>
        <v>0</v>
      </c>
      <c r="AZ31" s="5">
        <f t="shared" si="12"/>
        <v>2296501.8264883333</v>
      </c>
      <c r="BA31" s="5">
        <f t="shared" si="13"/>
        <v>738487.64098541543</v>
      </c>
      <c r="BB31">
        <v>0</v>
      </c>
      <c r="BC31" s="5">
        <f t="shared" si="14"/>
        <v>738487.64098541543</v>
      </c>
      <c r="BD31" s="5">
        <f t="shared" si="15"/>
        <v>182571.21000000002</v>
      </c>
      <c r="BE31" s="5">
        <f t="shared" si="16"/>
        <v>91686.273228454491</v>
      </c>
      <c r="BF31" s="5">
        <f t="shared" si="17"/>
        <v>0</v>
      </c>
      <c r="BG31" s="5">
        <f t="shared" si="18"/>
        <v>14087.205144715106</v>
      </c>
      <c r="BH31" s="5">
        <f t="shared" si="19"/>
        <v>1026832.3293585852</v>
      </c>
      <c r="BI31" s="5">
        <f>VLOOKUP(A31,'Base Cost'!$A$5:$AF$361,32,FALSE)</f>
        <v>39966.846479093234</v>
      </c>
    </row>
    <row r="32" spans="1:61">
      <c r="A32" t="s">
        <v>145</v>
      </c>
      <c r="B32" t="s">
        <v>1844</v>
      </c>
      <c r="C32" t="s">
        <v>80</v>
      </c>
      <c r="D32" s="12" t="s">
        <v>1070</v>
      </c>
      <c r="J32" s="5"/>
      <c r="K32" s="5"/>
      <c r="L32" s="5">
        <v>1878116.83</v>
      </c>
      <c r="M32" s="5">
        <f>VLOOKUP(A32,'Detail SFPR'!$A$5:$E$360,5,FALSE)</f>
        <v>2490200.1273657354</v>
      </c>
      <c r="N32" s="5">
        <f t="shared" si="0"/>
        <v>510049.01169486722</v>
      </c>
      <c r="O32" s="5">
        <v>341555.55</v>
      </c>
      <c r="P32" s="5">
        <f>VLOOKUP(A32,'Detail SFPR'!$A$5:$F$360,6,FALSE)</f>
        <v>519819.03</v>
      </c>
      <c r="Q32" s="5">
        <f t="shared" si="1"/>
        <v>148546.95788400003</v>
      </c>
      <c r="R32" s="5">
        <v>265196.08</v>
      </c>
      <c r="S32" s="5">
        <f>VLOOKUP(A32,'Detail SFPR'!$A$5:$G$360,7,FALSE)</f>
        <v>302922.49999867397</v>
      </c>
      <c r="T32" s="5">
        <f t="shared" si="20"/>
        <v>31437.425784895007</v>
      </c>
      <c r="U32" s="5">
        <v>0</v>
      </c>
      <c r="V32" s="5">
        <f>VLOOKUP(A32,'Detail SFPR'!$A$5:$H$360,8,FALSE)</f>
        <v>2599.4037940000003</v>
      </c>
      <c r="W32" s="5">
        <f t="shared" si="21"/>
        <v>2166.0831815402003</v>
      </c>
      <c r="X32" s="5">
        <v>567112.30000000005</v>
      </c>
      <c r="Y32" s="5">
        <f>VLOOKUP(A32,'Detail SFPR'!$A$5:$I$360,9,FALSE)</f>
        <v>885468.30737302941</v>
      </c>
      <c r="Z32" s="5">
        <f t="shared" si="22"/>
        <v>265286.06094394537</v>
      </c>
      <c r="AA32" s="5">
        <f t="shared" si="23"/>
        <v>3051980.76</v>
      </c>
      <c r="AB32" s="5">
        <f t="shared" si="24"/>
        <v>4201009.3685314385</v>
      </c>
      <c r="AC32" s="5">
        <f t="shared" si="25"/>
        <v>957485.53948924784</v>
      </c>
      <c r="AD32" s="5">
        <f t="shared" si="26"/>
        <v>4009466.2994892476</v>
      </c>
      <c r="AE32" s="5"/>
      <c r="AF32" s="5"/>
      <c r="AG32" s="5">
        <f t="shared" si="2"/>
        <v>510049.01169486722</v>
      </c>
      <c r="AH32" s="5">
        <f t="shared" si="3"/>
        <v>148546.95788400003</v>
      </c>
      <c r="AI32" s="5">
        <f t="shared" si="4"/>
        <v>31437.425784895007</v>
      </c>
      <c r="AJ32" s="5">
        <f t="shared" si="5"/>
        <v>2166.0831815402003</v>
      </c>
      <c r="AK32" s="5">
        <f t="shared" si="6"/>
        <v>265286.06094394537</v>
      </c>
      <c r="AL32" s="5">
        <f t="shared" si="7"/>
        <v>3051980.76</v>
      </c>
      <c r="AM32" s="5">
        <f t="shared" si="8"/>
        <v>4201009.3685314385</v>
      </c>
      <c r="AN32" s="5">
        <f t="shared" si="9"/>
        <v>957485.53948924784</v>
      </c>
      <c r="AO32" s="5">
        <f t="shared" si="10"/>
        <v>4009466.2994892476</v>
      </c>
      <c r="AP32" s="5">
        <f>VLOOKUP(A32,'Detail SFPR'!$A$5:$M$361,13,FALSE)</f>
        <v>131043.64</v>
      </c>
      <c r="AQ32" s="5">
        <f>VLOOKUP(A32,'Detail SFPR'!A:X,23,FALSE)</f>
        <v>4745798.2492087455</v>
      </c>
      <c r="AR32" s="5">
        <f>VLOOKUP(A32,'Detail SFPR'!$A$5:$T$361,19,FALSE)</f>
        <v>15256.14</v>
      </c>
      <c r="AS32" s="5">
        <f>VLOOKUP(A32,'Detail SFPR'!$A$5:$U$360,21,FALSE)</f>
        <v>11664.01008</v>
      </c>
      <c r="AT32" s="5">
        <f>VLOOKUP(A32,'Detail SFPR'!$A$5:$V$361,22,FALSE)</f>
        <v>285441.12979730644</v>
      </c>
      <c r="AU32" s="5">
        <f t="shared" si="27"/>
        <v>9198669.4685753006</v>
      </c>
      <c r="AV32" s="5"/>
      <c r="AW32" s="5">
        <v>0</v>
      </c>
      <c r="AX32" s="5">
        <v>0</v>
      </c>
      <c r="AY32" s="5">
        <f t="shared" si="11"/>
        <v>0</v>
      </c>
      <c r="AZ32" s="5">
        <f t="shared" si="12"/>
        <v>9198669.4685753006</v>
      </c>
      <c r="BA32" s="5">
        <f t="shared" si="13"/>
        <v>2388165.8416948672</v>
      </c>
      <c r="BB32">
        <v>0</v>
      </c>
      <c r="BC32" s="5">
        <f t="shared" si="14"/>
        <v>2388165.8416948672</v>
      </c>
      <c r="BD32" s="5">
        <f t="shared" si="15"/>
        <v>490102.50788400002</v>
      </c>
      <c r="BE32" s="5">
        <f t="shared" si="16"/>
        <v>296633.50578489504</v>
      </c>
      <c r="BF32" s="5">
        <f t="shared" si="17"/>
        <v>2166.0831815402003</v>
      </c>
      <c r="BG32" s="5">
        <f t="shared" si="18"/>
        <v>832398.36094394536</v>
      </c>
      <c r="BH32" s="5">
        <f t="shared" si="19"/>
        <v>4009466.2994892476</v>
      </c>
      <c r="BI32" s="5">
        <f>VLOOKUP(A32,'Base Cost'!$A$5:$AF$361,32,FALSE)</f>
        <v>122654.2085859159</v>
      </c>
    </row>
    <row r="33" spans="1:61">
      <c r="A33" t="s">
        <v>147</v>
      </c>
      <c r="B33" t="s">
        <v>1845</v>
      </c>
      <c r="C33" t="s">
        <v>80</v>
      </c>
      <c r="D33" s="12" t="s">
        <v>1070</v>
      </c>
      <c r="J33" s="5"/>
      <c r="K33" s="5"/>
      <c r="L33" s="5">
        <v>1058444.3700000001</v>
      </c>
      <c r="M33" s="5">
        <f>VLOOKUP(A33,'Detail SFPR'!$A$5:$E$360,5,FALSE)</f>
        <v>683314.46265170339</v>
      </c>
      <c r="N33" s="5">
        <f t="shared" si="0"/>
        <v>-312595.75179333566</v>
      </c>
      <c r="O33" s="5">
        <v>192028.04</v>
      </c>
      <c r="P33" s="5">
        <f>VLOOKUP(A33,'Detail SFPR'!$A$5:$F$360,6,FALSE)</f>
        <v>61791.86</v>
      </c>
      <c r="Q33" s="5">
        <f t="shared" si="1"/>
        <v>-108525.80879400001</v>
      </c>
      <c r="R33" s="5">
        <v>161933.88</v>
      </c>
      <c r="S33" s="5">
        <f>VLOOKUP(A33,'Detail SFPR'!$A$5:$G$360,7,FALSE)</f>
        <v>101760.30079793865</v>
      </c>
      <c r="T33" s="5">
        <f t="shared" si="20"/>
        <v>-50142.643549077729</v>
      </c>
      <c r="U33" s="5">
        <v>17937.439999999999</v>
      </c>
      <c r="V33" s="5">
        <f>VLOOKUP(A33,'Detail SFPR'!$A$5:$H$360,8,FALSE)</f>
        <v>15894.422629703515</v>
      </c>
      <c r="W33" s="5">
        <f t="shared" si="21"/>
        <v>-1702.4463746680601</v>
      </c>
      <c r="X33" s="5">
        <v>0</v>
      </c>
      <c r="Y33" s="5">
        <f>VLOOKUP(A33,'Detail SFPR'!$A$5:$I$360,9,FALSE)</f>
        <v>0</v>
      </c>
      <c r="Z33" s="5">
        <f t="shared" si="22"/>
        <v>0</v>
      </c>
      <c r="AA33" s="5">
        <f t="shared" si="23"/>
        <v>1430343.73</v>
      </c>
      <c r="AB33" s="5">
        <f t="shared" si="24"/>
        <v>862761.04607934551</v>
      </c>
      <c r="AC33" s="5">
        <f t="shared" si="25"/>
        <v>-472966.65051108145</v>
      </c>
      <c r="AD33" s="5">
        <f t="shared" si="26"/>
        <v>957377.07948891853</v>
      </c>
      <c r="AE33" s="5"/>
      <c r="AF33" s="5"/>
      <c r="AG33" s="5">
        <f t="shared" si="2"/>
        <v>-312595.75179333566</v>
      </c>
      <c r="AH33" s="5">
        <f t="shared" si="3"/>
        <v>-108525.80879400001</v>
      </c>
      <c r="AI33" s="5">
        <f t="shared" si="4"/>
        <v>-50142.643549077729</v>
      </c>
      <c r="AJ33" s="5">
        <f t="shared" si="5"/>
        <v>-1702.4463746680601</v>
      </c>
      <c r="AK33" s="5">
        <f t="shared" si="6"/>
        <v>0</v>
      </c>
      <c r="AL33" s="5">
        <f t="shared" si="7"/>
        <v>1430343.73</v>
      </c>
      <c r="AM33" s="5">
        <f t="shared" si="8"/>
        <v>862761.04607934551</v>
      </c>
      <c r="AN33" s="5">
        <f t="shared" si="9"/>
        <v>-472966.65051108145</v>
      </c>
      <c r="AO33" s="5">
        <f t="shared" si="10"/>
        <v>862761.04607934551</v>
      </c>
      <c r="AP33" s="5">
        <f>VLOOKUP(A33,'Detail SFPR'!$A$5:$M$361,13,FALSE)</f>
        <v>0</v>
      </c>
      <c r="AQ33" s="5">
        <f>VLOOKUP(A33,'Detail SFPR'!A:X,23,FALSE)</f>
        <v>984675.40562839387</v>
      </c>
      <c r="AR33" s="5">
        <f>VLOOKUP(A33,'Detail SFPR'!$A$5:$T$361,19,FALSE)</f>
        <v>10441.09</v>
      </c>
      <c r="AS33" s="5">
        <f>VLOOKUP(A33,'Detail SFPR'!$A$5:$U$360,21,FALSE)</f>
        <v>3436.9224800000002</v>
      </c>
      <c r="AT33" s="5">
        <f>VLOOKUP(A33,'Detail SFPR'!$A$5:$V$361,22,FALSE)</f>
        <v>84108.21226904841</v>
      </c>
      <c r="AU33" s="5">
        <f t="shared" si="27"/>
        <v>1945422.6764567879</v>
      </c>
      <c r="AV33" s="5"/>
      <c r="AW33" s="5">
        <v>0</v>
      </c>
      <c r="AX33" s="5">
        <v>0</v>
      </c>
      <c r="AY33" s="5">
        <f t="shared" si="11"/>
        <v>0</v>
      </c>
      <c r="AZ33" s="5">
        <f t="shared" si="12"/>
        <v>1945422.6764567879</v>
      </c>
      <c r="BA33" s="5">
        <f t="shared" si="13"/>
        <v>683314.46265170339</v>
      </c>
      <c r="BB33">
        <v>0</v>
      </c>
      <c r="BC33" s="5">
        <f t="shared" si="14"/>
        <v>683314.46265170339</v>
      </c>
      <c r="BD33" s="5">
        <f t="shared" si="15"/>
        <v>61791.86</v>
      </c>
      <c r="BE33" s="5">
        <f t="shared" si="16"/>
        <v>101760.30079793865</v>
      </c>
      <c r="BF33" s="5">
        <f t="shared" si="17"/>
        <v>15894.422629703515</v>
      </c>
      <c r="BG33" s="5">
        <f t="shared" si="18"/>
        <v>0</v>
      </c>
      <c r="BH33" s="5">
        <f t="shared" si="19"/>
        <v>862761.04607934551</v>
      </c>
      <c r="BI33" s="5">
        <f>VLOOKUP(A33,'Base Cost'!$A$5:$AF$361,32,FALSE)</f>
        <v>36141.344517386024</v>
      </c>
    </row>
    <row r="34" spans="1:61">
      <c r="A34" t="s">
        <v>149</v>
      </c>
      <c r="B34" t="s">
        <v>150</v>
      </c>
      <c r="C34" t="s">
        <v>80</v>
      </c>
      <c r="D34" s="12" t="s">
        <v>1070</v>
      </c>
      <c r="J34" s="5"/>
      <c r="K34" s="5"/>
      <c r="L34" s="5">
        <v>4445418.83</v>
      </c>
      <c r="M34" s="5">
        <f>VLOOKUP(A34,'Detail SFPR'!$A$5:$E$360,5,FALSE)</f>
        <v>5921044.6619694615</v>
      </c>
      <c r="N34" s="5">
        <f t="shared" si="0"/>
        <v>1229639.0057801523</v>
      </c>
      <c r="O34" s="5">
        <v>379363.33</v>
      </c>
      <c r="P34" s="5">
        <f>VLOOKUP(A34,'Detail SFPR'!$A$5:$F$360,6,FALSE)</f>
        <v>871184.94498353451</v>
      </c>
      <c r="Q34" s="5">
        <f t="shared" si="1"/>
        <v>409834.95176577929</v>
      </c>
      <c r="R34" s="5">
        <v>455412.75</v>
      </c>
      <c r="S34" s="5">
        <f>VLOOKUP(A34,'Detail SFPR'!$A$5:$G$360,7,FALSE)</f>
        <v>704502.83727145405</v>
      </c>
      <c r="T34" s="5">
        <f t="shared" si="20"/>
        <v>207566.76972330266</v>
      </c>
      <c r="U34" s="5">
        <v>0</v>
      </c>
      <c r="V34" s="5">
        <f>VLOOKUP(A34,'Detail SFPR'!$A$5:$H$360,8,FALSE)</f>
        <v>2540.6598676593944</v>
      </c>
      <c r="W34" s="5">
        <f t="shared" si="21"/>
        <v>2117.1318677205736</v>
      </c>
      <c r="X34" s="5">
        <v>0</v>
      </c>
      <c r="Y34" s="5">
        <f>VLOOKUP(A34,'Detail SFPR'!$A$5:$I$360,9,FALSE)</f>
        <v>0</v>
      </c>
      <c r="Z34" s="5">
        <f t="shared" si="22"/>
        <v>0</v>
      </c>
      <c r="AA34" s="5">
        <f t="shared" si="23"/>
        <v>5280194.91</v>
      </c>
      <c r="AB34" s="5">
        <f t="shared" si="24"/>
        <v>7499273.104092109</v>
      </c>
      <c r="AC34" s="5">
        <f t="shared" si="25"/>
        <v>1849157.8591369546</v>
      </c>
      <c r="AD34" s="5">
        <f t="shared" si="26"/>
        <v>7129352.769136955</v>
      </c>
      <c r="AE34" s="5"/>
      <c r="AF34" s="5"/>
      <c r="AG34" s="5">
        <f t="shared" si="2"/>
        <v>1229639.0057801523</v>
      </c>
      <c r="AH34" s="5">
        <f t="shared" si="3"/>
        <v>409834.95176577929</v>
      </c>
      <c r="AI34" s="5">
        <f t="shared" si="4"/>
        <v>207566.76972330266</v>
      </c>
      <c r="AJ34" s="5">
        <f t="shared" si="5"/>
        <v>2117.1318677205736</v>
      </c>
      <c r="AK34" s="5">
        <f t="shared" si="6"/>
        <v>0</v>
      </c>
      <c r="AL34" s="5">
        <f t="shared" si="7"/>
        <v>5280194.91</v>
      </c>
      <c r="AM34" s="5">
        <f t="shared" si="8"/>
        <v>7499273.104092109</v>
      </c>
      <c r="AN34" s="5">
        <f t="shared" si="9"/>
        <v>1849157.8591369546</v>
      </c>
      <c r="AO34" s="5">
        <f t="shared" si="10"/>
        <v>7129352.769136955</v>
      </c>
      <c r="AP34" s="5">
        <f>VLOOKUP(A34,'Detail SFPR'!$A$5:$M$361,13,FALSE)</f>
        <v>0</v>
      </c>
      <c r="AQ34" s="5">
        <f>VLOOKUP(A34,'Detail SFPR'!A:X,23,FALSE)</f>
        <v>8527366.4753084835</v>
      </c>
      <c r="AR34" s="5">
        <f>VLOOKUP(A34,'Detail SFPR'!$A$5:$T$361,19,FALSE)</f>
        <v>10749.79</v>
      </c>
      <c r="AS34" s="5">
        <f>VLOOKUP(A34,'Detail SFPR'!$A$5:$U$360,21,FALSE)</f>
        <v>28983.273439999997</v>
      </c>
      <c r="AT34" s="5">
        <f>VLOOKUP(A34,'Detail SFPR'!$A$5:$V$361,22,FALSE)</f>
        <v>709277.36337637529</v>
      </c>
      <c r="AU34" s="5">
        <f t="shared" si="27"/>
        <v>16405729.671261813</v>
      </c>
      <c r="AV34" s="5"/>
      <c r="AW34" s="5">
        <v>0</v>
      </c>
      <c r="AX34" s="5">
        <v>0</v>
      </c>
      <c r="AY34" s="5">
        <f t="shared" si="11"/>
        <v>0</v>
      </c>
      <c r="AZ34" s="5">
        <f t="shared" si="12"/>
        <v>16405729.671261813</v>
      </c>
      <c r="BA34" s="5">
        <f t="shared" si="13"/>
        <v>5675057.8357801521</v>
      </c>
      <c r="BB34">
        <v>0</v>
      </c>
      <c r="BC34" s="5">
        <f t="shared" si="14"/>
        <v>5675057.8357801521</v>
      </c>
      <c r="BD34" s="5">
        <f t="shared" si="15"/>
        <v>789198.28176577925</v>
      </c>
      <c r="BE34" s="5">
        <f t="shared" si="16"/>
        <v>662979.51972330268</v>
      </c>
      <c r="BF34" s="5">
        <f t="shared" si="17"/>
        <v>2117.1318677205736</v>
      </c>
      <c r="BG34" s="5">
        <f t="shared" si="18"/>
        <v>0</v>
      </c>
      <c r="BH34" s="5">
        <f t="shared" si="19"/>
        <v>7129352.769136955</v>
      </c>
      <c r="BI34" s="5">
        <f>VLOOKUP(A34,'Base Cost'!$A$5:$AF$361,32,FALSE)</f>
        <v>304776.86847235612</v>
      </c>
    </row>
    <row r="35" spans="1:61">
      <c r="A35" t="s">
        <v>151</v>
      </c>
      <c r="B35" t="s">
        <v>152</v>
      </c>
      <c r="C35" t="s">
        <v>68</v>
      </c>
      <c r="D35" s="12" t="s">
        <v>1070</v>
      </c>
      <c r="J35" s="5"/>
      <c r="K35" s="5"/>
      <c r="L35" s="5">
        <v>3546651.58</v>
      </c>
      <c r="M35" s="5">
        <f>VLOOKUP(A35,'Detail SFPR'!$A$5:$E$360,5,FALSE)</f>
        <v>2540122.1223279997</v>
      </c>
      <c r="N35" s="5">
        <f t="shared" si="0"/>
        <v>-838740.99707807798</v>
      </c>
      <c r="O35" s="5">
        <v>495188.34</v>
      </c>
      <c r="P35" s="5">
        <f>VLOOKUP(A35,'Detail SFPR'!$A$5:$F$360,6,FALSE)</f>
        <v>389038.11</v>
      </c>
      <c r="Q35" s="5">
        <f t="shared" si="1"/>
        <v>-88454.986659000031</v>
      </c>
      <c r="R35" s="5">
        <v>433194.7</v>
      </c>
      <c r="S35" s="5">
        <f>VLOOKUP(A35,'Detail SFPR'!$A$5:$G$360,7,FALSE)</f>
        <v>459692.86504705797</v>
      </c>
      <c r="T35" s="5">
        <f t="shared" si="20"/>
        <v>22080.920933713402</v>
      </c>
      <c r="U35" s="5">
        <v>0</v>
      </c>
      <c r="V35" s="5">
        <f>VLOOKUP(A35,'Detail SFPR'!$A$5:$H$360,8,FALSE)</f>
        <v>1255.6446020954943</v>
      </c>
      <c r="W35" s="5">
        <f t="shared" si="21"/>
        <v>1046.3286469261755</v>
      </c>
      <c r="X35" s="5">
        <v>0</v>
      </c>
      <c r="Y35" s="5">
        <f>VLOOKUP(A35,'Detail SFPR'!$A$5:$I$360,9,FALSE)</f>
        <v>0</v>
      </c>
      <c r="Z35" s="5">
        <f t="shared" si="22"/>
        <v>0</v>
      </c>
      <c r="AA35" s="5">
        <f t="shared" si="23"/>
        <v>4475034.62</v>
      </c>
      <c r="AB35" s="5">
        <f t="shared" si="24"/>
        <v>3390108.7419771533</v>
      </c>
      <c r="AC35" s="5">
        <f t="shared" si="25"/>
        <v>-904068.73415643838</v>
      </c>
      <c r="AD35" s="5">
        <f t="shared" si="26"/>
        <v>3570965.885843562</v>
      </c>
      <c r="AE35" s="5"/>
      <c r="AF35" s="5"/>
      <c r="AG35" s="5">
        <f t="shared" si="2"/>
        <v>-838740.99707807798</v>
      </c>
      <c r="AH35" s="5">
        <f t="shared" si="3"/>
        <v>-88454.986659000031</v>
      </c>
      <c r="AI35" s="5">
        <f t="shared" si="4"/>
        <v>22080.920933713402</v>
      </c>
      <c r="AJ35" s="5">
        <f t="shared" si="5"/>
        <v>1046.3286469261755</v>
      </c>
      <c r="AK35" s="5">
        <f t="shared" si="6"/>
        <v>0</v>
      </c>
      <c r="AL35" s="5">
        <f t="shared" si="7"/>
        <v>4475034.62</v>
      </c>
      <c r="AM35" s="5">
        <f t="shared" si="8"/>
        <v>3390108.7419771533</v>
      </c>
      <c r="AN35" s="5">
        <f t="shared" si="9"/>
        <v>-904068.73415643838</v>
      </c>
      <c r="AO35" s="5">
        <f t="shared" si="10"/>
        <v>3390108.7419771533</v>
      </c>
      <c r="AP35" s="5">
        <f>VLOOKUP(A35,'Detail SFPR'!$A$5:$M$361,13,FALSE)</f>
        <v>156450.06</v>
      </c>
      <c r="AQ35" s="5">
        <f>VLOOKUP(A35,'Detail SFPR'!A:X,23,FALSE)</f>
        <v>3985512.1903129662</v>
      </c>
      <c r="AR35" s="5">
        <f>VLOOKUP(A35,'Detail SFPR'!$A$5:$T$361,19,FALSE)</f>
        <v>11863.94</v>
      </c>
      <c r="AS35" s="5">
        <f>VLOOKUP(A35,'Detail SFPR'!$A$5:$U$360,21,FALSE)</f>
        <v>12374.660159999999</v>
      </c>
      <c r="AT35" s="5">
        <f>VLOOKUP(A35,'Detail SFPR'!$A$5:$V$361,22,FALSE)</f>
        <v>302832.12657581276</v>
      </c>
      <c r="AU35" s="5">
        <f t="shared" si="27"/>
        <v>7859141.7190259332</v>
      </c>
      <c r="AV35" s="5"/>
      <c r="AW35" s="5">
        <v>0</v>
      </c>
      <c r="AX35" s="5">
        <v>0</v>
      </c>
      <c r="AY35" s="5">
        <f t="shared" si="11"/>
        <v>0</v>
      </c>
      <c r="AZ35" s="5">
        <f t="shared" si="12"/>
        <v>7859141.7190259332</v>
      </c>
      <c r="BA35" s="5">
        <f t="shared" si="13"/>
        <v>2540122.1223279997</v>
      </c>
      <c r="BB35">
        <v>0</v>
      </c>
      <c r="BC35" s="5">
        <f t="shared" si="14"/>
        <v>2540122.1223279997</v>
      </c>
      <c r="BD35" s="5">
        <f t="shared" si="15"/>
        <v>389038.11</v>
      </c>
      <c r="BE35" s="5">
        <f t="shared" si="16"/>
        <v>459692.86504705797</v>
      </c>
      <c r="BF35" s="5">
        <f t="shared" si="17"/>
        <v>1255.6446020954943</v>
      </c>
      <c r="BG35" s="5">
        <f t="shared" si="18"/>
        <v>0</v>
      </c>
      <c r="BH35" s="5">
        <f t="shared" si="19"/>
        <v>3390108.7419771533</v>
      </c>
      <c r="BI35" s="5">
        <f>VLOOKUP(A35,'Base Cost'!$A$5:$AF$361,32,FALSE)</f>
        <v>130127.129352109</v>
      </c>
    </row>
    <row r="36" spans="1:61">
      <c r="A36" t="s">
        <v>153</v>
      </c>
      <c r="B36" t="s">
        <v>1846</v>
      </c>
      <c r="C36" t="s">
        <v>93</v>
      </c>
      <c r="D36" s="12" t="s">
        <v>1070</v>
      </c>
      <c r="J36" s="5"/>
      <c r="K36" s="5"/>
      <c r="L36" s="5">
        <v>3650467.79</v>
      </c>
      <c r="M36" s="5">
        <f>VLOOKUP(A36,'Detail SFPR'!$A$5:$E$360,5,FALSE)</f>
        <v>5148868.0540027088</v>
      </c>
      <c r="N36" s="5">
        <f t="shared" si="0"/>
        <v>1248616.9399934572</v>
      </c>
      <c r="O36" s="5">
        <v>176959.65</v>
      </c>
      <c r="P36" s="5">
        <f>VLOOKUP(A36,'Detail SFPR'!$A$5:$F$360,6,FALSE)</f>
        <v>462416.01</v>
      </c>
      <c r="Q36" s="5">
        <f t="shared" si="1"/>
        <v>237870.78478799999</v>
      </c>
      <c r="R36" s="5">
        <v>514458.53</v>
      </c>
      <c r="S36" s="5">
        <f>VLOOKUP(A36,'Detail SFPR'!$A$5:$G$360,7,FALSE)</f>
        <v>551864.53925952106</v>
      </c>
      <c r="T36" s="5">
        <f t="shared" si="20"/>
        <v>31170.427515958876</v>
      </c>
      <c r="U36" s="5">
        <v>231610.48</v>
      </c>
      <c r="V36" s="5">
        <f>VLOOKUP(A36,'Detail SFPR'!$A$5:$H$360,8,FALSE)</f>
        <v>203413.89544570816</v>
      </c>
      <c r="W36" s="5">
        <f t="shared" si="21"/>
        <v>-23496.213909091402</v>
      </c>
      <c r="X36" s="5">
        <v>0</v>
      </c>
      <c r="Y36" s="5">
        <f>VLOOKUP(A36,'Detail SFPR'!$A$5:$I$360,9,FALSE)</f>
        <v>0</v>
      </c>
      <c r="Z36" s="5">
        <f t="shared" si="22"/>
        <v>0</v>
      </c>
      <c r="AA36" s="5">
        <f t="shared" si="23"/>
        <v>4573496.45</v>
      </c>
      <c r="AB36" s="5">
        <f t="shared" si="24"/>
        <v>6366562.498707938</v>
      </c>
      <c r="AC36" s="5">
        <f t="shared" si="25"/>
        <v>1494161.9383883246</v>
      </c>
      <c r="AD36" s="5">
        <f t="shared" si="26"/>
        <v>6067658.3883883245</v>
      </c>
      <c r="AE36" s="5"/>
      <c r="AF36" s="5"/>
      <c r="AG36" s="5">
        <f t="shared" si="2"/>
        <v>1248616.9399934572</v>
      </c>
      <c r="AH36" s="5">
        <f t="shared" si="3"/>
        <v>237870.78478799999</v>
      </c>
      <c r="AI36" s="5">
        <f t="shared" si="4"/>
        <v>31170.427515958876</v>
      </c>
      <c r="AJ36" s="5">
        <f t="shared" si="5"/>
        <v>-23496.213909091402</v>
      </c>
      <c r="AK36" s="5">
        <f t="shared" si="6"/>
        <v>0</v>
      </c>
      <c r="AL36" s="5">
        <f t="shared" si="7"/>
        <v>4573496.45</v>
      </c>
      <c r="AM36" s="5">
        <f t="shared" si="8"/>
        <v>6366562.498707938</v>
      </c>
      <c r="AN36" s="5">
        <f t="shared" si="9"/>
        <v>1494161.9383883246</v>
      </c>
      <c r="AO36" s="5">
        <f t="shared" si="10"/>
        <v>6067658.3883883245</v>
      </c>
      <c r="AP36" s="5">
        <f>VLOOKUP(A36,'Detail SFPR'!$A$5:$M$361,13,FALSE)</f>
        <v>0</v>
      </c>
      <c r="AQ36" s="5">
        <f>VLOOKUP(A36,'Detail SFPR'!A:X,23,FALSE)</f>
        <v>7255581.0468997229</v>
      </c>
      <c r="AR36" s="5">
        <f>VLOOKUP(A36,'Detail SFPR'!$A$5:$T$361,19,FALSE)</f>
        <v>10561.07</v>
      </c>
      <c r="AS36" s="5">
        <f>VLOOKUP(A36,'Detail SFPR'!$A$5:$U$360,21,FALSE)</f>
        <v>25062.575440000001</v>
      </c>
      <c r="AT36" s="5">
        <f>VLOOKUP(A36,'Detail SFPR'!$A$5:$V$361,22,FALSE)</f>
        <v>613330.21835178533</v>
      </c>
      <c r="AU36" s="5">
        <f t="shared" si="27"/>
        <v>13972193.299079834</v>
      </c>
      <c r="AV36" s="5"/>
      <c r="AW36" s="5">
        <v>0</v>
      </c>
      <c r="AX36" s="5">
        <v>0</v>
      </c>
      <c r="AY36" s="5">
        <f t="shared" si="11"/>
        <v>0</v>
      </c>
      <c r="AZ36" s="5">
        <f t="shared" si="12"/>
        <v>13972193.299079834</v>
      </c>
      <c r="BA36" s="5">
        <f t="shared" si="13"/>
        <v>4899084.729993457</v>
      </c>
      <c r="BB36">
        <v>0</v>
      </c>
      <c r="BC36" s="5">
        <f t="shared" si="14"/>
        <v>4899084.729993457</v>
      </c>
      <c r="BD36" s="5">
        <f t="shared" si="15"/>
        <v>414830.43478799996</v>
      </c>
      <c r="BE36" s="5">
        <f t="shared" si="16"/>
        <v>545628.95751595893</v>
      </c>
      <c r="BF36" s="5">
        <f t="shared" si="17"/>
        <v>208114.26609090861</v>
      </c>
      <c r="BG36" s="5">
        <f t="shared" si="18"/>
        <v>0</v>
      </c>
      <c r="BH36" s="5">
        <f t="shared" si="19"/>
        <v>6067658.3883883245</v>
      </c>
      <c r="BI36" s="5">
        <f>VLOOKUP(A36,'Base Cost'!$A$5:$AF$361,32,FALSE)</f>
        <v>263548.32811650081</v>
      </c>
    </row>
    <row r="37" spans="1:61">
      <c r="A37" t="s">
        <v>155</v>
      </c>
      <c r="B37" t="s">
        <v>156</v>
      </c>
      <c r="C37" t="s">
        <v>93</v>
      </c>
      <c r="D37" s="12" t="s">
        <v>1070</v>
      </c>
      <c r="J37" s="5"/>
      <c r="K37" s="5"/>
      <c r="L37" s="5">
        <v>3851209.9</v>
      </c>
      <c r="M37" s="5">
        <f>VLOOKUP(A37,'Detail SFPR'!$A$5:$E$360,5,FALSE)</f>
        <v>1529935.3985874201</v>
      </c>
      <c r="N37" s="5">
        <f t="shared" si="0"/>
        <v>-1934318.0420271028</v>
      </c>
      <c r="O37" s="5">
        <v>365713.72</v>
      </c>
      <c r="P37" s="5">
        <f>VLOOKUP(A37,'Detail SFPR'!$A$5:$F$360,6,FALSE)</f>
        <v>108281.23000000001</v>
      </c>
      <c r="Q37" s="5">
        <f t="shared" si="1"/>
        <v>-214518.49391699999</v>
      </c>
      <c r="R37" s="5">
        <v>555849.19999999995</v>
      </c>
      <c r="S37" s="5">
        <f>VLOOKUP(A37,'Detail SFPR'!$A$5:$G$360,7,FALSE)</f>
        <v>278405.53310992819</v>
      </c>
      <c r="T37" s="5">
        <f t="shared" si="20"/>
        <v>-231193.8076194968</v>
      </c>
      <c r="U37" s="5">
        <v>0</v>
      </c>
      <c r="V37" s="5">
        <f>VLOOKUP(A37,'Detail SFPR'!$A$5:$H$360,8,FALSE)</f>
        <v>0</v>
      </c>
      <c r="W37" s="5">
        <f t="shared" si="21"/>
        <v>0</v>
      </c>
      <c r="X37" s="5">
        <v>0</v>
      </c>
      <c r="Y37" s="5">
        <f>VLOOKUP(A37,'Detail SFPR'!$A$5:$I$360,9,FALSE)</f>
        <v>0</v>
      </c>
      <c r="Z37" s="5">
        <f t="shared" si="22"/>
        <v>0</v>
      </c>
      <c r="AA37" s="5">
        <f t="shared" si="23"/>
        <v>4772772.82</v>
      </c>
      <c r="AB37" s="5">
        <f t="shared" si="24"/>
        <v>1916622.1616973483</v>
      </c>
      <c r="AC37" s="5">
        <f t="shared" si="25"/>
        <v>-2380030.3435635995</v>
      </c>
      <c r="AD37" s="5">
        <f t="shared" si="26"/>
        <v>2392742.4764364008</v>
      </c>
      <c r="AE37" s="5"/>
      <c r="AF37" s="5"/>
      <c r="AG37" s="5">
        <f t="shared" si="2"/>
        <v>-1934318.0420271028</v>
      </c>
      <c r="AH37" s="5">
        <f t="shared" si="3"/>
        <v>-214518.49391699999</v>
      </c>
      <c r="AI37" s="5">
        <f t="shared" si="4"/>
        <v>-231193.8076194968</v>
      </c>
      <c r="AJ37" s="5">
        <f t="shared" si="5"/>
        <v>0</v>
      </c>
      <c r="AK37" s="5">
        <f t="shared" si="6"/>
        <v>0</v>
      </c>
      <c r="AL37" s="5">
        <f t="shared" si="7"/>
        <v>4772772.82</v>
      </c>
      <c r="AM37" s="5">
        <f t="shared" si="8"/>
        <v>1916622.1616973483</v>
      </c>
      <c r="AN37" s="5">
        <f t="shared" si="9"/>
        <v>-2380030.3435635995</v>
      </c>
      <c r="AO37" s="5">
        <f t="shared" si="10"/>
        <v>1916622.1616973483</v>
      </c>
      <c r="AP37" s="5">
        <f>VLOOKUP(A37,'Detail SFPR'!$A$5:$M$361,13,FALSE)</f>
        <v>0</v>
      </c>
      <c r="AQ37" s="5">
        <f>VLOOKUP(A37,'Detail SFPR'!A:X,23,FALSE)</f>
        <v>2182467.1668782122</v>
      </c>
      <c r="AR37" s="5">
        <f>VLOOKUP(A37,'Detail SFPR'!$A$5:$T$361,19,FALSE)</f>
        <v>10629.47</v>
      </c>
      <c r="AS37" s="5">
        <f>VLOOKUP(A37,'Detail SFPR'!$A$5:$U$360,21,FALSE)</f>
        <v>7494.5123600000006</v>
      </c>
      <c r="AT37" s="5">
        <f>VLOOKUP(A37,'Detail SFPR'!$A$5:$V$361,22,FALSE)</f>
        <v>183405.36922086385</v>
      </c>
      <c r="AU37" s="5">
        <f t="shared" si="27"/>
        <v>4300618.6801564246</v>
      </c>
      <c r="AV37" s="5"/>
      <c r="AW37" s="5">
        <v>0</v>
      </c>
      <c r="AX37" s="5">
        <v>0</v>
      </c>
      <c r="AY37" s="5">
        <f t="shared" si="11"/>
        <v>0</v>
      </c>
      <c r="AZ37" s="5">
        <f t="shared" si="12"/>
        <v>4300618.6801564246</v>
      </c>
      <c r="BA37" s="5">
        <f t="shared" si="13"/>
        <v>1529935.3985874201</v>
      </c>
      <c r="BB37">
        <v>0</v>
      </c>
      <c r="BC37" s="5">
        <f t="shared" si="14"/>
        <v>1529935.3985874201</v>
      </c>
      <c r="BD37" s="5">
        <f t="shared" si="15"/>
        <v>108281.23000000001</v>
      </c>
      <c r="BE37" s="5">
        <f t="shared" si="16"/>
        <v>278405.53310992819</v>
      </c>
      <c r="BF37" s="5">
        <f t="shared" si="17"/>
        <v>0</v>
      </c>
      <c r="BG37" s="5">
        <f t="shared" si="18"/>
        <v>0</v>
      </c>
      <c r="BH37" s="5">
        <f t="shared" si="19"/>
        <v>1916622.1616973483</v>
      </c>
      <c r="BI37" s="5">
        <f>VLOOKUP(A37,'Base Cost'!$A$5:$AF$361,32,FALSE)</f>
        <v>78809.38681880536</v>
      </c>
    </row>
    <row r="38" spans="1:61">
      <c r="A38" t="s">
        <v>157</v>
      </c>
      <c r="B38" t="s">
        <v>1847</v>
      </c>
      <c r="C38" t="s">
        <v>93</v>
      </c>
      <c r="D38" s="12" t="s">
        <v>1070</v>
      </c>
      <c r="J38" s="5"/>
      <c r="K38" s="5"/>
      <c r="L38" s="5">
        <v>3466216.42</v>
      </c>
      <c r="M38" s="5">
        <f>VLOOKUP(A38,'Detail SFPR'!$A$5:$E$360,5,FALSE)</f>
        <v>4998539.5154753011</v>
      </c>
      <c r="N38" s="5">
        <f t="shared" si="0"/>
        <v>1276884.8354595685</v>
      </c>
      <c r="O38" s="5">
        <v>173673.51</v>
      </c>
      <c r="P38" s="5">
        <f>VLOOKUP(A38,'Detail SFPR'!$A$5:$F$360,6,FALSE)</f>
        <v>513903.25999999995</v>
      </c>
      <c r="Q38" s="5">
        <f t="shared" si="1"/>
        <v>283513.45067499997</v>
      </c>
      <c r="R38" s="5">
        <v>447194.13</v>
      </c>
      <c r="S38" s="5">
        <f>VLOOKUP(A38,'Detail SFPR'!$A$5:$G$360,7,FALSE)</f>
        <v>430074.73982300801</v>
      </c>
      <c r="T38" s="5">
        <f t="shared" si="20"/>
        <v>-14265.587834487425</v>
      </c>
      <c r="U38" s="5">
        <v>119990.7</v>
      </c>
      <c r="V38" s="5">
        <f>VLOOKUP(A38,'Detail SFPR'!$A$5:$H$360,8,FALSE)</f>
        <v>65829.670619612938</v>
      </c>
      <c r="W38" s="5">
        <f t="shared" si="21"/>
        <v>-45132.385782676538</v>
      </c>
      <c r="X38" s="5">
        <v>0</v>
      </c>
      <c r="Y38" s="5">
        <f>VLOOKUP(A38,'Detail SFPR'!$A$5:$I$360,9,FALSE)</f>
        <v>144010.29840219353</v>
      </c>
      <c r="Z38" s="5">
        <f t="shared" si="22"/>
        <v>120003.78165854787</v>
      </c>
      <c r="AA38" s="5">
        <f t="shared" si="23"/>
        <v>4207074.76</v>
      </c>
      <c r="AB38" s="5">
        <f t="shared" si="24"/>
        <v>6152357.4843201153</v>
      </c>
      <c r="AC38" s="5">
        <f t="shared" si="25"/>
        <v>1621004.0941759525</v>
      </c>
      <c r="AD38" s="5">
        <f t="shared" si="26"/>
        <v>5828078.8541759523</v>
      </c>
      <c r="AE38" s="5"/>
      <c r="AF38" s="5"/>
      <c r="AG38" s="5">
        <f t="shared" si="2"/>
        <v>1276884.8354595685</v>
      </c>
      <c r="AH38" s="5">
        <f t="shared" si="3"/>
        <v>283513.45067499997</v>
      </c>
      <c r="AI38" s="5">
        <f t="shared" si="4"/>
        <v>-14265.587834487425</v>
      </c>
      <c r="AJ38" s="5">
        <f t="shared" si="5"/>
        <v>-45132.385782676538</v>
      </c>
      <c r="AK38" s="5">
        <f t="shared" si="6"/>
        <v>120003.78165854787</v>
      </c>
      <c r="AL38" s="5">
        <f t="shared" si="7"/>
        <v>4207074.76</v>
      </c>
      <c r="AM38" s="5">
        <f t="shared" si="8"/>
        <v>6152357.4843201153</v>
      </c>
      <c r="AN38" s="5">
        <f t="shared" si="9"/>
        <v>1621004.0941759525</v>
      </c>
      <c r="AO38" s="5">
        <f t="shared" si="10"/>
        <v>5828078.8541759523</v>
      </c>
      <c r="AP38" s="5">
        <f>VLOOKUP(A38,'Detail SFPR'!$A$5:$M$361,13,FALSE)</f>
        <v>0</v>
      </c>
      <c r="AQ38" s="5">
        <f>VLOOKUP(A38,'Detail SFPR'!A:X,23,FALSE)</f>
        <v>7025249.3906515641</v>
      </c>
      <c r="AR38" s="5">
        <f>VLOOKUP(A38,'Detail SFPR'!$A$5:$T$361,19,FALSE)</f>
        <v>10400.6</v>
      </c>
      <c r="AS38" s="5">
        <f>VLOOKUP(A38,'Detail SFPR'!$A$5:$U$360,21,FALSE)</f>
        <v>24607.944680000001</v>
      </c>
      <c r="AT38" s="5">
        <f>VLOOKUP(A38,'Detail SFPR'!$A$5:$V$361,22,FALSE)</f>
        <v>602204.51485144941</v>
      </c>
      <c r="AU38" s="5">
        <f t="shared" si="27"/>
        <v>13490541.304358965</v>
      </c>
      <c r="AV38" s="5"/>
      <c r="AW38" s="5">
        <v>0</v>
      </c>
      <c r="AX38" s="5">
        <v>0</v>
      </c>
      <c r="AY38" s="5">
        <f t="shared" si="11"/>
        <v>0</v>
      </c>
      <c r="AZ38" s="5">
        <f t="shared" si="12"/>
        <v>13490541.304358965</v>
      </c>
      <c r="BA38" s="5">
        <f t="shared" si="13"/>
        <v>4743101.2554595685</v>
      </c>
      <c r="BB38">
        <v>0</v>
      </c>
      <c r="BC38" s="5">
        <f t="shared" si="14"/>
        <v>4743101.2554595685</v>
      </c>
      <c r="BD38" s="5">
        <f t="shared" si="15"/>
        <v>457186.96067499998</v>
      </c>
      <c r="BE38" s="5">
        <f t="shared" si="16"/>
        <v>432928.54216551257</v>
      </c>
      <c r="BF38" s="5">
        <f t="shared" si="17"/>
        <v>74858.314217323466</v>
      </c>
      <c r="BG38" s="5">
        <f t="shared" si="18"/>
        <v>120003.78165854787</v>
      </c>
      <c r="BH38" s="5">
        <f t="shared" si="19"/>
        <v>5828078.8541759523</v>
      </c>
      <c r="BI38" s="5">
        <f>VLOOKUP(A38,'Base Cost'!$A$5:$AF$361,32,FALSE)</f>
        <v>258767.60727657049</v>
      </c>
    </row>
    <row r="39" spans="1:61">
      <c r="A39" t="s">
        <v>159</v>
      </c>
      <c r="B39" t="s">
        <v>160</v>
      </c>
      <c r="C39" t="s">
        <v>93</v>
      </c>
      <c r="D39" s="12" t="s">
        <v>1070</v>
      </c>
      <c r="J39" s="5"/>
      <c r="K39" s="5"/>
      <c r="L39" s="5">
        <v>5080720.3899999997</v>
      </c>
      <c r="M39" s="5">
        <f>VLOOKUP(A39,'Detail SFPR'!$A$5:$E$360,5,FALSE)</f>
        <v>5871065.2720627459</v>
      </c>
      <c r="N39" s="5">
        <f t="shared" si="0"/>
        <v>658594.39022288646</v>
      </c>
      <c r="O39" s="5">
        <v>216960.73</v>
      </c>
      <c r="P39" s="5">
        <f>VLOOKUP(A39,'Detail SFPR'!$A$5:$F$360,6,FALSE)</f>
        <v>355077.72</v>
      </c>
      <c r="Q39" s="5">
        <f t="shared" si="1"/>
        <v>115092.88776699998</v>
      </c>
      <c r="R39" s="5">
        <v>148604.92000000001</v>
      </c>
      <c r="S39" s="5">
        <f>VLOOKUP(A39,'Detail SFPR'!$A$5:$G$360,7,FALSE)</f>
        <v>688190.5062935187</v>
      </c>
      <c r="T39" s="5">
        <f t="shared" si="20"/>
        <v>449636.66905838915</v>
      </c>
      <c r="U39" s="5">
        <v>143609.57</v>
      </c>
      <c r="V39" s="5">
        <f>VLOOKUP(A39,'Detail SFPR'!$A$5:$H$360,8,FALSE)</f>
        <v>162486.62645272049</v>
      </c>
      <c r="W39" s="5">
        <f t="shared" si="21"/>
        <v>15730.25114205198</v>
      </c>
      <c r="X39" s="5">
        <v>0</v>
      </c>
      <c r="Y39" s="5">
        <f>VLOOKUP(A39,'Detail SFPR'!$A$5:$I$360,9,FALSE)</f>
        <v>0</v>
      </c>
      <c r="Z39" s="5">
        <f t="shared" si="22"/>
        <v>0</v>
      </c>
      <c r="AA39" s="5">
        <f t="shared" si="23"/>
        <v>5589895.6100000003</v>
      </c>
      <c r="AB39" s="5">
        <f t="shared" si="24"/>
        <v>7076820.1248089848</v>
      </c>
      <c r="AC39" s="5">
        <f t="shared" si="25"/>
        <v>1239054.1981903277</v>
      </c>
      <c r="AD39" s="5">
        <f t="shared" si="26"/>
        <v>6828949.8081903281</v>
      </c>
      <c r="AE39" s="5"/>
      <c r="AF39" s="5"/>
      <c r="AG39" s="5">
        <f t="shared" si="2"/>
        <v>658594.39022288646</v>
      </c>
      <c r="AH39" s="5">
        <f t="shared" si="3"/>
        <v>115092.88776699998</v>
      </c>
      <c r="AI39" s="5">
        <f t="shared" si="4"/>
        <v>449636.66905838915</v>
      </c>
      <c r="AJ39" s="5">
        <f t="shared" si="5"/>
        <v>15730.25114205198</v>
      </c>
      <c r="AK39" s="5">
        <f t="shared" si="6"/>
        <v>0</v>
      </c>
      <c r="AL39" s="5">
        <f t="shared" si="7"/>
        <v>5589895.6100000003</v>
      </c>
      <c r="AM39" s="5">
        <f t="shared" si="8"/>
        <v>7076820.1248089848</v>
      </c>
      <c r="AN39" s="5">
        <f t="shared" si="9"/>
        <v>1239054.1981903277</v>
      </c>
      <c r="AO39" s="5">
        <f t="shared" si="10"/>
        <v>6828949.8081903281</v>
      </c>
      <c r="AP39" s="5">
        <f>VLOOKUP(A39,'Detail SFPR'!$A$5:$M$361,13,FALSE)</f>
        <v>0</v>
      </c>
      <c r="AQ39" s="5">
        <f>VLOOKUP(A39,'Detail SFPR'!A:X,23,FALSE)</f>
        <v>8110378.3493978847</v>
      </c>
      <c r="AR39" s="5">
        <f>VLOOKUP(A39,'Detail SFPR'!$A$5:$T$361,19,FALSE)</f>
        <v>10115.120000000001</v>
      </c>
      <c r="AS39" s="5">
        <f>VLOOKUP(A39,'Detail SFPR'!$A$5:$U$360,21,FALSE)</f>
        <v>29137.33468</v>
      </c>
      <c r="AT39" s="5">
        <f>VLOOKUP(A39,'Detail SFPR'!$A$5:$V$361,22,FALSE)</f>
        <v>713047.54310889938</v>
      </c>
      <c r="AU39" s="5">
        <f t="shared" si="27"/>
        <v>15691628.155377112</v>
      </c>
      <c r="AV39" s="5"/>
      <c r="AW39" s="5">
        <v>0</v>
      </c>
      <c r="AX39" s="5">
        <v>0</v>
      </c>
      <c r="AY39" s="5">
        <f t="shared" si="11"/>
        <v>0</v>
      </c>
      <c r="AZ39" s="5">
        <f t="shared" si="12"/>
        <v>15691628.155377112</v>
      </c>
      <c r="BA39" s="5">
        <f t="shared" si="13"/>
        <v>5739314.7802228862</v>
      </c>
      <c r="BB39">
        <v>0</v>
      </c>
      <c r="BC39" s="5">
        <f t="shared" si="14"/>
        <v>5739314.7802228862</v>
      </c>
      <c r="BD39" s="5">
        <f t="shared" si="15"/>
        <v>332053.61776699999</v>
      </c>
      <c r="BE39" s="5">
        <f t="shared" si="16"/>
        <v>598241.58905838919</v>
      </c>
      <c r="BF39" s="5">
        <f t="shared" si="17"/>
        <v>159339.82114205198</v>
      </c>
      <c r="BG39" s="5">
        <f t="shared" si="18"/>
        <v>0</v>
      </c>
      <c r="BH39" s="5">
        <f t="shared" si="19"/>
        <v>6828949.8081903271</v>
      </c>
      <c r="BI39" s="5">
        <f>VLOOKUP(A39,'Base Cost'!$A$5:$AF$361,32,FALSE)</f>
        <v>306396.91675218107</v>
      </c>
    </row>
    <row r="40" spans="1:61">
      <c r="A40" t="s">
        <v>161</v>
      </c>
      <c r="B40" t="s">
        <v>162</v>
      </c>
      <c r="C40" t="s">
        <v>75</v>
      </c>
      <c r="D40" s="12" t="s">
        <v>1070</v>
      </c>
      <c r="J40" s="5"/>
      <c r="K40" s="5"/>
      <c r="L40" s="5">
        <v>2932123.62</v>
      </c>
      <c r="M40" s="5">
        <f>VLOOKUP(A40,'Detail SFPR'!$A$5:$E$360,5,FALSE)</f>
        <v>3643243.0455142437</v>
      </c>
      <c r="N40" s="5">
        <f t="shared" si="0"/>
        <v>592575.81728101918</v>
      </c>
      <c r="O40" s="5">
        <v>236455.55</v>
      </c>
      <c r="P40" s="5">
        <f>VLOOKUP(A40,'Detail SFPR'!$A$5:$F$360,6,FALSE)</f>
        <v>357241.83498353453</v>
      </c>
      <c r="Q40" s="5">
        <f t="shared" si="1"/>
        <v>100651.21127677934</v>
      </c>
      <c r="R40" s="5">
        <v>298561.93</v>
      </c>
      <c r="S40" s="5">
        <f>VLOOKUP(A40,'Detail SFPR'!$A$5:$G$360,7,FALSE)</f>
        <v>467774.91539859853</v>
      </c>
      <c r="T40" s="5">
        <f t="shared" si="20"/>
        <v>141005.18073265217</v>
      </c>
      <c r="U40" s="5">
        <v>31993.75</v>
      </c>
      <c r="V40" s="5">
        <f>VLOOKUP(A40,'Detail SFPR'!$A$5:$H$360,8,FALSE)</f>
        <v>42330.642428545398</v>
      </c>
      <c r="W40" s="5">
        <f t="shared" si="21"/>
        <v>8613.7324607068804</v>
      </c>
      <c r="X40" s="5">
        <v>0</v>
      </c>
      <c r="Y40" s="5">
        <f>VLOOKUP(A40,'Detail SFPR'!$A$5:$I$360,9,FALSE)</f>
        <v>0</v>
      </c>
      <c r="Z40" s="5">
        <f t="shared" si="22"/>
        <v>0</v>
      </c>
      <c r="AA40" s="5">
        <f t="shared" si="23"/>
        <v>3499134.85</v>
      </c>
      <c r="AB40" s="5">
        <f t="shared" si="24"/>
        <v>4510590.4383249218</v>
      </c>
      <c r="AC40" s="5">
        <f t="shared" si="25"/>
        <v>842845.94175115752</v>
      </c>
      <c r="AD40" s="5">
        <f t="shared" si="26"/>
        <v>4341980.7917511575</v>
      </c>
      <c r="AE40" s="5"/>
      <c r="AF40" s="5"/>
      <c r="AG40" s="5">
        <f t="shared" si="2"/>
        <v>592575.81728101918</v>
      </c>
      <c r="AH40" s="5">
        <f t="shared" si="3"/>
        <v>100651.21127677934</v>
      </c>
      <c r="AI40" s="5">
        <f t="shared" si="4"/>
        <v>141005.18073265217</v>
      </c>
      <c r="AJ40" s="5">
        <f t="shared" si="5"/>
        <v>8613.7324607068804</v>
      </c>
      <c r="AK40" s="5">
        <f t="shared" si="6"/>
        <v>0</v>
      </c>
      <c r="AL40" s="5">
        <f t="shared" si="7"/>
        <v>3499134.85</v>
      </c>
      <c r="AM40" s="5">
        <f t="shared" si="8"/>
        <v>4510590.4383249218</v>
      </c>
      <c r="AN40" s="5">
        <f t="shared" si="9"/>
        <v>842845.94175115752</v>
      </c>
      <c r="AO40" s="5">
        <f t="shared" si="10"/>
        <v>4341980.7917511575</v>
      </c>
      <c r="AP40" s="5">
        <f>VLOOKUP(A40,'Detail SFPR'!$A$5:$M$361,13,FALSE)</f>
        <v>407839.9</v>
      </c>
      <c r="AQ40" s="5">
        <f>VLOOKUP(A40,'Detail SFPR'!A:X,23,FALSE)</f>
        <v>5551444.5309562385</v>
      </c>
      <c r="AR40" s="5">
        <f>VLOOKUP(A40,'Detail SFPR'!$A$5:$T$361,19,FALSE)</f>
        <v>11424.48</v>
      </c>
      <c r="AS40" s="5">
        <f>VLOOKUP(A40,'Detail SFPR'!$A$5:$U$360,21,FALSE)</f>
        <v>17845.483639999999</v>
      </c>
      <c r="AT40" s="5">
        <f>VLOOKUP(A40,'Detail SFPR'!$A$5:$V$361,22,FALSE)</f>
        <v>436713.87259131623</v>
      </c>
      <c r="AU40" s="5">
        <f t="shared" si="27"/>
        <v>10767249.058938714</v>
      </c>
      <c r="AV40" s="5"/>
      <c r="AW40" s="5">
        <v>0</v>
      </c>
      <c r="AX40" s="5">
        <v>0</v>
      </c>
      <c r="AY40" s="5">
        <f t="shared" si="11"/>
        <v>0</v>
      </c>
      <c r="AZ40" s="5">
        <f t="shared" si="12"/>
        <v>10767249.058938714</v>
      </c>
      <c r="BA40" s="5">
        <f t="shared" si="13"/>
        <v>3524699.4372810191</v>
      </c>
      <c r="BB40">
        <v>0</v>
      </c>
      <c r="BC40" s="5">
        <f t="shared" si="14"/>
        <v>3524699.4372810191</v>
      </c>
      <c r="BD40" s="5">
        <f t="shared" si="15"/>
        <v>337106.76127677935</v>
      </c>
      <c r="BE40" s="5">
        <f t="shared" si="16"/>
        <v>439567.11073265213</v>
      </c>
      <c r="BF40" s="5">
        <f t="shared" si="17"/>
        <v>40607.48246070688</v>
      </c>
      <c r="BG40" s="5">
        <f t="shared" si="18"/>
        <v>0</v>
      </c>
      <c r="BH40" s="5">
        <f t="shared" si="19"/>
        <v>4341980.7917511566</v>
      </c>
      <c r="BI40" s="5">
        <f>VLOOKUP(A40,'Base Cost'!$A$5:$AF$361,32,FALSE)</f>
        <v>187656.188367861</v>
      </c>
    </row>
    <row r="41" spans="1:61">
      <c r="A41" t="s">
        <v>163</v>
      </c>
      <c r="B41" t="s">
        <v>164</v>
      </c>
      <c r="C41" t="s">
        <v>80</v>
      </c>
      <c r="D41" s="12" t="s">
        <v>1070</v>
      </c>
      <c r="J41" s="5"/>
      <c r="K41" s="5"/>
      <c r="L41" s="5">
        <v>2888427.62</v>
      </c>
      <c r="M41" s="5">
        <f>VLOOKUP(A41,'Detail SFPR'!$A$5:$E$360,5,FALSE)</f>
        <v>3692419.4232671647</v>
      </c>
      <c r="N41" s="5">
        <f t="shared" si="0"/>
        <v>669966.36966252828</v>
      </c>
      <c r="O41" s="5">
        <v>347834.78</v>
      </c>
      <c r="P41" s="5">
        <f>VLOOKUP(A41,'Detail SFPR'!$A$5:$F$360,6,FALSE)</f>
        <v>473090.9</v>
      </c>
      <c r="Q41" s="5">
        <f t="shared" si="1"/>
        <v>104375.92479600001</v>
      </c>
      <c r="R41" s="5">
        <v>398205.72</v>
      </c>
      <c r="S41" s="5">
        <f>VLOOKUP(A41,'Detail SFPR'!$A$5:$G$360,7,FALSE)</f>
        <v>599373.43111976725</v>
      </c>
      <c r="T41" s="5">
        <f t="shared" si="20"/>
        <v>167633.05367610208</v>
      </c>
      <c r="U41" s="5">
        <v>0</v>
      </c>
      <c r="V41" s="5">
        <f>VLOOKUP(A41,'Detail SFPR'!$A$5:$H$360,8,FALSE)</f>
        <v>1204.2439914729382</v>
      </c>
      <c r="W41" s="5">
        <f t="shared" si="21"/>
        <v>1003.4965180943994</v>
      </c>
      <c r="X41" s="5">
        <v>0</v>
      </c>
      <c r="Y41" s="5">
        <f>VLOOKUP(A41,'Detail SFPR'!$A$5:$I$360,9,FALSE)</f>
        <v>0</v>
      </c>
      <c r="Z41" s="5">
        <f t="shared" si="22"/>
        <v>0</v>
      </c>
      <c r="AA41" s="5">
        <f t="shared" si="23"/>
        <v>3634468.12</v>
      </c>
      <c r="AB41" s="5">
        <f t="shared" si="24"/>
        <v>4766087.9983784044</v>
      </c>
      <c r="AC41" s="5">
        <f t="shared" si="25"/>
        <v>942978.8446527248</v>
      </c>
      <c r="AD41" s="5">
        <f t="shared" si="26"/>
        <v>4577446.9646527246</v>
      </c>
      <c r="AE41" s="5"/>
      <c r="AF41" s="5"/>
      <c r="AG41" s="5">
        <f t="shared" si="2"/>
        <v>669966.36966252828</v>
      </c>
      <c r="AH41" s="5">
        <f t="shared" si="3"/>
        <v>104375.92479600001</v>
      </c>
      <c r="AI41" s="5">
        <f t="shared" si="4"/>
        <v>167633.05367610208</v>
      </c>
      <c r="AJ41" s="5">
        <f t="shared" si="5"/>
        <v>1003.4965180943994</v>
      </c>
      <c r="AK41" s="5">
        <f t="shared" si="6"/>
        <v>0</v>
      </c>
      <c r="AL41" s="5">
        <f t="shared" si="7"/>
        <v>3634468.12</v>
      </c>
      <c r="AM41" s="5">
        <f t="shared" si="8"/>
        <v>4766087.9983784044</v>
      </c>
      <c r="AN41" s="5">
        <f t="shared" si="9"/>
        <v>942978.8446527248</v>
      </c>
      <c r="AO41" s="5">
        <f t="shared" si="10"/>
        <v>4577446.9646527246</v>
      </c>
      <c r="AP41" s="5">
        <f>VLOOKUP(A41,'Detail SFPR'!$A$5:$M$361,13,FALSE)</f>
        <v>0</v>
      </c>
      <c r="AQ41" s="5">
        <f>VLOOKUP(A41,'Detail SFPR'!A:X,23,FALSE)</f>
        <v>5403669.2633899758</v>
      </c>
      <c r="AR41" s="5">
        <f>VLOOKUP(A41,'Detail SFPR'!$A$5:$T$361,19,FALSE)</f>
        <v>11006.49</v>
      </c>
      <c r="AS41" s="5">
        <f>VLOOKUP(A41,'Detail SFPR'!$A$5:$U$360,21,FALSE)</f>
        <v>17974.235280000001</v>
      </c>
      <c r="AT41" s="5">
        <f>VLOOKUP(A41,'Detail SFPR'!$A$5:$V$361,22,FALSE)</f>
        <v>439864.67693157238</v>
      </c>
      <c r="AU41" s="5">
        <f t="shared" si="27"/>
        <v>10449961.630254272</v>
      </c>
      <c r="AV41" s="5"/>
      <c r="AW41" s="5">
        <v>0</v>
      </c>
      <c r="AX41" s="5">
        <v>0</v>
      </c>
      <c r="AY41" s="5">
        <f t="shared" si="11"/>
        <v>0</v>
      </c>
      <c r="AZ41" s="5">
        <f t="shared" si="12"/>
        <v>10449961.630254272</v>
      </c>
      <c r="BA41" s="5">
        <f t="shared" si="13"/>
        <v>3558393.9896625285</v>
      </c>
      <c r="BB41">
        <v>0</v>
      </c>
      <c r="BC41" s="5">
        <f t="shared" si="14"/>
        <v>3558393.9896625285</v>
      </c>
      <c r="BD41" s="5">
        <f t="shared" si="15"/>
        <v>452210.70479600003</v>
      </c>
      <c r="BE41" s="5">
        <f t="shared" si="16"/>
        <v>565838.77367610205</v>
      </c>
      <c r="BF41" s="5">
        <f t="shared" si="17"/>
        <v>1003.4965180943994</v>
      </c>
      <c r="BG41" s="5">
        <f t="shared" si="18"/>
        <v>0</v>
      </c>
      <c r="BH41" s="5">
        <f t="shared" si="19"/>
        <v>4577446.9646527246</v>
      </c>
      <c r="BI41" s="5">
        <f>VLOOKUP(A41,'Base Cost'!$A$5:$AF$361,32,FALSE)</f>
        <v>189010.09070505266</v>
      </c>
    </row>
    <row r="42" spans="1:61">
      <c r="A42" t="s">
        <v>165</v>
      </c>
      <c r="B42" t="s">
        <v>1848</v>
      </c>
      <c r="C42" t="s">
        <v>80</v>
      </c>
      <c r="D42" s="12" t="s">
        <v>1070</v>
      </c>
      <c r="J42" s="5"/>
      <c r="K42" s="5"/>
      <c r="L42" s="5">
        <v>1281431.08</v>
      </c>
      <c r="M42" s="5">
        <f>VLOOKUP(A42,'Detail SFPR'!$A$5:$E$360,5,FALSE)</f>
        <v>2475764.4268947472</v>
      </c>
      <c r="N42" s="5">
        <f t="shared" si="0"/>
        <v>995237.97796739277</v>
      </c>
      <c r="O42" s="5">
        <v>202018.85</v>
      </c>
      <c r="P42" s="5">
        <f>VLOOKUP(A42,'Detail SFPR'!$A$5:$F$360,6,FALSE)</f>
        <v>302244.5</v>
      </c>
      <c r="Q42" s="5">
        <f t="shared" si="1"/>
        <v>83518.034144999998</v>
      </c>
      <c r="R42" s="5">
        <v>202212.97</v>
      </c>
      <c r="S42" s="5">
        <f>VLOOKUP(A42,'Detail SFPR'!$A$5:$G$360,7,FALSE)</f>
        <v>288574.91237667616</v>
      </c>
      <c r="T42" s="5">
        <f t="shared" si="20"/>
        <v>71965.406582484255</v>
      </c>
      <c r="U42" s="5">
        <v>12996.59</v>
      </c>
      <c r="V42" s="5">
        <f>VLOOKUP(A42,'Detail SFPR'!$A$5:$H$360,8,FALSE)</f>
        <v>8234.1925510000001</v>
      </c>
      <c r="W42" s="5">
        <f t="shared" si="21"/>
        <v>-3968.5057942517001</v>
      </c>
      <c r="X42" s="5">
        <v>0</v>
      </c>
      <c r="Y42" s="5">
        <f>VLOOKUP(A42,'Detail SFPR'!$A$5:$I$360,9,FALSE)</f>
        <v>0</v>
      </c>
      <c r="Z42" s="5">
        <f t="shared" si="22"/>
        <v>0</v>
      </c>
      <c r="AA42" s="5">
        <f t="shared" si="23"/>
        <v>1698659.4900000002</v>
      </c>
      <c r="AB42" s="5">
        <f t="shared" si="24"/>
        <v>3074818.0318224235</v>
      </c>
      <c r="AC42" s="5">
        <f t="shared" si="25"/>
        <v>1146752.9129006253</v>
      </c>
      <c r="AD42" s="5">
        <f t="shared" si="26"/>
        <v>2845412.4029006255</v>
      </c>
      <c r="AE42" s="5"/>
      <c r="AF42" s="5"/>
      <c r="AG42" s="5">
        <f t="shared" si="2"/>
        <v>995237.97796739277</v>
      </c>
      <c r="AH42" s="5">
        <f t="shared" si="3"/>
        <v>83518.034144999998</v>
      </c>
      <c r="AI42" s="5">
        <f t="shared" si="4"/>
        <v>71965.406582484255</v>
      </c>
      <c r="AJ42" s="5">
        <f t="shared" si="5"/>
        <v>-3968.5057942517001</v>
      </c>
      <c r="AK42" s="5">
        <f t="shared" si="6"/>
        <v>0</v>
      </c>
      <c r="AL42" s="5">
        <f t="shared" si="7"/>
        <v>1698659.4900000002</v>
      </c>
      <c r="AM42" s="5">
        <f t="shared" si="8"/>
        <v>3074818.0318224235</v>
      </c>
      <c r="AN42" s="5">
        <f t="shared" si="9"/>
        <v>1146752.9129006253</v>
      </c>
      <c r="AO42" s="5">
        <f t="shared" si="10"/>
        <v>2845412.4029006255</v>
      </c>
      <c r="AP42" s="5">
        <f>VLOOKUP(A42,'Detail SFPR'!$A$5:$M$361,13,FALSE)</f>
        <v>0</v>
      </c>
      <c r="AQ42" s="5">
        <f>VLOOKUP(A42,'Detail SFPR'!A:X,23,FALSE)</f>
        <v>3505288.9874381567</v>
      </c>
      <c r="AR42" s="5">
        <f>VLOOKUP(A42,'Detail SFPR'!$A$5:$T$361,19,FALSE)</f>
        <v>10534.93</v>
      </c>
      <c r="AS42" s="5">
        <f>VLOOKUP(A42,'Detail SFPR'!$A$5:$U$360,21,FALSE)</f>
        <v>12135.529480000001</v>
      </c>
      <c r="AT42" s="5">
        <f>VLOOKUP(A42,'Detail SFPR'!$A$5:$V$361,22,FALSE)</f>
        <v>296980.13133573346</v>
      </c>
      <c r="AU42" s="5">
        <f t="shared" si="27"/>
        <v>6670351.9811545154</v>
      </c>
      <c r="AV42" s="5"/>
      <c r="AW42" s="5">
        <v>0</v>
      </c>
      <c r="AX42" s="5">
        <v>0</v>
      </c>
      <c r="AY42" s="5">
        <f t="shared" si="11"/>
        <v>0</v>
      </c>
      <c r="AZ42" s="5">
        <f t="shared" si="12"/>
        <v>6670351.9811545154</v>
      </c>
      <c r="BA42" s="5">
        <f t="shared" si="13"/>
        <v>2276669.0579673927</v>
      </c>
      <c r="BB42">
        <v>0</v>
      </c>
      <c r="BC42" s="5">
        <f t="shared" si="14"/>
        <v>2276669.0579673927</v>
      </c>
      <c r="BD42" s="5">
        <f t="shared" si="15"/>
        <v>285536.88414500002</v>
      </c>
      <c r="BE42" s="5">
        <f t="shared" si="16"/>
        <v>274178.37658248423</v>
      </c>
      <c r="BF42" s="5">
        <f t="shared" si="17"/>
        <v>9028.0842057483005</v>
      </c>
      <c r="BG42" s="5">
        <f t="shared" si="18"/>
        <v>0</v>
      </c>
      <c r="BH42" s="5">
        <f t="shared" si="19"/>
        <v>2845412.4029006255</v>
      </c>
      <c r="BI42" s="5">
        <f>VLOOKUP(A42,'Base Cost'!$A$5:$AF$361,32,FALSE)</f>
        <v>127612.52381740494</v>
      </c>
    </row>
    <row r="43" spans="1:61">
      <c r="A43" t="s">
        <v>169</v>
      </c>
      <c r="B43" t="s">
        <v>1850</v>
      </c>
      <c r="C43" t="s">
        <v>72</v>
      </c>
      <c r="D43" s="12" t="s">
        <v>1070</v>
      </c>
      <c r="J43" s="5"/>
      <c r="K43" s="5"/>
      <c r="L43" s="5">
        <v>4284924</v>
      </c>
      <c r="M43" s="5">
        <f>VLOOKUP(A43,'Detail SFPR'!$A$5:$E$360,5,FALSE)</f>
        <v>4863566.6722403085</v>
      </c>
      <c r="N43" s="5">
        <f t="shared" si="0"/>
        <v>482182.93877784908</v>
      </c>
      <c r="O43" s="5">
        <v>545477.14</v>
      </c>
      <c r="P43" s="5">
        <f>VLOOKUP(A43,'Detail SFPR'!$A$5:$F$360,6,FALSE)</f>
        <v>468266.88</v>
      </c>
      <c r="Q43" s="5">
        <f t="shared" si="1"/>
        <v>-64339.309658000013</v>
      </c>
      <c r="R43" s="5">
        <v>514565.71</v>
      </c>
      <c r="S43" s="5">
        <f>VLOOKUP(A43,'Detail SFPR'!$A$5:$G$360,7,FALSE)</f>
        <v>792583.00395902735</v>
      </c>
      <c r="T43" s="5">
        <f t="shared" si="20"/>
        <v>231671.81105605749</v>
      </c>
      <c r="U43" s="5">
        <v>6717.82</v>
      </c>
      <c r="V43" s="5">
        <f>VLOOKUP(A43,'Detail SFPR'!$A$5:$H$360,8,FALSE)</f>
        <v>29330.077909681786</v>
      </c>
      <c r="W43" s="5">
        <f t="shared" si="21"/>
        <v>18842.794516137834</v>
      </c>
      <c r="X43" s="5">
        <v>0</v>
      </c>
      <c r="Y43" s="5">
        <f>VLOOKUP(A43,'Detail SFPR'!$A$5:$I$360,9,FALSE)</f>
        <v>0</v>
      </c>
      <c r="Z43" s="5">
        <f t="shared" si="22"/>
        <v>0</v>
      </c>
      <c r="AA43" s="5">
        <f t="shared" si="23"/>
        <v>5351684.67</v>
      </c>
      <c r="AB43" s="5">
        <f t="shared" si="24"/>
        <v>6153746.6341090174</v>
      </c>
      <c r="AC43" s="5">
        <f t="shared" si="25"/>
        <v>668358.23469204432</v>
      </c>
      <c r="AD43" s="5">
        <f t="shared" si="26"/>
        <v>6020042.9046920445</v>
      </c>
      <c r="AE43" s="5"/>
      <c r="AF43" s="5"/>
      <c r="AG43" s="5">
        <f t="shared" si="2"/>
        <v>482182.93877784908</v>
      </c>
      <c r="AH43" s="5">
        <f t="shared" si="3"/>
        <v>-64339.309658000013</v>
      </c>
      <c r="AI43" s="5">
        <f t="shared" si="4"/>
        <v>231671.81105605749</v>
      </c>
      <c r="AJ43" s="5">
        <f t="shared" si="5"/>
        <v>18842.794516137834</v>
      </c>
      <c r="AK43" s="5">
        <f t="shared" si="6"/>
        <v>0</v>
      </c>
      <c r="AL43" s="5">
        <f t="shared" si="7"/>
        <v>5351684.67</v>
      </c>
      <c r="AM43" s="5">
        <f t="shared" si="8"/>
        <v>6153746.6341090174</v>
      </c>
      <c r="AN43" s="5">
        <f t="shared" si="9"/>
        <v>668358.23469204432</v>
      </c>
      <c r="AO43" s="5">
        <f t="shared" si="10"/>
        <v>6020042.9046920445</v>
      </c>
      <c r="AP43" s="5">
        <f>VLOOKUP(A43,'Detail SFPR'!$A$5:$M$361,13,FALSE)</f>
        <v>0</v>
      </c>
      <c r="AQ43" s="5">
        <f>VLOOKUP(A43,'Detail SFPR'!A:X,23,FALSE)</f>
        <v>7001226.3510024091</v>
      </c>
      <c r="AR43" s="5">
        <f>VLOOKUP(A43,'Detail SFPR'!$A$5:$T$361,19,FALSE)</f>
        <v>10702.8</v>
      </c>
      <c r="AS43" s="5">
        <f>VLOOKUP(A43,'Detail SFPR'!$A$5:$U$360,21,FALSE)</f>
        <v>23891.542399999998</v>
      </c>
      <c r="AT43" s="5">
        <f>VLOOKUP(A43,'Detail SFPR'!$A$5:$V$361,22,FALSE)</f>
        <v>584672.750493392</v>
      </c>
      <c r="AU43" s="5">
        <f t="shared" si="27"/>
        <v>13640536.348587846</v>
      </c>
      <c r="AV43" s="5"/>
      <c r="AW43" s="5">
        <v>0</v>
      </c>
      <c r="AX43" s="5">
        <v>0</v>
      </c>
      <c r="AY43" s="5">
        <f t="shared" si="11"/>
        <v>0</v>
      </c>
      <c r="AZ43" s="5">
        <f t="shared" si="12"/>
        <v>13640536.348587846</v>
      </c>
      <c r="BA43" s="5">
        <f t="shared" si="13"/>
        <v>4767106.9387778491</v>
      </c>
      <c r="BB43">
        <v>0</v>
      </c>
      <c r="BC43" s="5">
        <f t="shared" si="14"/>
        <v>4767106.9387778491</v>
      </c>
      <c r="BD43" s="5">
        <f t="shared" si="15"/>
        <v>481137.830342</v>
      </c>
      <c r="BE43" s="5">
        <f t="shared" si="16"/>
        <v>746237.52105605754</v>
      </c>
      <c r="BF43" s="5">
        <f t="shared" si="17"/>
        <v>25560.614516137834</v>
      </c>
      <c r="BG43" s="5">
        <f t="shared" si="18"/>
        <v>0</v>
      </c>
      <c r="BH43" s="5">
        <f t="shared" si="19"/>
        <v>6020042.9046920454</v>
      </c>
      <c r="BI43" s="5">
        <f>VLOOKUP(A43,'Base Cost'!$A$5:$AF$361,32,FALSE)</f>
        <v>251234.19860494955</v>
      </c>
    </row>
    <row r="44" spans="1:61">
      <c r="A44" t="s">
        <v>171</v>
      </c>
      <c r="B44" t="s">
        <v>172</v>
      </c>
      <c r="C44" t="s">
        <v>173</v>
      </c>
      <c r="D44" s="12" t="s">
        <v>1070</v>
      </c>
      <c r="J44" s="5"/>
      <c r="K44" s="5"/>
      <c r="L44" s="5">
        <v>273146.77</v>
      </c>
      <c r="M44" s="5">
        <f>VLOOKUP(A44,'Detail SFPR'!$A$5:$E$360,5,FALSE)</f>
        <v>345938.66353274032</v>
      </c>
      <c r="N44" s="5">
        <f t="shared" si="0"/>
        <v>60657.484880832497</v>
      </c>
      <c r="O44" s="5">
        <v>59182.47</v>
      </c>
      <c r="P44" s="5">
        <f>VLOOKUP(A44,'Detail SFPR'!$A$5:$F$360,6,FALSE)</f>
        <v>42567.29</v>
      </c>
      <c r="Q44" s="5">
        <f t="shared" si="1"/>
        <v>-13845.429494000002</v>
      </c>
      <c r="R44" s="5">
        <v>32026.15</v>
      </c>
      <c r="S44" s="5">
        <f>VLOOKUP(A44,'Detail SFPR'!$A$5:$G$360,7,FALSE)</f>
        <v>63274.602061030324</v>
      </c>
      <c r="T44" s="5">
        <f t="shared" si="20"/>
        <v>26039.335102456567</v>
      </c>
      <c r="U44" s="5">
        <v>0</v>
      </c>
      <c r="V44" s="5">
        <f>VLOOKUP(A44,'Detail SFPR'!$A$5:$H$360,8,FALSE)</f>
        <v>0</v>
      </c>
      <c r="W44" s="5">
        <f t="shared" si="21"/>
        <v>0</v>
      </c>
      <c r="X44" s="5">
        <v>0</v>
      </c>
      <c r="Y44" s="5">
        <f>VLOOKUP(A44,'Detail SFPR'!$A$5:$I$360,9,FALSE)</f>
        <v>25937.087033983684</v>
      </c>
      <c r="Z44" s="5">
        <f t="shared" si="22"/>
        <v>21613.374625418604</v>
      </c>
      <c r="AA44" s="5">
        <f t="shared" si="23"/>
        <v>364355.39</v>
      </c>
      <c r="AB44" s="5">
        <f t="shared" si="24"/>
        <v>477717.64262775431</v>
      </c>
      <c r="AC44" s="5">
        <f t="shared" si="25"/>
        <v>94464.765114707669</v>
      </c>
      <c r="AD44" s="5">
        <f t="shared" si="26"/>
        <v>458820.15511470765</v>
      </c>
      <c r="AE44" s="5"/>
      <c r="AF44" s="5"/>
      <c r="AG44" s="5">
        <f t="shared" si="2"/>
        <v>60657.484880832497</v>
      </c>
      <c r="AH44" s="5">
        <f t="shared" si="3"/>
        <v>-13845.429494000002</v>
      </c>
      <c r="AI44" s="5">
        <f t="shared" si="4"/>
        <v>26039.335102456567</v>
      </c>
      <c r="AJ44" s="5">
        <f t="shared" si="5"/>
        <v>0</v>
      </c>
      <c r="AK44" s="5">
        <f t="shared" si="6"/>
        <v>21613.374625418604</v>
      </c>
      <c r="AL44" s="5">
        <f t="shared" si="7"/>
        <v>364355.39</v>
      </c>
      <c r="AM44" s="5">
        <f t="shared" si="8"/>
        <v>477717.64262775431</v>
      </c>
      <c r="AN44" s="5">
        <f t="shared" si="9"/>
        <v>94464.765114707669</v>
      </c>
      <c r="AO44" s="5">
        <f t="shared" si="10"/>
        <v>458820.15511470765</v>
      </c>
      <c r="AP44" s="5">
        <f>VLOOKUP(A44,'Detail SFPR'!$A$5:$M$361,13,FALSE)</f>
        <v>0</v>
      </c>
      <c r="AQ44" s="5">
        <f>VLOOKUP(A44,'Detail SFPR'!A:X,23,FALSE)</f>
        <v>538137.55140194471</v>
      </c>
      <c r="AR44" s="5">
        <f>VLOOKUP(A44,'Detail SFPR'!$A$5:$T$361,19,FALSE)</f>
        <v>11618.54</v>
      </c>
      <c r="AS44" s="5">
        <f>VLOOKUP(A44,'Detail SFPR'!$A$5:$U$360,21,FALSE)</f>
        <v>1703.3148800000001</v>
      </c>
      <c r="AT44" s="5">
        <f>VLOOKUP(A44,'Detail SFPR'!$A$5:$V$361,22,FALSE)</f>
        <v>41683.445094190407</v>
      </c>
      <c r="AU44" s="5">
        <f t="shared" si="27"/>
        <v>1051963.0064908427</v>
      </c>
      <c r="AV44" s="5"/>
      <c r="AW44" s="5">
        <v>0</v>
      </c>
      <c r="AX44" s="5">
        <v>0</v>
      </c>
      <c r="AY44" s="5">
        <f t="shared" si="11"/>
        <v>0</v>
      </c>
      <c r="AZ44" s="5">
        <f t="shared" si="12"/>
        <v>1051963.0064908427</v>
      </c>
      <c r="BA44" s="5">
        <f t="shared" si="13"/>
        <v>333804.25488083251</v>
      </c>
      <c r="BB44">
        <v>0</v>
      </c>
      <c r="BC44" s="5">
        <f t="shared" si="14"/>
        <v>333804.25488083251</v>
      </c>
      <c r="BD44" s="5">
        <f t="shared" si="15"/>
        <v>45337.040505999998</v>
      </c>
      <c r="BE44" s="5">
        <f t="shared" si="16"/>
        <v>58065.485102456572</v>
      </c>
      <c r="BF44" s="5">
        <f t="shared" si="17"/>
        <v>0</v>
      </c>
      <c r="BG44" s="5">
        <f t="shared" si="18"/>
        <v>21613.374625418604</v>
      </c>
      <c r="BH44" s="5">
        <f t="shared" si="19"/>
        <v>458820.15511470771</v>
      </c>
      <c r="BI44" s="5">
        <f>VLOOKUP(A44,'Base Cost'!$A$5:$AF$361,32,FALSE)</f>
        <v>17911.399008240081</v>
      </c>
    </row>
    <row r="45" spans="1:61">
      <c r="A45" t="s">
        <v>174</v>
      </c>
      <c r="B45" t="s">
        <v>2797</v>
      </c>
      <c r="C45" t="s">
        <v>75</v>
      </c>
      <c r="D45" s="12" t="s">
        <v>1070</v>
      </c>
      <c r="J45" s="5"/>
      <c r="K45" s="5"/>
      <c r="L45" s="5">
        <v>897290.82</v>
      </c>
      <c r="M45" s="5">
        <f>VLOOKUP(A45,'Detail SFPR'!$A$5:$E$360,5,FALSE)</f>
        <v>797576.01256907848</v>
      </c>
      <c r="N45" s="5">
        <f t="shared" si="0"/>
        <v>-83092.349032186859</v>
      </c>
      <c r="O45" s="5">
        <v>1353439.12</v>
      </c>
      <c r="P45" s="5">
        <f>VLOOKUP(A45,'Detail SFPR'!$A$5:$F$360,6,FALSE)</f>
        <v>1063240.3700000001</v>
      </c>
      <c r="Q45" s="5">
        <f t="shared" si="1"/>
        <v>-241822.61837500002</v>
      </c>
      <c r="R45" s="5">
        <v>76067.64</v>
      </c>
      <c r="S45" s="5">
        <f>VLOOKUP(A45,'Detail SFPR'!$A$5:$G$360,7,FALSE)</f>
        <v>110795.98684542305</v>
      </c>
      <c r="T45" s="5">
        <f t="shared" si="20"/>
        <v>28939.131426291027</v>
      </c>
      <c r="U45" s="5">
        <v>624.79999999999995</v>
      </c>
      <c r="V45" s="5">
        <f>VLOOKUP(A45,'Detail SFPR'!$A$5:$H$360,8,FALSE)</f>
        <v>0</v>
      </c>
      <c r="W45" s="5">
        <f t="shared" si="21"/>
        <v>-520.64584000000002</v>
      </c>
      <c r="X45" s="5">
        <v>0</v>
      </c>
      <c r="Y45" s="5">
        <f>VLOOKUP(A45,'Detail SFPR'!$A$5:$I$360,9,FALSE)</f>
        <v>0</v>
      </c>
      <c r="Z45" s="5">
        <f t="shared" si="22"/>
        <v>0</v>
      </c>
      <c r="AA45" s="5">
        <f t="shared" si="23"/>
        <v>2327422.38</v>
      </c>
      <c r="AB45" s="5">
        <f t="shared" si="24"/>
        <v>1971612.3694145016</v>
      </c>
      <c r="AC45" s="5">
        <f t="shared" si="25"/>
        <v>-296496.48182089586</v>
      </c>
      <c r="AD45" s="5">
        <f t="shared" si="26"/>
        <v>2030925.8981791041</v>
      </c>
      <c r="AE45" s="5"/>
      <c r="AF45" s="5"/>
      <c r="AG45" s="5">
        <f t="shared" si="2"/>
        <v>-83092.349032186859</v>
      </c>
      <c r="AH45" s="5">
        <f t="shared" si="3"/>
        <v>-241822.61837500002</v>
      </c>
      <c r="AI45" s="5">
        <f t="shared" si="4"/>
        <v>28939.131426291027</v>
      </c>
      <c r="AJ45" s="5">
        <f t="shared" si="5"/>
        <v>-520.64584000000002</v>
      </c>
      <c r="AK45" s="5">
        <f t="shared" si="6"/>
        <v>0</v>
      </c>
      <c r="AL45" s="5">
        <f t="shared" si="7"/>
        <v>2327422.38</v>
      </c>
      <c r="AM45" s="5">
        <f t="shared" si="8"/>
        <v>1971612.3694145016</v>
      </c>
      <c r="AN45" s="5">
        <f t="shared" si="9"/>
        <v>-296496.48182089586</v>
      </c>
      <c r="AO45" s="5">
        <f t="shared" si="10"/>
        <v>1971612.3694145016</v>
      </c>
      <c r="AP45" s="5">
        <f>VLOOKUP(A45,'Detail SFPR'!$A$5:$M$361,13,FALSE)</f>
        <v>0</v>
      </c>
      <c r="AQ45" s="5">
        <f>VLOOKUP(A45,'Detail SFPR'!A:X,23,FALSE)</f>
        <v>2114764.8412296744</v>
      </c>
      <c r="AR45" s="5">
        <f>VLOOKUP(A45,'Detail SFPR'!$A$5:$T$361,19,FALSE)</f>
        <v>19941.95</v>
      </c>
      <c r="AS45" s="5">
        <f>VLOOKUP(A45,'Detail SFPR'!$A$5:$U$360,21,FALSE)</f>
        <v>4035.6521599999996</v>
      </c>
      <c r="AT45" s="5">
        <f>VLOOKUP(A45,'Detail SFPR'!$A$5:$V$361,22,FALSE)</f>
        <v>98760.298055172796</v>
      </c>
      <c r="AU45" s="5">
        <f t="shared" si="27"/>
        <v>4209115.1108593494</v>
      </c>
      <c r="AV45" s="5"/>
      <c r="AW45" s="5">
        <v>0</v>
      </c>
      <c r="AX45" s="5">
        <v>0</v>
      </c>
      <c r="AY45" s="5">
        <f t="shared" si="11"/>
        <v>0</v>
      </c>
      <c r="AZ45" s="5">
        <f t="shared" si="12"/>
        <v>4209115.1108593494</v>
      </c>
      <c r="BA45" s="5">
        <f t="shared" si="13"/>
        <v>797576.01256907848</v>
      </c>
      <c r="BB45">
        <v>0</v>
      </c>
      <c r="BC45" s="5">
        <f t="shared" si="14"/>
        <v>797576.01256907848</v>
      </c>
      <c r="BD45" s="5">
        <f t="shared" si="15"/>
        <v>1063240.3700000001</v>
      </c>
      <c r="BE45" s="5">
        <f t="shared" si="16"/>
        <v>110795.98684542305</v>
      </c>
      <c r="BF45" s="5">
        <f t="shared" si="17"/>
        <v>0</v>
      </c>
      <c r="BG45" s="5">
        <f t="shared" si="18"/>
        <v>0</v>
      </c>
      <c r="BH45" s="5">
        <f t="shared" si="19"/>
        <v>1971612.3694145016</v>
      </c>
      <c r="BI45" s="5">
        <f>VLOOKUP(A45,'Base Cost'!$A$5:$AF$361,32,FALSE)</f>
        <v>42437.353741796658</v>
      </c>
    </row>
    <row r="46" spans="1:61">
      <c r="A46" t="s">
        <v>179</v>
      </c>
      <c r="B46" t="s">
        <v>180</v>
      </c>
      <c r="C46" t="s">
        <v>90</v>
      </c>
      <c r="D46" s="12" t="s">
        <v>1070</v>
      </c>
      <c r="J46" s="5"/>
      <c r="K46" s="5"/>
      <c r="L46" s="5">
        <v>1596042.04</v>
      </c>
      <c r="M46" s="5">
        <f>VLOOKUP(A46,'Detail SFPR'!$A$5:$E$360,5,FALSE)</f>
        <v>1819148.8907992155</v>
      </c>
      <c r="N46" s="5">
        <f t="shared" si="0"/>
        <v>185914.93877098628</v>
      </c>
      <c r="O46" s="5">
        <v>113067.44</v>
      </c>
      <c r="P46" s="5">
        <f>VLOOKUP(A46,'Detail SFPR'!$A$5:$F$360,6,FALSE)</f>
        <v>118171.69</v>
      </c>
      <c r="Q46" s="5">
        <f t="shared" si="1"/>
        <v>4253.3715250000005</v>
      </c>
      <c r="R46" s="5">
        <v>155057.45000000001</v>
      </c>
      <c r="S46" s="5">
        <f>VLOOKUP(A46,'Detail SFPR'!$A$5:$G$360,7,FALSE)</f>
        <v>162543.03875592179</v>
      </c>
      <c r="T46" s="5">
        <f t="shared" si="20"/>
        <v>6237.7411103096201</v>
      </c>
      <c r="U46" s="5">
        <v>0</v>
      </c>
      <c r="V46" s="5">
        <f>VLOOKUP(A46,'Detail SFPR'!$A$5:$H$360,8,FALSE)</f>
        <v>0</v>
      </c>
      <c r="W46" s="5">
        <f t="shared" si="21"/>
        <v>0</v>
      </c>
      <c r="X46" s="5">
        <v>0</v>
      </c>
      <c r="Y46" s="5">
        <f>VLOOKUP(A46,'Detail SFPR'!$A$5:$I$360,9,FALSE)</f>
        <v>0</v>
      </c>
      <c r="Z46" s="5">
        <f t="shared" si="22"/>
        <v>0</v>
      </c>
      <c r="AA46" s="5">
        <f t="shared" si="23"/>
        <v>1864166.93</v>
      </c>
      <c r="AB46" s="5">
        <f t="shared" si="24"/>
        <v>2099863.6195551371</v>
      </c>
      <c r="AC46" s="5">
        <f t="shared" si="25"/>
        <v>196406.05140629588</v>
      </c>
      <c r="AD46" s="5">
        <f t="shared" si="26"/>
        <v>2060572.9814062959</v>
      </c>
      <c r="AE46" s="5"/>
      <c r="AF46" s="5"/>
      <c r="AG46" s="5">
        <f t="shared" si="2"/>
        <v>185914.93877098628</v>
      </c>
      <c r="AH46" s="5">
        <f t="shared" si="3"/>
        <v>4253.3715250000005</v>
      </c>
      <c r="AI46" s="5">
        <f t="shared" si="4"/>
        <v>6237.7411103096201</v>
      </c>
      <c r="AJ46" s="5">
        <f t="shared" si="5"/>
        <v>0</v>
      </c>
      <c r="AK46" s="5">
        <f t="shared" si="6"/>
        <v>0</v>
      </c>
      <c r="AL46" s="5">
        <f t="shared" si="7"/>
        <v>1864166.93</v>
      </c>
      <c r="AM46" s="5">
        <f t="shared" si="8"/>
        <v>2099863.6195551371</v>
      </c>
      <c r="AN46" s="5">
        <f t="shared" si="9"/>
        <v>196406.05140629588</v>
      </c>
      <c r="AO46" s="5">
        <f t="shared" si="10"/>
        <v>2060572.9814062959</v>
      </c>
      <c r="AP46" s="5">
        <f>VLOOKUP(A46,'Detail SFPR'!$A$5:$M$361,13,FALSE)</f>
        <v>0</v>
      </c>
      <c r="AQ46" s="5">
        <f>VLOOKUP(A46,'Detail SFPR'!A:X,23,FALSE)</f>
        <v>2415120.2095618374</v>
      </c>
      <c r="AR46" s="5">
        <f>VLOOKUP(A46,'Detail SFPR'!$A$5:$T$361,19,FALSE)</f>
        <v>9850.8799999999992</v>
      </c>
      <c r="AS46" s="5">
        <f>VLOOKUP(A46,'Detail SFPR'!$A$5:$U$360,21,FALSE)</f>
        <v>8887.4884399999992</v>
      </c>
      <c r="AT46" s="5">
        <f>VLOOKUP(A46,'Detail SFPR'!$A$5:$V$361,22,FALSE)</f>
        <v>217494.2171667002</v>
      </c>
      <c r="AU46" s="5">
        <f t="shared" si="27"/>
        <v>4711925.7765748342</v>
      </c>
      <c r="AV46" s="5"/>
      <c r="AW46" s="5">
        <v>0</v>
      </c>
      <c r="AX46" s="5">
        <v>0</v>
      </c>
      <c r="AY46" s="5">
        <f t="shared" si="11"/>
        <v>0</v>
      </c>
      <c r="AZ46" s="5">
        <f t="shared" si="12"/>
        <v>4711925.7765748342</v>
      </c>
      <c r="BA46" s="5">
        <f t="shared" si="13"/>
        <v>1781956.9787709862</v>
      </c>
      <c r="BB46">
        <v>0</v>
      </c>
      <c r="BC46" s="5">
        <f t="shared" si="14"/>
        <v>1781956.9787709862</v>
      </c>
      <c r="BD46" s="5">
        <f t="shared" si="15"/>
        <v>117320.811525</v>
      </c>
      <c r="BE46" s="5">
        <f t="shared" si="16"/>
        <v>161295.19111030962</v>
      </c>
      <c r="BF46" s="5">
        <f t="shared" si="17"/>
        <v>0</v>
      </c>
      <c r="BG46" s="5">
        <f t="shared" si="18"/>
        <v>0</v>
      </c>
      <c r="BH46" s="5">
        <f t="shared" si="19"/>
        <v>2060572.9814062959</v>
      </c>
      <c r="BI46" s="5">
        <f>VLOOKUP(A46,'Base Cost'!$A$5:$AF$361,32,FALSE)</f>
        <v>93457.383305405732</v>
      </c>
    </row>
    <row r="47" spans="1:61">
      <c r="A47" t="s">
        <v>181</v>
      </c>
      <c r="B47" t="s">
        <v>2798</v>
      </c>
      <c r="C47" t="s">
        <v>93</v>
      </c>
      <c r="D47" s="12" t="s">
        <v>1070</v>
      </c>
      <c r="J47" s="5"/>
      <c r="K47" s="5"/>
      <c r="L47" s="5">
        <v>977534.83</v>
      </c>
      <c r="M47" s="5">
        <f>VLOOKUP(A47,'Detail SFPR'!$A$5:$E$360,5,FALSE)</f>
        <v>678688.57185179705</v>
      </c>
      <c r="N47" s="5">
        <f t="shared" si="0"/>
        <v>-249028.58691489749</v>
      </c>
      <c r="O47" s="5">
        <v>1163448.18</v>
      </c>
      <c r="P47" s="5">
        <f>VLOOKUP(A47,'Detail SFPR'!$A$5:$F$360,6,FALSE)</f>
        <v>658331.15999999992</v>
      </c>
      <c r="Q47" s="5">
        <f t="shared" si="1"/>
        <v>-420914.01276600006</v>
      </c>
      <c r="R47" s="5">
        <v>141777.18</v>
      </c>
      <c r="S47" s="5">
        <f>VLOOKUP(A47,'Detail SFPR'!$A$5:$G$360,7,FALSE)</f>
        <v>102695.56850207671</v>
      </c>
      <c r="T47" s="5">
        <f t="shared" si="20"/>
        <v>-32566.706861219471</v>
      </c>
      <c r="U47" s="5">
        <v>1999.36</v>
      </c>
      <c r="V47" s="5">
        <f>VLOOKUP(A47,'Detail SFPR'!$A$5:$H$360,8,FALSE)</f>
        <v>0</v>
      </c>
      <c r="W47" s="5">
        <f t="shared" si="21"/>
        <v>-1666.0666879999999</v>
      </c>
      <c r="X47" s="5">
        <v>0</v>
      </c>
      <c r="Y47" s="5">
        <f>VLOOKUP(A47,'Detail SFPR'!$A$5:$I$360,9,FALSE)</f>
        <v>0</v>
      </c>
      <c r="Z47" s="5">
        <f t="shared" si="22"/>
        <v>0</v>
      </c>
      <c r="AA47" s="5">
        <f t="shared" si="23"/>
        <v>2284759.5499999998</v>
      </c>
      <c r="AB47" s="5">
        <f t="shared" si="24"/>
        <v>1439715.3003538738</v>
      </c>
      <c r="AC47" s="5">
        <f t="shared" si="25"/>
        <v>-704175.37323011702</v>
      </c>
      <c r="AD47" s="5">
        <f t="shared" si="26"/>
        <v>1580584.1767698829</v>
      </c>
      <c r="AE47" s="5"/>
      <c r="AF47" s="5"/>
      <c r="AG47" s="5">
        <f t="shared" si="2"/>
        <v>-249028.58691489749</v>
      </c>
      <c r="AH47" s="5">
        <f t="shared" si="3"/>
        <v>-420914.01276600006</v>
      </c>
      <c r="AI47" s="5">
        <f t="shared" si="4"/>
        <v>-32566.706861219471</v>
      </c>
      <c r="AJ47" s="5">
        <f t="shared" si="5"/>
        <v>-1666.0666879999999</v>
      </c>
      <c r="AK47" s="5">
        <f t="shared" si="6"/>
        <v>0</v>
      </c>
      <c r="AL47" s="5">
        <f t="shared" si="7"/>
        <v>2284759.5499999998</v>
      </c>
      <c r="AM47" s="5">
        <f t="shared" si="8"/>
        <v>1439715.3003538738</v>
      </c>
      <c r="AN47" s="5">
        <f t="shared" si="9"/>
        <v>-704175.37323011702</v>
      </c>
      <c r="AO47" s="5">
        <f t="shared" si="10"/>
        <v>1439715.3003538738</v>
      </c>
      <c r="AP47" s="5">
        <f>VLOOKUP(A47,'Detail SFPR'!$A$5:$M$361,13,FALSE)</f>
        <v>0</v>
      </c>
      <c r="AQ47" s="5">
        <f>VLOOKUP(A47,'Detail SFPR'!A:X,23,FALSE)</f>
        <v>1560507.8564882907</v>
      </c>
      <c r="AR47" s="5">
        <f>VLOOKUP(A47,'Detail SFPR'!$A$5:$T$361,19,FALSE)</f>
        <v>17311.48</v>
      </c>
      <c r="AS47" s="5">
        <f>VLOOKUP(A47,'Detail SFPR'!$A$5:$U$360,21,FALSE)</f>
        <v>3405.2973999999999</v>
      </c>
      <c r="AT47" s="5">
        <f>VLOOKUP(A47,'Detail SFPR'!$A$5:$V$361,22,FALSE)</f>
        <v>83334.284734417</v>
      </c>
      <c r="AU47" s="5">
        <f t="shared" si="27"/>
        <v>3104274.2189765819</v>
      </c>
      <c r="AV47" s="5"/>
      <c r="AW47" s="5">
        <v>0</v>
      </c>
      <c r="AX47" s="5">
        <v>0</v>
      </c>
      <c r="AY47" s="5">
        <f t="shared" si="11"/>
        <v>0</v>
      </c>
      <c r="AZ47" s="5">
        <f t="shared" si="12"/>
        <v>3104274.2189765819</v>
      </c>
      <c r="BA47" s="5">
        <f t="shared" si="13"/>
        <v>678688.57185179705</v>
      </c>
      <c r="BB47">
        <v>0</v>
      </c>
      <c r="BC47" s="5">
        <f t="shared" si="14"/>
        <v>678688.57185179705</v>
      </c>
      <c r="BD47" s="5">
        <f t="shared" si="15"/>
        <v>658331.15999999992</v>
      </c>
      <c r="BE47" s="5">
        <f t="shared" si="16"/>
        <v>102695.56850207671</v>
      </c>
      <c r="BF47" s="5">
        <f t="shared" si="17"/>
        <v>0</v>
      </c>
      <c r="BG47" s="5">
        <f t="shared" si="18"/>
        <v>0</v>
      </c>
      <c r="BH47" s="5">
        <f t="shared" si="19"/>
        <v>1439715.3003538738</v>
      </c>
      <c r="BI47" s="5">
        <f>VLOOKUP(A47,'Base Cost'!$A$5:$AF$361,32,FALSE)</f>
        <v>35808.787435193735</v>
      </c>
    </row>
    <row r="48" spans="1:61">
      <c r="A48" t="s">
        <v>183</v>
      </c>
      <c r="B48" t="s">
        <v>1854</v>
      </c>
      <c r="C48" t="s">
        <v>111</v>
      </c>
      <c r="D48" s="12" t="s">
        <v>1070</v>
      </c>
      <c r="J48" s="5"/>
      <c r="K48" s="5"/>
      <c r="L48" s="5">
        <v>572633.80000000005</v>
      </c>
      <c r="M48" s="5">
        <f>VLOOKUP(A48,'Detail SFPR'!$A$5:$E$360,5,FALSE)</f>
        <v>497135.13976990606</v>
      </c>
      <c r="N48" s="5">
        <f t="shared" si="0"/>
        <v>-62913.033569737323</v>
      </c>
      <c r="O48" s="5">
        <v>931891.44</v>
      </c>
      <c r="P48" s="5">
        <f>VLOOKUP(A48,'Detail SFPR'!$A$5:$F$360,6,FALSE)</f>
        <v>413664.38</v>
      </c>
      <c r="Q48" s="5">
        <f t="shared" si="1"/>
        <v>-431838.60909799999</v>
      </c>
      <c r="R48" s="5">
        <v>66455.929999999993</v>
      </c>
      <c r="S48" s="5">
        <f>VLOOKUP(A48,'Detail SFPR'!$A$5:$G$360,7,FALSE)</f>
        <v>68365.929940040922</v>
      </c>
      <c r="T48" s="5">
        <f t="shared" si="20"/>
        <v>1591.602950036106</v>
      </c>
      <c r="U48" s="5">
        <v>0</v>
      </c>
      <c r="V48" s="5">
        <f>VLOOKUP(A48,'Detail SFPR'!$A$5:$H$360,8,FALSE)</f>
        <v>0</v>
      </c>
      <c r="W48" s="5">
        <f t="shared" si="21"/>
        <v>0</v>
      </c>
      <c r="X48" s="5">
        <v>0</v>
      </c>
      <c r="Y48" s="5">
        <f>VLOOKUP(A48,'Detail SFPR'!$A$5:$I$360,9,FALSE)</f>
        <v>0</v>
      </c>
      <c r="Z48" s="5">
        <f t="shared" si="22"/>
        <v>0</v>
      </c>
      <c r="AA48" s="5">
        <f t="shared" si="23"/>
        <v>1570981.17</v>
      </c>
      <c r="AB48" s="5">
        <f t="shared" si="24"/>
        <v>979165.44970994699</v>
      </c>
      <c r="AC48" s="5">
        <f t="shared" si="25"/>
        <v>-493160.03971770121</v>
      </c>
      <c r="AD48" s="5">
        <f t="shared" si="26"/>
        <v>1077821.1302822987</v>
      </c>
      <c r="AE48" s="5"/>
      <c r="AF48" s="5"/>
      <c r="AG48" s="5">
        <f t="shared" si="2"/>
        <v>-62913.033569737323</v>
      </c>
      <c r="AH48" s="5">
        <f t="shared" si="3"/>
        <v>-431838.60909799999</v>
      </c>
      <c r="AI48" s="5">
        <f t="shared" si="4"/>
        <v>1591.602950036106</v>
      </c>
      <c r="AJ48" s="5">
        <f t="shared" si="5"/>
        <v>0</v>
      </c>
      <c r="AK48" s="5">
        <f t="shared" si="6"/>
        <v>0</v>
      </c>
      <c r="AL48" s="5">
        <f t="shared" si="7"/>
        <v>1570981.17</v>
      </c>
      <c r="AM48" s="5">
        <f t="shared" si="8"/>
        <v>979165.44970994699</v>
      </c>
      <c r="AN48" s="5">
        <f t="shared" si="9"/>
        <v>-493160.03971770121</v>
      </c>
      <c r="AO48" s="5">
        <f t="shared" si="10"/>
        <v>979165.44970994699</v>
      </c>
      <c r="AP48" s="5">
        <f>VLOOKUP(A48,'Detail SFPR'!$A$5:$M$361,13,FALSE)</f>
        <v>0</v>
      </c>
      <c r="AQ48" s="5">
        <f>VLOOKUP(A48,'Detail SFPR'!A:X,23,FALSE)</f>
        <v>1190720.3025355171</v>
      </c>
      <c r="AR48" s="5">
        <f>VLOOKUP(A48,'Detail SFPR'!$A$5:$T$361,19,FALSE)</f>
        <v>15584.86</v>
      </c>
      <c r="AS48" s="5">
        <f>VLOOKUP(A48,'Detail SFPR'!$A$5:$U$360,21,FALSE)</f>
        <v>2579.3197199999995</v>
      </c>
      <c r="AT48" s="5">
        <f>VLOOKUP(A48,'Detail SFPR'!$A$5:$V$361,22,FALSE)</f>
        <v>63120.996118452596</v>
      </c>
      <c r="AU48" s="5">
        <f t="shared" si="27"/>
        <v>2251170.9280839167</v>
      </c>
      <c r="AV48" s="5"/>
      <c r="AW48" s="5">
        <v>0</v>
      </c>
      <c r="AX48" s="5">
        <v>0</v>
      </c>
      <c r="AY48" s="5">
        <f t="shared" si="11"/>
        <v>0</v>
      </c>
      <c r="AZ48" s="5">
        <f t="shared" si="12"/>
        <v>2251170.9280839167</v>
      </c>
      <c r="BA48" s="5">
        <f t="shared" si="13"/>
        <v>497135.13976990606</v>
      </c>
      <c r="BB48">
        <v>0</v>
      </c>
      <c r="BC48" s="5">
        <f t="shared" si="14"/>
        <v>497135.13976990606</v>
      </c>
      <c r="BD48" s="5">
        <f t="shared" si="15"/>
        <v>413664.38</v>
      </c>
      <c r="BE48" s="5">
        <f t="shared" si="16"/>
        <v>68365.929940040922</v>
      </c>
      <c r="BF48" s="5">
        <f t="shared" si="17"/>
        <v>0</v>
      </c>
      <c r="BG48" s="5">
        <f t="shared" si="18"/>
        <v>0</v>
      </c>
      <c r="BH48" s="5">
        <f t="shared" si="19"/>
        <v>979165.44970994699</v>
      </c>
      <c r="BI48" s="5">
        <f>VLOOKUP(A48,'Base Cost'!$A$5:$AF$361,32,FALSE)</f>
        <v>27123.126332778866</v>
      </c>
    </row>
    <row r="49" spans="1:61">
      <c r="A49" t="s">
        <v>185</v>
      </c>
      <c r="B49" t="s">
        <v>2799</v>
      </c>
      <c r="C49" t="s">
        <v>72</v>
      </c>
      <c r="D49" s="12" t="s">
        <v>1070</v>
      </c>
      <c r="J49" s="5"/>
      <c r="K49" s="5"/>
      <c r="L49" s="5">
        <v>1341487.1100000001</v>
      </c>
      <c r="M49" s="5">
        <f>VLOOKUP(A49,'Detail SFPR'!$A$5:$E$360,5,FALSE)</f>
        <v>1022302.9470509943</v>
      </c>
      <c r="N49" s="5">
        <f t="shared" si="0"/>
        <v>-265976.16298540658</v>
      </c>
      <c r="O49" s="5">
        <v>2207831.9300000002</v>
      </c>
      <c r="P49" s="5">
        <f>VLOOKUP(A49,'Detail SFPR'!$A$5:$F$360,6,FALSE)</f>
        <v>1124497.8900000001</v>
      </c>
      <c r="Q49" s="5">
        <f t="shared" si="1"/>
        <v>-902742.2555320001</v>
      </c>
      <c r="R49" s="5">
        <v>150568.93</v>
      </c>
      <c r="S49" s="5">
        <f>VLOOKUP(A49,'Detail SFPR'!$A$5:$G$360,7,FALSE)</f>
        <v>129471.73498173372</v>
      </c>
      <c r="T49" s="5">
        <f t="shared" si="20"/>
        <v>-17580.292608721284</v>
      </c>
      <c r="U49" s="5">
        <v>340.8</v>
      </c>
      <c r="V49" s="5">
        <f>VLOOKUP(A49,'Detail SFPR'!$A$5:$H$360,8,FALSE)</f>
        <v>0</v>
      </c>
      <c r="W49" s="5">
        <f t="shared" si="21"/>
        <v>-283.98864000000003</v>
      </c>
      <c r="X49" s="5">
        <v>0</v>
      </c>
      <c r="Y49" s="5">
        <f>VLOOKUP(A49,'Detail SFPR'!$A$5:$I$360,9,FALSE)</f>
        <v>0</v>
      </c>
      <c r="Z49" s="5">
        <f t="shared" si="22"/>
        <v>0</v>
      </c>
      <c r="AA49" s="5">
        <f t="shared" si="23"/>
        <v>3700228.77</v>
      </c>
      <c r="AB49" s="5">
        <f t="shared" si="24"/>
        <v>2276272.5720327282</v>
      </c>
      <c r="AC49" s="5">
        <f t="shared" si="25"/>
        <v>-1186582.6997661279</v>
      </c>
      <c r="AD49" s="5">
        <f t="shared" si="26"/>
        <v>2513646.0702338722</v>
      </c>
      <c r="AE49" s="5"/>
      <c r="AF49" s="5"/>
      <c r="AG49" s="5">
        <f t="shared" si="2"/>
        <v>-265976.16298540658</v>
      </c>
      <c r="AH49" s="5">
        <f t="shared" si="3"/>
        <v>-902742.2555320001</v>
      </c>
      <c r="AI49" s="5">
        <f t="shared" si="4"/>
        <v>-17580.292608721284</v>
      </c>
      <c r="AJ49" s="5">
        <f t="shared" si="5"/>
        <v>-283.98864000000003</v>
      </c>
      <c r="AK49" s="5">
        <f t="shared" si="6"/>
        <v>0</v>
      </c>
      <c r="AL49" s="5">
        <f t="shared" si="7"/>
        <v>3700228.77</v>
      </c>
      <c r="AM49" s="5">
        <f t="shared" si="8"/>
        <v>2276272.5720327282</v>
      </c>
      <c r="AN49" s="5">
        <f t="shared" si="9"/>
        <v>-1186582.6997661279</v>
      </c>
      <c r="AO49" s="5">
        <f t="shared" si="10"/>
        <v>2276272.5720327282</v>
      </c>
      <c r="AP49" s="5">
        <f>VLOOKUP(A49,'Detail SFPR'!$A$5:$M$361,13,FALSE)</f>
        <v>0</v>
      </c>
      <c r="AQ49" s="5">
        <f>VLOOKUP(A49,'Detail SFPR'!A:X,23,FALSE)</f>
        <v>2459055.3505927436</v>
      </c>
      <c r="AR49" s="5">
        <f>VLOOKUP(A49,'Detail SFPR'!$A$5:$T$361,19,FALSE)</f>
        <v>18069.900000000001</v>
      </c>
      <c r="AS49" s="5">
        <f>VLOOKUP(A49,'Detail SFPR'!$A$5:$U$360,21,FALSE)</f>
        <v>5152.881440000001</v>
      </c>
      <c r="AT49" s="5">
        <f>VLOOKUP(A49,'Detail SFPR'!$A$5:$V$361,22,FALSE)</f>
        <v>126101.08272001523</v>
      </c>
      <c r="AU49" s="5">
        <f t="shared" si="27"/>
        <v>4884651.7867854871</v>
      </c>
      <c r="AV49" s="5"/>
      <c r="AW49" s="5">
        <v>0</v>
      </c>
      <c r="AX49" s="5">
        <v>0</v>
      </c>
      <c r="AY49" s="5">
        <f t="shared" si="11"/>
        <v>0</v>
      </c>
      <c r="AZ49" s="5">
        <f t="shared" si="12"/>
        <v>4884651.7867854871</v>
      </c>
      <c r="BA49" s="5">
        <f t="shared" si="13"/>
        <v>1022302.9470509943</v>
      </c>
      <c r="BB49">
        <v>0</v>
      </c>
      <c r="BC49" s="5">
        <f t="shared" si="14"/>
        <v>1022302.9470509943</v>
      </c>
      <c r="BD49" s="5">
        <f t="shared" si="15"/>
        <v>1124497.8900000001</v>
      </c>
      <c r="BE49" s="5">
        <f t="shared" si="16"/>
        <v>129471.73498173372</v>
      </c>
      <c r="BF49" s="5">
        <f t="shared" si="17"/>
        <v>0</v>
      </c>
      <c r="BG49" s="5">
        <f t="shared" si="18"/>
        <v>0</v>
      </c>
      <c r="BH49" s="5">
        <f t="shared" si="19"/>
        <v>2276272.5720327282</v>
      </c>
      <c r="BI49" s="5">
        <f>VLOOKUP(A49,'Base Cost'!$A$5:$AF$361,32,FALSE)</f>
        <v>54185.703769578256</v>
      </c>
    </row>
    <row r="50" spans="1:61">
      <c r="A50" t="s">
        <v>187</v>
      </c>
      <c r="B50" t="s">
        <v>188</v>
      </c>
      <c r="C50" t="s">
        <v>108</v>
      </c>
      <c r="D50" s="12" t="s">
        <v>1070</v>
      </c>
      <c r="J50" s="5"/>
      <c r="K50" s="5"/>
      <c r="L50" s="5">
        <v>1264554.7</v>
      </c>
      <c r="M50" s="5">
        <f>VLOOKUP(A50,'Detail SFPR'!$A$5:$E$360,5,FALSE)</f>
        <v>1043295.0066696859</v>
      </c>
      <c r="N50" s="5">
        <f t="shared" si="0"/>
        <v>-184375.70245215067</v>
      </c>
      <c r="O50" s="5">
        <v>1427668.95</v>
      </c>
      <c r="P50" s="5">
        <f>VLOOKUP(A50,'Detail SFPR'!$A$5:$F$360,6,FALSE)</f>
        <v>891861.02</v>
      </c>
      <c r="Q50" s="5">
        <f t="shared" si="1"/>
        <v>-446488.74806899996</v>
      </c>
      <c r="R50" s="5">
        <v>130871.09</v>
      </c>
      <c r="S50" s="5">
        <f>VLOOKUP(A50,'Detail SFPR'!$A$5:$G$360,7,FALSE)</f>
        <v>147778.45988350286</v>
      </c>
      <c r="T50" s="5">
        <f t="shared" si="20"/>
        <v>14088.911323922935</v>
      </c>
      <c r="U50" s="5">
        <v>0</v>
      </c>
      <c r="V50" s="5">
        <f>VLOOKUP(A50,'Detail SFPR'!$A$5:$H$360,8,FALSE)</f>
        <v>1299.7018970000001</v>
      </c>
      <c r="W50" s="5">
        <f t="shared" si="21"/>
        <v>1083.0415907701001</v>
      </c>
      <c r="X50" s="5">
        <v>0</v>
      </c>
      <c r="Y50" s="5">
        <f>VLOOKUP(A50,'Detail SFPR'!$A$5:$I$360,9,FALSE)</f>
        <v>0</v>
      </c>
      <c r="Z50" s="5">
        <f t="shared" si="22"/>
        <v>0</v>
      </c>
      <c r="AA50" s="5">
        <f t="shared" si="23"/>
        <v>2823094.7399999998</v>
      </c>
      <c r="AB50" s="5">
        <f t="shared" si="24"/>
        <v>2084234.1884501888</v>
      </c>
      <c r="AC50" s="5">
        <f t="shared" si="25"/>
        <v>-615692.49760645756</v>
      </c>
      <c r="AD50" s="5">
        <f t="shared" si="26"/>
        <v>2207402.2423935421</v>
      </c>
      <c r="AE50" s="5"/>
      <c r="AF50" s="5"/>
      <c r="AG50" s="5">
        <f t="shared" si="2"/>
        <v>-184375.70245215067</v>
      </c>
      <c r="AH50" s="5">
        <f t="shared" si="3"/>
        <v>-446488.74806899996</v>
      </c>
      <c r="AI50" s="5">
        <f t="shared" si="4"/>
        <v>14088.911323922935</v>
      </c>
      <c r="AJ50" s="5">
        <f t="shared" si="5"/>
        <v>1083.0415907701001</v>
      </c>
      <c r="AK50" s="5">
        <f t="shared" si="6"/>
        <v>0</v>
      </c>
      <c r="AL50" s="5">
        <f t="shared" si="7"/>
        <v>2823094.7399999998</v>
      </c>
      <c r="AM50" s="5">
        <f t="shared" si="8"/>
        <v>2084234.1884501888</v>
      </c>
      <c r="AN50" s="5">
        <f t="shared" si="9"/>
        <v>-615692.49760645756</v>
      </c>
      <c r="AO50" s="5">
        <f t="shared" si="10"/>
        <v>2084234.1884501888</v>
      </c>
      <c r="AP50" s="5">
        <f>VLOOKUP(A50,'Detail SFPR'!$A$5:$M$361,13,FALSE)</f>
        <v>0</v>
      </c>
      <c r="AQ50" s="5">
        <f>VLOOKUP(A50,'Detail SFPR'!A:X,23,FALSE)</f>
        <v>2265501.908732539</v>
      </c>
      <c r="AR50" s="5">
        <f>VLOOKUP(A50,'Detail SFPR'!$A$5:$T$361,19,FALSE)</f>
        <v>16714.400000000001</v>
      </c>
      <c r="AS50" s="5">
        <f>VLOOKUP(A50,'Detail SFPR'!$A$5:$U$360,21,FALSE)</f>
        <v>5110.17</v>
      </c>
      <c r="AT50" s="5">
        <f>VLOOKUP(A50,'Detail SFPR'!$A$5:$V$361,22,FALSE)</f>
        <v>125055.85028235</v>
      </c>
      <c r="AU50" s="5">
        <f t="shared" si="27"/>
        <v>4496616.5174650783</v>
      </c>
      <c r="AV50" s="5"/>
      <c r="AW50" s="5">
        <v>0</v>
      </c>
      <c r="AX50" s="5">
        <v>0</v>
      </c>
      <c r="AY50" s="5">
        <f t="shared" si="11"/>
        <v>0</v>
      </c>
      <c r="AZ50" s="5">
        <f t="shared" si="12"/>
        <v>4496616.5174650783</v>
      </c>
      <c r="BA50" s="5">
        <f t="shared" si="13"/>
        <v>1043295.0066696859</v>
      </c>
      <c r="BB50">
        <v>0</v>
      </c>
      <c r="BC50" s="5">
        <f t="shared" si="14"/>
        <v>1043295.0066696859</v>
      </c>
      <c r="BD50" s="5">
        <f t="shared" si="15"/>
        <v>891861.02</v>
      </c>
      <c r="BE50" s="5">
        <f t="shared" si="16"/>
        <v>147778.45988350286</v>
      </c>
      <c r="BF50" s="5">
        <f t="shared" si="17"/>
        <v>1299.7018970000001</v>
      </c>
      <c r="BG50" s="5">
        <f t="shared" si="18"/>
        <v>0</v>
      </c>
      <c r="BH50" s="5">
        <f t="shared" si="19"/>
        <v>2084234.1884501888</v>
      </c>
      <c r="BI50" s="5">
        <f>VLOOKUP(A50,'Base Cost'!$A$5:$AF$361,32,FALSE)</f>
        <v>53736.566823122106</v>
      </c>
    </row>
    <row r="51" spans="1:61">
      <c r="A51" t="s">
        <v>191</v>
      </c>
      <c r="B51" t="s">
        <v>1856</v>
      </c>
      <c r="C51" t="s">
        <v>193</v>
      </c>
      <c r="D51" s="12" t="s">
        <v>1070</v>
      </c>
      <c r="J51" s="5"/>
      <c r="K51" s="5"/>
      <c r="L51" s="5">
        <v>645898.29</v>
      </c>
      <c r="M51" s="5">
        <f>VLOOKUP(A51,'Detail SFPR'!$A$5:$E$360,5,FALSE)</f>
        <v>730163.25670731592</v>
      </c>
      <c r="N51" s="5">
        <f t="shared" si="0"/>
        <v>70217.996757206318</v>
      </c>
      <c r="O51" s="5">
        <v>962113.42</v>
      </c>
      <c r="P51" s="5">
        <f>VLOOKUP(A51,'Detail SFPR'!$A$5:$F$360,6,FALSE)</f>
        <v>1076217.74</v>
      </c>
      <c r="Q51" s="5">
        <f t="shared" si="1"/>
        <v>95083.129855999956</v>
      </c>
      <c r="R51" s="5">
        <v>67916.800000000003</v>
      </c>
      <c r="S51" s="5">
        <f>VLOOKUP(A51,'Detail SFPR'!$A$5:$G$360,7,FALSE)</f>
        <v>64248.778295509212</v>
      </c>
      <c r="T51" s="5">
        <f t="shared" si="20"/>
        <v>-3056.5624863521766</v>
      </c>
      <c r="U51" s="5">
        <v>0</v>
      </c>
      <c r="V51" s="5">
        <f>VLOOKUP(A51,'Detail SFPR'!$A$5:$H$360,8,FALSE)</f>
        <v>0</v>
      </c>
      <c r="W51" s="5">
        <f t="shared" si="21"/>
        <v>0</v>
      </c>
      <c r="X51" s="5">
        <v>0</v>
      </c>
      <c r="Y51" s="5">
        <f>VLOOKUP(A51,'Detail SFPR'!$A$5:$I$360,9,FALSE)</f>
        <v>0</v>
      </c>
      <c r="Z51" s="5">
        <f t="shared" si="22"/>
        <v>0</v>
      </c>
      <c r="AA51" s="5">
        <f t="shared" si="23"/>
        <v>1675928.51</v>
      </c>
      <c r="AB51" s="5">
        <f t="shared" si="24"/>
        <v>1870629.7750028253</v>
      </c>
      <c r="AC51" s="5">
        <f t="shared" si="25"/>
        <v>162244.56412685412</v>
      </c>
      <c r="AD51" s="5">
        <f t="shared" si="26"/>
        <v>1838173.0741268541</v>
      </c>
      <c r="AE51" s="5"/>
      <c r="AF51" s="5"/>
      <c r="AG51" s="5">
        <f t="shared" si="2"/>
        <v>70217.996757206318</v>
      </c>
      <c r="AH51" s="5">
        <f t="shared" si="3"/>
        <v>95083.129855999956</v>
      </c>
      <c r="AI51" s="5">
        <f t="shared" si="4"/>
        <v>-3056.5624863521766</v>
      </c>
      <c r="AJ51" s="5">
        <f t="shared" si="5"/>
        <v>0</v>
      </c>
      <c r="AK51" s="5">
        <f t="shared" si="6"/>
        <v>0</v>
      </c>
      <c r="AL51" s="5">
        <f t="shared" si="7"/>
        <v>1675928.51</v>
      </c>
      <c r="AM51" s="5">
        <f t="shared" si="8"/>
        <v>1870629.7750028253</v>
      </c>
      <c r="AN51" s="5">
        <f t="shared" si="9"/>
        <v>162244.56412685412</v>
      </c>
      <c r="AO51" s="5">
        <f t="shared" si="10"/>
        <v>1838173.0741268541</v>
      </c>
      <c r="AP51" s="5">
        <f>VLOOKUP(A51,'Detail SFPR'!$A$5:$M$361,13,FALSE)</f>
        <v>0</v>
      </c>
      <c r="AQ51" s="5">
        <f>VLOOKUP(A51,'Detail SFPR'!A:X,23,FALSE)</f>
        <v>2003591.4152200869</v>
      </c>
      <c r="AR51" s="5">
        <f>VLOOKUP(A51,'Detail SFPR'!$A$5:$T$361,19,FALSE)</f>
        <v>20362.12</v>
      </c>
      <c r="AS51" s="5">
        <f>VLOOKUP(A51,'Detail SFPR'!$A$5:$U$360,21,FALSE)</f>
        <v>3748.35952</v>
      </c>
      <c r="AT51" s="5">
        <f>VLOOKUP(A51,'Detail SFPR'!$A$5:$V$361,22,FALSE)</f>
        <v>91729.685497261613</v>
      </c>
      <c r="AU51" s="5">
        <f t="shared" si="27"/>
        <v>3957604.6543642026</v>
      </c>
      <c r="AV51" s="5"/>
      <c r="AW51" s="5">
        <v>0</v>
      </c>
      <c r="AX51" s="5">
        <v>0</v>
      </c>
      <c r="AY51" s="5">
        <f t="shared" si="11"/>
        <v>0</v>
      </c>
      <c r="AZ51" s="5">
        <f t="shared" si="12"/>
        <v>3957604.6543642026</v>
      </c>
      <c r="BA51" s="5">
        <f t="shared" si="13"/>
        <v>716116.28675720631</v>
      </c>
      <c r="BB51">
        <v>0</v>
      </c>
      <c r="BC51" s="5">
        <f t="shared" si="14"/>
        <v>716116.28675720631</v>
      </c>
      <c r="BD51" s="5">
        <f t="shared" si="15"/>
        <v>1057196.5498560001</v>
      </c>
      <c r="BE51" s="5">
        <f t="shared" si="16"/>
        <v>64860.237513647829</v>
      </c>
      <c r="BF51" s="5">
        <f t="shared" si="17"/>
        <v>0</v>
      </c>
      <c r="BG51" s="5">
        <f t="shared" si="18"/>
        <v>0</v>
      </c>
      <c r="BH51" s="5">
        <f t="shared" si="19"/>
        <v>1838173.0741268543</v>
      </c>
      <c r="BI51" s="5">
        <f>VLOOKUP(A51,'Base Cost'!$A$5:$AF$361,32,FALSE)</f>
        <v>39416.295705145996</v>
      </c>
    </row>
    <row r="52" spans="1:61">
      <c r="A52" t="s">
        <v>194</v>
      </c>
      <c r="B52" t="s">
        <v>195</v>
      </c>
      <c r="C52" t="s">
        <v>196</v>
      </c>
      <c r="D52" s="12" t="s">
        <v>1070</v>
      </c>
      <c r="J52" s="5"/>
      <c r="K52" s="5"/>
      <c r="L52" s="5">
        <v>220325.51</v>
      </c>
      <c r="M52" s="5">
        <f>VLOOKUP(A52,'Detail SFPR'!$A$5:$E$360,5,FALSE)</f>
        <v>196854.69035845244</v>
      </c>
      <c r="N52" s="5">
        <f t="shared" si="0"/>
        <v>-19558.234007301591</v>
      </c>
      <c r="O52" s="5">
        <v>18344.900000000001</v>
      </c>
      <c r="P52" s="5">
        <f>VLOOKUP(A52,'Detail SFPR'!$A$5:$F$360,6,FALSE)</f>
        <v>33650.22</v>
      </c>
      <c r="Q52" s="5">
        <f t="shared" si="1"/>
        <v>12753.923156000001</v>
      </c>
      <c r="R52" s="5">
        <v>7268.21</v>
      </c>
      <c r="S52" s="5">
        <f>VLOOKUP(A52,'Detail SFPR'!$A$5:$G$360,7,FALSE)</f>
        <v>16078.401631150618</v>
      </c>
      <c r="T52" s="5">
        <f t="shared" si="20"/>
        <v>7341.5326862378097</v>
      </c>
      <c r="U52" s="5">
        <v>0</v>
      </c>
      <c r="V52" s="5">
        <f>VLOOKUP(A52,'Detail SFPR'!$A$5:$H$360,8,FALSE)</f>
        <v>0</v>
      </c>
      <c r="W52" s="5">
        <f t="shared" si="21"/>
        <v>0</v>
      </c>
      <c r="X52" s="5">
        <v>0</v>
      </c>
      <c r="Y52" s="5">
        <f>VLOOKUP(A52,'Detail SFPR'!$A$5:$I$360,9,FALSE)</f>
        <v>0</v>
      </c>
      <c r="Z52" s="5">
        <f t="shared" si="22"/>
        <v>0</v>
      </c>
      <c r="AA52" s="5">
        <f t="shared" si="23"/>
        <v>245938.62</v>
      </c>
      <c r="AB52" s="5">
        <f t="shared" si="24"/>
        <v>246583.31198960307</v>
      </c>
      <c r="AC52" s="5">
        <f t="shared" si="25"/>
        <v>537.22183493621924</v>
      </c>
      <c r="AD52" s="5">
        <f t="shared" si="26"/>
        <v>246475.8418349362</v>
      </c>
      <c r="AE52" s="5"/>
      <c r="AF52" s="5"/>
      <c r="AG52" s="5">
        <f t="shared" si="2"/>
        <v>-19558.234007301591</v>
      </c>
      <c r="AH52" s="5">
        <f t="shared" si="3"/>
        <v>12753.923156000001</v>
      </c>
      <c r="AI52" s="5">
        <f t="shared" si="4"/>
        <v>7341.5326862378097</v>
      </c>
      <c r="AJ52" s="5">
        <f t="shared" si="5"/>
        <v>0</v>
      </c>
      <c r="AK52" s="5">
        <f t="shared" si="6"/>
        <v>0</v>
      </c>
      <c r="AL52" s="5">
        <f t="shared" si="7"/>
        <v>245938.62</v>
      </c>
      <c r="AM52" s="5">
        <f t="shared" si="8"/>
        <v>246583.31198960307</v>
      </c>
      <c r="AN52" s="5">
        <f t="shared" si="9"/>
        <v>537.22183493621924</v>
      </c>
      <c r="AO52" s="5">
        <f t="shared" si="10"/>
        <v>246475.8418349362</v>
      </c>
      <c r="AP52" s="5">
        <f>VLOOKUP(A52,'Detail SFPR'!$A$5:$M$361,13,FALSE)</f>
        <v>0</v>
      </c>
      <c r="AQ52" s="5">
        <f>VLOOKUP(A52,'Detail SFPR'!A:X,23,FALSE)</f>
        <v>282852.42397768347</v>
      </c>
      <c r="AR52" s="5">
        <f>VLOOKUP(A52,'Detail SFPR'!$A$5:$T$361,19,FALSE)</f>
        <v>10046.549999999999</v>
      </c>
      <c r="AS52" s="5">
        <f>VLOOKUP(A52,'Detail SFPR'!$A$5:$U$360,21,FALSE)</f>
        <v>1022.47288</v>
      </c>
      <c r="AT52" s="5">
        <f>VLOOKUP(A52,'Detail SFPR'!$A$5:$V$361,22,FALSE)</f>
        <v>25021.910308080402</v>
      </c>
      <c r="AU52" s="5">
        <f t="shared" si="27"/>
        <v>565419.19900070014</v>
      </c>
      <c r="AV52" s="5"/>
      <c r="AW52" s="5">
        <v>0</v>
      </c>
      <c r="AX52" s="5">
        <v>0</v>
      </c>
      <c r="AY52" s="5">
        <f t="shared" si="11"/>
        <v>0</v>
      </c>
      <c r="AZ52" s="5">
        <f t="shared" si="12"/>
        <v>565419.19900070014</v>
      </c>
      <c r="BA52" s="5">
        <f t="shared" si="13"/>
        <v>200767.27599269841</v>
      </c>
      <c r="BB52">
        <v>0</v>
      </c>
      <c r="BC52" s="5">
        <f t="shared" si="14"/>
        <v>200767.27599269841</v>
      </c>
      <c r="BD52" s="5">
        <f t="shared" si="15"/>
        <v>31098.823156000002</v>
      </c>
      <c r="BE52" s="5">
        <f t="shared" si="16"/>
        <v>14609.742686237809</v>
      </c>
      <c r="BF52" s="5">
        <f t="shared" si="17"/>
        <v>0</v>
      </c>
      <c r="BG52" s="5">
        <f t="shared" si="18"/>
        <v>0</v>
      </c>
      <c r="BH52" s="5">
        <f t="shared" si="19"/>
        <v>246475.84183493623</v>
      </c>
      <c r="BI52" s="5">
        <f>VLOOKUP(A52,'Base Cost'!$A$5:$AF$361,32,FALSE)</f>
        <v>10751.928456577787</v>
      </c>
    </row>
    <row r="53" spans="1:61">
      <c r="A53" t="s">
        <v>197</v>
      </c>
      <c r="B53" t="s">
        <v>1857</v>
      </c>
      <c r="C53" t="s">
        <v>93</v>
      </c>
      <c r="D53" s="12" t="s">
        <v>1070</v>
      </c>
      <c r="J53" s="5"/>
      <c r="K53" s="5"/>
      <c r="L53" s="5">
        <v>737480.09</v>
      </c>
      <c r="M53" s="5">
        <f>VLOOKUP(A53,'Detail SFPR'!$A$5:$E$360,5,FALSE)</f>
        <v>854210.52403515019</v>
      </c>
      <c r="N53" s="5">
        <f t="shared" si="0"/>
        <v>97271.470681490682</v>
      </c>
      <c r="O53" s="5">
        <v>151555.72</v>
      </c>
      <c r="P53" s="5">
        <f>VLOOKUP(A53,'Detail SFPR'!$A$5:$F$360,6,FALSE)</f>
        <v>157703.03999999998</v>
      </c>
      <c r="Q53" s="5">
        <f t="shared" si="1"/>
        <v>5122.5617559999819</v>
      </c>
      <c r="R53" s="5">
        <v>92625.04</v>
      </c>
      <c r="S53" s="5">
        <f>VLOOKUP(A53,'Detail SFPR'!$A$5:$G$360,7,FALSE)</f>
        <v>132216.14689647086</v>
      </c>
      <c r="T53" s="5">
        <f t="shared" si="20"/>
        <v>32991.269376829179</v>
      </c>
      <c r="U53" s="5">
        <v>17298.16</v>
      </c>
      <c r="V53" s="5">
        <f>VLOOKUP(A53,'Detail SFPR'!$A$5:$H$360,8,FALSE)</f>
        <v>15550.763769883266</v>
      </c>
      <c r="W53" s="5">
        <f t="shared" si="21"/>
        <v>-1456.1052785562745</v>
      </c>
      <c r="X53" s="5">
        <v>239704.3</v>
      </c>
      <c r="Y53" s="5">
        <f>VLOOKUP(A53,'Detail SFPR'!$A$5:$I$360,9,FALSE)</f>
        <v>207439.03190654403</v>
      </c>
      <c r="Z53" s="5">
        <f t="shared" si="22"/>
        <v>-26886.647902276854</v>
      </c>
      <c r="AA53" s="5">
        <f t="shared" si="23"/>
        <v>1238663.31</v>
      </c>
      <c r="AB53" s="5">
        <f t="shared" si="24"/>
        <v>1367119.5066080482</v>
      </c>
      <c r="AC53" s="5">
        <f t="shared" si="25"/>
        <v>107042.54863348673</v>
      </c>
      <c r="AD53" s="5">
        <f t="shared" si="26"/>
        <v>1345705.8586334868</v>
      </c>
      <c r="AE53" s="5"/>
      <c r="AF53" s="5"/>
      <c r="AG53" s="5">
        <f t="shared" si="2"/>
        <v>97271.470681490682</v>
      </c>
      <c r="AH53" s="5">
        <f t="shared" si="3"/>
        <v>5122.5617559999819</v>
      </c>
      <c r="AI53" s="5">
        <f t="shared" si="4"/>
        <v>32991.269376829179</v>
      </c>
      <c r="AJ53" s="5">
        <f t="shared" si="5"/>
        <v>-1456.1052785562745</v>
      </c>
      <c r="AK53" s="5">
        <f t="shared" si="6"/>
        <v>-26886.647902276854</v>
      </c>
      <c r="AL53" s="5">
        <f t="shared" si="7"/>
        <v>1238663.31</v>
      </c>
      <c r="AM53" s="5">
        <f t="shared" si="8"/>
        <v>1367119.5066080482</v>
      </c>
      <c r="AN53" s="5">
        <f t="shared" si="9"/>
        <v>107042.54863348673</v>
      </c>
      <c r="AO53" s="5">
        <f t="shared" si="10"/>
        <v>1345705.8586334868</v>
      </c>
      <c r="AP53" s="5">
        <f>VLOOKUP(A53,'Detail SFPR'!$A$5:$M$361,13,FALSE)</f>
        <v>0</v>
      </c>
      <c r="AQ53" s="5">
        <f>VLOOKUP(A53,'Detail SFPR'!A:X,23,FALSE)</f>
        <v>1511762.8987449477</v>
      </c>
      <c r="AR53" s="5">
        <f>VLOOKUP(A53,'Detail SFPR'!$A$5:$T$361,19,FALSE)</f>
        <v>13810.75</v>
      </c>
      <c r="AS53" s="5">
        <f>VLOOKUP(A53,'Detail SFPR'!$A$5:$U$360,21,FALSE)</f>
        <v>4077.6831199999997</v>
      </c>
      <c r="AT53" s="5">
        <f>VLOOKUP(A53,'Detail SFPR'!$A$5:$V$361,22,FALSE)</f>
        <v>99788.877816899592</v>
      </c>
      <c r="AU53" s="5">
        <f t="shared" si="27"/>
        <v>2975146.0683153346</v>
      </c>
      <c r="AV53" s="5"/>
      <c r="AW53" s="5">
        <v>0</v>
      </c>
      <c r="AX53" s="5">
        <v>0</v>
      </c>
      <c r="AY53" s="5">
        <f t="shared" si="11"/>
        <v>0</v>
      </c>
      <c r="AZ53" s="5">
        <f t="shared" si="12"/>
        <v>2975146.0683153346</v>
      </c>
      <c r="BA53" s="5">
        <f t="shared" si="13"/>
        <v>834751.56068149069</v>
      </c>
      <c r="BB53">
        <v>0</v>
      </c>
      <c r="BC53" s="5">
        <f t="shared" si="14"/>
        <v>834751.56068149069</v>
      </c>
      <c r="BD53" s="5">
        <f t="shared" si="15"/>
        <v>156678.28175599998</v>
      </c>
      <c r="BE53" s="5">
        <f t="shared" si="16"/>
        <v>125616.30937682917</v>
      </c>
      <c r="BF53" s="5">
        <f t="shared" si="17"/>
        <v>15842.054721443725</v>
      </c>
      <c r="BG53" s="5">
        <f t="shared" si="18"/>
        <v>212817.65209772313</v>
      </c>
      <c r="BH53" s="5">
        <f t="shared" si="19"/>
        <v>1345705.8586334868</v>
      </c>
      <c r="BI53" s="5">
        <f>VLOOKUP(A53,'Base Cost'!$A$5:$AF$361,32,FALSE)</f>
        <v>42879.335024352818</v>
      </c>
    </row>
    <row r="54" spans="1:61">
      <c r="A54" t="s">
        <v>199</v>
      </c>
      <c r="B54" t="s">
        <v>200</v>
      </c>
      <c r="C54" t="s">
        <v>93</v>
      </c>
      <c r="D54" s="12" t="s">
        <v>1070</v>
      </c>
      <c r="J54" s="5"/>
      <c r="K54" s="5"/>
      <c r="L54" s="5">
        <v>1604147.57</v>
      </c>
      <c r="M54" s="5">
        <f>VLOOKUP(A54,'Detail SFPR'!$A$5:$E$360,5,FALSE)</f>
        <v>1192591.8039622621</v>
      </c>
      <c r="N54" s="5">
        <f t="shared" si="0"/>
        <v>-342949.41983924707</v>
      </c>
      <c r="O54" s="5">
        <v>5865104.96</v>
      </c>
      <c r="P54" s="5">
        <f>VLOOKUP(A54,'Detail SFPR'!$A$5:$F$360,6,FALSE)</f>
        <v>4233482.8899999997</v>
      </c>
      <c r="Q54" s="5">
        <f t="shared" si="1"/>
        <v>-1359630.6709310003</v>
      </c>
      <c r="R54" s="5">
        <v>0</v>
      </c>
      <c r="S54" s="5">
        <f>VLOOKUP(A54,'Detail SFPR'!$A$5:$G$360,7,FALSE)</f>
        <v>50.311324828119595</v>
      </c>
      <c r="T54" s="5">
        <f t="shared" si="20"/>
        <v>41.924426979272063</v>
      </c>
      <c r="U54" s="5">
        <v>0</v>
      </c>
      <c r="V54" s="5">
        <f>VLOOKUP(A54,'Detail SFPR'!$A$5:$H$360,8,FALSE)</f>
        <v>3467.2453270000005</v>
      </c>
      <c r="W54" s="5">
        <f t="shared" si="21"/>
        <v>2889.2555309891004</v>
      </c>
      <c r="X54" s="5">
        <v>0</v>
      </c>
      <c r="Y54" s="5">
        <f>VLOOKUP(A54,'Detail SFPR'!$A$5:$I$360,9,FALSE)</f>
        <v>0</v>
      </c>
      <c r="Z54" s="5">
        <f t="shared" si="22"/>
        <v>0</v>
      </c>
      <c r="AA54" s="5">
        <f t="shared" si="23"/>
        <v>7469252.5300000003</v>
      </c>
      <c r="AB54" s="5">
        <f t="shared" si="24"/>
        <v>5429592.2506140899</v>
      </c>
      <c r="AC54" s="5">
        <f t="shared" si="25"/>
        <v>-1699648.910812279</v>
      </c>
      <c r="AD54" s="5">
        <f t="shared" si="26"/>
        <v>5769603.6191877211</v>
      </c>
      <c r="AE54" s="5"/>
      <c r="AF54" s="5"/>
      <c r="AG54" s="5">
        <f t="shared" si="2"/>
        <v>-342949.41983924707</v>
      </c>
      <c r="AH54" s="5">
        <f t="shared" si="3"/>
        <v>-1359630.6709310003</v>
      </c>
      <c r="AI54" s="5">
        <f t="shared" si="4"/>
        <v>41.924426979272063</v>
      </c>
      <c r="AJ54" s="5">
        <f t="shared" si="5"/>
        <v>2889.2555309891004</v>
      </c>
      <c r="AK54" s="5">
        <f t="shared" si="6"/>
        <v>0</v>
      </c>
      <c r="AL54" s="5">
        <f t="shared" si="7"/>
        <v>7469252.5300000003</v>
      </c>
      <c r="AM54" s="5">
        <f t="shared" si="8"/>
        <v>5429592.2506140899</v>
      </c>
      <c r="AN54" s="5">
        <f t="shared" si="9"/>
        <v>-1699648.910812279</v>
      </c>
      <c r="AO54" s="5">
        <f t="shared" si="10"/>
        <v>5429592.2506140899</v>
      </c>
      <c r="AP54" s="5">
        <f>VLOOKUP(A54,'Detail SFPR'!$A$5:$M$361,13,FALSE)</f>
        <v>0</v>
      </c>
      <c r="AQ54" s="5">
        <f>VLOOKUP(A54,'Detail SFPR'!A:X,23,FALSE)</f>
        <v>5644471.7794139972</v>
      </c>
      <c r="AR54" s="5">
        <f>VLOOKUP(A54,'Detail SFPR'!$A$5:$T$361,19,FALSE)</f>
        <v>36252.32</v>
      </c>
      <c r="AS54" s="5">
        <f>VLOOKUP(A54,'Detail SFPR'!$A$5:$U$360,21,FALSE)</f>
        <v>6057.7300800000003</v>
      </c>
      <c r="AT54" s="5">
        <f>VLOOKUP(A54,'Detail SFPR'!$A$5:$V$361,22,FALSE)</f>
        <v>148244.49791990643</v>
      </c>
      <c r="AU54" s="5">
        <f t="shared" si="27"/>
        <v>11264618.578027992</v>
      </c>
      <c r="AV54" s="5"/>
      <c r="AW54" s="5">
        <v>0</v>
      </c>
      <c r="AX54" s="5">
        <v>0</v>
      </c>
      <c r="AY54" s="5">
        <f t="shared" si="11"/>
        <v>0</v>
      </c>
      <c r="AZ54" s="5">
        <f t="shared" si="12"/>
        <v>11264618.578027992</v>
      </c>
      <c r="BA54" s="5">
        <f t="shared" si="13"/>
        <v>1192591.8039622621</v>
      </c>
      <c r="BB54">
        <v>0</v>
      </c>
      <c r="BC54" s="5">
        <f t="shared" si="14"/>
        <v>1192591.8039622621</v>
      </c>
      <c r="BD54" s="5">
        <f t="shared" si="15"/>
        <v>4233482.8899999997</v>
      </c>
      <c r="BE54" s="5">
        <f t="shared" si="16"/>
        <v>50.311324828119595</v>
      </c>
      <c r="BF54" s="5">
        <f t="shared" si="17"/>
        <v>3467.2453270000005</v>
      </c>
      <c r="BG54" s="5">
        <f t="shared" si="18"/>
        <v>0</v>
      </c>
      <c r="BH54" s="5">
        <f t="shared" si="19"/>
        <v>5429592.2506140899</v>
      </c>
      <c r="BI54" s="5">
        <f>VLOOKUP(A54,'Base Cost'!$A$5:$AF$361,32,FALSE)</f>
        <v>63700.741313959581</v>
      </c>
    </row>
    <row r="55" spans="1:61">
      <c r="A55" t="s">
        <v>201</v>
      </c>
      <c r="B55" t="s">
        <v>202</v>
      </c>
      <c r="C55" t="s">
        <v>93</v>
      </c>
      <c r="D55" s="12" t="s">
        <v>1070</v>
      </c>
      <c r="J55" s="5"/>
      <c r="K55" s="5"/>
      <c r="L55" s="5">
        <v>3466751.03</v>
      </c>
      <c r="M55" s="5">
        <f>VLOOKUP(A55,'Detail SFPR'!$A$5:$E$360,5,FALSE)</f>
        <v>3774244.1986382175</v>
      </c>
      <c r="N55" s="5">
        <f t="shared" si="0"/>
        <v>256234.05742622685</v>
      </c>
      <c r="O55" s="5">
        <v>198865.49</v>
      </c>
      <c r="P55" s="5">
        <f>VLOOKUP(A55,'Detail SFPR'!$A$5:$F$360,6,FALSE)</f>
        <v>204814.52000000002</v>
      </c>
      <c r="Q55" s="5">
        <f t="shared" si="1"/>
        <v>4957.3266990000238</v>
      </c>
      <c r="R55" s="5">
        <v>496070.76</v>
      </c>
      <c r="S55" s="5">
        <f>VLOOKUP(A55,'Detail SFPR'!$A$5:$G$360,7,FALSE)</f>
        <v>453225.62096113735</v>
      </c>
      <c r="T55" s="5">
        <f t="shared" si="20"/>
        <v>-35702.854361084253</v>
      </c>
      <c r="U55" s="5">
        <v>337585.84</v>
      </c>
      <c r="V55" s="5">
        <f>VLOOKUP(A55,'Detail SFPR'!$A$5:$H$360,8,FALSE)</f>
        <v>81109.228541024786</v>
      </c>
      <c r="W55" s="5">
        <f t="shared" si="21"/>
        <v>-213721.96032876408</v>
      </c>
      <c r="X55" s="5">
        <v>128398.16</v>
      </c>
      <c r="Y55" s="5">
        <f>VLOOKUP(A55,'Detail SFPR'!$A$5:$I$360,9,FALSE)</f>
        <v>303806.18818165024</v>
      </c>
      <c r="Z55" s="5">
        <f t="shared" si="22"/>
        <v>146167.50988376915</v>
      </c>
      <c r="AA55" s="5">
        <f t="shared" si="23"/>
        <v>4627671.2799999993</v>
      </c>
      <c r="AB55" s="5">
        <f t="shared" si="24"/>
        <v>4817199.75632203</v>
      </c>
      <c r="AC55" s="5">
        <f t="shared" si="25"/>
        <v>157934.07931914768</v>
      </c>
      <c r="AD55" s="5">
        <f t="shared" si="26"/>
        <v>4785605.3593191467</v>
      </c>
      <c r="AE55" s="5"/>
      <c r="AF55" s="5"/>
      <c r="AG55" s="5">
        <f t="shared" si="2"/>
        <v>256234.05742622685</v>
      </c>
      <c r="AH55" s="5">
        <f t="shared" si="3"/>
        <v>4957.3266990000238</v>
      </c>
      <c r="AI55" s="5">
        <f t="shared" si="4"/>
        <v>-35702.854361084253</v>
      </c>
      <c r="AJ55" s="5">
        <f t="shared" si="5"/>
        <v>-213721.96032876408</v>
      </c>
      <c r="AK55" s="5">
        <f t="shared" si="6"/>
        <v>146167.50988376915</v>
      </c>
      <c r="AL55" s="5">
        <f t="shared" si="7"/>
        <v>4627671.2799999993</v>
      </c>
      <c r="AM55" s="5">
        <f t="shared" si="8"/>
        <v>4817199.75632203</v>
      </c>
      <c r="AN55" s="5">
        <f t="shared" si="9"/>
        <v>157934.07931914768</v>
      </c>
      <c r="AO55" s="5">
        <f t="shared" si="10"/>
        <v>4785605.3593191467</v>
      </c>
      <c r="AP55" s="5">
        <f>VLOOKUP(A55,'Detail SFPR'!$A$5:$M$361,13,FALSE)</f>
        <v>510802.76</v>
      </c>
      <c r="AQ55" s="5">
        <f>VLOOKUP(A55,'Detail SFPR'!A:X,23,FALSE)</f>
        <v>5989316.5170091083</v>
      </c>
      <c r="AR55" s="5">
        <f>VLOOKUP(A55,'Detail SFPR'!$A$5:$T$361,19,FALSE)</f>
        <v>11831.46</v>
      </c>
      <c r="AS55" s="5">
        <f>VLOOKUP(A55,'Detail SFPR'!$A$5:$U$360,21,FALSE)</f>
        <v>18643.2916</v>
      </c>
      <c r="AT55" s="5">
        <f>VLOOKUP(A55,'Detail SFPR'!$A$5:$V$361,22,FALSE)</f>
        <v>456237.79308707797</v>
      </c>
      <c r="AU55" s="5">
        <f t="shared" si="27"/>
        <v>11772437.181015333</v>
      </c>
      <c r="AV55" s="5"/>
      <c r="AW55" s="5">
        <v>0</v>
      </c>
      <c r="AX55" s="5">
        <v>0</v>
      </c>
      <c r="AY55" s="5">
        <f t="shared" si="11"/>
        <v>0</v>
      </c>
      <c r="AZ55" s="5">
        <f t="shared" si="12"/>
        <v>11772437.181015333</v>
      </c>
      <c r="BA55" s="5">
        <f t="shared" si="13"/>
        <v>3722985.0874262266</v>
      </c>
      <c r="BB55">
        <v>0</v>
      </c>
      <c r="BC55" s="5">
        <f t="shared" si="14"/>
        <v>3722985.0874262266</v>
      </c>
      <c r="BD55" s="5">
        <f t="shared" si="15"/>
        <v>203822.81669900002</v>
      </c>
      <c r="BE55" s="5">
        <f t="shared" si="16"/>
        <v>460367.90563891578</v>
      </c>
      <c r="BF55" s="5">
        <f t="shared" si="17"/>
        <v>123863.87967123595</v>
      </c>
      <c r="BG55" s="5">
        <f t="shared" si="18"/>
        <v>274565.66988376912</v>
      </c>
      <c r="BH55" s="5">
        <f t="shared" si="19"/>
        <v>4785605.3593191467</v>
      </c>
      <c r="BI55" s="5">
        <f>VLOOKUP(A55,'Base Cost'!$A$5:$AF$361,32,FALSE)</f>
        <v>196045.6276144142</v>
      </c>
    </row>
    <row r="56" spans="1:61">
      <c r="A56" t="s">
        <v>203</v>
      </c>
      <c r="B56" t="s">
        <v>1858</v>
      </c>
      <c r="C56" t="s">
        <v>80</v>
      </c>
      <c r="D56" s="12" t="s">
        <v>1070</v>
      </c>
      <c r="J56" s="5"/>
      <c r="K56" s="5"/>
      <c r="L56" s="5">
        <v>1435726.04</v>
      </c>
      <c r="M56" s="5">
        <f>VLOOKUP(A56,'Detail SFPR'!$A$5:$E$360,5,FALSE)</f>
        <v>769314.19808063575</v>
      </c>
      <c r="N56" s="5">
        <f t="shared" si="0"/>
        <v>-555320.98787140625</v>
      </c>
      <c r="O56" s="5">
        <v>48863.76</v>
      </c>
      <c r="P56" s="5">
        <f>VLOOKUP(A56,'Detail SFPR'!$A$5:$F$360,6,FALSE)</f>
        <v>20369.96</v>
      </c>
      <c r="Q56" s="5">
        <f t="shared" si="1"/>
        <v>-23743.883540000003</v>
      </c>
      <c r="R56" s="5">
        <v>207644.38</v>
      </c>
      <c r="S56" s="5">
        <f>VLOOKUP(A56,'Detail SFPR'!$A$5:$G$360,7,FALSE)</f>
        <v>106117.87478114451</v>
      </c>
      <c r="T56" s="5">
        <f t="shared" si="20"/>
        <v>-84602.036798872286</v>
      </c>
      <c r="U56" s="5">
        <v>0</v>
      </c>
      <c r="V56" s="5">
        <f>VLOOKUP(A56,'Detail SFPR'!$A$5:$H$360,8,FALSE)</f>
        <v>0</v>
      </c>
      <c r="W56" s="5">
        <f t="shared" si="21"/>
        <v>0</v>
      </c>
      <c r="X56" s="5">
        <v>0</v>
      </c>
      <c r="Y56" s="5">
        <f>VLOOKUP(A56,'Detail SFPR'!$A$5:$I$360,9,FALSE)</f>
        <v>0</v>
      </c>
      <c r="Z56" s="5">
        <f t="shared" si="22"/>
        <v>0</v>
      </c>
      <c r="AA56" s="5">
        <f t="shared" si="23"/>
        <v>1692234.1800000002</v>
      </c>
      <c r="AB56" s="5">
        <f t="shared" si="24"/>
        <v>895802.03286178026</v>
      </c>
      <c r="AC56" s="5">
        <f t="shared" si="25"/>
        <v>-663666.90821027849</v>
      </c>
      <c r="AD56" s="5">
        <f t="shared" si="26"/>
        <v>1028567.2717897217</v>
      </c>
      <c r="AE56" s="5"/>
      <c r="AF56" s="5"/>
      <c r="AG56" s="5">
        <f t="shared" si="2"/>
        <v>-555320.98787140625</v>
      </c>
      <c r="AH56" s="5">
        <f t="shared" si="3"/>
        <v>-23743.883540000003</v>
      </c>
      <c r="AI56" s="5">
        <f t="shared" si="4"/>
        <v>-84602.036798872286</v>
      </c>
      <c r="AJ56" s="5">
        <f t="shared" si="5"/>
        <v>0</v>
      </c>
      <c r="AK56" s="5">
        <f t="shared" si="6"/>
        <v>0</v>
      </c>
      <c r="AL56" s="5">
        <f t="shared" si="7"/>
        <v>1692234.1800000002</v>
      </c>
      <c r="AM56" s="5">
        <f t="shared" si="8"/>
        <v>895802.03286178026</v>
      </c>
      <c r="AN56" s="5">
        <f t="shared" si="9"/>
        <v>-663666.90821027849</v>
      </c>
      <c r="AO56" s="5">
        <f t="shared" si="10"/>
        <v>895802.03286178026</v>
      </c>
      <c r="AP56" s="5">
        <f>VLOOKUP(A56,'Detail SFPR'!$A$5:$M$361,13,FALSE)</f>
        <v>0</v>
      </c>
      <c r="AQ56" s="5">
        <f>VLOOKUP(A56,'Detail SFPR'!A:X,23,FALSE)</f>
        <v>1029521.0631678109</v>
      </c>
      <c r="AR56" s="5">
        <f>VLOOKUP(A56,'Detail SFPR'!$A$5:$T$361,19,FALSE)</f>
        <v>9905.26</v>
      </c>
      <c r="AS56" s="5">
        <f>VLOOKUP(A56,'Detail SFPR'!$A$5:$U$360,21,FALSE)</f>
        <v>3769.7113200000003</v>
      </c>
      <c r="AT56" s="5">
        <f>VLOOKUP(A56,'Detail SFPR'!$A$5:$V$361,22,FALSE)</f>
        <v>92252.205786030594</v>
      </c>
      <c r="AU56" s="5">
        <f t="shared" si="27"/>
        <v>2031250.2731356218</v>
      </c>
      <c r="AV56" s="5"/>
      <c r="AW56" s="5">
        <v>0</v>
      </c>
      <c r="AX56" s="5">
        <v>0</v>
      </c>
      <c r="AY56" s="5">
        <f t="shared" si="11"/>
        <v>0</v>
      </c>
      <c r="AZ56" s="5">
        <f t="shared" si="12"/>
        <v>2031250.2731356218</v>
      </c>
      <c r="BA56" s="5">
        <f t="shared" si="13"/>
        <v>769314.19808063575</v>
      </c>
      <c r="BB56">
        <v>0</v>
      </c>
      <c r="BC56" s="5">
        <f t="shared" si="14"/>
        <v>769314.19808063575</v>
      </c>
      <c r="BD56" s="5">
        <f t="shared" si="15"/>
        <v>20369.96</v>
      </c>
      <c r="BE56" s="5">
        <f t="shared" si="16"/>
        <v>106117.87478114451</v>
      </c>
      <c r="BF56" s="5">
        <f t="shared" si="17"/>
        <v>0</v>
      </c>
      <c r="BG56" s="5">
        <f t="shared" si="18"/>
        <v>0</v>
      </c>
      <c r="BH56" s="5">
        <f t="shared" si="19"/>
        <v>895802.03286178026</v>
      </c>
      <c r="BI56" s="5">
        <f>VLOOKUP(A56,'Base Cost'!$A$5:$AF$361,32,FALSE)</f>
        <v>39640.822957173608</v>
      </c>
    </row>
    <row r="57" spans="1:61">
      <c r="A57" t="s">
        <v>205</v>
      </c>
      <c r="B57" t="s">
        <v>1859</v>
      </c>
      <c r="C57" t="s">
        <v>68</v>
      </c>
      <c r="D57" s="12" t="s">
        <v>1070</v>
      </c>
      <c r="J57" s="5"/>
      <c r="K57" s="5"/>
      <c r="L57" s="5">
        <v>1773838.63</v>
      </c>
      <c r="M57" s="5">
        <f>VLOOKUP(A57,'Detail SFPR'!$A$5:$E$360,5,FALSE)</f>
        <v>1044098.8770167355</v>
      </c>
      <c r="N57" s="5">
        <f t="shared" si="0"/>
        <v>-608092.13616095425</v>
      </c>
      <c r="O57" s="5">
        <v>426944.72</v>
      </c>
      <c r="P57" s="5">
        <f>VLOOKUP(A57,'Detail SFPR'!$A$5:$F$360,6,FALSE)</f>
        <v>379296.3</v>
      </c>
      <c r="Q57" s="5">
        <f t="shared" si="1"/>
        <v>-39705.428385999985</v>
      </c>
      <c r="R57" s="5">
        <v>210682.07</v>
      </c>
      <c r="S57" s="5">
        <f>VLOOKUP(A57,'Detail SFPR'!$A$5:$G$360,7,FALSE)</f>
        <v>200613.55873966467</v>
      </c>
      <c r="T57" s="5">
        <f t="shared" si="20"/>
        <v>-8390.0904332374339</v>
      </c>
      <c r="U57" s="5">
        <v>0</v>
      </c>
      <c r="V57" s="5">
        <f>VLOOKUP(A57,'Detail SFPR'!$A$5:$H$360,8,FALSE)</f>
        <v>4333.4385380000003</v>
      </c>
      <c r="W57" s="5">
        <f t="shared" si="21"/>
        <v>3611.0543337154004</v>
      </c>
      <c r="X57" s="5">
        <v>171858.1</v>
      </c>
      <c r="Y57" s="5">
        <f>VLOOKUP(A57,'Detail SFPR'!$A$5:$I$360,9,FALSE)</f>
        <v>0</v>
      </c>
      <c r="Z57" s="5">
        <f t="shared" si="22"/>
        <v>-143209.35473000002</v>
      </c>
      <c r="AA57" s="5">
        <f t="shared" si="23"/>
        <v>2583323.5199999996</v>
      </c>
      <c r="AB57" s="5">
        <f t="shared" si="24"/>
        <v>1628342.1742944003</v>
      </c>
      <c r="AC57" s="5">
        <f t="shared" si="25"/>
        <v>-795785.9553764764</v>
      </c>
      <c r="AD57" s="5">
        <f t="shared" si="26"/>
        <v>1787537.564623523</v>
      </c>
      <c r="AE57" s="5"/>
      <c r="AF57" s="5"/>
      <c r="AG57" s="5">
        <f t="shared" si="2"/>
        <v>-608092.13616095425</v>
      </c>
      <c r="AH57" s="5">
        <f t="shared" si="3"/>
        <v>-39705.428385999985</v>
      </c>
      <c r="AI57" s="5">
        <f t="shared" si="4"/>
        <v>-8390.0904332374339</v>
      </c>
      <c r="AJ57" s="5">
        <f t="shared" si="5"/>
        <v>3611.0543337154004</v>
      </c>
      <c r="AK57" s="5">
        <f t="shared" si="6"/>
        <v>-143209.35473000002</v>
      </c>
      <c r="AL57" s="5">
        <f t="shared" si="7"/>
        <v>2583323.5199999996</v>
      </c>
      <c r="AM57" s="5">
        <f t="shared" si="8"/>
        <v>1628342.1742944003</v>
      </c>
      <c r="AN57" s="5">
        <f t="shared" si="9"/>
        <v>-795785.9553764764</v>
      </c>
      <c r="AO57" s="5">
        <f t="shared" si="10"/>
        <v>1628342.1742944003</v>
      </c>
      <c r="AP57" s="5">
        <f>VLOOKUP(A57,'Detail SFPR'!$A$5:$M$361,13,FALSE)</f>
        <v>0</v>
      </c>
      <c r="AQ57" s="5">
        <f>VLOOKUP(A57,'Detail SFPR'!A:X,23,FALSE)</f>
        <v>1819904.8633212722</v>
      </c>
      <c r="AR57" s="5">
        <f>VLOOKUP(A57,'Detail SFPR'!$A$5:$T$361,19,FALSE)</f>
        <v>12460.9</v>
      </c>
      <c r="AS57" s="5">
        <f>VLOOKUP(A57,'Detail SFPR'!$A$5:$U$360,21,FALSE)</f>
        <v>5400.3984</v>
      </c>
      <c r="AT57" s="5">
        <f>VLOOKUP(A57,'Detail SFPR'!$A$5:$V$361,22,FALSE)</f>
        <v>132158.30662687201</v>
      </c>
      <c r="AU57" s="5">
        <f t="shared" si="27"/>
        <v>3598266.6426425446</v>
      </c>
      <c r="AV57" s="5"/>
      <c r="AW57" s="5">
        <v>0</v>
      </c>
      <c r="AX57" s="5">
        <v>0</v>
      </c>
      <c r="AY57" s="5">
        <f t="shared" si="11"/>
        <v>0</v>
      </c>
      <c r="AZ57" s="5">
        <f t="shared" si="12"/>
        <v>3598266.6426425446</v>
      </c>
      <c r="BA57" s="5">
        <f t="shared" si="13"/>
        <v>1044098.8770167355</v>
      </c>
      <c r="BB57">
        <v>0</v>
      </c>
      <c r="BC57" s="5">
        <f t="shared" si="14"/>
        <v>1044098.8770167355</v>
      </c>
      <c r="BD57" s="5">
        <f t="shared" si="15"/>
        <v>379296.3</v>
      </c>
      <c r="BE57" s="5">
        <f t="shared" si="16"/>
        <v>200613.55873966467</v>
      </c>
      <c r="BF57" s="5">
        <f t="shared" si="17"/>
        <v>4333.4385380000003</v>
      </c>
      <c r="BG57" s="5">
        <f t="shared" si="18"/>
        <v>0</v>
      </c>
      <c r="BH57" s="5">
        <f t="shared" si="19"/>
        <v>1628342.1742944003</v>
      </c>
      <c r="BI57" s="5">
        <f>VLOOKUP(A57,'Base Cost'!$A$5:$AF$361,32,FALSE)</f>
        <v>56788.496173920183</v>
      </c>
    </row>
    <row r="58" spans="1:61">
      <c r="A58" t="s">
        <v>207</v>
      </c>
      <c r="B58" t="s">
        <v>1860</v>
      </c>
      <c r="C58" t="s">
        <v>93</v>
      </c>
      <c r="D58" s="12" t="s">
        <v>1070</v>
      </c>
      <c r="J58" s="5"/>
      <c r="K58" s="5"/>
      <c r="L58" s="5">
        <v>903306.77</v>
      </c>
      <c r="M58" s="5">
        <f>VLOOKUP(A58,'Detail SFPR'!$A$5:$E$360,5,FALSE)</f>
        <v>1331887.1402018899</v>
      </c>
      <c r="N58" s="5">
        <f t="shared" si="0"/>
        <v>357136.02248923486</v>
      </c>
      <c r="O58" s="5">
        <v>42452.29</v>
      </c>
      <c r="P58" s="5">
        <f>VLOOKUP(A58,'Detail SFPR'!$A$5:$F$360,6,FALSE)</f>
        <v>32031.489999999998</v>
      </c>
      <c r="Q58" s="5">
        <f t="shared" si="1"/>
        <v>-8683.6526400000021</v>
      </c>
      <c r="R58" s="5">
        <v>112080.41</v>
      </c>
      <c r="S58" s="5">
        <f>VLOOKUP(A58,'Detail SFPR'!$A$5:$G$360,7,FALSE)</f>
        <v>112916.68176543417</v>
      </c>
      <c r="T58" s="5">
        <f t="shared" si="20"/>
        <v>696.8652621362927</v>
      </c>
      <c r="U58" s="5">
        <v>112625.14</v>
      </c>
      <c r="V58" s="5">
        <f>VLOOKUP(A58,'Detail SFPR'!$A$5:$H$360,8,FALSE)</f>
        <v>165552.29361114482</v>
      </c>
      <c r="W58" s="5">
        <f t="shared" si="21"/>
        <v>44104.197104166982</v>
      </c>
      <c r="X58" s="5">
        <v>0</v>
      </c>
      <c r="Y58" s="5">
        <f>VLOOKUP(A58,'Detail SFPR'!$A$5:$I$360,9,FALSE)</f>
        <v>0</v>
      </c>
      <c r="Z58" s="5">
        <f t="shared" si="22"/>
        <v>0</v>
      </c>
      <c r="AA58" s="5">
        <f t="shared" si="23"/>
        <v>1170464.6099999999</v>
      </c>
      <c r="AB58" s="5">
        <f t="shared" si="24"/>
        <v>1642387.6055784689</v>
      </c>
      <c r="AC58" s="5">
        <f t="shared" si="25"/>
        <v>393253.43221553811</v>
      </c>
      <c r="AD58" s="5">
        <f t="shared" si="26"/>
        <v>1563718.042215538</v>
      </c>
      <c r="AE58" s="5"/>
      <c r="AF58" s="5"/>
      <c r="AG58" s="5">
        <f t="shared" si="2"/>
        <v>357136.02248923486</v>
      </c>
      <c r="AH58" s="5">
        <f t="shared" si="3"/>
        <v>-8683.6526400000021</v>
      </c>
      <c r="AI58" s="5">
        <f t="shared" si="4"/>
        <v>696.8652621362927</v>
      </c>
      <c r="AJ58" s="5">
        <f t="shared" si="5"/>
        <v>44104.197104166982</v>
      </c>
      <c r="AK58" s="5">
        <f t="shared" si="6"/>
        <v>0</v>
      </c>
      <c r="AL58" s="5">
        <f t="shared" si="7"/>
        <v>1170464.6099999999</v>
      </c>
      <c r="AM58" s="5">
        <f t="shared" si="8"/>
        <v>1642387.6055784689</v>
      </c>
      <c r="AN58" s="5">
        <f t="shared" si="9"/>
        <v>393253.43221553811</v>
      </c>
      <c r="AO58" s="5">
        <f t="shared" si="10"/>
        <v>1563718.042215538</v>
      </c>
      <c r="AP58" s="5">
        <f>VLOOKUP(A58,'Detail SFPR'!$A$5:$M$361,13,FALSE)</f>
        <v>0</v>
      </c>
      <c r="AQ58" s="5">
        <f>VLOOKUP(A58,'Detail SFPR'!A:X,23,FALSE)</f>
        <v>1870730.6525298106</v>
      </c>
      <c r="AR58" s="5">
        <f>VLOOKUP(A58,'Detail SFPR'!$A$5:$T$361,19,FALSE)</f>
        <v>10605.47</v>
      </c>
      <c r="AS58" s="5">
        <f>VLOOKUP(A58,'Detail SFPR'!$A$5:$U$360,21,FALSE)</f>
        <v>6437.2839599999998</v>
      </c>
      <c r="AT58" s="5">
        <f>VLOOKUP(A58,'Detail SFPR'!$A$5:$V$361,22,FALSE)</f>
        <v>157532.92339134178</v>
      </c>
      <c r="AU58" s="5">
        <f t="shared" si="27"/>
        <v>3609024.3720966908</v>
      </c>
      <c r="AV58" s="5"/>
      <c r="AW58" s="5">
        <v>0</v>
      </c>
      <c r="AX58" s="5">
        <v>0</v>
      </c>
      <c r="AY58" s="5">
        <f t="shared" si="11"/>
        <v>0</v>
      </c>
      <c r="AZ58" s="5">
        <f t="shared" si="12"/>
        <v>3609024.3720966908</v>
      </c>
      <c r="BA58" s="5">
        <f t="shared" si="13"/>
        <v>1260442.7924892348</v>
      </c>
      <c r="BB58">
        <v>0</v>
      </c>
      <c r="BC58" s="5">
        <f t="shared" si="14"/>
        <v>1260442.7924892348</v>
      </c>
      <c r="BD58" s="5">
        <f t="shared" si="15"/>
        <v>33768.637360000001</v>
      </c>
      <c r="BE58" s="5">
        <f t="shared" si="16"/>
        <v>112777.2752621363</v>
      </c>
      <c r="BF58" s="5">
        <f t="shared" si="17"/>
        <v>156729.33710416697</v>
      </c>
      <c r="BG58" s="5">
        <f t="shared" si="18"/>
        <v>0</v>
      </c>
      <c r="BH58" s="5">
        <f t="shared" si="19"/>
        <v>1563718.0422155382</v>
      </c>
      <c r="BI58" s="5">
        <f>VLOOKUP(A58,'Base Cost'!$A$5:$AF$361,32,FALSE)</f>
        <v>67691.982786473265</v>
      </c>
    </row>
    <row r="59" spans="1:61">
      <c r="A59" t="s">
        <v>209</v>
      </c>
      <c r="B59" t="s">
        <v>1861</v>
      </c>
      <c r="C59" t="s">
        <v>93</v>
      </c>
      <c r="D59" s="12" t="s">
        <v>1070</v>
      </c>
      <c r="J59" s="5"/>
      <c r="K59" s="5"/>
      <c r="L59" s="5">
        <v>648522.80000000005</v>
      </c>
      <c r="M59" s="5">
        <f>VLOOKUP(A59,'Detail SFPR'!$A$5:$E$360,5,FALSE)</f>
        <v>1511068.7146079028</v>
      </c>
      <c r="N59" s="5">
        <f t="shared" si="0"/>
        <v>718759.51064276544</v>
      </c>
      <c r="O59" s="5">
        <v>36365.4</v>
      </c>
      <c r="P59" s="5">
        <f>VLOOKUP(A59,'Detail SFPR'!$A$5:$F$360,6,FALSE)</f>
        <v>83796.010000000009</v>
      </c>
      <c r="Q59" s="5">
        <f t="shared" si="1"/>
        <v>39523.927313000007</v>
      </c>
      <c r="R59" s="5">
        <v>99297.919999999998</v>
      </c>
      <c r="S59" s="5">
        <f>VLOOKUP(A59,'Detail SFPR'!$A$5:$G$360,7,FALSE)</f>
        <v>164066.33483891826</v>
      </c>
      <c r="T59" s="5">
        <f t="shared" si="20"/>
        <v>53971.520085270597</v>
      </c>
      <c r="U59" s="5">
        <v>45568.959999999999</v>
      </c>
      <c r="V59" s="5">
        <f>VLOOKUP(A59,'Detail SFPR'!$A$5:$H$360,8,FALSE)</f>
        <v>106404.99485731316</v>
      </c>
      <c r="W59" s="5">
        <f t="shared" si="21"/>
        <v>50694.667846599055</v>
      </c>
      <c r="X59" s="5">
        <v>0</v>
      </c>
      <c r="Y59" s="5">
        <f>VLOOKUP(A59,'Detail SFPR'!$A$5:$I$360,9,FALSE)</f>
        <v>0</v>
      </c>
      <c r="Z59" s="5">
        <f t="shared" si="22"/>
        <v>0</v>
      </c>
      <c r="AA59" s="5">
        <f t="shared" si="23"/>
        <v>829755.08000000007</v>
      </c>
      <c r="AB59" s="5">
        <f t="shared" si="24"/>
        <v>1865336.0543041341</v>
      </c>
      <c r="AC59" s="5">
        <f t="shared" si="25"/>
        <v>862949.62588763505</v>
      </c>
      <c r="AD59" s="5">
        <f t="shared" si="26"/>
        <v>1692704.7058876352</v>
      </c>
      <c r="AE59" s="5"/>
      <c r="AF59" s="5"/>
      <c r="AG59" s="5">
        <f t="shared" si="2"/>
        <v>718759.51064276544</v>
      </c>
      <c r="AH59" s="5">
        <f t="shared" si="3"/>
        <v>39523.927313000007</v>
      </c>
      <c r="AI59" s="5">
        <f t="shared" si="4"/>
        <v>53971.520085270597</v>
      </c>
      <c r="AJ59" s="5">
        <f t="shared" si="5"/>
        <v>50694.667846599055</v>
      </c>
      <c r="AK59" s="5">
        <f t="shared" si="6"/>
        <v>0</v>
      </c>
      <c r="AL59" s="5">
        <f t="shared" si="7"/>
        <v>829755.08000000007</v>
      </c>
      <c r="AM59" s="5">
        <f t="shared" si="8"/>
        <v>1865336.0543041341</v>
      </c>
      <c r="AN59" s="5">
        <f t="shared" si="9"/>
        <v>862949.62588763505</v>
      </c>
      <c r="AO59" s="5">
        <f t="shared" si="10"/>
        <v>1692704.7058876352</v>
      </c>
      <c r="AP59" s="5">
        <f>VLOOKUP(A59,'Detail SFPR'!$A$5:$M$361,13,FALSE)</f>
        <v>0</v>
      </c>
      <c r="AQ59" s="5">
        <f>VLOOKUP(A59,'Detail SFPR'!A:X,23,FALSE)</f>
        <v>2134837.1992909503</v>
      </c>
      <c r="AR59" s="5">
        <f>VLOOKUP(A59,'Detail SFPR'!$A$5:$T$361,19,FALSE)</f>
        <v>10220.68</v>
      </c>
      <c r="AS59" s="5">
        <f>VLOOKUP(A59,'Detail SFPR'!$A$5:$U$360,21,FALSE)</f>
        <v>7597.5836400000007</v>
      </c>
      <c r="AT59" s="5">
        <f>VLOOKUP(A59,'Detail SFPR'!$A$5:$V$361,22,FALSE)</f>
        <v>185927.72494681622</v>
      </c>
      <c r="AU59" s="5">
        <f t="shared" si="27"/>
        <v>4031287.893765402</v>
      </c>
      <c r="AV59" s="5"/>
      <c r="AW59" s="5">
        <v>0</v>
      </c>
      <c r="AX59" s="5">
        <v>0</v>
      </c>
      <c r="AY59" s="5">
        <f t="shared" si="11"/>
        <v>0</v>
      </c>
      <c r="AZ59" s="5">
        <f t="shared" si="12"/>
        <v>4031287.893765402</v>
      </c>
      <c r="BA59" s="5">
        <f t="shared" si="13"/>
        <v>1367282.3106427654</v>
      </c>
      <c r="BB59">
        <v>0</v>
      </c>
      <c r="BC59" s="5">
        <f t="shared" si="14"/>
        <v>1367282.3106427654</v>
      </c>
      <c r="BD59" s="5">
        <f t="shared" si="15"/>
        <v>75889.327313000016</v>
      </c>
      <c r="BE59" s="5">
        <f t="shared" si="16"/>
        <v>153269.44008527059</v>
      </c>
      <c r="BF59" s="5">
        <f t="shared" si="17"/>
        <v>96263.627846599062</v>
      </c>
      <c r="BG59" s="5">
        <f t="shared" si="18"/>
        <v>0</v>
      </c>
      <c r="BH59" s="5">
        <f t="shared" si="19"/>
        <v>1692704.7058876352</v>
      </c>
      <c r="BI59" s="5">
        <f>VLOOKUP(A59,'Base Cost'!$A$5:$AF$361,32,FALSE)</f>
        <v>79893.244444924392</v>
      </c>
    </row>
    <row r="60" spans="1:61">
      <c r="A60" t="s">
        <v>211</v>
      </c>
      <c r="B60" t="s">
        <v>1862</v>
      </c>
      <c r="C60" t="s">
        <v>75</v>
      </c>
      <c r="D60" s="12" t="s">
        <v>1070</v>
      </c>
      <c r="J60" s="5"/>
      <c r="K60" s="5"/>
      <c r="L60" s="5">
        <v>1259698.83</v>
      </c>
      <c r="M60" s="5">
        <f>VLOOKUP(A60,'Detail SFPR'!$A$5:$E$360,5,FALSE)</f>
        <v>2107097.3702235734</v>
      </c>
      <c r="N60" s="5">
        <f t="shared" si="0"/>
        <v>706137.20356830372</v>
      </c>
      <c r="O60" s="5">
        <v>175025.62</v>
      </c>
      <c r="P60" s="5">
        <f>VLOOKUP(A60,'Detail SFPR'!$A$5:$F$360,6,FALSE)</f>
        <v>272336.43</v>
      </c>
      <c r="Q60" s="5">
        <f t="shared" si="1"/>
        <v>81089.097972999996</v>
      </c>
      <c r="R60" s="5">
        <v>129710.6</v>
      </c>
      <c r="S60" s="5">
        <f>VLOOKUP(A60,'Detail SFPR'!$A$5:$G$360,7,FALSE)</f>
        <v>194123.99723708525</v>
      </c>
      <c r="T60" s="5">
        <f t="shared" si="20"/>
        <v>53675.683917663133</v>
      </c>
      <c r="U60" s="5">
        <v>10224</v>
      </c>
      <c r="V60" s="5">
        <f>VLOOKUP(A60,'Detail SFPR'!$A$5:$H$360,8,FALSE)</f>
        <v>3899.1056910000007</v>
      </c>
      <c r="W60" s="5">
        <f t="shared" si="21"/>
        <v>-5270.5344276896994</v>
      </c>
      <c r="X60" s="5">
        <v>0</v>
      </c>
      <c r="Y60" s="5">
        <f>VLOOKUP(A60,'Detail SFPR'!$A$5:$I$360,9,FALSE)</f>
        <v>180670.84091498202</v>
      </c>
      <c r="Z60" s="5">
        <f t="shared" si="22"/>
        <v>150553.01173445451</v>
      </c>
      <c r="AA60" s="5">
        <f t="shared" si="23"/>
        <v>1574659.0500000003</v>
      </c>
      <c r="AB60" s="5">
        <f t="shared" si="24"/>
        <v>2758127.7440666407</v>
      </c>
      <c r="AC60" s="5">
        <f t="shared" si="25"/>
        <v>986184.46276573173</v>
      </c>
      <c r="AD60" s="5">
        <f t="shared" si="26"/>
        <v>2560843.5127657321</v>
      </c>
      <c r="AE60" s="5"/>
      <c r="AF60" s="5"/>
      <c r="AG60" s="5">
        <f t="shared" si="2"/>
        <v>706137.20356830372</v>
      </c>
      <c r="AH60" s="5">
        <f t="shared" si="3"/>
        <v>81089.097972999996</v>
      </c>
      <c r="AI60" s="5">
        <f t="shared" si="4"/>
        <v>53675.683917663133</v>
      </c>
      <c r="AJ60" s="5">
        <f t="shared" si="5"/>
        <v>-5270.5344276896994</v>
      </c>
      <c r="AK60" s="5">
        <f t="shared" si="6"/>
        <v>150553.01173445451</v>
      </c>
      <c r="AL60" s="5">
        <f t="shared" si="7"/>
        <v>1574659.0500000003</v>
      </c>
      <c r="AM60" s="5">
        <f t="shared" si="8"/>
        <v>2758127.7440666407</v>
      </c>
      <c r="AN60" s="5">
        <f t="shared" si="9"/>
        <v>986184.46276573173</v>
      </c>
      <c r="AO60" s="5">
        <f t="shared" si="10"/>
        <v>2560843.5127657321</v>
      </c>
      <c r="AP60" s="5">
        <f>VLOOKUP(A60,'Detail SFPR'!$A$5:$M$361,13,FALSE)</f>
        <v>0</v>
      </c>
      <c r="AQ60" s="5">
        <f>VLOOKUP(A60,'Detail SFPR'!A:X,23,FALSE)</f>
        <v>3118943.6475596386</v>
      </c>
      <c r="AR60" s="5">
        <f>VLOOKUP(A60,'Detail SFPR'!$A$5:$T$361,19,FALSE)</f>
        <v>11246.11</v>
      </c>
      <c r="AS60" s="5">
        <f>VLOOKUP(A60,'Detail SFPR'!$A$5:$U$360,21,FALSE)</f>
        <v>10171.86404</v>
      </c>
      <c r="AT60" s="5">
        <f>VLOOKUP(A60,'Detail SFPR'!$A$5:$V$361,22,FALSE)</f>
        <v>248925.39905299823</v>
      </c>
      <c r="AU60" s="5">
        <f t="shared" si="27"/>
        <v>5950130.5334183695</v>
      </c>
      <c r="AV60" s="5"/>
      <c r="AW60" s="5">
        <v>0</v>
      </c>
      <c r="AX60" s="5">
        <v>0</v>
      </c>
      <c r="AY60" s="5">
        <f t="shared" si="11"/>
        <v>0</v>
      </c>
      <c r="AZ60" s="5">
        <f t="shared" si="12"/>
        <v>5950130.5334183695</v>
      </c>
      <c r="BA60" s="5">
        <f t="shared" si="13"/>
        <v>1965836.0335683038</v>
      </c>
      <c r="BB60">
        <v>0</v>
      </c>
      <c r="BC60" s="5">
        <f t="shared" si="14"/>
        <v>1965836.0335683038</v>
      </c>
      <c r="BD60" s="5">
        <f t="shared" si="15"/>
        <v>256114.71797299999</v>
      </c>
      <c r="BE60" s="5">
        <f t="shared" si="16"/>
        <v>183386.28391766315</v>
      </c>
      <c r="BF60" s="5">
        <f t="shared" si="17"/>
        <v>4953.4655723103006</v>
      </c>
      <c r="BG60" s="5">
        <f t="shared" si="18"/>
        <v>150553.01173445451</v>
      </c>
      <c r="BH60" s="5">
        <f t="shared" si="19"/>
        <v>2560843.5127657317</v>
      </c>
      <c r="BI60" s="5">
        <f>VLOOKUP(A60,'Base Cost'!$A$5:$AF$361,32,FALSE)</f>
        <v>106963.37924201597</v>
      </c>
    </row>
    <row r="61" spans="1:61">
      <c r="A61" t="s">
        <v>213</v>
      </c>
      <c r="B61" t="s">
        <v>1863</v>
      </c>
      <c r="C61" t="s">
        <v>72</v>
      </c>
      <c r="D61" s="12" t="s">
        <v>1070</v>
      </c>
      <c r="J61" s="5"/>
      <c r="K61" s="5"/>
      <c r="L61" s="5">
        <v>1051448.57</v>
      </c>
      <c r="M61" s="5">
        <f>VLOOKUP(A61,'Detail SFPR'!$A$5:$E$360,5,FALSE)</f>
        <v>1630360.909233876</v>
      </c>
      <c r="N61" s="5">
        <f t="shared" si="0"/>
        <v>482407.65228358889</v>
      </c>
      <c r="O61" s="5">
        <v>31440.240000000002</v>
      </c>
      <c r="P61" s="5">
        <f>VLOOKUP(A61,'Detail SFPR'!$A$5:$F$360,6,FALSE)</f>
        <v>76413.16</v>
      </c>
      <c r="Q61" s="5">
        <f t="shared" si="1"/>
        <v>37475.934236000001</v>
      </c>
      <c r="R61" s="5">
        <v>128778.86</v>
      </c>
      <c r="S61" s="5">
        <f>VLOOKUP(A61,'Detail SFPR'!$A$5:$G$360,7,FALSE)</f>
        <v>193635.54402143319</v>
      </c>
      <c r="T61" s="5">
        <f t="shared" si="20"/>
        <v>54045.074795060282</v>
      </c>
      <c r="U61" s="5">
        <v>3408</v>
      </c>
      <c r="V61" s="5">
        <f>VLOOKUP(A61,'Detail SFPR'!$A$5:$H$360,8,FALSE)</f>
        <v>0</v>
      </c>
      <c r="W61" s="5">
        <f t="shared" si="21"/>
        <v>-2839.8864000000003</v>
      </c>
      <c r="X61" s="5">
        <v>0</v>
      </c>
      <c r="Y61" s="5">
        <f>VLOOKUP(A61,'Detail SFPR'!$A$5:$I$360,9,FALSE)</f>
        <v>0</v>
      </c>
      <c r="Z61" s="5">
        <f t="shared" si="22"/>
        <v>0</v>
      </c>
      <c r="AA61" s="5">
        <f t="shared" si="23"/>
        <v>1215075.6700000002</v>
      </c>
      <c r="AB61" s="5">
        <f t="shared" si="24"/>
        <v>1900409.6132553092</v>
      </c>
      <c r="AC61" s="5">
        <f t="shared" si="25"/>
        <v>571088.7749146492</v>
      </c>
      <c r="AD61" s="5">
        <f t="shared" si="26"/>
        <v>1786164.4449146492</v>
      </c>
      <c r="AE61" s="5"/>
      <c r="AF61" s="5"/>
      <c r="AG61" s="5">
        <f t="shared" si="2"/>
        <v>482407.65228358889</v>
      </c>
      <c r="AH61" s="5">
        <f t="shared" si="3"/>
        <v>37475.934236000001</v>
      </c>
      <c r="AI61" s="5">
        <f t="shared" si="4"/>
        <v>54045.074795060282</v>
      </c>
      <c r="AJ61" s="5">
        <f t="shared" si="5"/>
        <v>-2839.8864000000003</v>
      </c>
      <c r="AK61" s="5">
        <f t="shared" si="6"/>
        <v>0</v>
      </c>
      <c r="AL61" s="5">
        <f t="shared" si="7"/>
        <v>1215075.6700000002</v>
      </c>
      <c r="AM61" s="5">
        <f t="shared" si="8"/>
        <v>1900409.6132553092</v>
      </c>
      <c r="AN61" s="5">
        <f t="shared" si="9"/>
        <v>571088.7749146492</v>
      </c>
      <c r="AO61" s="5">
        <f t="shared" si="10"/>
        <v>1786164.4449146492</v>
      </c>
      <c r="AP61" s="5">
        <f>VLOOKUP(A61,'Detail SFPR'!$A$5:$M$361,13,FALSE)</f>
        <v>197902.64</v>
      </c>
      <c r="AQ61" s="5">
        <f>VLOOKUP(A61,'Detail SFPR'!A:X,23,FALSE)</f>
        <v>2377484.4209737103</v>
      </c>
      <c r="AR61" s="5">
        <f>VLOOKUP(A61,'Detail SFPR'!$A$5:$T$361,19,FALSE)</f>
        <v>11064.56</v>
      </c>
      <c r="AS61" s="5">
        <f>VLOOKUP(A61,'Detail SFPR'!$A$5:$U$360,21,FALSE)</f>
        <v>7870.2222000000002</v>
      </c>
      <c r="AT61" s="5">
        <f>VLOOKUP(A61,'Detail SFPR'!$A$5:$V$361,22,FALSE)</f>
        <v>192599.72351840104</v>
      </c>
      <c r="AU61" s="5">
        <f t="shared" si="27"/>
        <v>4573086.0116067603</v>
      </c>
      <c r="AV61" s="5"/>
      <c r="AW61" s="5">
        <v>0</v>
      </c>
      <c r="AX61" s="5">
        <v>0</v>
      </c>
      <c r="AY61" s="5">
        <f t="shared" si="11"/>
        <v>0</v>
      </c>
      <c r="AZ61" s="5">
        <f t="shared" si="12"/>
        <v>4573086.0116067603</v>
      </c>
      <c r="BA61" s="5">
        <f t="shared" si="13"/>
        <v>1533856.222283589</v>
      </c>
      <c r="BB61">
        <v>0</v>
      </c>
      <c r="BC61" s="5">
        <f t="shared" si="14"/>
        <v>1533856.222283589</v>
      </c>
      <c r="BD61" s="5">
        <f t="shared" si="15"/>
        <v>68916.174236000006</v>
      </c>
      <c r="BE61" s="5">
        <f t="shared" si="16"/>
        <v>182823.93479506028</v>
      </c>
      <c r="BF61" s="5">
        <f t="shared" si="17"/>
        <v>568.11359999999968</v>
      </c>
      <c r="BG61" s="5">
        <f t="shared" si="18"/>
        <v>0</v>
      </c>
      <c r="BH61" s="5">
        <f t="shared" si="19"/>
        <v>1786164.4449146492</v>
      </c>
      <c r="BI61" s="5">
        <f>VLOOKUP(A61,'Base Cost'!$A$5:$AF$361,32,FALSE)</f>
        <v>82760.205856775632</v>
      </c>
    </row>
    <row r="62" spans="1:61">
      <c r="A62" t="s">
        <v>215</v>
      </c>
      <c r="B62" t="s">
        <v>1864</v>
      </c>
      <c r="C62" t="s">
        <v>72</v>
      </c>
      <c r="D62" s="12" t="s">
        <v>1070</v>
      </c>
      <c r="J62" s="5"/>
      <c r="K62" s="5"/>
      <c r="L62" s="5">
        <v>700215</v>
      </c>
      <c r="M62" s="5">
        <f>VLOOKUP(A62,'Detail SFPR'!$A$5:$E$360,5,FALSE)</f>
        <v>1169307.2189359728</v>
      </c>
      <c r="N62" s="5">
        <f t="shared" si="0"/>
        <v>390894.54603934614</v>
      </c>
      <c r="O62" s="5">
        <v>78647.77</v>
      </c>
      <c r="P62" s="5">
        <f>VLOOKUP(A62,'Detail SFPR'!$A$5:$F$360,6,FALSE)</f>
        <v>148847.17773200001</v>
      </c>
      <c r="Q62" s="5">
        <f t="shared" si="1"/>
        <v>58497.166463075606</v>
      </c>
      <c r="R62" s="5">
        <v>83789.67</v>
      </c>
      <c r="S62" s="5">
        <f>VLOOKUP(A62,'Detail SFPR'!$A$5:$G$360,7,FALSE)</f>
        <v>159357.98626795519</v>
      </c>
      <c r="T62" s="5">
        <f t="shared" si="20"/>
        <v>62971.077946087062</v>
      </c>
      <c r="U62" s="5">
        <v>0</v>
      </c>
      <c r="V62" s="5">
        <f>VLOOKUP(A62,'Detail SFPR'!$A$5:$H$360,8,FALSE)</f>
        <v>8147.836391100589</v>
      </c>
      <c r="W62" s="5">
        <f t="shared" si="21"/>
        <v>6789.5920647041212</v>
      </c>
      <c r="X62" s="5">
        <v>216764.2</v>
      </c>
      <c r="Y62" s="5">
        <f>VLOOKUP(A62,'Detail SFPR'!$A$5:$I$360,9,FALSE)</f>
        <v>326980.11889868038</v>
      </c>
      <c r="Z62" s="5">
        <f t="shared" si="22"/>
        <v>91842.925218270349</v>
      </c>
      <c r="AA62" s="5">
        <f t="shared" si="23"/>
        <v>1079416.6400000001</v>
      </c>
      <c r="AB62" s="5">
        <f t="shared" si="24"/>
        <v>1812640.338225709</v>
      </c>
      <c r="AC62" s="5">
        <f t="shared" si="25"/>
        <v>610995.30773148325</v>
      </c>
      <c r="AD62" s="5">
        <f t="shared" si="26"/>
        <v>1690411.9477314833</v>
      </c>
      <c r="AE62" s="5"/>
      <c r="AF62" s="5"/>
      <c r="AG62" s="5">
        <f t="shared" si="2"/>
        <v>390894.54603934614</v>
      </c>
      <c r="AH62" s="5">
        <f t="shared" si="3"/>
        <v>58497.166463075606</v>
      </c>
      <c r="AI62" s="5">
        <f t="shared" si="4"/>
        <v>62971.077946087062</v>
      </c>
      <c r="AJ62" s="5">
        <f t="shared" si="5"/>
        <v>6789.5920647041212</v>
      </c>
      <c r="AK62" s="5">
        <f t="shared" si="6"/>
        <v>91842.925218270349</v>
      </c>
      <c r="AL62" s="5">
        <f t="shared" si="7"/>
        <v>1079416.6400000001</v>
      </c>
      <c r="AM62" s="5">
        <f t="shared" si="8"/>
        <v>1812640.338225709</v>
      </c>
      <c r="AN62" s="5">
        <f t="shared" si="9"/>
        <v>610995.30773148325</v>
      </c>
      <c r="AO62" s="5">
        <f t="shared" si="10"/>
        <v>1690411.9477314833</v>
      </c>
      <c r="AP62" s="5">
        <f>VLOOKUP(A62,'Detail SFPR'!$A$5:$M$361,13,FALSE)</f>
        <v>0</v>
      </c>
      <c r="AQ62" s="5">
        <f>VLOOKUP(A62,'Detail SFPR'!A:X,23,FALSE)</f>
        <v>2029229.450666744</v>
      </c>
      <c r="AR62" s="5">
        <f>VLOOKUP(A62,'Detail SFPR'!$A$5:$T$361,19,FALSE)</f>
        <v>12274.63</v>
      </c>
      <c r="AS62" s="5">
        <f>VLOOKUP(A62,'Detail SFPR'!$A$5:$U$360,21,FALSE)</f>
        <v>6105.92544</v>
      </c>
      <c r="AT62" s="5">
        <f>VLOOKUP(A62,'Detail SFPR'!$A$5:$V$361,22,FALSE)</f>
        <v>149423.93260103519</v>
      </c>
      <c r="AU62" s="5">
        <f t="shared" si="27"/>
        <v>3887445.886439262</v>
      </c>
      <c r="AV62" s="5"/>
      <c r="AW62" s="5">
        <v>0</v>
      </c>
      <c r="AX62" s="5">
        <v>0</v>
      </c>
      <c r="AY62" s="5">
        <f t="shared" si="11"/>
        <v>0</v>
      </c>
      <c r="AZ62" s="5">
        <f t="shared" si="12"/>
        <v>3887445.886439262</v>
      </c>
      <c r="BA62" s="5">
        <f t="shared" si="13"/>
        <v>1091109.5460393461</v>
      </c>
      <c r="BB62">
        <v>0</v>
      </c>
      <c r="BC62" s="5">
        <f t="shared" si="14"/>
        <v>1091109.5460393461</v>
      </c>
      <c r="BD62" s="5">
        <f t="shared" si="15"/>
        <v>137144.9364630756</v>
      </c>
      <c r="BE62" s="5">
        <f t="shared" si="16"/>
        <v>146760.74794608707</v>
      </c>
      <c r="BF62" s="5">
        <f t="shared" si="17"/>
        <v>6789.5920647041212</v>
      </c>
      <c r="BG62" s="5">
        <f t="shared" si="18"/>
        <v>308607.12521827035</v>
      </c>
      <c r="BH62" s="5">
        <f t="shared" si="19"/>
        <v>1690411.9477314833</v>
      </c>
      <c r="BI62" s="5">
        <f>VLOOKUP(A62,'Base Cost'!$A$5:$AF$361,32,FALSE)</f>
        <v>64207.545037359079</v>
      </c>
    </row>
    <row r="63" spans="1:61">
      <c r="A63" t="s">
        <v>217</v>
      </c>
      <c r="B63" t="s">
        <v>1865</v>
      </c>
      <c r="C63" t="s">
        <v>68</v>
      </c>
      <c r="D63" s="12" t="s">
        <v>1070</v>
      </c>
      <c r="J63" s="5"/>
      <c r="K63" s="5"/>
      <c r="L63" s="5">
        <v>2379573.8199999998</v>
      </c>
      <c r="M63" s="5">
        <f>VLOOKUP(A63,'Detail SFPR'!$A$5:$E$360,5,FALSE)</f>
        <v>3113664.7852287991</v>
      </c>
      <c r="N63" s="5">
        <f t="shared" si="0"/>
        <v>611718.0013251584</v>
      </c>
      <c r="O63" s="5">
        <v>163218.04999999999</v>
      </c>
      <c r="P63" s="5">
        <f>VLOOKUP(A63,'Detail SFPR'!$A$5:$F$360,6,FALSE)</f>
        <v>123502.45</v>
      </c>
      <c r="Q63" s="5">
        <f t="shared" si="1"/>
        <v>-33095.009479999993</v>
      </c>
      <c r="R63" s="5">
        <v>289123.83</v>
      </c>
      <c r="S63" s="5">
        <f>VLOOKUP(A63,'Detail SFPR'!$A$5:$G$360,7,FALSE)</f>
        <v>298286.85577594902</v>
      </c>
      <c r="T63" s="5">
        <f t="shared" si="20"/>
        <v>7635.5493790983064</v>
      </c>
      <c r="U63" s="5">
        <v>12007.52</v>
      </c>
      <c r="V63" s="5">
        <f>VLOOKUP(A63,'Detail SFPR'!$A$5:$H$360,8,FALSE)</f>
        <v>4745.6986061986809</v>
      </c>
      <c r="W63" s="5">
        <f t="shared" si="21"/>
        <v>-6051.2757674546401</v>
      </c>
      <c r="X63" s="5">
        <v>0</v>
      </c>
      <c r="Y63" s="5">
        <f>VLOOKUP(A63,'Detail SFPR'!$A$5:$I$360,9,FALSE)</f>
        <v>144862.11524318703</v>
      </c>
      <c r="Z63" s="5">
        <f t="shared" si="22"/>
        <v>120713.60063214776</v>
      </c>
      <c r="AA63" s="5">
        <f t="shared" si="23"/>
        <v>2843923.2199999997</v>
      </c>
      <c r="AB63" s="5">
        <f t="shared" si="24"/>
        <v>3685061.9048541342</v>
      </c>
      <c r="AC63" s="5">
        <f t="shared" si="25"/>
        <v>700920.86608894984</v>
      </c>
      <c r="AD63" s="5">
        <f t="shared" si="26"/>
        <v>3544844.0860889498</v>
      </c>
      <c r="AE63" s="5"/>
      <c r="AF63" s="5"/>
      <c r="AG63" s="5">
        <f t="shared" si="2"/>
        <v>611718.0013251584</v>
      </c>
      <c r="AH63" s="5">
        <f t="shared" si="3"/>
        <v>-33095.009479999993</v>
      </c>
      <c r="AI63" s="5">
        <f t="shared" si="4"/>
        <v>7635.5493790983064</v>
      </c>
      <c r="AJ63" s="5">
        <f t="shared" si="5"/>
        <v>-6051.2757674546401</v>
      </c>
      <c r="AK63" s="5">
        <f t="shared" si="6"/>
        <v>120713.60063214776</v>
      </c>
      <c r="AL63" s="5">
        <f t="shared" si="7"/>
        <v>2843923.2199999997</v>
      </c>
      <c r="AM63" s="5">
        <f t="shared" si="8"/>
        <v>3685061.9048541342</v>
      </c>
      <c r="AN63" s="5">
        <f t="shared" si="9"/>
        <v>700920.86608894984</v>
      </c>
      <c r="AO63" s="5">
        <f t="shared" si="10"/>
        <v>3544844.0860889498</v>
      </c>
      <c r="AP63" s="5">
        <f>VLOOKUP(A63,'Detail SFPR'!$A$5:$M$361,13,FALSE)</f>
        <v>379759.12</v>
      </c>
      <c r="AQ63" s="5">
        <f>VLOOKUP(A63,'Detail SFPR'!A:X,23,FALSE)</f>
        <v>4593485.0461772149</v>
      </c>
      <c r="AR63" s="5">
        <f>VLOOKUP(A63,'Detail SFPR'!$A$5:$T$361,19,FALSE)</f>
        <v>11309.55</v>
      </c>
      <c r="AS63" s="5">
        <f>VLOOKUP(A63,'Detail SFPR'!$A$5:$U$360,21,FALSE)</f>
        <v>14903.718200000001</v>
      </c>
      <c r="AT63" s="5">
        <f>VLOOKUP(A63,'Detail SFPR'!$A$5:$V$361,22,FALSE)</f>
        <v>364723.12112308101</v>
      </c>
      <c r="AU63" s="5">
        <f t="shared" si="27"/>
        <v>8909024.6415892467</v>
      </c>
      <c r="AV63" s="5"/>
      <c r="AW63" s="5">
        <v>0</v>
      </c>
      <c r="AX63" s="5">
        <v>0</v>
      </c>
      <c r="AY63" s="5">
        <f t="shared" si="11"/>
        <v>0</v>
      </c>
      <c r="AZ63" s="5">
        <f t="shared" si="12"/>
        <v>8909024.6415892467</v>
      </c>
      <c r="BA63" s="5">
        <f t="shared" si="13"/>
        <v>2991291.8213251582</v>
      </c>
      <c r="BB63">
        <v>0</v>
      </c>
      <c r="BC63" s="5">
        <f t="shared" si="14"/>
        <v>2991291.8213251582</v>
      </c>
      <c r="BD63" s="5">
        <f t="shared" si="15"/>
        <v>130123.04052</v>
      </c>
      <c r="BE63" s="5">
        <f t="shared" si="16"/>
        <v>296759.3793790983</v>
      </c>
      <c r="BF63" s="5">
        <f t="shared" si="17"/>
        <v>5956.2442325453603</v>
      </c>
      <c r="BG63" s="5">
        <f t="shared" si="18"/>
        <v>120713.60063214776</v>
      </c>
      <c r="BH63" s="5">
        <f t="shared" si="19"/>
        <v>3544844.0860889493</v>
      </c>
      <c r="BI63" s="5">
        <f>VLOOKUP(A63,'Base Cost'!$A$5:$AF$361,32,FALSE)</f>
        <v>156721.72334135286</v>
      </c>
    </row>
    <row r="64" spans="1:61">
      <c r="A64" t="s">
        <v>219</v>
      </c>
      <c r="B64" t="s">
        <v>1866</v>
      </c>
      <c r="C64" t="s">
        <v>80</v>
      </c>
      <c r="D64" s="12" t="s">
        <v>1070</v>
      </c>
      <c r="J64" s="5"/>
      <c r="K64" s="5"/>
      <c r="L64" s="5">
        <v>1839048.55</v>
      </c>
      <c r="M64" s="5">
        <f>VLOOKUP(A64,'Detail SFPR'!$A$5:$E$360,5,FALSE)</f>
        <v>2217071.7023224807</v>
      </c>
      <c r="N64" s="5">
        <f t="shared" si="0"/>
        <v>315006.69283032318</v>
      </c>
      <c r="O64" s="5">
        <v>145475.44</v>
      </c>
      <c r="P64" s="5">
        <f>VLOOKUP(A64,'Detail SFPR'!$A$5:$F$360,6,FALSE)</f>
        <v>224928.52</v>
      </c>
      <c r="Q64" s="5">
        <f t="shared" si="1"/>
        <v>66208.251563999991</v>
      </c>
      <c r="R64" s="5">
        <v>287129.43</v>
      </c>
      <c r="S64" s="5">
        <f>VLOOKUP(A64,'Detail SFPR'!$A$5:$G$360,7,FALSE)</f>
        <v>288846.93909313355</v>
      </c>
      <c r="T64" s="5">
        <f t="shared" si="20"/>
        <v>1431.2003273081939</v>
      </c>
      <c r="U64" s="5">
        <v>44399.06</v>
      </c>
      <c r="V64" s="5">
        <f>VLOOKUP(A64,'Detail SFPR'!$A$5:$H$360,8,FALSE)</f>
        <v>71519.127672690433</v>
      </c>
      <c r="W64" s="5">
        <f t="shared" si="21"/>
        <v>22599.15239165294</v>
      </c>
      <c r="X64" s="5">
        <v>49232.480000000003</v>
      </c>
      <c r="Y64" s="5">
        <f>VLOOKUP(A64,'Detail SFPR'!$A$5:$I$360,9,FALSE)</f>
        <v>111329.92561965306</v>
      </c>
      <c r="Z64" s="5">
        <f t="shared" si="22"/>
        <v>51745.801434856898</v>
      </c>
      <c r="AA64" s="5">
        <f t="shared" si="23"/>
        <v>2365284.96</v>
      </c>
      <c r="AB64" s="5">
        <f t="shared" si="24"/>
        <v>2913696.2147079576</v>
      </c>
      <c r="AC64" s="5">
        <f t="shared" si="25"/>
        <v>456991.09854814119</v>
      </c>
      <c r="AD64" s="5">
        <f t="shared" si="26"/>
        <v>2822276.0585481413</v>
      </c>
      <c r="AE64" s="5"/>
      <c r="AF64" s="5"/>
      <c r="AG64" s="5">
        <f t="shared" si="2"/>
        <v>315006.69283032318</v>
      </c>
      <c r="AH64" s="5">
        <f t="shared" si="3"/>
        <v>66208.251563999991</v>
      </c>
      <c r="AI64" s="5">
        <f t="shared" si="4"/>
        <v>1431.2003273081939</v>
      </c>
      <c r="AJ64" s="5">
        <f t="shared" si="5"/>
        <v>22599.15239165294</v>
      </c>
      <c r="AK64" s="5">
        <f t="shared" si="6"/>
        <v>51745.801434856898</v>
      </c>
      <c r="AL64" s="5">
        <f t="shared" si="7"/>
        <v>2365284.96</v>
      </c>
      <c r="AM64" s="5">
        <f t="shared" si="8"/>
        <v>2913696.2147079576</v>
      </c>
      <c r="AN64" s="5">
        <f t="shared" si="9"/>
        <v>456991.09854814119</v>
      </c>
      <c r="AO64" s="5">
        <f t="shared" si="10"/>
        <v>2822276.0585481413</v>
      </c>
      <c r="AP64" s="5">
        <f>VLOOKUP(A64,'Detail SFPR'!$A$5:$M$361,13,FALSE)</f>
        <v>0</v>
      </c>
      <c r="AQ64" s="5">
        <f>VLOOKUP(A64,'Detail SFPR'!A:X,23,FALSE)</f>
        <v>3294771.2981550414</v>
      </c>
      <c r="AR64" s="5">
        <f>VLOOKUP(A64,'Detail SFPR'!$A$5:$T$361,19,FALSE)</f>
        <v>11248.73</v>
      </c>
      <c r="AS64" s="5">
        <f>VLOOKUP(A64,'Detail SFPR'!$A$5:$U$360,21,FALSE)</f>
        <v>10742.996359999999</v>
      </c>
      <c r="AT64" s="5">
        <f>VLOOKUP(A64,'Detail SFPR'!$A$5:$V$361,22,FALSE)</f>
        <v>262902.12348708377</v>
      </c>
      <c r="AU64" s="5">
        <f t="shared" si="27"/>
        <v>6401941.2065502675</v>
      </c>
      <c r="AV64" s="5"/>
      <c r="AW64" s="5">
        <v>0</v>
      </c>
      <c r="AX64" s="5">
        <v>0</v>
      </c>
      <c r="AY64" s="5">
        <f t="shared" si="11"/>
        <v>0</v>
      </c>
      <c r="AZ64" s="5">
        <f t="shared" si="12"/>
        <v>6401941.2065502675</v>
      </c>
      <c r="BA64" s="5">
        <f t="shared" si="13"/>
        <v>2154055.2428303231</v>
      </c>
      <c r="BB64">
        <v>0</v>
      </c>
      <c r="BC64" s="5">
        <f t="shared" si="14"/>
        <v>2154055.2428303231</v>
      </c>
      <c r="BD64" s="5">
        <f t="shared" si="15"/>
        <v>211683.69156399998</v>
      </c>
      <c r="BE64" s="5">
        <f t="shared" si="16"/>
        <v>288560.6303273082</v>
      </c>
      <c r="BF64" s="5">
        <f t="shared" si="17"/>
        <v>66998.212391652938</v>
      </c>
      <c r="BG64" s="5">
        <f t="shared" si="18"/>
        <v>100978.28143485691</v>
      </c>
      <c r="BH64" s="5">
        <f t="shared" si="19"/>
        <v>2822276.0585481413</v>
      </c>
      <c r="BI64" s="5">
        <f>VLOOKUP(A64,'Base Cost'!$A$5:$AF$361,32,FALSE)</f>
        <v>112969.18532645637</v>
      </c>
    </row>
    <row r="65" spans="1:61">
      <c r="A65" t="s">
        <v>221</v>
      </c>
      <c r="B65" t="s">
        <v>222</v>
      </c>
      <c r="C65" t="s">
        <v>68</v>
      </c>
      <c r="D65" s="12" t="s">
        <v>1070</v>
      </c>
      <c r="J65" s="5"/>
      <c r="K65" s="5"/>
      <c r="L65" s="5">
        <v>3845503.36</v>
      </c>
      <c r="M65" s="5">
        <f>VLOOKUP(A65,'Detail SFPR'!$A$5:$E$360,5,FALSE)</f>
        <v>3064408.2488473514</v>
      </c>
      <c r="N65" s="5">
        <f t="shared" si="0"/>
        <v>-650886.55612350197</v>
      </c>
      <c r="O65" s="5">
        <v>552005.37</v>
      </c>
      <c r="P65" s="5">
        <f>VLOOKUP(A65,'Detail SFPR'!$A$5:$F$360,6,FALSE)</f>
        <v>217519.03999999998</v>
      </c>
      <c r="Q65" s="5">
        <f t="shared" si="1"/>
        <v>-278727.45878900005</v>
      </c>
      <c r="R65" s="5">
        <v>459878.19</v>
      </c>
      <c r="S65" s="5">
        <f>VLOOKUP(A65,'Detail SFPR'!$A$5:$G$360,7,FALSE)</f>
        <v>552733.67801323836</v>
      </c>
      <c r="T65" s="5">
        <f t="shared" si="20"/>
        <v>77376.478161431529</v>
      </c>
      <c r="U65" s="5">
        <v>2272</v>
      </c>
      <c r="V65" s="5">
        <f>VLOOKUP(A65,'Detail SFPR'!$A$5:$H$360,8,FALSE)</f>
        <v>1255.6446020954943</v>
      </c>
      <c r="W65" s="5">
        <f t="shared" si="21"/>
        <v>-846.92895307382469</v>
      </c>
      <c r="X65" s="5">
        <v>0</v>
      </c>
      <c r="Y65" s="5">
        <f>VLOOKUP(A65,'Detail SFPR'!$A$5:$I$360,9,FALSE)</f>
        <v>0</v>
      </c>
      <c r="Z65" s="5">
        <f t="shared" si="22"/>
        <v>0</v>
      </c>
      <c r="AA65" s="5">
        <f t="shared" si="23"/>
        <v>4859658.92</v>
      </c>
      <c r="AB65" s="5">
        <f t="shared" si="24"/>
        <v>3835916.6114626853</v>
      </c>
      <c r="AC65" s="5">
        <f t="shared" si="25"/>
        <v>-853084.46570414433</v>
      </c>
      <c r="AD65" s="5">
        <f t="shared" si="26"/>
        <v>4006574.4542958555</v>
      </c>
      <c r="AE65" s="5"/>
      <c r="AF65" s="5"/>
      <c r="AG65" s="5">
        <f t="shared" si="2"/>
        <v>-650886.55612350197</v>
      </c>
      <c r="AH65" s="5">
        <f t="shared" si="3"/>
        <v>-278727.45878900005</v>
      </c>
      <c r="AI65" s="5">
        <f t="shared" si="4"/>
        <v>77376.478161431529</v>
      </c>
      <c r="AJ65" s="5">
        <f t="shared" si="5"/>
        <v>-846.92895307382469</v>
      </c>
      <c r="AK65" s="5">
        <f t="shared" si="6"/>
        <v>0</v>
      </c>
      <c r="AL65" s="5">
        <f t="shared" si="7"/>
        <v>4859658.92</v>
      </c>
      <c r="AM65" s="5">
        <f t="shared" si="8"/>
        <v>3835916.6114626853</v>
      </c>
      <c r="AN65" s="5">
        <f t="shared" si="9"/>
        <v>-853084.46570414433</v>
      </c>
      <c r="AO65" s="5">
        <f t="shared" si="10"/>
        <v>3835916.6114626853</v>
      </c>
      <c r="AP65" s="5">
        <f>VLOOKUP(A65,'Detail SFPR'!$A$5:$M$361,13,FALSE)</f>
        <v>0</v>
      </c>
      <c r="AQ65" s="5">
        <f>VLOOKUP(A65,'Detail SFPR'!A:X,23,FALSE)</f>
        <v>4363713.1888282923</v>
      </c>
      <c r="AR65" s="5">
        <f>VLOOKUP(A65,'Detail SFPR'!$A$5:$T$361,19,FALSE)</f>
        <v>10712.11</v>
      </c>
      <c r="AS65" s="5">
        <f>VLOOKUP(A65,'Detail SFPR'!$A$5:$U$360,21,FALSE)</f>
        <v>14879.26384</v>
      </c>
      <c r="AT65" s="5">
        <f>VLOOKUP(A65,'Detail SFPR'!$A$5:$V$361,22,FALSE)</f>
        <v>364124.67512560717</v>
      </c>
      <c r="AU65" s="5">
        <f t="shared" si="27"/>
        <v>8589345.8492565844</v>
      </c>
      <c r="AV65" s="5"/>
      <c r="AW65" s="5">
        <v>0</v>
      </c>
      <c r="AX65" s="5">
        <v>0</v>
      </c>
      <c r="AY65" s="5">
        <f t="shared" si="11"/>
        <v>0</v>
      </c>
      <c r="AZ65" s="5">
        <f t="shared" si="12"/>
        <v>8589345.8492565844</v>
      </c>
      <c r="BA65" s="5">
        <f t="shared" si="13"/>
        <v>3064408.2488473514</v>
      </c>
      <c r="BB65">
        <v>0</v>
      </c>
      <c r="BC65" s="5">
        <f t="shared" si="14"/>
        <v>3064408.2488473514</v>
      </c>
      <c r="BD65" s="5">
        <f t="shared" si="15"/>
        <v>217519.03999999998</v>
      </c>
      <c r="BE65" s="5">
        <f t="shared" si="16"/>
        <v>552733.67801323836</v>
      </c>
      <c r="BF65" s="5">
        <f t="shared" si="17"/>
        <v>1255.6446020954943</v>
      </c>
      <c r="BG65" s="5">
        <f t="shared" si="18"/>
        <v>0</v>
      </c>
      <c r="BH65" s="5">
        <f t="shared" si="19"/>
        <v>3835916.6114626853</v>
      </c>
      <c r="BI65" s="5">
        <f>VLOOKUP(A65,'Base Cost'!$A$5:$AF$361,32,FALSE)</f>
        <v>156464.57077103585</v>
      </c>
    </row>
    <row r="66" spans="1:61">
      <c r="A66" t="s">
        <v>223</v>
      </c>
      <c r="B66" t="s">
        <v>224</v>
      </c>
      <c r="C66" t="s">
        <v>108</v>
      </c>
      <c r="D66" s="12" t="s">
        <v>1070</v>
      </c>
      <c r="J66" s="5"/>
      <c r="K66" s="5"/>
      <c r="L66" s="5">
        <v>3133715.81</v>
      </c>
      <c r="M66" s="5">
        <f>VLOOKUP(A66,'Detail SFPR'!$A$5:$E$360,5,FALSE)</f>
        <v>3602692.1314431815</v>
      </c>
      <c r="N66" s="5">
        <f t="shared" si="0"/>
        <v>390797.96865860315</v>
      </c>
      <c r="O66" s="5">
        <v>546005.89</v>
      </c>
      <c r="P66" s="5">
        <f>VLOOKUP(A66,'Detail SFPR'!$A$5:$F$360,6,FALSE)</f>
        <v>669997.06803111336</v>
      </c>
      <c r="Q66" s="5">
        <f t="shared" si="1"/>
        <v>103321.84865332676</v>
      </c>
      <c r="R66" s="5">
        <v>346021.61</v>
      </c>
      <c r="S66" s="5">
        <f>VLOOKUP(A66,'Detail SFPR'!$A$5:$G$360,7,FALSE)</f>
        <v>624447.62783844245</v>
      </c>
      <c r="T66" s="5">
        <f t="shared" si="20"/>
        <v>232012.40066477412</v>
      </c>
      <c r="U66" s="5">
        <v>32853.120000000003</v>
      </c>
      <c r="V66" s="5">
        <f>VLOOKUP(A66,'Detail SFPR'!$A$5:$H$360,8,FALSE)</f>
        <v>64028.492936883733</v>
      </c>
      <c r="W66" s="5">
        <f t="shared" si="21"/>
        <v>25978.438268305214</v>
      </c>
      <c r="X66" s="5">
        <v>0</v>
      </c>
      <c r="Y66" s="5">
        <f>VLOOKUP(A66,'Detail SFPR'!$A$5:$I$360,9,FALSE)</f>
        <v>0</v>
      </c>
      <c r="Z66" s="5">
        <f t="shared" si="22"/>
        <v>0</v>
      </c>
      <c r="AA66" s="5">
        <f t="shared" si="23"/>
        <v>4058596.43</v>
      </c>
      <c r="AB66" s="5">
        <f t="shared" si="24"/>
        <v>4961165.3202496208</v>
      </c>
      <c r="AC66" s="5">
        <f t="shared" si="25"/>
        <v>752110.65624500928</v>
      </c>
      <c r="AD66" s="5">
        <f t="shared" si="26"/>
        <v>4810707.0862450097</v>
      </c>
      <c r="AE66" s="5"/>
      <c r="AF66" s="5"/>
      <c r="AG66" s="5">
        <f t="shared" si="2"/>
        <v>390797.96865860315</v>
      </c>
      <c r="AH66" s="5">
        <f t="shared" si="3"/>
        <v>103321.84865332676</v>
      </c>
      <c r="AI66" s="5">
        <f t="shared" si="4"/>
        <v>232012.40066477412</v>
      </c>
      <c r="AJ66" s="5">
        <f t="shared" si="5"/>
        <v>25978.438268305214</v>
      </c>
      <c r="AK66" s="5">
        <f t="shared" si="6"/>
        <v>0</v>
      </c>
      <c r="AL66" s="5">
        <f t="shared" si="7"/>
        <v>4058596.43</v>
      </c>
      <c r="AM66" s="5">
        <f t="shared" si="8"/>
        <v>4961165.3202496208</v>
      </c>
      <c r="AN66" s="5">
        <f t="shared" si="9"/>
        <v>752110.65624500928</v>
      </c>
      <c r="AO66" s="5">
        <f t="shared" si="10"/>
        <v>4810707.0862450097</v>
      </c>
      <c r="AP66" s="5">
        <f>VLOOKUP(A66,'Detail SFPR'!$A$5:$M$361,13,FALSE)</f>
        <v>0</v>
      </c>
      <c r="AQ66" s="5">
        <f>VLOOKUP(A66,'Detail SFPR'!A:X,23,FALSE)</f>
        <v>5582465.6347210947</v>
      </c>
      <c r="AR66" s="5">
        <f>VLOOKUP(A66,'Detail SFPR'!$A$5:$T$361,19,FALSE)</f>
        <v>11729.93</v>
      </c>
      <c r="AS66" s="5">
        <f>VLOOKUP(A66,'Detail SFPR'!$A$5:$U$360,21,FALSE)</f>
        <v>17515.254359999999</v>
      </c>
      <c r="AT66" s="5">
        <f>VLOOKUP(A66,'Detail SFPR'!$A$5:$V$361,22,FALSE)</f>
        <v>428632.5165114738</v>
      </c>
      <c r="AU66" s="5">
        <f t="shared" si="27"/>
        <v>10851050.421837578</v>
      </c>
      <c r="AV66" s="5"/>
      <c r="AW66" s="5">
        <v>0</v>
      </c>
      <c r="AX66" s="5">
        <v>0</v>
      </c>
      <c r="AY66" s="5">
        <f t="shared" si="11"/>
        <v>0</v>
      </c>
      <c r="AZ66" s="5">
        <f t="shared" si="12"/>
        <v>10851050.421837578</v>
      </c>
      <c r="BA66" s="5">
        <f t="shared" si="13"/>
        <v>3524513.7786586033</v>
      </c>
      <c r="BB66">
        <v>0</v>
      </c>
      <c r="BC66" s="5">
        <f t="shared" si="14"/>
        <v>3524513.7786586033</v>
      </c>
      <c r="BD66" s="5">
        <f t="shared" si="15"/>
        <v>649327.73865332676</v>
      </c>
      <c r="BE66" s="5">
        <f t="shared" si="16"/>
        <v>578034.0106647741</v>
      </c>
      <c r="BF66" s="5">
        <f t="shared" si="17"/>
        <v>58831.55826830522</v>
      </c>
      <c r="BG66" s="5">
        <f t="shared" si="18"/>
        <v>0</v>
      </c>
      <c r="BH66" s="5">
        <f t="shared" si="19"/>
        <v>4810707.0862450097</v>
      </c>
      <c r="BI66" s="5">
        <f>VLOOKUP(A66,'Base Cost'!$A$5:$AF$361,32,FALSE)</f>
        <v>184183.6252688503</v>
      </c>
    </row>
    <row r="67" spans="1:61">
      <c r="A67" t="s">
        <v>225</v>
      </c>
      <c r="B67" t="s">
        <v>1867</v>
      </c>
      <c r="C67" t="s">
        <v>80</v>
      </c>
      <c r="D67" s="12" t="s">
        <v>1070</v>
      </c>
      <c r="J67" s="5"/>
      <c r="K67" s="5"/>
      <c r="L67" s="5">
        <v>1969602.97</v>
      </c>
      <c r="M67" s="5">
        <f>VLOOKUP(A67,'Detail SFPR'!$A$5:$E$360,5,FALSE)</f>
        <v>2167516.6610712088</v>
      </c>
      <c r="N67" s="5">
        <f t="shared" si="0"/>
        <v>164921.47876963831</v>
      </c>
      <c r="O67" s="5">
        <v>179275.49</v>
      </c>
      <c r="P67" s="5">
        <f>VLOOKUP(A67,'Detail SFPR'!$A$5:$F$360,6,FALSE)</f>
        <v>171703.12</v>
      </c>
      <c r="Q67" s="5">
        <f t="shared" si="1"/>
        <v>-6310.0559209999965</v>
      </c>
      <c r="R67" s="5">
        <v>302521.12</v>
      </c>
      <c r="S67" s="5">
        <f>VLOOKUP(A67,'Detail SFPR'!$A$5:$G$360,7,FALSE)</f>
        <v>303560.27268191811</v>
      </c>
      <c r="T67" s="5">
        <f t="shared" si="20"/>
        <v>865.92592984236637</v>
      </c>
      <c r="U67" s="5">
        <v>0</v>
      </c>
      <c r="V67" s="5">
        <f>VLOOKUP(A67,'Detail SFPR'!$A$5:$H$360,8,FALSE)</f>
        <v>0</v>
      </c>
      <c r="W67" s="5">
        <f t="shared" si="21"/>
        <v>0</v>
      </c>
      <c r="X67" s="5">
        <v>61057.919999999998</v>
      </c>
      <c r="Y67" s="5">
        <f>VLOOKUP(A67,'Detail SFPR'!$A$5:$I$360,9,FALSE)</f>
        <v>154699.05739352535</v>
      </c>
      <c r="Z67" s="5">
        <f t="shared" si="22"/>
        <v>78031.159790024685</v>
      </c>
      <c r="AA67" s="5">
        <f t="shared" si="23"/>
        <v>2512457.5</v>
      </c>
      <c r="AB67" s="5">
        <f t="shared" si="24"/>
        <v>2797479.1111466521</v>
      </c>
      <c r="AC67" s="5">
        <f t="shared" si="25"/>
        <v>237508.50856850538</v>
      </c>
      <c r="AD67" s="5">
        <f t="shared" si="26"/>
        <v>2749966.0085685053</v>
      </c>
      <c r="AE67" s="5"/>
      <c r="AF67" s="5"/>
      <c r="AG67" s="5">
        <f t="shared" si="2"/>
        <v>164921.47876963831</v>
      </c>
      <c r="AH67" s="5">
        <f t="shared" si="3"/>
        <v>-6310.0559209999965</v>
      </c>
      <c r="AI67" s="5">
        <f t="shared" si="4"/>
        <v>865.92592984236637</v>
      </c>
      <c r="AJ67" s="5">
        <f t="shared" si="5"/>
        <v>0</v>
      </c>
      <c r="AK67" s="5">
        <f t="shared" si="6"/>
        <v>78031.159790024685</v>
      </c>
      <c r="AL67" s="5">
        <f t="shared" si="7"/>
        <v>2512457.5</v>
      </c>
      <c r="AM67" s="5">
        <f t="shared" si="8"/>
        <v>2797479.1111466521</v>
      </c>
      <c r="AN67" s="5">
        <f t="shared" si="9"/>
        <v>237508.50856850538</v>
      </c>
      <c r="AO67" s="5">
        <f t="shared" si="10"/>
        <v>2749966.0085685053</v>
      </c>
      <c r="AP67" s="5">
        <f>VLOOKUP(A67,'Detail SFPR'!$A$5:$M$361,13,FALSE)</f>
        <v>0</v>
      </c>
      <c r="AQ67" s="5">
        <f>VLOOKUP(A67,'Detail SFPR'!A:X,23,FALSE)</f>
        <v>3167190.1479484946</v>
      </c>
      <c r="AR67" s="5">
        <f>VLOOKUP(A67,'Detail SFPR'!$A$5:$T$361,19,FALSE)</f>
        <v>11136.17</v>
      </c>
      <c r="AS67" s="5">
        <f>VLOOKUP(A67,'Detail SFPR'!$A$5:$U$360,21,FALSE)</f>
        <v>10422.629279999999</v>
      </c>
      <c r="AT67" s="5">
        <f>VLOOKUP(A67,'Detail SFPR'!$A$5:$V$361,22,FALSE)</f>
        <v>255062.11472184237</v>
      </c>
      <c r="AU67" s="5">
        <f t="shared" si="27"/>
        <v>6193777.070518842</v>
      </c>
      <c r="AV67" s="5"/>
      <c r="AW67" s="5">
        <v>0</v>
      </c>
      <c r="AX67" s="5">
        <v>0</v>
      </c>
      <c r="AY67" s="5">
        <f t="shared" si="11"/>
        <v>0</v>
      </c>
      <c r="AZ67" s="5">
        <f t="shared" si="12"/>
        <v>6193777.070518842</v>
      </c>
      <c r="BA67" s="5">
        <f t="shared" si="13"/>
        <v>2134524.4487696383</v>
      </c>
      <c r="BB67">
        <v>0</v>
      </c>
      <c r="BC67" s="5">
        <f t="shared" si="14"/>
        <v>2134524.4487696383</v>
      </c>
      <c r="BD67" s="5">
        <f t="shared" si="15"/>
        <v>172965.434079</v>
      </c>
      <c r="BE67" s="5">
        <f t="shared" si="16"/>
        <v>303387.04592984234</v>
      </c>
      <c r="BF67" s="5">
        <f t="shared" si="17"/>
        <v>0</v>
      </c>
      <c r="BG67" s="5">
        <f t="shared" si="18"/>
        <v>139089.07979002467</v>
      </c>
      <c r="BH67" s="5">
        <f t="shared" si="19"/>
        <v>2749966.0085685048</v>
      </c>
      <c r="BI67" s="5">
        <f>VLOOKUP(A67,'Base Cost'!$A$5:$AF$361,32,FALSE)</f>
        <v>109600.32929968063</v>
      </c>
    </row>
    <row r="68" spans="1:61">
      <c r="A68" t="s">
        <v>227</v>
      </c>
      <c r="B68" t="s">
        <v>228</v>
      </c>
      <c r="C68" t="s">
        <v>93</v>
      </c>
      <c r="D68" s="12" t="s">
        <v>1070</v>
      </c>
      <c r="J68" s="5"/>
      <c r="K68" s="5"/>
      <c r="L68" s="5">
        <v>1676690.53</v>
      </c>
      <c r="M68" s="5">
        <f>VLOOKUP(A68,'Detail SFPR'!$A$5:$E$360,5,FALSE)</f>
        <v>2833926.9798200079</v>
      </c>
      <c r="N68" s="5">
        <f t="shared" si="0"/>
        <v>964325.13363501267</v>
      </c>
      <c r="O68" s="5">
        <v>90618.48</v>
      </c>
      <c r="P68" s="5">
        <f>VLOOKUP(A68,'Detail SFPR'!$A$5:$F$360,6,FALSE)</f>
        <v>163295.09</v>
      </c>
      <c r="Q68" s="5">
        <f t="shared" si="1"/>
        <v>60561.419113000004</v>
      </c>
      <c r="R68" s="5">
        <v>141298.15</v>
      </c>
      <c r="S68" s="5">
        <f>VLOOKUP(A68,'Detail SFPR'!$A$5:$G$360,7,FALSE)</f>
        <v>408145.48135515512</v>
      </c>
      <c r="T68" s="5">
        <f t="shared" si="20"/>
        <v>222363.88121825075</v>
      </c>
      <c r="U68" s="5">
        <v>217809.69</v>
      </c>
      <c r="V68" s="5">
        <f>VLOOKUP(A68,'Detail SFPR'!$A$5:$H$360,8,FALSE)</f>
        <v>267655.47651214042</v>
      </c>
      <c r="W68" s="5">
        <f t="shared" si="21"/>
        <v>41536.493900566609</v>
      </c>
      <c r="X68" s="5">
        <v>0</v>
      </c>
      <c r="Y68" s="5">
        <f>VLOOKUP(A68,'Detail SFPR'!$A$5:$I$360,9,FALSE)</f>
        <v>0</v>
      </c>
      <c r="Z68" s="5">
        <f t="shared" si="22"/>
        <v>0</v>
      </c>
      <c r="AA68" s="5">
        <f t="shared" si="23"/>
        <v>2126416.85</v>
      </c>
      <c r="AB68" s="5">
        <f t="shared" si="24"/>
        <v>3673023.0276873037</v>
      </c>
      <c r="AC68" s="5">
        <f t="shared" si="25"/>
        <v>1288786.92786683</v>
      </c>
      <c r="AD68" s="5">
        <f t="shared" si="26"/>
        <v>3415203.7778668301</v>
      </c>
      <c r="AE68" s="5"/>
      <c r="AF68" s="5"/>
      <c r="AG68" s="5">
        <f t="shared" si="2"/>
        <v>964325.13363501267</v>
      </c>
      <c r="AH68" s="5">
        <f t="shared" si="3"/>
        <v>60561.419113000004</v>
      </c>
      <c r="AI68" s="5">
        <f t="shared" si="4"/>
        <v>222363.88121825075</v>
      </c>
      <c r="AJ68" s="5">
        <f t="shared" si="5"/>
        <v>41536.493900566609</v>
      </c>
      <c r="AK68" s="5">
        <f t="shared" si="6"/>
        <v>0</v>
      </c>
      <c r="AL68" s="5">
        <f t="shared" si="7"/>
        <v>2126416.85</v>
      </c>
      <c r="AM68" s="5">
        <f t="shared" si="8"/>
        <v>3673023.0276873037</v>
      </c>
      <c r="AN68" s="5">
        <f t="shared" si="9"/>
        <v>1288786.92786683</v>
      </c>
      <c r="AO68" s="5">
        <f t="shared" si="10"/>
        <v>3415203.7778668301</v>
      </c>
      <c r="AP68" s="5">
        <f>VLOOKUP(A68,'Detail SFPR'!$A$5:$M$361,13,FALSE)</f>
        <v>0</v>
      </c>
      <c r="AQ68" s="5">
        <f>VLOOKUP(A68,'Detail SFPR'!A:X,23,FALSE)</f>
        <v>4162495.239478861</v>
      </c>
      <c r="AR68" s="5">
        <f>VLOOKUP(A68,'Detail SFPR'!$A$5:$T$361,19,FALSE)</f>
        <v>11047.33</v>
      </c>
      <c r="AS68" s="5">
        <f>VLOOKUP(A68,'Detail SFPR'!$A$5:$U$360,21,FALSE)</f>
        <v>13798.85072</v>
      </c>
      <c r="AT68" s="5">
        <f>VLOOKUP(A68,'Detail SFPR'!$A$5:$V$361,22,FALSE)</f>
        <v>337684.85387155757</v>
      </c>
      <c r="AU68" s="5">
        <f t="shared" si="27"/>
        <v>7940230.0519372495</v>
      </c>
      <c r="AV68" s="5"/>
      <c r="AW68" s="5">
        <v>0</v>
      </c>
      <c r="AX68" s="5">
        <v>0</v>
      </c>
      <c r="AY68" s="5">
        <f t="shared" si="11"/>
        <v>0</v>
      </c>
      <c r="AZ68" s="5">
        <f t="shared" si="12"/>
        <v>7940230.0519372495</v>
      </c>
      <c r="BA68" s="5">
        <f t="shared" si="13"/>
        <v>2641015.6636350127</v>
      </c>
      <c r="BB68">
        <v>0</v>
      </c>
      <c r="BC68" s="5">
        <f t="shared" si="14"/>
        <v>2641015.6636350127</v>
      </c>
      <c r="BD68" s="5">
        <f t="shared" si="15"/>
        <v>151179.89911299999</v>
      </c>
      <c r="BE68" s="5">
        <f t="shared" si="16"/>
        <v>363662.03121825075</v>
      </c>
      <c r="BF68" s="5">
        <f t="shared" si="17"/>
        <v>259346.1839005666</v>
      </c>
      <c r="BG68" s="5">
        <f t="shared" si="18"/>
        <v>0</v>
      </c>
      <c r="BH68" s="5">
        <f t="shared" si="19"/>
        <v>3415203.7778668301</v>
      </c>
      <c r="BI68" s="5">
        <f>VLOOKUP(A68,'Base Cost'!$A$5:$AF$361,32,FALSE)</f>
        <v>145103.36521046591</v>
      </c>
    </row>
    <row r="69" spans="1:61">
      <c r="A69" t="s">
        <v>231</v>
      </c>
      <c r="B69" t="s">
        <v>232</v>
      </c>
      <c r="C69" t="s">
        <v>93</v>
      </c>
      <c r="D69" s="12" t="s">
        <v>1070</v>
      </c>
      <c r="J69" s="5"/>
      <c r="K69" s="5"/>
      <c r="L69" s="5">
        <v>779296.43</v>
      </c>
      <c r="M69" s="5">
        <f>VLOOKUP(A69,'Detail SFPR'!$A$5:$E$360,5,FALSE)</f>
        <v>732187.95264556003</v>
      </c>
      <c r="N69" s="5">
        <f t="shared" ref="N69:N132" si="28">(M69-L69)*$AG$3</f>
        <v>-39255.494179454872</v>
      </c>
      <c r="O69" s="5">
        <v>78619.69</v>
      </c>
      <c r="P69" s="5">
        <f>VLOOKUP(A69,'Detail SFPR'!$A$5:$F$360,6,FALSE)</f>
        <v>134532.36633555478</v>
      </c>
      <c r="Q69" s="5">
        <f t="shared" ref="Q69:Q132" si="29">(P69-O69)*$AG$3</f>
        <v>46592.033190417795</v>
      </c>
      <c r="R69" s="5">
        <v>111425.57</v>
      </c>
      <c r="S69" s="5">
        <f>VLOOKUP(A69,'Detail SFPR'!$A$5:$G$360,7,FALSE)</f>
        <v>127955.06107216816</v>
      </c>
      <c r="T69" s="5">
        <f t="shared" si="20"/>
        <v>13774.024910437722</v>
      </c>
      <c r="U69" s="5">
        <v>0</v>
      </c>
      <c r="V69" s="5">
        <f>VLOOKUP(A69,'Detail SFPR'!$A$5:$H$360,8,FALSE)</f>
        <v>0</v>
      </c>
      <c r="W69" s="5">
        <f t="shared" si="21"/>
        <v>0</v>
      </c>
      <c r="X69" s="5">
        <v>0</v>
      </c>
      <c r="Y69" s="5">
        <f>VLOOKUP(A69,'Detail SFPR'!$A$5:$I$360,9,FALSE)</f>
        <v>0</v>
      </c>
      <c r="Z69" s="5">
        <f t="shared" si="22"/>
        <v>0</v>
      </c>
      <c r="AA69" s="5">
        <f t="shared" si="23"/>
        <v>969341.69000000018</v>
      </c>
      <c r="AB69" s="5">
        <f t="shared" si="24"/>
        <v>994675.38005328295</v>
      </c>
      <c r="AC69" s="5">
        <f t="shared" si="25"/>
        <v>21110.563921400644</v>
      </c>
      <c r="AD69" s="5">
        <f t="shared" si="26"/>
        <v>990452.25392140087</v>
      </c>
      <c r="AE69" s="5"/>
      <c r="AF69" s="5"/>
      <c r="AG69" s="5">
        <f t="shared" ref="AG69:AG132" si="30">(M69-L69)*$AG$3</f>
        <v>-39255.494179454872</v>
      </c>
      <c r="AH69" s="5">
        <f t="shared" ref="AH69:AH132" si="31">(P69-O69)*$AG$3</f>
        <v>46592.033190417795</v>
      </c>
      <c r="AI69" s="5">
        <f t="shared" ref="AI69:AI132" si="32">(S69-R69)*$AG$3</f>
        <v>13774.024910437722</v>
      </c>
      <c r="AJ69" s="5">
        <f t="shared" ref="AJ69:AJ132" si="33">(V69-U69)*$AG$3</f>
        <v>0</v>
      </c>
      <c r="AK69" s="5">
        <f t="shared" ref="AK69:AK132" si="34">(Y69-X69)*$AG$3</f>
        <v>0</v>
      </c>
      <c r="AL69" s="5">
        <f t="shared" ref="AL69:AL132" si="35">L69+O69+R69+U69+X69</f>
        <v>969341.69000000018</v>
      </c>
      <c r="AM69" s="5">
        <f t="shared" ref="AM69:AM132" si="36">M69+P69+S69+V69+Y69</f>
        <v>994675.38005328295</v>
      </c>
      <c r="AN69" s="5">
        <f t="shared" ref="AN69:AN132" si="37">AG69+AH69+AI69+AJ69+AK69</f>
        <v>21110.563921400644</v>
      </c>
      <c r="AO69" s="5">
        <f t="shared" ref="AO69:AO132" si="38">MIN(AM69,(AL69+AN69))</f>
        <v>990452.25392140087</v>
      </c>
      <c r="AP69" s="5">
        <f>VLOOKUP(A69,'Detail SFPR'!$A$5:$M$361,13,FALSE)</f>
        <v>0</v>
      </c>
      <c r="AQ69" s="5">
        <f>VLOOKUP(A69,'Detail SFPR'!A:X,23,FALSE)</f>
        <v>1130155.2339488789</v>
      </c>
      <c r="AR69" s="5">
        <f>VLOOKUP(A69,'Detail SFPR'!$A$5:$T$361,19,FALSE)</f>
        <v>10817.22</v>
      </c>
      <c r="AS69" s="5">
        <f>VLOOKUP(A69,'Detail SFPR'!$A$5:$U$360,21,FALSE)</f>
        <v>3819.3512000000001</v>
      </c>
      <c r="AT69" s="5">
        <f>VLOOKUP(A69,'Detail SFPR'!$A$5:$V$361,22,FALSE)</f>
        <v>93466.990695596003</v>
      </c>
      <c r="AU69" s="5">
        <f t="shared" si="27"/>
        <v>2228711.049765876</v>
      </c>
      <c r="AV69" s="5"/>
      <c r="AW69" s="5">
        <v>0</v>
      </c>
      <c r="AX69" s="5">
        <v>0</v>
      </c>
      <c r="AY69" s="5">
        <f t="shared" ref="AY69:AY132" si="39">AW69+AX69</f>
        <v>0</v>
      </c>
      <c r="AZ69" s="5">
        <f t="shared" ref="AZ69:AZ132" si="40">AU69+AY69</f>
        <v>2228711.049765876</v>
      </c>
      <c r="BA69" s="5">
        <f t="shared" ref="BA69:BA132" si="41">IF(AM69&lt;(AL69+AN69),M69,(L69+AG69))</f>
        <v>740040.93582054519</v>
      </c>
      <c r="BB69">
        <v>0</v>
      </c>
      <c r="BC69" s="5">
        <f t="shared" ref="BC69:BC132" si="42">IF(AM69&lt;(AL69+AN69),M69,(L69+AG69))</f>
        <v>740040.93582054519</v>
      </c>
      <c r="BD69" s="5">
        <f t="shared" ref="BD69:BD132" si="43">IF(AM69&lt;(AL69+AN69),P69,(O69+AH69))</f>
        <v>125211.7231904178</v>
      </c>
      <c r="BE69" s="5">
        <f t="shared" ref="BE69:BE132" si="44">IF(AM69&lt;(AL69+AN69),S69,(R69+AI69))</f>
        <v>125199.59491043774</v>
      </c>
      <c r="BF69" s="5">
        <f t="shared" ref="BF69:BF132" si="45">IF(AM69&lt;(AL69+AN69),V69,(U69+AJ69))</f>
        <v>0</v>
      </c>
      <c r="BG69" s="5">
        <f t="shared" ref="BG69:BG132" si="46">IF(AM69&lt;(AL69+AN69),Y69,(X69+AK69))</f>
        <v>0</v>
      </c>
      <c r="BH69" s="5">
        <f t="shared" ref="BH69:BH132" si="47">BC69+BD69+BE69+BF69+BG69</f>
        <v>990452.25392140076</v>
      </c>
      <c r="BI69" s="5">
        <f>VLOOKUP(A69,'Base Cost'!$A$5:$AF$361,32,FALSE)</f>
        <v>40162.816692942033</v>
      </c>
    </row>
    <row r="70" spans="1:61">
      <c r="A70" t="s">
        <v>233</v>
      </c>
      <c r="B70" t="s">
        <v>234</v>
      </c>
      <c r="C70" t="s">
        <v>80</v>
      </c>
      <c r="D70" s="12" t="s">
        <v>1070</v>
      </c>
      <c r="J70" s="5"/>
      <c r="K70" s="5"/>
      <c r="L70" s="5">
        <v>867745.65</v>
      </c>
      <c r="M70" s="5">
        <f>VLOOKUP(A70,'Detail SFPR'!$A$5:$E$360,5,FALSE)</f>
        <v>647350.95486959373</v>
      </c>
      <c r="N70" s="5">
        <f t="shared" si="28"/>
        <v>-183654.89945216756</v>
      </c>
      <c r="O70" s="5">
        <v>96673.67</v>
      </c>
      <c r="P70" s="5">
        <f>VLOOKUP(A70,'Detail SFPR'!$A$5:$F$360,6,FALSE)</f>
        <v>100636.59</v>
      </c>
      <c r="Q70" s="5">
        <f t="shared" si="29"/>
        <v>3302.3012359999989</v>
      </c>
      <c r="R70" s="5">
        <v>124173.23</v>
      </c>
      <c r="S70" s="5">
        <f>VLOOKUP(A70,'Detail SFPR'!$A$5:$G$360,7,FALSE)</f>
        <v>125687.95192421468</v>
      </c>
      <c r="T70" s="5">
        <f t="shared" ref="T70:T133" si="48">(S70-R70)*$AG$3</f>
        <v>1262.2177794480947</v>
      </c>
      <c r="U70" s="5">
        <v>0</v>
      </c>
      <c r="V70" s="5">
        <f>VLOOKUP(A70,'Detail SFPR'!$A$5:$H$360,8,FALSE)</f>
        <v>0</v>
      </c>
      <c r="W70" s="5">
        <f t="shared" ref="W70:W133" si="49">(V70-U70)*$AG$3</f>
        <v>0</v>
      </c>
      <c r="X70" s="5">
        <v>0</v>
      </c>
      <c r="Y70" s="5">
        <f>VLOOKUP(A70,'Detail SFPR'!$A$5:$I$360,9,FALSE)</f>
        <v>0</v>
      </c>
      <c r="Z70" s="5">
        <f t="shared" ref="Z70:Z133" si="50">(Y70-X70)*$AG$3</f>
        <v>0</v>
      </c>
      <c r="AA70" s="5">
        <f t="shared" ref="AA70:AA133" si="51">L70+O70+R70+U70+X70</f>
        <v>1088592.55</v>
      </c>
      <c r="AB70" s="5">
        <f t="shared" ref="AB70:AB133" si="52">M70+P70+S70+V70+Y70</f>
        <v>873675.49679380842</v>
      </c>
      <c r="AC70" s="5">
        <f t="shared" ref="AC70:AC133" si="53">N70+Q70+T70+W70+Z70</f>
        <v>-179090.38043671948</v>
      </c>
      <c r="AD70" s="5">
        <f t="shared" ref="AD70:AD133" si="54">IF(AB431&lt;(AA431+AC431),AB70,(AA70+AC70))</f>
        <v>909502.16956328053</v>
      </c>
      <c r="AE70" s="5"/>
      <c r="AF70" s="5"/>
      <c r="AG70" s="5">
        <f t="shared" si="30"/>
        <v>-183654.89945216756</v>
      </c>
      <c r="AH70" s="5">
        <f t="shared" si="31"/>
        <v>3302.3012359999989</v>
      </c>
      <c r="AI70" s="5">
        <f t="shared" si="32"/>
        <v>1262.2177794480947</v>
      </c>
      <c r="AJ70" s="5">
        <f t="shared" si="33"/>
        <v>0</v>
      </c>
      <c r="AK70" s="5">
        <f t="shared" si="34"/>
        <v>0</v>
      </c>
      <c r="AL70" s="5">
        <f t="shared" si="35"/>
        <v>1088592.55</v>
      </c>
      <c r="AM70" s="5">
        <f t="shared" si="36"/>
        <v>873675.49679380842</v>
      </c>
      <c r="AN70" s="5">
        <f t="shared" si="37"/>
        <v>-179090.38043671948</v>
      </c>
      <c r="AO70" s="5">
        <f t="shared" si="38"/>
        <v>873675.49679380842</v>
      </c>
      <c r="AP70" s="5">
        <f>VLOOKUP(A70,'Detail SFPR'!$A$5:$M$361,13,FALSE)</f>
        <v>0</v>
      </c>
      <c r="AQ70" s="5">
        <f>VLOOKUP(A70,'Detail SFPR'!A:X,23,FALSE)</f>
        <v>993692.91834868724</v>
      </c>
      <c r="AR70" s="5">
        <f>VLOOKUP(A70,'Detail SFPR'!$A$5:$T$361,19,FALSE)</f>
        <v>10728.83</v>
      </c>
      <c r="AS70" s="5">
        <f>VLOOKUP(A70,'Detail SFPR'!$A$5:$U$360,21,FALSE)</f>
        <v>3383.4453600000002</v>
      </c>
      <c r="AT70" s="5">
        <f>VLOOKUP(A70,'Detail SFPR'!$A$5:$V$361,22,FALSE)</f>
        <v>82799.522594878814</v>
      </c>
      <c r="AU70" s="5">
        <f t="shared" ref="AU70:AU133" si="55">AO70+AP70+AQ70+AR70+AS70+AT70</f>
        <v>1964280.2130973747</v>
      </c>
      <c r="AV70" s="5"/>
      <c r="AW70" s="5">
        <v>0</v>
      </c>
      <c r="AX70" s="5">
        <v>0</v>
      </c>
      <c r="AY70" s="5">
        <f t="shared" si="39"/>
        <v>0</v>
      </c>
      <c r="AZ70" s="5">
        <f t="shared" si="40"/>
        <v>1964280.2130973747</v>
      </c>
      <c r="BA70" s="5">
        <f t="shared" si="41"/>
        <v>647350.95486959373</v>
      </c>
      <c r="BB70">
        <v>0</v>
      </c>
      <c r="BC70" s="5">
        <f t="shared" si="42"/>
        <v>647350.95486959373</v>
      </c>
      <c r="BD70" s="5">
        <f t="shared" si="43"/>
        <v>100636.59</v>
      </c>
      <c r="BE70" s="5">
        <f t="shared" si="44"/>
        <v>125687.95192421468</v>
      </c>
      <c r="BF70" s="5">
        <f t="shared" si="45"/>
        <v>0</v>
      </c>
      <c r="BG70" s="5">
        <f t="shared" si="46"/>
        <v>0</v>
      </c>
      <c r="BH70" s="5">
        <f t="shared" si="47"/>
        <v>873675.49679380842</v>
      </c>
      <c r="BI70" s="5">
        <f>VLOOKUP(A70,'Base Cost'!$A$5:$AF$361,32,FALSE)</f>
        <v>35578.999853238238</v>
      </c>
    </row>
    <row r="71" spans="1:61">
      <c r="A71" t="s">
        <v>235</v>
      </c>
      <c r="B71" t="s">
        <v>1868</v>
      </c>
      <c r="C71" t="s">
        <v>93</v>
      </c>
      <c r="D71" s="12" t="s">
        <v>1070</v>
      </c>
      <c r="J71" s="5"/>
      <c r="K71" s="5"/>
      <c r="L71" s="5">
        <v>1160429.44</v>
      </c>
      <c r="M71" s="5">
        <f>VLOOKUP(A71,'Detail SFPR'!$A$5:$E$360,5,FALSE)</f>
        <v>706856.17692612554</v>
      </c>
      <c r="N71" s="5">
        <f t="shared" si="28"/>
        <v>-377962.60011945956</v>
      </c>
      <c r="O71" s="5">
        <v>416801.21</v>
      </c>
      <c r="P71" s="5">
        <f>VLOOKUP(A71,'Detail SFPR'!$A$5:$F$360,6,FALSE)</f>
        <v>21727.96</v>
      </c>
      <c r="Q71" s="5">
        <f t="shared" si="29"/>
        <v>-329214.53922500001</v>
      </c>
      <c r="R71" s="5">
        <v>161414.67000000001</v>
      </c>
      <c r="S71" s="5">
        <f>VLOOKUP(A71,'Detail SFPR'!$A$5:$G$360,7,FALSE)</f>
        <v>125042.14279354438</v>
      </c>
      <c r="T71" s="5">
        <f t="shared" si="48"/>
        <v>-30309.226921139481</v>
      </c>
      <c r="U71" s="5">
        <v>51736.82</v>
      </c>
      <c r="V71" s="5">
        <f>VLOOKUP(A71,'Detail SFPR'!$A$5:$H$360,8,FALSE)</f>
        <v>41830.836368277385</v>
      </c>
      <c r="W71" s="5">
        <f t="shared" si="49"/>
        <v>-8254.6561603144546</v>
      </c>
      <c r="X71" s="5">
        <v>81977.649999999994</v>
      </c>
      <c r="Y71" s="5">
        <f>VLOOKUP(A71,'Detail SFPR'!$A$5:$I$360,9,FALSE)</f>
        <v>32976.203272925763</v>
      </c>
      <c r="Z71" s="5">
        <f t="shared" si="50"/>
        <v>-40832.905557670958</v>
      </c>
      <c r="AA71" s="5">
        <f t="shared" si="51"/>
        <v>1872359.7899999998</v>
      </c>
      <c r="AB71" s="5">
        <f t="shared" si="52"/>
        <v>928433.31936087308</v>
      </c>
      <c r="AC71" s="5">
        <f t="shared" si="53"/>
        <v>-786573.92798358458</v>
      </c>
      <c r="AD71" s="5">
        <f t="shared" si="54"/>
        <v>1085785.8620164152</v>
      </c>
      <c r="AE71" s="5"/>
      <c r="AF71" s="5"/>
      <c r="AG71" s="5">
        <f t="shared" si="30"/>
        <v>-377962.60011945956</v>
      </c>
      <c r="AH71" s="5">
        <f t="shared" si="31"/>
        <v>-329214.53922500001</v>
      </c>
      <c r="AI71" s="5">
        <f t="shared" si="32"/>
        <v>-30309.226921139481</v>
      </c>
      <c r="AJ71" s="5">
        <f t="shared" si="33"/>
        <v>-8254.6561603144546</v>
      </c>
      <c r="AK71" s="5">
        <f t="shared" si="34"/>
        <v>-40832.905557670958</v>
      </c>
      <c r="AL71" s="5">
        <f t="shared" si="35"/>
        <v>1872359.7899999998</v>
      </c>
      <c r="AM71" s="5">
        <f t="shared" si="36"/>
        <v>928433.31936087308</v>
      </c>
      <c r="AN71" s="5">
        <f t="shared" si="37"/>
        <v>-786573.92798358458</v>
      </c>
      <c r="AO71" s="5">
        <f t="shared" si="38"/>
        <v>928433.31936087308</v>
      </c>
      <c r="AP71" s="5">
        <f>VLOOKUP(A71,'Detail SFPR'!$A$5:$M$361,13,FALSE)</f>
        <v>0</v>
      </c>
      <c r="AQ71" s="5">
        <f>VLOOKUP(A71,'Detail SFPR'!A:X,23,FALSE)</f>
        <v>1047834.0680724679</v>
      </c>
      <c r="AR71" s="5">
        <f>VLOOKUP(A71,'Detail SFPR'!$A$5:$T$361,19,FALSE)</f>
        <v>11432.88</v>
      </c>
      <c r="AS71" s="5">
        <f>VLOOKUP(A71,'Detail SFPR'!$A$5:$U$360,21,FALSE)</f>
        <v>3366.0605600000004</v>
      </c>
      <c r="AT71" s="5">
        <f>VLOOKUP(A71,'Detail SFPR'!$A$5:$V$361,22,FALSE)</f>
        <v>82374.082551594809</v>
      </c>
      <c r="AU71" s="5">
        <f t="shared" si="55"/>
        <v>2073440.4105449356</v>
      </c>
      <c r="AV71" s="5"/>
      <c r="AW71" s="5">
        <v>0</v>
      </c>
      <c r="AX71" s="5">
        <v>0</v>
      </c>
      <c r="AY71" s="5">
        <f t="shared" si="39"/>
        <v>0</v>
      </c>
      <c r="AZ71" s="5">
        <f t="shared" si="40"/>
        <v>2073440.4105449356</v>
      </c>
      <c r="BA71" s="5">
        <f t="shared" si="41"/>
        <v>706856.17692612554</v>
      </c>
      <c r="BB71">
        <v>0</v>
      </c>
      <c r="BC71" s="5">
        <f t="shared" si="42"/>
        <v>706856.17692612554</v>
      </c>
      <c r="BD71" s="5">
        <f t="shared" si="43"/>
        <v>21727.96</v>
      </c>
      <c r="BE71" s="5">
        <f t="shared" si="44"/>
        <v>125042.14279354438</v>
      </c>
      <c r="BF71" s="5">
        <f t="shared" si="45"/>
        <v>41830.836368277385</v>
      </c>
      <c r="BG71" s="5">
        <f t="shared" si="46"/>
        <v>32976.203272925763</v>
      </c>
      <c r="BH71" s="5">
        <f t="shared" si="47"/>
        <v>928433.31936087308</v>
      </c>
      <c r="BI71" s="5">
        <f>VLOOKUP(A71,'Base Cost'!$A$5:$AF$361,32,FALSE)</f>
        <v>35396.188035450061</v>
      </c>
    </row>
    <row r="72" spans="1:61">
      <c r="A72" t="s">
        <v>237</v>
      </c>
      <c r="B72" t="s">
        <v>1869</v>
      </c>
      <c r="C72" t="s">
        <v>239</v>
      </c>
      <c r="D72" s="12" t="s">
        <v>1070</v>
      </c>
      <c r="J72" s="5"/>
      <c r="K72" s="5"/>
      <c r="L72" s="5">
        <v>1544142.66</v>
      </c>
      <c r="M72" s="5">
        <f>VLOOKUP(A72,'Detail SFPR'!$A$5:$E$360,5,FALSE)</f>
        <v>1879240.2464156984</v>
      </c>
      <c r="N72" s="5">
        <f t="shared" si="28"/>
        <v>279236.81876020157</v>
      </c>
      <c r="O72" s="5">
        <v>285910.83</v>
      </c>
      <c r="P72" s="5">
        <f>VLOOKUP(A72,'Detail SFPR'!$A$5:$F$360,6,FALSE)</f>
        <v>466719.81</v>
      </c>
      <c r="Q72" s="5">
        <f t="shared" si="29"/>
        <v>150668.12303399999</v>
      </c>
      <c r="R72" s="5">
        <v>90815.86</v>
      </c>
      <c r="S72" s="5">
        <f>VLOOKUP(A72,'Detail SFPR'!$A$5:$G$360,7,FALSE)</f>
        <v>146629.59926061356</v>
      </c>
      <c r="T72" s="5">
        <f t="shared" si="48"/>
        <v>46509.588925869277</v>
      </c>
      <c r="U72" s="5">
        <v>0</v>
      </c>
      <c r="V72" s="5">
        <f>VLOOKUP(A72,'Detail SFPR'!$A$5:$H$360,8,FALSE)</f>
        <v>3033.7366410000004</v>
      </c>
      <c r="W72" s="5">
        <f t="shared" si="49"/>
        <v>2528.0127429453005</v>
      </c>
      <c r="X72" s="5">
        <v>0</v>
      </c>
      <c r="Y72" s="5">
        <f>VLOOKUP(A72,'Detail SFPR'!$A$5:$I$360,9,FALSE)</f>
        <v>0</v>
      </c>
      <c r="Z72" s="5">
        <f t="shared" si="50"/>
        <v>0</v>
      </c>
      <c r="AA72" s="5">
        <f t="shared" si="51"/>
        <v>1920869.35</v>
      </c>
      <c r="AB72" s="5">
        <f t="shared" si="52"/>
        <v>2495623.3923173118</v>
      </c>
      <c r="AC72" s="5">
        <f t="shared" si="53"/>
        <v>478942.5434630161</v>
      </c>
      <c r="AD72" s="5">
        <f t="shared" si="54"/>
        <v>2399811.893463016</v>
      </c>
      <c r="AE72" s="5"/>
      <c r="AF72" s="5"/>
      <c r="AG72" s="5">
        <f t="shared" si="30"/>
        <v>279236.81876020157</v>
      </c>
      <c r="AH72" s="5">
        <f t="shared" si="31"/>
        <v>150668.12303399999</v>
      </c>
      <c r="AI72" s="5">
        <f t="shared" si="32"/>
        <v>46509.588925869277</v>
      </c>
      <c r="AJ72" s="5">
        <f t="shared" si="33"/>
        <v>2528.0127429453005</v>
      </c>
      <c r="AK72" s="5">
        <f t="shared" si="34"/>
        <v>0</v>
      </c>
      <c r="AL72" s="5">
        <f t="shared" si="35"/>
        <v>1920869.35</v>
      </c>
      <c r="AM72" s="5">
        <f t="shared" si="36"/>
        <v>2495623.3923173118</v>
      </c>
      <c r="AN72" s="5">
        <f t="shared" si="37"/>
        <v>478942.5434630161</v>
      </c>
      <c r="AO72" s="5">
        <f t="shared" si="38"/>
        <v>2399811.893463016</v>
      </c>
      <c r="AP72" s="5">
        <f>VLOOKUP(A72,'Detail SFPR'!$A$5:$M$361,13,FALSE)</f>
        <v>0</v>
      </c>
      <c r="AQ72" s="5">
        <f>VLOOKUP(A72,'Detail SFPR'!A:X,23,FALSE)</f>
        <v>2817977.4608029756</v>
      </c>
      <c r="AR72" s="5">
        <f>VLOOKUP(A72,'Detail SFPR'!$A$5:$T$361,19,FALSE)</f>
        <v>11384.77</v>
      </c>
      <c r="AS72" s="5">
        <f>VLOOKUP(A72,'Detail SFPR'!$A$5:$U$360,21,FALSE)</f>
        <v>9087.5754799999995</v>
      </c>
      <c r="AT72" s="5">
        <f>VLOOKUP(A72,'Detail SFPR'!$A$5:$V$361,22,FALSE)</f>
        <v>222390.73820566342</v>
      </c>
      <c r="AU72" s="5">
        <f t="shared" si="55"/>
        <v>5460652.4379516551</v>
      </c>
      <c r="AV72" s="5"/>
      <c r="AW72" s="5">
        <v>0</v>
      </c>
      <c r="AX72" s="5">
        <v>0</v>
      </c>
      <c r="AY72" s="5">
        <f t="shared" si="39"/>
        <v>0</v>
      </c>
      <c r="AZ72" s="5">
        <f t="shared" si="40"/>
        <v>5460652.4379516551</v>
      </c>
      <c r="BA72" s="5">
        <f t="shared" si="41"/>
        <v>1823379.4787602015</v>
      </c>
      <c r="BB72">
        <v>0</v>
      </c>
      <c r="BC72" s="5">
        <f t="shared" si="42"/>
        <v>1823379.4787602015</v>
      </c>
      <c r="BD72" s="5">
        <f t="shared" si="43"/>
        <v>436578.95303400001</v>
      </c>
      <c r="BE72" s="5">
        <f t="shared" si="44"/>
        <v>137325.44892586928</v>
      </c>
      <c r="BF72" s="5">
        <f t="shared" si="45"/>
        <v>2528.0127429453005</v>
      </c>
      <c r="BG72" s="5">
        <f t="shared" si="46"/>
        <v>0</v>
      </c>
      <c r="BH72" s="5">
        <f t="shared" si="47"/>
        <v>2399811.893463016</v>
      </c>
      <c r="BI72" s="5">
        <f>VLOOKUP(A72,'Base Cost'!$A$5:$AF$361,32,FALSE)</f>
        <v>95561.42105667443</v>
      </c>
    </row>
    <row r="73" spans="1:61">
      <c r="A73" t="s">
        <v>240</v>
      </c>
      <c r="B73" t="s">
        <v>1870</v>
      </c>
      <c r="C73" t="s">
        <v>68</v>
      </c>
      <c r="D73" s="12" t="s">
        <v>1070</v>
      </c>
      <c r="J73" s="5"/>
      <c r="K73" s="5"/>
      <c r="L73" s="5">
        <v>1309718.7</v>
      </c>
      <c r="M73" s="5">
        <f>VLOOKUP(A73,'Detail SFPR'!$A$5:$E$360,5,FALSE)</f>
        <v>2112464.5875500925</v>
      </c>
      <c r="N73" s="5">
        <f t="shared" si="28"/>
        <v>668928.14809549216</v>
      </c>
      <c r="O73" s="5">
        <v>344024.27</v>
      </c>
      <c r="P73" s="5">
        <f>VLOOKUP(A73,'Detail SFPR'!$A$5:$F$360,6,FALSE)</f>
        <v>619285.57000000007</v>
      </c>
      <c r="Q73" s="5">
        <f t="shared" si="29"/>
        <v>229375.24129000006</v>
      </c>
      <c r="R73" s="5">
        <v>157182.21</v>
      </c>
      <c r="S73" s="5">
        <f>VLOOKUP(A73,'Detail SFPR'!$A$5:$G$360,7,FALSE)</f>
        <v>292836.24525816285</v>
      </c>
      <c r="T73" s="5">
        <f t="shared" si="48"/>
        <v>113040.50758062711</v>
      </c>
      <c r="U73" s="5">
        <v>2272</v>
      </c>
      <c r="V73" s="5">
        <f>VLOOKUP(A73,'Detail SFPR'!$A$5:$H$360,8,FALSE)</f>
        <v>3468.0694880000001</v>
      </c>
      <c r="W73" s="5">
        <f t="shared" si="49"/>
        <v>996.68470435040012</v>
      </c>
      <c r="X73" s="5">
        <v>0</v>
      </c>
      <c r="Y73" s="5">
        <f>VLOOKUP(A73,'Detail SFPR'!$A$5:$I$360,9,FALSE)</f>
        <v>0</v>
      </c>
      <c r="Z73" s="5">
        <f t="shared" si="50"/>
        <v>0</v>
      </c>
      <c r="AA73" s="5">
        <f t="shared" si="51"/>
        <v>1813197.18</v>
      </c>
      <c r="AB73" s="5">
        <f t="shared" si="52"/>
        <v>3028054.4722962556</v>
      </c>
      <c r="AC73" s="5">
        <f t="shared" si="53"/>
        <v>1012340.5816704697</v>
      </c>
      <c r="AD73" s="5">
        <f t="shared" si="54"/>
        <v>2825537.7616704698</v>
      </c>
      <c r="AE73" s="5"/>
      <c r="AF73" s="5"/>
      <c r="AG73" s="5">
        <f t="shared" si="30"/>
        <v>668928.14809549216</v>
      </c>
      <c r="AH73" s="5">
        <f t="shared" si="31"/>
        <v>229375.24129000006</v>
      </c>
      <c r="AI73" s="5">
        <f t="shared" si="32"/>
        <v>113040.50758062711</v>
      </c>
      <c r="AJ73" s="5">
        <f t="shared" si="33"/>
        <v>996.68470435040012</v>
      </c>
      <c r="AK73" s="5">
        <f t="shared" si="34"/>
        <v>0</v>
      </c>
      <c r="AL73" s="5">
        <f t="shared" si="35"/>
        <v>1813197.18</v>
      </c>
      <c r="AM73" s="5">
        <f t="shared" si="36"/>
        <v>3028054.4722962556</v>
      </c>
      <c r="AN73" s="5">
        <f t="shared" si="37"/>
        <v>1012340.5816704697</v>
      </c>
      <c r="AO73" s="5">
        <f t="shared" si="38"/>
        <v>2825537.7616704698</v>
      </c>
      <c r="AP73" s="5">
        <f>VLOOKUP(A73,'Detail SFPR'!$A$5:$M$361,13,FALSE)</f>
        <v>0</v>
      </c>
      <c r="AQ73" s="5">
        <f>VLOOKUP(A73,'Detail SFPR'!A:X,23,FALSE)</f>
        <v>3391964.2212589374</v>
      </c>
      <c r="AR73" s="5">
        <f>VLOOKUP(A73,'Detail SFPR'!$A$5:$T$361,19,FALSE)</f>
        <v>12206.34</v>
      </c>
      <c r="AS73" s="5">
        <f>VLOOKUP(A73,'Detail SFPR'!$A$5:$U$360,21,FALSE)</f>
        <v>10259.08352</v>
      </c>
      <c r="AT73" s="5">
        <f>VLOOKUP(A73,'Detail SFPR'!$A$5:$V$361,22,FALSE)</f>
        <v>251059.83024268161</v>
      </c>
      <c r="AU73" s="5">
        <f t="shared" si="55"/>
        <v>6491027.2366920877</v>
      </c>
      <c r="AV73" s="5"/>
      <c r="AW73" s="5">
        <v>0</v>
      </c>
      <c r="AX73" s="5">
        <v>0</v>
      </c>
      <c r="AY73" s="5">
        <f t="shared" si="39"/>
        <v>0</v>
      </c>
      <c r="AZ73" s="5">
        <f t="shared" si="40"/>
        <v>6491027.2366920877</v>
      </c>
      <c r="BA73" s="5">
        <f t="shared" si="41"/>
        <v>1978646.848095492</v>
      </c>
      <c r="BB73">
        <v>0</v>
      </c>
      <c r="BC73" s="5">
        <f t="shared" si="42"/>
        <v>1978646.848095492</v>
      </c>
      <c r="BD73" s="5">
        <f t="shared" si="43"/>
        <v>573399.51129000005</v>
      </c>
      <c r="BE73" s="5">
        <f t="shared" si="44"/>
        <v>270222.71758062707</v>
      </c>
      <c r="BF73" s="5">
        <f t="shared" si="45"/>
        <v>3268.6847043504004</v>
      </c>
      <c r="BG73" s="5">
        <f t="shared" si="46"/>
        <v>0</v>
      </c>
      <c r="BH73" s="5">
        <f t="shared" si="47"/>
        <v>2825537.7616704698</v>
      </c>
      <c r="BI73" s="5">
        <f>VLOOKUP(A73,'Base Cost'!$A$5:$AF$361,32,FALSE)</f>
        <v>107880.54548409753</v>
      </c>
    </row>
    <row r="74" spans="1:61">
      <c r="A74" t="s">
        <v>242</v>
      </c>
      <c r="B74" t="s">
        <v>1871</v>
      </c>
      <c r="C74" t="s">
        <v>93</v>
      </c>
      <c r="D74" s="12" t="s">
        <v>1070</v>
      </c>
      <c r="J74" s="5"/>
      <c r="K74" s="5"/>
      <c r="L74" s="5">
        <v>2550286.56</v>
      </c>
      <c r="M74" s="5">
        <f>VLOOKUP(A74,'Detail SFPR'!$A$5:$E$360,5,FALSE)</f>
        <v>3697300.6768942201</v>
      </c>
      <c r="N74" s="5">
        <f t="shared" si="28"/>
        <v>955806.86360795354</v>
      </c>
      <c r="O74" s="5">
        <v>390984.33</v>
      </c>
      <c r="P74" s="5">
        <f>VLOOKUP(A74,'Detail SFPR'!$A$5:$F$360,6,FALSE)</f>
        <v>493751.52</v>
      </c>
      <c r="Q74" s="5">
        <f t="shared" si="29"/>
        <v>85635.899427000011</v>
      </c>
      <c r="R74" s="5">
        <v>317346.58</v>
      </c>
      <c r="S74" s="5">
        <f>VLOOKUP(A74,'Detail SFPR'!$A$5:$G$360,7,FALSE)</f>
        <v>228026.73494683512</v>
      </c>
      <c r="T74" s="5">
        <f t="shared" si="48"/>
        <v>-74430.226882802308</v>
      </c>
      <c r="U74" s="5">
        <v>198226.33</v>
      </c>
      <c r="V74" s="5">
        <f>VLOOKUP(A74,'Detail SFPR'!$A$5:$H$360,8,FALSE)</f>
        <v>269288.75472559</v>
      </c>
      <c r="W74" s="5">
        <f t="shared" si="49"/>
        <v>59216.318523834161</v>
      </c>
      <c r="X74" s="5">
        <v>0</v>
      </c>
      <c r="Y74" s="5">
        <f>VLOOKUP(A74,'Detail SFPR'!$A$5:$I$360,9,FALSE)</f>
        <v>0</v>
      </c>
      <c r="Z74" s="5">
        <f t="shared" si="50"/>
        <v>0</v>
      </c>
      <c r="AA74" s="5">
        <f t="shared" si="51"/>
        <v>3456843.8000000003</v>
      </c>
      <c r="AB74" s="5">
        <f t="shared" si="52"/>
        <v>4688367.6865666453</v>
      </c>
      <c r="AC74" s="5">
        <f t="shared" si="53"/>
        <v>1026228.8546759853</v>
      </c>
      <c r="AD74" s="5">
        <f t="shared" si="54"/>
        <v>4483072.6546759857</v>
      </c>
      <c r="AE74" s="5"/>
      <c r="AF74" s="5"/>
      <c r="AG74" s="5">
        <f t="shared" si="30"/>
        <v>955806.86360795354</v>
      </c>
      <c r="AH74" s="5">
        <f t="shared" si="31"/>
        <v>85635.899427000011</v>
      </c>
      <c r="AI74" s="5">
        <f t="shared" si="32"/>
        <v>-74430.226882802308</v>
      </c>
      <c r="AJ74" s="5">
        <f t="shared" si="33"/>
        <v>59216.318523834161</v>
      </c>
      <c r="AK74" s="5">
        <f t="shared" si="34"/>
        <v>0</v>
      </c>
      <c r="AL74" s="5">
        <f t="shared" si="35"/>
        <v>3456843.8000000003</v>
      </c>
      <c r="AM74" s="5">
        <f t="shared" si="36"/>
        <v>4688367.6865666453</v>
      </c>
      <c r="AN74" s="5">
        <f t="shared" si="37"/>
        <v>1026228.8546759853</v>
      </c>
      <c r="AO74" s="5">
        <f t="shared" si="38"/>
        <v>4483072.6546759857</v>
      </c>
      <c r="AP74" s="5">
        <f>VLOOKUP(A74,'Detail SFPR'!$A$5:$M$361,13,FALSE)</f>
        <v>0</v>
      </c>
      <c r="AQ74" s="5">
        <f>VLOOKUP(A74,'Detail SFPR'!A:X,23,FALSE)</f>
        <v>5330911.9250293504</v>
      </c>
      <c r="AR74" s="5">
        <f>VLOOKUP(A74,'Detail SFPR'!$A$5:$T$361,19,FALSE)</f>
        <v>10752.94</v>
      </c>
      <c r="AS74" s="5">
        <f>VLOOKUP(A74,'Detail SFPR'!$A$5:$U$360,21,FALSE)</f>
        <v>18114.14788</v>
      </c>
      <c r="AT74" s="5">
        <f>VLOOKUP(A74,'Detail SFPR'!$A$5:$V$361,22,FALSE)</f>
        <v>443288.61178270541</v>
      </c>
      <c r="AU74" s="5">
        <f t="shared" si="55"/>
        <v>10286140.279368039</v>
      </c>
      <c r="AV74" s="5"/>
      <c r="AW74" s="5">
        <v>0</v>
      </c>
      <c r="AX74" s="5">
        <v>0</v>
      </c>
      <c r="AY74" s="5">
        <f t="shared" si="39"/>
        <v>0</v>
      </c>
      <c r="AZ74" s="5">
        <f t="shared" si="40"/>
        <v>10286140.279368039</v>
      </c>
      <c r="BA74" s="5">
        <f t="shared" si="41"/>
        <v>3506093.4236079538</v>
      </c>
      <c r="BB74">
        <v>0</v>
      </c>
      <c r="BC74" s="5">
        <f t="shared" si="42"/>
        <v>3506093.4236079538</v>
      </c>
      <c r="BD74" s="5">
        <f t="shared" si="43"/>
        <v>476620.22942700004</v>
      </c>
      <c r="BE74" s="5">
        <f t="shared" si="44"/>
        <v>242916.35311719769</v>
      </c>
      <c r="BF74" s="5">
        <f t="shared" si="45"/>
        <v>257442.64852383416</v>
      </c>
      <c r="BG74" s="5">
        <f t="shared" si="46"/>
        <v>0</v>
      </c>
      <c r="BH74" s="5">
        <f t="shared" si="47"/>
        <v>4483072.6546759857</v>
      </c>
      <c r="BI74" s="5">
        <f>VLOOKUP(A74,'Base Cost'!$A$5:$AF$361,32,FALSE)</f>
        <v>190481.35737119033</v>
      </c>
    </row>
    <row r="75" spans="1:61">
      <c r="A75" t="s">
        <v>244</v>
      </c>
      <c r="B75" t="s">
        <v>1872</v>
      </c>
      <c r="C75" t="s">
        <v>75</v>
      </c>
      <c r="D75" s="12" t="s">
        <v>1070</v>
      </c>
      <c r="J75" s="5"/>
      <c r="K75" s="5"/>
      <c r="L75" s="5">
        <v>1366147.05</v>
      </c>
      <c r="M75" s="5">
        <f>VLOOKUP(A75,'Detail SFPR'!$A$5:$E$360,5,FALSE)</f>
        <v>1588371.0019733389</v>
      </c>
      <c r="N75" s="5">
        <f t="shared" si="28"/>
        <v>185179.21917938328</v>
      </c>
      <c r="O75" s="5">
        <v>206944.64000000001</v>
      </c>
      <c r="P75" s="5">
        <f>VLOOKUP(A75,'Detail SFPR'!$A$5:$F$360,6,FALSE)</f>
        <v>327678.03000000003</v>
      </c>
      <c r="Q75" s="5">
        <f t="shared" si="29"/>
        <v>100607.13388700002</v>
      </c>
      <c r="R75" s="5">
        <v>161255.79</v>
      </c>
      <c r="S75" s="5">
        <f>VLOOKUP(A75,'Detail SFPR'!$A$5:$G$360,7,FALSE)</f>
        <v>235096.7513926666</v>
      </c>
      <c r="T75" s="5">
        <f t="shared" si="48"/>
        <v>61531.673128509072</v>
      </c>
      <c r="U75" s="5">
        <v>0</v>
      </c>
      <c r="V75" s="5">
        <f>VLOOKUP(A75,'Detail SFPR'!$A$5:$H$360,8,FALSE)</f>
        <v>1387.9529555081972</v>
      </c>
      <c r="W75" s="5">
        <f t="shared" si="49"/>
        <v>1156.5811978249808</v>
      </c>
      <c r="X75" s="5">
        <v>0</v>
      </c>
      <c r="Y75" s="5">
        <f>VLOOKUP(A75,'Detail SFPR'!$A$5:$I$360,9,FALSE)</f>
        <v>0</v>
      </c>
      <c r="Z75" s="5">
        <f t="shared" si="50"/>
        <v>0</v>
      </c>
      <c r="AA75" s="5">
        <f t="shared" si="51"/>
        <v>1734347.48</v>
      </c>
      <c r="AB75" s="5">
        <f t="shared" si="52"/>
        <v>2152533.7363215135</v>
      </c>
      <c r="AC75" s="5">
        <f t="shared" si="53"/>
        <v>348474.60739271733</v>
      </c>
      <c r="AD75" s="5">
        <f t="shared" si="54"/>
        <v>2082822.0873927174</v>
      </c>
      <c r="AE75" s="5"/>
      <c r="AF75" s="5"/>
      <c r="AG75" s="5">
        <f t="shared" si="30"/>
        <v>185179.21917938328</v>
      </c>
      <c r="AH75" s="5">
        <f t="shared" si="31"/>
        <v>100607.13388700002</v>
      </c>
      <c r="AI75" s="5">
        <f t="shared" si="32"/>
        <v>61531.673128509072</v>
      </c>
      <c r="AJ75" s="5">
        <f t="shared" si="33"/>
        <v>1156.5811978249808</v>
      </c>
      <c r="AK75" s="5">
        <f t="shared" si="34"/>
        <v>0</v>
      </c>
      <c r="AL75" s="5">
        <f t="shared" si="35"/>
        <v>1734347.48</v>
      </c>
      <c r="AM75" s="5">
        <f t="shared" si="36"/>
        <v>2152533.7363215135</v>
      </c>
      <c r="AN75" s="5">
        <f t="shared" si="37"/>
        <v>348474.60739271733</v>
      </c>
      <c r="AO75" s="5">
        <f t="shared" si="38"/>
        <v>2082822.0873927174</v>
      </c>
      <c r="AP75" s="5">
        <f>VLOOKUP(A75,'Detail SFPR'!$A$5:$M$361,13,FALSE)</f>
        <v>0</v>
      </c>
      <c r="AQ75" s="5">
        <f>VLOOKUP(A75,'Detail SFPR'!A:X,23,FALSE)</f>
        <v>2426022.215663726</v>
      </c>
      <c r="AR75" s="5">
        <f>VLOOKUP(A75,'Detail SFPR'!$A$5:$T$361,19,FALSE)</f>
        <v>11567.5</v>
      </c>
      <c r="AS75" s="5">
        <f>VLOOKUP(A75,'Detail SFPR'!$A$5:$U$360,21,FALSE)</f>
        <v>7709.99172</v>
      </c>
      <c r="AT75" s="5">
        <f>VLOOKUP(A75,'Detail SFPR'!$A$5:$V$361,22,FALSE)</f>
        <v>188678.57042221262</v>
      </c>
      <c r="AU75" s="5">
        <f t="shared" si="55"/>
        <v>4716800.365198656</v>
      </c>
      <c r="AV75" s="5"/>
      <c r="AW75" s="5">
        <v>0</v>
      </c>
      <c r="AX75" s="5">
        <v>0</v>
      </c>
      <c r="AY75" s="5">
        <f t="shared" si="39"/>
        <v>0</v>
      </c>
      <c r="AZ75" s="5">
        <f t="shared" si="40"/>
        <v>4716800.365198656</v>
      </c>
      <c r="BA75" s="5">
        <f t="shared" si="41"/>
        <v>1551326.2691793833</v>
      </c>
      <c r="BB75">
        <v>0</v>
      </c>
      <c r="BC75" s="5">
        <f t="shared" si="42"/>
        <v>1551326.2691793833</v>
      </c>
      <c r="BD75" s="5">
        <f t="shared" si="43"/>
        <v>307551.77388700005</v>
      </c>
      <c r="BE75" s="5">
        <f t="shared" si="44"/>
        <v>222787.46312850909</v>
      </c>
      <c r="BF75" s="5">
        <f t="shared" si="45"/>
        <v>1156.5811978249808</v>
      </c>
      <c r="BG75" s="5">
        <f t="shared" si="46"/>
        <v>0</v>
      </c>
      <c r="BH75" s="5">
        <f t="shared" si="47"/>
        <v>2082822.0873927174</v>
      </c>
      <c r="BI75" s="5">
        <f>VLOOKUP(A75,'Base Cost'!$A$5:$AF$361,32,FALSE)</f>
        <v>81075.284240543493</v>
      </c>
    </row>
    <row r="76" spans="1:61">
      <c r="A76" t="s">
        <v>246</v>
      </c>
      <c r="B76" t="s">
        <v>1873</v>
      </c>
      <c r="C76" t="s">
        <v>108</v>
      </c>
      <c r="D76" s="12" t="s">
        <v>1070</v>
      </c>
      <c r="J76" s="5"/>
      <c r="K76" s="5"/>
      <c r="L76" s="5">
        <v>1232181.0900000001</v>
      </c>
      <c r="M76" s="5">
        <f>VLOOKUP(A76,'Detail SFPR'!$A$5:$E$360,5,FALSE)</f>
        <v>2215472.7549143322</v>
      </c>
      <c r="N76" s="5">
        <f t="shared" si="28"/>
        <v>819376.94437311299</v>
      </c>
      <c r="O76" s="5">
        <v>208506</v>
      </c>
      <c r="P76" s="5">
        <f>VLOOKUP(A76,'Detail SFPR'!$A$5:$F$360,6,FALSE)</f>
        <v>171427.13999999998</v>
      </c>
      <c r="Q76" s="5">
        <f t="shared" si="29"/>
        <v>-30897.814038000015</v>
      </c>
      <c r="R76" s="5">
        <v>136609.79999999999</v>
      </c>
      <c r="S76" s="5">
        <f>VLOOKUP(A76,'Detail SFPR'!$A$5:$G$360,7,FALSE)</f>
        <v>219141.43637738258</v>
      </c>
      <c r="T76" s="5">
        <f t="shared" si="48"/>
        <v>68773.612593272919</v>
      </c>
      <c r="U76" s="5">
        <v>22406.1</v>
      </c>
      <c r="V76" s="5">
        <f>VLOOKUP(A76,'Detail SFPR'!$A$5:$H$360,8,FALSE)</f>
        <v>62927.623057450241</v>
      </c>
      <c r="W76" s="5">
        <f t="shared" si="49"/>
        <v>33766.585163773285</v>
      </c>
      <c r="X76" s="5">
        <v>0</v>
      </c>
      <c r="Y76" s="5">
        <f>VLOOKUP(A76,'Detail SFPR'!$A$5:$I$360,9,FALSE)</f>
        <v>0</v>
      </c>
      <c r="Z76" s="5">
        <f t="shared" si="50"/>
        <v>0</v>
      </c>
      <c r="AA76" s="5">
        <f t="shared" si="51"/>
        <v>1599702.9900000002</v>
      </c>
      <c r="AB76" s="5">
        <f t="shared" si="52"/>
        <v>2668968.9543491649</v>
      </c>
      <c r="AC76" s="5">
        <f t="shared" si="53"/>
        <v>891019.32809215912</v>
      </c>
      <c r="AD76" s="5">
        <f t="shared" si="54"/>
        <v>2490722.3180921595</v>
      </c>
      <c r="AE76" s="5"/>
      <c r="AF76" s="5"/>
      <c r="AG76" s="5">
        <f t="shared" si="30"/>
        <v>819376.94437311299</v>
      </c>
      <c r="AH76" s="5">
        <f t="shared" si="31"/>
        <v>-30897.814038000015</v>
      </c>
      <c r="AI76" s="5">
        <f t="shared" si="32"/>
        <v>68773.612593272919</v>
      </c>
      <c r="AJ76" s="5">
        <f t="shared" si="33"/>
        <v>33766.585163773285</v>
      </c>
      <c r="AK76" s="5">
        <f t="shared" si="34"/>
        <v>0</v>
      </c>
      <c r="AL76" s="5">
        <f t="shared" si="35"/>
        <v>1599702.9900000002</v>
      </c>
      <c r="AM76" s="5">
        <f t="shared" si="36"/>
        <v>2668968.9543491649</v>
      </c>
      <c r="AN76" s="5">
        <f t="shared" si="37"/>
        <v>891019.32809215912</v>
      </c>
      <c r="AO76" s="5">
        <f t="shared" si="38"/>
        <v>2490722.3180921595</v>
      </c>
      <c r="AP76" s="5">
        <f>VLOOKUP(A76,'Detail SFPR'!$A$5:$M$361,13,FALSE)</f>
        <v>0</v>
      </c>
      <c r="AQ76" s="5">
        <f>VLOOKUP(A76,'Detail SFPR'!A:X,23,FALSE)</f>
        <v>3050613.9969125539</v>
      </c>
      <c r="AR76" s="5">
        <f>VLOOKUP(A76,'Detail SFPR'!$A$5:$T$361,19,FALSE)</f>
        <v>10322.68</v>
      </c>
      <c r="AS76" s="5">
        <f>VLOOKUP(A76,'Detail SFPR'!$A$5:$U$360,21,FALSE)</f>
        <v>10759.06424</v>
      </c>
      <c r="AT76" s="5">
        <f>VLOOKUP(A76,'Detail SFPR'!$A$5:$V$361,22,FALSE)</f>
        <v>263295.33592338924</v>
      </c>
      <c r="AU76" s="5">
        <f t="shared" si="55"/>
        <v>5825713.3951681033</v>
      </c>
      <c r="AV76" s="5"/>
      <c r="AW76" s="5">
        <v>0</v>
      </c>
      <c r="AX76" s="5">
        <v>0</v>
      </c>
      <c r="AY76" s="5">
        <f t="shared" si="39"/>
        <v>0</v>
      </c>
      <c r="AZ76" s="5">
        <f t="shared" si="40"/>
        <v>5825713.3951681033</v>
      </c>
      <c r="BA76" s="5">
        <f t="shared" si="41"/>
        <v>2051558.034373113</v>
      </c>
      <c r="BB76">
        <v>0</v>
      </c>
      <c r="BC76" s="5">
        <f t="shared" si="42"/>
        <v>2051558.034373113</v>
      </c>
      <c r="BD76" s="5">
        <f t="shared" si="43"/>
        <v>177608.18596199999</v>
      </c>
      <c r="BE76" s="5">
        <f t="shared" si="44"/>
        <v>205383.41259327292</v>
      </c>
      <c r="BF76" s="5">
        <f t="shared" si="45"/>
        <v>56172.685163773283</v>
      </c>
      <c r="BG76" s="5">
        <f t="shared" si="46"/>
        <v>0</v>
      </c>
      <c r="BH76" s="5">
        <f t="shared" si="47"/>
        <v>2490722.318092159</v>
      </c>
      <c r="BI76" s="5">
        <f>VLOOKUP(A76,'Base Cost'!$A$5:$AF$361,32,FALSE)</f>
        <v>113138.14892401299</v>
      </c>
    </row>
    <row r="77" spans="1:61">
      <c r="A77" t="s">
        <v>248</v>
      </c>
      <c r="B77" t="s">
        <v>1874</v>
      </c>
      <c r="C77" t="s">
        <v>80</v>
      </c>
      <c r="D77" s="12" t="s">
        <v>1070</v>
      </c>
      <c r="J77" s="5"/>
      <c r="K77" s="5"/>
      <c r="L77" s="5">
        <v>1965052.02</v>
      </c>
      <c r="M77" s="5">
        <f>VLOOKUP(A77,'Detail SFPR'!$A$5:$E$360,5,FALSE)</f>
        <v>3177392.0091215908</v>
      </c>
      <c r="N77" s="5">
        <f t="shared" si="28"/>
        <v>1010242.9129350216</v>
      </c>
      <c r="O77" s="5">
        <v>112961.72</v>
      </c>
      <c r="P77" s="5">
        <f>VLOOKUP(A77,'Detail SFPR'!$A$5:$F$360,6,FALSE)</f>
        <v>250840.38</v>
      </c>
      <c r="Q77" s="5">
        <f t="shared" si="29"/>
        <v>114894.28737800001</v>
      </c>
      <c r="R77" s="5">
        <v>302770.88</v>
      </c>
      <c r="S77" s="5">
        <f>VLOOKUP(A77,'Detail SFPR'!$A$5:$G$360,7,FALSE)</f>
        <v>392783.73491810152</v>
      </c>
      <c r="T77" s="5">
        <f t="shared" si="48"/>
        <v>75007.712003253997</v>
      </c>
      <c r="U77" s="5">
        <v>0</v>
      </c>
      <c r="V77" s="5">
        <f>VLOOKUP(A77,'Detail SFPR'!$A$5:$H$360,8,FALSE)</f>
        <v>867.84153300000014</v>
      </c>
      <c r="W77" s="5">
        <f t="shared" si="49"/>
        <v>723.17234944890015</v>
      </c>
      <c r="X77" s="5">
        <v>0</v>
      </c>
      <c r="Y77" s="5">
        <f>VLOOKUP(A77,'Detail SFPR'!$A$5:$I$360,9,FALSE)</f>
        <v>46626.548836280555</v>
      </c>
      <c r="Z77" s="5">
        <f t="shared" si="50"/>
        <v>38853.90314527259</v>
      </c>
      <c r="AA77" s="5">
        <f t="shared" si="51"/>
        <v>2380784.62</v>
      </c>
      <c r="AB77" s="5">
        <f t="shared" si="52"/>
        <v>3868510.514408973</v>
      </c>
      <c r="AC77" s="5">
        <f t="shared" si="53"/>
        <v>1239721.9878109973</v>
      </c>
      <c r="AD77" s="5">
        <f t="shared" si="54"/>
        <v>3620506.6078109974</v>
      </c>
      <c r="AE77" s="5"/>
      <c r="AF77" s="5"/>
      <c r="AG77" s="5">
        <f t="shared" si="30"/>
        <v>1010242.9129350216</v>
      </c>
      <c r="AH77" s="5">
        <f t="shared" si="31"/>
        <v>114894.28737800001</v>
      </c>
      <c r="AI77" s="5">
        <f t="shared" si="32"/>
        <v>75007.712003253997</v>
      </c>
      <c r="AJ77" s="5">
        <f t="shared" si="33"/>
        <v>723.17234944890015</v>
      </c>
      <c r="AK77" s="5">
        <f t="shared" si="34"/>
        <v>38853.90314527259</v>
      </c>
      <c r="AL77" s="5">
        <f t="shared" si="35"/>
        <v>2380784.62</v>
      </c>
      <c r="AM77" s="5">
        <f t="shared" si="36"/>
        <v>3868510.514408973</v>
      </c>
      <c r="AN77" s="5">
        <f t="shared" si="37"/>
        <v>1239721.9878109973</v>
      </c>
      <c r="AO77" s="5">
        <f t="shared" si="38"/>
        <v>3620506.6078109974</v>
      </c>
      <c r="AP77" s="5">
        <f>VLOOKUP(A77,'Detail SFPR'!$A$5:$M$361,13,FALSE)</f>
        <v>0</v>
      </c>
      <c r="AQ77" s="5">
        <f>VLOOKUP(A77,'Detail SFPR'!A:X,23,FALSE)</f>
        <v>4414517.1973572578</v>
      </c>
      <c r="AR77" s="5">
        <f>VLOOKUP(A77,'Detail SFPR'!$A$5:$T$361,19,FALSE)</f>
        <v>10452.89</v>
      </c>
      <c r="AS77" s="5">
        <f>VLOOKUP(A77,'Detail SFPR'!$A$5:$U$360,21,FALSE)</f>
        <v>15392.630120000002</v>
      </c>
      <c r="AT77" s="5">
        <f>VLOOKUP(A77,'Detail SFPR'!$A$5:$V$361,22,FALSE)</f>
        <v>376687.75162828463</v>
      </c>
      <c r="AU77" s="5">
        <f t="shared" si="55"/>
        <v>8437557.07691654</v>
      </c>
      <c r="AV77" s="5"/>
      <c r="AW77" s="5">
        <v>0</v>
      </c>
      <c r="AX77" s="5">
        <v>0</v>
      </c>
      <c r="AY77" s="5">
        <f t="shared" si="39"/>
        <v>0</v>
      </c>
      <c r="AZ77" s="5">
        <f t="shared" si="40"/>
        <v>8437557.07691654</v>
      </c>
      <c r="BA77" s="5">
        <f t="shared" si="41"/>
        <v>2975294.9329350218</v>
      </c>
      <c r="BB77">
        <v>0</v>
      </c>
      <c r="BC77" s="5">
        <f t="shared" si="42"/>
        <v>2975294.9329350218</v>
      </c>
      <c r="BD77" s="5">
        <f t="shared" si="43"/>
        <v>227856.00737800001</v>
      </c>
      <c r="BE77" s="5">
        <f t="shared" si="44"/>
        <v>377778.59200325399</v>
      </c>
      <c r="BF77" s="5">
        <f t="shared" si="45"/>
        <v>723.17234944890015</v>
      </c>
      <c r="BG77" s="5">
        <f t="shared" si="46"/>
        <v>38853.90314527259</v>
      </c>
      <c r="BH77" s="5">
        <f t="shared" si="47"/>
        <v>3620506.6078109974</v>
      </c>
      <c r="BI77" s="5">
        <f>VLOOKUP(A77,'Base Cost'!$A$5:$AF$361,32,FALSE)</f>
        <v>161862.93157115753</v>
      </c>
    </row>
    <row r="78" spans="1:61">
      <c r="A78" t="s">
        <v>250</v>
      </c>
      <c r="B78" t="s">
        <v>1875</v>
      </c>
      <c r="C78" t="s">
        <v>93</v>
      </c>
      <c r="D78" s="12" t="s">
        <v>1070</v>
      </c>
      <c r="J78" s="5"/>
      <c r="K78" s="5"/>
      <c r="L78" s="5">
        <v>2005904.8</v>
      </c>
      <c r="M78" s="5">
        <f>VLOOKUP(A78,'Detail SFPR'!$A$5:$E$360,5,FALSE)</f>
        <v>2456117.2030953262</v>
      </c>
      <c r="N78" s="5">
        <f t="shared" si="28"/>
        <v>375161.99549933529</v>
      </c>
      <c r="O78" s="5">
        <v>309954.34999999998</v>
      </c>
      <c r="P78" s="5">
        <f>VLOOKUP(A78,'Detail SFPR'!$A$5:$F$360,6,FALSE)</f>
        <v>479424.37</v>
      </c>
      <c r="Q78" s="5">
        <f t="shared" si="29"/>
        <v>141219.36766600003</v>
      </c>
      <c r="R78" s="5">
        <v>242882.35</v>
      </c>
      <c r="S78" s="5">
        <f>VLOOKUP(A78,'Detail SFPR'!$A$5:$G$360,7,FALSE)</f>
        <v>270257.6848883733</v>
      </c>
      <c r="T78" s="5">
        <f t="shared" si="48"/>
        <v>22811.866562481471</v>
      </c>
      <c r="U78" s="5">
        <v>48543.45</v>
      </c>
      <c r="V78" s="5">
        <f>VLOOKUP(A78,'Detail SFPR'!$A$5:$H$360,8,FALSE)</f>
        <v>45383.555598243744</v>
      </c>
      <c r="W78" s="5">
        <f t="shared" si="49"/>
        <v>-2633.1400049834861</v>
      </c>
      <c r="X78" s="5">
        <v>7268.8</v>
      </c>
      <c r="Y78" s="5">
        <f>VLOOKUP(A78,'Detail SFPR'!$A$5:$I$360,9,FALSE)</f>
        <v>157148.9778610681</v>
      </c>
      <c r="Z78" s="5">
        <f t="shared" si="50"/>
        <v>124895.15221162805</v>
      </c>
      <c r="AA78" s="5">
        <f t="shared" si="51"/>
        <v>2614553.75</v>
      </c>
      <c r="AB78" s="5">
        <f t="shared" si="52"/>
        <v>3408331.7914430113</v>
      </c>
      <c r="AC78" s="5">
        <f t="shared" si="53"/>
        <v>661455.24193446129</v>
      </c>
      <c r="AD78" s="5">
        <f t="shared" si="54"/>
        <v>3276008.9919344615</v>
      </c>
      <c r="AE78" s="5"/>
      <c r="AF78" s="5"/>
      <c r="AG78" s="5">
        <f t="shared" si="30"/>
        <v>375161.99549933529</v>
      </c>
      <c r="AH78" s="5">
        <f t="shared" si="31"/>
        <v>141219.36766600003</v>
      </c>
      <c r="AI78" s="5">
        <f t="shared" si="32"/>
        <v>22811.866562481471</v>
      </c>
      <c r="AJ78" s="5">
        <f t="shared" si="33"/>
        <v>-2633.1400049834861</v>
      </c>
      <c r="AK78" s="5">
        <f t="shared" si="34"/>
        <v>124895.15221162805</v>
      </c>
      <c r="AL78" s="5">
        <f t="shared" si="35"/>
        <v>2614553.75</v>
      </c>
      <c r="AM78" s="5">
        <f t="shared" si="36"/>
        <v>3408331.7914430113</v>
      </c>
      <c r="AN78" s="5">
        <f t="shared" si="37"/>
        <v>661455.24193446129</v>
      </c>
      <c r="AO78" s="5">
        <f t="shared" si="38"/>
        <v>3276008.9919344615</v>
      </c>
      <c r="AP78" s="5">
        <f>VLOOKUP(A78,'Detail SFPR'!$A$5:$M$361,13,FALSE)</f>
        <v>0</v>
      </c>
      <c r="AQ78" s="5">
        <f>VLOOKUP(A78,'Detail SFPR'!A:X,23,FALSE)</f>
        <v>3854903.7072236608</v>
      </c>
      <c r="AR78" s="5">
        <f>VLOOKUP(A78,'Detail SFPR'!$A$5:$T$361,19,FALSE)</f>
        <v>11229.18</v>
      </c>
      <c r="AS78" s="5">
        <f>VLOOKUP(A78,'Detail SFPR'!$A$5:$U$360,21,FALSE)</f>
        <v>12589.436239999999</v>
      </c>
      <c r="AT78" s="5">
        <f>VLOOKUP(A78,'Detail SFPR'!$A$5:$V$361,22,FALSE)</f>
        <v>308088.11714064924</v>
      </c>
      <c r="AU78" s="5">
        <f t="shared" si="55"/>
        <v>7462819.4325387711</v>
      </c>
      <c r="AV78" s="5"/>
      <c r="AW78" s="5">
        <v>0</v>
      </c>
      <c r="AX78" s="5">
        <v>0</v>
      </c>
      <c r="AY78" s="5">
        <f t="shared" si="39"/>
        <v>0</v>
      </c>
      <c r="AZ78" s="5">
        <f t="shared" si="40"/>
        <v>7462819.4325387711</v>
      </c>
      <c r="BA78" s="5">
        <f t="shared" si="41"/>
        <v>2381066.7954993355</v>
      </c>
      <c r="BB78">
        <v>0</v>
      </c>
      <c r="BC78" s="5">
        <f t="shared" si="42"/>
        <v>2381066.7954993355</v>
      </c>
      <c r="BD78" s="5">
        <f t="shared" si="43"/>
        <v>451173.71766600001</v>
      </c>
      <c r="BE78" s="5">
        <f t="shared" si="44"/>
        <v>265694.21656248148</v>
      </c>
      <c r="BF78" s="5">
        <f t="shared" si="45"/>
        <v>45910.309995016512</v>
      </c>
      <c r="BG78" s="5">
        <f t="shared" si="46"/>
        <v>132163.95221162806</v>
      </c>
      <c r="BH78" s="5">
        <f t="shared" si="47"/>
        <v>3276008.991934462</v>
      </c>
      <c r="BI78" s="5">
        <f>VLOOKUP(A78,'Base Cost'!$A$5:$AF$361,32,FALSE)</f>
        <v>132385.63135398531</v>
      </c>
    </row>
    <row r="79" spans="1:61">
      <c r="A79" t="s">
        <v>252</v>
      </c>
      <c r="B79" t="s">
        <v>253</v>
      </c>
      <c r="C79" t="s">
        <v>125</v>
      </c>
      <c r="D79" s="12" t="s">
        <v>1070</v>
      </c>
      <c r="J79" s="5"/>
      <c r="K79" s="5"/>
      <c r="L79" s="5">
        <v>3528086.27</v>
      </c>
      <c r="M79" s="5">
        <f>VLOOKUP(A79,'Detail SFPR'!$A$5:$E$360,5,FALSE)</f>
        <v>3297049.4839481586</v>
      </c>
      <c r="N79" s="5">
        <f t="shared" si="28"/>
        <v>-192522.95381699948</v>
      </c>
      <c r="O79" s="5">
        <v>353290.5</v>
      </c>
      <c r="P79" s="5">
        <f>VLOOKUP(A79,'Detail SFPR'!$A$5:$F$360,6,FALSE)</f>
        <v>320856.40999999997</v>
      </c>
      <c r="Q79" s="5">
        <f t="shared" si="29"/>
        <v>-27027.327197000024</v>
      </c>
      <c r="R79" s="5">
        <v>472373.97</v>
      </c>
      <c r="S79" s="5">
        <f>VLOOKUP(A79,'Detail SFPR'!$A$5:$G$360,7,FALSE)</f>
        <v>508757.10237800551</v>
      </c>
      <c r="T79" s="5">
        <f t="shared" si="48"/>
        <v>30318.064210592016</v>
      </c>
      <c r="U79" s="5">
        <v>9562.1</v>
      </c>
      <c r="V79" s="5">
        <f>VLOOKUP(A79,'Detail SFPR'!$A$5:$H$360,8,FALSE)</f>
        <v>31818.4222111979</v>
      </c>
      <c r="W79" s="5">
        <f t="shared" si="49"/>
        <v>18546.19329859121</v>
      </c>
      <c r="X79" s="5">
        <v>0</v>
      </c>
      <c r="Y79" s="5">
        <f>VLOOKUP(A79,'Detail SFPR'!$A$5:$I$360,9,FALSE)</f>
        <v>0</v>
      </c>
      <c r="Z79" s="5">
        <f t="shared" si="50"/>
        <v>0</v>
      </c>
      <c r="AA79" s="5">
        <f t="shared" si="51"/>
        <v>4363312.84</v>
      </c>
      <c r="AB79" s="5">
        <f t="shared" si="52"/>
        <v>4158481.418537362</v>
      </c>
      <c r="AC79" s="5">
        <f t="shared" si="53"/>
        <v>-170686.02350481629</v>
      </c>
      <c r="AD79" s="5">
        <f t="shared" si="54"/>
        <v>4192626.8164951834</v>
      </c>
      <c r="AE79" s="5"/>
      <c r="AF79" s="5"/>
      <c r="AG79" s="5">
        <f t="shared" si="30"/>
        <v>-192522.95381699948</v>
      </c>
      <c r="AH79" s="5">
        <f t="shared" si="31"/>
        <v>-27027.327197000024</v>
      </c>
      <c r="AI79" s="5">
        <f t="shared" si="32"/>
        <v>30318.064210592016</v>
      </c>
      <c r="AJ79" s="5">
        <f t="shared" si="33"/>
        <v>18546.19329859121</v>
      </c>
      <c r="AK79" s="5">
        <f t="shared" si="34"/>
        <v>0</v>
      </c>
      <c r="AL79" s="5">
        <f t="shared" si="35"/>
        <v>4363312.84</v>
      </c>
      <c r="AM79" s="5">
        <f t="shared" si="36"/>
        <v>4158481.418537362</v>
      </c>
      <c r="AN79" s="5">
        <f t="shared" si="37"/>
        <v>-170686.02350481629</v>
      </c>
      <c r="AO79" s="5">
        <f t="shared" si="38"/>
        <v>4158481.418537362</v>
      </c>
      <c r="AP79" s="5">
        <f>VLOOKUP(A79,'Detail SFPR'!$A$5:$M$361,13,FALSE)</f>
        <v>0</v>
      </c>
      <c r="AQ79" s="5">
        <f>VLOOKUP(A79,'Detail SFPR'!A:X,23,FALSE)</f>
        <v>4729661.8243212653</v>
      </c>
      <c r="AR79" s="5">
        <f>VLOOKUP(A79,'Detail SFPR'!$A$5:$T$361,19,FALSE)</f>
        <v>10730.15</v>
      </c>
      <c r="AS79" s="5">
        <f>VLOOKUP(A79,'Detail SFPR'!$A$5:$U$360,21,FALSE)</f>
        <v>16102.309719999997</v>
      </c>
      <c r="AT79" s="5">
        <f>VLOOKUP(A79,'Detail SFPR'!$A$5:$V$361,22,FALSE)</f>
        <v>394054.99886390258</v>
      </c>
      <c r="AU79" s="5">
        <f t="shared" si="55"/>
        <v>9309030.7014425304</v>
      </c>
      <c r="AV79" s="5"/>
      <c r="AW79" s="5">
        <v>0</v>
      </c>
      <c r="AX79" s="5">
        <v>0</v>
      </c>
      <c r="AY79" s="5">
        <f t="shared" si="39"/>
        <v>0</v>
      </c>
      <c r="AZ79" s="5">
        <f t="shared" si="40"/>
        <v>9309030.7014425304</v>
      </c>
      <c r="BA79" s="5">
        <f t="shared" si="41"/>
        <v>3297049.4839481586</v>
      </c>
      <c r="BB79">
        <v>0</v>
      </c>
      <c r="BC79" s="5">
        <f t="shared" si="42"/>
        <v>3297049.4839481586</v>
      </c>
      <c r="BD79" s="5">
        <f t="shared" si="43"/>
        <v>320856.40999999997</v>
      </c>
      <c r="BE79" s="5">
        <f t="shared" si="44"/>
        <v>508757.10237800551</v>
      </c>
      <c r="BF79" s="5">
        <f t="shared" si="45"/>
        <v>31818.4222111979</v>
      </c>
      <c r="BG79" s="5">
        <f t="shared" si="46"/>
        <v>0</v>
      </c>
      <c r="BH79" s="5">
        <f t="shared" si="47"/>
        <v>4158481.418537362</v>
      </c>
      <c r="BI79" s="5">
        <f>VLOOKUP(A79,'Base Cost'!$A$5:$AF$361,32,FALSE)</f>
        <v>169325.64714586569</v>
      </c>
    </row>
    <row r="80" spans="1:61">
      <c r="A80" t="s">
        <v>254</v>
      </c>
      <c r="B80" t="s">
        <v>1876</v>
      </c>
      <c r="C80" t="s">
        <v>98</v>
      </c>
      <c r="D80" s="12" t="s">
        <v>1070</v>
      </c>
      <c r="J80" s="5"/>
      <c r="K80" s="5"/>
      <c r="L80" s="5">
        <v>481008.06</v>
      </c>
      <c r="M80" s="5">
        <f>VLOOKUP(A80,'Detail SFPR'!$A$5:$E$360,5,FALSE)</f>
        <v>704932.05047591811</v>
      </c>
      <c r="N80" s="5">
        <f t="shared" si="28"/>
        <v>186595.86126358257</v>
      </c>
      <c r="O80" s="5">
        <v>124269.6</v>
      </c>
      <c r="P80" s="5">
        <f>VLOOKUP(A80,'Detail SFPR'!$A$5:$F$360,6,FALSE)</f>
        <v>183259.7</v>
      </c>
      <c r="Q80" s="5">
        <f t="shared" si="29"/>
        <v>49156.450330000007</v>
      </c>
      <c r="R80" s="5">
        <v>61734.68</v>
      </c>
      <c r="S80" s="5">
        <f>VLOOKUP(A80,'Detail SFPR'!$A$5:$G$360,7,FALSE)</f>
        <v>113217.33805409474</v>
      </c>
      <c r="T80" s="5">
        <f t="shared" si="48"/>
        <v>42900.498956477146</v>
      </c>
      <c r="U80" s="5">
        <v>1515</v>
      </c>
      <c r="V80" s="5">
        <f>VLOOKUP(A80,'Detail SFPR'!$A$5:$H$360,8,FALSE)</f>
        <v>2274.4783197500005</v>
      </c>
      <c r="W80" s="5">
        <f t="shared" si="49"/>
        <v>632.87328384767545</v>
      </c>
      <c r="X80" s="5">
        <v>153257.1</v>
      </c>
      <c r="Y80" s="5">
        <f>VLOOKUP(A80,'Detail SFPR'!$A$5:$I$360,9,FALSE)</f>
        <v>0</v>
      </c>
      <c r="Z80" s="5">
        <f t="shared" si="50"/>
        <v>-127709.14143000002</v>
      </c>
      <c r="AA80" s="5">
        <f t="shared" si="51"/>
        <v>821784.44000000006</v>
      </c>
      <c r="AB80" s="5">
        <f t="shared" si="52"/>
        <v>1003683.5668497629</v>
      </c>
      <c r="AC80" s="5">
        <f t="shared" si="53"/>
        <v>151576.5424039074</v>
      </c>
      <c r="AD80" s="5">
        <f t="shared" si="54"/>
        <v>973360.98240390746</v>
      </c>
      <c r="AE80" s="5"/>
      <c r="AF80" s="5"/>
      <c r="AG80" s="5">
        <f t="shared" si="30"/>
        <v>186595.86126358257</v>
      </c>
      <c r="AH80" s="5">
        <f t="shared" si="31"/>
        <v>49156.450330000007</v>
      </c>
      <c r="AI80" s="5">
        <f t="shared" si="32"/>
        <v>42900.498956477146</v>
      </c>
      <c r="AJ80" s="5">
        <f t="shared" si="33"/>
        <v>632.87328384767545</v>
      </c>
      <c r="AK80" s="5">
        <f t="shared" si="34"/>
        <v>-127709.14143000002</v>
      </c>
      <c r="AL80" s="5">
        <f t="shared" si="35"/>
        <v>821784.44000000006</v>
      </c>
      <c r="AM80" s="5">
        <f t="shared" si="36"/>
        <v>1003683.5668497629</v>
      </c>
      <c r="AN80" s="5">
        <f t="shared" si="37"/>
        <v>151576.5424039074</v>
      </c>
      <c r="AO80" s="5">
        <f t="shared" si="38"/>
        <v>973360.98240390746</v>
      </c>
      <c r="AP80" s="5">
        <f>VLOOKUP(A80,'Detail SFPR'!$A$5:$M$361,13,FALSE)</f>
        <v>0</v>
      </c>
      <c r="AQ80" s="5">
        <f>VLOOKUP(A80,'Detail SFPR'!A:X,23,FALSE)</f>
        <v>1134302.5980113568</v>
      </c>
      <c r="AR80" s="5">
        <f>VLOOKUP(A80,'Detail SFPR'!$A$5:$T$361,19,FALSE)</f>
        <v>11302.74</v>
      </c>
      <c r="AS80" s="5">
        <f>VLOOKUP(A80,'Detail SFPR'!$A$5:$U$360,21,FALSE)</f>
        <v>3682.3183599999998</v>
      </c>
      <c r="AT80" s="5">
        <f>VLOOKUP(A80,'Detail SFPR'!$A$5:$V$361,22,FALSE)</f>
        <v>90113.529201593803</v>
      </c>
      <c r="AU80" s="5">
        <f t="shared" si="55"/>
        <v>2212762.1679768581</v>
      </c>
      <c r="AV80" s="5"/>
      <c r="AW80" s="5">
        <v>0</v>
      </c>
      <c r="AX80" s="5">
        <v>0</v>
      </c>
      <c r="AY80" s="5">
        <f t="shared" si="39"/>
        <v>0</v>
      </c>
      <c r="AZ80" s="5">
        <f t="shared" si="40"/>
        <v>2212762.1679768581</v>
      </c>
      <c r="BA80" s="5">
        <f t="shared" si="41"/>
        <v>667603.92126358254</v>
      </c>
      <c r="BB80">
        <v>0</v>
      </c>
      <c r="BC80" s="5">
        <f t="shared" si="42"/>
        <v>667603.92126358254</v>
      </c>
      <c r="BD80" s="5">
        <f t="shared" si="43"/>
        <v>173426.05033</v>
      </c>
      <c r="BE80" s="5">
        <f t="shared" si="44"/>
        <v>104635.17895647715</v>
      </c>
      <c r="BF80" s="5">
        <f t="shared" si="45"/>
        <v>2147.8732838476753</v>
      </c>
      <c r="BG80" s="5">
        <f t="shared" si="46"/>
        <v>25547.958569999988</v>
      </c>
      <c r="BH80" s="5">
        <f t="shared" si="47"/>
        <v>973360.98240390746</v>
      </c>
      <c r="BI80" s="5">
        <f>VLOOKUP(A80,'Base Cost'!$A$5:$AF$361,32,FALSE)</f>
        <v>38721.8324666595</v>
      </c>
    </row>
    <row r="81" spans="1:61">
      <c r="A81" t="s">
        <v>256</v>
      </c>
      <c r="B81" t="s">
        <v>257</v>
      </c>
      <c r="C81" t="s">
        <v>258</v>
      </c>
      <c r="D81" s="12" t="s">
        <v>1070</v>
      </c>
      <c r="J81" s="5"/>
      <c r="K81" s="5"/>
      <c r="L81" s="5">
        <v>1593252.44</v>
      </c>
      <c r="M81" s="5">
        <f>VLOOKUP(A81,'Detail SFPR'!$A$5:$E$360,5,FALSE)</f>
        <v>1537378.9696959127</v>
      </c>
      <c r="N81" s="5">
        <f t="shared" si="28"/>
        <v>-46559.362804395925</v>
      </c>
      <c r="O81" s="5">
        <v>216696.37</v>
      </c>
      <c r="P81" s="5">
        <f>VLOOKUP(A81,'Detail SFPR'!$A$5:$F$360,6,FALSE)</f>
        <v>387180.39</v>
      </c>
      <c r="Q81" s="5">
        <f t="shared" si="29"/>
        <v>142064.33386600003</v>
      </c>
      <c r="R81" s="5">
        <v>228665.33</v>
      </c>
      <c r="S81" s="5">
        <f>VLOOKUP(A81,'Detail SFPR'!$A$5:$G$360,7,FALSE)</f>
        <v>261033.53149561796</v>
      </c>
      <c r="T81" s="5">
        <f t="shared" si="48"/>
        <v>26972.42230629846</v>
      </c>
      <c r="U81" s="5">
        <v>0</v>
      </c>
      <c r="V81" s="5">
        <f>VLOOKUP(A81,'Detail SFPR'!$A$5:$H$360,8,FALSE)</f>
        <v>0</v>
      </c>
      <c r="W81" s="5">
        <f t="shared" si="49"/>
        <v>0</v>
      </c>
      <c r="X81" s="5">
        <v>0</v>
      </c>
      <c r="Y81" s="5">
        <f>VLOOKUP(A81,'Detail SFPR'!$A$5:$I$360,9,FALSE)</f>
        <v>0</v>
      </c>
      <c r="Z81" s="5">
        <f t="shared" si="50"/>
        <v>0</v>
      </c>
      <c r="AA81" s="5">
        <f t="shared" si="51"/>
        <v>2038614.1400000001</v>
      </c>
      <c r="AB81" s="5">
        <f t="shared" si="52"/>
        <v>2185592.891191531</v>
      </c>
      <c r="AC81" s="5">
        <f t="shared" si="53"/>
        <v>122477.39336790255</v>
      </c>
      <c r="AD81" s="5">
        <f t="shared" si="54"/>
        <v>2161091.5333679025</v>
      </c>
      <c r="AE81" s="5"/>
      <c r="AF81" s="5"/>
      <c r="AG81" s="5">
        <f t="shared" si="30"/>
        <v>-46559.362804395925</v>
      </c>
      <c r="AH81" s="5">
        <f t="shared" si="31"/>
        <v>142064.33386600003</v>
      </c>
      <c r="AI81" s="5">
        <f t="shared" si="32"/>
        <v>26972.42230629846</v>
      </c>
      <c r="AJ81" s="5">
        <f t="shared" si="33"/>
        <v>0</v>
      </c>
      <c r="AK81" s="5">
        <f t="shared" si="34"/>
        <v>0</v>
      </c>
      <c r="AL81" s="5">
        <f t="shared" si="35"/>
        <v>2038614.1400000001</v>
      </c>
      <c r="AM81" s="5">
        <f t="shared" si="36"/>
        <v>2185592.891191531</v>
      </c>
      <c r="AN81" s="5">
        <f t="shared" si="37"/>
        <v>122477.39336790255</v>
      </c>
      <c r="AO81" s="5">
        <f t="shared" si="38"/>
        <v>2161091.5333679025</v>
      </c>
      <c r="AP81" s="5">
        <f>VLOOKUP(A81,'Detail SFPR'!$A$5:$M$361,13,FALSE)</f>
        <v>0</v>
      </c>
      <c r="AQ81" s="5">
        <f>VLOOKUP(A81,'Detail SFPR'!A:X,23,FALSE)</f>
        <v>2451259.3901438089</v>
      </c>
      <c r="AR81" s="5">
        <f>VLOOKUP(A81,'Detail SFPR'!$A$5:$T$361,19,FALSE)</f>
        <v>12072.87</v>
      </c>
      <c r="AS81" s="5">
        <f>VLOOKUP(A81,'Detail SFPR'!$A$5:$U$360,21,FALSE)</f>
        <v>7489.4800400000004</v>
      </c>
      <c r="AT81" s="5">
        <f>VLOOKUP(A81,'Detail SFPR'!$A$5:$V$361,22,FALSE)</f>
        <v>183282.21851227822</v>
      </c>
      <c r="AU81" s="5">
        <f t="shared" si="55"/>
        <v>4815195.4920639899</v>
      </c>
      <c r="AV81" s="5"/>
      <c r="AW81" s="5">
        <v>0</v>
      </c>
      <c r="AX81" s="5">
        <v>0</v>
      </c>
      <c r="AY81" s="5">
        <f t="shared" si="39"/>
        <v>0</v>
      </c>
      <c r="AZ81" s="5">
        <f t="shared" si="40"/>
        <v>4815195.4920639899</v>
      </c>
      <c r="BA81" s="5">
        <f t="shared" si="41"/>
        <v>1546693.0771956041</v>
      </c>
      <c r="BB81">
        <v>0</v>
      </c>
      <c r="BC81" s="5">
        <f t="shared" si="42"/>
        <v>1546693.0771956041</v>
      </c>
      <c r="BD81" s="5">
        <f t="shared" si="43"/>
        <v>358760.70386600005</v>
      </c>
      <c r="BE81" s="5">
        <f t="shared" si="44"/>
        <v>255637.75230629844</v>
      </c>
      <c r="BF81" s="5">
        <f t="shared" si="45"/>
        <v>0</v>
      </c>
      <c r="BG81" s="5">
        <f t="shared" si="46"/>
        <v>0</v>
      </c>
      <c r="BH81" s="5">
        <f t="shared" si="47"/>
        <v>2161091.5333679025</v>
      </c>
      <c r="BI81" s="5">
        <f>VLOOKUP(A81,'Base Cost'!$A$5:$AF$361,32,FALSE)</f>
        <v>78756.468892404606</v>
      </c>
    </row>
    <row r="82" spans="1:61">
      <c r="A82" t="s">
        <v>259</v>
      </c>
      <c r="B82" t="s">
        <v>260</v>
      </c>
      <c r="C82" t="s">
        <v>80</v>
      </c>
      <c r="D82" s="12" t="s">
        <v>1070</v>
      </c>
      <c r="J82" s="5"/>
      <c r="K82" s="5"/>
      <c r="L82" s="5">
        <v>2597447.14</v>
      </c>
      <c r="M82" s="5">
        <f>VLOOKUP(A82,'Detail SFPR'!$A$5:$E$360,5,FALSE)</f>
        <v>2129109.1883569867</v>
      </c>
      <c r="N82" s="5">
        <f t="shared" si="28"/>
        <v>-390266.0151041231</v>
      </c>
      <c r="O82" s="5">
        <v>158515.9</v>
      </c>
      <c r="P82" s="5">
        <f>VLOOKUP(A82,'Detail SFPR'!$A$5:$F$360,6,FALSE)</f>
        <v>170465.4</v>
      </c>
      <c r="Q82" s="5">
        <f t="shared" si="29"/>
        <v>9957.5183500000003</v>
      </c>
      <c r="R82" s="5">
        <v>254211.67</v>
      </c>
      <c r="S82" s="5">
        <f>VLOOKUP(A82,'Detail SFPR'!$A$5:$G$360,7,FALSE)</f>
        <v>378030.7284178168</v>
      </c>
      <c r="T82" s="5">
        <f t="shared" si="48"/>
        <v>103178.42137956673</v>
      </c>
      <c r="U82" s="5">
        <v>0</v>
      </c>
      <c r="V82" s="5">
        <f>VLOOKUP(A82,'Detail SFPR'!$A$5:$H$360,8,FALSE)</f>
        <v>0</v>
      </c>
      <c r="W82" s="5">
        <f t="shared" si="49"/>
        <v>0</v>
      </c>
      <c r="X82" s="5">
        <v>0</v>
      </c>
      <c r="Y82" s="5">
        <f>VLOOKUP(A82,'Detail SFPR'!$A$5:$I$360,9,FALSE)</f>
        <v>218779.50791910387</v>
      </c>
      <c r="Z82" s="5">
        <f t="shared" si="50"/>
        <v>182308.96394898926</v>
      </c>
      <c r="AA82" s="5">
        <f t="shared" si="51"/>
        <v>3010174.71</v>
      </c>
      <c r="AB82" s="5">
        <f t="shared" si="52"/>
        <v>2896384.8246939071</v>
      </c>
      <c r="AC82" s="5">
        <f t="shared" si="53"/>
        <v>-94821.111425567098</v>
      </c>
      <c r="AD82" s="5">
        <f t="shared" si="54"/>
        <v>2915353.598574433</v>
      </c>
      <c r="AE82" s="5"/>
      <c r="AF82" s="5"/>
      <c r="AG82" s="5">
        <f t="shared" si="30"/>
        <v>-390266.0151041231</v>
      </c>
      <c r="AH82" s="5">
        <f t="shared" si="31"/>
        <v>9957.5183500000003</v>
      </c>
      <c r="AI82" s="5">
        <f t="shared" si="32"/>
        <v>103178.42137956673</v>
      </c>
      <c r="AJ82" s="5">
        <f t="shared" si="33"/>
        <v>0</v>
      </c>
      <c r="AK82" s="5">
        <f t="shared" si="34"/>
        <v>182308.96394898926</v>
      </c>
      <c r="AL82" s="5">
        <f t="shared" si="35"/>
        <v>3010174.71</v>
      </c>
      <c r="AM82" s="5">
        <f t="shared" si="36"/>
        <v>2896384.8246939071</v>
      </c>
      <c r="AN82" s="5">
        <f t="shared" si="37"/>
        <v>-94821.111425567098</v>
      </c>
      <c r="AO82" s="5">
        <f t="shared" si="38"/>
        <v>2896384.8246939071</v>
      </c>
      <c r="AP82" s="5">
        <f>VLOOKUP(A82,'Detail SFPR'!$A$5:$M$361,13,FALSE)</f>
        <v>0</v>
      </c>
      <c r="AQ82" s="5">
        <f>VLOOKUP(A82,'Detail SFPR'!A:X,23,FALSE)</f>
        <v>3257360.3406333798</v>
      </c>
      <c r="AR82" s="5">
        <f>VLOOKUP(A82,'Detail SFPR'!$A$5:$T$361,19,FALSE)</f>
        <v>11784.75</v>
      </c>
      <c r="AS82" s="5">
        <f>VLOOKUP(A82,'Detail SFPR'!$A$5:$U$360,21,FALSE)</f>
        <v>10176.363720000001</v>
      </c>
      <c r="AT82" s="5">
        <f>VLOOKUP(A82,'Detail SFPR'!$A$5:$V$361,22,FALSE)</f>
        <v>249035.51501947263</v>
      </c>
      <c r="AU82" s="5">
        <f t="shared" si="55"/>
        <v>6424741.7940667588</v>
      </c>
      <c r="AV82" s="5"/>
      <c r="AW82" s="5">
        <v>0</v>
      </c>
      <c r="AX82" s="5">
        <v>0</v>
      </c>
      <c r="AY82" s="5">
        <f t="shared" si="39"/>
        <v>0</v>
      </c>
      <c r="AZ82" s="5">
        <f t="shared" si="40"/>
        <v>6424741.7940667588</v>
      </c>
      <c r="BA82" s="5">
        <f t="shared" si="41"/>
        <v>2129109.1883569867</v>
      </c>
      <c r="BB82">
        <v>0</v>
      </c>
      <c r="BC82" s="5">
        <f t="shared" si="42"/>
        <v>2129109.1883569867</v>
      </c>
      <c r="BD82" s="5">
        <f t="shared" si="43"/>
        <v>170465.4</v>
      </c>
      <c r="BE82" s="5">
        <f t="shared" si="44"/>
        <v>378030.7284178168</v>
      </c>
      <c r="BF82" s="5">
        <f t="shared" si="45"/>
        <v>0</v>
      </c>
      <c r="BG82" s="5">
        <f t="shared" si="46"/>
        <v>218779.50791910387</v>
      </c>
      <c r="BH82" s="5">
        <f t="shared" si="47"/>
        <v>2896384.8246939071</v>
      </c>
      <c r="BI82" s="5">
        <f>VLOOKUP(A82,'Base Cost'!$A$5:$AF$361,32,FALSE)</f>
        <v>107010.69613264833</v>
      </c>
    </row>
    <row r="83" spans="1:61">
      <c r="A83" t="s">
        <v>261</v>
      </c>
      <c r="B83" t="s">
        <v>262</v>
      </c>
      <c r="C83" t="s">
        <v>93</v>
      </c>
      <c r="D83" s="12" t="s">
        <v>1070</v>
      </c>
      <c r="J83" s="5"/>
      <c r="K83" s="5"/>
      <c r="L83" s="5">
        <v>2199511.67</v>
      </c>
      <c r="M83" s="5">
        <f>VLOOKUP(A83,'Detail SFPR'!$A$5:$E$360,5,FALSE)</f>
        <v>2119567.735680161</v>
      </c>
      <c r="N83" s="5">
        <f t="shared" si="28"/>
        <v>-66617.280468721743</v>
      </c>
      <c r="O83" s="5">
        <v>111860.39</v>
      </c>
      <c r="P83" s="5">
        <f>VLOOKUP(A83,'Detail SFPR'!$A$5:$F$360,6,FALSE)</f>
        <v>222123.5</v>
      </c>
      <c r="Q83" s="5">
        <f t="shared" si="29"/>
        <v>91882.249563000005</v>
      </c>
      <c r="R83" s="5">
        <v>283015.52</v>
      </c>
      <c r="S83" s="5">
        <f>VLOOKUP(A83,'Detail SFPR'!$A$5:$G$360,7,FALSE)</f>
        <v>293755.40849775833</v>
      </c>
      <c r="T83" s="5">
        <f t="shared" si="48"/>
        <v>8949.5490851819977</v>
      </c>
      <c r="U83" s="5">
        <v>150906.23999999999</v>
      </c>
      <c r="V83" s="5">
        <f>VLOOKUP(A83,'Detail SFPR'!$A$5:$H$360,8,FALSE)</f>
        <v>157288.78773520552</v>
      </c>
      <c r="W83" s="5">
        <f t="shared" si="49"/>
        <v>5318.5770277467691</v>
      </c>
      <c r="X83" s="5">
        <v>0</v>
      </c>
      <c r="Y83" s="5">
        <f>VLOOKUP(A83,'Detail SFPR'!$A$5:$I$360,9,FALSE)</f>
        <v>29563.105726269139</v>
      </c>
      <c r="Z83" s="5">
        <f t="shared" si="50"/>
        <v>24634.936001700076</v>
      </c>
      <c r="AA83" s="5">
        <f t="shared" si="51"/>
        <v>2745293.8200000003</v>
      </c>
      <c r="AB83" s="5">
        <f t="shared" si="52"/>
        <v>2822298.5376393939</v>
      </c>
      <c r="AC83" s="5">
        <f t="shared" si="53"/>
        <v>64168.031208907109</v>
      </c>
      <c r="AD83" s="5">
        <f t="shared" si="54"/>
        <v>2809461.8512089076</v>
      </c>
      <c r="AE83" s="5"/>
      <c r="AF83" s="5"/>
      <c r="AG83" s="5">
        <f t="shared" si="30"/>
        <v>-66617.280468721743</v>
      </c>
      <c r="AH83" s="5">
        <f t="shared" si="31"/>
        <v>91882.249563000005</v>
      </c>
      <c r="AI83" s="5">
        <f t="shared" si="32"/>
        <v>8949.5490851819977</v>
      </c>
      <c r="AJ83" s="5">
        <f t="shared" si="33"/>
        <v>5318.5770277467691</v>
      </c>
      <c r="AK83" s="5">
        <f t="shared" si="34"/>
        <v>24634.936001700076</v>
      </c>
      <c r="AL83" s="5">
        <f t="shared" si="35"/>
        <v>2745293.8200000003</v>
      </c>
      <c r="AM83" s="5">
        <f t="shared" si="36"/>
        <v>2822298.5376393939</v>
      </c>
      <c r="AN83" s="5">
        <f t="shared" si="37"/>
        <v>64168.031208907109</v>
      </c>
      <c r="AO83" s="5">
        <f t="shared" si="38"/>
        <v>2809461.8512089076</v>
      </c>
      <c r="AP83" s="5">
        <f>VLOOKUP(A83,'Detail SFPR'!$A$5:$M$361,13,FALSE)</f>
        <v>0</v>
      </c>
      <c r="AQ83" s="5">
        <f>VLOOKUP(A83,'Detail SFPR'!A:X,23,FALSE)</f>
        <v>3188375.1349584749</v>
      </c>
      <c r="AR83" s="5">
        <f>VLOOKUP(A83,'Detail SFPR'!$A$5:$T$361,19,FALSE)</f>
        <v>11338.96</v>
      </c>
      <c r="AS83" s="5">
        <f>VLOOKUP(A83,'Detail SFPR'!$A$5:$U$360,21,FALSE)</f>
        <v>10320.169760000001</v>
      </c>
      <c r="AT83" s="5">
        <f>VLOOKUP(A83,'Detail SFPR'!$A$5:$V$361,22,FALSE)</f>
        <v>252554.72995908084</v>
      </c>
      <c r="AU83" s="5">
        <f t="shared" si="55"/>
        <v>6272050.8458864633</v>
      </c>
      <c r="AV83" s="5"/>
      <c r="AW83" s="5">
        <v>0</v>
      </c>
      <c r="AX83" s="5">
        <v>0</v>
      </c>
      <c r="AY83" s="5">
        <f t="shared" si="39"/>
        <v>0</v>
      </c>
      <c r="AZ83" s="5">
        <f t="shared" si="40"/>
        <v>6272050.8458864633</v>
      </c>
      <c r="BA83" s="5">
        <f t="shared" si="41"/>
        <v>2132894.3895312781</v>
      </c>
      <c r="BB83">
        <v>0</v>
      </c>
      <c r="BC83" s="5">
        <f t="shared" si="42"/>
        <v>2132894.3895312781</v>
      </c>
      <c r="BD83" s="5">
        <f t="shared" si="43"/>
        <v>203742.639563</v>
      </c>
      <c r="BE83" s="5">
        <f t="shared" si="44"/>
        <v>291965.06908518204</v>
      </c>
      <c r="BF83" s="5">
        <f t="shared" si="45"/>
        <v>156224.81702774676</v>
      </c>
      <c r="BG83" s="5">
        <f t="shared" si="46"/>
        <v>24634.936001700076</v>
      </c>
      <c r="BH83" s="5">
        <f t="shared" si="47"/>
        <v>2809461.8512089066</v>
      </c>
      <c r="BI83" s="5">
        <f>VLOOKUP(A83,'Base Cost'!$A$5:$AF$361,32,FALSE)</f>
        <v>108522.9047045801</v>
      </c>
    </row>
    <row r="84" spans="1:61">
      <c r="A84" t="s">
        <v>263</v>
      </c>
      <c r="B84" t="s">
        <v>264</v>
      </c>
      <c r="C84" t="s">
        <v>93</v>
      </c>
      <c r="D84" s="12" t="s">
        <v>1070</v>
      </c>
      <c r="J84" s="5"/>
      <c r="K84" s="5"/>
      <c r="L84" s="5">
        <v>1357424.58</v>
      </c>
      <c r="M84" s="5">
        <f>VLOOKUP(A84,'Detail SFPR'!$A$5:$E$360,5,FALSE)</f>
        <v>1768572.4273770202</v>
      </c>
      <c r="N84" s="5">
        <f t="shared" si="28"/>
        <v>342609.50121927093</v>
      </c>
      <c r="O84" s="5">
        <v>459212.89</v>
      </c>
      <c r="P84" s="5">
        <f>VLOOKUP(A84,'Detail SFPR'!$A$5:$F$360,6,FALSE)</f>
        <v>435354.79</v>
      </c>
      <c r="Q84" s="5">
        <f t="shared" si="29"/>
        <v>-19880.95473000003</v>
      </c>
      <c r="R84" s="5">
        <v>201349.84</v>
      </c>
      <c r="S84" s="5">
        <f>VLOOKUP(A84,'Detail SFPR'!$A$5:$G$360,7,FALSE)</f>
        <v>222316.05768026545</v>
      </c>
      <c r="T84" s="5">
        <f t="shared" si="48"/>
        <v>17471.149192965207</v>
      </c>
      <c r="U84" s="5">
        <v>5528.75</v>
      </c>
      <c r="V84" s="5">
        <f>VLOOKUP(A84,'Detail SFPR'!$A$5:$H$360,8,FALSE)</f>
        <v>11162.99134984561</v>
      </c>
      <c r="W84" s="5">
        <f t="shared" si="49"/>
        <v>4695.0133168263474</v>
      </c>
      <c r="X84" s="5">
        <v>0</v>
      </c>
      <c r="Y84" s="5">
        <f>VLOOKUP(A84,'Detail SFPR'!$A$5:$I$360,9,FALSE)</f>
        <v>0</v>
      </c>
      <c r="Z84" s="5">
        <f t="shared" si="50"/>
        <v>0</v>
      </c>
      <c r="AA84" s="5">
        <f t="shared" si="51"/>
        <v>2023516.0600000003</v>
      </c>
      <c r="AB84" s="5">
        <f t="shared" si="52"/>
        <v>2437406.2664071312</v>
      </c>
      <c r="AC84" s="5">
        <f t="shared" si="53"/>
        <v>344894.70899906242</v>
      </c>
      <c r="AD84" s="5">
        <f t="shared" si="54"/>
        <v>2368410.7689990625</v>
      </c>
      <c r="AE84" s="5"/>
      <c r="AF84" s="5"/>
      <c r="AG84" s="5">
        <f t="shared" si="30"/>
        <v>342609.50121927093</v>
      </c>
      <c r="AH84" s="5">
        <f t="shared" si="31"/>
        <v>-19880.95473000003</v>
      </c>
      <c r="AI84" s="5">
        <f t="shared" si="32"/>
        <v>17471.149192965207</v>
      </c>
      <c r="AJ84" s="5">
        <f t="shared" si="33"/>
        <v>4695.0133168263474</v>
      </c>
      <c r="AK84" s="5">
        <f t="shared" si="34"/>
        <v>0</v>
      </c>
      <c r="AL84" s="5">
        <f t="shared" si="35"/>
        <v>2023516.0600000003</v>
      </c>
      <c r="AM84" s="5">
        <f t="shared" si="36"/>
        <v>2437406.2664071312</v>
      </c>
      <c r="AN84" s="5">
        <f t="shared" si="37"/>
        <v>344894.70899906242</v>
      </c>
      <c r="AO84" s="5">
        <f t="shared" si="38"/>
        <v>2368410.7689990625</v>
      </c>
      <c r="AP84" s="5">
        <f>VLOOKUP(A84,'Detail SFPR'!$A$5:$M$361,13,FALSE)</f>
        <v>0</v>
      </c>
      <c r="AQ84" s="5">
        <f>VLOOKUP(A84,'Detail SFPR'!A:X,23,FALSE)</f>
        <v>2744601.360870468</v>
      </c>
      <c r="AR84" s="5">
        <f>VLOOKUP(A84,'Detail SFPR'!$A$5:$T$361,19,FALSE)</f>
        <v>11657.94</v>
      </c>
      <c r="AS84" s="5">
        <f>VLOOKUP(A84,'Detail SFPR'!$A$5:$U$360,21,FALSE)</f>
        <v>8660.2245199999998</v>
      </c>
      <c r="AT84" s="5">
        <f>VLOOKUP(A84,'Detail SFPR'!$A$5:$V$361,22,FALSE)</f>
        <v>211932.62474333661</v>
      </c>
      <c r="AU84" s="5">
        <f t="shared" si="55"/>
        <v>5345262.9191328669</v>
      </c>
      <c r="AV84" s="5"/>
      <c r="AW84" s="5">
        <v>0</v>
      </c>
      <c r="AX84" s="5">
        <v>0</v>
      </c>
      <c r="AY84" s="5">
        <f t="shared" si="39"/>
        <v>0</v>
      </c>
      <c r="AZ84" s="5">
        <f t="shared" si="40"/>
        <v>5345262.9191328669</v>
      </c>
      <c r="BA84" s="5">
        <f t="shared" si="41"/>
        <v>1700034.0812192711</v>
      </c>
      <c r="BB84">
        <v>0</v>
      </c>
      <c r="BC84" s="5">
        <f t="shared" si="42"/>
        <v>1700034.0812192711</v>
      </c>
      <c r="BD84" s="5">
        <f t="shared" si="43"/>
        <v>439331.93526999996</v>
      </c>
      <c r="BE84" s="5">
        <f t="shared" si="44"/>
        <v>218820.98919296521</v>
      </c>
      <c r="BF84" s="5">
        <f t="shared" si="45"/>
        <v>10223.763316826347</v>
      </c>
      <c r="BG84" s="5">
        <f t="shared" si="46"/>
        <v>0</v>
      </c>
      <c r="BH84" s="5">
        <f t="shared" si="47"/>
        <v>2368410.7689990629</v>
      </c>
      <c r="BI84" s="5">
        <f>VLOOKUP(A84,'Base Cost'!$A$5:$AF$361,32,FALSE)</f>
        <v>91067.564018852718</v>
      </c>
    </row>
    <row r="85" spans="1:61">
      <c r="A85" t="s">
        <v>265</v>
      </c>
      <c r="B85" t="s">
        <v>1877</v>
      </c>
      <c r="C85" t="s">
        <v>93</v>
      </c>
      <c r="D85" s="12" t="s">
        <v>1070</v>
      </c>
      <c r="J85" s="5"/>
      <c r="K85" s="5"/>
      <c r="L85" s="5">
        <v>535506.13</v>
      </c>
      <c r="M85" s="5">
        <f>VLOOKUP(A85,'Detail SFPR'!$A$5:$E$360,5,FALSE)</f>
        <v>1517846.13946601</v>
      </c>
      <c r="N85" s="5">
        <f t="shared" si="28"/>
        <v>818583.92988802621</v>
      </c>
      <c r="O85" s="5">
        <v>65073.51</v>
      </c>
      <c r="P85" s="5">
        <f>VLOOKUP(A85,'Detail SFPR'!$A$5:$F$360,6,FALSE)</f>
        <v>129639.33000000002</v>
      </c>
      <c r="Q85" s="5">
        <f t="shared" si="29"/>
        <v>53802.697806000011</v>
      </c>
      <c r="R85" s="5">
        <v>69289.11</v>
      </c>
      <c r="S85" s="5">
        <f>VLOOKUP(A85,'Detail SFPR'!$A$5:$G$360,7,FALSE)</f>
        <v>45777.331122121308</v>
      </c>
      <c r="T85" s="5">
        <f t="shared" si="48"/>
        <v>-19592.365338936317</v>
      </c>
      <c r="U85" s="5">
        <v>22637.34</v>
      </c>
      <c r="V85" s="5">
        <f>VLOOKUP(A85,'Detail SFPR'!$A$5:$H$360,8,FALSE)</f>
        <v>124464.71109264907</v>
      </c>
      <c r="W85" s="5">
        <f t="shared" si="49"/>
        <v>84852.748331504481</v>
      </c>
      <c r="X85" s="5">
        <v>175748.45</v>
      </c>
      <c r="Y85" s="5">
        <f>VLOOKUP(A85,'Detail SFPR'!$A$5:$I$360,9,FALSE)</f>
        <v>0</v>
      </c>
      <c r="Z85" s="5">
        <f t="shared" si="50"/>
        <v>-146451.18338500001</v>
      </c>
      <c r="AA85" s="5">
        <f t="shared" si="51"/>
        <v>868254.54</v>
      </c>
      <c r="AB85" s="5">
        <f t="shared" si="52"/>
        <v>1817727.5116807804</v>
      </c>
      <c r="AC85" s="5">
        <f t="shared" si="53"/>
        <v>791195.82730159443</v>
      </c>
      <c r="AD85" s="5">
        <f t="shared" si="54"/>
        <v>1659450.3673015945</v>
      </c>
      <c r="AE85" s="5"/>
      <c r="AF85" s="5"/>
      <c r="AG85" s="5">
        <f t="shared" si="30"/>
        <v>818583.92988802621</v>
      </c>
      <c r="AH85" s="5">
        <f t="shared" si="31"/>
        <v>53802.697806000011</v>
      </c>
      <c r="AI85" s="5">
        <f t="shared" si="32"/>
        <v>-19592.365338936317</v>
      </c>
      <c r="AJ85" s="5">
        <f t="shared" si="33"/>
        <v>84852.748331504481</v>
      </c>
      <c r="AK85" s="5">
        <f t="shared" si="34"/>
        <v>-146451.18338500001</v>
      </c>
      <c r="AL85" s="5">
        <f t="shared" si="35"/>
        <v>868254.54</v>
      </c>
      <c r="AM85" s="5">
        <f t="shared" si="36"/>
        <v>1817727.5116807804</v>
      </c>
      <c r="AN85" s="5">
        <f t="shared" si="37"/>
        <v>791195.82730159443</v>
      </c>
      <c r="AO85" s="5">
        <f t="shared" si="38"/>
        <v>1659450.3673015945</v>
      </c>
      <c r="AP85" s="5">
        <f>VLOOKUP(A85,'Detail SFPR'!$A$5:$M$361,13,FALSE)</f>
        <v>0</v>
      </c>
      <c r="AQ85" s="5">
        <f>VLOOKUP(A85,'Detail SFPR'!A:X,23,FALSE)</f>
        <v>2222060.3945885124</v>
      </c>
      <c r="AR85" s="5">
        <f>VLOOKUP(A85,'Detail SFPR'!$A$5:$T$361,19,FALSE)</f>
        <v>9576.07</v>
      </c>
      <c r="AS85" s="5">
        <f>VLOOKUP(A85,'Detail SFPR'!$A$5:$U$360,21,FALSE)</f>
        <v>7923.7699599999996</v>
      </c>
      <c r="AT85" s="5">
        <f>VLOOKUP(A85,'Detail SFPR'!$A$5:$V$361,22,FALSE)</f>
        <v>193910.14189147178</v>
      </c>
      <c r="AU85" s="5">
        <f t="shared" si="55"/>
        <v>4092920.7437415784</v>
      </c>
      <c r="AV85" s="5"/>
      <c r="AW85" s="5">
        <v>0</v>
      </c>
      <c r="AX85" s="5">
        <v>0</v>
      </c>
      <c r="AY85" s="5">
        <f t="shared" si="39"/>
        <v>0</v>
      </c>
      <c r="AZ85" s="5">
        <f t="shared" si="40"/>
        <v>4092920.7437415784</v>
      </c>
      <c r="BA85" s="5">
        <f t="shared" si="41"/>
        <v>1354090.0598880262</v>
      </c>
      <c r="BB85">
        <v>0</v>
      </c>
      <c r="BC85" s="5">
        <f t="shared" si="42"/>
        <v>1354090.0598880262</v>
      </c>
      <c r="BD85" s="5">
        <f t="shared" si="43"/>
        <v>118876.20780600002</v>
      </c>
      <c r="BE85" s="5">
        <f t="shared" si="44"/>
        <v>49696.744661063683</v>
      </c>
      <c r="BF85" s="5">
        <f t="shared" si="45"/>
        <v>107490.08833150448</v>
      </c>
      <c r="BG85" s="5">
        <f t="shared" si="46"/>
        <v>29297.266615</v>
      </c>
      <c r="BH85" s="5">
        <f t="shared" si="47"/>
        <v>1659450.3673015945</v>
      </c>
      <c r="BI85" s="5">
        <f>VLOOKUP(A85,'Base Cost'!$A$5:$AF$361,32,FALSE)</f>
        <v>83323.29334378065</v>
      </c>
    </row>
    <row r="86" spans="1:61">
      <c r="A86" t="s">
        <v>267</v>
      </c>
      <c r="B86" t="s">
        <v>1878</v>
      </c>
      <c r="C86" t="s">
        <v>72</v>
      </c>
      <c r="D86" s="12" t="s">
        <v>1070</v>
      </c>
      <c r="J86" s="5"/>
      <c r="K86" s="5"/>
      <c r="L86" s="5">
        <v>727448.82</v>
      </c>
      <c r="M86" s="5">
        <f>VLOOKUP(A86,'Detail SFPR'!$A$5:$E$360,5,FALSE)</f>
        <v>720954.59692909638</v>
      </c>
      <c r="N86" s="5">
        <f t="shared" si="28"/>
        <v>-5411.6360849839411</v>
      </c>
      <c r="O86" s="5">
        <v>180097.63</v>
      </c>
      <c r="P86" s="5">
        <f>VLOOKUP(A86,'Detail SFPR'!$A$5:$F$360,6,FALSE)</f>
        <v>151989.32999999999</v>
      </c>
      <c r="Q86" s="5">
        <f t="shared" si="29"/>
        <v>-23422.646390000016</v>
      </c>
      <c r="R86" s="5">
        <v>87696.69</v>
      </c>
      <c r="S86" s="5">
        <f>VLOOKUP(A86,'Detail SFPR'!$A$5:$G$360,7,FALSE)</f>
        <v>67700.310206381764</v>
      </c>
      <c r="T86" s="5">
        <f t="shared" si="48"/>
        <v>-16662.98328202208</v>
      </c>
      <c r="U86" s="5">
        <v>0</v>
      </c>
      <c r="V86" s="5">
        <f>VLOOKUP(A86,'Detail SFPR'!$A$5:$H$360,8,FALSE)</f>
        <v>0</v>
      </c>
      <c r="W86" s="5">
        <f t="shared" si="49"/>
        <v>0</v>
      </c>
      <c r="X86" s="5">
        <v>192901.9</v>
      </c>
      <c r="Y86" s="5">
        <f>VLOOKUP(A86,'Detail SFPR'!$A$5:$I$360,9,FALSE)</f>
        <v>441082.44874790212</v>
      </c>
      <c r="Z86" s="5">
        <f t="shared" si="50"/>
        <v>206808.85127162686</v>
      </c>
      <c r="AA86" s="5">
        <f t="shared" si="51"/>
        <v>1188145.0399999998</v>
      </c>
      <c r="AB86" s="5">
        <f t="shared" si="52"/>
        <v>1381726.6858833802</v>
      </c>
      <c r="AC86" s="5">
        <f t="shared" si="53"/>
        <v>161311.58551462082</v>
      </c>
      <c r="AD86" s="5">
        <f t="shared" si="54"/>
        <v>1349456.6255146207</v>
      </c>
      <c r="AE86" s="5"/>
      <c r="AF86" s="5"/>
      <c r="AG86" s="5">
        <f t="shared" si="30"/>
        <v>-5411.6360849839411</v>
      </c>
      <c r="AH86" s="5">
        <f t="shared" si="31"/>
        <v>-23422.646390000016</v>
      </c>
      <c r="AI86" s="5">
        <f t="shared" si="32"/>
        <v>-16662.98328202208</v>
      </c>
      <c r="AJ86" s="5">
        <f t="shared" si="33"/>
        <v>0</v>
      </c>
      <c r="AK86" s="5">
        <f t="shared" si="34"/>
        <v>206808.85127162686</v>
      </c>
      <c r="AL86" s="5">
        <f t="shared" si="35"/>
        <v>1188145.0399999998</v>
      </c>
      <c r="AM86" s="5">
        <f t="shared" si="36"/>
        <v>1381726.6858833802</v>
      </c>
      <c r="AN86" s="5">
        <f t="shared" si="37"/>
        <v>161311.58551462082</v>
      </c>
      <c r="AO86" s="5">
        <f t="shared" si="38"/>
        <v>1349456.6255146207</v>
      </c>
      <c r="AP86" s="5">
        <f>VLOOKUP(A86,'Detail SFPR'!$A$5:$M$361,13,FALSE)</f>
        <v>0</v>
      </c>
      <c r="AQ86" s="5">
        <f>VLOOKUP(A86,'Detail SFPR'!A:X,23,FALSE)</f>
        <v>1505830.4525333296</v>
      </c>
      <c r="AR86" s="5">
        <f>VLOOKUP(A86,'Detail SFPR'!$A$5:$T$361,19,FALSE)</f>
        <v>16197.28</v>
      </c>
      <c r="AS86" s="5">
        <f>VLOOKUP(A86,'Detail SFPR'!$A$5:$U$360,21,FALSE)</f>
        <v>3498.6446799999999</v>
      </c>
      <c r="AT86" s="5">
        <f>VLOOKUP(A86,'Detail SFPR'!$A$5:$V$361,22,FALSE)</f>
        <v>85618.675169949405</v>
      </c>
      <c r="AU86" s="5">
        <f t="shared" si="55"/>
        <v>2960601.6778978994</v>
      </c>
      <c r="AV86" s="5"/>
      <c r="AW86" s="5">
        <v>0</v>
      </c>
      <c r="AX86" s="5">
        <v>0</v>
      </c>
      <c r="AY86" s="5">
        <f t="shared" si="39"/>
        <v>0</v>
      </c>
      <c r="AZ86" s="5">
        <f t="shared" si="40"/>
        <v>2960601.6778978994</v>
      </c>
      <c r="BA86" s="5">
        <f t="shared" si="41"/>
        <v>722037.18391501601</v>
      </c>
      <c r="BB86">
        <v>0</v>
      </c>
      <c r="BC86" s="5">
        <f t="shared" si="42"/>
        <v>722037.18391501601</v>
      </c>
      <c r="BD86" s="5">
        <f t="shared" si="43"/>
        <v>156674.98361</v>
      </c>
      <c r="BE86" s="5">
        <f t="shared" si="44"/>
        <v>71033.706717977926</v>
      </c>
      <c r="BF86" s="5">
        <f t="shared" si="45"/>
        <v>0</v>
      </c>
      <c r="BG86" s="5">
        <f t="shared" si="46"/>
        <v>399710.75127162685</v>
      </c>
      <c r="BH86" s="5">
        <f t="shared" si="47"/>
        <v>1349456.6255146207</v>
      </c>
      <c r="BI86" s="5">
        <f>VLOOKUP(A86,'Base Cost'!$A$5:$AF$361,32,FALSE)</f>
        <v>36790.391246706204</v>
      </c>
    </row>
    <row r="87" spans="1:61">
      <c r="A87" t="s">
        <v>269</v>
      </c>
      <c r="B87" t="s">
        <v>1879</v>
      </c>
      <c r="C87" t="s">
        <v>80</v>
      </c>
      <c r="D87" s="12" t="s">
        <v>1070</v>
      </c>
      <c r="J87" s="5"/>
      <c r="K87" s="5"/>
      <c r="L87" s="5">
        <v>1858428.91</v>
      </c>
      <c r="M87" s="5">
        <f>VLOOKUP(A87,'Detail SFPR'!$A$5:$E$360,5,FALSE)</f>
        <v>3088055.9154770067</v>
      </c>
      <c r="N87" s="5">
        <f t="shared" si="28"/>
        <v>1024648.1836639898</v>
      </c>
      <c r="O87" s="5">
        <v>218286.02</v>
      </c>
      <c r="P87" s="5">
        <f>VLOOKUP(A87,'Detail SFPR'!$A$5:$F$360,6,FALSE)</f>
        <v>533603.44000000006</v>
      </c>
      <c r="Q87" s="5">
        <f t="shared" si="29"/>
        <v>262754.00608600007</v>
      </c>
      <c r="R87" s="5">
        <v>294270.84999999998</v>
      </c>
      <c r="S87" s="5">
        <f>VLOOKUP(A87,'Detail SFPR'!$A$5:$G$360,7,FALSE)</f>
        <v>426443.6199400897</v>
      </c>
      <c r="T87" s="5">
        <f t="shared" si="48"/>
        <v>110139.56919107678</v>
      </c>
      <c r="U87" s="5">
        <v>0</v>
      </c>
      <c r="V87" s="5">
        <f>VLOOKUP(A87,'Detail SFPR'!$A$5:$H$360,8,FALSE)</f>
        <v>0</v>
      </c>
      <c r="W87" s="5">
        <f t="shared" si="49"/>
        <v>0</v>
      </c>
      <c r="X87" s="5">
        <v>0</v>
      </c>
      <c r="Y87" s="5">
        <f>VLOOKUP(A87,'Detail SFPR'!$A$5:$I$360,9,FALSE)</f>
        <v>0</v>
      </c>
      <c r="Z87" s="5">
        <f t="shared" si="50"/>
        <v>0</v>
      </c>
      <c r="AA87" s="5">
        <f t="shared" si="51"/>
        <v>2370985.7799999998</v>
      </c>
      <c r="AB87" s="5">
        <f t="shared" si="52"/>
        <v>4048102.9754170962</v>
      </c>
      <c r="AC87" s="5">
        <f t="shared" si="53"/>
        <v>1397541.7589410667</v>
      </c>
      <c r="AD87" s="5">
        <f t="shared" si="54"/>
        <v>3768527.5389410667</v>
      </c>
      <c r="AE87" s="5"/>
      <c r="AF87" s="5"/>
      <c r="AG87" s="5">
        <f t="shared" si="30"/>
        <v>1024648.1836639898</v>
      </c>
      <c r="AH87" s="5">
        <f t="shared" si="31"/>
        <v>262754.00608600007</v>
      </c>
      <c r="AI87" s="5">
        <f t="shared" si="32"/>
        <v>110139.56919107678</v>
      </c>
      <c r="AJ87" s="5">
        <f t="shared" si="33"/>
        <v>0</v>
      </c>
      <c r="AK87" s="5">
        <f t="shared" si="34"/>
        <v>0</v>
      </c>
      <c r="AL87" s="5">
        <f t="shared" si="35"/>
        <v>2370985.7799999998</v>
      </c>
      <c r="AM87" s="5">
        <f t="shared" si="36"/>
        <v>4048102.9754170962</v>
      </c>
      <c r="AN87" s="5">
        <f t="shared" si="37"/>
        <v>1397541.7589410667</v>
      </c>
      <c r="AO87" s="5">
        <f t="shared" si="38"/>
        <v>3768527.5389410667</v>
      </c>
      <c r="AP87" s="5">
        <f>VLOOKUP(A87,'Detail SFPR'!$A$5:$M$361,13,FALSE)</f>
        <v>0</v>
      </c>
      <c r="AQ87" s="5">
        <f>VLOOKUP(A87,'Detail SFPR'!A:X,23,FALSE)</f>
        <v>4589194.0683517372</v>
      </c>
      <c r="AR87" s="5">
        <f>VLOOKUP(A87,'Detail SFPR'!$A$5:$T$361,19,FALSE)</f>
        <v>11015.15</v>
      </c>
      <c r="AS87" s="5">
        <f>VLOOKUP(A87,'Detail SFPR'!$A$5:$U$360,21,FALSE)</f>
        <v>15254.053320000001</v>
      </c>
      <c r="AT87" s="5">
        <f>VLOOKUP(A87,'Detail SFPR'!$A$5:$V$361,22,FALSE)</f>
        <v>373296.50641464058</v>
      </c>
      <c r="AU87" s="5">
        <f t="shared" si="55"/>
        <v>8757287.317027444</v>
      </c>
      <c r="AV87" s="5"/>
      <c r="AW87" s="5">
        <v>0</v>
      </c>
      <c r="AX87" s="5">
        <v>0</v>
      </c>
      <c r="AY87" s="5">
        <f t="shared" si="39"/>
        <v>0</v>
      </c>
      <c r="AZ87" s="5">
        <f t="shared" si="40"/>
        <v>8757287.317027444</v>
      </c>
      <c r="BA87" s="5">
        <f t="shared" si="41"/>
        <v>2883077.0936639896</v>
      </c>
      <c r="BB87">
        <v>0</v>
      </c>
      <c r="BC87" s="5">
        <f t="shared" si="42"/>
        <v>2883077.0936639896</v>
      </c>
      <c r="BD87" s="5">
        <f t="shared" si="43"/>
        <v>481040.02608600003</v>
      </c>
      <c r="BE87" s="5">
        <f t="shared" si="44"/>
        <v>404410.41919107677</v>
      </c>
      <c r="BF87" s="5">
        <f t="shared" si="45"/>
        <v>0</v>
      </c>
      <c r="BG87" s="5">
        <f t="shared" si="46"/>
        <v>0</v>
      </c>
      <c r="BH87" s="5">
        <f t="shared" si="47"/>
        <v>3768527.5389410662</v>
      </c>
      <c r="BI87" s="5">
        <f>VLOOKUP(A87,'Base Cost'!$A$5:$AF$361,32,FALSE)</f>
        <v>160405.71166001281</v>
      </c>
    </row>
    <row r="88" spans="1:61">
      <c r="A88" t="s">
        <v>271</v>
      </c>
      <c r="B88" t="s">
        <v>272</v>
      </c>
      <c r="C88" t="s">
        <v>93</v>
      </c>
      <c r="D88" s="12" t="s">
        <v>1070</v>
      </c>
      <c r="J88" s="5"/>
      <c r="K88" s="5"/>
      <c r="L88" s="5">
        <v>4846262.95</v>
      </c>
      <c r="M88" s="5">
        <f>VLOOKUP(A88,'Detail SFPR'!$A$5:$E$360,5,FALSE)</f>
        <v>4604111.542344044</v>
      </c>
      <c r="N88" s="5">
        <f t="shared" si="28"/>
        <v>-201784.76799970833</v>
      </c>
      <c r="O88" s="5">
        <v>347084.17</v>
      </c>
      <c r="P88" s="5">
        <f>VLOOKUP(A88,'Detail SFPR'!$A$5:$F$360,6,FALSE)</f>
        <v>212775.03000000003</v>
      </c>
      <c r="Q88" s="5">
        <f t="shared" si="29"/>
        <v>-111919.80636199997</v>
      </c>
      <c r="R88" s="5">
        <v>549464.27</v>
      </c>
      <c r="S88" s="5">
        <f>VLOOKUP(A88,'Detail SFPR'!$A$5:$G$360,7,FALSE)</f>
        <v>581592.88813957211</v>
      </c>
      <c r="T88" s="5">
        <f t="shared" si="48"/>
        <v>26772.777495705424</v>
      </c>
      <c r="U88" s="5">
        <v>129834.26</v>
      </c>
      <c r="V88" s="5">
        <f>VLOOKUP(A88,'Detail SFPR'!$A$5:$H$360,8,FALSE)</f>
        <v>111729.66272294908</v>
      </c>
      <c r="W88" s="5">
        <f t="shared" si="49"/>
        <v>-15086.560910966524</v>
      </c>
      <c r="X88" s="5">
        <v>0</v>
      </c>
      <c r="Y88" s="5">
        <f>VLOOKUP(A88,'Detail SFPR'!$A$5:$I$360,9,FALSE)</f>
        <v>0</v>
      </c>
      <c r="Z88" s="5">
        <f t="shared" si="50"/>
        <v>0</v>
      </c>
      <c r="AA88" s="5">
        <f t="shared" si="51"/>
        <v>5872645.6500000004</v>
      </c>
      <c r="AB88" s="5">
        <f t="shared" si="52"/>
        <v>5510209.1232065652</v>
      </c>
      <c r="AC88" s="5">
        <f t="shared" si="53"/>
        <v>-302018.35777696944</v>
      </c>
      <c r="AD88" s="5">
        <f t="shared" si="54"/>
        <v>5570627.2922230307</v>
      </c>
      <c r="AE88" s="5"/>
      <c r="AF88" s="5"/>
      <c r="AG88" s="5">
        <f t="shared" si="30"/>
        <v>-201784.76799970833</v>
      </c>
      <c r="AH88" s="5">
        <f t="shared" si="31"/>
        <v>-111919.80636199997</v>
      </c>
      <c r="AI88" s="5">
        <f t="shared" si="32"/>
        <v>26772.777495705424</v>
      </c>
      <c r="AJ88" s="5">
        <f t="shared" si="33"/>
        <v>-15086.560910966524</v>
      </c>
      <c r="AK88" s="5">
        <f t="shared" si="34"/>
        <v>0</v>
      </c>
      <c r="AL88" s="5">
        <f t="shared" si="35"/>
        <v>5872645.6500000004</v>
      </c>
      <c r="AM88" s="5">
        <f t="shared" si="36"/>
        <v>5510209.1232065652</v>
      </c>
      <c r="AN88" s="5">
        <f t="shared" si="37"/>
        <v>-302018.35777696944</v>
      </c>
      <c r="AO88" s="5">
        <f t="shared" si="38"/>
        <v>5510209.1232065652</v>
      </c>
      <c r="AP88" s="5">
        <f>VLOOKUP(A88,'Detail SFPR'!$A$5:$M$361,13,FALSE)</f>
        <v>0</v>
      </c>
      <c r="AQ88" s="5">
        <f>VLOOKUP(A88,'Detail SFPR'!A:X,23,FALSE)</f>
        <v>6309630.6522451919</v>
      </c>
      <c r="AR88" s="5">
        <f>VLOOKUP(A88,'Detail SFPR'!$A$5:$T$361,19,FALSE)</f>
        <v>10179.969999999999</v>
      </c>
      <c r="AS88" s="5">
        <f>VLOOKUP(A88,'Detail SFPR'!$A$5:$U$360,21,FALSE)</f>
        <v>22536.72032</v>
      </c>
      <c r="AT88" s="5">
        <f>VLOOKUP(A88,'Detail SFPR'!$A$5:$V$361,22,FALSE)</f>
        <v>551517.6055186257</v>
      </c>
      <c r="AU88" s="5">
        <f t="shared" si="55"/>
        <v>12404074.071290383</v>
      </c>
      <c r="AV88" s="5"/>
      <c r="AW88" s="5">
        <v>0</v>
      </c>
      <c r="AX88" s="5">
        <v>0</v>
      </c>
      <c r="AY88" s="5">
        <f t="shared" si="39"/>
        <v>0</v>
      </c>
      <c r="AZ88" s="5">
        <f t="shared" si="40"/>
        <v>12404074.071290383</v>
      </c>
      <c r="BA88" s="5">
        <f t="shared" si="41"/>
        <v>4604111.542344044</v>
      </c>
      <c r="BB88">
        <v>0</v>
      </c>
      <c r="BC88" s="5">
        <f t="shared" si="42"/>
        <v>4604111.542344044</v>
      </c>
      <c r="BD88" s="5">
        <f t="shared" si="43"/>
        <v>212775.03000000003</v>
      </c>
      <c r="BE88" s="5">
        <f t="shared" si="44"/>
        <v>581592.88813957211</v>
      </c>
      <c r="BF88" s="5">
        <f t="shared" si="45"/>
        <v>111729.66272294908</v>
      </c>
      <c r="BG88" s="5">
        <f t="shared" si="46"/>
        <v>0</v>
      </c>
      <c r="BH88" s="5">
        <f t="shared" si="47"/>
        <v>5510209.1232065652</v>
      </c>
      <c r="BI88" s="5">
        <f>VLOOKUP(A88,'Base Cost'!$A$5:$AF$361,32,FALSE)</f>
        <v>236987.41479240294</v>
      </c>
    </row>
    <row r="89" spans="1:61">
      <c r="A89" t="s">
        <v>273</v>
      </c>
      <c r="B89" t="s">
        <v>274</v>
      </c>
      <c r="C89" t="s">
        <v>68</v>
      </c>
      <c r="D89" s="12" t="s">
        <v>1070</v>
      </c>
      <c r="J89" s="5"/>
      <c r="K89" s="5"/>
      <c r="L89" s="5">
        <v>303546.5</v>
      </c>
      <c r="M89" s="5">
        <f>VLOOKUP(A89,'Detail SFPR'!$A$5:$E$360,5,FALSE)</f>
        <v>353616.68831815943</v>
      </c>
      <c r="N89" s="5">
        <f t="shared" si="28"/>
        <v>41723.487925522255</v>
      </c>
      <c r="O89" s="5">
        <v>69544.45</v>
      </c>
      <c r="P89" s="5">
        <f>VLOOKUP(A89,'Detail SFPR'!$A$5:$F$360,6,FALSE)</f>
        <v>22667.32</v>
      </c>
      <c r="Q89" s="5">
        <f t="shared" si="29"/>
        <v>-39062.712428999999</v>
      </c>
      <c r="R89" s="5">
        <v>17403.419999999998</v>
      </c>
      <c r="S89" s="5">
        <f>VLOOKUP(A89,'Detail SFPR'!$A$5:$G$360,7,FALSE)</f>
        <v>25949.328956635069</v>
      </c>
      <c r="T89" s="5">
        <f t="shared" si="48"/>
        <v>7121.3059335640046</v>
      </c>
      <c r="U89" s="5">
        <v>0</v>
      </c>
      <c r="V89" s="5">
        <f>VLOOKUP(A89,'Detail SFPR'!$A$5:$H$360,8,FALSE)</f>
        <v>0</v>
      </c>
      <c r="W89" s="5">
        <f t="shared" si="49"/>
        <v>0</v>
      </c>
      <c r="X89" s="5">
        <v>0</v>
      </c>
      <c r="Y89" s="5">
        <f>VLOOKUP(A89,'Detail SFPR'!$A$5:$I$360,9,FALSE)</f>
        <v>0</v>
      </c>
      <c r="Z89" s="5">
        <f t="shared" si="50"/>
        <v>0</v>
      </c>
      <c r="AA89" s="5">
        <f t="shared" si="51"/>
        <v>390494.37</v>
      </c>
      <c r="AB89" s="5">
        <f t="shared" si="52"/>
        <v>402233.33727479453</v>
      </c>
      <c r="AC89" s="5">
        <f t="shared" si="53"/>
        <v>9782.0814300862603</v>
      </c>
      <c r="AD89" s="5">
        <f t="shared" si="54"/>
        <v>400276.45143008628</v>
      </c>
      <c r="AE89" s="5"/>
      <c r="AF89" s="5"/>
      <c r="AG89" s="5">
        <f t="shared" si="30"/>
        <v>41723.487925522255</v>
      </c>
      <c r="AH89" s="5">
        <f t="shared" si="31"/>
        <v>-39062.712428999999</v>
      </c>
      <c r="AI89" s="5">
        <f t="shared" si="32"/>
        <v>7121.3059335640046</v>
      </c>
      <c r="AJ89" s="5">
        <f t="shared" si="33"/>
        <v>0</v>
      </c>
      <c r="AK89" s="5">
        <f t="shared" si="34"/>
        <v>0</v>
      </c>
      <c r="AL89" s="5">
        <f t="shared" si="35"/>
        <v>390494.37</v>
      </c>
      <c r="AM89" s="5">
        <f t="shared" si="36"/>
        <v>402233.33727479453</v>
      </c>
      <c r="AN89" s="5">
        <f t="shared" si="37"/>
        <v>9782.0814300862603</v>
      </c>
      <c r="AO89" s="5">
        <f t="shared" si="38"/>
        <v>400276.45143008628</v>
      </c>
      <c r="AP89" s="5">
        <f>VLOOKUP(A89,'Detail SFPR'!$A$5:$M$361,13,FALSE)</f>
        <v>0</v>
      </c>
      <c r="AQ89" s="5">
        <f>VLOOKUP(A89,'Detail SFPR'!A:X,23,FALSE)</f>
        <v>467613.44133660232</v>
      </c>
      <c r="AR89" s="5">
        <f>VLOOKUP(A89,'Detail SFPR'!$A$5:$T$361,19,FALSE)</f>
        <v>9129.26</v>
      </c>
      <c r="AS89" s="5">
        <f>VLOOKUP(A89,'Detail SFPR'!$A$5:$U$360,21,FALSE)</f>
        <v>1843.1491600000002</v>
      </c>
      <c r="AT89" s="5">
        <f>VLOOKUP(A89,'Detail SFPR'!$A$5:$V$361,22,FALSE)</f>
        <v>45105.463301807802</v>
      </c>
      <c r="AU89" s="5">
        <f t="shared" si="55"/>
        <v>923967.7652284964</v>
      </c>
      <c r="AV89" s="5"/>
      <c r="AW89" s="5">
        <v>0</v>
      </c>
      <c r="AX89" s="5">
        <v>0</v>
      </c>
      <c r="AY89" s="5">
        <f t="shared" si="39"/>
        <v>0</v>
      </c>
      <c r="AZ89" s="5">
        <f t="shared" si="40"/>
        <v>923967.7652284964</v>
      </c>
      <c r="BA89" s="5">
        <f t="shared" si="41"/>
        <v>345269.98792552226</v>
      </c>
      <c r="BB89">
        <v>0</v>
      </c>
      <c r="BC89" s="5">
        <f t="shared" si="42"/>
        <v>345269.98792552226</v>
      </c>
      <c r="BD89" s="5">
        <f t="shared" si="43"/>
        <v>30481.737570999998</v>
      </c>
      <c r="BE89" s="5">
        <f t="shared" si="44"/>
        <v>24524.725933564005</v>
      </c>
      <c r="BF89" s="5">
        <f t="shared" si="45"/>
        <v>0</v>
      </c>
      <c r="BG89" s="5">
        <f t="shared" si="46"/>
        <v>0</v>
      </c>
      <c r="BH89" s="5">
        <f t="shared" si="47"/>
        <v>400276.45143008628</v>
      </c>
      <c r="BI89" s="5">
        <f>VLOOKUP(A89,'Base Cost'!$A$5:$AF$361,32,FALSE)</f>
        <v>19381.842091617575</v>
      </c>
    </row>
    <row r="90" spans="1:61">
      <c r="A90" t="s">
        <v>276</v>
      </c>
      <c r="B90" t="s">
        <v>1880</v>
      </c>
      <c r="C90" t="s">
        <v>278</v>
      </c>
      <c r="D90" s="12" t="s">
        <v>1070</v>
      </c>
      <c r="J90" s="5"/>
      <c r="K90" s="5"/>
      <c r="L90" s="5">
        <v>669014.12</v>
      </c>
      <c r="M90" s="5">
        <f>VLOOKUP(A90,'Detail SFPR'!$A$5:$E$360,5,FALSE)</f>
        <v>1187715.8119164158</v>
      </c>
      <c r="N90" s="5">
        <f t="shared" si="28"/>
        <v>432234.11987394933</v>
      </c>
      <c r="O90" s="5">
        <v>174240.43</v>
      </c>
      <c r="P90" s="5">
        <f>VLOOKUP(A90,'Detail SFPR'!$A$5:$F$360,6,FALSE)</f>
        <v>331379.14</v>
      </c>
      <c r="Q90" s="5">
        <f t="shared" si="29"/>
        <v>130943.68704300003</v>
      </c>
      <c r="R90" s="5">
        <v>90511.81</v>
      </c>
      <c r="S90" s="5">
        <f>VLOOKUP(A90,'Detail SFPR'!$A$5:$G$360,7,FALSE)</f>
        <v>229137.12274125684</v>
      </c>
      <c r="T90" s="5">
        <f t="shared" si="48"/>
        <v>115516.47310728933</v>
      </c>
      <c r="U90" s="5">
        <v>0</v>
      </c>
      <c r="V90" s="5">
        <f>VLOOKUP(A90,'Detail SFPR'!$A$5:$H$360,8,FALSE)</f>
        <v>2576.7343935125264</v>
      </c>
      <c r="W90" s="5">
        <f t="shared" si="49"/>
        <v>2147.1927701139884</v>
      </c>
      <c r="X90" s="5">
        <v>0</v>
      </c>
      <c r="Y90" s="5">
        <f>VLOOKUP(A90,'Detail SFPR'!$A$5:$I$360,9,FALSE)</f>
        <v>0</v>
      </c>
      <c r="Z90" s="5">
        <f t="shared" si="50"/>
        <v>0</v>
      </c>
      <c r="AA90" s="5">
        <f t="shared" si="51"/>
        <v>933766.3600000001</v>
      </c>
      <c r="AB90" s="5">
        <f t="shared" si="52"/>
        <v>1750808.8090511851</v>
      </c>
      <c r="AC90" s="5">
        <f t="shared" si="53"/>
        <v>680841.47279435256</v>
      </c>
      <c r="AD90" s="5">
        <f t="shared" si="54"/>
        <v>1614607.8327943527</v>
      </c>
      <c r="AE90" s="5"/>
      <c r="AF90" s="5"/>
      <c r="AG90" s="5">
        <f t="shared" si="30"/>
        <v>432234.11987394933</v>
      </c>
      <c r="AH90" s="5">
        <f t="shared" si="31"/>
        <v>130943.68704300003</v>
      </c>
      <c r="AI90" s="5">
        <f t="shared" si="32"/>
        <v>115516.47310728933</v>
      </c>
      <c r="AJ90" s="5">
        <f t="shared" si="33"/>
        <v>2147.1927701139884</v>
      </c>
      <c r="AK90" s="5">
        <f t="shared" si="34"/>
        <v>0</v>
      </c>
      <c r="AL90" s="5">
        <f t="shared" si="35"/>
        <v>933766.3600000001</v>
      </c>
      <c r="AM90" s="5">
        <f t="shared" si="36"/>
        <v>1750808.8090511851</v>
      </c>
      <c r="AN90" s="5">
        <f t="shared" si="37"/>
        <v>680841.47279435256</v>
      </c>
      <c r="AO90" s="5">
        <f t="shared" si="38"/>
        <v>1614607.8327943527</v>
      </c>
      <c r="AP90" s="5">
        <f>VLOOKUP(A90,'Detail SFPR'!$A$5:$M$361,13,FALSE)</f>
        <v>0</v>
      </c>
      <c r="AQ90" s="5">
        <f>VLOOKUP(A90,'Detail SFPR'!A:X,23,FALSE)</f>
        <v>1969608.1946159306</v>
      </c>
      <c r="AR90" s="5">
        <f>VLOOKUP(A90,'Detail SFPR'!$A$5:$T$361,19,FALSE)</f>
        <v>11753.71</v>
      </c>
      <c r="AS90" s="5">
        <f>VLOOKUP(A90,'Detail SFPR'!$A$5:$U$360,21,FALSE)</f>
        <v>6168.2358800000002</v>
      </c>
      <c r="AT90" s="5">
        <f>VLOOKUP(A90,'Detail SFPR'!$A$5:$V$361,22,FALSE)</f>
        <v>150948.79088474539</v>
      </c>
      <c r="AU90" s="5">
        <f t="shared" si="55"/>
        <v>3753086.7641750285</v>
      </c>
      <c r="AV90" s="5"/>
      <c r="AW90" s="5">
        <v>0</v>
      </c>
      <c r="AX90" s="5">
        <v>0</v>
      </c>
      <c r="AY90" s="5">
        <f t="shared" si="39"/>
        <v>0</v>
      </c>
      <c r="AZ90" s="5">
        <f t="shared" si="40"/>
        <v>3753086.7641750285</v>
      </c>
      <c r="BA90" s="5">
        <f t="shared" si="41"/>
        <v>1101248.2398739494</v>
      </c>
      <c r="BB90">
        <v>0</v>
      </c>
      <c r="BC90" s="5">
        <f t="shared" si="42"/>
        <v>1101248.2398739494</v>
      </c>
      <c r="BD90" s="5">
        <f t="shared" si="43"/>
        <v>305184.11704300001</v>
      </c>
      <c r="BE90" s="5">
        <f t="shared" si="44"/>
        <v>206028.28310728935</v>
      </c>
      <c r="BF90" s="5">
        <f t="shared" si="45"/>
        <v>2147.1927701139884</v>
      </c>
      <c r="BG90" s="5">
        <f t="shared" si="46"/>
        <v>0</v>
      </c>
      <c r="BH90" s="5">
        <f t="shared" si="47"/>
        <v>1614607.8327943527</v>
      </c>
      <c r="BI90" s="5">
        <f>VLOOKUP(A90,'Base Cost'!$A$5:$AF$361,32,FALSE)</f>
        <v>64862.777470494984</v>
      </c>
    </row>
    <row r="91" spans="1:61">
      <c r="A91" t="s">
        <v>279</v>
      </c>
      <c r="B91" t="s">
        <v>1881</v>
      </c>
      <c r="C91" t="s">
        <v>80</v>
      </c>
      <c r="D91" s="12" t="s">
        <v>1070</v>
      </c>
      <c r="J91" s="5"/>
      <c r="K91" s="5"/>
      <c r="L91" s="5">
        <v>1827096.64</v>
      </c>
      <c r="M91" s="5">
        <f>VLOOKUP(A91,'Detail SFPR'!$A$5:$E$360,5,FALSE)</f>
        <v>1599639.7918956494</v>
      </c>
      <c r="N91" s="5">
        <f t="shared" si="28"/>
        <v>-189539.79152535528</v>
      </c>
      <c r="O91" s="5">
        <v>221228.38</v>
      </c>
      <c r="P91" s="5">
        <f>VLOOKUP(A91,'Detail SFPR'!$A$5:$F$360,6,FALSE)</f>
        <v>215484.01</v>
      </c>
      <c r="Q91" s="5">
        <f t="shared" si="29"/>
        <v>-4786.7835209999967</v>
      </c>
      <c r="R91" s="5">
        <v>290972.92</v>
      </c>
      <c r="S91" s="5">
        <f>VLOOKUP(A91,'Detail SFPR'!$A$5:$G$360,7,FALSE)</f>
        <v>159716.42182598624</v>
      </c>
      <c r="T91" s="5">
        <f t="shared" si="48"/>
        <v>-109376.03992840566</v>
      </c>
      <c r="U91" s="5">
        <v>40701.49</v>
      </c>
      <c r="V91" s="5">
        <f>VLOOKUP(A91,'Detail SFPR'!$A$5:$H$360,8,FALSE)</f>
        <v>11731.156820368755</v>
      </c>
      <c r="W91" s="5">
        <f t="shared" si="49"/>
        <v>-24140.978638586716</v>
      </c>
      <c r="X91" s="5">
        <v>0</v>
      </c>
      <c r="Y91" s="5">
        <f>VLOOKUP(A91,'Detail SFPR'!$A$5:$I$360,9,FALSE)</f>
        <v>0</v>
      </c>
      <c r="Z91" s="5">
        <f t="shared" si="50"/>
        <v>0</v>
      </c>
      <c r="AA91" s="5">
        <f t="shared" si="51"/>
        <v>2379999.4300000002</v>
      </c>
      <c r="AB91" s="5">
        <f t="shared" si="52"/>
        <v>1986571.3805420042</v>
      </c>
      <c r="AC91" s="5">
        <f t="shared" si="53"/>
        <v>-327843.59361334762</v>
      </c>
      <c r="AD91" s="5">
        <f t="shared" si="54"/>
        <v>2052155.8363866527</v>
      </c>
      <c r="AE91" s="5"/>
      <c r="AF91" s="5"/>
      <c r="AG91" s="5">
        <f t="shared" si="30"/>
        <v>-189539.79152535528</v>
      </c>
      <c r="AH91" s="5">
        <f t="shared" si="31"/>
        <v>-4786.7835209999967</v>
      </c>
      <c r="AI91" s="5">
        <f t="shared" si="32"/>
        <v>-109376.03992840566</v>
      </c>
      <c r="AJ91" s="5">
        <f t="shared" si="33"/>
        <v>-24140.978638586716</v>
      </c>
      <c r="AK91" s="5">
        <f t="shared" si="34"/>
        <v>0</v>
      </c>
      <c r="AL91" s="5">
        <f t="shared" si="35"/>
        <v>2379999.4300000002</v>
      </c>
      <c r="AM91" s="5">
        <f t="shared" si="36"/>
        <v>1986571.3805420042</v>
      </c>
      <c r="AN91" s="5">
        <f t="shared" si="37"/>
        <v>-327843.59361334762</v>
      </c>
      <c r="AO91" s="5">
        <f t="shared" si="38"/>
        <v>1986571.3805420042</v>
      </c>
      <c r="AP91" s="5">
        <f>VLOOKUP(A91,'Detail SFPR'!$A$5:$M$361,13,FALSE)</f>
        <v>0</v>
      </c>
      <c r="AQ91" s="5">
        <f>VLOOKUP(A91,'Detail SFPR'!A:X,23,FALSE)</f>
        <v>2264813.662311106</v>
      </c>
      <c r="AR91" s="5">
        <f>VLOOKUP(A91,'Detail SFPR'!$A$5:$T$361,19,FALSE)</f>
        <v>10530.39</v>
      </c>
      <c r="AS91" s="5">
        <f>VLOOKUP(A91,'Detail SFPR'!$A$5:$U$360,21,FALSE)</f>
        <v>7844.0075200000001</v>
      </c>
      <c r="AT91" s="5">
        <f>VLOOKUP(A91,'Detail SFPR'!$A$5:$V$361,22,FALSE)</f>
        <v>191958.19904910159</v>
      </c>
      <c r="AU91" s="5">
        <f t="shared" si="55"/>
        <v>4461717.6394222118</v>
      </c>
      <c r="AV91" s="5"/>
      <c r="AW91" s="5">
        <v>0</v>
      </c>
      <c r="AX91" s="5">
        <v>0</v>
      </c>
      <c r="AY91" s="5">
        <f t="shared" si="39"/>
        <v>0</v>
      </c>
      <c r="AZ91" s="5">
        <f t="shared" si="40"/>
        <v>4461717.6394222118</v>
      </c>
      <c r="BA91" s="5">
        <f t="shared" si="41"/>
        <v>1599639.7918956494</v>
      </c>
      <c r="BB91">
        <v>0</v>
      </c>
      <c r="BC91" s="5">
        <f t="shared" si="42"/>
        <v>1599639.7918956494</v>
      </c>
      <c r="BD91" s="5">
        <f t="shared" si="43"/>
        <v>215484.01</v>
      </c>
      <c r="BE91" s="5">
        <f t="shared" si="44"/>
        <v>159716.42182598624</v>
      </c>
      <c r="BF91" s="5">
        <f t="shared" si="45"/>
        <v>11731.156820368755</v>
      </c>
      <c r="BG91" s="5">
        <f t="shared" si="46"/>
        <v>0</v>
      </c>
      <c r="BH91" s="5">
        <f t="shared" si="47"/>
        <v>1986571.3805420042</v>
      </c>
      <c r="BI91" s="5">
        <f>VLOOKUP(A91,'Base Cost'!$A$5:$AF$361,32,FALSE)</f>
        <v>82484.542443705854</v>
      </c>
    </row>
    <row r="92" spans="1:61">
      <c r="A92" t="s">
        <v>282</v>
      </c>
      <c r="B92" t="s">
        <v>1882</v>
      </c>
      <c r="C92" t="s">
        <v>93</v>
      </c>
      <c r="D92" s="12" t="s">
        <v>1070</v>
      </c>
      <c r="J92" s="5"/>
      <c r="K92" s="5"/>
      <c r="L92" s="5">
        <v>2996056.17</v>
      </c>
      <c r="M92" s="5">
        <f>VLOOKUP(A92,'Detail SFPR'!$A$5:$E$360,5,FALSE)</f>
        <v>3461450.4853593884</v>
      </c>
      <c r="N92" s="5">
        <f t="shared" si="28"/>
        <v>387813.08298897842</v>
      </c>
      <c r="O92" s="5">
        <v>254078.68</v>
      </c>
      <c r="P92" s="5">
        <f>VLOOKUP(A92,'Detail SFPR'!$A$5:$F$360,6,FALSE)</f>
        <v>361568.46773200005</v>
      </c>
      <c r="Q92" s="5">
        <f t="shared" si="29"/>
        <v>89571.240117075649</v>
      </c>
      <c r="R92" s="5">
        <v>453518.64</v>
      </c>
      <c r="S92" s="5">
        <f>VLOOKUP(A92,'Detail SFPR'!$A$5:$G$360,7,FALSE)</f>
        <v>468801.97527657764</v>
      </c>
      <c r="T92" s="5">
        <f t="shared" si="48"/>
        <v>12735.603285972133</v>
      </c>
      <c r="U92" s="5">
        <v>100006.58</v>
      </c>
      <c r="V92" s="5">
        <f>VLOOKUP(A92,'Detail SFPR'!$A$5:$H$360,8,FALSE)</f>
        <v>192835.94246371722</v>
      </c>
      <c r="W92" s="5">
        <f t="shared" si="49"/>
        <v>77354.707741015562</v>
      </c>
      <c r="X92" s="5">
        <v>44270.28</v>
      </c>
      <c r="Y92" s="5">
        <f>VLOOKUP(A92,'Detail SFPR'!$A$5:$I$360,9,FALSE)</f>
        <v>129782.48758364982</v>
      </c>
      <c r="Z92" s="5">
        <f t="shared" si="50"/>
        <v>71257.322579455402</v>
      </c>
      <c r="AA92" s="5">
        <f t="shared" si="51"/>
        <v>3847930.35</v>
      </c>
      <c r="AB92" s="5">
        <f t="shared" si="52"/>
        <v>4614439.3584153336</v>
      </c>
      <c r="AC92" s="5">
        <f t="shared" si="53"/>
        <v>638731.95671249728</v>
      </c>
      <c r="AD92" s="5">
        <f t="shared" si="54"/>
        <v>4486662.306712497</v>
      </c>
      <c r="AE92" s="5"/>
      <c r="AF92" s="5"/>
      <c r="AG92" s="5">
        <f t="shared" si="30"/>
        <v>387813.08298897842</v>
      </c>
      <c r="AH92" s="5">
        <f t="shared" si="31"/>
        <v>89571.240117075649</v>
      </c>
      <c r="AI92" s="5">
        <f t="shared" si="32"/>
        <v>12735.603285972133</v>
      </c>
      <c r="AJ92" s="5">
        <f t="shared" si="33"/>
        <v>77354.707741015562</v>
      </c>
      <c r="AK92" s="5">
        <f t="shared" si="34"/>
        <v>71257.322579455402</v>
      </c>
      <c r="AL92" s="5">
        <f t="shared" si="35"/>
        <v>3847930.35</v>
      </c>
      <c r="AM92" s="5">
        <f t="shared" si="36"/>
        <v>4614439.3584153336</v>
      </c>
      <c r="AN92" s="5">
        <f t="shared" si="37"/>
        <v>638731.95671249728</v>
      </c>
      <c r="AO92" s="5">
        <f t="shared" si="38"/>
        <v>4486662.306712497</v>
      </c>
      <c r="AP92" s="5">
        <f>VLOOKUP(A92,'Detail SFPR'!$A$5:$M$361,13,FALSE)</f>
        <v>0</v>
      </c>
      <c r="AQ92" s="5">
        <f>VLOOKUP(A92,'Detail SFPR'!A:X,23,FALSE)</f>
        <v>5226350.176873276</v>
      </c>
      <c r="AR92" s="5">
        <f>VLOOKUP(A92,'Detail SFPR'!$A$5:$T$361,19,FALSE)</f>
        <v>11099.81</v>
      </c>
      <c r="AS92" s="5">
        <f>VLOOKUP(A92,'Detail SFPR'!$A$5:$U$360,21,FALSE)</f>
        <v>17250.5524</v>
      </c>
      <c r="AT92" s="5">
        <f>VLOOKUP(A92,'Detail SFPR'!$A$5:$V$361,22,FALSE)</f>
        <v>422154.74205794203</v>
      </c>
      <c r="AU92" s="5">
        <f t="shared" si="55"/>
        <v>10163517.588043716</v>
      </c>
      <c r="AV92" s="5"/>
      <c r="AW92" s="5">
        <v>0</v>
      </c>
      <c r="AX92" s="5">
        <v>0</v>
      </c>
      <c r="AY92" s="5">
        <f t="shared" si="39"/>
        <v>0</v>
      </c>
      <c r="AZ92" s="5">
        <f t="shared" si="40"/>
        <v>10163517.588043716</v>
      </c>
      <c r="BA92" s="5">
        <f t="shared" si="41"/>
        <v>3383869.2529889783</v>
      </c>
      <c r="BB92">
        <v>0</v>
      </c>
      <c r="BC92" s="5">
        <f t="shared" si="42"/>
        <v>3383869.2529889783</v>
      </c>
      <c r="BD92" s="5">
        <f t="shared" si="43"/>
        <v>343649.92011707567</v>
      </c>
      <c r="BE92" s="5">
        <f t="shared" si="44"/>
        <v>466254.24328597216</v>
      </c>
      <c r="BF92" s="5">
        <f t="shared" si="45"/>
        <v>177361.28774101555</v>
      </c>
      <c r="BG92" s="5">
        <f t="shared" si="46"/>
        <v>115527.6025794554</v>
      </c>
      <c r="BH92" s="5">
        <f t="shared" si="47"/>
        <v>4486662.306712497</v>
      </c>
      <c r="BI92" s="5">
        <f>VLOOKUP(A92,'Base Cost'!$A$5:$AF$361,32,FALSE)</f>
        <v>181400.12206607009</v>
      </c>
    </row>
    <row r="93" spans="1:61">
      <c r="A93" t="s">
        <v>284</v>
      </c>
      <c r="B93" t="s">
        <v>285</v>
      </c>
      <c r="C93" t="s">
        <v>230</v>
      </c>
      <c r="D93" s="12" t="s">
        <v>1070</v>
      </c>
      <c r="J93" s="5"/>
      <c r="K93" s="5"/>
      <c r="L93" s="5">
        <v>2933411.96</v>
      </c>
      <c r="M93" s="5">
        <f>VLOOKUP(A93,'Detail SFPR'!$A$5:$E$360,5,FALSE)</f>
        <v>3037975.2061279234</v>
      </c>
      <c r="N93" s="5">
        <f t="shared" si="28"/>
        <v>87132.552998398649</v>
      </c>
      <c r="O93" s="5">
        <v>333907.88</v>
      </c>
      <c r="P93" s="5">
        <f>VLOOKUP(A93,'Detail SFPR'!$A$5:$F$360,6,FALSE)</f>
        <v>624322.585464</v>
      </c>
      <c r="Q93" s="5">
        <f t="shared" si="29"/>
        <v>242002.5740631512</v>
      </c>
      <c r="R93" s="5">
        <v>381551.99</v>
      </c>
      <c r="S93" s="5">
        <f>VLOOKUP(A93,'Detail SFPR'!$A$5:$G$360,7,FALSE)</f>
        <v>424496.5000550939</v>
      </c>
      <c r="T93" s="5">
        <f t="shared" si="48"/>
        <v>35785.660228909757</v>
      </c>
      <c r="U93" s="5">
        <v>0</v>
      </c>
      <c r="V93" s="5">
        <f>VLOOKUP(A93,'Detail SFPR'!$A$5:$H$360,8,FALSE)</f>
        <v>1299.7018970000001</v>
      </c>
      <c r="W93" s="5">
        <f t="shared" si="49"/>
        <v>1083.0415907701001</v>
      </c>
      <c r="X93" s="5">
        <v>0</v>
      </c>
      <c r="Y93" s="5">
        <f>VLOOKUP(A93,'Detail SFPR'!$A$5:$I$360,9,FALSE)</f>
        <v>0</v>
      </c>
      <c r="Z93" s="5">
        <f t="shared" si="50"/>
        <v>0</v>
      </c>
      <c r="AA93" s="5">
        <f t="shared" si="51"/>
        <v>3648871.83</v>
      </c>
      <c r="AB93" s="5">
        <f t="shared" si="52"/>
        <v>4088093.9935440174</v>
      </c>
      <c r="AC93" s="5">
        <f t="shared" si="53"/>
        <v>366003.82888122974</v>
      </c>
      <c r="AD93" s="5">
        <f t="shared" si="54"/>
        <v>4014875.6588812298</v>
      </c>
      <c r="AE93" s="5"/>
      <c r="AF93" s="5"/>
      <c r="AG93" s="5">
        <f t="shared" si="30"/>
        <v>87132.552998398649</v>
      </c>
      <c r="AH93" s="5">
        <f t="shared" si="31"/>
        <v>242002.5740631512</v>
      </c>
      <c r="AI93" s="5">
        <f t="shared" si="32"/>
        <v>35785.660228909757</v>
      </c>
      <c r="AJ93" s="5">
        <f t="shared" si="33"/>
        <v>1083.0415907701001</v>
      </c>
      <c r="AK93" s="5">
        <f t="shared" si="34"/>
        <v>0</v>
      </c>
      <c r="AL93" s="5">
        <f t="shared" si="35"/>
        <v>3648871.83</v>
      </c>
      <c r="AM93" s="5">
        <f t="shared" si="36"/>
        <v>4088093.9935440174</v>
      </c>
      <c r="AN93" s="5">
        <f t="shared" si="37"/>
        <v>366003.82888122974</v>
      </c>
      <c r="AO93" s="5">
        <f t="shared" si="38"/>
        <v>4014875.6588812298</v>
      </c>
      <c r="AP93" s="5">
        <f>VLOOKUP(A93,'Detail SFPR'!$A$5:$M$361,13,FALSE)</f>
        <v>0</v>
      </c>
      <c r="AQ93" s="5">
        <f>VLOOKUP(A93,'Detail SFPR'!A:X,23,FALSE)</f>
        <v>4615110.319855297</v>
      </c>
      <c r="AR93" s="5">
        <f>VLOOKUP(A93,'Detail SFPR'!$A$5:$T$361,19,FALSE)</f>
        <v>11406.31</v>
      </c>
      <c r="AS93" s="5">
        <f>VLOOKUP(A93,'Detail SFPR'!$A$5:$U$360,21,FALSE)</f>
        <v>14857.26756</v>
      </c>
      <c r="AT93" s="5">
        <f>VLOOKUP(A93,'Detail SFPR'!$A$5:$V$361,22,FALSE)</f>
        <v>363586.38315127982</v>
      </c>
      <c r="AU93" s="5">
        <f t="shared" si="55"/>
        <v>9019835.9394478071</v>
      </c>
      <c r="AV93" s="5"/>
      <c r="AW93" s="5">
        <v>0</v>
      </c>
      <c r="AX93" s="5">
        <v>0</v>
      </c>
      <c r="AY93" s="5">
        <f t="shared" si="39"/>
        <v>0</v>
      </c>
      <c r="AZ93" s="5">
        <f t="shared" si="40"/>
        <v>9019835.9394478071</v>
      </c>
      <c r="BA93" s="5">
        <f t="shared" si="41"/>
        <v>3020544.5129983984</v>
      </c>
      <c r="BB93">
        <v>0</v>
      </c>
      <c r="BC93" s="5">
        <f t="shared" si="42"/>
        <v>3020544.5129983984</v>
      </c>
      <c r="BD93" s="5">
        <f t="shared" si="43"/>
        <v>575910.45406315126</v>
      </c>
      <c r="BE93" s="5">
        <f t="shared" si="44"/>
        <v>417337.65022890974</v>
      </c>
      <c r="BF93" s="5">
        <f t="shared" si="45"/>
        <v>1083.0415907701001</v>
      </c>
      <c r="BG93" s="5">
        <f t="shared" si="46"/>
        <v>0</v>
      </c>
      <c r="BH93" s="5">
        <f t="shared" si="47"/>
        <v>4014875.6588812293</v>
      </c>
      <c r="BI93" s="5">
        <f>VLOOKUP(A93,'Base Cost'!$A$5:$AF$361,32,FALSE)</f>
        <v>156233.2664171533</v>
      </c>
    </row>
    <row r="94" spans="1:61">
      <c r="A94" t="s">
        <v>286</v>
      </c>
      <c r="B94" t="s">
        <v>1883</v>
      </c>
      <c r="C94" t="s">
        <v>72</v>
      </c>
      <c r="D94" s="12" t="s">
        <v>1070</v>
      </c>
      <c r="J94" s="5"/>
      <c r="K94" s="5"/>
      <c r="L94" s="5">
        <v>2282129.44</v>
      </c>
      <c r="M94" s="5">
        <f>VLOOKUP(A94,'Detail SFPR'!$A$5:$E$360,5,FALSE)</f>
        <v>2463411.9733127663</v>
      </c>
      <c r="N94" s="5">
        <f t="shared" si="28"/>
        <v>151062.7350095282</v>
      </c>
      <c r="O94" s="5">
        <v>117471.65</v>
      </c>
      <c r="P94" s="5">
        <f>VLOOKUP(A94,'Detail SFPR'!$A$5:$F$360,6,FALSE)</f>
        <v>191655.46000000002</v>
      </c>
      <c r="Q94" s="5">
        <f t="shared" si="29"/>
        <v>61817.368873000029</v>
      </c>
      <c r="R94" s="5">
        <v>187992.85</v>
      </c>
      <c r="S94" s="5">
        <f>VLOOKUP(A94,'Detail SFPR'!$A$5:$G$360,7,FALSE)</f>
        <v>265695.07309496595</v>
      </c>
      <c r="T94" s="5">
        <f t="shared" si="48"/>
        <v>64749.26250503512</v>
      </c>
      <c r="U94" s="5">
        <v>0</v>
      </c>
      <c r="V94" s="5">
        <f>VLOOKUP(A94,'Detail SFPR'!$A$5:$H$360,8,FALSE)</f>
        <v>4766.9472240000005</v>
      </c>
      <c r="W94" s="5">
        <f t="shared" si="49"/>
        <v>3972.2971217592008</v>
      </c>
      <c r="X94" s="5">
        <v>0</v>
      </c>
      <c r="Y94" s="5">
        <f>VLOOKUP(A94,'Detail SFPR'!$A$5:$I$360,9,FALSE)</f>
        <v>0</v>
      </c>
      <c r="Z94" s="5">
        <f t="shared" si="50"/>
        <v>0</v>
      </c>
      <c r="AA94" s="5">
        <f t="shared" si="51"/>
        <v>2587593.94</v>
      </c>
      <c r="AB94" s="5">
        <f t="shared" si="52"/>
        <v>2925529.4536317321</v>
      </c>
      <c r="AC94" s="5">
        <f t="shared" si="53"/>
        <v>281601.66350932256</v>
      </c>
      <c r="AD94" s="5">
        <f t="shared" si="54"/>
        <v>2869195.6035093227</v>
      </c>
      <c r="AE94" s="5"/>
      <c r="AF94" s="5"/>
      <c r="AG94" s="5">
        <f t="shared" si="30"/>
        <v>151062.7350095282</v>
      </c>
      <c r="AH94" s="5">
        <f t="shared" si="31"/>
        <v>61817.368873000029</v>
      </c>
      <c r="AI94" s="5">
        <f t="shared" si="32"/>
        <v>64749.26250503512</v>
      </c>
      <c r="AJ94" s="5">
        <f t="shared" si="33"/>
        <v>3972.2971217592008</v>
      </c>
      <c r="AK94" s="5">
        <f t="shared" si="34"/>
        <v>0</v>
      </c>
      <c r="AL94" s="5">
        <f t="shared" si="35"/>
        <v>2587593.94</v>
      </c>
      <c r="AM94" s="5">
        <f t="shared" si="36"/>
        <v>2925529.4536317321</v>
      </c>
      <c r="AN94" s="5">
        <f t="shared" si="37"/>
        <v>281601.66350932256</v>
      </c>
      <c r="AO94" s="5">
        <f t="shared" si="38"/>
        <v>2869195.6035093227</v>
      </c>
      <c r="AP94" s="5">
        <f>VLOOKUP(A94,'Detail SFPR'!$A$5:$M$361,13,FALSE)</f>
        <v>0</v>
      </c>
      <c r="AQ94" s="5">
        <f>VLOOKUP(A94,'Detail SFPR'!A:X,23,FALSE)</f>
        <v>3381901.4916147497</v>
      </c>
      <c r="AR94" s="5">
        <f>VLOOKUP(A94,'Detail SFPR'!$A$5:$T$361,19,FALSE)</f>
        <v>9495.58</v>
      </c>
      <c r="AS94" s="5">
        <f>VLOOKUP(A94,'Detail SFPR'!$A$5:$U$360,21,FALSE)</f>
        <v>12865.71428</v>
      </c>
      <c r="AT94" s="5">
        <f>VLOOKUP(A94,'Detail SFPR'!$A$5:$V$361,22,FALSE)</f>
        <v>314849.1809030174</v>
      </c>
      <c r="AU94" s="5">
        <f t="shared" si="55"/>
        <v>6588307.5703070899</v>
      </c>
      <c r="AV94" s="5"/>
      <c r="AW94" s="5">
        <v>0</v>
      </c>
      <c r="AX94" s="5">
        <v>0</v>
      </c>
      <c r="AY94" s="5">
        <f t="shared" si="39"/>
        <v>0</v>
      </c>
      <c r="AZ94" s="5">
        <f t="shared" si="40"/>
        <v>6588307.5703070899</v>
      </c>
      <c r="BA94" s="5">
        <f t="shared" si="41"/>
        <v>2433192.1750095282</v>
      </c>
      <c r="BB94">
        <v>0</v>
      </c>
      <c r="BC94" s="5">
        <f t="shared" si="42"/>
        <v>2433192.1750095282</v>
      </c>
      <c r="BD94" s="5">
        <f t="shared" si="43"/>
        <v>179289.01887300002</v>
      </c>
      <c r="BE94" s="5">
        <f t="shared" si="44"/>
        <v>252742.11250503513</v>
      </c>
      <c r="BF94" s="5">
        <f t="shared" si="45"/>
        <v>3972.2971217592008</v>
      </c>
      <c r="BG94" s="5">
        <f t="shared" si="46"/>
        <v>0</v>
      </c>
      <c r="BH94" s="5">
        <f t="shared" si="47"/>
        <v>2869195.6035093223</v>
      </c>
      <c r="BI94" s="5">
        <f>VLOOKUP(A94,'Base Cost'!$A$5:$AF$361,32,FALSE)</f>
        <v>135290.86412671523</v>
      </c>
    </row>
    <row r="95" spans="1:61">
      <c r="A95" t="s">
        <v>288</v>
      </c>
      <c r="B95" t="s">
        <v>1884</v>
      </c>
      <c r="C95" t="s">
        <v>93</v>
      </c>
      <c r="D95" s="12" t="s">
        <v>1070</v>
      </c>
      <c r="J95" s="5"/>
      <c r="K95" s="5"/>
      <c r="L95" s="5">
        <v>2134333.96</v>
      </c>
      <c r="M95" s="5">
        <f>VLOOKUP(A95,'Detail SFPR'!$A$5:$E$360,5,FALSE)</f>
        <v>2569873.1725656139</v>
      </c>
      <c r="N95" s="5">
        <f t="shared" si="28"/>
        <v>362934.82583092607</v>
      </c>
      <c r="O95" s="5">
        <v>129447.46</v>
      </c>
      <c r="P95" s="5">
        <f>VLOOKUP(A95,'Detail SFPR'!$A$5:$F$360,6,FALSE)</f>
        <v>101070.23</v>
      </c>
      <c r="Q95" s="5">
        <f t="shared" si="29"/>
        <v>-23646.745759000009</v>
      </c>
      <c r="R95" s="5">
        <v>262741.89</v>
      </c>
      <c r="S95" s="5">
        <f>VLOOKUP(A95,'Detail SFPR'!$A$5:$G$360,7,FALSE)</f>
        <v>212680.84402430052</v>
      </c>
      <c r="T95" s="5">
        <f t="shared" si="48"/>
        <v>-41715.869611550392</v>
      </c>
      <c r="U95" s="5">
        <v>193198.78</v>
      </c>
      <c r="V95" s="5">
        <f>VLOOKUP(A95,'Detail SFPR'!$A$5:$H$360,8,FALSE)</f>
        <v>302009.65580967849</v>
      </c>
      <c r="W95" s="5">
        <f t="shared" si="49"/>
        <v>90672.102812205092</v>
      </c>
      <c r="X95" s="5">
        <v>0</v>
      </c>
      <c r="Y95" s="5">
        <f>VLOOKUP(A95,'Detail SFPR'!$A$5:$I$360,9,FALSE)</f>
        <v>0</v>
      </c>
      <c r="Z95" s="5">
        <f t="shared" si="50"/>
        <v>0</v>
      </c>
      <c r="AA95" s="5">
        <f t="shared" si="51"/>
        <v>2719722.09</v>
      </c>
      <c r="AB95" s="5">
        <f t="shared" si="52"/>
        <v>3185633.902399593</v>
      </c>
      <c r="AC95" s="5">
        <f t="shared" si="53"/>
        <v>388244.31327258074</v>
      </c>
      <c r="AD95" s="5">
        <f t="shared" si="54"/>
        <v>3107966.4032725804</v>
      </c>
      <c r="AE95" s="5"/>
      <c r="AF95" s="5"/>
      <c r="AG95" s="5">
        <f t="shared" si="30"/>
        <v>362934.82583092607</v>
      </c>
      <c r="AH95" s="5">
        <f t="shared" si="31"/>
        <v>-23646.745759000009</v>
      </c>
      <c r="AI95" s="5">
        <f t="shared" si="32"/>
        <v>-41715.869611550392</v>
      </c>
      <c r="AJ95" s="5">
        <f t="shared" si="33"/>
        <v>90672.102812205092</v>
      </c>
      <c r="AK95" s="5">
        <f t="shared" si="34"/>
        <v>0</v>
      </c>
      <c r="AL95" s="5">
        <f t="shared" si="35"/>
        <v>2719722.09</v>
      </c>
      <c r="AM95" s="5">
        <f t="shared" si="36"/>
        <v>3185633.902399593</v>
      </c>
      <c r="AN95" s="5">
        <f t="shared" si="37"/>
        <v>388244.31327258074</v>
      </c>
      <c r="AO95" s="5">
        <f t="shared" si="38"/>
        <v>3107966.4032725804</v>
      </c>
      <c r="AP95" s="5">
        <f>VLOOKUP(A95,'Detail SFPR'!$A$5:$M$361,13,FALSE)</f>
        <v>155112.88</v>
      </c>
      <c r="AQ95" s="5">
        <f>VLOOKUP(A95,'Detail SFPR'!A:X,23,FALSE)</f>
        <v>3781050.483065269</v>
      </c>
      <c r="AR95" s="5">
        <f>VLOOKUP(A95,'Detail SFPR'!$A$5:$T$361,19,FALSE)</f>
        <v>11165.55</v>
      </c>
      <c r="AS95" s="5">
        <f>VLOOKUP(A95,'Detail SFPR'!$A$5:$U$360,21,FALSE)</f>
        <v>12412.727199999999</v>
      </c>
      <c r="AT95" s="5">
        <f>VLOOKUP(A95,'Detail SFPR'!$A$5:$V$361,22,FALSE)</f>
        <v>303763.70146567601</v>
      </c>
      <c r="AU95" s="5">
        <f t="shared" si="55"/>
        <v>7371471.7450035242</v>
      </c>
      <c r="AV95" s="5"/>
      <c r="AW95" s="5">
        <v>0</v>
      </c>
      <c r="AX95" s="5">
        <v>0</v>
      </c>
      <c r="AY95" s="5">
        <f t="shared" si="39"/>
        <v>0</v>
      </c>
      <c r="AZ95" s="5">
        <f t="shared" si="40"/>
        <v>7371471.7450035242</v>
      </c>
      <c r="BA95" s="5">
        <f t="shared" si="41"/>
        <v>2497268.7858309262</v>
      </c>
      <c r="BB95">
        <v>0</v>
      </c>
      <c r="BC95" s="5">
        <f t="shared" si="42"/>
        <v>2497268.7858309262</v>
      </c>
      <c r="BD95" s="5">
        <f t="shared" si="43"/>
        <v>105800.71424099999</v>
      </c>
      <c r="BE95" s="5">
        <f t="shared" si="44"/>
        <v>221026.02038844963</v>
      </c>
      <c r="BF95" s="5">
        <f t="shared" si="45"/>
        <v>283870.88281220512</v>
      </c>
      <c r="BG95" s="5">
        <f t="shared" si="46"/>
        <v>0</v>
      </c>
      <c r="BH95" s="5">
        <f t="shared" si="47"/>
        <v>3107966.4032725808</v>
      </c>
      <c r="BI95" s="5">
        <f>VLOOKUP(A95,'Base Cost'!$A$5:$AF$361,32,FALSE)</f>
        <v>130527.4275885118</v>
      </c>
    </row>
    <row r="96" spans="1:61">
      <c r="A96" t="s">
        <v>290</v>
      </c>
      <c r="B96" t="s">
        <v>291</v>
      </c>
      <c r="C96" t="s">
        <v>68</v>
      </c>
      <c r="D96" s="12" t="s">
        <v>1070</v>
      </c>
      <c r="J96" s="5"/>
      <c r="K96" s="5"/>
      <c r="L96" s="5">
        <v>3470091.04</v>
      </c>
      <c r="M96" s="5">
        <f>VLOOKUP(A96,'Detail SFPR'!$A$5:$E$360,5,FALSE)</f>
        <v>3416799.5348366941</v>
      </c>
      <c r="N96" s="5">
        <f t="shared" si="28"/>
        <v>-44407.811252582811</v>
      </c>
      <c r="O96" s="5">
        <v>276197.65000000002</v>
      </c>
      <c r="P96" s="5">
        <f>VLOOKUP(A96,'Detail SFPR'!$A$5:$F$360,6,FALSE)</f>
        <v>253847.11</v>
      </c>
      <c r="Q96" s="5">
        <f t="shared" si="29"/>
        <v>-18624.704982000032</v>
      </c>
      <c r="R96" s="5">
        <v>429198.63</v>
      </c>
      <c r="S96" s="5">
        <f>VLOOKUP(A96,'Detail SFPR'!$A$5:$G$360,7,FALSE)</f>
        <v>409641.6871797627</v>
      </c>
      <c r="T96" s="5">
        <f t="shared" si="48"/>
        <v>-16296.800452103751</v>
      </c>
      <c r="U96" s="5">
        <v>0</v>
      </c>
      <c r="V96" s="5">
        <f>VLOOKUP(A96,'Detail SFPR'!$A$5:$H$360,8,FALSE)</f>
        <v>0</v>
      </c>
      <c r="W96" s="5">
        <f t="shared" si="49"/>
        <v>0</v>
      </c>
      <c r="X96" s="5">
        <v>0</v>
      </c>
      <c r="Y96" s="5">
        <f>VLOOKUP(A96,'Detail SFPR'!$A$5:$I$360,9,FALSE)</f>
        <v>0</v>
      </c>
      <c r="Z96" s="5">
        <f t="shared" si="50"/>
        <v>0</v>
      </c>
      <c r="AA96" s="5">
        <f t="shared" si="51"/>
        <v>4175487.32</v>
      </c>
      <c r="AB96" s="5">
        <f t="shared" si="52"/>
        <v>4080288.3320164569</v>
      </c>
      <c r="AC96" s="5">
        <f t="shared" si="53"/>
        <v>-79329.316686686594</v>
      </c>
      <c r="AD96" s="5">
        <f t="shared" si="54"/>
        <v>4096158.0033133132</v>
      </c>
      <c r="AE96" s="5"/>
      <c r="AF96" s="5"/>
      <c r="AG96" s="5">
        <f t="shared" si="30"/>
        <v>-44407.811252582811</v>
      </c>
      <c r="AH96" s="5">
        <f t="shared" si="31"/>
        <v>-18624.704982000032</v>
      </c>
      <c r="AI96" s="5">
        <f t="shared" si="32"/>
        <v>-16296.800452103751</v>
      </c>
      <c r="AJ96" s="5">
        <f t="shared" si="33"/>
        <v>0</v>
      </c>
      <c r="AK96" s="5">
        <f t="shared" si="34"/>
        <v>0</v>
      </c>
      <c r="AL96" s="5">
        <f t="shared" si="35"/>
        <v>4175487.32</v>
      </c>
      <c r="AM96" s="5">
        <f t="shared" si="36"/>
        <v>4080288.3320164569</v>
      </c>
      <c r="AN96" s="5">
        <f t="shared" si="37"/>
        <v>-79329.316686686594</v>
      </c>
      <c r="AO96" s="5">
        <f t="shared" si="38"/>
        <v>4080288.3320164569</v>
      </c>
      <c r="AP96" s="5">
        <f>VLOOKUP(A96,'Detail SFPR'!$A$5:$M$361,13,FALSE)</f>
        <v>316911.66000000003</v>
      </c>
      <c r="AQ96" s="5">
        <f>VLOOKUP(A96,'Detail SFPR'!A:X,23,FALSE)</f>
        <v>4987785.5918566994</v>
      </c>
      <c r="AR96" s="5">
        <f>VLOOKUP(A96,'Detail SFPR'!$A$5:$T$361,19,FALSE)</f>
        <v>10964.25</v>
      </c>
      <c r="AS96" s="5">
        <f>VLOOKUP(A96,'Detail SFPR'!$A$5:$U$360,21,FALSE)</f>
        <v>16649.36708</v>
      </c>
      <c r="AT96" s="5">
        <f>VLOOKUP(A96,'Detail SFPR'!$A$5:$V$361,22,FALSE)</f>
        <v>407442.56196024141</v>
      </c>
      <c r="AU96" s="5">
        <f t="shared" si="55"/>
        <v>9820041.7629133966</v>
      </c>
      <c r="AV96" s="5"/>
      <c r="AW96" s="5">
        <v>0</v>
      </c>
      <c r="AX96" s="5">
        <v>0</v>
      </c>
      <c r="AY96" s="5">
        <f t="shared" si="39"/>
        <v>0</v>
      </c>
      <c r="AZ96" s="5">
        <f t="shared" si="40"/>
        <v>9820041.7629133966</v>
      </c>
      <c r="BA96" s="5">
        <f t="shared" si="41"/>
        <v>3416799.5348366941</v>
      </c>
      <c r="BB96">
        <v>0</v>
      </c>
      <c r="BC96" s="5">
        <f t="shared" si="42"/>
        <v>3416799.5348366941</v>
      </c>
      <c r="BD96" s="5">
        <f t="shared" si="43"/>
        <v>253847.11</v>
      </c>
      <c r="BE96" s="5">
        <f t="shared" si="44"/>
        <v>409641.6871797627</v>
      </c>
      <c r="BF96" s="5">
        <f t="shared" si="45"/>
        <v>0</v>
      </c>
      <c r="BG96" s="5">
        <f t="shared" si="46"/>
        <v>0</v>
      </c>
      <c r="BH96" s="5">
        <f t="shared" si="47"/>
        <v>4080288.3320164569</v>
      </c>
      <c r="BI96" s="5">
        <f>VLOOKUP(A96,'Base Cost'!$A$5:$AF$361,32,FALSE)</f>
        <v>175078.29028331922</v>
      </c>
    </row>
    <row r="97" spans="1:61">
      <c r="A97" t="s">
        <v>292</v>
      </c>
      <c r="B97" t="s">
        <v>293</v>
      </c>
      <c r="C97" t="s">
        <v>72</v>
      </c>
      <c r="D97" s="12" t="s">
        <v>1070</v>
      </c>
      <c r="J97" s="5"/>
      <c r="K97" s="5"/>
      <c r="L97" s="5">
        <v>3641964.43</v>
      </c>
      <c r="M97" s="5">
        <f>VLOOKUP(A97,'Detail SFPR'!$A$5:$E$360,5,FALSE)</f>
        <v>4023159.3780177711</v>
      </c>
      <c r="N97" s="5">
        <f t="shared" si="28"/>
        <v>317649.7501832085</v>
      </c>
      <c r="O97" s="5">
        <v>322158.44</v>
      </c>
      <c r="P97" s="5">
        <f>VLOOKUP(A97,'Detail SFPR'!$A$5:$F$360,6,FALSE)</f>
        <v>413755.19498353451</v>
      </c>
      <c r="Q97" s="5">
        <f t="shared" si="29"/>
        <v>76327.575927779311</v>
      </c>
      <c r="R97" s="5">
        <v>455188.27</v>
      </c>
      <c r="S97" s="5">
        <f>VLOOKUP(A97,'Detail SFPR'!$A$5:$G$360,7,FALSE)</f>
        <v>691702.31163751276</v>
      </c>
      <c r="T97" s="5">
        <f t="shared" si="48"/>
        <v>197087.15089653939</v>
      </c>
      <c r="U97" s="5">
        <v>0</v>
      </c>
      <c r="V97" s="5">
        <f>VLOOKUP(A97,'Detail SFPR'!$A$5:$H$360,8,FALSE)</f>
        <v>0</v>
      </c>
      <c r="W97" s="5">
        <f t="shared" si="49"/>
        <v>0</v>
      </c>
      <c r="X97" s="5">
        <v>0</v>
      </c>
      <c r="Y97" s="5">
        <f>VLOOKUP(A97,'Detail SFPR'!$A$5:$I$360,9,FALSE)</f>
        <v>0</v>
      </c>
      <c r="Z97" s="5">
        <f t="shared" si="50"/>
        <v>0</v>
      </c>
      <c r="AA97" s="5">
        <f t="shared" si="51"/>
        <v>4419311.1400000006</v>
      </c>
      <c r="AB97" s="5">
        <f t="shared" si="52"/>
        <v>5128616.884638818</v>
      </c>
      <c r="AC97" s="5">
        <f t="shared" si="53"/>
        <v>591064.47700752714</v>
      </c>
      <c r="AD97" s="5">
        <f t="shared" si="54"/>
        <v>5010375.6170075275</v>
      </c>
      <c r="AE97" s="5"/>
      <c r="AF97" s="5"/>
      <c r="AG97" s="5">
        <f t="shared" si="30"/>
        <v>317649.7501832085</v>
      </c>
      <c r="AH97" s="5">
        <f t="shared" si="31"/>
        <v>76327.575927779311</v>
      </c>
      <c r="AI97" s="5">
        <f t="shared" si="32"/>
        <v>197087.15089653939</v>
      </c>
      <c r="AJ97" s="5">
        <f t="shared" si="33"/>
        <v>0</v>
      </c>
      <c r="AK97" s="5">
        <f t="shared" si="34"/>
        <v>0</v>
      </c>
      <c r="AL97" s="5">
        <f t="shared" si="35"/>
        <v>4419311.1400000006</v>
      </c>
      <c r="AM97" s="5">
        <f t="shared" si="36"/>
        <v>5128616.884638818</v>
      </c>
      <c r="AN97" s="5">
        <f t="shared" si="37"/>
        <v>591064.47700752714</v>
      </c>
      <c r="AO97" s="5">
        <f t="shared" si="38"/>
        <v>5010375.6170075275</v>
      </c>
      <c r="AP97" s="5">
        <f>VLOOKUP(A97,'Detail SFPR'!$A$5:$M$361,13,FALSE)</f>
        <v>562952.78</v>
      </c>
      <c r="AQ97" s="5">
        <f>VLOOKUP(A97,'Detail SFPR'!A:X,23,FALSE)</f>
        <v>6386954.4894544221</v>
      </c>
      <c r="AR97" s="5">
        <f>VLOOKUP(A97,'Detail SFPR'!$A$5:$T$361,19,FALSE)</f>
        <v>12013.2</v>
      </c>
      <c r="AS97" s="5">
        <f>VLOOKUP(A97,'Detail SFPR'!$A$5:$U$360,21,FALSE)</f>
        <v>19603.79192</v>
      </c>
      <c r="AT97" s="5">
        <f>VLOOKUP(A97,'Detail SFPR'!$A$5:$V$361,22,FALSE)</f>
        <v>479743.11369560356</v>
      </c>
      <c r="AU97" s="5">
        <f t="shared" si="55"/>
        <v>12471642.992077554</v>
      </c>
      <c r="AV97" s="5"/>
      <c r="AW97" s="5">
        <v>0</v>
      </c>
      <c r="AX97" s="5">
        <v>0</v>
      </c>
      <c r="AY97" s="5">
        <f t="shared" si="39"/>
        <v>0</v>
      </c>
      <c r="AZ97" s="5">
        <f t="shared" si="40"/>
        <v>12471642.992077554</v>
      </c>
      <c r="BA97" s="5">
        <f t="shared" si="41"/>
        <v>3959614.1801832085</v>
      </c>
      <c r="BB97">
        <v>0</v>
      </c>
      <c r="BC97" s="5">
        <f t="shared" si="42"/>
        <v>3959614.1801832085</v>
      </c>
      <c r="BD97" s="5">
        <f t="shared" si="43"/>
        <v>398486.01592777931</v>
      </c>
      <c r="BE97" s="5">
        <f t="shared" si="44"/>
        <v>652275.42089653946</v>
      </c>
      <c r="BF97" s="5">
        <f t="shared" si="45"/>
        <v>0</v>
      </c>
      <c r="BG97" s="5">
        <f t="shared" si="46"/>
        <v>0</v>
      </c>
      <c r="BH97" s="5">
        <f t="shared" si="47"/>
        <v>5010375.6170075275</v>
      </c>
      <c r="BI97" s="5">
        <f>VLOOKUP(A97,'Base Cost'!$A$5:$AF$361,32,FALSE)</f>
        <v>206145.8766529609</v>
      </c>
    </row>
    <row r="98" spans="1:61">
      <c r="A98" t="s">
        <v>294</v>
      </c>
      <c r="B98" t="s">
        <v>1885</v>
      </c>
      <c r="C98" t="s">
        <v>296</v>
      </c>
      <c r="D98" s="12" t="s">
        <v>1070</v>
      </c>
      <c r="J98" s="5"/>
      <c r="K98" s="5"/>
      <c r="L98" s="5">
        <v>585947.88</v>
      </c>
      <c r="M98" s="5">
        <f>VLOOKUP(A98,'Detail SFPR'!$A$5:$E$360,5,FALSE)</f>
        <v>501907.35482651478</v>
      </c>
      <c r="N98" s="5">
        <f t="shared" si="28"/>
        <v>-70030.969627065235</v>
      </c>
      <c r="O98" s="5">
        <v>101015.26</v>
      </c>
      <c r="P98" s="5">
        <f>VLOOKUP(A98,'Detail SFPR'!$A$5:$F$360,6,FALSE)</f>
        <v>65671.89</v>
      </c>
      <c r="Q98" s="5">
        <f t="shared" si="29"/>
        <v>-29451.630220999996</v>
      </c>
      <c r="R98" s="5">
        <v>11054.03</v>
      </c>
      <c r="S98" s="5">
        <f>VLOOKUP(A98,'Detail SFPR'!$A$5:$G$360,7,FALSE)</f>
        <v>71314.440109280913</v>
      </c>
      <c r="T98" s="5">
        <f t="shared" si="48"/>
        <v>50214.999744063789</v>
      </c>
      <c r="U98" s="5">
        <v>0</v>
      </c>
      <c r="V98" s="5">
        <f>VLOOKUP(A98,'Detail SFPR'!$A$5:$H$360,8,FALSE)</f>
        <v>0</v>
      </c>
      <c r="W98" s="5">
        <f t="shared" si="49"/>
        <v>0</v>
      </c>
      <c r="X98" s="5">
        <v>0</v>
      </c>
      <c r="Y98" s="5">
        <f>VLOOKUP(A98,'Detail SFPR'!$A$5:$I$360,9,FALSE)</f>
        <v>28003.821050132356</v>
      </c>
      <c r="Z98" s="5">
        <f t="shared" si="50"/>
        <v>23335.584081075292</v>
      </c>
      <c r="AA98" s="5">
        <f t="shared" si="51"/>
        <v>698017.17</v>
      </c>
      <c r="AB98" s="5">
        <f t="shared" si="52"/>
        <v>666897.505985928</v>
      </c>
      <c r="AC98" s="5">
        <f t="shared" si="53"/>
        <v>-25932.016022926153</v>
      </c>
      <c r="AD98" s="5">
        <f t="shared" si="54"/>
        <v>672085.15397707385</v>
      </c>
      <c r="AE98" s="5"/>
      <c r="AF98" s="5"/>
      <c r="AG98" s="5">
        <f t="shared" si="30"/>
        <v>-70030.969627065235</v>
      </c>
      <c r="AH98" s="5">
        <f t="shared" si="31"/>
        <v>-29451.630220999996</v>
      </c>
      <c r="AI98" s="5">
        <f t="shared" si="32"/>
        <v>50214.999744063789</v>
      </c>
      <c r="AJ98" s="5">
        <f t="shared" si="33"/>
        <v>0</v>
      </c>
      <c r="AK98" s="5">
        <f t="shared" si="34"/>
        <v>23335.584081075292</v>
      </c>
      <c r="AL98" s="5">
        <f t="shared" si="35"/>
        <v>698017.17</v>
      </c>
      <c r="AM98" s="5">
        <f t="shared" si="36"/>
        <v>666897.505985928</v>
      </c>
      <c r="AN98" s="5">
        <f t="shared" si="37"/>
        <v>-25932.016022926153</v>
      </c>
      <c r="AO98" s="5">
        <f t="shared" si="38"/>
        <v>666897.505985928</v>
      </c>
      <c r="AP98" s="5">
        <f>VLOOKUP(A98,'Detail SFPR'!$A$5:$M$361,13,FALSE)</f>
        <v>0</v>
      </c>
      <c r="AQ98" s="5">
        <f>VLOOKUP(A98,'Detail SFPR'!A:X,23,FALSE)</f>
        <v>754385.10445895523</v>
      </c>
      <c r="AR98" s="5">
        <f>VLOOKUP(A98,'Detail SFPR'!$A$5:$T$361,19,FALSE)</f>
        <v>11215.78</v>
      </c>
      <c r="AS98" s="5">
        <f>VLOOKUP(A98,'Detail SFPR'!$A$5:$U$360,21,FALSE)</f>
        <v>2466.3878399999999</v>
      </c>
      <c r="AT98" s="5">
        <f>VLOOKUP(A98,'Detail SFPR'!$A$5:$V$361,22,FALSE)</f>
        <v>60357.332233027199</v>
      </c>
      <c r="AU98" s="5">
        <f t="shared" si="55"/>
        <v>1495322.1105179104</v>
      </c>
      <c r="AV98" s="5"/>
      <c r="AW98" s="5">
        <v>0</v>
      </c>
      <c r="AX98" s="5">
        <v>0</v>
      </c>
      <c r="AY98" s="5">
        <f t="shared" si="39"/>
        <v>0</v>
      </c>
      <c r="AZ98" s="5">
        <f t="shared" si="40"/>
        <v>1495322.1105179104</v>
      </c>
      <c r="BA98" s="5">
        <f t="shared" si="41"/>
        <v>501907.35482651478</v>
      </c>
      <c r="BB98">
        <v>0</v>
      </c>
      <c r="BC98" s="5">
        <f t="shared" si="42"/>
        <v>501907.35482651478</v>
      </c>
      <c r="BD98" s="5">
        <f t="shared" si="43"/>
        <v>65671.89</v>
      </c>
      <c r="BE98" s="5">
        <f t="shared" si="44"/>
        <v>71314.440109280913</v>
      </c>
      <c r="BF98" s="5">
        <f t="shared" si="45"/>
        <v>0</v>
      </c>
      <c r="BG98" s="5">
        <f t="shared" si="46"/>
        <v>28003.821050132356</v>
      </c>
      <c r="BH98" s="5">
        <f t="shared" si="47"/>
        <v>666897.505985928</v>
      </c>
      <c r="BI98" s="5">
        <f>VLOOKUP(A98,'Base Cost'!$A$5:$AF$361,32,FALSE)</f>
        <v>25935.578459404634</v>
      </c>
    </row>
    <row r="99" spans="1:61">
      <c r="A99" t="s">
        <v>297</v>
      </c>
      <c r="B99" t="s">
        <v>1886</v>
      </c>
      <c r="C99" t="s">
        <v>93</v>
      </c>
      <c r="D99" s="12" t="s">
        <v>1070</v>
      </c>
      <c r="J99" s="5"/>
      <c r="K99" s="5"/>
      <c r="L99" s="5">
        <v>4734747.38</v>
      </c>
      <c r="M99" s="5">
        <f>VLOOKUP(A99,'Detail SFPR'!$A$5:$E$360,5,FALSE)</f>
        <v>5984337.2674941169</v>
      </c>
      <c r="N99" s="5">
        <f t="shared" si="28"/>
        <v>1041283.2532488478</v>
      </c>
      <c r="O99" s="5">
        <v>330195.06</v>
      </c>
      <c r="P99" s="5">
        <f>VLOOKUP(A99,'Detail SFPR'!$A$5:$F$360,6,FALSE)</f>
        <v>526870.11</v>
      </c>
      <c r="Q99" s="5">
        <f t="shared" si="29"/>
        <v>163889.31916499999</v>
      </c>
      <c r="R99" s="5">
        <v>656534.88</v>
      </c>
      <c r="S99" s="5">
        <f>VLOOKUP(A99,'Detail SFPR'!$A$5:$G$360,7,FALSE)</f>
        <v>776864.07515262533</v>
      </c>
      <c r="T99" s="5">
        <f t="shared" si="48"/>
        <v>100270.31832068269</v>
      </c>
      <c r="U99" s="5">
        <v>424241.6</v>
      </c>
      <c r="V99" s="5">
        <f>VLOOKUP(A99,'Detail SFPR'!$A$5:$H$360,8,FALSE)</f>
        <v>452491.66095643764</v>
      </c>
      <c r="W99" s="5">
        <f t="shared" si="49"/>
        <v>23540.775794999507</v>
      </c>
      <c r="X99" s="5">
        <v>0</v>
      </c>
      <c r="Y99" s="5">
        <f>VLOOKUP(A99,'Detail SFPR'!$A$5:$I$360,9,FALSE)</f>
        <v>0</v>
      </c>
      <c r="Z99" s="5">
        <f t="shared" si="50"/>
        <v>0</v>
      </c>
      <c r="AA99" s="5">
        <f t="shared" si="51"/>
        <v>6145718.919999999</v>
      </c>
      <c r="AB99" s="5">
        <f t="shared" si="52"/>
        <v>7740563.1136031803</v>
      </c>
      <c r="AC99" s="5">
        <f t="shared" si="53"/>
        <v>1328983.66652953</v>
      </c>
      <c r="AD99" s="5">
        <f t="shared" si="54"/>
        <v>7474702.5865295287</v>
      </c>
      <c r="AE99" s="5"/>
      <c r="AF99" s="5"/>
      <c r="AG99" s="5">
        <f t="shared" si="30"/>
        <v>1041283.2532488478</v>
      </c>
      <c r="AH99" s="5">
        <f t="shared" si="31"/>
        <v>163889.31916499999</v>
      </c>
      <c r="AI99" s="5">
        <f t="shared" si="32"/>
        <v>100270.31832068269</v>
      </c>
      <c r="AJ99" s="5">
        <f t="shared" si="33"/>
        <v>23540.775794999507</v>
      </c>
      <c r="AK99" s="5">
        <f t="shared" si="34"/>
        <v>0</v>
      </c>
      <c r="AL99" s="5">
        <f t="shared" si="35"/>
        <v>6145718.919999999</v>
      </c>
      <c r="AM99" s="5">
        <f t="shared" si="36"/>
        <v>7740563.1136031803</v>
      </c>
      <c r="AN99" s="5">
        <f t="shared" si="37"/>
        <v>1328983.66652953</v>
      </c>
      <c r="AO99" s="5">
        <f t="shared" si="38"/>
        <v>7474702.5865295287</v>
      </c>
      <c r="AP99" s="5">
        <f>VLOOKUP(A99,'Detail SFPR'!$A$5:$M$361,13,FALSE)</f>
        <v>0</v>
      </c>
      <c r="AQ99" s="5">
        <f>VLOOKUP(A99,'Detail SFPR'!A:X,23,FALSE)</f>
        <v>8765489.2719959058</v>
      </c>
      <c r="AR99" s="5">
        <f>VLOOKUP(A99,'Detail SFPR'!$A$5:$T$361,19,FALSE)</f>
        <v>11115.81</v>
      </c>
      <c r="AS99" s="5">
        <f>VLOOKUP(A99,'Detail SFPR'!$A$5:$U$360,21,FALSE)</f>
        <v>28893.985639999999</v>
      </c>
      <c r="AT99" s="5">
        <f>VLOOKUP(A99,'Detail SFPR'!$A$5:$V$361,22,FALSE)</f>
        <v>707092.31635272631</v>
      </c>
      <c r="AU99" s="5">
        <f t="shared" si="55"/>
        <v>16987293.970518161</v>
      </c>
      <c r="AV99" s="5"/>
      <c r="AW99" s="5">
        <v>0</v>
      </c>
      <c r="AX99" s="5">
        <v>0</v>
      </c>
      <c r="AY99" s="5">
        <f t="shared" si="39"/>
        <v>0</v>
      </c>
      <c r="AZ99" s="5">
        <f t="shared" si="40"/>
        <v>16987293.970518161</v>
      </c>
      <c r="BA99" s="5">
        <f t="shared" si="41"/>
        <v>5776030.6332488479</v>
      </c>
      <c r="BB99">
        <v>0</v>
      </c>
      <c r="BC99" s="5">
        <f t="shared" si="42"/>
        <v>5776030.6332488479</v>
      </c>
      <c r="BD99" s="5">
        <f t="shared" si="43"/>
        <v>494084.37916499999</v>
      </c>
      <c r="BE99" s="5">
        <f t="shared" si="44"/>
        <v>756805.19832068274</v>
      </c>
      <c r="BF99" s="5">
        <f t="shared" si="45"/>
        <v>447782.37579499948</v>
      </c>
      <c r="BG99" s="5">
        <f t="shared" si="46"/>
        <v>0</v>
      </c>
      <c r="BH99" s="5">
        <f t="shared" si="47"/>
        <v>7474702.5865295306</v>
      </c>
      <c r="BI99" s="5">
        <f>VLOOKUP(A99,'Base Cost'!$A$5:$AF$361,32,FALSE)</f>
        <v>303837.95257891429</v>
      </c>
    </row>
    <row r="100" spans="1:61">
      <c r="A100" t="s">
        <v>299</v>
      </c>
      <c r="B100" t="s">
        <v>2800</v>
      </c>
      <c r="C100" t="s">
        <v>108</v>
      </c>
      <c r="D100" s="12" t="s">
        <v>1070</v>
      </c>
      <c r="J100" s="5"/>
      <c r="K100" s="5"/>
      <c r="L100" s="5">
        <v>581120.81000000006</v>
      </c>
      <c r="M100" s="5">
        <f>VLOOKUP(A100,'Detail SFPR'!$A$5:$E$360,5,FALSE)</f>
        <v>1016244.1655535204</v>
      </c>
      <c r="N100" s="5">
        <f t="shared" si="28"/>
        <v>362588.29218274856</v>
      </c>
      <c r="O100" s="5">
        <v>113277.28</v>
      </c>
      <c r="P100" s="5">
        <f>VLOOKUP(A100,'Detail SFPR'!$A$5:$F$360,6,FALSE)</f>
        <v>258295.16000000003</v>
      </c>
      <c r="Q100" s="5">
        <f t="shared" si="29"/>
        <v>120843.39940400004</v>
      </c>
      <c r="R100" s="5">
        <v>62092.63</v>
      </c>
      <c r="S100" s="5">
        <f>VLOOKUP(A100,'Detail SFPR'!$A$5:$G$360,7,FALSE)</f>
        <v>164869.82546003687</v>
      </c>
      <c r="T100" s="5">
        <f t="shared" si="48"/>
        <v>85644.236976848726</v>
      </c>
      <c r="U100" s="5">
        <v>2067.52</v>
      </c>
      <c r="V100" s="5">
        <f>VLOOKUP(A100,'Detail SFPR'!$A$5:$H$360,8,FALSE)</f>
        <v>11314.621149130249</v>
      </c>
      <c r="W100" s="5">
        <f t="shared" si="49"/>
        <v>7705.6093875702363</v>
      </c>
      <c r="X100" s="5">
        <v>0</v>
      </c>
      <c r="Y100" s="5">
        <f>VLOOKUP(A100,'Detail SFPR'!$A$5:$I$360,9,FALSE)</f>
        <v>0</v>
      </c>
      <c r="Z100" s="5">
        <f t="shared" si="50"/>
        <v>0</v>
      </c>
      <c r="AA100" s="5">
        <f t="shared" si="51"/>
        <v>758558.24000000011</v>
      </c>
      <c r="AB100" s="5">
        <f t="shared" si="52"/>
        <v>1450723.7721626875</v>
      </c>
      <c r="AC100" s="5">
        <f t="shared" si="53"/>
        <v>576781.53795116756</v>
      </c>
      <c r="AD100" s="5">
        <f t="shared" si="54"/>
        <v>1335339.7779511677</v>
      </c>
      <c r="AE100" s="5"/>
      <c r="AF100" s="5"/>
      <c r="AG100" s="5">
        <f t="shared" si="30"/>
        <v>362588.29218274856</v>
      </c>
      <c r="AH100" s="5">
        <f t="shared" si="31"/>
        <v>120843.39940400004</v>
      </c>
      <c r="AI100" s="5">
        <f t="shared" si="32"/>
        <v>85644.236976848726</v>
      </c>
      <c r="AJ100" s="5">
        <f t="shared" si="33"/>
        <v>7705.6093875702363</v>
      </c>
      <c r="AK100" s="5">
        <f t="shared" si="34"/>
        <v>0</v>
      </c>
      <c r="AL100" s="5">
        <f t="shared" si="35"/>
        <v>758558.24000000011</v>
      </c>
      <c r="AM100" s="5">
        <f t="shared" si="36"/>
        <v>1450723.7721626875</v>
      </c>
      <c r="AN100" s="5">
        <f t="shared" si="37"/>
        <v>576781.53795116756</v>
      </c>
      <c r="AO100" s="5">
        <f t="shared" si="38"/>
        <v>1335339.7779511677</v>
      </c>
      <c r="AP100" s="5">
        <f>VLOOKUP(A100,'Detail SFPR'!$A$5:$M$361,13,FALSE)</f>
        <v>34766.68</v>
      </c>
      <c r="AQ100" s="5">
        <f>VLOOKUP(A100,'Detail SFPR'!A:X,23,FALSE)</f>
        <v>1672769.3620307152</v>
      </c>
      <c r="AR100" s="5">
        <f>VLOOKUP(A100,'Detail SFPR'!$A$5:$T$361,19,FALSE)</f>
        <v>11654.5</v>
      </c>
      <c r="AS100" s="5">
        <f>VLOOKUP(A100,'Detail SFPR'!$A$5:$U$360,21,FALSE)</f>
        <v>5279.6331600000012</v>
      </c>
      <c r="AT100" s="5">
        <f>VLOOKUP(A100,'Detail SFPR'!$A$5:$V$361,22,FALSE)</f>
        <v>129202.94510802784</v>
      </c>
      <c r="AU100" s="5">
        <f t="shared" si="55"/>
        <v>3189012.8982499107</v>
      </c>
      <c r="AV100" s="5"/>
      <c r="AW100" s="5">
        <v>0</v>
      </c>
      <c r="AX100" s="5">
        <v>0</v>
      </c>
      <c r="AY100" s="5">
        <f t="shared" si="39"/>
        <v>0</v>
      </c>
      <c r="AZ100" s="5">
        <f t="shared" si="40"/>
        <v>3189012.8982499107</v>
      </c>
      <c r="BA100" s="5">
        <f t="shared" si="41"/>
        <v>943709.10218274861</v>
      </c>
      <c r="BB100">
        <v>0</v>
      </c>
      <c r="BC100" s="5">
        <f t="shared" si="42"/>
        <v>943709.10218274861</v>
      </c>
      <c r="BD100" s="5">
        <f t="shared" si="43"/>
        <v>234120.67940400005</v>
      </c>
      <c r="BE100" s="5">
        <f t="shared" si="44"/>
        <v>147736.86697684872</v>
      </c>
      <c r="BF100" s="5">
        <f t="shared" si="45"/>
        <v>9773.1293875702358</v>
      </c>
      <c r="BG100" s="5">
        <f t="shared" si="46"/>
        <v>0</v>
      </c>
      <c r="BH100" s="5">
        <f t="shared" si="47"/>
        <v>1335339.7779511677</v>
      </c>
      <c r="BI100" s="5">
        <f>VLOOKUP(A100,'Base Cost'!$A$5:$AF$361,32,FALSE)</f>
        <v>55518.575723295187</v>
      </c>
    </row>
    <row r="101" spans="1:61">
      <c r="A101" t="s">
        <v>301</v>
      </c>
      <c r="B101" t="s">
        <v>302</v>
      </c>
      <c r="C101" t="s">
        <v>93</v>
      </c>
      <c r="D101" s="12" t="s">
        <v>1070</v>
      </c>
      <c r="J101" s="5"/>
      <c r="K101" s="5"/>
      <c r="L101" s="5">
        <v>10998012.779999999</v>
      </c>
      <c r="M101" s="5">
        <f>VLOOKUP(A101,'Detail SFPR'!$A$5:$E$360,5,FALSE)</f>
        <v>18650215.31766497</v>
      </c>
      <c r="N101" s="5">
        <f t="shared" si="28"/>
        <v>6376580.3746362198</v>
      </c>
      <c r="O101" s="5">
        <v>1125804.6200000001</v>
      </c>
      <c r="P101" s="5">
        <f>VLOOKUP(A101,'Detail SFPR'!$A$5:$F$360,6,FALSE)</f>
        <v>3517052.9154639998</v>
      </c>
      <c r="Q101" s="5">
        <f t="shared" si="29"/>
        <v>1992627.204610151</v>
      </c>
      <c r="R101" s="5">
        <v>1613845.12</v>
      </c>
      <c r="S101" s="5">
        <f>VLOOKUP(A101,'Detail SFPR'!$A$5:$G$360,7,FALSE)</f>
        <v>1610080.6310887779</v>
      </c>
      <c r="T101" s="5">
        <f t="shared" si="48"/>
        <v>-3136.9486097214599</v>
      </c>
      <c r="U101" s="5">
        <v>79773.320000000007</v>
      </c>
      <c r="V101" s="5">
        <f>VLOOKUP(A101,'Detail SFPR'!$A$5:$H$360,8,FALSE)</f>
        <v>128826.1411867806</v>
      </c>
      <c r="W101" s="5">
        <f t="shared" si="49"/>
        <v>40875.715894944275</v>
      </c>
      <c r="X101" s="5">
        <v>0</v>
      </c>
      <c r="Y101" s="5">
        <f>VLOOKUP(A101,'Detail SFPR'!$A$5:$I$360,9,FALSE)</f>
        <v>0</v>
      </c>
      <c r="Z101" s="5">
        <f t="shared" si="50"/>
        <v>0</v>
      </c>
      <c r="AA101" s="5">
        <f t="shared" si="51"/>
        <v>13817435.84</v>
      </c>
      <c r="AB101" s="5">
        <f t="shared" si="52"/>
        <v>23906175.005404528</v>
      </c>
      <c r="AC101" s="5">
        <f t="shared" si="53"/>
        <v>8406946.3465315942</v>
      </c>
      <c r="AD101" s="5">
        <f t="shared" si="54"/>
        <v>22224382.186531596</v>
      </c>
      <c r="AE101" s="5"/>
      <c r="AF101" s="5"/>
      <c r="AG101" s="5">
        <f t="shared" si="30"/>
        <v>6376580.3746362198</v>
      </c>
      <c r="AH101" s="5">
        <f t="shared" si="31"/>
        <v>1992627.204610151</v>
      </c>
      <c r="AI101" s="5">
        <f t="shared" si="32"/>
        <v>-3136.9486097214599</v>
      </c>
      <c r="AJ101" s="5">
        <f t="shared" si="33"/>
        <v>40875.715894944275</v>
      </c>
      <c r="AK101" s="5">
        <f t="shared" si="34"/>
        <v>0</v>
      </c>
      <c r="AL101" s="5">
        <f t="shared" si="35"/>
        <v>13817435.84</v>
      </c>
      <c r="AM101" s="5">
        <f t="shared" si="36"/>
        <v>23906175.005404528</v>
      </c>
      <c r="AN101" s="5">
        <f t="shared" si="37"/>
        <v>8406946.3465315942</v>
      </c>
      <c r="AO101" s="5">
        <f t="shared" si="38"/>
        <v>22224382.186531596</v>
      </c>
      <c r="AP101" s="5">
        <f>VLOOKUP(A101,'Detail SFPR'!$A$5:$M$361,13,FALSE)</f>
        <v>1778449.4000000001</v>
      </c>
      <c r="AQ101" s="5">
        <f>VLOOKUP(A101,'Detail SFPR'!A:X,23,FALSE)</f>
        <v>28877288.91580404</v>
      </c>
      <c r="AR101" s="5">
        <f>VLOOKUP(A101,'Detail SFPR'!$A$5:$T$361,19,FALSE)</f>
        <v>11814.71</v>
      </c>
      <c r="AS101" s="5">
        <f>VLOOKUP(A101,'Detail SFPR'!$A$5:$U$360,21,FALSE)</f>
        <v>90005.315760000012</v>
      </c>
      <c r="AT101" s="5">
        <f>VLOOKUP(A101,'Detail SFPR'!$A$5:$V$361,22,FALSE)</f>
        <v>2202606.0370395114</v>
      </c>
      <c r="AU101" s="5">
        <f t="shared" si="55"/>
        <v>55184546.565135151</v>
      </c>
      <c r="AV101" s="5"/>
      <c r="AW101" s="5">
        <v>0</v>
      </c>
      <c r="AX101" s="5">
        <v>0</v>
      </c>
      <c r="AY101" s="5">
        <f t="shared" si="39"/>
        <v>0</v>
      </c>
      <c r="AZ101" s="5">
        <f t="shared" si="40"/>
        <v>55184546.565135151</v>
      </c>
      <c r="BA101" s="5">
        <f t="shared" si="41"/>
        <v>17374593.154636219</v>
      </c>
      <c r="BB101">
        <v>0</v>
      </c>
      <c r="BC101" s="5">
        <f t="shared" si="42"/>
        <v>17374593.154636219</v>
      </c>
      <c r="BD101" s="5">
        <f t="shared" si="43"/>
        <v>3118431.8246101514</v>
      </c>
      <c r="BE101" s="5">
        <f t="shared" si="44"/>
        <v>1610708.1713902787</v>
      </c>
      <c r="BF101" s="5">
        <f t="shared" si="45"/>
        <v>120649.03589494427</v>
      </c>
      <c r="BG101" s="5">
        <f t="shared" si="46"/>
        <v>0</v>
      </c>
      <c r="BH101" s="5">
        <f t="shared" si="47"/>
        <v>22224382.186531596</v>
      </c>
      <c r="BI101" s="5">
        <f>VLOOKUP(A101,'Base Cost'!$A$5:$AF$361,32,FALSE)</f>
        <v>946461.01103748905</v>
      </c>
    </row>
    <row r="102" spans="1:61">
      <c r="A102" t="s">
        <v>303</v>
      </c>
      <c r="B102" t="s">
        <v>1887</v>
      </c>
      <c r="C102" t="s">
        <v>93</v>
      </c>
      <c r="D102" s="12" t="s">
        <v>1070</v>
      </c>
      <c r="J102" s="5"/>
      <c r="K102" s="5"/>
      <c r="L102" s="5">
        <v>1926538.64</v>
      </c>
      <c r="M102" s="5">
        <f>VLOOKUP(A102,'Detail SFPR'!$A$5:$E$360,5,FALSE)</f>
        <v>3315017.6486804537</v>
      </c>
      <c r="N102" s="5">
        <f t="shared" si="28"/>
        <v>1157019.5579334223</v>
      </c>
      <c r="O102" s="5">
        <v>51242.57</v>
      </c>
      <c r="P102" s="5">
        <f>VLOOKUP(A102,'Detail SFPR'!$A$5:$F$360,6,FALSE)</f>
        <v>100076.31</v>
      </c>
      <c r="Q102" s="5">
        <f t="shared" si="29"/>
        <v>40693.155542</v>
      </c>
      <c r="R102" s="5">
        <v>271955.34000000003</v>
      </c>
      <c r="S102" s="5">
        <f>VLOOKUP(A102,'Detail SFPR'!$A$5:$G$360,7,FALSE)</f>
        <v>468503.14499245619</v>
      </c>
      <c r="T102" s="5">
        <f t="shared" si="48"/>
        <v>163783.28590021373</v>
      </c>
      <c r="U102" s="5">
        <v>286391.46000000002</v>
      </c>
      <c r="V102" s="5">
        <f>VLOOKUP(A102,'Detail SFPR'!$A$5:$H$360,8,FALSE)</f>
        <v>438658.23733386188</v>
      </c>
      <c r="W102" s="5">
        <f t="shared" si="49"/>
        <v>126883.90555230709</v>
      </c>
      <c r="X102" s="5">
        <v>0</v>
      </c>
      <c r="Y102" s="5">
        <f>VLOOKUP(A102,'Detail SFPR'!$A$5:$I$360,9,FALSE)</f>
        <v>0</v>
      </c>
      <c r="Z102" s="5">
        <f t="shared" si="50"/>
        <v>0</v>
      </c>
      <c r="AA102" s="5">
        <f t="shared" si="51"/>
        <v>2536128.0099999998</v>
      </c>
      <c r="AB102" s="5">
        <f t="shared" si="52"/>
        <v>4322255.3410067717</v>
      </c>
      <c r="AC102" s="5">
        <f t="shared" si="53"/>
        <v>1488379.9049279431</v>
      </c>
      <c r="AD102" s="5">
        <f t="shared" si="54"/>
        <v>4024507.9149279427</v>
      </c>
      <c r="AE102" s="5"/>
      <c r="AF102" s="5"/>
      <c r="AG102" s="5">
        <f t="shared" si="30"/>
        <v>1157019.5579334223</v>
      </c>
      <c r="AH102" s="5">
        <f t="shared" si="31"/>
        <v>40693.155542</v>
      </c>
      <c r="AI102" s="5">
        <f t="shared" si="32"/>
        <v>163783.28590021373</v>
      </c>
      <c r="AJ102" s="5">
        <f t="shared" si="33"/>
        <v>126883.90555230709</v>
      </c>
      <c r="AK102" s="5">
        <f t="shared" si="34"/>
        <v>0</v>
      </c>
      <c r="AL102" s="5">
        <f t="shared" si="35"/>
        <v>2536128.0099999998</v>
      </c>
      <c r="AM102" s="5">
        <f t="shared" si="36"/>
        <v>4322255.3410067717</v>
      </c>
      <c r="AN102" s="5">
        <f t="shared" si="37"/>
        <v>1488379.9049279431</v>
      </c>
      <c r="AO102" s="5">
        <f t="shared" si="38"/>
        <v>4024507.9149279427</v>
      </c>
      <c r="AP102" s="5">
        <f>VLOOKUP(A102,'Detail SFPR'!$A$5:$M$361,13,FALSE)</f>
        <v>0</v>
      </c>
      <c r="AQ102" s="5">
        <f>VLOOKUP(A102,'Detail SFPR'!A:X,23,FALSE)</f>
        <v>4889815.3825796572</v>
      </c>
      <c r="AR102" s="5">
        <f>VLOOKUP(A102,'Detail SFPR'!$A$5:$T$361,19,FALSE)</f>
        <v>11205.47</v>
      </c>
      <c r="AS102" s="5">
        <f>VLOOKUP(A102,'Detail SFPR'!$A$5:$U$360,21,FALSE)</f>
        <v>16000.246999999999</v>
      </c>
      <c r="AT102" s="5">
        <f>VLOOKUP(A102,'Detail SFPR'!$A$5:$V$361,22,FALSE)</f>
        <v>391557.324572885</v>
      </c>
      <c r="AU102" s="5">
        <f t="shared" si="55"/>
        <v>9333086.3390804846</v>
      </c>
      <c r="AV102" s="5"/>
      <c r="AW102" s="5">
        <v>0</v>
      </c>
      <c r="AX102" s="5">
        <v>0</v>
      </c>
      <c r="AY102" s="5">
        <f t="shared" si="39"/>
        <v>0</v>
      </c>
      <c r="AZ102" s="5">
        <f t="shared" si="40"/>
        <v>9333086.3390804846</v>
      </c>
      <c r="BA102" s="5">
        <f t="shared" si="41"/>
        <v>3083558.1979334224</v>
      </c>
      <c r="BB102">
        <v>0</v>
      </c>
      <c r="BC102" s="5">
        <f t="shared" si="42"/>
        <v>3083558.1979334224</v>
      </c>
      <c r="BD102" s="5">
        <f t="shared" si="43"/>
        <v>91935.725542</v>
      </c>
      <c r="BE102" s="5">
        <f t="shared" si="44"/>
        <v>435738.62590021372</v>
      </c>
      <c r="BF102" s="5">
        <f t="shared" si="45"/>
        <v>413275.36555230711</v>
      </c>
      <c r="BG102" s="5">
        <f t="shared" si="46"/>
        <v>0</v>
      </c>
      <c r="BH102" s="5">
        <f t="shared" si="47"/>
        <v>4024507.9149279431</v>
      </c>
      <c r="BI102" s="5">
        <f>VLOOKUP(A102,'Base Cost'!$A$5:$AF$361,32,FALSE)</f>
        <v>168252.39514575034</v>
      </c>
    </row>
    <row r="103" spans="1:61">
      <c r="A103" t="s">
        <v>305</v>
      </c>
      <c r="B103" t="s">
        <v>306</v>
      </c>
      <c r="C103" t="s">
        <v>93</v>
      </c>
      <c r="D103" s="12" t="s">
        <v>1070</v>
      </c>
      <c r="J103" s="5"/>
      <c r="K103" s="5"/>
      <c r="L103" s="5">
        <v>1751223.7</v>
      </c>
      <c r="M103" s="5">
        <f>VLOOKUP(A103,'Detail SFPR'!$A$5:$E$360,5,FALSE)</f>
        <v>2511965.8498740224</v>
      </c>
      <c r="N103" s="5">
        <f t="shared" si="28"/>
        <v>633926.4334900229</v>
      </c>
      <c r="O103" s="5">
        <v>344540.98</v>
      </c>
      <c r="P103" s="5">
        <f>VLOOKUP(A103,'Detail SFPR'!$A$5:$F$360,6,FALSE)</f>
        <v>489892.29000000004</v>
      </c>
      <c r="Q103" s="5">
        <f t="shared" si="29"/>
        <v>121121.24662300006</v>
      </c>
      <c r="R103" s="5">
        <v>229312.39</v>
      </c>
      <c r="S103" s="5">
        <f>VLOOKUP(A103,'Detail SFPR'!$A$5:$G$360,7,FALSE)</f>
        <v>293842.64107973495</v>
      </c>
      <c r="T103" s="5">
        <f t="shared" si="48"/>
        <v>53773.05822474313</v>
      </c>
      <c r="U103" s="5">
        <v>58564.800000000003</v>
      </c>
      <c r="V103" s="5">
        <f>VLOOKUP(A103,'Detail SFPR'!$A$5:$H$360,8,FALSE)</f>
        <v>152653.23503819807</v>
      </c>
      <c r="W103" s="5">
        <f t="shared" si="49"/>
        <v>78403.89291733045</v>
      </c>
      <c r="X103" s="5">
        <v>0</v>
      </c>
      <c r="Y103" s="5">
        <f>VLOOKUP(A103,'Detail SFPR'!$A$5:$I$360,9,FALSE)</f>
        <v>0</v>
      </c>
      <c r="Z103" s="5">
        <f t="shared" si="50"/>
        <v>0</v>
      </c>
      <c r="AA103" s="5">
        <f t="shared" si="51"/>
        <v>2383641.8699999996</v>
      </c>
      <c r="AB103" s="5">
        <f t="shared" si="52"/>
        <v>3448354.0159919555</v>
      </c>
      <c r="AC103" s="5">
        <f t="shared" si="53"/>
        <v>887224.63125509652</v>
      </c>
      <c r="AD103" s="5">
        <f t="shared" si="54"/>
        <v>3270866.5012550959</v>
      </c>
      <c r="AE103" s="5"/>
      <c r="AF103" s="5"/>
      <c r="AG103" s="5">
        <f t="shared" si="30"/>
        <v>633926.4334900229</v>
      </c>
      <c r="AH103" s="5">
        <f t="shared" si="31"/>
        <v>121121.24662300006</v>
      </c>
      <c r="AI103" s="5">
        <f t="shared" si="32"/>
        <v>53773.05822474313</v>
      </c>
      <c r="AJ103" s="5">
        <f t="shared" si="33"/>
        <v>78403.89291733045</v>
      </c>
      <c r="AK103" s="5">
        <f t="shared" si="34"/>
        <v>0</v>
      </c>
      <c r="AL103" s="5">
        <f t="shared" si="35"/>
        <v>2383641.8699999996</v>
      </c>
      <c r="AM103" s="5">
        <f t="shared" si="36"/>
        <v>3448354.0159919555</v>
      </c>
      <c r="AN103" s="5">
        <f t="shared" si="37"/>
        <v>887224.63125509652</v>
      </c>
      <c r="AO103" s="5">
        <f t="shared" si="38"/>
        <v>3270866.5012550959</v>
      </c>
      <c r="AP103" s="5">
        <f>VLOOKUP(A103,'Detail SFPR'!$A$5:$M$361,13,FALSE)</f>
        <v>0</v>
      </c>
      <c r="AQ103" s="5">
        <f>VLOOKUP(A103,'Detail SFPR'!A:X,23,FALSE)</f>
        <v>3882896.4099683901</v>
      </c>
      <c r="AR103" s="5">
        <f>VLOOKUP(A103,'Detail SFPR'!$A$5:$T$361,19,FALSE)</f>
        <v>11659.65</v>
      </c>
      <c r="AS103" s="5">
        <f>VLOOKUP(A103,'Detail SFPR'!$A$5:$U$360,21,FALSE)</f>
        <v>12250.308560000001</v>
      </c>
      <c r="AT103" s="5">
        <f>VLOOKUP(A103,'Detail SFPR'!$A$5:$V$361,22,FALSE)</f>
        <v>299788.99981643487</v>
      </c>
      <c r="AU103" s="5">
        <f t="shared" si="55"/>
        <v>7477461.8695999207</v>
      </c>
      <c r="AV103" s="5"/>
      <c r="AW103" s="5">
        <v>0</v>
      </c>
      <c r="AX103" s="5">
        <v>0</v>
      </c>
      <c r="AY103" s="5">
        <f t="shared" si="39"/>
        <v>0</v>
      </c>
      <c r="AZ103" s="5">
        <f t="shared" si="40"/>
        <v>7477461.8695999207</v>
      </c>
      <c r="BA103" s="5">
        <f t="shared" si="41"/>
        <v>2385150.1334900227</v>
      </c>
      <c r="BB103">
        <v>0</v>
      </c>
      <c r="BC103" s="5">
        <f t="shared" si="42"/>
        <v>2385150.1334900227</v>
      </c>
      <c r="BD103" s="5">
        <f t="shared" si="43"/>
        <v>465662.22662300005</v>
      </c>
      <c r="BE103" s="5">
        <f t="shared" si="44"/>
        <v>283085.44822474313</v>
      </c>
      <c r="BF103" s="5">
        <f t="shared" si="45"/>
        <v>136968.69291733045</v>
      </c>
      <c r="BG103" s="5">
        <f t="shared" si="46"/>
        <v>0</v>
      </c>
      <c r="BH103" s="5">
        <f t="shared" si="47"/>
        <v>3270866.5012550964</v>
      </c>
      <c r="BI103" s="5">
        <f>VLOOKUP(A103,'Base Cost'!$A$5:$AF$361,32,FALSE)</f>
        <v>128819.49612993399</v>
      </c>
    </row>
    <row r="104" spans="1:61">
      <c r="A104" t="s">
        <v>307</v>
      </c>
      <c r="B104" t="s">
        <v>1888</v>
      </c>
      <c r="C104" t="s">
        <v>68</v>
      </c>
      <c r="D104" s="12" t="s">
        <v>1070</v>
      </c>
      <c r="J104" s="5"/>
      <c r="K104" s="5"/>
      <c r="L104" s="5">
        <v>2214902.6</v>
      </c>
      <c r="M104" s="5">
        <f>VLOOKUP(A104,'Detail SFPR'!$A$5:$E$360,5,FALSE)</f>
        <v>2381030.4772899514</v>
      </c>
      <c r="N104" s="5">
        <f t="shared" si="28"/>
        <v>138434.36014571643</v>
      </c>
      <c r="O104" s="5">
        <v>194847.86</v>
      </c>
      <c r="P104" s="5">
        <f>VLOOKUP(A104,'Detail SFPR'!$A$5:$F$360,6,FALSE)</f>
        <v>276767.34999999998</v>
      </c>
      <c r="Q104" s="5">
        <f t="shared" si="29"/>
        <v>68263.511016999997</v>
      </c>
      <c r="R104" s="5">
        <v>271257.12</v>
      </c>
      <c r="S104" s="5">
        <f>VLOOKUP(A104,'Detail SFPR'!$A$5:$G$360,7,FALSE)</f>
        <v>322756.5185721895</v>
      </c>
      <c r="T104" s="5">
        <f t="shared" si="48"/>
        <v>42914.448830205511</v>
      </c>
      <c r="U104" s="5">
        <v>33214.519999999997</v>
      </c>
      <c r="V104" s="5">
        <f>VLOOKUP(A104,'Detail SFPR'!$A$5:$H$360,8,FALSE)</f>
        <v>24300.140660036843</v>
      </c>
      <c r="W104" s="5">
        <f t="shared" si="49"/>
        <v>-7428.352303991297</v>
      </c>
      <c r="X104" s="5">
        <v>0</v>
      </c>
      <c r="Y104" s="5">
        <f>VLOOKUP(A104,'Detail SFPR'!$A$5:$I$360,9,FALSE)</f>
        <v>0</v>
      </c>
      <c r="Z104" s="5">
        <f t="shared" si="50"/>
        <v>0</v>
      </c>
      <c r="AA104" s="5">
        <f t="shared" si="51"/>
        <v>2714222.1</v>
      </c>
      <c r="AB104" s="5">
        <f t="shared" si="52"/>
        <v>3004854.4865221777</v>
      </c>
      <c r="AC104" s="5">
        <f t="shared" si="53"/>
        <v>242183.96768893063</v>
      </c>
      <c r="AD104" s="5">
        <f t="shared" si="54"/>
        <v>2956406.0676889308</v>
      </c>
      <c r="AE104" s="5"/>
      <c r="AF104" s="5"/>
      <c r="AG104" s="5">
        <f t="shared" si="30"/>
        <v>138434.36014571643</v>
      </c>
      <c r="AH104" s="5">
        <f t="shared" si="31"/>
        <v>68263.511016999997</v>
      </c>
      <c r="AI104" s="5">
        <f t="shared" si="32"/>
        <v>42914.448830205511</v>
      </c>
      <c r="AJ104" s="5">
        <f t="shared" si="33"/>
        <v>-7428.352303991297</v>
      </c>
      <c r="AK104" s="5">
        <f t="shared" si="34"/>
        <v>0</v>
      </c>
      <c r="AL104" s="5">
        <f t="shared" si="35"/>
        <v>2714222.1</v>
      </c>
      <c r="AM104" s="5">
        <f t="shared" si="36"/>
        <v>3004854.4865221777</v>
      </c>
      <c r="AN104" s="5">
        <f t="shared" si="37"/>
        <v>242183.96768893063</v>
      </c>
      <c r="AO104" s="5">
        <f t="shared" si="38"/>
        <v>2956406.0676889308</v>
      </c>
      <c r="AP104" s="5">
        <f>VLOOKUP(A104,'Detail SFPR'!$A$5:$M$361,13,FALSE)</f>
        <v>0</v>
      </c>
      <c r="AQ104" s="5">
        <f>VLOOKUP(A104,'Detail SFPR'!A:X,23,FALSE)</f>
        <v>3416932.4048455423</v>
      </c>
      <c r="AR104" s="5">
        <f>VLOOKUP(A104,'Detail SFPR'!$A$5:$T$361,19,FALSE)</f>
        <v>10746.4</v>
      </c>
      <c r="AS104" s="5">
        <f>VLOOKUP(A104,'Detail SFPR'!$A$5:$U$360,21,FALSE)</f>
        <v>11617.006120000002</v>
      </c>
      <c r="AT104" s="5">
        <f>VLOOKUP(A104,'Detail SFPR'!$A$5:$V$361,22,FALSE)</f>
        <v>284290.85100336466</v>
      </c>
      <c r="AU104" s="5">
        <f t="shared" si="55"/>
        <v>6679992.7296578381</v>
      </c>
      <c r="AV104" s="5"/>
      <c r="AW104" s="5">
        <v>0</v>
      </c>
      <c r="AX104" s="5">
        <v>0</v>
      </c>
      <c r="AY104" s="5">
        <f t="shared" si="39"/>
        <v>0</v>
      </c>
      <c r="AZ104" s="5">
        <f t="shared" si="40"/>
        <v>6679992.7296578381</v>
      </c>
      <c r="BA104" s="5">
        <f t="shared" si="41"/>
        <v>2353336.9601457166</v>
      </c>
      <c r="BB104">
        <v>0</v>
      </c>
      <c r="BC104" s="5">
        <f t="shared" si="42"/>
        <v>2353336.9601457166</v>
      </c>
      <c r="BD104" s="5">
        <f t="shared" si="43"/>
        <v>263111.371017</v>
      </c>
      <c r="BE104" s="5">
        <f t="shared" si="44"/>
        <v>314171.56883020548</v>
      </c>
      <c r="BF104" s="5">
        <f t="shared" si="45"/>
        <v>25786.167696008699</v>
      </c>
      <c r="BG104" s="5">
        <f t="shared" si="46"/>
        <v>0</v>
      </c>
      <c r="BH104" s="5">
        <f t="shared" si="47"/>
        <v>2956406.0676889312</v>
      </c>
      <c r="BI104" s="5">
        <f>VLOOKUP(A104,'Base Cost'!$A$5:$AF$361,32,FALSE)</f>
        <v>122159.93316308431</v>
      </c>
    </row>
    <row r="105" spans="1:61">
      <c r="A105" t="s">
        <v>309</v>
      </c>
      <c r="B105" t="s">
        <v>1889</v>
      </c>
      <c r="C105" t="s">
        <v>80</v>
      </c>
      <c r="D105" s="12" t="s">
        <v>1070</v>
      </c>
      <c r="J105" s="5"/>
      <c r="K105" s="5"/>
      <c r="L105" s="5">
        <v>7401112.1399999997</v>
      </c>
      <c r="M105" s="5">
        <f>VLOOKUP(A105,'Detail SFPR'!$A$5:$E$360,5,FALSE)</f>
        <v>8765067.2649697661</v>
      </c>
      <c r="N105" s="5">
        <f t="shared" si="28"/>
        <v>1136583.8056373065</v>
      </c>
      <c r="O105" s="5">
        <v>604403.53</v>
      </c>
      <c r="P105" s="5">
        <f>VLOOKUP(A105,'Detail SFPR'!$A$5:$F$360,6,FALSE)</f>
        <v>1549760.31</v>
      </c>
      <c r="Q105" s="5">
        <f t="shared" si="29"/>
        <v>787765.80477400008</v>
      </c>
      <c r="R105" s="5">
        <v>1131187.23</v>
      </c>
      <c r="S105" s="5">
        <f>VLOOKUP(A105,'Detail SFPR'!$A$5:$G$360,7,FALSE)</f>
        <v>1301506.1477619272</v>
      </c>
      <c r="T105" s="5">
        <f t="shared" si="48"/>
        <v>141926.75417101398</v>
      </c>
      <c r="U105" s="5">
        <v>59365.54</v>
      </c>
      <c r="V105" s="5">
        <f>VLOOKUP(A105,'Detail SFPR'!$A$5:$H$360,8,FALSE)</f>
        <v>93838.654863496835</v>
      </c>
      <c r="W105" s="5">
        <f t="shared" si="49"/>
        <v>28726.446615751913</v>
      </c>
      <c r="X105" s="5">
        <v>0</v>
      </c>
      <c r="Y105" s="5">
        <f>VLOOKUP(A105,'Detail SFPR'!$A$5:$I$360,9,FALSE)</f>
        <v>0</v>
      </c>
      <c r="Z105" s="5">
        <f t="shared" si="50"/>
        <v>0</v>
      </c>
      <c r="AA105" s="5">
        <f t="shared" si="51"/>
        <v>9196068.4399999995</v>
      </c>
      <c r="AB105" s="5">
        <f t="shared" si="52"/>
        <v>11710172.377595192</v>
      </c>
      <c r="AC105" s="5">
        <f t="shared" si="53"/>
        <v>2095002.8111980725</v>
      </c>
      <c r="AD105" s="5">
        <f t="shared" si="54"/>
        <v>11291071.251198072</v>
      </c>
      <c r="AE105" s="5"/>
      <c r="AF105" s="5"/>
      <c r="AG105" s="5">
        <f t="shared" si="30"/>
        <v>1136583.8056373065</v>
      </c>
      <c r="AH105" s="5">
        <f t="shared" si="31"/>
        <v>787765.80477400008</v>
      </c>
      <c r="AI105" s="5">
        <f t="shared" si="32"/>
        <v>141926.75417101398</v>
      </c>
      <c r="AJ105" s="5">
        <f t="shared" si="33"/>
        <v>28726.446615751913</v>
      </c>
      <c r="AK105" s="5">
        <f t="shared" si="34"/>
        <v>0</v>
      </c>
      <c r="AL105" s="5">
        <f t="shared" si="35"/>
        <v>9196068.4399999995</v>
      </c>
      <c r="AM105" s="5">
        <f t="shared" si="36"/>
        <v>11710172.377595192</v>
      </c>
      <c r="AN105" s="5">
        <f t="shared" si="37"/>
        <v>2095002.8111980725</v>
      </c>
      <c r="AO105" s="5">
        <f t="shared" si="38"/>
        <v>11291071.251198072</v>
      </c>
      <c r="AP105" s="5">
        <f>VLOOKUP(A105,'Detail SFPR'!$A$5:$M$361,13,FALSE)</f>
        <v>0</v>
      </c>
      <c r="AQ105" s="5">
        <f>VLOOKUP(A105,'Detail SFPR'!A:X,23,FALSE)</f>
        <v>13231582.030826667</v>
      </c>
      <c r="AR105" s="5">
        <f>VLOOKUP(A105,'Detail SFPR'!$A$5:$T$361,19,FALSE)</f>
        <v>11321</v>
      </c>
      <c r="AS105" s="5">
        <f>VLOOKUP(A105,'Detail SFPR'!$A$5:$U$360,21,FALSE)</f>
        <v>42890.493439999998</v>
      </c>
      <c r="AT105" s="5">
        <f>VLOOKUP(A105,'Detail SFPR'!$A$5:$V$361,22,FALSE)</f>
        <v>1049614.225391475</v>
      </c>
      <c r="AU105" s="5">
        <f t="shared" si="55"/>
        <v>25626479.000856213</v>
      </c>
      <c r="AV105" s="5"/>
      <c r="AW105" s="5">
        <v>0</v>
      </c>
      <c r="AX105" s="5">
        <v>0</v>
      </c>
      <c r="AY105" s="5">
        <f t="shared" si="39"/>
        <v>0</v>
      </c>
      <c r="AZ105" s="5">
        <f t="shared" si="40"/>
        <v>25626479.000856213</v>
      </c>
      <c r="BA105" s="5">
        <f t="shared" si="41"/>
        <v>8537695.9456373062</v>
      </c>
      <c r="BB105">
        <v>0</v>
      </c>
      <c r="BC105" s="5">
        <f t="shared" si="42"/>
        <v>8537695.9456373062</v>
      </c>
      <c r="BD105" s="5">
        <f t="shared" si="43"/>
        <v>1392169.3347740001</v>
      </c>
      <c r="BE105" s="5">
        <f t="shared" si="44"/>
        <v>1273113.984171014</v>
      </c>
      <c r="BF105" s="5">
        <f t="shared" si="45"/>
        <v>88091.986615751914</v>
      </c>
      <c r="BG105" s="5">
        <f t="shared" si="46"/>
        <v>0</v>
      </c>
      <c r="BH105" s="5">
        <f t="shared" si="47"/>
        <v>11291071.251198074</v>
      </c>
      <c r="BI105" s="5">
        <f>VLOOKUP(A105,'Base Cost'!$A$5:$AF$361,32,FALSE)</f>
        <v>451019.80302323413</v>
      </c>
    </row>
    <row r="106" spans="1:61">
      <c r="A106" t="s">
        <v>311</v>
      </c>
      <c r="B106" t="s">
        <v>312</v>
      </c>
      <c r="C106" t="s">
        <v>313</v>
      </c>
      <c r="D106" s="12" t="s">
        <v>1070</v>
      </c>
      <c r="J106" s="5"/>
      <c r="K106" s="5"/>
      <c r="L106" s="5">
        <v>186344.15</v>
      </c>
      <c r="M106" s="5">
        <f>VLOOKUP(A106,'Detail SFPR'!$A$5:$E$360,5,FALSE)</f>
        <v>315044.87367582094</v>
      </c>
      <c r="N106" s="5">
        <f t="shared" si="28"/>
        <v>107246.3130390616</v>
      </c>
      <c r="O106" s="5">
        <v>41743.1</v>
      </c>
      <c r="P106" s="5">
        <f>VLOOKUP(A106,'Detail SFPR'!$A$5:$F$360,6,FALSE)</f>
        <v>57651.659999999996</v>
      </c>
      <c r="Q106" s="5">
        <f t="shared" si="29"/>
        <v>13256.603047999999</v>
      </c>
      <c r="R106" s="5">
        <v>8373.5300000000007</v>
      </c>
      <c r="S106" s="5">
        <f>VLOOKUP(A106,'Detail SFPR'!$A$5:$G$360,7,FALSE)</f>
        <v>33966.807434534952</v>
      </c>
      <c r="T106" s="5">
        <f t="shared" si="48"/>
        <v>21326.878086197979</v>
      </c>
      <c r="U106" s="5">
        <v>0</v>
      </c>
      <c r="V106" s="5">
        <f>VLOOKUP(A106,'Detail SFPR'!$A$5:$H$360,8,FALSE)</f>
        <v>0</v>
      </c>
      <c r="W106" s="5">
        <f t="shared" si="49"/>
        <v>0</v>
      </c>
      <c r="X106" s="5">
        <v>0</v>
      </c>
      <c r="Y106" s="5">
        <f>VLOOKUP(A106,'Detail SFPR'!$A$5:$I$360,9,FALSE)</f>
        <v>0</v>
      </c>
      <c r="Z106" s="5">
        <f t="shared" si="50"/>
        <v>0</v>
      </c>
      <c r="AA106" s="5">
        <f t="shared" si="51"/>
        <v>236460.78</v>
      </c>
      <c r="AB106" s="5">
        <f t="shared" si="52"/>
        <v>406663.34111035586</v>
      </c>
      <c r="AC106" s="5">
        <f t="shared" si="53"/>
        <v>141829.79417325958</v>
      </c>
      <c r="AD106" s="5">
        <f t="shared" si="54"/>
        <v>378290.57417325955</v>
      </c>
      <c r="AE106" s="5"/>
      <c r="AF106" s="5"/>
      <c r="AG106" s="5">
        <f t="shared" si="30"/>
        <v>107246.3130390616</v>
      </c>
      <c r="AH106" s="5">
        <f t="shared" si="31"/>
        <v>13256.603047999999</v>
      </c>
      <c r="AI106" s="5">
        <f t="shared" si="32"/>
        <v>21326.878086197979</v>
      </c>
      <c r="AJ106" s="5">
        <f t="shared" si="33"/>
        <v>0</v>
      </c>
      <c r="AK106" s="5">
        <f t="shared" si="34"/>
        <v>0</v>
      </c>
      <c r="AL106" s="5">
        <f t="shared" si="35"/>
        <v>236460.78</v>
      </c>
      <c r="AM106" s="5">
        <f t="shared" si="36"/>
        <v>406663.34111035586</v>
      </c>
      <c r="AN106" s="5">
        <f t="shared" si="37"/>
        <v>141829.79417325958</v>
      </c>
      <c r="AO106" s="5">
        <f t="shared" si="38"/>
        <v>378290.57417325955</v>
      </c>
      <c r="AP106" s="5">
        <f>VLOOKUP(A106,'Detail SFPR'!$A$5:$M$361,13,FALSE)</f>
        <v>0</v>
      </c>
      <c r="AQ106" s="5">
        <f>VLOOKUP(A106,'Detail SFPR'!A:X,23,FALSE)</f>
        <v>464897.90503193188</v>
      </c>
      <c r="AR106" s="5">
        <f>VLOOKUP(A106,'Detail SFPR'!$A$5:$T$361,19,FALSE)</f>
        <v>10308.299999999999</v>
      </c>
      <c r="AS106" s="5">
        <f>VLOOKUP(A106,'Detail SFPR'!$A$5:$U$360,21,FALSE)</f>
        <v>1641.7071999999998</v>
      </c>
      <c r="AT106" s="5">
        <f>VLOOKUP(A106,'Detail SFPR'!$A$5:$V$361,22,FALSE)</f>
        <v>40175.784721576005</v>
      </c>
      <c r="AU106" s="5">
        <f t="shared" si="55"/>
        <v>895314.27112676739</v>
      </c>
      <c r="AV106" s="5"/>
      <c r="AW106" s="5">
        <v>0</v>
      </c>
      <c r="AX106" s="5">
        <v>0</v>
      </c>
      <c r="AY106" s="5">
        <f t="shared" si="39"/>
        <v>0</v>
      </c>
      <c r="AZ106" s="5">
        <f t="shared" si="40"/>
        <v>895314.27112676739</v>
      </c>
      <c r="BA106" s="5">
        <f t="shared" si="41"/>
        <v>293590.46303906158</v>
      </c>
      <c r="BB106">
        <v>0</v>
      </c>
      <c r="BC106" s="5">
        <f t="shared" si="42"/>
        <v>293590.46303906158</v>
      </c>
      <c r="BD106" s="5">
        <f t="shared" si="43"/>
        <v>54999.703047999996</v>
      </c>
      <c r="BE106" s="5">
        <f t="shared" si="44"/>
        <v>29700.408086197982</v>
      </c>
      <c r="BF106" s="5">
        <f t="shared" si="45"/>
        <v>0</v>
      </c>
      <c r="BG106" s="5">
        <f t="shared" si="46"/>
        <v>0</v>
      </c>
      <c r="BH106" s="5">
        <f t="shared" si="47"/>
        <v>378290.57417325955</v>
      </c>
      <c r="BI106" s="5">
        <f>VLOOKUP(A106,'Base Cost'!$A$5:$AF$361,32,FALSE)</f>
        <v>17263.556526847577</v>
      </c>
    </row>
    <row r="107" spans="1:61">
      <c r="A107" t="s">
        <v>314</v>
      </c>
      <c r="B107" t="s">
        <v>1890</v>
      </c>
      <c r="C107" t="s">
        <v>98</v>
      </c>
      <c r="D107" s="12" t="s">
        <v>1070</v>
      </c>
      <c r="J107" s="5"/>
      <c r="K107" s="5"/>
      <c r="L107" s="5">
        <v>941602.67</v>
      </c>
      <c r="M107" s="5">
        <f>VLOOKUP(A107,'Detail SFPR'!$A$5:$E$360,5,FALSE)</f>
        <v>625355.0749967841</v>
      </c>
      <c r="N107" s="5">
        <f t="shared" si="28"/>
        <v>-263529.12091617985</v>
      </c>
      <c r="O107" s="5">
        <v>59646.18</v>
      </c>
      <c r="P107" s="5">
        <f>VLOOKUP(A107,'Detail SFPR'!$A$5:$F$360,6,FALSE)</f>
        <v>80284.31</v>
      </c>
      <c r="Q107" s="5">
        <f t="shared" si="29"/>
        <v>17197.753729</v>
      </c>
      <c r="R107" s="5">
        <v>29509.03</v>
      </c>
      <c r="S107" s="5">
        <f>VLOOKUP(A107,'Detail SFPR'!$A$5:$G$360,7,FALSE)</f>
        <v>15348.509843688404</v>
      </c>
      <c r="T107" s="5">
        <f t="shared" si="48"/>
        <v>-11799.961446254452</v>
      </c>
      <c r="U107" s="5">
        <v>7196</v>
      </c>
      <c r="V107" s="5">
        <f>VLOOKUP(A107,'Detail SFPR'!$A$5:$H$360,8,FALSE)</f>
        <v>867.84153300000014</v>
      </c>
      <c r="W107" s="5">
        <f t="shared" si="49"/>
        <v>-5273.2544505511005</v>
      </c>
      <c r="X107" s="5">
        <v>0</v>
      </c>
      <c r="Y107" s="5">
        <f>VLOOKUP(A107,'Detail SFPR'!$A$5:$I$360,9,FALSE)</f>
        <v>0</v>
      </c>
      <c r="Z107" s="5">
        <f t="shared" si="50"/>
        <v>0</v>
      </c>
      <c r="AA107" s="5">
        <f t="shared" si="51"/>
        <v>1037953.8800000001</v>
      </c>
      <c r="AB107" s="5">
        <f t="shared" si="52"/>
        <v>721855.73637347261</v>
      </c>
      <c r="AC107" s="5">
        <f t="shared" si="53"/>
        <v>-263404.58308398543</v>
      </c>
      <c r="AD107" s="5">
        <f t="shared" si="54"/>
        <v>774549.29691601475</v>
      </c>
      <c r="AE107" s="5"/>
      <c r="AF107" s="5"/>
      <c r="AG107" s="5">
        <f t="shared" si="30"/>
        <v>-263529.12091617985</v>
      </c>
      <c r="AH107" s="5">
        <f t="shared" si="31"/>
        <v>17197.753729</v>
      </c>
      <c r="AI107" s="5">
        <f t="shared" si="32"/>
        <v>-11799.961446254452</v>
      </c>
      <c r="AJ107" s="5">
        <f t="shared" si="33"/>
        <v>-5273.2544505511005</v>
      </c>
      <c r="AK107" s="5">
        <f t="shared" si="34"/>
        <v>0</v>
      </c>
      <c r="AL107" s="5">
        <f t="shared" si="35"/>
        <v>1037953.8800000001</v>
      </c>
      <c r="AM107" s="5">
        <f t="shared" si="36"/>
        <v>721855.73637347261</v>
      </c>
      <c r="AN107" s="5">
        <f t="shared" si="37"/>
        <v>-263404.58308398543</v>
      </c>
      <c r="AO107" s="5">
        <f t="shared" si="38"/>
        <v>721855.73637347261</v>
      </c>
      <c r="AP107" s="5">
        <f>VLOOKUP(A107,'Detail SFPR'!$A$5:$M$361,13,FALSE)</f>
        <v>0</v>
      </c>
      <c r="AQ107" s="5">
        <f>VLOOKUP(A107,'Detail SFPR'!A:X,23,FALSE)</f>
        <v>828030.97381953464</v>
      </c>
      <c r="AR107" s="5">
        <f>VLOOKUP(A107,'Detail SFPR'!$A$5:$T$361,19,FALSE)</f>
        <v>10046.56</v>
      </c>
      <c r="AS107" s="5">
        <f>VLOOKUP(A107,'Detail SFPR'!$A$5:$U$360,21,FALSE)</f>
        <v>2993.2164000000002</v>
      </c>
      <c r="AT107" s="5">
        <f>VLOOKUP(A107,'Detail SFPR'!$A$5:$V$361,22,FALSE)</f>
        <v>73249.85704606201</v>
      </c>
      <c r="AU107" s="5">
        <f t="shared" si="55"/>
        <v>1636176.3436390692</v>
      </c>
      <c r="AV107" s="5"/>
      <c r="AW107" s="5">
        <v>0</v>
      </c>
      <c r="AX107" s="5">
        <v>0</v>
      </c>
      <c r="AY107" s="5">
        <f t="shared" si="39"/>
        <v>0</v>
      </c>
      <c r="AZ107" s="5">
        <f t="shared" si="40"/>
        <v>1636176.3436390692</v>
      </c>
      <c r="BA107" s="5">
        <f t="shared" si="41"/>
        <v>625355.0749967841</v>
      </c>
      <c r="BB107">
        <v>0</v>
      </c>
      <c r="BC107" s="5">
        <f t="shared" si="42"/>
        <v>625355.0749967841</v>
      </c>
      <c r="BD107" s="5">
        <f t="shared" si="43"/>
        <v>80284.31</v>
      </c>
      <c r="BE107" s="5">
        <f t="shared" si="44"/>
        <v>15348.509843688404</v>
      </c>
      <c r="BF107" s="5">
        <f t="shared" si="45"/>
        <v>867.84153300000014</v>
      </c>
      <c r="BG107" s="5">
        <f t="shared" si="46"/>
        <v>0</v>
      </c>
      <c r="BH107" s="5">
        <f t="shared" si="47"/>
        <v>721855.73637347261</v>
      </c>
      <c r="BI107" s="5">
        <f>VLOOKUP(A107,'Base Cost'!$A$5:$AF$361,32,FALSE)</f>
        <v>31475.50337751288</v>
      </c>
    </row>
    <row r="108" spans="1:61">
      <c r="A108" t="s">
        <v>316</v>
      </c>
      <c r="B108" t="s">
        <v>317</v>
      </c>
      <c r="C108" t="s">
        <v>80</v>
      </c>
      <c r="D108" s="12" t="s">
        <v>1070</v>
      </c>
      <c r="J108" s="5"/>
      <c r="K108" s="5"/>
      <c r="L108" s="5">
        <v>1660452.51</v>
      </c>
      <c r="M108" s="5">
        <f>VLOOKUP(A108,'Detail SFPR'!$A$5:$E$360,5,FALSE)</f>
        <v>1155526.5155610933</v>
      </c>
      <c r="N108" s="5">
        <f t="shared" si="28"/>
        <v>-420754.83116594097</v>
      </c>
      <c r="O108" s="5">
        <v>118120.75</v>
      </c>
      <c r="P108" s="5">
        <f>VLOOKUP(A108,'Detail SFPR'!$A$5:$F$360,6,FALSE)</f>
        <v>134667.9</v>
      </c>
      <c r="Q108" s="5">
        <f t="shared" si="29"/>
        <v>13788.740094999996</v>
      </c>
      <c r="R108" s="5">
        <v>230296.7</v>
      </c>
      <c r="S108" s="5">
        <f>VLOOKUP(A108,'Detail SFPR'!$A$5:$G$360,7,FALSE)</f>
        <v>196037.9235471854</v>
      </c>
      <c r="T108" s="5">
        <f t="shared" si="48"/>
        <v>-28547.838418130414</v>
      </c>
      <c r="U108" s="5">
        <v>0</v>
      </c>
      <c r="V108" s="5">
        <f>VLOOKUP(A108,'Detail SFPR'!$A$5:$H$360,8,FALSE)</f>
        <v>0</v>
      </c>
      <c r="W108" s="5">
        <f t="shared" si="49"/>
        <v>0</v>
      </c>
      <c r="X108" s="5">
        <v>0</v>
      </c>
      <c r="Y108" s="5">
        <f>VLOOKUP(A108,'Detail SFPR'!$A$5:$I$360,9,FALSE)</f>
        <v>0</v>
      </c>
      <c r="Z108" s="5">
        <f t="shared" si="50"/>
        <v>0</v>
      </c>
      <c r="AA108" s="5">
        <f t="shared" si="51"/>
        <v>2008869.96</v>
      </c>
      <c r="AB108" s="5">
        <f t="shared" si="52"/>
        <v>1486232.3391082787</v>
      </c>
      <c r="AC108" s="5">
        <f t="shared" si="53"/>
        <v>-435513.92948907136</v>
      </c>
      <c r="AD108" s="5">
        <f t="shared" si="54"/>
        <v>1573356.0305109285</v>
      </c>
      <c r="AE108" s="5"/>
      <c r="AF108" s="5"/>
      <c r="AG108" s="5">
        <f t="shared" si="30"/>
        <v>-420754.83116594097</v>
      </c>
      <c r="AH108" s="5">
        <f t="shared" si="31"/>
        <v>13788.740094999996</v>
      </c>
      <c r="AI108" s="5">
        <f t="shared" si="32"/>
        <v>-28547.838418130414</v>
      </c>
      <c r="AJ108" s="5">
        <f t="shared" si="33"/>
        <v>0</v>
      </c>
      <c r="AK108" s="5">
        <f t="shared" si="34"/>
        <v>0</v>
      </c>
      <c r="AL108" s="5">
        <f t="shared" si="35"/>
        <v>2008869.96</v>
      </c>
      <c r="AM108" s="5">
        <f t="shared" si="36"/>
        <v>1486232.3391082787</v>
      </c>
      <c r="AN108" s="5">
        <f t="shared" si="37"/>
        <v>-435513.92948907136</v>
      </c>
      <c r="AO108" s="5">
        <f t="shared" si="38"/>
        <v>1486232.3391082787</v>
      </c>
      <c r="AP108" s="5">
        <f>VLOOKUP(A108,'Detail SFPR'!$A$5:$M$361,13,FALSE)</f>
        <v>0</v>
      </c>
      <c r="AQ108" s="5">
        <f>VLOOKUP(A108,'Detail SFPR'!A:X,23,FALSE)</f>
        <v>1684977.9982822987</v>
      </c>
      <c r="AR108" s="5">
        <f>VLOOKUP(A108,'Detail SFPR'!$A$5:$T$361,19,FALSE)</f>
        <v>11010.46</v>
      </c>
      <c r="AS108" s="5">
        <f>VLOOKUP(A108,'Detail SFPR'!$A$5:$U$360,21,FALSE)</f>
        <v>5602.8955600000008</v>
      </c>
      <c r="AT108" s="5">
        <f>VLOOKUP(A108,'Detail SFPR'!$A$5:$V$361,22,FALSE)</f>
        <v>137113.80801401983</v>
      </c>
      <c r="AU108" s="5">
        <f t="shared" si="55"/>
        <v>3324937.5009645973</v>
      </c>
      <c r="AV108" s="5"/>
      <c r="AW108" s="5">
        <v>0</v>
      </c>
      <c r="AX108" s="5">
        <v>0</v>
      </c>
      <c r="AY108" s="5">
        <f t="shared" si="39"/>
        <v>0</v>
      </c>
      <c r="AZ108" s="5">
        <f t="shared" si="40"/>
        <v>3324937.5009645973</v>
      </c>
      <c r="BA108" s="5">
        <f t="shared" si="41"/>
        <v>1155526.5155610933</v>
      </c>
      <c r="BB108">
        <v>0</v>
      </c>
      <c r="BC108" s="5">
        <f t="shared" si="42"/>
        <v>1155526.5155610933</v>
      </c>
      <c r="BD108" s="5">
        <f t="shared" si="43"/>
        <v>134667.9</v>
      </c>
      <c r="BE108" s="5">
        <f t="shared" si="44"/>
        <v>196037.9235471854</v>
      </c>
      <c r="BF108" s="5">
        <f t="shared" si="45"/>
        <v>0</v>
      </c>
      <c r="BG108" s="5">
        <f t="shared" si="46"/>
        <v>0</v>
      </c>
      <c r="BH108" s="5">
        <f t="shared" si="47"/>
        <v>1486232.3391082787</v>
      </c>
      <c r="BI108" s="5">
        <f>VLOOKUP(A108,'Base Cost'!$A$5:$AF$361,32,FALSE)</f>
        <v>58917.8778128544</v>
      </c>
    </row>
    <row r="109" spans="1:61">
      <c r="A109" t="s">
        <v>318</v>
      </c>
      <c r="B109" t="s">
        <v>1891</v>
      </c>
      <c r="C109" t="s">
        <v>93</v>
      </c>
      <c r="D109" s="12" t="s">
        <v>1070</v>
      </c>
      <c r="J109" s="5"/>
      <c r="K109" s="5"/>
      <c r="L109" s="5">
        <v>687829.77</v>
      </c>
      <c r="M109" s="5">
        <f>VLOOKUP(A109,'Detail SFPR'!$A$5:$E$360,5,FALSE)</f>
        <v>1021744.0199782245</v>
      </c>
      <c r="N109" s="5">
        <f t="shared" si="28"/>
        <v>278250.74450685451</v>
      </c>
      <c r="O109" s="5">
        <v>80973.279999999999</v>
      </c>
      <c r="P109" s="5">
        <f>VLOOKUP(A109,'Detail SFPR'!$A$5:$F$360,6,FALSE)</f>
        <v>24845.18</v>
      </c>
      <c r="Q109" s="5">
        <f t="shared" si="29"/>
        <v>-46771.545729999998</v>
      </c>
      <c r="R109" s="5">
        <v>103298.98</v>
      </c>
      <c r="S109" s="5">
        <f>VLOOKUP(A109,'Detail SFPR'!$A$5:$G$360,7,FALSE)</f>
        <v>156366.12481082013</v>
      </c>
      <c r="T109" s="5">
        <f t="shared" si="48"/>
        <v>44220.851770856418</v>
      </c>
      <c r="U109" s="5">
        <v>0</v>
      </c>
      <c r="V109" s="5">
        <f>VLOOKUP(A109,'Detail SFPR'!$A$5:$H$360,8,FALSE)</f>
        <v>0</v>
      </c>
      <c r="W109" s="5">
        <f t="shared" si="49"/>
        <v>0</v>
      </c>
      <c r="X109" s="5">
        <v>0</v>
      </c>
      <c r="Y109" s="5">
        <f>VLOOKUP(A109,'Detail SFPR'!$A$5:$I$360,9,FALSE)</f>
        <v>34328.409979765827</v>
      </c>
      <c r="Z109" s="5">
        <f t="shared" si="50"/>
        <v>28605.864036138864</v>
      </c>
      <c r="AA109" s="5">
        <f t="shared" si="51"/>
        <v>872102.03</v>
      </c>
      <c r="AB109" s="5">
        <f t="shared" si="52"/>
        <v>1237283.7347688104</v>
      </c>
      <c r="AC109" s="5">
        <f t="shared" si="53"/>
        <v>304305.91458384978</v>
      </c>
      <c r="AD109" s="5">
        <f t="shared" si="54"/>
        <v>1176407.9445838497</v>
      </c>
      <c r="AE109" s="5"/>
      <c r="AF109" s="5"/>
      <c r="AG109" s="5">
        <f t="shared" si="30"/>
        <v>278250.74450685451</v>
      </c>
      <c r="AH109" s="5">
        <f t="shared" si="31"/>
        <v>-46771.545729999998</v>
      </c>
      <c r="AI109" s="5">
        <f t="shared" si="32"/>
        <v>44220.851770856418</v>
      </c>
      <c r="AJ109" s="5">
        <f t="shared" si="33"/>
        <v>0</v>
      </c>
      <c r="AK109" s="5">
        <f t="shared" si="34"/>
        <v>28605.864036138864</v>
      </c>
      <c r="AL109" s="5">
        <f t="shared" si="35"/>
        <v>872102.03</v>
      </c>
      <c r="AM109" s="5">
        <f t="shared" si="36"/>
        <v>1237283.7347688104</v>
      </c>
      <c r="AN109" s="5">
        <f t="shared" si="37"/>
        <v>304305.91458384978</v>
      </c>
      <c r="AO109" s="5">
        <f t="shared" si="38"/>
        <v>1176407.9445838497</v>
      </c>
      <c r="AP109" s="5">
        <f>VLOOKUP(A109,'Detail SFPR'!$A$5:$M$361,13,FALSE)</f>
        <v>0</v>
      </c>
      <c r="AQ109" s="5">
        <f>VLOOKUP(A109,'Detail SFPR'!A:X,23,FALSE)</f>
        <v>1410289.7047141616</v>
      </c>
      <c r="AR109" s="5">
        <f>VLOOKUP(A109,'Detail SFPR'!$A$5:$T$361,19,FALSE)</f>
        <v>10547.37</v>
      </c>
      <c r="AS109" s="5">
        <f>VLOOKUP(A109,'Detail SFPR'!$A$5:$U$360,21,FALSE)</f>
        <v>4877.2606400000004</v>
      </c>
      <c r="AT109" s="5">
        <f>VLOOKUP(A109,'Detail SFPR'!$A$5:$V$361,22,FALSE)</f>
        <v>119356.1029053512</v>
      </c>
      <c r="AU109" s="5">
        <f t="shared" si="55"/>
        <v>2721478.3828433626</v>
      </c>
      <c r="AV109" s="5"/>
      <c r="AW109" s="5">
        <v>0</v>
      </c>
      <c r="AX109" s="5">
        <v>0</v>
      </c>
      <c r="AY109" s="5">
        <f t="shared" si="39"/>
        <v>0</v>
      </c>
      <c r="AZ109" s="5">
        <f t="shared" si="40"/>
        <v>2721478.3828433626</v>
      </c>
      <c r="BA109" s="5">
        <f t="shared" si="41"/>
        <v>966080.51450685458</v>
      </c>
      <c r="BB109">
        <v>0</v>
      </c>
      <c r="BC109" s="5">
        <f t="shared" si="42"/>
        <v>966080.51450685458</v>
      </c>
      <c r="BD109" s="5">
        <f t="shared" si="43"/>
        <v>34201.734270000001</v>
      </c>
      <c r="BE109" s="5">
        <f t="shared" si="44"/>
        <v>147519.8317708564</v>
      </c>
      <c r="BF109" s="5">
        <f t="shared" si="45"/>
        <v>0</v>
      </c>
      <c r="BG109" s="5">
        <f t="shared" si="46"/>
        <v>28605.864036138864</v>
      </c>
      <c r="BH109" s="5">
        <f t="shared" si="47"/>
        <v>1176407.9445838497</v>
      </c>
      <c r="BI109" s="5">
        <f>VLOOKUP(A109,'Base Cost'!$A$5:$AF$361,32,FALSE)</f>
        <v>51287.382277917037</v>
      </c>
    </row>
    <row r="110" spans="1:61">
      <c r="A110" t="s">
        <v>320</v>
      </c>
      <c r="B110" t="s">
        <v>1892</v>
      </c>
      <c r="C110" t="s">
        <v>93</v>
      </c>
      <c r="D110" s="12" t="s">
        <v>1070</v>
      </c>
      <c r="J110" s="5"/>
      <c r="K110" s="5"/>
      <c r="L110" s="5">
        <v>2110695.42</v>
      </c>
      <c r="M110" s="5">
        <f>VLOOKUP(A110,'Detail SFPR'!$A$5:$E$360,5,FALSE)</f>
        <v>4265056.1403323803</v>
      </c>
      <c r="N110" s="5">
        <f t="shared" si="28"/>
        <v>1795228.7882529728</v>
      </c>
      <c r="O110" s="5">
        <v>175730.97</v>
      </c>
      <c r="P110" s="5">
        <f>VLOOKUP(A110,'Detail SFPR'!$A$5:$F$360,6,FALSE)</f>
        <v>325353.24</v>
      </c>
      <c r="Q110" s="5">
        <f t="shared" si="29"/>
        <v>124680.237591</v>
      </c>
      <c r="R110" s="5">
        <v>309202.09999999998</v>
      </c>
      <c r="S110" s="5">
        <f>VLOOKUP(A110,'Detail SFPR'!$A$5:$G$360,7,FALSE)</f>
        <v>314399.07124191668</v>
      </c>
      <c r="T110" s="5">
        <f t="shared" si="48"/>
        <v>4330.63613588919</v>
      </c>
      <c r="U110" s="5">
        <v>177780.12</v>
      </c>
      <c r="V110" s="5">
        <f>VLOOKUP(A110,'Detail SFPR'!$A$5:$H$360,8,FALSE)</f>
        <v>429066.74372409529</v>
      </c>
      <c r="W110" s="5">
        <f t="shared" si="49"/>
        <v>209397.14354928862</v>
      </c>
      <c r="X110" s="5">
        <v>0</v>
      </c>
      <c r="Y110" s="5">
        <f>VLOOKUP(A110,'Detail SFPR'!$A$5:$I$360,9,FALSE)</f>
        <v>0</v>
      </c>
      <c r="Z110" s="5">
        <f t="shared" si="50"/>
        <v>0</v>
      </c>
      <c r="AA110" s="5">
        <f t="shared" si="51"/>
        <v>2773408.6100000003</v>
      </c>
      <c r="AB110" s="5">
        <f t="shared" si="52"/>
        <v>5333875.1952983933</v>
      </c>
      <c r="AC110" s="5">
        <f t="shared" si="53"/>
        <v>2133636.8055291506</v>
      </c>
      <c r="AD110" s="5">
        <f t="shared" si="54"/>
        <v>4907045.4155291505</v>
      </c>
      <c r="AE110" s="5"/>
      <c r="AF110" s="5"/>
      <c r="AG110" s="5">
        <f t="shared" si="30"/>
        <v>1795228.7882529728</v>
      </c>
      <c r="AH110" s="5">
        <f t="shared" si="31"/>
        <v>124680.237591</v>
      </c>
      <c r="AI110" s="5">
        <f t="shared" si="32"/>
        <v>4330.63613588919</v>
      </c>
      <c r="AJ110" s="5">
        <f t="shared" si="33"/>
        <v>209397.14354928862</v>
      </c>
      <c r="AK110" s="5">
        <f t="shared" si="34"/>
        <v>0</v>
      </c>
      <c r="AL110" s="5">
        <f t="shared" si="35"/>
        <v>2773408.6100000003</v>
      </c>
      <c r="AM110" s="5">
        <f t="shared" si="36"/>
        <v>5333875.1952983933</v>
      </c>
      <c r="AN110" s="5">
        <f t="shared" si="37"/>
        <v>2133636.8055291506</v>
      </c>
      <c r="AO110" s="5">
        <f t="shared" si="38"/>
        <v>4907045.4155291505</v>
      </c>
      <c r="AP110" s="5">
        <f>VLOOKUP(A110,'Detail SFPR'!$A$5:$M$361,13,FALSE)</f>
        <v>0</v>
      </c>
      <c r="AQ110" s="5">
        <f>VLOOKUP(A110,'Detail SFPR'!A:X,23,FALSE)</f>
        <v>6069911.1118211439</v>
      </c>
      <c r="AR110" s="5">
        <f>VLOOKUP(A110,'Detail SFPR'!$A$5:$T$361,19,FALSE)</f>
        <v>10682.27</v>
      </c>
      <c r="AS110" s="5">
        <f>VLOOKUP(A110,'Detail SFPR'!$A$5:$U$360,21,FALSE)</f>
        <v>20749.798439999999</v>
      </c>
      <c r="AT110" s="5">
        <f>VLOOKUP(A110,'Detail SFPR'!$A$5:$V$361,22,FALSE)</f>
        <v>507788.13368275022</v>
      </c>
      <c r="AU110" s="5">
        <f t="shared" si="55"/>
        <v>11516176.729473045</v>
      </c>
      <c r="AV110" s="5"/>
      <c r="AW110" s="5">
        <v>0</v>
      </c>
      <c r="AX110" s="5">
        <v>0</v>
      </c>
      <c r="AY110" s="5">
        <f t="shared" si="39"/>
        <v>0</v>
      </c>
      <c r="AZ110" s="5">
        <f t="shared" si="40"/>
        <v>11516176.729473045</v>
      </c>
      <c r="BA110" s="5">
        <f t="shared" si="41"/>
        <v>3905924.2082529729</v>
      </c>
      <c r="BB110">
        <v>0</v>
      </c>
      <c r="BC110" s="5">
        <f t="shared" si="42"/>
        <v>3905924.2082529729</v>
      </c>
      <c r="BD110" s="5">
        <f t="shared" si="43"/>
        <v>300411.20759100001</v>
      </c>
      <c r="BE110" s="5">
        <f t="shared" si="44"/>
        <v>313532.73613588919</v>
      </c>
      <c r="BF110" s="5">
        <f t="shared" si="45"/>
        <v>387177.26354928862</v>
      </c>
      <c r="BG110" s="5">
        <f t="shared" si="46"/>
        <v>0</v>
      </c>
      <c r="BH110" s="5">
        <f t="shared" si="47"/>
        <v>4907045.4155291505</v>
      </c>
      <c r="BI110" s="5">
        <f>VLOOKUP(A110,'Base Cost'!$A$5:$AF$361,32,FALSE)</f>
        <v>218196.83698142623</v>
      </c>
    </row>
    <row r="111" spans="1:61">
      <c r="A111" t="s">
        <v>322</v>
      </c>
      <c r="B111" t="s">
        <v>2801</v>
      </c>
      <c r="C111" t="s">
        <v>72</v>
      </c>
      <c r="D111" s="12" t="s">
        <v>807</v>
      </c>
      <c r="J111" s="5"/>
      <c r="K111" s="5"/>
      <c r="L111" s="5">
        <v>4334990.75</v>
      </c>
      <c r="M111" s="5">
        <f>VLOOKUP(A111,'Detail SFPR'!$A$5:$E$360,5,FALSE)</f>
        <v>8736222.8927602507</v>
      </c>
      <c r="N111" s="5">
        <f t="shared" si="28"/>
        <v>3667546.7445621169</v>
      </c>
      <c r="O111" s="5">
        <v>198010.21</v>
      </c>
      <c r="P111" s="5">
        <f>VLOOKUP(A111,'Detail SFPR'!$A$5:$F$360,6,FALSE)</f>
        <v>628295.01498353458</v>
      </c>
      <c r="Q111" s="5">
        <f t="shared" si="29"/>
        <v>358556.32799277944</v>
      </c>
      <c r="R111" s="5">
        <v>59966.52</v>
      </c>
      <c r="S111" s="5">
        <f>VLOOKUP(A111,'Detail SFPR'!$A$5:$G$360,7,FALSE)</f>
        <v>3671.4622765999002</v>
      </c>
      <c r="T111" s="5">
        <f t="shared" si="48"/>
        <v>-46910.6716009093</v>
      </c>
      <c r="U111" s="5">
        <v>0</v>
      </c>
      <c r="V111" s="5">
        <f>VLOOKUP(A111,'Detail SFPR'!$A$5:$H$360,8,FALSE)</f>
        <v>1735.6830660000003</v>
      </c>
      <c r="W111" s="5">
        <f t="shared" si="49"/>
        <v>1446.3446988978003</v>
      </c>
      <c r="X111" s="5">
        <v>939630.14</v>
      </c>
      <c r="Y111" s="5">
        <f>VLOOKUP(A111,'Detail SFPR'!$A$5:$I$360,9,FALSE)</f>
        <v>1231080.5321336463</v>
      </c>
      <c r="Z111" s="5">
        <f t="shared" si="50"/>
        <v>242865.61176496747</v>
      </c>
      <c r="AA111" s="5">
        <f t="shared" si="51"/>
        <v>5532597.6199999992</v>
      </c>
      <c r="AB111" s="5">
        <f t="shared" si="52"/>
        <v>10601005.585220031</v>
      </c>
      <c r="AC111" s="5">
        <f t="shared" si="53"/>
        <v>4223504.3574178526</v>
      </c>
      <c r="AD111" s="5">
        <f t="shared" si="54"/>
        <v>9756101.9774178527</v>
      </c>
      <c r="AE111" s="5"/>
      <c r="AF111" s="5"/>
      <c r="AG111" s="5">
        <f t="shared" si="30"/>
        <v>3667546.7445621169</v>
      </c>
      <c r="AH111" s="5">
        <f t="shared" si="31"/>
        <v>358556.32799277944</v>
      </c>
      <c r="AI111" s="5">
        <f t="shared" si="32"/>
        <v>-46910.6716009093</v>
      </c>
      <c r="AJ111" s="5">
        <f t="shared" si="33"/>
        <v>1446.3446988978003</v>
      </c>
      <c r="AK111" s="5">
        <f t="shared" si="34"/>
        <v>242865.61176496747</v>
      </c>
      <c r="AL111" s="5">
        <f t="shared" si="35"/>
        <v>5532597.6199999992</v>
      </c>
      <c r="AM111" s="5">
        <f t="shared" si="36"/>
        <v>10601005.585220031</v>
      </c>
      <c r="AN111" s="5">
        <f t="shared" si="37"/>
        <v>4223504.3574178526</v>
      </c>
      <c r="AO111" s="5">
        <f t="shared" si="38"/>
        <v>9756101.9774178527</v>
      </c>
      <c r="AP111" s="5">
        <f>VLOOKUP(A111,'Detail SFPR'!$A$5:$M$361,13,FALSE)</f>
        <v>0</v>
      </c>
      <c r="AQ111" s="5">
        <f>VLOOKUP(A111,'Detail SFPR'!A:X,23,FALSE)</f>
        <v>11653197.006469667</v>
      </c>
      <c r="AR111" s="5">
        <f>VLOOKUP(A111,'Detail SFPR'!$A$5:$T$361,19,FALSE)</f>
        <v>10265.370000000001</v>
      </c>
      <c r="AS111" s="5">
        <f>VLOOKUP(A111,'Detail SFPR'!$A$5:$U$360,21,FALSE)</f>
        <v>41307.839200000002</v>
      </c>
      <c r="AT111" s="5">
        <f>VLOOKUP(A111,'Detail SFPR'!$A$5:$V$361,22,FALSE)</f>
        <v>1010883.5820496361</v>
      </c>
      <c r="AU111" s="5">
        <f t="shared" si="55"/>
        <v>22471755.775137156</v>
      </c>
      <c r="AV111" s="5"/>
      <c r="AW111" s="5">
        <v>0</v>
      </c>
      <c r="AX111" s="5">
        <v>0</v>
      </c>
      <c r="AY111" s="5">
        <f t="shared" si="39"/>
        <v>0</v>
      </c>
      <c r="AZ111" s="5">
        <f t="shared" si="40"/>
        <v>22471755.775137156</v>
      </c>
      <c r="BA111" s="5">
        <f t="shared" si="41"/>
        <v>8002537.4945621174</v>
      </c>
      <c r="BB111">
        <v>0</v>
      </c>
      <c r="BC111" s="5">
        <f t="shared" si="42"/>
        <v>8002537.4945621174</v>
      </c>
      <c r="BD111" s="5">
        <f t="shared" si="43"/>
        <v>556566.5379927794</v>
      </c>
      <c r="BE111" s="5">
        <f t="shared" si="44"/>
        <v>13055.848399090697</v>
      </c>
      <c r="BF111" s="5">
        <f t="shared" si="45"/>
        <v>1446.3446988978003</v>
      </c>
      <c r="BG111" s="5">
        <f t="shared" si="46"/>
        <v>1182495.7517649676</v>
      </c>
      <c r="BH111" s="5">
        <f t="shared" si="47"/>
        <v>9756101.9774178546</v>
      </c>
      <c r="BI111" s="5">
        <f>VLOOKUP(A111,'Base Cost'!$A$5:$AF$361,32,FALSE)</f>
        <v>434377.22453256598</v>
      </c>
    </row>
    <row r="112" spans="1:61">
      <c r="A112" t="s">
        <v>326</v>
      </c>
      <c r="B112" t="s">
        <v>1893</v>
      </c>
      <c r="C112" t="s">
        <v>328</v>
      </c>
      <c r="D112" s="12" t="s">
        <v>1070</v>
      </c>
      <c r="J112" s="5"/>
      <c r="K112" s="5"/>
      <c r="L112" s="5">
        <v>404297.98</v>
      </c>
      <c r="M112" s="5">
        <f>VLOOKUP(A112,'Detail SFPR'!$A$5:$E$360,5,FALSE)</f>
        <v>529981.41281814897</v>
      </c>
      <c r="N112" s="5">
        <f t="shared" si="28"/>
        <v>104732.00456736355</v>
      </c>
      <c r="O112" s="5">
        <v>50248.75</v>
      </c>
      <c r="P112" s="5">
        <f>VLOOKUP(A112,'Detail SFPR'!$A$5:$F$360,6,FALSE)</f>
        <v>46527.179999999993</v>
      </c>
      <c r="Q112" s="5">
        <f t="shared" si="29"/>
        <v>-3101.1842810000062</v>
      </c>
      <c r="R112" s="5">
        <v>12474.49</v>
      </c>
      <c r="S112" s="5">
        <f>VLOOKUP(A112,'Detail SFPR'!$A$5:$G$360,7,FALSE)</f>
        <v>41167.561855075546</v>
      </c>
      <c r="T112" s="5">
        <f t="shared" si="48"/>
        <v>23909.936776834456</v>
      </c>
      <c r="U112" s="5">
        <v>0</v>
      </c>
      <c r="V112" s="5">
        <f>VLOOKUP(A112,'Detail SFPR'!$A$5:$H$360,8,FALSE)</f>
        <v>0</v>
      </c>
      <c r="W112" s="5">
        <f t="shared" si="49"/>
        <v>0</v>
      </c>
      <c r="X112" s="5">
        <v>0</v>
      </c>
      <c r="Y112" s="5">
        <f>VLOOKUP(A112,'Detail SFPR'!$A$5:$I$360,9,FALSE)</f>
        <v>0</v>
      </c>
      <c r="Z112" s="5">
        <f t="shared" si="50"/>
        <v>0</v>
      </c>
      <c r="AA112" s="5">
        <f t="shared" si="51"/>
        <v>467021.22</v>
      </c>
      <c r="AB112" s="5">
        <f t="shared" si="52"/>
        <v>617676.15467322443</v>
      </c>
      <c r="AC112" s="5">
        <f t="shared" si="53"/>
        <v>125540.75706319799</v>
      </c>
      <c r="AD112" s="5">
        <f t="shared" si="54"/>
        <v>592561.97706319799</v>
      </c>
      <c r="AE112" s="5"/>
      <c r="AF112" s="5"/>
      <c r="AG112" s="5">
        <f t="shared" si="30"/>
        <v>104732.00456736355</v>
      </c>
      <c r="AH112" s="5">
        <f t="shared" si="31"/>
        <v>-3101.1842810000062</v>
      </c>
      <c r="AI112" s="5">
        <f t="shared" si="32"/>
        <v>23909.936776834456</v>
      </c>
      <c r="AJ112" s="5">
        <f t="shared" si="33"/>
        <v>0</v>
      </c>
      <c r="AK112" s="5">
        <f t="shared" si="34"/>
        <v>0</v>
      </c>
      <c r="AL112" s="5">
        <f t="shared" si="35"/>
        <v>467021.22</v>
      </c>
      <c r="AM112" s="5">
        <f t="shared" si="36"/>
        <v>617676.15467322443</v>
      </c>
      <c r="AN112" s="5">
        <f t="shared" si="37"/>
        <v>125540.75706319799</v>
      </c>
      <c r="AO112" s="5">
        <f t="shared" si="38"/>
        <v>592561.97706319799</v>
      </c>
      <c r="AP112" s="5">
        <f>VLOOKUP(A112,'Detail SFPR'!$A$5:$M$361,13,FALSE)</f>
        <v>0</v>
      </c>
      <c r="AQ112" s="5">
        <f>VLOOKUP(A112,'Detail SFPR'!A:X,23,FALSE)</f>
        <v>709692.65912180603</v>
      </c>
      <c r="AR112" s="5">
        <f>VLOOKUP(A112,'Detail SFPR'!$A$5:$T$361,19,FALSE)</f>
        <v>9924.4599999999991</v>
      </c>
      <c r="AS112" s="5">
        <f>VLOOKUP(A112,'Detail SFPR'!$A$5:$U$360,21,FALSE)</f>
        <v>2594.0635199999997</v>
      </c>
      <c r="AT112" s="5">
        <f>VLOOKUP(A112,'Detail SFPR'!$A$5:$V$361,22,FALSE)</f>
        <v>63481.805728581588</v>
      </c>
      <c r="AU112" s="5">
        <f t="shared" si="55"/>
        <v>1378254.9654335855</v>
      </c>
      <c r="AV112" s="5"/>
      <c r="AW112" s="5">
        <v>0</v>
      </c>
      <c r="AX112" s="5">
        <v>0</v>
      </c>
      <c r="AY112" s="5">
        <f t="shared" si="39"/>
        <v>0</v>
      </c>
      <c r="AZ112" s="5">
        <f t="shared" si="40"/>
        <v>1378254.9654335855</v>
      </c>
      <c r="BA112" s="5">
        <f t="shared" si="41"/>
        <v>509029.98456736351</v>
      </c>
      <c r="BB112">
        <v>0</v>
      </c>
      <c r="BC112" s="5">
        <f t="shared" si="42"/>
        <v>509029.98456736351</v>
      </c>
      <c r="BD112" s="5">
        <f t="shared" si="43"/>
        <v>47147.565718999991</v>
      </c>
      <c r="BE112" s="5">
        <f t="shared" si="44"/>
        <v>36384.426776834458</v>
      </c>
      <c r="BF112" s="5">
        <f t="shared" si="45"/>
        <v>0</v>
      </c>
      <c r="BG112" s="5">
        <f t="shared" si="46"/>
        <v>0</v>
      </c>
      <c r="BH112" s="5">
        <f t="shared" si="47"/>
        <v>592561.97706319788</v>
      </c>
      <c r="BI112" s="5">
        <f>VLOOKUP(A112,'Base Cost'!$A$5:$AF$361,32,FALSE)</f>
        <v>27278.166418319415</v>
      </c>
    </row>
    <row r="113" spans="1:61">
      <c r="A113" t="s">
        <v>329</v>
      </c>
      <c r="B113" t="s">
        <v>330</v>
      </c>
      <c r="C113" t="s">
        <v>125</v>
      </c>
      <c r="D113" s="12" t="s">
        <v>1070</v>
      </c>
      <c r="J113" s="5"/>
      <c r="K113" s="5"/>
      <c r="L113" s="5">
        <v>4977686.91</v>
      </c>
      <c r="M113" s="5">
        <f>VLOOKUP(A113,'Detail SFPR'!$A$5:$E$360,5,FALSE)</f>
        <v>7504230.1011250224</v>
      </c>
      <c r="N113" s="5">
        <f t="shared" si="28"/>
        <v>2105368.441164481</v>
      </c>
      <c r="O113" s="5">
        <v>348571.41</v>
      </c>
      <c r="P113" s="5">
        <f>VLOOKUP(A113,'Detail SFPR'!$A$5:$F$360,6,FALSE)</f>
        <v>812581.13</v>
      </c>
      <c r="Q113" s="5">
        <f t="shared" si="29"/>
        <v>386659.29967600002</v>
      </c>
      <c r="R113" s="5">
        <v>657772.6</v>
      </c>
      <c r="S113" s="5">
        <f>VLOOKUP(A113,'Detail SFPR'!$A$5:$G$360,7,FALSE)</f>
        <v>650647.9142124994</v>
      </c>
      <c r="T113" s="5">
        <f t="shared" si="48"/>
        <v>-5937.0006667242342</v>
      </c>
      <c r="U113" s="5">
        <v>115531.2</v>
      </c>
      <c r="V113" s="5">
        <f>VLOOKUP(A113,'Detail SFPR'!$A$5:$H$360,8,FALSE)</f>
        <v>133387.93704479226</v>
      </c>
      <c r="W113" s="5">
        <f t="shared" si="49"/>
        <v>14880.018979425389</v>
      </c>
      <c r="X113" s="5">
        <v>33332.639999999999</v>
      </c>
      <c r="Y113" s="5">
        <f>VLOOKUP(A113,'Detail SFPR'!$A$5:$I$360,9,FALSE)</f>
        <v>939374.90930445911</v>
      </c>
      <c r="Z113" s="5">
        <f t="shared" si="50"/>
        <v>755005.02301140584</v>
      </c>
      <c r="AA113" s="5">
        <f t="shared" si="51"/>
        <v>6132894.7599999998</v>
      </c>
      <c r="AB113" s="5">
        <f t="shared" si="52"/>
        <v>10040221.991686773</v>
      </c>
      <c r="AC113" s="5">
        <f t="shared" si="53"/>
        <v>3255975.7821645886</v>
      </c>
      <c r="AD113" s="5">
        <f t="shared" si="54"/>
        <v>9388870.5421645883</v>
      </c>
      <c r="AE113" s="5"/>
      <c r="AF113" s="5"/>
      <c r="AG113" s="5">
        <f t="shared" si="30"/>
        <v>2105368.441164481</v>
      </c>
      <c r="AH113" s="5">
        <f t="shared" si="31"/>
        <v>386659.29967600002</v>
      </c>
      <c r="AI113" s="5">
        <f t="shared" si="32"/>
        <v>-5937.0006667242342</v>
      </c>
      <c r="AJ113" s="5">
        <f t="shared" si="33"/>
        <v>14880.018979425389</v>
      </c>
      <c r="AK113" s="5">
        <f t="shared" si="34"/>
        <v>755005.02301140584</v>
      </c>
      <c r="AL113" s="5">
        <f t="shared" si="35"/>
        <v>6132894.7599999998</v>
      </c>
      <c r="AM113" s="5">
        <f t="shared" si="36"/>
        <v>10040221.991686773</v>
      </c>
      <c r="AN113" s="5">
        <f t="shared" si="37"/>
        <v>3255975.7821645886</v>
      </c>
      <c r="AO113" s="5">
        <f t="shared" si="38"/>
        <v>9388870.5421645883</v>
      </c>
      <c r="AP113" s="5">
        <f>VLOOKUP(A113,'Detail SFPR'!$A$5:$M$361,13,FALSE)</f>
        <v>0</v>
      </c>
      <c r="AQ113" s="5">
        <f>VLOOKUP(A113,'Detail SFPR'!A:X,23,FALSE)</f>
        <v>11313067.343208227</v>
      </c>
      <c r="AR113" s="5">
        <f>VLOOKUP(A113,'Detail SFPR'!$A$5:$T$361,19,FALSE)</f>
        <v>11592.13</v>
      </c>
      <c r="AS113" s="5">
        <f>VLOOKUP(A113,'Detail SFPR'!$A$5:$U$360,21,FALSE)</f>
        <v>35883.14632</v>
      </c>
      <c r="AT113" s="5">
        <f>VLOOKUP(A113,'Detail SFPR'!$A$5:$V$361,22,FALSE)</f>
        <v>878130.74200145551</v>
      </c>
      <c r="AU113" s="5">
        <f t="shared" si="55"/>
        <v>21627543.903694272</v>
      </c>
      <c r="AV113" s="5"/>
      <c r="AW113" s="5">
        <v>0</v>
      </c>
      <c r="AX113" s="5">
        <v>0</v>
      </c>
      <c r="AY113" s="5">
        <f t="shared" si="39"/>
        <v>0</v>
      </c>
      <c r="AZ113" s="5">
        <f t="shared" si="40"/>
        <v>21627543.903694272</v>
      </c>
      <c r="BA113" s="5">
        <f t="shared" si="41"/>
        <v>7083055.3511644807</v>
      </c>
      <c r="BB113">
        <v>0</v>
      </c>
      <c r="BC113" s="5">
        <f t="shared" si="42"/>
        <v>7083055.3511644807</v>
      </c>
      <c r="BD113" s="5">
        <f t="shared" si="43"/>
        <v>735230.70967600006</v>
      </c>
      <c r="BE113" s="5">
        <f t="shared" si="44"/>
        <v>651835.59933327569</v>
      </c>
      <c r="BF113" s="5">
        <f t="shared" si="45"/>
        <v>130411.21897942538</v>
      </c>
      <c r="BG113" s="5">
        <f t="shared" si="46"/>
        <v>788337.66301140585</v>
      </c>
      <c r="BH113" s="5">
        <f t="shared" si="47"/>
        <v>9388870.5421645883</v>
      </c>
      <c r="BI113" s="5">
        <f>VLOOKUP(A113,'Base Cost'!$A$5:$AF$361,32,FALSE)</f>
        <v>377333.25702443323</v>
      </c>
    </row>
    <row r="114" spans="1:61">
      <c r="A114" t="s">
        <v>331</v>
      </c>
      <c r="B114" t="s">
        <v>1894</v>
      </c>
      <c r="C114" t="s">
        <v>72</v>
      </c>
      <c r="D114" s="12" t="s">
        <v>1070</v>
      </c>
      <c r="J114" s="5"/>
      <c r="K114" s="5"/>
      <c r="L114" s="5">
        <v>1987039.44</v>
      </c>
      <c r="M114" s="5">
        <f>VLOOKUP(A114,'Detail SFPR'!$A$5:$E$360,5,FALSE)</f>
        <v>2428982.3921751911</v>
      </c>
      <c r="N114" s="5">
        <f t="shared" si="28"/>
        <v>368271.06204758678</v>
      </c>
      <c r="O114" s="5">
        <v>217478.77</v>
      </c>
      <c r="P114" s="5">
        <f>VLOOKUP(A114,'Detail SFPR'!$A$5:$F$360,6,FALSE)</f>
        <v>278157.015464</v>
      </c>
      <c r="Q114" s="5">
        <f t="shared" si="29"/>
        <v>50563.181945151206</v>
      </c>
      <c r="R114" s="5">
        <v>247869.04</v>
      </c>
      <c r="S114" s="5">
        <f>VLOOKUP(A114,'Detail SFPR'!$A$5:$G$360,7,FALSE)</f>
        <v>291688.05367136991</v>
      </c>
      <c r="T114" s="5">
        <f t="shared" si="48"/>
        <v>36514.384092352542</v>
      </c>
      <c r="U114" s="5">
        <v>12496</v>
      </c>
      <c r="V114" s="5">
        <f>VLOOKUP(A114,'Detail SFPR'!$A$5:$H$360,8,FALSE)</f>
        <v>867.84153300000014</v>
      </c>
      <c r="W114" s="5">
        <f t="shared" si="49"/>
        <v>-9689.7444505510994</v>
      </c>
      <c r="X114" s="5">
        <v>0</v>
      </c>
      <c r="Y114" s="5">
        <f>VLOOKUP(A114,'Detail SFPR'!$A$5:$I$360,9,FALSE)</f>
        <v>103720.99594413168</v>
      </c>
      <c r="Z114" s="5">
        <f t="shared" si="50"/>
        <v>86430.705920244931</v>
      </c>
      <c r="AA114" s="5">
        <f t="shared" si="51"/>
        <v>2464883.25</v>
      </c>
      <c r="AB114" s="5">
        <f t="shared" si="52"/>
        <v>3103416.2987876926</v>
      </c>
      <c r="AC114" s="5">
        <f t="shared" si="53"/>
        <v>532089.58955478435</v>
      </c>
      <c r="AD114" s="5">
        <f t="shared" si="54"/>
        <v>2996972.8395547844</v>
      </c>
      <c r="AE114" s="5"/>
      <c r="AF114" s="5"/>
      <c r="AG114" s="5">
        <f t="shared" si="30"/>
        <v>368271.06204758678</v>
      </c>
      <c r="AH114" s="5">
        <f t="shared" si="31"/>
        <v>50563.181945151206</v>
      </c>
      <c r="AI114" s="5">
        <f t="shared" si="32"/>
        <v>36514.384092352542</v>
      </c>
      <c r="AJ114" s="5">
        <f t="shared" si="33"/>
        <v>-9689.7444505510994</v>
      </c>
      <c r="AK114" s="5">
        <f t="shared" si="34"/>
        <v>86430.705920244931</v>
      </c>
      <c r="AL114" s="5">
        <f t="shared" si="35"/>
        <v>2464883.25</v>
      </c>
      <c r="AM114" s="5">
        <f t="shared" si="36"/>
        <v>3103416.2987876926</v>
      </c>
      <c r="AN114" s="5">
        <f t="shared" si="37"/>
        <v>532089.58955478435</v>
      </c>
      <c r="AO114" s="5">
        <f t="shared" si="38"/>
        <v>2996972.8395547844</v>
      </c>
      <c r="AP114" s="5">
        <f>VLOOKUP(A114,'Detail SFPR'!$A$5:$M$361,13,FALSE)</f>
        <v>74882.080000000002</v>
      </c>
      <c r="AQ114" s="5">
        <f>VLOOKUP(A114,'Detail SFPR'!A:X,23,FALSE)</f>
        <v>3616827.4899075069</v>
      </c>
      <c r="AR114" s="5">
        <f>VLOOKUP(A114,'Detail SFPR'!$A$5:$T$361,19,FALSE)</f>
        <v>10683.51</v>
      </c>
      <c r="AS114" s="5">
        <f>VLOOKUP(A114,'Detail SFPR'!$A$5:$U$360,21,FALSE)</f>
        <v>12362.69924</v>
      </c>
      <c r="AT114" s="5">
        <f>VLOOKUP(A114,'Detail SFPR'!$A$5:$V$361,22,FALSE)</f>
        <v>302539.41947981418</v>
      </c>
      <c r="AU114" s="5">
        <f t="shared" si="55"/>
        <v>7014268.0381821059</v>
      </c>
      <c r="AV114" s="5"/>
      <c r="AW114" s="5">
        <v>0</v>
      </c>
      <c r="AX114" s="5">
        <v>0</v>
      </c>
      <c r="AY114" s="5">
        <f t="shared" si="39"/>
        <v>0</v>
      </c>
      <c r="AZ114" s="5">
        <f t="shared" si="40"/>
        <v>7014268.0381821059</v>
      </c>
      <c r="BA114" s="5">
        <f t="shared" si="41"/>
        <v>2355310.5020475867</v>
      </c>
      <c r="BB114">
        <v>0</v>
      </c>
      <c r="BC114" s="5">
        <f t="shared" si="42"/>
        <v>2355310.5020475867</v>
      </c>
      <c r="BD114" s="5">
        <f t="shared" si="43"/>
        <v>268041.9519451512</v>
      </c>
      <c r="BE114" s="5">
        <f t="shared" si="44"/>
        <v>284383.42409235256</v>
      </c>
      <c r="BF114" s="5">
        <f t="shared" si="45"/>
        <v>2806.2555494489006</v>
      </c>
      <c r="BG114" s="5">
        <f t="shared" si="46"/>
        <v>86430.705920244931</v>
      </c>
      <c r="BH114" s="5">
        <f t="shared" si="47"/>
        <v>2996972.8395547844</v>
      </c>
      <c r="BI114" s="5">
        <f>VLOOKUP(A114,'Base Cost'!$A$5:$AF$361,32,FALSE)</f>
        <v>130001.35295389798</v>
      </c>
    </row>
    <row r="115" spans="1:61">
      <c r="A115" t="s">
        <v>333</v>
      </c>
      <c r="B115" t="s">
        <v>1895</v>
      </c>
      <c r="C115" t="s">
        <v>80</v>
      </c>
      <c r="D115" s="12" t="s">
        <v>1070</v>
      </c>
      <c r="J115" s="5"/>
      <c r="K115" s="5"/>
      <c r="L115" s="5">
        <v>2915971.55</v>
      </c>
      <c r="M115" s="5">
        <f>VLOOKUP(A115,'Detail SFPR'!$A$5:$E$360,5,FALSE)</f>
        <v>2448679.0871662586</v>
      </c>
      <c r="N115" s="5">
        <f t="shared" si="28"/>
        <v>-389394.80927935656</v>
      </c>
      <c r="O115" s="5">
        <v>490013.79</v>
      </c>
      <c r="P115" s="5">
        <f>VLOOKUP(A115,'Detail SFPR'!$A$5:$F$360,6,FALSE)</f>
        <v>347712.17</v>
      </c>
      <c r="Q115" s="5">
        <f t="shared" si="29"/>
        <v>-118579.939946</v>
      </c>
      <c r="R115" s="5">
        <v>452162.27</v>
      </c>
      <c r="S115" s="5">
        <f>VLOOKUP(A115,'Detail SFPR'!$A$5:$G$360,7,FALSE)</f>
        <v>457089.62065556151</v>
      </c>
      <c r="T115" s="5">
        <f t="shared" si="48"/>
        <v>4105.961301279388</v>
      </c>
      <c r="U115" s="5">
        <v>10405.94</v>
      </c>
      <c r="V115" s="5">
        <f>VLOOKUP(A115,'Detail SFPR'!$A$5:$H$360,8,FALSE)</f>
        <v>7848.8998672447369</v>
      </c>
      <c r="W115" s="5">
        <f t="shared" si="49"/>
        <v>-2130.7815426249613</v>
      </c>
      <c r="X115" s="5">
        <v>0</v>
      </c>
      <c r="Y115" s="5">
        <f>VLOOKUP(A115,'Detail SFPR'!$A$5:$I$360,9,FALSE)</f>
        <v>0</v>
      </c>
      <c r="Z115" s="5">
        <f t="shared" si="50"/>
        <v>0</v>
      </c>
      <c r="AA115" s="5">
        <f t="shared" si="51"/>
        <v>3868553.55</v>
      </c>
      <c r="AB115" s="5">
        <f t="shared" si="52"/>
        <v>3261329.7776890644</v>
      </c>
      <c r="AC115" s="5">
        <f t="shared" si="53"/>
        <v>-505999.56946670217</v>
      </c>
      <c r="AD115" s="5">
        <f t="shared" si="54"/>
        <v>3362553.9805332976</v>
      </c>
      <c r="AE115" s="5"/>
      <c r="AF115" s="5"/>
      <c r="AG115" s="5">
        <f t="shared" si="30"/>
        <v>-389394.80927935656</v>
      </c>
      <c r="AH115" s="5">
        <f t="shared" si="31"/>
        <v>-118579.939946</v>
      </c>
      <c r="AI115" s="5">
        <f t="shared" si="32"/>
        <v>4105.961301279388</v>
      </c>
      <c r="AJ115" s="5">
        <f t="shared" si="33"/>
        <v>-2130.7815426249613</v>
      </c>
      <c r="AK115" s="5">
        <f t="shared" si="34"/>
        <v>0</v>
      </c>
      <c r="AL115" s="5">
        <f t="shared" si="35"/>
        <v>3868553.55</v>
      </c>
      <c r="AM115" s="5">
        <f t="shared" si="36"/>
        <v>3261329.7776890644</v>
      </c>
      <c r="AN115" s="5">
        <f t="shared" si="37"/>
        <v>-505999.56946670217</v>
      </c>
      <c r="AO115" s="5">
        <f t="shared" si="38"/>
        <v>3261329.7776890644</v>
      </c>
      <c r="AP115" s="5">
        <f>VLOOKUP(A115,'Detail SFPR'!$A$5:$M$361,13,FALSE)</f>
        <v>0</v>
      </c>
      <c r="AQ115" s="5">
        <f>VLOOKUP(A115,'Detail SFPR'!A:X,23,FALSE)</f>
        <v>3697797.3694567778</v>
      </c>
      <c r="AR115" s="5">
        <f>VLOOKUP(A115,'Detail SFPR'!$A$5:$T$361,19,FALSE)</f>
        <v>11002</v>
      </c>
      <c r="AS115" s="5">
        <f>VLOOKUP(A115,'Detail SFPR'!$A$5:$U$360,21,FALSE)</f>
        <v>12304.58236</v>
      </c>
      <c r="AT115" s="5">
        <f>VLOOKUP(A115,'Detail SFPR'!$A$5:$V$361,22,FALSE)</f>
        <v>301117.18580771383</v>
      </c>
      <c r="AU115" s="5">
        <f t="shared" si="55"/>
        <v>7283550.9153135568</v>
      </c>
      <c r="AV115" s="5"/>
      <c r="AW115" s="5">
        <v>0</v>
      </c>
      <c r="AX115" s="5">
        <v>0</v>
      </c>
      <c r="AY115" s="5">
        <f t="shared" si="39"/>
        <v>0</v>
      </c>
      <c r="AZ115" s="5">
        <f t="shared" si="40"/>
        <v>7283550.9153135568</v>
      </c>
      <c r="BA115" s="5">
        <f t="shared" si="41"/>
        <v>2448679.0871662586</v>
      </c>
      <c r="BB115">
        <v>0</v>
      </c>
      <c r="BC115" s="5">
        <f t="shared" si="42"/>
        <v>2448679.0871662586</v>
      </c>
      <c r="BD115" s="5">
        <f t="shared" si="43"/>
        <v>347712.17</v>
      </c>
      <c r="BE115" s="5">
        <f t="shared" si="44"/>
        <v>457089.62065556151</v>
      </c>
      <c r="BF115" s="5">
        <f t="shared" si="45"/>
        <v>7848.8998672447369</v>
      </c>
      <c r="BG115" s="5">
        <f t="shared" si="46"/>
        <v>0</v>
      </c>
      <c r="BH115" s="5">
        <f t="shared" si="47"/>
        <v>3261329.7776890644</v>
      </c>
      <c r="BI115" s="5">
        <f>VLOOKUP(A115,'Base Cost'!$A$5:$AF$361,32,FALSE)</f>
        <v>129390.2183721382</v>
      </c>
    </row>
    <row r="116" spans="1:61">
      <c r="A116" t="s">
        <v>335</v>
      </c>
      <c r="B116" t="s">
        <v>336</v>
      </c>
      <c r="C116" t="s">
        <v>98</v>
      </c>
      <c r="D116" s="12" t="s">
        <v>1070</v>
      </c>
      <c r="J116" s="5"/>
      <c r="K116" s="5"/>
      <c r="L116" s="5">
        <v>172727.75</v>
      </c>
      <c r="M116" s="5">
        <f>VLOOKUP(A116,'Detail SFPR'!$A$5:$E$360,5,FALSE)</f>
        <v>236153.40349331708</v>
      </c>
      <c r="N116" s="5">
        <f t="shared" si="28"/>
        <v>52852.597055981125</v>
      </c>
      <c r="O116" s="5">
        <v>0</v>
      </c>
      <c r="P116" s="5">
        <f>VLOOKUP(A116,'Detail SFPR'!$A$5:$F$360,6,FALSE)</f>
        <v>23969.43</v>
      </c>
      <c r="Q116" s="5">
        <f t="shared" si="29"/>
        <v>19973.726019000002</v>
      </c>
      <c r="R116" s="5">
        <v>24624.16</v>
      </c>
      <c r="S116" s="5">
        <f>VLOOKUP(A116,'Detail SFPR'!$A$5:$G$360,7,FALSE)</f>
        <v>32117.684396380013</v>
      </c>
      <c r="T116" s="5">
        <f t="shared" si="48"/>
        <v>6244.3538795034656</v>
      </c>
      <c r="U116" s="5">
        <v>1515</v>
      </c>
      <c r="V116" s="5">
        <f>VLOOKUP(A116,'Detail SFPR'!$A$5:$H$360,8,FALSE)</f>
        <v>0</v>
      </c>
      <c r="W116" s="5">
        <f t="shared" si="49"/>
        <v>-1262.4495000000002</v>
      </c>
      <c r="X116" s="5">
        <v>0</v>
      </c>
      <c r="Y116" s="5">
        <f>VLOOKUP(A116,'Detail SFPR'!$A$5:$I$360,9,FALSE)</f>
        <v>0</v>
      </c>
      <c r="Z116" s="5">
        <f t="shared" si="50"/>
        <v>0</v>
      </c>
      <c r="AA116" s="5">
        <f t="shared" si="51"/>
        <v>198866.91</v>
      </c>
      <c r="AB116" s="5">
        <f t="shared" si="52"/>
        <v>292240.5178896971</v>
      </c>
      <c r="AC116" s="5">
        <f t="shared" si="53"/>
        <v>77808.2274544846</v>
      </c>
      <c r="AD116" s="5">
        <f t="shared" si="54"/>
        <v>276675.13745448459</v>
      </c>
      <c r="AE116" s="5"/>
      <c r="AF116" s="5"/>
      <c r="AG116" s="5">
        <f t="shared" si="30"/>
        <v>52852.597055981125</v>
      </c>
      <c r="AH116" s="5">
        <f t="shared" si="31"/>
        <v>19973.726019000002</v>
      </c>
      <c r="AI116" s="5">
        <f t="shared" si="32"/>
        <v>6244.3538795034656</v>
      </c>
      <c r="AJ116" s="5">
        <f t="shared" si="33"/>
        <v>-1262.4495000000002</v>
      </c>
      <c r="AK116" s="5">
        <f t="shared" si="34"/>
        <v>0</v>
      </c>
      <c r="AL116" s="5">
        <f t="shared" si="35"/>
        <v>198866.91</v>
      </c>
      <c r="AM116" s="5">
        <f t="shared" si="36"/>
        <v>292240.5178896971</v>
      </c>
      <c r="AN116" s="5">
        <f t="shared" si="37"/>
        <v>77808.2274544846</v>
      </c>
      <c r="AO116" s="5">
        <f t="shared" si="38"/>
        <v>276675.13745448459</v>
      </c>
      <c r="AP116" s="5">
        <f>VLOOKUP(A116,'Detail SFPR'!$A$5:$M$361,13,FALSE)</f>
        <v>0</v>
      </c>
      <c r="AQ116" s="5">
        <f>VLOOKUP(A116,'Detail SFPR'!A:X,23,FALSE)</f>
        <v>329639.08672141971</v>
      </c>
      <c r="AR116" s="5">
        <f>VLOOKUP(A116,'Detail SFPR'!$A$5:$T$361,19,FALSE)</f>
        <v>11487.42</v>
      </c>
      <c r="AS116" s="5">
        <f>VLOOKUP(A116,'Detail SFPR'!$A$5:$U$360,21,FALSE)</f>
        <v>1054.3137199999999</v>
      </c>
      <c r="AT116" s="5">
        <f>VLOOKUP(A116,'Detail SFPR'!$A$5:$V$361,22,FALSE)</f>
        <v>25801.117911722602</v>
      </c>
      <c r="AU116" s="5">
        <f t="shared" si="55"/>
        <v>644657.07580762694</v>
      </c>
      <c r="AV116" s="5"/>
      <c r="AW116" s="5">
        <v>0</v>
      </c>
      <c r="AX116" s="5">
        <v>0</v>
      </c>
      <c r="AY116" s="5">
        <f t="shared" si="39"/>
        <v>0</v>
      </c>
      <c r="AZ116" s="5">
        <f t="shared" si="40"/>
        <v>644657.07580762694</v>
      </c>
      <c r="BA116" s="5">
        <f t="shared" si="41"/>
        <v>225580.34705598111</v>
      </c>
      <c r="BB116">
        <v>0</v>
      </c>
      <c r="BC116" s="5">
        <f t="shared" si="42"/>
        <v>225580.34705598111</v>
      </c>
      <c r="BD116" s="5">
        <f t="shared" si="43"/>
        <v>19973.726019000002</v>
      </c>
      <c r="BE116" s="5">
        <f t="shared" si="44"/>
        <v>30868.513879503465</v>
      </c>
      <c r="BF116" s="5">
        <f t="shared" si="45"/>
        <v>252.55049999999983</v>
      </c>
      <c r="BG116" s="5">
        <f t="shared" si="46"/>
        <v>0</v>
      </c>
      <c r="BH116" s="5">
        <f t="shared" si="47"/>
        <v>276675.13745448459</v>
      </c>
      <c r="BI116" s="5">
        <f>VLOOKUP(A116,'Base Cost'!$A$5:$AF$361,32,FALSE)</f>
        <v>11086.754387293269</v>
      </c>
    </row>
    <row r="117" spans="1:61">
      <c r="A117" t="s">
        <v>337</v>
      </c>
      <c r="B117" t="s">
        <v>1896</v>
      </c>
      <c r="C117" t="s">
        <v>230</v>
      </c>
      <c r="D117" s="12" t="s">
        <v>1070</v>
      </c>
      <c r="J117" s="5"/>
      <c r="K117" s="5"/>
      <c r="L117" s="5">
        <v>2180274.2400000002</v>
      </c>
      <c r="M117" s="5">
        <f>VLOOKUP(A117,'Detail SFPR'!$A$5:$E$360,5,FALSE)</f>
        <v>2856022.3991450565</v>
      </c>
      <c r="N117" s="5">
        <f t="shared" si="28"/>
        <v>563100.94101557543</v>
      </c>
      <c r="O117" s="5">
        <v>105344.96000000001</v>
      </c>
      <c r="P117" s="5">
        <f>VLOOKUP(A117,'Detail SFPR'!$A$5:$F$360,6,FALSE)</f>
        <v>151631.45000000001</v>
      </c>
      <c r="Q117" s="5">
        <f t="shared" si="29"/>
        <v>38570.53211700001</v>
      </c>
      <c r="R117" s="5">
        <v>195702</v>
      </c>
      <c r="S117" s="5">
        <f>VLOOKUP(A117,'Detail SFPR'!$A$5:$G$360,7,FALSE)</f>
        <v>334472.05716189725</v>
      </c>
      <c r="T117" s="5">
        <f t="shared" si="48"/>
        <v>115637.08863300899</v>
      </c>
      <c r="U117" s="5">
        <v>0</v>
      </c>
      <c r="V117" s="5">
        <f>VLOOKUP(A117,'Detail SFPR'!$A$5:$H$360,8,FALSE)</f>
        <v>0</v>
      </c>
      <c r="W117" s="5">
        <f t="shared" si="49"/>
        <v>0</v>
      </c>
      <c r="X117" s="5">
        <v>0</v>
      </c>
      <c r="Y117" s="5">
        <f>VLOOKUP(A117,'Detail SFPR'!$A$5:$I$360,9,FALSE)</f>
        <v>0</v>
      </c>
      <c r="Z117" s="5">
        <f t="shared" si="50"/>
        <v>0</v>
      </c>
      <c r="AA117" s="5">
        <f t="shared" si="51"/>
        <v>2481321.2000000002</v>
      </c>
      <c r="AB117" s="5">
        <f t="shared" si="52"/>
        <v>3342125.9063069541</v>
      </c>
      <c r="AC117" s="5">
        <f t="shared" si="53"/>
        <v>717308.5617655844</v>
      </c>
      <c r="AD117" s="5">
        <f t="shared" si="54"/>
        <v>3198629.7617655843</v>
      </c>
      <c r="AE117" s="5"/>
      <c r="AF117" s="5"/>
      <c r="AG117" s="5">
        <f t="shared" si="30"/>
        <v>563100.94101557543</v>
      </c>
      <c r="AH117" s="5">
        <f t="shared" si="31"/>
        <v>38570.53211700001</v>
      </c>
      <c r="AI117" s="5">
        <f t="shared" si="32"/>
        <v>115637.08863300899</v>
      </c>
      <c r="AJ117" s="5">
        <f t="shared" si="33"/>
        <v>0</v>
      </c>
      <c r="AK117" s="5">
        <f t="shared" si="34"/>
        <v>0</v>
      </c>
      <c r="AL117" s="5">
        <f t="shared" si="35"/>
        <v>2481321.2000000002</v>
      </c>
      <c r="AM117" s="5">
        <f t="shared" si="36"/>
        <v>3342125.9063069541</v>
      </c>
      <c r="AN117" s="5">
        <f t="shared" si="37"/>
        <v>717308.5617655844</v>
      </c>
      <c r="AO117" s="5">
        <f t="shared" si="38"/>
        <v>3198629.7617655843</v>
      </c>
      <c r="AP117" s="5">
        <f>VLOOKUP(A117,'Detail SFPR'!$A$5:$M$361,13,FALSE)</f>
        <v>0</v>
      </c>
      <c r="AQ117" s="5">
        <f>VLOOKUP(A117,'Detail SFPR'!A:X,23,FALSE)</f>
        <v>3837185.7512583164</v>
      </c>
      <c r="AR117" s="5">
        <f>VLOOKUP(A117,'Detail SFPR'!$A$5:$T$361,19,FALSE)</f>
        <v>9978.7800000000007</v>
      </c>
      <c r="AS117" s="5">
        <f>VLOOKUP(A117,'Detail SFPR'!$A$5:$U$360,21,FALSE)</f>
        <v>13956.37328</v>
      </c>
      <c r="AT117" s="5">
        <f>VLOOKUP(A117,'Detail SFPR'!$A$5:$V$361,22,FALSE)</f>
        <v>341539.73887136241</v>
      </c>
      <c r="AU117" s="5">
        <f t="shared" si="55"/>
        <v>7401290.4051752631</v>
      </c>
      <c r="AV117" s="5"/>
      <c r="AW117" s="5">
        <v>0</v>
      </c>
      <c r="AX117" s="5">
        <v>0</v>
      </c>
      <c r="AY117" s="5">
        <f t="shared" si="39"/>
        <v>0</v>
      </c>
      <c r="AZ117" s="5">
        <f t="shared" si="40"/>
        <v>7401290.4051752631</v>
      </c>
      <c r="BA117" s="5">
        <f t="shared" si="41"/>
        <v>2743375.1810155758</v>
      </c>
      <c r="BB117">
        <v>0</v>
      </c>
      <c r="BC117" s="5">
        <f t="shared" si="42"/>
        <v>2743375.1810155758</v>
      </c>
      <c r="BD117" s="5">
        <f t="shared" si="43"/>
        <v>143915.49211700002</v>
      </c>
      <c r="BE117" s="5">
        <f t="shared" si="44"/>
        <v>311339.088633009</v>
      </c>
      <c r="BF117" s="5">
        <f t="shared" si="45"/>
        <v>0</v>
      </c>
      <c r="BG117" s="5">
        <f t="shared" si="46"/>
        <v>0</v>
      </c>
      <c r="BH117" s="5">
        <f t="shared" si="47"/>
        <v>3198629.7617655843</v>
      </c>
      <c r="BI117" s="5">
        <f>VLOOKUP(A117,'Base Cost'!$A$5:$AF$361,32,FALSE)</f>
        <v>146759.81138967114</v>
      </c>
    </row>
    <row r="118" spans="1:61">
      <c r="A118" t="s">
        <v>339</v>
      </c>
      <c r="B118" t="s">
        <v>1897</v>
      </c>
      <c r="C118" t="s">
        <v>93</v>
      </c>
      <c r="D118" s="12" t="s">
        <v>1070</v>
      </c>
      <c r="J118" s="5"/>
      <c r="K118" s="5"/>
      <c r="L118" s="5">
        <v>2378232.42</v>
      </c>
      <c r="M118" s="5">
        <f>VLOOKUP(A118,'Detail SFPR'!$A$5:$E$360,5,FALSE)</f>
        <v>2453915.3080039299</v>
      </c>
      <c r="N118" s="5">
        <f t="shared" si="28"/>
        <v>63066.55057367486</v>
      </c>
      <c r="O118" s="5">
        <v>738138.74</v>
      </c>
      <c r="P118" s="5">
        <f>VLOOKUP(A118,'Detail SFPR'!$A$5:$F$360,6,FALSE)</f>
        <v>1024535.26</v>
      </c>
      <c r="Q118" s="5">
        <f t="shared" si="29"/>
        <v>238654.22011600004</v>
      </c>
      <c r="R118" s="5">
        <v>263400.93</v>
      </c>
      <c r="S118" s="5">
        <f>VLOOKUP(A118,'Detail SFPR'!$A$5:$G$360,7,FALSE)</f>
        <v>287148.4725835002</v>
      </c>
      <c r="T118" s="5">
        <f t="shared" si="48"/>
        <v>19788.827234830726</v>
      </c>
      <c r="U118" s="5">
        <v>7952</v>
      </c>
      <c r="V118" s="5">
        <f>VLOOKUP(A118,'Detail SFPR'!$A$5:$H$360,8,FALSE)</f>
        <v>14249.79819011861</v>
      </c>
      <c r="W118" s="5">
        <f t="shared" si="49"/>
        <v>5247.9552318258384</v>
      </c>
      <c r="X118" s="5">
        <v>0</v>
      </c>
      <c r="Y118" s="5">
        <f>VLOOKUP(A118,'Detail SFPR'!$A$5:$I$360,9,FALSE)</f>
        <v>0</v>
      </c>
      <c r="Z118" s="5">
        <f t="shared" si="50"/>
        <v>0</v>
      </c>
      <c r="AA118" s="5">
        <f t="shared" si="51"/>
        <v>3387724.0900000003</v>
      </c>
      <c r="AB118" s="5">
        <f t="shared" si="52"/>
        <v>3779848.8387775491</v>
      </c>
      <c r="AC118" s="5">
        <f t="shared" si="53"/>
        <v>326757.55315633141</v>
      </c>
      <c r="AD118" s="5">
        <f t="shared" si="54"/>
        <v>3714481.643156332</v>
      </c>
      <c r="AE118" s="5"/>
      <c r="AF118" s="5"/>
      <c r="AG118" s="5">
        <f t="shared" si="30"/>
        <v>63066.55057367486</v>
      </c>
      <c r="AH118" s="5">
        <f t="shared" si="31"/>
        <v>238654.22011600004</v>
      </c>
      <c r="AI118" s="5">
        <f t="shared" si="32"/>
        <v>19788.827234830726</v>
      </c>
      <c r="AJ118" s="5">
        <f t="shared" si="33"/>
        <v>5247.9552318258384</v>
      </c>
      <c r="AK118" s="5">
        <f t="shared" si="34"/>
        <v>0</v>
      </c>
      <c r="AL118" s="5">
        <f t="shared" si="35"/>
        <v>3387724.0900000003</v>
      </c>
      <c r="AM118" s="5">
        <f t="shared" si="36"/>
        <v>3779848.8387775491</v>
      </c>
      <c r="AN118" s="5">
        <f t="shared" si="37"/>
        <v>326757.55315633141</v>
      </c>
      <c r="AO118" s="5">
        <f t="shared" si="38"/>
        <v>3714481.643156332</v>
      </c>
      <c r="AP118" s="5">
        <f>VLOOKUP(A118,'Detail SFPR'!$A$5:$M$361,13,FALSE)</f>
        <v>0</v>
      </c>
      <c r="AQ118" s="5">
        <f>VLOOKUP(A118,'Detail SFPR'!A:X,23,FALSE)</f>
        <v>4208984.3334615389</v>
      </c>
      <c r="AR118" s="5">
        <f>VLOOKUP(A118,'Detail SFPR'!$A$5:$T$361,19,FALSE)</f>
        <v>12897.56</v>
      </c>
      <c r="AS118" s="5">
        <f>VLOOKUP(A118,'Detail SFPR'!$A$5:$U$360,21,FALSE)</f>
        <v>12097.88112</v>
      </c>
      <c r="AT118" s="5">
        <f>VLOOKUP(A118,'Detail SFPR'!$A$5:$V$361,22,FALSE)</f>
        <v>296058.80236398958</v>
      </c>
      <c r="AU118" s="5">
        <f t="shared" si="55"/>
        <v>8244520.2201018604</v>
      </c>
      <c r="AV118" s="5"/>
      <c r="AW118" s="5">
        <v>0</v>
      </c>
      <c r="AX118" s="5">
        <v>0</v>
      </c>
      <c r="AY118" s="5">
        <f t="shared" si="39"/>
        <v>0</v>
      </c>
      <c r="AZ118" s="5">
        <f t="shared" si="40"/>
        <v>8244520.2201018604</v>
      </c>
      <c r="BA118" s="5">
        <f t="shared" si="41"/>
        <v>2441298.9705736749</v>
      </c>
      <c r="BB118">
        <v>0</v>
      </c>
      <c r="BC118" s="5">
        <f t="shared" si="42"/>
        <v>2441298.9705736749</v>
      </c>
      <c r="BD118" s="5">
        <f t="shared" si="43"/>
        <v>976792.96011600003</v>
      </c>
      <c r="BE118" s="5">
        <f t="shared" si="44"/>
        <v>283189.7572348307</v>
      </c>
      <c r="BF118" s="5">
        <f t="shared" si="45"/>
        <v>13199.955231825839</v>
      </c>
      <c r="BG118" s="5">
        <f t="shared" si="46"/>
        <v>0</v>
      </c>
      <c r="BH118" s="5">
        <f t="shared" si="47"/>
        <v>3714481.6431563315</v>
      </c>
      <c r="BI118" s="5">
        <f>VLOOKUP(A118,'Base Cost'!$A$5:$AF$361,32,FALSE)</f>
        <v>127216.62825758581</v>
      </c>
    </row>
    <row r="119" spans="1:61">
      <c r="A119" t="s">
        <v>341</v>
      </c>
      <c r="B119" t="s">
        <v>1898</v>
      </c>
      <c r="C119" t="s">
        <v>72</v>
      </c>
      <c r="D119" s="12" t="s">
        <v>1070</v>
      </c>
      <c r="J119" s="5"/>
      <c r="K119" s="5"/>
      <c r="L119" s="5">
        <v>1353271.79</v>
      </c>
      <c r="M119" s="5">
        <f>VLOOKUP(A119,'Detail SFPR'!$A$5:$E$360,5,FALSE)</f>
        <v>1463696.2225572213</v>
      </c>
      <c r="N119" s="5">
        <f t="shared" si="28"/>
        <v>92016.679649932485</v>
      </c>
      <c r="O119" s="5">
        <v>112207.19</v>
      </c>
      <c r="P119" s="5">
        <f>VLOOKUP(A119,'Detail SFPR'!$A$5:$F$360,6,FALSE)</f>
        <v>204450.35</v>
      </c>
      <c r="Q119" s="5">
        <f t="shared" si="29"/>
        <v>76866.22522800001</v>
      </c>
      <c r="R119" s="5">
        <v>163435.29999999999</v>
      </c>
      <c r="S119" s="5">
        <f>VLOOKUP(A119,'Detail SFPR'!$A$5:$G$360,7,FALSE)</f>
        <v>227528.28631745739</v>
      </c>
      <c r="T119" s="5">
        <f t="shared" si="48"/>
        <v>53408.685498337254</v>
      </c>
      <c r="U119" s="5">
        <v>22730.240000000002</v>
      </c>
      <c r="V119" s="5">
        <f>VLOOKUP(A119,'Detail SFPR'!$A$5:$H$360,8,FALSE)</f>
        <v>10833.596345000002</v>
      </c>
      <c r="W119" s="5">
        <f t="shared" si="49"/>
        <v>-9913.4731577114999</v>
      </c>
      <c r="X119" s="5">
        <v>0</v>
      </c>
      <c r="Y119" s="5">
        <f>VLOOKUP(A119,'Detail SFPR'!$A$5:$I$360,9,FALSE)</f>
        <v>0</v>
      </c>
      <c r="Z119" s="5">
        <f t="shared" si="50"/>
        <v>0</v>
      </c>
      <c r="AA119" s="5">
        <f t="shared" si="51"/>
        <v>1651644.52</v>
      </c>
      <c r="AB119" s="5">
        <f t="shared" si="52"/>
        <v>1906508.4552196788</v>
      </c>
      <c r="AC119" s="5">
        <f t="shared" si="53"/>
        <v>212378.11721855827</v>
      </c>
      <c r="AD119" s="5">
        <f t="shared" si="54"/>
        <v>1864022.6372185582</v>
      </c>
      <c r="AE119" s="5"/>
      <c r="AF119" s="5"/>
      <c r="AG119" s="5">
        <f t="shared" si="30"/>
        <v>92016.679649932485</v>
      </c>
      <c r="AH119" s="5">
        <f t="shared" si="31"/>
        <v>76866.22522800001</v>
      </c>
      <c r="AI119" s="5">
        <f t="shared" si="32"/>
        <v>53408.685498337254</v>
      </c>
      <c r="AJ119" s="5">
        <f t="shared" si="33"/>
        <v>-9913.4731577114999</v>
      </c>
      <c r="AK119" s="5">
        <f t="shared" si="34"/>
        <v>0</v>
      </c>
      <c r="AL119" s="5">
        <f t="shared" si="35"/>
        <v>1651644.52</v>
      </c>
      <c r="AM119" s="5">
        <f t="shared" si="36"/>
        <v>1906508.4552196788</v>
      </c>
      <c r="AN119" s="5">
        <f t="shared" si="37"/>
        <v>212378.11721855827</v>
      </c>
      <c r="AO119" s="5">
        <f t="shared" si="38"/>
        <v>1864022.6372185582</v>
      </c>
      <c r="AP119" s="5">
        <f>VLOOKUP(A119,'Detail SFPR'!$A$5:$M$361,13,FALSE)</f>
        <v>90928.24</v>
      </c>
      <c r="AQ119" s="5">
        <f>VLOOKUP(A119,'Detail SFPR'!A:X,23,FALSE)</f>
        <v>2252761.0704293363</v>
      </c>
      <c r="AR119" s="5">
        <f>VLOOKUP(A119,'Detail SFPR'!$A$5:$T$361,19,FALSE)</f>
        <v>11500.07</v>
      </c>
      <c r="AS119" s="5">
        <f>VLOOKUP(A119,'Detail SFPR'!$A$5:$U$360,21,FALSE)</f>
        <v>7197.9222800000007</v>
      </c>
      <c r="AT119" s="5">
        <f>VLOOKUP(A119,'Detail SFPR'!$A$5:$V$361,22,FALSE)</f>
        <v>176147.2301296574</v>
      </c>
      <c r="AU119" s="5">
        <f t="shared" si="55"/>
        <v>4402557.1700575519</v>
      </c>
      <c r="AV119" s="5"/>
      <c r="AW119" s="5">
        <v>0</v>
      </c>
      <c r="AX119" s="5">
        <v>0</v>
      </c>
      <c r="AY119" s="5">
        <f t="shared" si="39"/>
        <v>0</v>
      </c>
      <c r="AZ119" s="5">
        <f t="shared" si="40"/>
        <v>4402557.1700575519</v>
      </c>
      <c r="BA119" s="5">
        <f t="shared" si="41"/>
        <v>1445288.4696499326</v>
      </c>
      <c r="BB119">
        <v>0</v>
      </c>
      <c r="BC119" s="5">
        <f t="shared" si="42"/>
        <v>1445288.4696499326</v>
      </c>
      <c r="BD119" s="5">
        <f t="shared" si="43"/>
        <v>189073.41522800003</v>
      </c>
      <c r="BE119" s="5">
        <f t="shared" si="44"/>
        <v>216843.98549833725</v>
      </c>
      <c r="BF119" s="5">
        <f t="shared" si="45"/>
        <v>12816.766842288502</v>
      </c>
      <c r="BG119" s="5">
        <f t="shared" si="46"/>
        <v>0</v>
      </c>
      <c r="BH119" s="5">
        <f t="shared" si="47"/>
        <v>1864022.6372185585</v>
      </c>
      <c r="BI119" s="5">
        <f>VLOOKUP(A119,'Base Cost'!$A$5:$AF$361,32,FALSE)</f>
        <v>75690.560507157192</v>
      </c>
    </row>
    <row r="120" spans="1:61">
      <c r="A120" t="s">
        <v>342</v>
      </c>
      <c r="B120" t="s">
        <v>1899</v>
      </c>
      <c r="C120" t="s">
        <v>108</v>
      </c>
      <c r="D120" s="12" t="s">
        <v>1070</v>
      </c>
      <c r="J120" s="5"/>
      <c r="K120" s="5"/>
      <c r="L120" s="5">
        <v>2559461.69</v>
      </c>
      <c r="M120" s="5">
        <f>VLOOKUP(A120,'Detail SFPR'!$A$5:$E$360,5,FALSE)</f>
        <v>4088337.5764954579</v>
      </c>
      <c r="N120" s="5">
        <f t="shared" si="28"/>
        <v>1274012.2762166653</v>
      </c>
      <c r="O120" s="5">
        <v>114893.26</v>
      </c>
      <c r="P120" s="5">
        <f>VLOOKUP(A120,'Detail SFPR'!$A$5:$F$360,6,FALSE)</f>
        <v>416458.33</v>
      </c>
      <c r="Q120" s="5">
        <f t="shared" si="29"/>
        <v>251294.17283100003</v>
      </c>
      <c r="R120" s="5">
        <v>283891.05</v>
      </c>
      <c r="S120" s="5">
        <f>VLOOKUP(A120,'Detail SFPR'!$A$5:$G$360,7,FALSE)</f>
        <v>430878.40175431781</v>
      </c>
      <c r="T120" s="5">
        <f t="shared" si="48"/>
        <v>122484.56021687304</v>
      </c>
      <c r="U120" s="5">
        <v>25593.25</v>
      </c>
      <c r="V120" s="5">
        <f>VLOOKUP(A120,'Detail SFPR'!$A$5:$H$360,8,FALSE)</f>
        <v>48535.542227392245</v>
      </c>
      <c r="W120" s="5">
        <f t="shared" si="49"/>
        <v>19117.812113085958</v>
      </c>
      <c r="X120" s="5">
        <v>27829.119999999999</v>
      </c>
      <c r="Y120" s="5">
        <f>VLOOKUP(A120,'Detail SFPR'!$A$5:$I$360,9,FALSE)</f>
        <v>127186.48029046465</v>
      </c>
      <c r="Z120" s="5">
        <f t="shared" si="50"/>
        <v>82794.488330044202</v>
      </c>
      <c r="AA120" s="5">
        <f t="shared" si="51"/>
        <v>3011668.3699999996</v>
      </c>
      <c r="AB120" s="5">
        <f t="shared" si="52"/>
        <v>5111396.3307676325</v>
      </c>
      <c r="AC120" s="5">
        <f t="shared" si="53"/>
        <v>1749703.3097076686</v>
      </c>
      <c r="AD120" s="5">
        <f t="shared" si="54"/>
        <v>4761371.6797076687</v>
      </c>
      <c r="AE120" s="5"/>
      <c r="AF120" s="5"/>
      <c r="AG120" s="5">
        <f t="shared" si="30"/>
        <v>1274012.2762166653</v>
      </c>
      <c r="AH120" s="5">
        <f t="shared" si="31"/>
        <v>251294.17283100003</v>
      </c>
      <c r="AI120" s="5">
        <f t="shared" si="32"/>
        <v>122484.56021687304</v>
      </c>
      <c r="AJ120" s="5">
        <f t="shared" si="33"/>
        <v>19117.812113085958</v>
      </c>
      <c r="AK120" s="5">
        <f t="shared" si="34"/>
        <v>82794.488330044202</v>
      </c>
      <c r="AL120" s="5">
        <f t="shared" si="35"/>
        <v>3011668.3699999996</v>
      </c>
      <c r="AM120" s="5">
        <f t="shared" si="36"/>
        <v>5111396.3307676325</v>
      </c>
      <c r="AN120" s="5">
        <f t="shared" si="37"/>
        <v>1749703.3097076686</v>
      </c>
      <c r="AO120" s="5">
        <f t="shared" si="38"/>
        <v>4761371.6797076687</v>
      </c>
      <c r="AP120" s="5">
        <f>VLOOKUP(A120,'Detail SFPR'!$A$5:$M$361,13,FALSE)</f>
        <v>0</v>
      </c>
      <c r="AQ120" s="5">
        <f>VLOOKUP(A120,'Detail SFPR'!A:X,23,FALSE)</f>
        <v>5808142.8345463593</v>
      </c>
      <c r="AR120" s="5">
        <f>VLOOKUP(A120,'Detail SFPR'!$A$5:$T$361,19,FALSE)</f>
        <v>10809.02</v>
      </c>
      <c r="AS120" s="5">
        <f>VLOOKUP(A120,'Detail SFPR'!$A$5:$U$360,21,FALSE)</f>
        <v>19642.179399999997</v>
      </c>
      <c r="AT120" s="5">
        <f>VLOOKUP(A120,'Detail SFPR'!$A$5:$V$361,22,FALSE)</f>
        <v>480682.53037872695</v>
      </c>
      <c r="AU120" s="5">
        <f t="shared" si="55"/>
        <v>11080648.244032755</v>
      </c>
      <c r="AV120" s="5"/>
      <c r="AW120" s="5">
        <v>0</v>
      </c>
      <c r="AX120" s="5">
        <v>0</v>
      </c>
      <c r="AY120" s="5">
        <f t="shared" si="39"/>
        <v>0</v>
      </c>
      <c r="AZ120" s="5">
        <f t="shared" si="40"/>
        <v>11080648.244032755</v>
      </c>
      <c r="BA120" s="5">
        <f t="shared" si="41"/>
        <v>3833473.9662166652</v>
      </c>
      <c r="BB120">
        <v>0</v>
      </c>
      <c r="BC120" s="5">
        <f t="shared" si="42"/>
        <v>3833473.9662166652</v>
      </c>
      <c r="BD120" s="5">
        <f t="shared" si="43"/>
        <v>366187.43283100001</v>
      </c>
      <c r="BE120" s="5">
        <f t="shared" si="44"/>
        <v>406375.610216873</v>
      </c>
      <c r="BF120" s="5">
        <f t="shared" si="45"/>
        <v>44711.062113085958</v>
      </c>
      <c r="BG120" s="5">
        <f t="shared" si="46"/>
        <v>110623.6083300442</v>
      </c>
      <c r="BH120" s="5">
        <f t="shared" si="47"/>
        <v>4761371.6797076678</v>
      </c>
      <c r="BI120" s="5">
        <f>VLOOKUP(A120,'Base Cost'!$A$5:$AF$361,32,FALSE)</f>
        <v>206549.54451218891</v>
      </c>
    </row>
    <row r="121" spans="1:61">
      <c r="A121" t="s">
        <v>344</v>
      </c>
      <c r="B121" t="s">
        <v>345</v>
      </c>
      <c r="C121" t="s">
        <v>93</v>
      </c>
      <c r="D121" s="12" t="s">
        <v>1070</v>
      </c>
      <c r="J121" s="5"/>
      <c r="K121" s="5"/>
      <c r="L121" s="5">
        <v>1941686.08</v>
      </c>
      <c r="M121" s="5">
        <f>VLOOKUP(A121,'Detail SFPR'!$A$5:$E$360,5,FALSE)</f>
        <v>1572919.7342090795</v>
      </c>
      <c r="N121" s="5">
        <f t="shared" si="28"/>
        <v>-307292.99594757409</v>
      </c>
      <c r="O121" s="5">
        <v>114843.69</v>
      </c>
      <c r="P121" s="5">
        <f>VLOOKUP(A121,'Detail SFPR'!$A$5:$F$360,6,FALSE)</f>
        <v>60075.16</v>
      </c>
      <c r="Q121" s="5">
        <f t="shared" si="29"/>
        <v>-45638.616049000004</v>
      </c>
      <c r="R121" s="5">
        <v>248962.83</v>
      </c>
      <c r="S121" s="5">
        <f>VLOOKUP(A121,'Detail SFPR'!$A$5:$G$360,7,FALSE)</f>
        <v>151711.4899769339</v>
      </c>
      <c r="T121" s="5">
        <f t="shared" si="48"/>
        <v>-81039.541641220974</v>
      </c>
      <c r="U121" s="5">
        <v>176707.3</v>
      </c>
      <c r="V121" s="5">
        <f>VLOOKUP(A121,'Detail SFPR'!$A$5:$H$360,8,FALSE)</f>
        <v>35955.044818170274</v>
      </c>
      <c r="W121" s="5">
        <f t="shared" si="49"/>
        <v>-117288.85424301869</v>
      </c>
      <c r="X121" s="5">
        <v>0</v>
      </c>
      <c r="Y121" s="5">
        <f>VLOOKUP(A121,'Detail SFPR'!$A$5:$I$360,9,FALSE)</f>
        <v>21413.088099889079</v>
      </c>
      <c r="Z121" s="5">
        <f t="shared" si="50"/>
        <v>17843.526313637569</v>
      </c>
      <c r="AA121" s="5">
        <f t="shared" si="51"/>
        <v>2482199.9</v>
      </c>
      <c r="AB121" s="5">
        <f t="shared" si="52"/>
        <v>1842074.5171040727</v>
      </c>
      <c r="AC121" s="5">
        <f t="shared" si="53"/>
        <v>-533416.48156717618</v>
      </c>
      <c r="AD121" s="5">
        <f t="shared" si="54"/>
        <v>1948783.4184328238</v>
      </c>
      <c r="AE121" s="5"/>
      <c r="AF121" s="5"/>
      <c r="AG121" s="5">
        <f t="shared" si="30"/>
        <v>-307292.99594757409</v>
      </c>
      <c r="AH121" s="5">
        <f t="shared" si="31"/>
        <v>-45638.616049000004</v>
      </c>
      <c r="AI121" s="5">
        <f t="shared" si="32"/>
        <v>-81039.541641220974</v>
      </c>
      <c r="AJ121" s="5">
        <f t="shared" si="33"/>
        <v>-117288.85424301869</v>
      </c>
      <c r="AK121" s="5">
        <f t="shared" si="34"/>
        <v>17843.526313637569</v>
      </c>
      <c r="AL121" s="5">
        <f t="shared" si="35"/>
        <v>2482199.9</v>
      </c>
      <c r="AM121" s="5">
        <f t="shared" si="36"/>
        <v>1842074.5171040727</v>
      </c>
      <c r="AN121" s="5">
        <f t="shared" si="37"/>
        <v>-533416.48156717618</v>
      </c>
      <c r="AO121" s="5">
        <f t="shared" si="38"/>
        <v>1842074.5171040727</v>
      </c>
      <c r="AP121" s="5">
        <f>VLOOKUP(A121,'Detail SFPR'!$A$5:$M$361,13,FALSE)</f>
        <v>225983.42</v>
      </c>
      <c r="AQ121" s="5">
        <f>VLOOKUP(A121,'Detail SFPR'!A:X,23,FALSE)</f>
        <v>2339176.4812153634</v>
      </c>
      <c r="AR121" s="5">
        <f>VLOOKUP(A121,'Detail SFPR'!$A$5:$T$361,19,FALSE)</f>
        <v>11223.02</v>
      </c>
      <c r="AS121" s="5">
        <f>VLOOKUP(A121,'Detail SFPR'!$A$5:$U$360,21,FALSE)</f>
        <v>7643.1802000000007</v>
      </c>
      <c r="AT121" s="5">
        <f>VLOOKUP(A121,'Detail SFPR'!$A$5:$V$361,22,FALSE)</f>
        <v>187043.56191129101</v>
      </c>
      <c r="AU121" s="5">
        <f t="shared" si="55"/>
        <v>4613144.1804307271</v>
      </c>
      <c r="AV121" s="5"/>
      <c r="AW121" s="5">
        <v>0</v>
      </c>
      <c r="AX121" s="5">
        <v>0</v>
      </c>
      <c r="AY121" s="5">
        <f t="shared" si="39"/>
        <v>0</v>
      </c>
      <c r="AZ121" s="5">
        <f t="shared" si="40"/>
        <v>4613144.1804307271</v>
      </c>
      <c r="BA121" s="5">
        <f t="shared" si="41"/>
        <v>1572919.7342090795</v>
      </c>
      <c r="BB121">
        <v>0</v>
      </c>
      <c r="BC121" s="5">
        <f t="shared" si="42"/>
        <v>1572919.7342090795</v>
      </c>
      <c r="BD121" s="5">
        <f t="shared" si="43"/>
        <v>60075.16</v>
      </c>
      <c r="BE121" s="5">
        <f t="shared" si="44"/>
        <v>151711.4899769339</v>
      </c>
      <c r="BF121" s="5">
        <f t="shared" si="45"/>
        <v>35955.044818170274</v>
      </c>
      <c r="BG121" s="5">
        <f t="shared" si="46"/>
        <v>21413.088099889079</v>
      </c>
      <c r="BH121" s="5">
        <f t="shared" si="47"/>
        <v>1842074.5171040727</v>
      </c>
      <c r="BI121" s="5">
        <f>VLOOKUP(A121,'Base Cost'!$A$5:$AF$361,32,FALSE)</f>
        <v>80372.720194917943</v>
      </c>
    </row>
    <row r="122" spans="1:61">
      <c r="A122" t="s">
        <v>346</v>
      </c>
      <c r="B122" t="s">
        <v>1900</v>
      </c>
      <c r="C122" t="s">
        <v>80</v>
      </c>
      <c r="D122" s="12" t="s">
        <v>1070</v>
      </c>
      <c r="J122" s="5"/>
      <c r="K122" s="5"/>
      <c r="L122" s="5">
        <v>1718790.65</v>
      </c>
      <c r="M122" s="5">
        <f>VLOOKUP(A122,'Detail SFPR'!$A$5:$E$360,5,FALSE)</f>
        <v>1727332.828459708</v>
      </c>
      <c r="N122" s="5">
        <f t="shared" si="28"/>
        <v>7118.1973104747713</v>
      </c>
      <c r="O122" s="5">
        <v>239598.32</v>
      </c>
      <c r="P122" s="5">
        <f>VLOOKUP(A122,'Detail SFPR'!$A$5:$F$360,6,FALSE)</f>
        <v>204572.43000000002</v>
      </c>
      <c r="Q122" s="5">
        <f t="shared" si="29"/>
        <v>-29187.074136999989</v>
      </c>
      <c r="R122" s="5">
        <v>272567.45</v>
      </c>
      <c r="S122" s="5">
        <f>VLOOKUP(A122,'Detail SFPR'!$A$5:$G$360,7,FALSE)</f>
        <v>131992.88806061738</v>
      </c>
      <c r="T122" s="5">
        <f t="shared" si="48"/>
        <v>-117140.78246408756</v>
      </c>
      <c r="U122" s="5">
        <v>28060.2</v>
      </c>
      <c r="V122" s="5">
        <f>VLOOKUP(A122,'Detail SFPR'!$A$5:$H$360,8,FALSE)</f>
        <v>11697.317073</v>
      </c>
      <c r="W122" s="5">
        <f t="shared" si="49"/>
        <v>-13635.190343069102</v>
      </c>
      <c r="X122" s="5">
        <v>0</v>
      </c>
      <c r="Y122" s="5">
        <f>VLOOKUP(A122,'Detail SFPR'!$A$5:$I$360,9,FALSE)</f>
        <v>0</v>
      </c>
      <c r="Z122" s="5">
        <f t="shared" si="50"/>
        <v>0</v>
      </c>
      <c r="AA122" s="5">
        <f t="shared" si="51"/>
        <v>2259016.62</v>
      </c>
      <c r="AB122" s="5">
        <f t="shared" si="52"/>
        <v>2075595.4635933253</v>
      </c>
      <c r="AC122" s="5">
        <f t="shared" si="53"/>
        <v>-152844.84963368188</v>
      </c>
      <c r="AD122" s="5">
        <f t="shared" si="54"/>
        <v>2106171.7703663181</v>
      </c>
      <c r="AE122" s="5"/>
      <c r="AF122" s="5"/>
      <c r="AG122" s="5">
        <f t="shared" si="30"/>
        <v>7118.1973104747713</v>
      </c>
      <c r="AH122" s="5">
        <f t="shared" si="31"/>
        <v>-29187.074136999989</v>
      </c>
      <c r="AI122" s="5">
        <f t="shared" si="32"/>
        <v>-117140.78246408756</v>
      </c>
      <c r="AJ122" s="5">
        <f t="shared" si="33"/>
        <v>-13635.190343069102</v>
      </c>
      <c r="AK122" s="5">
        <f t="shared" si="34"/>
        <v>0</v>
      </c>
      <c r="AL122" s="5">
        <f t="shared" si="35"/>
        <v>2259016.62</v>
      </c>
      <c r="AM122" s="5">
        <f t="shared" si="36"/>
        <v>2075595.4635933253</v>
      </c>
      <c r="AN122" s="5">
        <f t="shared" si="37"/>
        <v>-152844.84963368188</v>
      </c>
      <c r="AO122" s="5">
        <f t="shared" si="38"/>
        <v>2075595.4635933253</v>
      </c>
      <c r="AP122" s="5">
        <f>VLOOKUP(A122,'Detail SFPR'!$A$5:$M$361,13,FALSE)</f>
        <v>0</v>
      </c>
      <c r="AQ122" s="5">
        <f>VLOOKUP(A122,'Detail SFPR'!A:X,23,FALSE)</f>
        <v>2375349.2527556405</v>
      </c>
      <c r="AR122" s="5">
        <f>VLOOKUP(A122,'Detail SFPR'!$A$5:$T$361,19,FALSE)</f>
        <v>10224.790000000001</v>
      </c>
      <c r="AS122" s="5">
        <f>VLOOKUP(A122,'Detail SFPR'!$A$5:$U$360,21,FALSE)</f>
        <v>8450.4445599999999</v>
      </c>
      <c r="AT122" s="5">
        <f>VLOOKUP(A122,'Detail SFPR'!$A$5:$V$361,22,FALSE)</f>
        <v>206798.89900231484</v>
      </c>
      <c r="AU122" s="5">
        <f t="shared" si="55"/>
        <v>4676418.84991128</v>
      </c>
      <c r="AV122" s="5"/>
      <c r="AW122" s="5">
        <v>0</v>
      </c>
      <c r="AX122" s="5">
        <v>0</v>
      </c>
      <c r="AY122" s="5">
        <f t="shared" si="39"/>
        <v>0</v>
      </c>
      <c r="AZ122" s="5">
        <f t="shared" si="40"/>
        <v>4676418.84991128</v>
      </c>
      <c r="BA122" s="5">
        <f t="shared" si="41"/>
        <v>1727332.828459708</v>
      </c>
      <c r="BB122">
        <v>0</v>
      </c>
      <c r="BC122" s="5">
        <f t="shared" si="42"/>
        <v>1727332.828459708</v>
      </c>
      <c r="BD122" s="5">
        <f t="shared" si="43"/>
        <v>204572.43000000002</v>
      </c>
      <c r="BE122" s="5">
        <f t="shared" si="44"/>
        <v>131992.88806061738</v>
      </c>
      <c r="BF122" s="5">
        <f t="shared" si="45"/>
        <v>11697.317073</v>
      </c>
      <c r="BG122" s="5">
        <f t="shared" si="46"/>
        <v>0</v>
      </c>
      <c r="BH122" s="5">
        <f t="shared" si="47"/>
        <v>2075595.4635933253</v>
      </c>
      <c r="BI122" s="5">
        <f>VLOOKUP(A122,'Base Cost'!$A$5:$AF$361,32,FALSE)</f>
        <v>88861.599278209673</v>
      </c>
    </row>
    <row r="123" spans="1:61">
      <c r="A123" t="s">
        <v>348</v>
      </c>
      <c r="B123" t="s">
        <v>349</v>
      </c>
      <c r="C123" t="s">
        <v>93</v>
      </c>
      <c r="D123" s="12" t="s">
        <v>1070</v>
      </c>
      <c r="J123" s="5"/>
      <c r="K123" s="5"/>
      <c r="L123" s="5">
        <v>862684.43</v>
      </c>
      <c r="M123" s="5">
        <f>VLOOKUP(A123,'Detail SFPR'!$A$5:$E$360,5,FALSE)</f>
        <v>1210820.1251121284</v>
      </c>
      <c r="N123" s="5">
        <f t="shared" si="28"/>
        <v>290101.47473693662</v>
      </c>
      <c r="O123" s="5">
        <v>174350.64</v>
      </c>
      <c r="P123" s="5">
        <f>VLOOKUP(A123,'Detail SFPR'!$A$5:$F$360,6,FALSE)</f>
        <v>386331.7</v>
      </c>
      <c r="Q123" s="5">
        <f t="shared" si="29"/>
        <v>176643.81729800001</v>
      </c>
      <c r="R123" s="5">
        <v>129363.71</v>
      </c>
      <c r="S123" s="5">
        <f>VLOOKUP(A123,'Detail SFPR'!$A$5:$G$360,7,FALSE)</f>
        <v>163654.19850089363</v>
      </c>
      <c r="T123" s="5">
        <f t="shared" si="48"/>
        <v>28574.264067794658</v>
      </c>
      <c r="U123" s="5">
        <v>511.2</v>
      </c>
      <c r="V123" s="5">
        <f>VLOOKUP(A123,'Detail SFPR'!$A$5:$H$360,8,FALSE)</f>
        <v>0</v>
      </c>
      <c r="W123" s="5">
        <f t="shared" si="49"/>
        <v>-425.98295999999999</v>
      </c>
      <c r="X123" s="5">
        <v>0</v>
      </c>
      <c r="Y123" s="5">
        <f>VLOOKUP(A123,'Detail SFPR'!$A$5:$I$360,9,FALSE)</f>
        <v>0</v>
      </c>
      <c r="Z123" s="5">
        <f t="shared" si="50"/>
        <v>0</v>
      </c>
      <c r="AA123" s="5">
        <f t="shared" si="51"/>
        <v>1166909.98</v>
      </c>
      <c r="AB123" s="5">
        <f t="shared" si="52"/>
        <v>1760806.0236130219</v>
      </c>
      <c r="AC123" s="5">
        <f t="shared" si="53"/>
        <v>494893.57314273127</v>
      </c>
      <c r="AD123" s="5">
        <f t="shared" si="54"/>
        <v>1661803.5531427313</v>
      </c>
      <c r="AE123" s="5"/>
      <c r="AF123" s="5"/>
      <c r="AG123" s="5">
        <f t="shared" si="30"/>
        <v>290101.47473693662</v>
      </c>
      <c r="AH123" s="5">
        <f t="shared" si="31"/>
        <v>176643.81729800001</v>
      </c>
      <c r="AI123" s="5">
        <f t="shared" si="32"/>
        <v>28574.264067794658</v>
      </c>
      <c r="AJ123" s="5">
        <f t="shared" si="33"/>
        <v>-425.98295999999999</v>
      </c>
      <c r="AK123" s="5">
        <f t="shared" si="34"/>
        <v>0</v>
      </c>
      <c r="AL123" s="5">
        <f t="shared" si="35"/>
        <v>1166909.98</v>
      </c>
      <c r="AM123" s="5">
        <f t="shared" si="36"/>
        <v>1760806.0236130219</v>
      </c>
      <c r="AN123" s="5">
        <f t="shared" si="37"/>
        <v>494893.57314273127</v>
      </c>
      <c r="AO123" s="5">
        <f t="shared" si="38"/>
        <v>1661803.5531427313</v>
      </c>
      <c r="AP123" s="5">
        <f>VLOOKUP(A123,'Detail SFPR'!$A$5:$M$361,13,FALSE)</f>
        <v>0</v>
      </c>
      <c r="AQ123" s="5">
        <f>VLOOKUP(A123,'Detail SFPR'!A:X,23,FALSE)</f>
        <v>1971262.4422526008</v>
      </c>
      <c r="AR123" s="5">
        <f>VLOOKUP(A123,'Detail SFPR'!$A$5:$T$361,19,FALSE)</f>
        <v>12271.2</v>
      </c>
      <c r="AS123" s="5">
        <f>VLOOKUP(A123,'Detail SFPR'!$A$5:$U$360,21,FALSE)</f>
        <v>5933.0369199999996</v>
      </c>
      <c r="AT123" s="5">
        <f>VLOOKUP(A123,'Detail SFPR'!$A$5:$V$361,22,FALSE)</f>
        <v>145193.01251957859</v>
      </c>
      <c r="AU123" s="5">
        <f t="shared" si="55"/>
        <v>3796463.2448349106</v>
      </c>
      <c r="AV123" s="5"/>
      <c r="AW123" s="5">
        <v>0</v>
      </c>
      <c r="AX123" s="5">
        <v>0</v>
      </c>
      <c r="AY123" s="5">
        <f t="shared" si="39"/>
        <v>0</v>
      </c>
      <c r="AZ123" s="5">
        <f t="shared" si="40"/>
        <v>3796463.2448349106</v>
      </c>
      <c r="BA123" s="5">
        <f t="shared" si="41"/>
        <v>1152785.9047369366</v>
      </c>
      <c r="BB123">
        <v>0</v>
      </c>
      <c r="BC123" s="5">
        <f t="shared" si="42"/>
        <v>1152785.9047369366</v>
      </c>
      <c r="BD123" s="5">
        <f t="shared" si="43"/>
        <v>350994.45729799999</v>
      </c>
      <c r="BE123" s="5">
        <f t="shared" si="44"/>
        <v>157937.97406779465</v>
      </c>
      <c r="BF123" s="5">
        <f t="shared" si="45"/>
        <v>85.217039999999997</v>
      </c>
      <c r="BG123" s="5">
        <f t="shared" si="46"/>
        <v>0</v>
      </c>
      <c r="BH123" s="5">
        <f t="shared" si="47"/>
        <v>1661803.5531427311</v>
      </c>
      <c r="BI123" s="5">
        <f>VLOOKUP(A123,'Base Cost'!$A$5:$AF$361,32,FALSE)</f>
        <v>62389.516379226239</v>
      </c>
    </row>
    <row r="124" spans="1:61">
      <c r="A124" t="s">
        <v>350</v>
      </c>
      <c r="B124" t="s">
        <v>1901</v>
      </c>
      <c r="C124" t="s">
        <v>80</v>
      </c>
      <c r="D124" s="12" t="s">
        <v>1070</v>
      </c>
      <c r="J124" s="5"/>
      <c r="K124" s="5"/>
      <c r="L124" s="5">
        <v>435425.35</v>
      </c>
      <c r="M124" s="5">
        <f>VLOOKUP(A124,'Detail SFPR'!$A$5:$E$360,5,FALSE)</f>
        <v>312284.14102533751</v>
      </c>
      <c r="N124" s="5">
        <f t="shared" si="28"/>
        <v>-102613.56943858624</v>
      </c>
      <c r="O124" s="5">
        <v>97985.11</v>
      </c>
      <c r="P124" s="5">
        <f>VLOOKUP(A124,'Detail SFPR'!$A$5:$F$360,6,FALSE)</f>
        <v>22556.84</v>
      </c>
      <c r="Q124" s="5">
        <f t="shared" si="29"/>
        <v>-62854.377391000009</v>
      </c>
      <c r="R124" s="5">
        <v>68734.539999999994</v>
      </c>
      <c r="S124" s="5">
        <f>VLOOKUP(A124,'Detail SFPR'!$A$5:$G$360,7,FALSE)</f>
        <v>26168.635854383669</v>
      </c>
      <c r="T124" s="5">
        <f t="shared" si="48"/>
        <v>-35470.167924542082</v>
      </c>
      <c r="U124" s="5">
        <v>11905.28</v>
      </c>
      <c r="V124" s="5">
        <f>VLOOKUP(A124,'Detail SFPR'!$A$5:$H$360,8,FALSE)</f>
        <v>6991.7697495456468</v>
      </c>
      <c r="W124" s="5">
        <f t="shared" si="49"/>
        <v>-4094.4280917036131</v>
      </c>
      <c r="X124" s="5">
        <v>0</v>
      </c>
      <c r="Y124" s="5">
        <f>VLOOKUP(A124,'Detail SFPR'!$A$5:$I$360,9,FALSE)</f>
        <v>0</v>
      </c>
      <c r="Z124" s="5">
        <f t="shared" si="50"/>
        <v>0</v>
      </c>
      <c r="AA124" s="5">
        <f t="shared" si="51"/>
        <v>614050.28</v>
      </c>
      <c r="AB124" s="5">
        <f t="shared" si="52"/>
        <v>368001.38662926684</v>
      </c>
      <c r="AC124" s="5">
        <f t="shared" si="53"/>
        <v>-205032.54284583195</v>
      </c>
      <c r="AD124" s="5">
        <f t="shared" si="54"/>
        <v>409017.73715416808</v>
      </c>
      <c r="AE124" s="5"/>
      <c r="AF124" s="5"/>
      <c r="AG124" s="5">
        <f t="shared" si="30"/>
        <v>-102613.56943858624</v>
      </c>
      <c r="AH124" s="5">
        <f t="shared" si="31"/>
        <v>-62854.377391000009</v>
      </c>
      <c r="AI124" s="5">
        <f t="shared" si="32"/>
        <v>-35470.167924542082</v>
      </c>
      <c r="AJ124" s="5">
        <f t="shared" si="33"/>
        <v>-4094.4280917036131</v>
      </c>
      <c r="AK124" s="5">
        <f t="shared" si="34"/>
        <v>0</v>
      </c>
      <c r="AL124" s="5">
        <f t="shared" si="35"/>
        <v>614050.28</v>
      </c>
      <c r="AM124" s="5">
        <f t="shared" si="36"/>
        <v>368001.38662926684</v>
      </c>
      <c r="AN124" s="5">
        <f t="shared" si="37"/>
        <v>-205032.54284583195</v>
      </c>
      <c r="AO124" s="5">
        <f t="shared" si="38"/>
        <v>368001.38662926684</v>
      </c>
      <c r="AP124" s="5">
        <f>VLOOKUP(A124,'Detail SFPR'!$A$5:$M$361,13,FALSE)</f>
        <v>0</v>
      </c>
      <c r="AQ124" s="5">
        <f>VLOOKUP(A124,'Detail SFPR'!A:X,23,FALSE)</f>
        <v>430183.77586644818</v>
      </c>
      <c r="AR124" s="5">
        <f>VLOOKUP(A124,'Detail SFPR'!$A$5:$T$361,19,FALSE)</f>
        <v>9753.25</v>
      </c>
      <c r="AS124" s="5">
        <f>VLOOKUP(A124,'Detail SFPR'!$A$5:$U$360,21,FALSE)</f>
        <v>1573.7912800000001</v>
      </c>
      <c r="AT124" s="5">
        <f>VLOOKUP(A124,'Detail SFPR'!$A$5:$V$361,22,FALSE)</f>
        <v>38513.7493835524</v>
      </c>
      <c r="AU124" s="5">
        <f t="shared" si="55"/>
        <v>848025.95315926743</v>
      </c>
      <c r="AV124" s="5"/>
      <c r="AW124" s="5">
        <v>0</v>
      </c>
      <c r="AX124" s="5">
        <v>0</v>
      </c>
      <c r="AY124" s="5">
        <f t="shared" si="39"/>
        <v>0</v>
      </c>
      <c r="AZ124" s="5">
        <f t="shared" si="40"/>
        <v>848025.95315926743</v>
      </c>
      <c r="BA124" s="5">
        <f t="shared" si="41"/>
        <v>312284.14102533751</v>
      </c>
      <c r="BB124">
        <v>0</v>
      </c>
      <c r="BC124" s="5">
        <f t="shared" si="42"/>
        <v>312284.14102533751</v>
      </c>
      <c r="BD124" s="5">
        <f t="shared" si="43"/>
        <v>22556.84</v>
      </c>
      <c r="BE124" s="5">
        <f t="shared" si="44"/>
        <v>26168.635854383669</v>
      </c>
      <c r="BF124" s="5">
        <f t="shared" si="45"/>
        <v>6991.7697495456468</v>
      </c>
      <c r="BG124" s="5">
        <f t="shared" si="46"/>
        <v>0</v>
      </c>
      <c r="BH124" s="5">
        <f t="shared" si="47"/>
        <v>368001.38662926684</v>
      </c>
      <c r="BI124" s="5">
        <f>VLOOKUP(A124,'Base Cost'!$A$5:$AF$361,32,FALSE)</f>
        <v>16549.379038929601</v>
      </c>
    </row>
    <row r="125" spans="1:61">
      <c r="A125" t="s">
        <v>352</v>
      </c>
      <c r="B125" t="s">
        <v>1902</v>
      </c>
      <c r="C125" t="s">
        <v>80</v>
      </c>
      <c r="D125" s="12" t="s">
        <v>1070</v>
      </c>
      <c r="J125" s="5"/>
      <c r="K125" s="5"/>
      <c r="L125" s="5">
        <v>1663574.71</v>
      </c>
      <c r="M125" s="5">
        <f>VLOOKUP(A125,'Detail SFPR'!$A$5:$E$360,5,FALSE)</f>
        <v>1844764.1638358752</v>
      </c>
      <c r="N125" s="5">
        <f t="shared" si="28"/>
        <v>150985.17188143486</v>
      </c>
      <c r="O125" s="5">
        <v>267716.28999999998</v>
      </c>
      <c r="P125" s="5">
        <f>VLOOKUP(A125,'Detail SFPR'!$A$5:$F$360,6,FALSE)</f>
        <v>277183.78000000003</v>
      </c>
      <c r="Q125" s="5">
        <f t="shared" si="29"/>
        <v>7889.2594170000411</v>
      </c>
      <c r="R125" s="5">
        <v>239711.02</v>
      </c>
      <c r="S125" s="5">
        <f>VLOOKUP(A125,'Detail SFPR'!$A$5:$G$360,7,FALSE)</f>
        <v>149898.26720159699</v>
      </c>
      <c r="T125" s="5">
        <f t="shared" si="48"/>
        <v>-74840.96690690922</v>
      </c>
      <c r="U125" s="5">
        <v>7952</v>
      </c>
      <c r="V125" s="5">
        <f>VLOOKUP(A125,'Detail SFPR'!$A$5:$H$360,8,FALSE)</f>
        <v>3035.3849630000004</v>
      </c>
      <c r="W125" s="5">
        <f t="shared" si="49"/>
        <v>-4097.0153103320999</v>
      </c>
      <c r="X125" s="5">
        <v>0</v>
      </c>
      <c r="Y125" s="5">
        <f>VLOOKUP(A125,'Detail SFPR'!$A$5:$I$360,9,FALSE)</f>
        <v>0</v>
      </c>
      <c r="Z125" s="5">
        <f t="shared" si="50"/>
        <v>0</v>
      </c>
      <c r="AA125" s="5">
        <f t="shared" si="51"/>
        <v>2178954.02</v>
      </c>
      <c r="AB125" s="5">
        <f t="shared" si="52"/>
        <v>2274881.5960004721</v>
      </c>
      <c r="AC125" s="5">
        <f t="shared" si="53"/>
        <v>79936.449081193583</v>
      </c>
      <c r="AD125" s="5">
        <f t="shared" si="54"/>
        <v>2258890.4690811937</v>
      </c>
      <c r="AE125" s="5"/>
      <c r="AF125" s="5"/>
      <c r="AG125" s="5">
        <f t="shared" si="30"/>
        <v>150985.17188143486</v>
      </c>
      <c r="AH125" s="5">
        <f t="shared" si="31"/>
        <v>7889.2594170000411</v>
      </c>
      <c r="AI125" s="5">
        <f t="shared" si="32"/>
        <v>-74840.96690690922</v>
      </c>
      <c r="AJ125" s="5">
        <f t="shared" si="33"/>
        <v>-4097.0153103320999</v>
      </c>
      <c r="AK125" s="5">
        <f t="shared" si="34"/>
        <v>0</v>
      </c>
      <c r="AL125" s="5">
        <f t="shared" si="35"/>
        <v>2178954.02</v>
      </c>
      <c r="AM125" s="5">
        <f t="shared" si="36"/>
        <v>2274881.5960004721</v>
      </c>
      <c r="AN125" s="5">
        <f t="shared" si="37"/>
        <v>79936.449081193583</v>
      </c>
      <c r="AO125" s="5">
        <f t="shared" si="38"/>
        <v>2258890.4690811937</v>
      </c>
      <c r="AP125" s="5">
        <f>VLOOKUP(A125,'Detail SFPR'!$A$5:$M$361,13,FALSE)</f>
        <v>0</v>
      </c>
      <c r="AQ125" s="5">
        <f>VLOOKUP(A125,'Detail SFPR'!A:X,23,FALSE)</f>
        <v>2595136.5505372477</v>
      </c>
      <c r="AR125" s="5">
        <f>VLOOKUP(A125,'Detail SFPR'!$A$5:$T$361,19,FALSE)</f>
        <v>10478.780000000001</v>
      </c>
      <c r="AS125" s="5">
        <f>VLOOKUP(A125,'Detail SFPR'!$A$5:$U$360,21,FALSE)</f>
        <v>9028.39876</v>
      </c>
      <c r="AT125" s="5">
        <f>VLOOKUP(A125,'Detail SFPR'!$A$5:$V$361,22,FALSE)</f>
        <v>220942.56817677582</v>
      </c>
      <c r="AU125" s="5">
        <f t="shared" si="55"/>
        <v>5094476.766555218</v>
      </c>
      <c r="AV125" s="5"/>
      <c r="AW125" s="5">
        <v>0</v>
      </c>
      <c r="AX125" s="5">
        <v>0</v>
      </c>
      <c r="AY125" s="5">
        <f t="shared" si="39"/>
        <v>0</v>
      </c>
      <c r="AZ125" s="5">
        <f t="shared" si="40"/>
        <v>5094476.766555218</v>
      </c>
      <c r="BA125" s="5">
        <f t="shared" si="41"/>
        <v>1814559.8818814349</v>
      </c>
      <c r="BB125">
        <v>0</v>
      </c>
      <c r="BC125" s="5">
        <f t="shared" si="42"/>
        <v>1814559.8818814349</v>
      </c>
      <c r="BD125" s="5">
        <f t="shared" si="43"/>
        <v>275605.54941700003</v>
      </c>
      <c r="BE125" s="5">
        <f t="shared" si="44"/>
        <v>164870.05309309077</v>
      </c>
      <c r="BF125" s="5">
        <f t="shared" si="45"/>
        <v>3854.9846896679001</v>
      </c>
      <c r="BG125" s="5">
        <f t="shared" si="46"/>
        <v>0</v>
      </c>
      <c r="BH125" s="5">
        <f t="shared" si="47"/>
        <v>2258890.4690811937</v>
      </c>
      <c r="BI125" s="5">
        <f>VLOOKUP(A125,'Base Cost'!$A$5:$AF$361,32,FALSE)</f>
        <v>94939.141608309073</v>
      </c>
    </row>
    <row r="126" spans="1:61">
      <c r="A126" t="s">
        <v>354</v>
      </c>
      <c r="B126" t="s">
        <v>355</v>
      </c>
      <c r="C126" t="s">
        <v>278</v>
      </c>
      <c r="D126" s="12" t="s">
        <v>1070</v>
      </c>
      <c r="J126" s="5"/>
      <c r="K126" s="5"/>
      <c r="L126" s="5">
        <v>969483.78</v>
      </c>
      <c r="M126" s="5">
        <f>VLOOKUP(A126,'Detail SFPR'!$A$5:$E$360,5,FALSE)</f>
        <v>1101633.2967327645</v>
      </c>
      <c r="N126" s="5">
        <f t="shared" si="28"/>
        <v>110120.19229341261</v>
      </c>
      <c r="O126" s="5">
        <v>569819.06000000006</v>
      </c>
      <c r="P126" s="5">
        <f>VLOOKUP(A126,'Detail SFPR'!$A$5:$F$360,6,FALSE)</f>
        <v>547408.30000000005</v>
      </c>
      <c r="Q126" s="5">
        <f t="shared" si="29"/>
        <v>-18674.886308000008</v>
      </c>
      <c r="R126" s="5">
        <v>116135.52</v>
      </c>
      <c r="S126" s="5">
        <f>VLOOKUP(A126,'Detail SFPR'!$A$5:$G$360,7,FALSE)</f>
        <v>150062.59432072486</v>
      </c>
      <c r="T126" s="5">
        <f t="shared" si="48"/>
        <v>28271.431031460026</v>
      </c>
      <c r="U126" s="5">
        <v>0</v>
      </c>
      <c r="V126" s="5">
        <f>VLOOKUP(A126,'Detail SFPR'!$A$5:$H$360,8,FALSE)</f>
        <v>0</v>
      </c>
      <c r="W126" s="5">
        <f t="shared" si="49"/>
        <v>0</v>
      </c>
      <c r="X126" s="5">
        <v>0</v>
      </c>
      <c r="Y126" s="5">
        <f>VLOOKUP(A126,'Detail SFPR'!$A$5:$I$360,9,FALSE)</f>
        <v>0</v>
      </c>
      <c r="Z126" s="5">
        <f t="shared" si="50"/>
        <v>0</v>
      </c>
      <c r="AA126" s="5">
        <f t="shared" si="51"/>
        <v>1655438.36</v>
      </c>
      <c r="AB126" s="5">
        <f t="shared" si="52"/>
        <v>1799104.1910534895</v>
      </c>
      <c r="AC126" s="5">
        <f t="shared" si="53"/>
        <v>119716.73701687262</v>
      </c>
      <c r="AD126" s="5">
        <f t="shared" si="54"/>
        <v>1775155.0970168728</v>
      </c>
      <c r="AE126" s="5"/>
      <c r="AF126" s="5"/>
      <c r="AG126" s="5">
        <f t="shared" si="30"/>
        <v>110120.19229341261</v>
      </c>
      <c r="AH126" s="5">
        <f t="shared" si="31"/>
        <v>-18674.886308000008</v>
      </c>
      <c r="AI126" s="5">
        <f t="shared" si="32"/>
        <v>28271.431031460026</v>
      </c>
      <c r="AJ126" s="5">
        <f t="shared" si="33"/>
        <v>0</v>
      </c>
      <c r="AK126" s="5">
        <f t="shared" si="34"/>
        <v>0</v>
      </c>
      <c r="AL126" s="5">
        <f t="shared" si="35"/>
        <v>1655438.36</v>
      </c>
      <c r="AM126" s="5">
        <f t="shared" si="36"/>
        <v>1799104.1910534895</v>
      </c>
      <c r="AN126" s="5">
        <f t="shared" si="37"/>
        <v>119716.73701687262</v>
      </c>
      <c r="AO126" s="5">
        <f t="shared" si="38"/>
        <v>1775155.0970168728</v>
      </c>
      <c r="AP126" s="5">
        <f>VLOOKUP(A126,'Detail SFPR'!$A$5:$M$361,13,FALSE)</f>
        <v>0</v>
      </c>
      <c r="AQ126" s="5">
        <f>VLOOKUP(A126,'Detail SFPR'!A:X,23,FALSE)</f>
        <v>1992122.6065472155</v>
      </c>
      <c r="AR126" s="5">
        <f>VLOOKUP(A126,'Detail SFPR'!$A$5:$T$361,19,FALSE)</f>
        <v>13625.21</v>
      </c>
      <c r="AS126" s="5">
        <f>VLOOKUP(A126,'Detail SFPR'!$A$5:$U$360,21,FALSE)</f>
        <v>5441.4372000000003</v>
      </c>
      <c r="AT126" s="5">
        <f>VLOOKUP(A126,'Detail SFPR'!$A$5:$V$361,22,FALSE)</f>
        <v>133162.60629372598</v>
      </c>
      <c r="AU126" s="5">
        <f t="shared" si="55"/>
        <v>3919506.9570578141</v>
      </c>
      <c r="AV126" s="5"/>
      <c r="AW126" s="5">
        <v>0</v>
      </c>
      <c r="AX126" s="5">
        <v>0</v>
      </c>
      <c r="AY126" s="5">
        <f t="shared" si="39"/>
        <v>0</v>
      </c>
      <c r="AZ126" s="5">
        <f t="shared" si="40"/>
        <v>3919506.9570578141</v>
      </c>
      <c r="BA126" s="5">
        <f t="shared" si="41"/>
        <v>1079603.9722934125</v>
      </c>
      <c r="BB126">
        <v>0</v>
      </c>
      <c r="BC126" s="5">
        <f t="shared" si="42"/>
        <v>1079603.9722934125</v>
      </c>
      <c r="BD126" s="5">
        <f t="shared" si="43"/>
        <v>551144.1736920001</v>
      </c>
      <c r="BE126" s="5">
        <f t="shared" si="44"/>
        <v>144406.95103146002</v>
      </c>
      <c r="BF126" s="5">
        <f t="shared" si="45"/>
        <v>0</v>
      </c>
      <c r="BG126" s="5">
        <f t="shared" si="46"/>
        <v>0</v>
      </c>
      <c r="BH126" s="5">
        <f t="shared" si="47"/>
        <v>1775155.0970168726</v>
      </c>
      <c r="BI126" s="5">
        <f>VLOOKUP(A126,'Base Cost'!$A$5:$AF$361,32,FALSE)</f>
        <v>57220.044286515418</v>
      </c>
    </row>
    <row r="127" spans="1:61">
      <c r="A127" t="s">
        <v>356</v>
      </c>
      <c r="B127" t="s">
        <v>357</v>
      </c>
      <c r="C127" t="s">
        <v>80</v>
      </c>
      <c r="D127" s="12" t="s">
        <v>1070</v>
      </c>
      <c r="J127" s="5"/>
      <c r="K127" s="5"/>
      <c r="L127" s="5">
        <v>1369124.39</v>
      </c>
      <c r="M127" s="5">
        <f>VLOOKUP(A127,'Detail SFPR'!$A$5:$E$360,5,FALSE)</f>
        <v>1932041.2898815204</v>
      </c>
      <c r="N127" s="5">
        <f t="shared" si="28"/>
        <v>469078.65267127106</v>
      </c>
      <c r="O127" s="5">
        <v>130749.89</v>
      </c>
      <c r="P127" s="5">
        <f>VLOOKUP(A127,'Detail SFPR'!$A$5:$F$360,6,FALSE)</f>
        <v>246600.52999999997</v>
      </c>
      <c r="Q127" s="5">
        <f t="shared" si="29"/>
        <v>96538.338311999978</v>
      </c>
      <c r="R127" s="5">
        <v>214582.38</v>
      </c>
      <c r="S127" s="5">
        <f>VLOOKUP(A127,'Detail SFPR'!$A$5:$G$360,7,FALSE)</f>
        <v>324986.90402818884</v>
      </c>
      <c r="T127" s="5">
        <f t="shared" si="48"/>
        <v>92000.089872689758</v>
      </c>
      <c r="U127" s="5">
        <v>0</v>
      </c>
      <c r="V127" s="5">
        <f>VLOOKUP(A127,'Detail SFPR'!$A$5:$H$360,8,FALSE)</f>
        <v>4609.1874248107752</v>
      </c>
      <c r="W127" s="5">
        <f t="shared" si="49"/>
        <v>3840.8358810948193</v>
      </c>
      <c r="X127" s="5">
        <v>421318.55</v>
      </c>
      <c r="Y127" s="5">
        <f>VLOOKUP(A127,'Detail SFPR'!$A$5:$I$360,9,FALSE)</f>
        <v>1339261.0992628026</v>
      </c>
      <c r="Z127" s="5">
        <f t="shared" si="50"/>
        <v>764921.5263006934</v>
      </c>
      <c r="AA127" s="5">
        <f t="shared" si="51"/>
        <v>2135775.2099999995</v>
      </c>
      <c r="AB127" s="5">
        <f t="shared" si="52"/>
        <v>3847499.0105973221</v>
      </c>
      <c r="AC127" s="5">
        <f t="shared" si="53"/>
        <v>1426379.443037749</v>
      </c>
      <c r="AD127" s="5">
        <f t="shared" si="54"/>
        <v>3562154.6530377483</v>
      </c>
      <c r="AE127" s="5"/>
      <c r="AF127" s="5"/>
      <c r="AG127" s="5">
        <f t="shared" si="30"/>
        <v>469078.65267127106</v>
      </c>
      <c r="AH127" s="5">
        <f t="shared" si="31"/>
        <v>96538.338311999978</v>
      </c>
      <c r="AI127" s="5">
        <f t="shared" si="32"/>
        <v>92000.089872689758</v>
      </c>
      <c r="AJ127" s="5">
        <f t="shared" si="33"/>
        <v>3840.8358810948193</v>
      </c>
      <c r="AK127" s="5">
        <f t="shared" si="34"/>
        <v>764921.5263006934</v>
      </c>
      <c r="AL127" s="5">
        <f t="shared" si="35"/>
        <v>2135775.2099999995</v>
      </c>
      <c r="AM127" s="5">
        <f t="shared" si="36"/>
        <v>3847499.0105973221</v>
      </c>
      <c r="AN127" s="5">
        <f t="shared" si="37"/>
        <v>1426379.443037749</v>
      </c>
      <c r="AO127" s="5">
        <f t="shared" si="38"/>
        <v>3562154.6530377483</v>
      </c>
      <c r="AP127" s="5">
        <f>VLOOKUP(A127,'Detail SFPR'!$A$5:$M$361,13,FALSE)</f>
        <v>0</v>
      </c>
      <c r="AQ127" s="5">
        <f>VLOOKUP(A127,'Detail SFPR'!A:X,23,FALSE)</f>
        <v>4198349.9040523302</v>
      </c>
      <c r="AR127" s="5">
        <f>VLOOKUP(A127,'Detail SFPR'!$A$5:$T$361,19,FALSE)</f>
        <v>15959.69</v>
      </c>
      <c r="AS127" s="5">
        <f>VLOOKUP(A127,'Detail SFPR'!$A$5:$U$360,21,FALSE)</f>
        <v>9890.9375999999993</v>
      </c>
      <c r="AT127" s="5">
        <f>VLOOKUP(A127,'Detail SFPR'!$A$5:$V$361,22,FALSE)</f>
        <v>242050.57985500802</v>
      </c>
      <c r="AU127" s="5">
        <f t="shared" si="55"/>
        <v>8028405.7645450868</v>
      </c>
      <c r="AV127" s="5"/>
      <c r="AW127" s="5">
        <v>0</v>
      </c>
      <c r="AX127" s="5">
        <v>0</v>
      </c>
      <c r="AY127" s="5">
        <f t="shared" si="39"/>
        <v>0</v>
      </c>
      <c r="AZ127" s="5">
        <f t="shared" si="40"/>
        <v>8028405.7645450868</v>
      </c>
      <c r="BA127" s="5">
        <f t="shared" si="41"/>
        <v>1838203.0426712709</v>
      </c>
      <c r="BB127">
        <v>0</v>
      </c>
      <c r="BC127" s="5">
        <f t="shared" si="42"/>
        <v>1838203.0426712709</v>
      </c>
      <c r="BD127" s="5">
        <f t="shared" si="43"/>
        <v>227288.22831199999</v>
      </c>
      <c r="BE127" s="5">
        <f t="shared" si="44"/>
        <v>306582.46987268975</v>
      </c>
      <c r="BF127" s="5">
        <f t="shared" si="45"/>
        <v>3840.8358810948193</v>
      </c>
      <c r="BG127" s="5">
        <f t="shared" si="46"/>
        <v>1186240.0763006934</v>
      </c>
      <c r="BH127" s="5">
        <f t="shared" si="47"/>
        <v>3562154.6530377492</v>
      </c>
      <c r="BI127" s="5">
        <f>VLOOKUP(A127,'Base Cost'!$A$5:$AF$361,32,FALSE)</f>
        <v>104009.26569678327</v>
      </c>
    </row>
    <row r="128" spans="1:61">
      <c r="A128" t="s">
        <v>358</v>
      </c>
      <c r="B128" t="s">
        <v>359</v>
      </c>
      <c r="C128" t="s">
        <v>93</v>
      </c>
      <c r="D128" s="12" t="s">
        <v>1070</v>
      </c>
      <c r="J128" s="5"/>
      <c r="K128" s="5"/>
      <c r="L128" s="5">
        <v>1111489.8600000001</v>
      </c>
      <c r="M128" s="5">
        <f>VLOOKUP(A128,'Detail SFPR'!$A$5:$E$360,5,FALSE)</f>
        <v>800384.97902658652</v>
      </c>
      <c r="N128" s="5">
        <f t="shared" si="28"/>
        <v>-259243.69731514555</v>
      </c>
      <c r="O128" s="5">
        <v>218606.68</v>
      </c>
      <c r="P128" s="5">
        <f>VLOOKUP(A128,'Detail SFPR'!$A$5:$F$360,6,FALSE)</f>
        <v>210164.82</v>
      </c>
      <c r="Q128" s="5">
        <f t="shared" si="29"/>
        <v>-7034.6019379999889</v>
      </c>
      <c r="R128" s="5">
        <v>160212.62</v>
      </c>
      <c r="S128" s="5">
        <f>VLOOKUP(A128,'Detail SFPR'!$A$5:$G$360,7,FALSE)</f>
        <v>155066.88240747186</v>
      </c>
      <c r="T128" s="5">
        <f t="shared" si="48"/>
        <v>-4287.9431358536976</v>
      </c>
      <c r="U128" s="5">
        <v>9508.32</v>
      </c>
      <c r="V128" s="5">
        <f>VLOOKUP(A128,'Detail SFPR'!$A$5:$H$360,8,FALSE)</f>
        <v>5303.0605762640616</v>
      </c>
      <c r="W128" s="5">
        <f t="shared" si="49"/>
        <v>-3504.2426777991573</v>
      </c>
      <c r="X128" s="5">
        <v>449580.05</v>
      </c>
      <c r="Y128" s="5">
        <f>VLOOKUP(A128,'Detail SFPR'!$A$5:$I$360,9,FALSE)</f>
        <v>416893.84483757825</v>
      </c>
      <c r="Z128" s="5">
        <f t="shared" si="50"/>
        <v>-27237.414761846037</v>
      </c>
      <c r="AA128" s="5">
        <f t="shared" si="51"/>
        <v>1949397.5300000003</v>
      </c>
      <c r="AB128" s="5">
        <f t="shared" si="52"/>
        <v>1587813.5868479006</v>
      </c>
      <c r="AC128" s="5">
        <f t="shared" si="53"/>
        <v>-301307.89982864435</v>
      </c>
      <c r="AD128" s="5">
        <f t="shared" si="54"/>
        <v>1648089.6301713558</v>
      </c>
      <c r="AE128" s="5"/>
      <c r="AF128" s="5"/>
      <c r="AG128" s="5">
        <f t="shared" si="30"/>
        <v>-259243.69731514555</v>
      </c>
      <c r="AH128" s="5">
        <f t="shared" si="31"/>
        <v>-7034.6019379999889</v>
      </c>
      <c r="AI128" s="5">
        <f t="shared" si="32"/>
        <v>-4287.9431358536976</v>
      </c>
      <c r="AJ128" s="5">
        <f t="shared" si="33"/>
        <v>-3504.2426777991573</v>
      </c>
      <c r="AK128" s="5">
        <f t="shared" si="34"/>
        <v>-27237.414761846037</v>
      </c>
      <c r="AL128" s="5">
        <f t="shared" si="35"/>
        <v>1949397.5300000003</v>
      </c>
      <c r="AM128" s="5">
        <f t="shared" si="36"/>
        <v>1587813.5868479006</v>
      </c>
      <c r="AN128" s="5">
        <f t="shared" si="37"/>
        <v>-301307.89982864435</v>
      </c>
      <c r="AO128" s="5">
        <f t="shared" si="38"/>
        <v>1587813.5868479006</v>
      </c>
      <c r="AP128" s="5">
        <f>VLOOKUP(A128,'Detail SFPR'!$A$5:$M$361,13,FALSE)</f>
        <v>49475.66</v>
      </c>
      <c r="AQ128" s="5">
        <f>VLOOKUP(A128,'Detail SFPR'!A:X,23,FALSE)</f>
        <v>1785360.1407576045</v>
      </c>
      <c r="AR128" s="5">
        <f>VLOOKUP(A128,'Detail SFPR'!$A$5:$T$361,19,FALSE)</f>
        <v>16089.2</v>
      </c>
      <c r="AS128" s="5">
        <f>VLOOKUP(A128,'Detail SFPR'!$A$5:$U$360,21,FALSE)</f>
        <v>4174.3087999999998</v>
      </c>
      <c r="AT128" s="5">
        <f>VLOOKUP(A128,'Detail SFPR'!$A$5:$V$361,22,FALSE)</f>
        <v>102153.49710970401</v>
      </c>
      <c r="AU128" s="5">
        <f t="shared" si="55"/>
        <v>3545066.3935152097</v>
      </c>
      <c r="AV128" s="5"/>
      <c r="AW128" s="5">
        <v>0</v>
      </c>
      <c r="AX128" s="5">
        <v>0</v>
      </c>
      <c r="AY128" s="5">
        <f t="shared" si="39"/>
        <v>0</v>
      </c>
      <c r="AZ128" s="5">
        <f t="shared" si="40"/>
        <v>3545066.3935152097</v>
      </c>
      <c r="BA128" s="5">
        <f t="shared" si="41"/>
        <v>800384.97902658652</v>
      </c>
      <c r="BB128">
        <v>0</v>
      </c>
      <c r="BC128" s="5">
        <f t="shared" si="42"/>
        <v>800384.97902658652</v>
      </c>
      <c r="BD128" s="5">
        <f t="shared" si="43"/>
        <v>210164.82</v>
      </c>
      <c r="BE128" s="5">
        <f t="shared" si="44"/>
        <v>155066.88240747186</v>
      </c>
      <c r="BF128" s="5">
        <f t="shared" si="45"/>
        <v>5303.0605762640616</v>
      </c>
      <c r="BG128" s="5">
        <f t="shared" si="46"/>
        <v>416893.84483757825</v>
      </c>
      <c r="BH128" s="5">
        <f t="shared" si="47"/>
        <v>1587813.5868479006</v>
      </c>
      <c r="BI128" s="5">
        <f>VLOOKUP(A128,'Base Cost'!$A$5:$AF$361,32,FALSE)</f>
        <v>43895.413219432354</v>
      </c>
    </row>
    <row r="129" spans="1:61">
      <c r="A129" t="s">
        <v>360</v>
      </c>
      <c r="B129" t="s">
        <v>1903</v>
      </c>
      <c r="C129" t="s">
        <v>80</v>
      </c>
      <c r="D129" s="12" t="s">
        <v>1070</v>
      </c>
      <c r="J129" s="5"/>
      <c r="K129" s="5"/>
      <c r="L129" s="5">
        <v>1283161.1299999999</v>
      </c>
      <c r="M129" s="5">
        <f>VLOOKUP(A129,'Detail SFPR'!$A$5:$E$360,5,FALSE)</f>
        <v>3333401.4932026723</v>
      </c>
      <c r="N129" s="5">
        <f t="shared" si="28"/>
        <v>1708465.2946567871</v>
      </c>
      <c r="O129" s="5">
        <v>149048.6</v>
      </c>
      <c r="P129" s="5">
        <f>VLOOKUP(A129,'Detail SFPR'!$A$5:$F$360,6,FALSE)</f>
        <v>553853.13</v>
      </c>
      <c r="Q129" s="5">
        <f t="shared" si="29"/>
        <v>337323.61484900006</v>
      </c>
      <c r="R129" s="5">
        <v>200994.13</v>
      </c>
      <c r="S129" s="5">
        <f>VLOOKUP(A129,'Detail SFPR'!$A$5:$G$360,7,FALSE)</f>
        <v>521045.63173996063</v>
      </c>
      <c r="T129" s="5">
        <f t="shared" si="48"/>
        <v>266698.91639990918</v>
      </c>
      <c r="U129" s="5">
        <v>12897.72</v>
      </c>
      <c r="V129" s="5">
        <f>VLOOKUP(A129,'Detail SFPR'!$A$5:$H$360,8,FALSE)</f>
        <v>34700.548308610865</v>
      </c>
      <c r="W129" s="5">
        <f t="shared" si="49"/>
        <v>18168.296829565435</v>
      </c>
      <c r="X129" s="5">
        <v>470320.75</v>
      </c>
      <c r="Y129" s="5">
        <f>VLOOKUP(A129,'Detail SFPR'!$A$5:$I$360,9,FALSE)</f>
        <v>2274528.2576212618</v>
      </c>
      <c r="Z129" s="5">
        <f t="shared" si="50"/>
        <v>1503446.1161007974</v>
      </c>
      <c r="AA129" s="5">
        <f t="shared" si="51"/>
        <v>2116422.33</v>
      </c>
      <c r="AB129" s="5">
        <f t="shared" si="52"/>
        <v>6717529.0608725064</v>
      </c>
      <c r="AC129" s="5">
        <f t="shared" si="53"/>
        <v>3834102.2388360593</v>
      </c>
      <c r="AD129" s="5">
        <f t="shared" si="54"/>
        <v>5950524.5688360594</v>
      </c>
      <c r="AE129" s="5"/>
      <c r="AF129" s="5"/>
      <c r="AG129" s="5">
        <f t="shared" si="30"/>
        <v>1708465.2946567871</v>
      </c>
      <c r="AH129" s="5">
        <f t="shared" si="31"/>
        <v>337323.61484900006</v>
      </c>
      <c r="AI129" s="5">
        <f t="shared" si="32"/>
        <v>266698.91639990918</v>
      </c>
      <c r="AJ129" s="5">
        <f t="shared" si="33"/>
        <v>18168.296829565435</v>
      </c>
      <c r="AK129" s="5">
        <f t="shared" si="34"/>
        <v>1503446.1161007974</v>
      </c>
      <c r="AL129" s="5">
        <f t="shared" si="35"/>
        <v>2116422.33</v>
      </c>
      <c r="AM129" s="5">
        <f t="shared" si="36"/>
        <v>6717529.0608725064</v>
      </c>
      <c r="AN129" s="5">
        <f t="shared" si="37"/>
        <v>3834102.2388360593</v>
      </c>
      <c r="AO129" s="5">
        <f t="shared" si="38"/>
        <v>5950524.5688360594</v>
      </c>
      <c r="AP129" s="5">
        <f>VLOOKUP(A129,'Detail SFPR'!$A$5:$M$361,13,FALSE)</f>
        <v>0</v>
      </c>
      <c r="AQ129" s="5">
        <f>VLOOKUP(A129,'Detail SFPR'!A:X,23,FALSE)</f>
        <v>7318978.5414414639</v>
      </c>
      <c r="AR129" s="5">
        <f>VLOOKUP(A129,'Detail SFPR'!$A$5:$T$361,19,FALSE)</f>
        <v>16247.31</v>
      </c>
      <c r="AS129" s="5">
        <f>VLOOKUP(A129,'Detail SFPR'!$A$5:$U$360,21,FALSE)</f>
        <v>16955.633840000002</v>
      </c>
      <c r="AT129" s="5">
        <f>VLOOKUP(A129,'Detail SFPR'!$A$5:$V$361,22,FALSE)</f>
        <v>414937.50832895725</v>
      </c>
      <c r="AU129" s="5">
        <f t="shared" si="55"/>
        <v>13717643.562446481</v>
      </c>
      <c r="AV129" s="5"/>
      <c r="AW129" s="5">
        <v>0</v>
      </c>
      <c r="AX129" s="5">
        <v>0</v>
      </c>
      <c r="AY129" s="5">
        <f t="shared" si="39"/>
        <v>0</v>
      </c>
      <c r="AZ129" s="5">
        <f t="shared" si="40"/>
        <v>13717643.562446481</v>
      </c>
      <c r="BA129" s="5">
        <f t="shared" si="41"/>
        <v>2991626.424656787</v>
      </c>
      <c r="BB129">
        <v>0</v>
      </c>
      <c r="BC129" s="5">
        <f t="shared" si="42"/>
        <v>2991626.424656787</v>
      </c>
      <c r="BD129" s="5">
        <f t="shared" si="43"/>
        <v>486372.2148490001</v>
      </c>
      <c r="BE129" s="5">
        <f t="shared" si="44"/>
        <v>467693.04639990919</v>
      </c>
      <c r="BF129" s="5">
        <f t="shared" si="45"/>
        <v>31066.016829565437</v>
      </c>
      <c r="BG129" s="5">
        <f t="shared" si="46"/>
        <v>1973766.8661007974</v>
      </c>
      <c r="BH129" s="5">
        <f t="shared" si="47"/>
        <v>5950524.5688360594</v>
      </c>
      <c r="BI129" s="5">
        <f>VLOOKUP(A129,'Base Cost'!$A$5:$AF$361,32,FALSE)</f>
        <v>178298.87281079701</v>
      </c>
    </row>
    <row r="130" spans="1:61">
      <c r="A130" t="s">
        <v>362</v>
      </c>
      <c r="B130" t="s">
        <v>363</v>
      </c>
      <c r="C130" t="s">
        <v>93</v>
      </c>
      <c r="D130" s="12" t="s">
        <v>1070</v>
      </c>
      <c r="J130" s="5"/>
      <c r="K130" s="5"/>
      <c r="L130" s="5">
        <v>511907.24</v>
      </c>
      <c r="M130" s="5">
        <f>VLOOKUP(A130,'Detail SFPR'!$A$5:$E$360,5,FALSE)</f>
        <v>366214.11609520682</v>
      </c>
      <c r="N130" s="5">
        <f t="shared" si="28"/>
        <v>-121406.08014986415</v>
      </c>
      <c r="O130" s="5">
        <v>77758.070000000007</v>
      </c>
      <c r="P130" s="5">
        <f>VLOOKUP(A130,'Detail SFPR'!$A$5:$F$360,6,FALSE)</f>
        <v>63430.81</v>
      </c>
      <c r="Q130" s="5">
        <f t="shared" si="29"/>
        <v>-11938.905758000008</v>
      </c>
      <c r="R130" s="5">
        <v>77140.13</v>
      </c>
      <c r="S130" s="5">
        <f>VLOOKUP(A130,'Detail SFPR'!$A$5:$G$360,7,FALSE)</f>
        <v>70993.551666775908</v>
      </c>
      <c r="T130" s="5">
        <f t="shared" si="48"/>
        <v>-5121.94372507564</v>
      </c>
      <c r="U130" s="5">
        <v>0</v>
      </c>
      <c r="V130" s="5">
        <f>VLOOKUP(A130,'Detail SFPR'!$A$5:$H$360,8,FALSE)</f>
        <v>0</v>
      </c>
      <c r="W130" s="5">
        <f t="shared" si="49"/>
        <v>0</v>
      </c>
      <c r="X130" s="5">
        <v>35505.1</v>
      </c>
      <c r="Y130" s="5">
        <f>VLOOKUP(A130,'Detail SFPR'!$A$5:$I$360,9,FALSE)</f>
        <v>0</v>
      </c>
      <c r="Z130" s="5">
        <f t="shared" si="50"/>
        <v>-29586.399829999998</v>
      </c>
      <c r="AA130" s="5">
        <f t="shared" si="51"/>
        <v>702310.54</v>
      </c>
      <c r="AB130" s="5">
        <f t="shared" si="52"/>
        <v>500638.47776198271</v>
      </c>
      <c r="AC130" s="5">
        <f t="shared" si="53"/>
        <v>-168053.32946293982</v>
      </c>
      <c r="AD130" s="5">
        <f t="shared" si="54"/>
        <v>534257.21053706016</v>
      </c>
      <c r="AE130" s="5"/>
      <c r="AF130" s="5"/>
      <c r="AG130" s="5">
        <f t="shared" si="30"/>
        <v>-121406.08014986415</v>
      </c>
      <c r="AH130" s="5">
        <f t="shared" si="31"/>
        <v>-11938.905758000008</v>
      </c>
      <c r="AI130" s="5">
        <f t="shared" si="32"/>
        <v>-5121.94372507564</v>
      </c>
      <c r="AJ130" s="5">
        <f t="shared" si="33"/>
        <v>0</v>
      </c>
      <c r="AK130" s="5">
        <f t="shared" si="34"/>
        <v>-29586.399829999998</v>
      </c>
      <c r="AL130" s="5">
        <f t="shared" si="35"/>
        <v>702310.54</v>
      </c>
      <c r="AM130" s="5">
        <f t="shared" si="36"/>
        <v>500638.47776198271</v>
      </c>
      <c r="AN130" s="5">
        <f t="shared" si="37"/>
        <v>-168053.32946293982</v>
      </c>
      <c r="AO130" s="5">
        <f t="shared" si="38"/>
        <v>500638.47776198271</v>
      </c>
      <c r="AP130" s="5">
        <f>VLOOKUP(A130,'Detail SFPR'!$A$5:$M$361,13,FALSE)</f>
        <v>13371.800000000001</v>
      </c>
      <c r="AQ130" s="5">
        <f>VLOOKUP(A130,'Detail SFPR'!A:X,23,FALSE)</f>
        <v>581800.88845796289</v>
      </c>
      <c r="AR130" s="5">
        <f>VLOOKUP(A130,'Detail SFPR'!$A$5:$T$361,19,FALSE)</f>
        <v>11158.39</v>
      </c>
      <c r="AS130" s="5">
        <f>VLOOKUP(A130,'Detail SFPR'!$A$5:$U$360,21,FALSE)</f>
        <v>1911.1044400000001</v>
      </c>
      <c r="AT130" s="5">
        <f>VLOOKUP(A130,'Detail SFPR'!$A$5:$V$361,22,FALSE)</f>
        <v>46768.461855980197</v>
      </c>
      <c r="AU130" s="5">
        <f t="shared" si="55"/>
        <v>1155649.1225159254</v>
      </c>
      <c r="AV130" s="5"/>
      <c r="AW130" s="5">
        <v>0</v>
      </c>
      <c r="AX130" s="5">
        <v>0</v>
      </c>
      <c r="AY130" s="5">
        <f t="shared" si="39"/>
        <v>0</v>
      </c>
      <c r="AZ130" s="5">
        <f t="shared" si="40"/>
        <v>1155649.1225159254</v>
      </c>
      <c r="BA130" s="5">
        <f t="shared" si="41"/>
        <v>366214.11609520682</v>
      </c>
      <c r="BB130">
        <v>0</v>
      </c>
      <c r="BC130" s="5">
        <f t="shared" si="42"/>
        <v>366214.11609520682</v>
      </c>
      <c r="BD130" s="5">
        <f t="shared" si="43"/>
        <v>63430.81</v>
      </c>
      <c r="BE130" s="5">
        <f t="shared" si="44"/>
        <v>70993.551666775908</v>
      </c>
      <c r="BF130" s="5">
        <f t="shared" si="45"/>
        <v>0</v>
      </c>
      <c r="BG130" s="5">
        <f t="shared" si="46"/>
        <v>0</v>
      </c>
      <c r="BH130" s="5">
        <f t="shared" si="47"/>
        <v>500638.47776198271</v>
      </c>
      <c r="BI130" s="5">
        <f>VLOOKUP(A130,'Base Cost'!$A$5:$AF$361,32,FALSE)</f>
        <v>20096.433474038113</v>
      </c>
    </row>
    <row r="131" spans="1:61">
      <c r="A131" t="s">
        <v>364</v>
      </c>
      <c r="B131" t="s">
        <v>365</v>
      </c>
      <c r="C131" t="s">
        <v>93</v>
      </c>
      <c r="D131" s="12" t="s">
        <v>1070</v>
      </c>
      <c r="J131" s="5"/>
      <c r="K131" s="5"/>
      <c r="L131" s="5">
        <v>1046502.32</v>
      </c>
      <c r="M131" s="5">
        <f>VLOOKUP(A131,'Detail SFPR'!$A$5:$E$360,5,FALSE)</f>
        <v>869205.73843489285</v>
      </c>
      <c r="N131" s="5">
        <f t="shared" si="28"/>
        <v>-147741.24141820375</v>
      </c>
      <c r="O131" s="5">
        <v>220104.36</v>
      </c>
      <c r="P131" s="5">
        <f>VLOOKUP(A131,'Detail SFPR'!$A$5:$F$360,6,FALSE)</f>
        <v>179246.31</v>
      </c>
      <c r="Q131" s="5">
        <f t="shared" si="29"/>
        <v>-34047.013064999992</v>
      </c>
      <c r="R131" s="5">
        <v>146069.94</v>
      </c>
      <c r="S131" s="5">
        <f>VLOOKUP(A131,'Detail SFPR'!$A$5:$G$360,7,FALSE)</f>
        <v>85079.8013826346</v>
      </c>
      <c r="T131" s="5">
        <f t="shared" si="48"/>
        <v>-50823.082509850596</v>
      </c>
      <c r="U131" s="5">
        <v>6029.2</v>
      </c>
      <c r="V131" s="5">
        <f>VLOOKUP(A131,'Detail SFPR'!$A$5:$H$360,8,FALSE)</f>
        <v>0</v>
      </c>
      <c r="W131" s="5">
        <f t="shared" si="49"/>
        <v>-5024.1323600000005</v>
      </c>
      <c r="X131" s="5">
        <v>338198.7</v>
      </c>
      <c r="Y131" s="5">
        <f>VLOOKUP(A131,'Detail SFPR'!$A$5:$I$360,9,FALSE)</f>
        <v>0</v>
      </c>
      <c r="Z131" s="5">
        <f t="shared" si="50"/>
        <v>-281820.97671000002</v>
      </c>
      <c r="AA131" s="5">
        <f t="shared" si="51"/>
        <v>1756904.5199999998</v>
      </c>
      <c r="AB131" s="5">
        <f t="shared" si="52"/>
        <v>1133531.8498175275</v>
      </c>
      <c r="AC131" s="5">
        <f t="shared" si="53"/>
        <v>-519456.44606305438</v>
      </c>
      <c r="AD131" s="5">
        <f t="shared" si="54"/>
        <v>1237448.0739369453</v>
      </c>
      <c r="AE131" s="5"/>
      <c r="AF131" s="5"/>
      <c r="AG131" s="5">
        <f t="shared" si="30"/>
        <v>-147741.24141820375</v>
      </c>
      <c r="AH131" s="5">
        <f t="shared" si="31"/>
        <v>-34047.013064999992</v>
      </c>
      <c r="AI131" s="5">
        <f t="shared" si="32"/>
        <v>-50823.082509850596</v>
      </c>
      <c r="AJ131" s="5">
        <f t="shared" si="33"/>
        <v>-5024.1323600000005</v>
      </c>
      <c r="AK131" s="5">
        <f t="shared" si="34"/>
        <v>-281820.97671000002</v>
      </c>
      <c r="AL131" s="5">
        <f t="shared" si="35"/>
        <v>1756904.5199999998</v>
      </c>
      <c r="AM131" s="5">
        <f t="shared" si="36"/>
        <v>1133531.8498175275</v>
      </c>
      <c r="AN131" s="5">
        <f t="shared" si="37"/>
        <v>-519456.44606305438</v>
      </c>
      <c r="AO131" s="5">
        <f t="shared" si="38"/>
        <v>1133531.8498175275</v>
      </c>
      <c r="AP131" s="5">
        <f>VLOOKUP(A131,'Detail SFPR'!$A$5:$M$361,13,FALSE)</f>
        <v>46801.3</v>
      </c>
      <c r="AQ131" s="5">
        <f>VLOOKUP(A131,'Detail SFPR'!A:X,23,FALSE)</f>
        <v>1349924.5805603825</v>
      </c>
      <c r="AR131" s="5">
        <f>VLOOKUP(A131,'Detail SFPR'!$A$5:$T$361,19,FALSE)</f>
        <v>10807.01</v>
      </c>
      <c r="AS131" s="5">
        <f>VLOOKUP(A131,'Detail SFPR'!$A$5:$U$360,21,FALSE)</f>
        <v>4536.6842400000005</v>
      </c>
      <c r="AT131" s="5">
        <f>VLOOKUP(A131,'Detail SFPR'!$A$5:$V$361,22,FALSE)</f>
        <v>111021.5325704892</v>
      </c>
      <c r="AU131" s="5">
        <f t="shared" si="55"/>
        <v>2656622.9571883986</v>
      </c>
      <c r="AV131" s="5"/>
      <c r="AW131" s="5">
        <v>0</v>
      </c>
      <c r="AX131" s="5">
        <v>0</v>
      </c>
      <c r="AY131" s="5">
        <f t="shared" si="39"/>
        <v>0</v>
      </c>
      <c r="AZ131" s="5">
        <f t="shared" si="40"/>
        <v>2656622.9571883986</v>
      </c>
      <c r="BA131" s="5">
        <f t="shared" si="41"/>
        <v>869205.73843489285</v>
      </c>
      <c r="BB131">
        <v>0</v>
      </c>
      <c r="BC131" s="5">
        <f t="shared" si="42"/>
        <v>869205.73843489285</v>
      </c>
      <c r="BD131" s="5">
        <f t="shared" si="43"/>
        <v>179246.31</v>
      </c>
      <c r="BE131" s="5">
        <f t="shared" si="44"/>
        <v>85079.8013826346</v>
      </c>
      <c r="BF131" s="5">
        <f t="shared" si="45"/>
        <v>0</v>
      </c>
      <c r="BG131" s="5">
        <f t="shared" si="46"/>
        <v>0</v>
      </c>
      <c r="BH131" s="5">
        <f t="shared" si="47"/>
        <v>1133531.8498175275</v>
      </c>
      <c r="BI131" s="5">
        <f>VLOOKUP(A131,'Base Cost'!$A$5:$AF$361,32,FALSE)</f>
        <v>47706.012875924855</v>
      </c>
    </row>
    <row r="132" spans="1:61">
      <c r="A132" t="s">
        <v>366</v>
      </c>
      <c r="B132" t="s">
        <v>1904</v>
      </c>
      <c r="C132" t="s">
        <v>80</v>
      </c>
      <c r="D132" s="12" t="s">
        <v>1070</v>
      </c>
      <c r="J132" s="5"/>
      <c r="K132" s="5"/>
      <c r="L132" s="5">
        <v>428936.3</v>
      </c>
      <c r="M132" s="5">
        <f>VLOOKUP(A132,'Detail SFPR'!$A$5:$E$360,5,FALSE)</f>
        <v>626960.7696475063</v>
      </c>
      <c r="N132" s="5">
        <f t="shared" si="28"/>
        <v>165013.79055726703</v>
      </c>
      <c r="O132" s="5">
        <v>138997.26999999999</v>
      </c>
      <c r="P132" s="5">
        <f>VLOOKUP(A132,'Detail SFPR'!$A$5:$F$360,6,FALSE)</f>
        <v>121961.7</v>
      </c>
      <c r="Q132" s="5">
        <f t="shared" si="29"/>
        <v>-14195.740480999995</v>
      </c>
      <c r="R132" s="5">
        <v>65454.91</v>
      </c>
      <c r="S132" s="5">
        <f>VLOOKUP(A132,'Detail SFPR'!$A$5:$G$360,7,FALSE)</f>
        <v>69039.549622913764</v>
      </c>
      <c r="T132" s="5">
        <f t="shared" si="48"/>
        <v>2987.0801977740371</v>
      </c>
      <c r="U132" s="5">
        <v>0</v>
      </c>
      <c r="V132" s="5">
        <f>VLOOKUP(A132,'Detail SFPR'!$A$5:$H$360,8,FALSE)</f>
        <v>0</v>
      </c>
      <c r="W132" s="5">
        <f t="shared" si="49"/>
        <v>0</v>
      </c>
      <c r="X132" s="5">
        <v>47169.2</v>
      </c>
      <c r="Y132" s="5">
        <f>VLOOKUP(A132,'Detail SFPR'!$A$5:$I$360,9,FALSE)</f>
        <v>19237.736592720001</v>
      </c>
      <c r="Z132" s="5">
        <f t="shared" si="50"/>
        <v>-23275.28845728642</v>
      </c>
      <c r="AA132" s="5">
        <f t="shared" si="51"/>
        <v>680557.67999999993</v>
      </c>
      <c r="AB132" s="5">
        <f t="shared" si="52"/>
        <v>837199.7558631401</v>
      </c>
      <c r="AC132" s="5">
        <f t="shared" si="53"/>
        <v>130529.84181675466</v>
      </c>
      <c r="AD132" s="5">
        <f t="shared" si="54"/>
        <v>811087.5218167546</v>
      </c>
      <c r="AE132" s="5"/>
      <c r="AF132" s="5"/>
      <c r="AG132" s="5">
        <f t="shared" si="30"/>
        <v>165013.79055726703</v>
      </c>
      <c r="AH132" s="5">
        <f t="shared" si="31"/>
        <v>-14195.740480999995</v>
      </c>
      <c r="AI132" s="5">
        <f t="shared" si="32"/>
        <v>2987.0801977740371</v>
      </c>
      <c r="AJ132" s="5">
        <f t="shared" si="33"/>
        <v>0</v>
      </c>
      <c r="AK132" s="5">
        <f t="shared" si="34"/>
        <v>-23275.28845728642</v>
      </c>
      <c r="AL132" s="5">
        <f t="shared" si="35"/>
        <v>680557.67999999993</v>
      </c>
      <c r="AM132" s="5">
        <f t="shared" si="36"/>
        <v>837199.7558631401</v>
      </c>
      <c r="AN132" s="5">
        <f t="shared" si="37"/>
        <v>130529.84181675466</v>
      </c>
      <c r="AO132" s="5">
        <f t="shared" si="38"/>
        <v>811087.5218167546</v>
      </c>
      <c r="AP132" s="5">
        <f>VLOOKUP(A132,'Detail SFPR'!$A$5:$M$361,13,FALSE)</f>
        <v>0</v>
      </c>
      <c r="AQ132" s="5">
        <f>VLOOKUP(A132,'Detail SFPR'!A:X,23,FALSE)</f>
        <v>950274.76813753368</v>
      </c>
      <c r="AR132" s="5">
        <f>VLOOKUP(A132,'Detail SFPR'!$A$5:$T$361,19,FALSE)</f>
        <v>10905.28</v>
      </c>
      <c r="AS132" s="5">
        <f>VLOOKUP(A132,'Detail SFPR'!$A$5:$U$360,21,FALSE)</f>
        <v>3187.7299199999998</v>
      </c>
      <c r="AT132" s="5">
        <f>VLOOKUP(A132,'Detail SFPR'!$A$5:$V$361,22,FALSE)</f>
        <v>78009.983154393602</v>
      </c>
      <c r="AU132" s="5">
        <f t="shared" si="55"/>
        <v>1853465.283028682</v>
      </c>
      <c r="AV132" s="5"/>
      <c r="AW132" s="5">
        <v>0</v>
      </c>
      <c r="AX132" s="5">
        <v>0</v>
      </c>
      <c r="AY132" s="5">
        <f t="shared" si="39"/>
        <v>0</v>
      </c>
      <c r="AZ132" s="5">
        <f t="shared" si="40"/>
        <v>1853465.283028682</v>
      </c>
      <c r="BA132" s="5">
        <f t="shared" si="41"/>
        <v>593950.09055726696</v>
      </c>
      <c r="BB132">
        <v>0</v>
      </c>
      <c r="BC132" s="5">
        <f t="shared" si="42"/>
        <v>593950.09055726696</v>
      </c>
      <c r="BD132" s="5">
        <f t="shared" si="43"/>
        <v>124801.52951899999</v>
      </c>
      <c r="BE132" s="5">
        <f t="shared" si="44"/>
        <v>68441.990197774037</v>
      </c>
      <c r="BF132" s="5">
        <f t="shared" si="45"/>
        <v>0</v>
      </c>
      <c r="BG132" s="5">
        <f t="shared" si="46"/>
        <v>23893.911542713577</v>
      </c>
      <c r="BH132" s="5">
        <f t="shared" si="47"/>
        <v>811087.52181675448</v>
      </c>
      <c r="BI132" s="5">
        <f>VLOOKUP(A132,'Base Cost'!$A$5:$AF$361,32,FALSE)</f>
        <v>33520.932152970585</v>
      </c>
    </row>
    <row r="133" spans="1:61">
      <c r="A133" t="s">
        <v>368</v>
      </c>
      <c r="B133" t="s">
        <v>1905</v>
      </c>
      <c r="C133" t="s">
        <v>80</v>
      </c>
      <c r="D133" s="12" t="s">
        <v>1070</v>
      </c>
      <c r="J133" s="5"/>
      <c r="K133" s="5"/>
      <c r="L133" s="5">
        <v>904031.37</v>
      </c>
      <c r="M133" s="5">
        <f>VLOOKUP(A133,'Detail SFPR'!$A$5:$E$360,5,FALSE)</f>
        <v>3885891.2144709053</v>
      </c>
      <c r="N133" s="5">
        <f t="shared" ref="N133:N196" si="56">(M133-L133)*$AG$3</f>
        <v>2484783.8083976055</v>
      </c>
      <c r="O133" s="5">
        <v>175497.08</v>
      </c>
      <c r="P133" s="5">
        <f>VLOOKUP(A133,'Detail SFPR'!$A$5:$F$360,6,FALSE)</f>
        <v>760450.84</v>
      </c>
      <c r="Q133" s="5">
        <f t="shared" ref="Q133:Q196" si="57">(P133-O133)*$AG$3</f>
        <v>487441.96820800001</v>
      </c>
      <c r="R133" s="5">
        <v>147249.29</v>
      </c>
      <c r="S133" s="5">
        <f>VLOOKUP(A133,'Detail SFPR'!$A$5:$G$360,7,FALSE)</f>
        <v>625426.75517678866</v>
      </c>
      <c r="T133" s="5">
        <f t="shared" si="48"/>
        <v>398465.28173181799</v>
      </c>
      <c r="U133" s="5">
        <v>10943.69</v>
      </c>
      <c r="V133" s="5">
        <f>VLOOKUP(A133,'Detail SFPR'!$A$5:$H$360,8,FALSE)</f>
        <v>109751.89702007831</v>
      </c>
      <c r="W133" s="5">
        <f t="shared" si="49"/>
        <v>82336.878909831255</v>
      </c>
      <c r="X133" s="5">
        <v>88264</v>
      </c>
      <c r="Y133" s="5">
        <f>VLOOKUP(A133,'Detail SFPR'!$A$5:$I$360,9,FALSE)</f>
        <v>2817133.6787210545</v>
      </c>
      <c r="Z133" s="5">
        <f t="shared" si="50"/>
        <v>2273967.1032782546</v>
      </c>
      <c r="AA133" s="5">
        <f t="shared" si="51"/>
        <v>1325985.43</v>
      </c>
      <c r="AB133" s="5">
        <f t="shared" si="52"/>
        <v>8198654.385388827</v>
      </c>
      <c r="AC133" s="5">
        <f t="shared" si="53"/>
        <v>5726995.040525509</v>
      </c>
      <c r="AD133" s="5">
        <f t="shared" si="54"/>
        <v>7052980.4705255087</v>
      </c>
      <c r="AE133" s="5"/>
      <c r="AF133" s="5"/>
      <c r="AG133" s="5">
        <f t="shared" ref="AG133:AG196" si="58">(M133-L133)*$AG$3</f>
        <v>2484783.8083976055</v>
      </c>
      <c r="AH133" s="5">
        <f t="shared" ref="AH133:AH196" si="59">(P133-O133)*$AG$3</f>
        <v>487441.96820800001</v>
      </c>
      <c r="AI133" s="5">
        <f t="shared" ref="AI133:AI196" si="60">(S133-R133)*$AG$3</f>
        <v>398465.28173181799</v>
      </c>
      <c r="AJ133" s="5">
        <f t="shared" ref="AJ133:AJ196" si="61">(V133-U133)*$AG$3</f>
        <v>82336.878909831255</v>
      </c>
      <c r="AK133" s="5">
        <f t="shared" ref="AK133:AK196" si="62">(Y133-X133)*$AG$3</f>
        <v>2273967.1032782546</v>
      </c>
      <c r="AL133" s="5">
        <f t="shared" ref="AL133:AL196" si="63">L133+O133+R133+U133+X133</f>
        <v>1325985.43</v>
      </c>
      <c r="AM133" s="5">
        <f t="shared" ref="AM133:AM196" si="64">M133+P133+S133+V133+Y133</f>
        <v>8198654.385388827</v>
      </c>
      <c r="AN133" s="5">
        <f t="shared" ref="AN133:AN196" si="65">AG133+AH133+AI133+AJ133+AK133</f>
        <v>5726995.040525509</v>
      </c>
      <c r="AO133" s="5">
        <f t="shared" ref="AO133:AO196" si="66">MIN(AM133,(AL133+AN133))</f>
        <v>7052980.4705255087</v>
      </c>
      <c r="AP133" s="5">
        <f>VLOOKUP(A133,'Detail SFPR'!$A$5:$M$361,13,FALSE)</f>
        <v>0</v>
      </c>
      <c r="AQ133" s="5">
        <f>VLOOKUP(A133,'Detail SFPR'!A:X,23,FALSE)</f>
        <v>8912045.2356978469</v>
      </c>
      <c r="AR133" s="5">
        <f>VLOOKUP(A133,'Detail SFPR'!$A$5:$T$361,19,FALSE)</f>
        <v>16706.48</v>
      </c>
      <c r="AS133" s="5">
        <f>VLOOKUP(A133,'Detail SFPR'!$A$5:$U$360,21,FALSE)</f>
        <v>20111.404920000001</v>
      </c>
      <c r="AT133" s="5">
        <f>VLOOKUP(A133,'Detail SFPR'!$A$5:$V$361,22,FALSE)</f>
        <v>492165.39618901862</v>
      </c>
      <c r="AU133" s="5">
        <f t="shared" si="55"/>
        <v>16494008.987332376</v>
      </c>
      <c r="AV133" s="5"/>
      <c r="AW133" s="5">
        <v>0</v>
      </c>
      <c r="AX133" s="5">
        <v>0</v>
      </c>
      <c r="AY133" s="5">
        <f t="shared" ref="AY133:AY196" si="67">AW133+AX133</f>
        <v>0</v>
      </c>
      <c r="AZ133" s="5">
        <f t="shared" ref="AZ133:AZ196" si="68">AU133+AY133</f>
        <v>16494008.987332376</v>
      </c>
      <c r="BA133" s="5">
        <f t="shared" ref="BA133:BA196" si="69">IF(AM133&lt;(AL133+AN133),M133,(L133+AG133))</f>
        <v>3388815.1783976057</v>
      </c>
      <c r="BB133">
        <v>0</v>
      </c>
      <c r="BC133" s="5">
        <f t="shared" ref="BC133:BC196" si="70">IF(AM133&lt;(AL133+AN133),M133,(L133+AG133))</f>
        <v>3388815.1783976057</v>
      </c>
      <c r="BD133" s="5">
        <f t="shared" ref="BD133:BD196" si="71">IF(AM133&lt;(AL133+AN133),P133,(O133+AH133))</f>
        <v>662939.04820800002</v>
      </c>
      <c r="BE133" s="5">
        <f t="shared" ref="BE133:BE196" si="72">IF(AM133&lt;(AL133+AN133),S133,(R133+AI133))</f>
        <v>545714.57173181803</v>
      </c>
      <c r="BF133" s="5">
        <f t="shared" ref="BF133:BF196" si="73">IF(AM133&lt;(AL133+AN133),V133,(U133+AJ133))</f>
        <v>93280.568909831258</v>
      </c>
      <c r="BG133" s="5">
        <f t="shared" ref="BG133:BG196" si="74">IF(AM133&lt;(AL133+AN133),Y133,(X133+AK133))</f>
        <v>2362231.1032782546</v>
      </c>
      <c r="BH133" s="5">
        <f t="shared" ref="BH133:BH196" si="75">BC133+BD133+BE133+BF133+BG133</f>
        <v>7052980.4705255106</v>
      </c>
      <c r="BI133" s="5">
        <f>VLOOKUP(A133,'Base Cost'!$A$5:$AF$361,32,FALSE)</f>
        <v>211483.7381907934</v>
      </c>
    </row>
    <row r="134" spans="1:61">
      <c r="A134" t="s">
        <v>370</v>
      </c>
      <c r="B134" t="s">
        <v>371</v>
      </c>
      <c r="C134" t="s">
        <v>93</v>
      </c>
      <c r="D134" s="12" t="s">
        <v>1070</v>
      </c>
      <c r="J134" s="5"/>
      <c r="K134" s="5"/>
      <c r="L134" s="5">
        <v>659311.62</v>
      </c>
      <c r="M134" s="5">
        <f>VLOOKUP(A134,'Detail SFPR'!$A$5:$E$360,5,FALSE)</f>
        <v>461531.08373055008</v>
      </c>
      <c r="N134" s="5">
        <f t="shared" si="56"/>
        <v>-164810.52087333263</v>
      </c>
      <c r="O134" s="5">
        <v>88176.74</v>
      </c>
      <c r="P134" s="5">
        <f>VLOOKUP(A134,'Detail SFPR'!$A$5:$F$360,6,FALSE)</f>
        <v>136523.69</v>
      </c>
      <c r="Q134" s="5">
        <f t="shared" si="57"/>
        <v>40287.513435000001</v>
      </c>
      <c r="R134" s="5">
        <v>88598.080000000002</v>
      </c>
      <c r="S134" s="5">
        <f>VLOOKUP(A134,'Detail SFPR'!$A$5:$G$360,7,FALSE)</f>
        <v>89644.331243475943</v>
      </c>
      <c r="T134" s="5">
        <f t="shared" ref="T134:T197" si="76">(S134-R134)*$AG$3</f>
        <v>871.8411611885017</v>
      </c>
      <c r="U134" s="5">
        <v>0</v>
      </c>
      <c r="V134" s="5">
        <f>VLOOKUP(A134,'Detail SFPR'!$A$5:$H$360,8,FALSE)</f>
        <v>0</v>
      </c>
      <c r="W134" s="5">
        <f t="shared" ref="W134:W197" si="77">(V134-U134)*$AG$3</f>
        <v>0</v>
      </c>
      <c r="X134" s="5">
        <v>58965.75</v>
      </c>
      <c r="Y134" s="5">
        <f>VLOOKUP(A134,'Detail SFPR'!$A$5:$I$360,9,FALSE)</f>
        <v>57283.737543788899</v>
      </c>
      <c r="Z134" s="5">
        <f t="shared" ref="Z134:Z197" si="78">(Y134-X134)*$AG$3</f>
        <v>-1401.620979760711</v>
      </c>
      <c r="AA134" s="5">
        <f t="shared" ref="AA134:AA197" si="79">L134+O134+R134+U134+X134</f>
        <v>895052.19</v>
      </c>
      <c r="AB134" s="5">
        <f t="shared" ref="AB134:AB197" si="80">M134+P134+S134+V134+Y134</f>
        <v>744982.84251781483</v>
      </c>
      <c r="AC134" s="5">
        <f t="shared" ref="AC134:AC197" si="81">N134+Q134+T134+W134+Z134</f>
        <v>-125052.78725690485</v>
      </c>
      <c r="AD134" s="5">
        <f t="shared" ref="AD134:AD197" si="82">IF(AB495&lt;(AA495+AC495),AB134,(AA134+AC134))</f>
        <v>769999.40274309507</v>
      </c>
      <c r="AE134" s="5"/>
      <c r="AF134" s="5"/>
      <c r="AG134" s="5">
        <f t="shared" si="58"/>
        <v>-164810.52087333263</v>
      </c>
      <c r="AH134" s="5">
        <f t="shared" si="59"/>
        <v>40287.513435000001</v>
      </c>
      <c r="AI134" s="5">
        <f t="shared" si="60"/>
        <v>871.8411611885017</v>
      </c>
      <c r="AJ134" s="5">
        <f t="shared" si="61"/>
        <v>0</v>
      </c>
      <c r="AK134" s="5">
        <f t="shared" si="62"/>
        <v>-1401.620979760711</v>
      </c>
      <c r="AL134" s="5">
        <f t="shared" si="63"/>
        <v>895052.19</v>
      </c>
      <c r="AM134" s="5">
        <f t="shared" si="64"/>
        <v>744982.84251781483</v>
      </c>
      <c r="AN134" s="5">
        <f t="shared" si="65"/>
        <v>-125052.78725690485</v>
      </c>
      <c r="AO134" s="5">
        <f t="shared" si="66"/>
        <v>744982.84251781483</v>
      </c>
      <c r="AP134" s="5">
        <f>VLOOKUP(A134,'Detail SFPR'!$A$5:$M$361,13,FALSE)</f>
        <v>38778.22</v>
      </c>
      <c r="AQ134" s="5">
        <f>VLOOKUP(A134,'Detail SFPR'!A:X,23,FALSE)</f>
        <v>869361.00529785687</v>
      </c>
      <c r="AR134" s="5">
        <f>VLOOKUP(A134,'Detail SFPR'!$A$5:$T$361,19,FALSE)</f>
        <v>13391.38</v>
      </c>
      <c r="AS134" s="5">
        <f>VLOOKUP(A134,'Detail SFPR'!$A$5:$U$360,21,FALSE)</f>
        <v>2413.1723999999999</v>
      </c>
      <c r="AT134" s="5">
        <f>VLOOKUP(A134,'Detail SFPR'!$A$5:$V$361,22,FALSE)</f>
        <v>59055.046380041997</v>
      </c>
      <c r="AU134" s="5">
        <f t="shared" ref="AU134:AU197" si="83">AO134+AP134+AQ134+AR134+AS134+AT134</f>
        <v>1727981.6665957137</v>
      </c>
      <c r="AV134" s="5"/>
      <c r="AW134" s="5">
        <v>0</v>
      </c>
      <c r="AX134" s="5">
        <v>0</v>
      </c>
      <c r="AY134" s="5">
        <f t="shared" si="67"/>
        <v>0</v>
      </c>
      <c r="AZ134" s="5">
        <f t="shared" si="68"/>
        <v>1727981.6665957137</v>
      </c>
      <c r="BA134" s="5">
        <f t="shared" si="69"/>
        <v>461531.08373055008</v>
      </c>
      <c r="BB134">
        <v>0</v>
      </c>
      <c r="BC134" s="5">
        <f t="shared" si="70"/>
        <v>461531.08373055008</v>
      </c>
      <c r="BD134" s="5">
        <f t="shared" si="71"/>
        <v>136523.69</v>
      </c>
      <c r="BE134" s="5">
        <f t="shared" si="72"/>
        <v>89644.331243475943</v>
      </c>
      <c r="BF134" s="5">
        <f t="shared" si="73"/>
        <v>0</v>
      </c>
      <c r="BG134" s="5">
        <f t="shared" si="74"/>
        <v>57283.737543788899</v>
      </c>
      <c r="BH134" s="5">
        <f t="shared" si="75"/>
        <v>744982.84251781483</v>
      </c>
      <c r="BI134" s="5">
        <f>VLOOKUP(A134,'Base Cost'!$A$5:$AF$361,32,FALSE)</f>
        <v>25375.985520699691</v>
      </c>
    </row>
    <row r="135" spans="1:61">
      <c r="A135" t="s">
        <v>372</v>
      </c>
      <c r="B135" t="s">
        <v>373</v>
      </c>
      <c r="C135" t="s">
        <v>93</v>
      </c>
      <c r="D135" s="12" t="s">
        <v>1070</v>
      </c>
      <c r="J135" s="5"/>
      <c r="K135" s="5"/>
      <c r="L135" s="5">
        <v>4108199.9</v>
      </c>
      <c r="M135" s="5">
        <f>VLOOKUP(A135,'Detail SFPR'!$A$5:$E$360,5,FALSE)</f>
        <v>6165929.0610721465</v>
      </c>
      <c r="N135" s="5">
        <f t="shared" si="56"/>
        <v>1714705.7099214199</v>
      </c>
      <c r="O135" s="5">
        <v>369323.55</v>
      </c>
      <c r="P135" s="5">
        <f>VLOOKUP(A135,'Detail SFPR'!$A$5:$F$360,6,FALSE)</f>
        <v>739674.16546400008</v>
      </c>
      <c r="Q135" s="5">
        <f t="shared" si="57"/>
        <v>308613.16786615131</v>
      </c>
      <c r="R135" s="5">
        <v>345669.95</v>
      </c>
      <c r="S135" s="5">
        <f>VLOOKUP(A135,'Detail SFPR'!$A$5:$G$360,7,FALSE)</f>
        <v>563730.52133032097</v>
      </c>
      <c r="T135" s="5">
        <f t="shared" si="76"/>
        <v>181709.87408955646</v>
      </c>
      <c r="U135" s="5">
        <v>50914.21</v>
      </c>
      <c r="V135" s="5">
        <f>VLOOKUP(A135,'Detail SFPR'!$A$5:$H$360,8,FALSE)</f>
        <v>142425.41015790694</v>
      </c>
      <c r="W135" s="5">
        <f t="shared" si="77"/>
        <v>76256.283091583857</v>
      </c>
      <c r="X135" s="5">
        <v>0</v>
      </c>
      <c r="Y135" s="5">
        <f>VLOOKUP(A135,'Detail SFPR'!$A$5:$I$360,9,FALSE)</f>
        <v>0</v>
      </c>
      <c r="Z135" s="5">
        <f t="shared" si="78"/>
        <v>0</v>
      </c>
      <c r="AA135" s="5">
        <f t="shared" si="79"/>
        <v>4874107.6100000003</v>
      </c>
      <c r="AB135" s="5">
        <f t="shared" si="80"/>
        <v>7611759.1580243744</v>
      </c>
      <c r="AC135" s="5">
        <f t="shared" si="81"/>
        <v>2281285.0349687114</v>
      </c>
      <c r="AD135" s="5">
        <f t="shared" si="82"/>
        <v>7155392.6449687118</v>
      </c>
      <c r="AE135" s="5"/>
      <c r="AF135" s="5"/>
      <c r="AG135" s="5">
        <f t="shared" si="58"/>
        <v>1714705.7099214199</v>
      </c>
      <c r="AH135" s="5">
        <f t="shared" si="59"/>
        <v>308613.16786615131</v>
      </c>
      <c r="AI135" s="5">
        <f t="shared" si="60"/>
        <v>181709.87408955646</v>
      </c>
      <c r="AJ135" s="5">
        <f t="shared" si="61"/>
        <v>76256.283091583857</v>
      </c>
      <c r="AK135" s="5">
        <f t="shared" si="62"/>
        <v>0</v>
      </c>
      <c r="AL135" s="5">
        <f t="shared" si="63"/>
        <v>4874107.6100000003</v>
      </c>
      <c r="AM135" s="5">
        <f t="shared" si="64"/>
        <v>7611759.1580243744</v>
      </c>
      <c r="AN135" s="5">
        <f t="shared" si="65"/>
        <v>2281285.0349687114</v>
      </c>
      <c r="AO135" s="5">
        <f t="shared" si="66"/>
        <v>7155392.6449687118</v>
      </c>
      <c r="AP135" s="5">
        <f>VLOOKUP(A135,'Detail SFPR'!$A$5:$M$361,13,FALSE)</f>
        <v>72207.72</v>
      </c>
      <c r="AQ135" s="5">
        <f>VLOOKUP(A135,'Detail SFPR'!A:X,23,FALSE)</f>
        <v>8740402.9230258111</v>
      </c>
      <c r="AR135" s="5">
        <f>VLOOKUP(A135,'Detail SFPR'!$A$5:$T$361,19,FALSE)</f>
        <v>10720.18</v>
      </c>
      <c r="AS135" s="5">
        <f>VLOOKUP(A135,'Detail SFPR'!$A$5:$U$360,21,FALSE)</f>
        <v>29782.289839999998</v>
      </c>
      <c r="AT135" s="5">
        <f>VLOOKUP(A135,'Detail SFPR'!$A$5:$V$361,22,FALSE)</f>
        <v>728830.85676143714</v>
      </c>
      <c r="AU135" s="5">
        <f t="shared" si="83"/>
        <v>16737336.614595959</v>
      </c>
      <c r="AV135" s="5"/>
      <c r="AW135" s="5">
        <v>0</v>
      </c>
      <c r="AX135" s="5">
        <v>0</v>
      </c>
      <c r="AY135" s="5">
        <f t="shared" si="67"/>
        <v>0</v>
      </c>
      <c r="AZ135" s="5">
        <f t="shared" si="68"/>
        <v>16737336.614595959</v>
      </c>
      <c r="BA135" s="5">
        <f t="shared" si="69"/>
        <v>5822905.60992142</v>
      </c>
      <c r="BB135">
        <v>0</v>
      </c>
      <c r="BC135" s="5">
        <f t="shared" si="70"/>
        <v>5822905.60992142</v>
      </c>
      <c r="BD135" s="5">
        <f t="shared" si="71"/>
        <v>677936.71786615136</v>
      </c>
      <c r="BE135" s="5">
        <f t="shared" si="72"/>
        <v>527379.82408955647</v>
      </c>
      <c r="BF135" s="5">
        <f t="shared" si="73"/>
        <v>127170.49309158386</v>
      </c>
      <c r="BG135" s="5">
        <f t="shared" si="74"/>
        <v>0</v>
      </c>
      <c r="BH135" s="5">
        <f t="shared" si="75"/>
        <v>7155392.6449687118</v>
      </c>
      <c r="BI135" s="5">
        <f>VLOOKUP(A135,'Base Cost'!$A$5:$AF$361,32,FALSE)</f>
        <v>313179.01520551182</v>
      </c>
    </row>
    <row r="136" spans="1:61">
      <c r="A136" t="s">
        <v>376</v>
      </c>
      <c r="B136" t="s">
        <v>377</v>
      </c>
      <c r="C136" t="s">
        <v>98</v>
      </c>
      <c r="D136" s="12" t="s">
        <v>1070</v>
      </c>
      <c r="J136" s="5"/>
      <c r="K136" s="5"/>
      <c r="L136" s="5">
        <v>806585.49</v>
      </c>
      <c r="M136" s="5">
        <f>VLOOKUP(A136,'Detail SFPR'!$A$5:$E$360,5,FALSE)</f>
        <v>1131703.5560521639</v>
      </c>
      <c r="N136" s="5">
        <f t="shared" si="56"/>
        <v>270920.88444126822</v>
      </c>
      <c r="O136" s="5">
        <v>187265.35</v>
      </c>
      <c r="P136" s="5">
        <f>VLOOKUP(A136,'Detail SFPR'!$A$5:$F$360,6,FALSE)</f>
        <v>262982.31773200002</v>
      </c>
      <c r="Q136" s="5">
        <f t="shared" si="57"/>
        <v>63094.949211075618</v>
      </c>
      <c r="R136" s="5">
        <v>121977.75</v>
      </c>
      <c r="S136" s="5">
        <f>VLOOKUP(A136,'Detail SFPR'!$A$5:$G$360,7,FALSE)</f>
        <v>120180.1689444924</v>
      </c>
      <c r="T136" s="5">
        <f t="shared" si="76"/>
        <v>-1497.9242935544851</v>
      </c>
      <c r="U136" s="5">
        <v>5302</v>
      </c>
      <c r="V136" s="5">
        <f>VLOOKUP(A136,'Detail SFPR'!$A$5:$H$360,8,FALSE)</f>
        <v>1488.1719105631432</v>
      </c>
      <c r="W136" s="5">
        <f t="shared" si="77"/>
        <v>-3178.0629469277328</v>
      </c>
      <c r="X136" s="5">
        <v>0</v>
      </c>
      <c r="Y136" s="5">
        <f>VLOOKUP(A136,'Detail SFPR'!$A$5:$I$360,9,FALSE)</f>
        <v>0</v>
      </c>
      <c r="Z136" s="5">
        <f t="shared" si="78"/>
        <v>0</v>
      </c>
      <c r="AA136" s="5">
        <f t="shared" si="79"/>
        <v>1121130.5899999999</v>
      </c>
      <c r="AB136" s="5">
        <f t="shared" si="80"/>
        <v>1516354.2146392197</v>
      </c>
      <c r="AC136" s="5">
        <f t="shared" si="81"/>
        <v>329339.8464118616</v>
      </c>
      <c r="AD136" s="5">
        <f t="shared" si="82"/>
        <v>1450470.4364118613</v>
      </c>
      <c r="AE136" s="5"/>
      <c r="AF136" s="5"/>
      <c r="AG136" s="5">
        <f t="shared" si="58"/>
        <v>270920.88444126822</v>
      </c>
      <c r="AH136" s="5">
        <f t="shared" si="59"/>
        <v>63094.949211075618</v>
      </c>
      <c r="AI136" s="5">
        <f t="shared" si="60"/>
        <v>-1497.9242935544851</v>
      </c>
      <c r="AJ136" s="5">
        <f t="shared" si="61"/>
        <v>-3178.0629469277328</v>
      </c>
      <c r="AK136" s="5">
        <f t="shared" si="62"/>
        <v>0</v>
      </c>
      <c r="AL136" s="5">
        <f t="shared" si="63"/>
        <v>1121130.5899999999</v>
      </c>
      <c r="AM136" s="5">
        <f t="shared" si="64"/>
        <v>1516354.2146392197</v>
      </c>
      <c r="AN136" s="5">
        <f t="shared" si="65"/>
        <v>329339.8464118616</v>
      </c>
      <c r="AO136" s="5">
        <f t="shared" si="66"/>
        <v>1450470.4364118613</v>
      </c>
      <c r="AP136" s="5">
        <f>VLOOKUP(A136,'Detail SFPR'!$A$5:$M$361,13,FALSE)</f>
        <v>0</v>
      </c>
      <c r="AQ136" s="5">
        <f>VLOOKUP(A136,'Detail SFPR'!A:X,23,FALSE)</f>
        <v>1718324.4901922259</v>
      </c>
      <c r="AR136" s="5">
        <f>VLOOKUP(A136,'Detail SFPR'!$A$5:$T$361,19,FALSE)</f>
        <v>11052.67</v>
      </c>
      <c r="AS136" s="5">
        <f>VLOOKUP(A136,'Detail SFPR'!$A$5:$U$360,21,FALSE)</f>
        <v>5693.8016400000006</v>
      </c>
      <c r="AT136" s="5">
        <f>VLOOKUP(A136,'Detail SFPR'!$A$5:$V$361,22,FALSE)</f>
        <v>139338.4575130062</v>
      </c>
      <c r="AU136" s="5">
        <f t="shared" si="83"/>
        <v>3324879.855757094</v>
      </c>
      <c r="AV136" s="5"/>
      <c r="AW136" s="5">
        <v>0</v>
      </c>
      <c r="AX136" s="5">
        <v>0</v>
      </c>
      <c r="AY136" s="5">
        <f t="shared" si="67"/>
        <v>0</v>
      </c>
      <c r="AZ136" s="5">
        <f t="shared" si="68"/>
        <v>3324879.855757094</v>
      </c>
      <c r="BA136" s="5">
        <f t="shared" si="69"/>
        <v>1077506.3744412682</v>
      </c>
      <c r="BB136">
        <v>0</v>
      </c>
      <c r="BC136" s="5">
        <f t="shared" si="70"/>
        <v>1077506.3744412682</v>
      </c>
      <c r="BD136" s="5">
        <f t="shared" si="71"/>
        <v>250360.29921107562</v>
      </c>
      <c r="BE136" s="5">
        <f t="shared" si="72"/>
        <v>120479.82570644551</v>
      </c>
      <c r="BF136" s="5">
        <f t="shared" si="73"/>
        <v>2123.9370530722672</v>
      </c>
      <c r="BG136" s="5">
        <f t="shared" si="74"/>
        <v>0</v>
      </c>
      <c r="BH136" s="5">
        <f t="shared" si="75"/>
        <v>1450470.4364118616</v>
      </c>
      <c r="BI136" s="5">
        <f>VLOOKUP(A136,'Base Cost'!$A$5:$AF$361,32,FALSE)</f>
        <v>59873.81091146914</v>
      </c>
    </row>
    <row r="137" spans="1:61">
      <c r="A137" t="s">
        <v>378</v>
      </c>
      <c r="B137" t="s">
        <v>379</v>
      </c>
      <c r="C137" t="s">
        <v>108</v>
      </c>
      <c r="D137" s="12" t="s">
        <v>1070</v>
      </c>
      <c r="J137" s="5"/>
      <c r="K137" s="5"/>
      <c r="L137" s="5">
        <v>1023744.4</v>
      </c>
      <c r="M137" s="5">
        <f>VLOOKUP(A137,'Detail SFPR'!$A$5:$E$360,5,FALSE)</f>
        <v>1553149.2129188424</v>
      </c>
      <c r="N137" s="5">
        <f t="shared" si="56"/>
        <v>441153.0306052714</v>
      </c>
      <c r="O137" s="5">
        <v>129204.65</v>
      </c>
      <c r="P137" s="5">
        <f>VLOOKUP(A137,'Detail SFPR'!$A$5:$F$360,6,FALSE)</f>
        <v>189486.5</v>
      </c>
      <c r="Q137" s="5">
        <f t="shared" si="57"/>
        <v>50232.865605000006</v>
      </c>
      <c r="R137" s="5">
        <v>114697.91</v>
      </c>
      <c r="S137" s="5">
        <f>VLOOKUP(A137,'Detail SFPR'!$A$5:$G$360,7,FALSE)</f>
        <v>224991.70633735374</v>
      </c>
      <c r="T137" s="5">
        <f t="shared" si="76"/>
        <v>91907.820487916877</v>
      </c>
      <c r="U137" s="5">
        <v>0</v>
      </c>
      <c r="V137" s="5">
        <f>VLOOKUP(A137,'Detail SFPR'!$A$5:$H$360,8,FALSE)</f>
        <v>253.75512856613403</v>
      </c>
      <c r="W137" s="5">
        <f t="shared" si="77"/>
        <v>211.45414863415951</v>
      </c>
      <c r="X137" s="5">
        <v>57924.65</v>
      </c>
      <c r="Y137" s="5">
        <f>VLOOKUP(A137,'Detail SFPR'!$A$5:$I$360,9,FALSE)</f>
        <v>62432.848426380493</v>
      </c>
      <c r="Z137" s="5">
        <f t="shared" si="78"/>
        <v>3756.6817487028638</v>
      </c>
      <c r="AA137" s="5">
        <f t="shared" si="79"/>
        <v>1325571.6099999999</v>
      </c>
      <c r="AB137" s="5">
        <f t="shared" si="80"/>
        <v>2030314.0228111427</v>
      </c>
      <c r="AC137" s="5">
        <f t="shared" si="81"/>
        <v>587261.85259552533</v>
      </c>
      <c r="AD137" s="5">
        <f t="shared" si="82"/>
        <v>1912833.4625955252</v>
      </c>
      <c r="AE137" s="5"/>
      <c r="AF137" s="5"/>
      <c r="AG137" s="5">
        <f t="shared" si="58"/>
        <v>441153.0306052714</v>
      </c>
      <c r="AH137" s="5">
        <f t="shared" si="59"/>
        <v>50232.865605000006</v>
      </c>
      <c r="AI137" s="5">
        <f t="shared" si="60"/>
        <v>91907.820487916877</v>
      </c>
      <c r="AJ137" s="5">
        <f t="shared" si="61"/>
        <v>211.45414863415951</v>
      </c>
      <c r="AK137" s="5">
        <f t="shared" si="62"/>
        <v>3756.6817487028638</v>
      </c>
      <c r="AL137" s="5">
        <f t="shared" si="63"/>
        <v>1325571.6099999999</v>
      </c>
      <c r="AM137" s="5">
        <f t="shared" si="64"/>
        <v>2030314.0228111427</v>
      </c>
      <c r="AN137" s="5">
        <f t="shared" si="65"/>
        <v>587261.85259552533</v>
      </c>
      <c r="AO137" s="5">
        <f t="shared" si="66"/>
        <v>1912833.4625955252</v>
      </c>
      <c r="AP137" s="5">
        <f>VLOOKUP(A137,'Detail SFPR'!$A$5:$M$361,13,FALSE)</f>
        <v>0</v>
      </c>
      <c r="AQ137" s="5">
        <f>VLOOKUP(A137,'Detail SFPR'!A:X,23,FALSE)</f>
        <v>2293507.0907188351</v>
      </c>
      <c r="AR137" s="5">
        <f>VLOOKUP(A137,'Detail SFPR'!$A$5:$T$361,19,FALSE)</f>
        <v>11345.46</v>
      </c>
      <c r="AS137" s="5">
        <f>VLOOKUP(A137,'Detail SFPR'!$A$5:$U$360,21,FALSE)</f>
        <v>7419.7508399999988</v>
      </c>
      <c r="AT137" s="5">
        <f>VLOOKUP(A137,'Detail SFPR'!$A$5:$V$361,22,FALSE)</f>
        <v>181575.80866769218</v>
      </c>
      <c r="AU137" s="5">
        <f t="shared" si="83"/>
        <v>4406681.5728220521</v>
      </c>
      <c r="AV137" s="5"/>
      <c r="AW137" s="5">
        <v>0</v>
      </c>
      <c r="AX137" s="5">
        <v>0</v>
      </c>
      <c r="AY137" s="5">
        <f t="shared" si="67"/>
        <v>0</v>
      </c>
      <c r="AZ137" s="5">
        <f t="shared" si="68"/>
        <v>4406681.5728220521</v>
      </c>
      <c r="BA137" s="5">
        <f t="shared" si="69"/>
        <v>1464897.4306052714</v>
      </c>
      <c r="BB137">
        <v>0</v>
      </c>
      <c r="BC137" s="5">
        <f t="shared" si="70"/>
        <v>1464897.4306052714</v>
      </c>
      <c r="BD137" s="5">
        <f t="shared" si="71"/>
        <v>179437.51560499999</v>
      </c>
      <c r="BE137" s="5">
        <f t="shared" si="72"/>
        <v>206605.73048791688</v>
      </c>
      <c r="BF137" s="5">
        <f t="shared" si="73"/>
        <v>211.45414863415951</v>
      </c>
      <c r="BG137" s="5">
        <f t="shared" si="74"/>
        <v>61681.331748702869</v>
      </c>
      <c r="BH137" s="5">
        <f t="shared" si="75"/>
        <v>1912833.4625955252</v>
      </c>
      <c r="BI137" s="5">
        <f>VLOOKUP(A137,'Base Cost'!$A$5:$AF$361,32,FALSE)</f>
        <v>78023.223654903137</v>
      </c>
    </row>
    <row r="138" spans="1:61">
      <c r="A138" t="s">
        <v>380</v>
      </c>
      <c r="B138" t="s">
        <v>1907</v>
      </c>
      <c r="C138" t="s">
        <v>93</v>
      </c>
      <c r="D138" s="12" t="s">
        <v>807</v>
      </c>
      <c r="J138" s="5"/>
      <c r="K138" s="5"/>
      <c r="L138" s="5">
        <v>5932413.7199999997</v>
      </c>
      <c r="M138" s="5">
        <f>VLOOKUP(A138,'Detail SFPR'!$A$5:$E$360,5,FALSE)</f>
        <v>8631424.0193354003</v>
      </c>
      <c r="N138" s="5">
        <f t="shared" si="56"/>
        <v>2249085.2824361892</v>
      </c>
      <c r="O138" s="5">
        <v>394037.45</v>
      </c>
      <c r="P138" s="5">
        <f>VLOOKUP(A138,'Detail SFPR'!$A$5:$F$360,6,FALSE)</f>
        <v>281360.64999999997</v>
      </c>
      <c r="Q138" s="5">
        <f t="shared" si="57"/>
        <v>-93893.577440000037</v>
      </c>
      <c r="R138" s="5">
        <v>250068.69</v>
      </c>
      <c r="S138" s="5">
        <f>VLOOKUP(A138,'Detail SFPR'!$A$5:$G$360,7,FALSE)</f>
        <v>107598.49728635648</v>
      </c>
      <c r="T138" s="5">
        <f t="shared" si="76"/>
        <v>-118720.41158827917</v>
      </c>
      <c r="U138" s="5">
        <v>0</v>
      </c>
      <c r="V138" s="5">
        <f>VLOOKUP(A138,'Detail SFPR'!$A$5:$H$360,8,FALSE)</f>
        <v>158261.77018527864</v>
      </c>
      <c r="W138" s="5">
        <f t="shared" si="77"/>
        <v>131879.53309539269</v>
      </c>
      <c r="X138" s="5">
        <v>299125.14</v>
      </c>
      <c r="Y138" s="5">
        <f>VLOOKUP(A138,'Detail SFPR'!$A$5:$I$360,9,FALSE)</f>
        <v>298585.21951042447</v>
      </c>
      <c r="Z138" s="5">
        <f t="shared" si="78"/>
        <v>-449.9157439632969</v>
      </c>
      <c r="AA138" s="5">
        <f t="shared" si="79"/>
        <v>6875645</v>
      </c>
      <c r="AB138" s="5">
        <f t="shared" si="80"/>
        <v>9477230.1563174613</v>
      </c>
      <c r="AC138" s="5">
        <f t="shared" si="81"/>
        <v>2167900.9107593396</v>
      </c>
      <c r="AD138" s="5">
        <f t="shared" si="82"/>
        <v>9043545.9107593391</v>
      </c>
      <c r="AE138" s="5"/>
      <c r="AF138" s="5"/>
      <c r="AG138" s="5">
        <f t="shared" si="58"/>
        <v>2249085.2824361892</v>
      </c>
      <c r="AH138" s="5">
        <f t="shared" si="59"/>
        <v>-93893.577440000037</v>
      </c>
      <c r="AI138" s="5">
        <f t="shared" si="60"/>
        <v>-118720.41158827917</v>
      </c>
      <c r="AJ138" s="5">
        <f t="shared" si="61"/>
        <v>131879.53309539269</v>
      </c>
      <c r="AK138" s="5">
        <f t="shared" si="62"/>
        <v>-449.9157439632969</v>
      </c>
      <c r="AL138" s="5">
        <f t="shared" si="63"/>
        <v>6875645</v>
      </c>
      <c r="AM138" s="5">
        <f t="shared" si="64"/>
        <v>9477230.1563174613</v>
      </c>
      <c r="AN138" s="5">
        <f t="shared" si="65"/>
        <v>2167900.9107593396</v>
      </c>
      <c r="AO138" s="5">
        <f t="shared" si="66"/>
        <v>9043545.9107593391</v>
      </c>
      <c r="AP138" s="5">
        <f>VLOOKUP(A138,'Detail SFPR'!$A$5:$M$361,13,FALSE)</f>
        <v>0</v>
      </c>
      <c r="AQ138" s="5">
        <f>VLOOKUP(A138,'Detail SFPR'!A:X,23,FALSE)</f>
        <v>10584358.625083506</v>
      </c>
      <c r="AR138" s="5">
        <f>VLOOKUP(A138,'Detail SFPR'!$A$5:$T$361,19,FALSE)</f>
        <v>8721.7900000000009</v>
      </c>
      <c r="AS138" s="5">
        <f>VLOOKUP(A138,'Detail SFPR'!$A$5:$U$360,21,FALSE)</f>
        <v>43464.605240000004</v>
      </c>
      <c r="AT138" s="5">
        <f>VLOOKUP(A138,'Detail SFPR'!$A$5:$V$361,22,FALSE)</f>
        <v>1063663.8635260442</v>
      </c>
      <c r="AU138" s="5">
        <f t="shared" si="83"/>
        <v>20743754.794608884</v>
      </c>
      <c r="AV138" s="5"/>
      <c r="AW138" s="5">
        <v>0</v>
      </c>
      <c r="AX138" s="5">
        <v>0</v>
      </c>
      <c r="AY138" s="5">
        <f t="shared" si="67"/>
        <v>0</v>
      </c>
      <c r="AZ138" s="5">
        <f t="shared" si="68"/>
        <v>20743754.794608884</v>
      </c>
      <c r="BA138" s="5">
        <f t="shared" si="69"/>
        <v>8181499.002436189</v>
      </c>
      <c r="BB138">
        <v>0</v>
      </c>
      <c r="BC138" s="5">
        <f t="shared" si="70"/>
        <v>8181499.002436189</v>
      </c>
      <c r="BD138" s="5">
        <f t="shared" si="71"/>
        <v>300143.87255999999</v>
      </c>
      <c r="BE138" s="5">
        <f t="shared" si="72"/>
        <v>131348.27841172082</v>
      </c>
      <c r="BF138" s="5">
        <f t="shared" si="73"/>
        <v>131879.53309539269</v>
      </c>
      <c r="BG138" s="5">
        <f t="shared" si="74"/>
        <v>298675.22425603674</v>
      </c>
      <c r="BH138" s="5">
        <f t="shared" si="75"/>
        <v>9043545.9107593391</v>
      </c>
      <c r="BI138" s="5">
        <f>VLOOKUP(A138,'Base Cost'!$A$5:$AF$361,32,FALSE)</f>
        <v>457056.94016439439</v>
      </c>
    </row>
    <row r="139" spans="1:61">
      <c r="A139" t="s">
        <v>382</v>
      </c>
      <c r="B139" t="s">
        <v>2759</v>
      </c>
      <c r="C139" t="s">
        <v>196</v>
      </c>
      <c r="D139" s="12" t="s">
        <v>1070</v>
      </c>
      <c r="J139" s="5"/>
      <c r="K139" s="5"/>
      <c r="L139" s="5">
        <v>380389.34</v>
      </c>
      <c r="M139" s="5">
        <f>VLOOKUP(A139,'Detail SFPR'!$A$5:$E$360,5,FALSE)</f>
        <v>1545394.9940925664</v>
      </c>
      <c r="N139" s="5">
        <f t="shared" si="56"/>
        <v>970799.21155533555</v>
      </c>
      <c r="O139" s="5">
        <v>5583</v>
      </c>
      <c r="P139" s="5">
        <f>VLOOKUP(A139,'Detail SFPR'!$A$5:$F$360,6,FALSE)</f>
        <v>44041.96</v>
      </c>
      <c r="Q139" s="5">
        <f t="shared" si="57"/>
        <v>32047.851368</v>
      </c>
      <c r="R139" s="5">
        <v>3127.19</v>
      </c>
      <c r="S139" s="5">
        <f>VLOOKUP(A139,'Detail SFPR'!$A$5:$G$360,7,FALSE)</f>
        <v>5032.9597978487191</v>
      </c>
      <c r="T139" s="5">
        <f t="shared" si="76"/>
        <v>1588.0779725473376</v>
      </c>
      <c r="U139" s="5">
        <v>6438</v>
      </c>
      <c r="V139" s="5">
        <f>VLOOKUP(A139,'Detail SFPR'!$A$5:$H$360,8,FALSE)</f>
        <v>130099.90255202103</v>
      </c>
      <c r="W139" s="5">
        <f t="shared" si="77"/>
        <v>103047.46339659912</v>
      </c>
      <c r="X139" s="5">
        <v>20093.04</v>
      </c>
      <c r="Y139" s="5">
        <f>VLOOKUP(A139,'Detail SFPR'!$A$5:$I$360,9,FALSE)</f>
        <v>10483.3172431974</v>
      </c>
      <c r="Z139" s="5">
        <f t="shared" si="78"/>
        <v>-8007.7819732436074</v>
      </c>
      <c r="AA139" s="5">
        <f t="shared" si="79"/>
        <v>415630.57</v>
      </c>
      <c r="AB139" s="5">
        <f t="shared" si="80"/>
        <v>1735053.1336856335</v>
      </c>
      <c r="AC139" s="5">
        <f t="shared" si="81"/>
        <v>1099474.8223192384</v>
      </c>
      <c r="AD139" s="5">
        <f t="shared" si="82"/>
        <v>1515105.3923192385</v>
      </c>
      <c r="AE139" s="5"/>
      <c r="AF139" s="5"/>
      <c r="AG139" s="5">
        <f t="shared" si="58"/>
        <v>970799.21155533555</v>
      </c>
      <c r="AH139" s="5">
        <f t="shared" si="59"/>
        <v>32047.851368</v>
      </c>
      <c r="AI139" s="5">
        <f t="shared" si="60"/>
        <v>1588.0779725473376</v>
      </c>
      <c r="AJ139" s="5">
        <f t="shared" si="61"/>
        <v>103047.46339659912</v>
      </c>
      <c r="AK139" s="5">
        <f t="shared" si="62"/>
        <v>-8007.7819732436074</v>
      </c>
      <c r="AL139" s="5">
        <f t="shared" si="63"/>
        <v>415630.57</v>
      </c>
      <c r="AM139" s="5">
        <f t="shared" si="64"/>
        <v>1735053.1336856335</v>
      </c>
      <c r="AN139" s="5">
        <f t="shared" si="65"/>
        <v>1099474.8223192384</v>
      </c>
      <c r="AO139" s="5">
        <f t="shared" si="66"/>
        <v>1515105.3923192385</v>
      </c>
      <c r="AP139" s="5">
        <f>VLOOKUP(A139,'Detail SFPR'!$A$5:$M$361,13,FALSE)</f>
        <v>0</v>
      </c>
      <c r="AQ139" s="5">
        <f>VLOOKUP(A139,'Detail SFPR'!A:X,23,FALSE)</f>
        <v>2003271.5829832077</v>
      </c>
      <c r="AR139" s="5">
        <f>VLOOKUP(A139,'Detail SFPR'!$A$5:$T$361,19,FALSE)</f>
        <v>9578.4500000000007</v>
      </c>
      <c r="AS139" s="5">
        <f>VLOOKUP(A139,'Detail SFPR'!$A$5:$U$360,21,FALSE)</f>
        <v>7561.4228000000003</v>
      </c>
      <c r="AT139" s="5">
        <f>VLOOKUP(A139,'Detail SFPR'!$A$5:$V$361,22,FALSE)</f>
        <v>185042.79849757403</v>
      </c>
      <c r="AU139" s="5">
        <f t="shared" si="83"/>
        <v>3720559.6466000201</v>
      </c>
      <c r="AV139" s="5"/>
      <c r="AW139" s="5">
        <v>0</v>
      </c>
      <c r="AX139" s="5">
        <v>0</v>
      </c>
      <c r="AY139" s="5">
        <f t="shared" si="67"/>
        <v>0</v>
      </c>
      <c r="AZ139" s="5">
        <f t="shared" si="68"/>
        <v>3720559.6466000201</v>
      </c>
      <c r="BA139" s="5">
        <f t="shared" si="69"/>
        <v>1351188.5515553355</v>
      </c>
      <c r="BB139">
        <v>0</v>
      </c>
      <c r="BC139" s="5">
        <f t="shared" si="70"/>
        <v>1351188.5515553355</v>
      </c>
      <c r="BD139" s="5">
        <f t="shared" si="71"/>
        <v>37630.851368000003</v>
      </c>
      <c r="BE139" s="5">
        <f t="shared" si="72"/>
        <v>4715.2679725473372</v>
      </c>
      <c r="BF139" s="5">
        <f t="shared" si="73"/>
        <v>109485.46339659912</v>
      </c>
      <c r="BG139" s="5">
        <f t="shared" si="74"/>
        <v>12085.258026756394</v>
      </c>
      <c r="BH139" s="5">
        <f t="shared" si="75"/>
        <v>1515105.3923192383</v>
      </c>
      <c r="BI139" s="5">
        <f>VLOOKUP(A139,'Base Cost'!$A$5:$AF$361,32,FALSE)</f>
        <v>79512.991068805743</v>
      </c>
    </row>
    <row r="140" spans="1:61">
      <c r="A140" t="s">
        <v>384</v>
      </c>
      <c r="B140" t="s">
        <v>1908</v>
      </c>
      <c r="C140" t="s">
        <v>93</v>
      </c>
      <c r="D140" s="12" t="s">
        <v>1070</v>
      </c>
      <c r="J140" s="5"/>
      <c r="K140" s="5"/>
      <c r="L140" s="5">
        <v>1902848.38</v>
      </c>
      <c r="M140" s="5">
        <f>VLOOKUP(A140,'Detail SFPR'!$A$5:$E$360,5,FALSE)</f>
        <v>3150691.883809932</v>
      </c>
      <c r="N140" s="5">
        <f t="shared" si="56"/>
        <v>1039827.9917248165</v>
      </c>
      <c r="O140" s="5">
        <v>258841.19</v>
      </c>
      <c r="P140" s="5">
        <f>VLOOKUP(A140,'Detail SFPR'!$A$5:$F$360,6,FALSE)</f>
        <v>504620.31999999995</v>
      </c>
      <c r="Q140" s="5">
        <f t="shared" si="57"/>
        <v>204807.74902899997</v>
      </c>
      <c r="R140" s="5">
        <v>271650.03000000003</v>
      </c>
      <c r="S140" s="5">
        <f>VLOOKUP(A140,'Detail SFPR'!$A$5:$G$360,7,FALSE)</f>
        <v>443169.47476803558</v>
      </c>
      <c r="T140" s="5">
        <f t="shared" si="76"/>
        <v>142927.15332520404</v>
      </c>
      <c r="U140" s="5">
        <v>0</v>
      </c>
      <c r="V140" s="5">
        <f>VLOOKUP(A140,'Detail SFPR'!$A$5:$H$360,8,FALSE)</f>
        <v>0</v>
      </c>
      <c r="W140" s="5">
        <f t="shared" si="77"/>
        <v>0</v>
      </c>
      <c r="X140" s="5">
        <v>239883.8</v>
      </c>
      <c r="Y140" s="5">
        <f>VLOOKUP(A140,'Detail SFPR'!$A$5:$I$360,9,FALSE)</f>
        <v>1561341.4720335088</v>
      </c>
      <c r="Z140" s="5">
        <f t="shared" si="78"/>
        <v>1101170.6781055229</v>
      </c>
      <c r="AA140" s="5">
        <f t="shared" si="79"/>
        <v>2673223.3999999994</v>
      </c>
      <c r="AB140" s="5">
        <f t="shared" si="80"/>
        <v>5659823.150611476</v>
      </c>
      <c r="AC140" s="5">
        <f t="shared" si="81"/>
        <v>2488733.5721845431</v>
      </c>
      <c r="AD140" s="5">
        <f t="shared" si="82"/>
        <v>5161956.9721845426</v>
      </c>
      <c r="AE140" s="5"/>
      <c r="AF140" s="5"/>
      <c r="AG140" s="5">
        <f t="shared" si="58"/>
        <v>1039827.9917248165</v>
      </c>
      <c r="AH140" s="5">
        <f t="shared" si="59"/>
        <v>204807.74902899997</v>
      </c>
      <c r="AI140" s="5">
        <f t="shared" si="60"/>
        <v>142927.15332520404</v>
      </c>
      <c r="AJ140" s="5">
        <f t="shared" si="61"/>
        <v>0</v>
      </c>
      <c r="AK140" s="5">
        <f t="shared" si="62"/>
        <v>1101170.6781055229</v>
      </c>
      <c r="AL140" s="5">
        <f t="shared" si="63"/>
        <v>2673223.3999999994</v>
      </c>
      <c r="AM140" s="5">
        <f t="shared" si="64"/>
        <v>5659823.150611476</v>
      </c>
      <c r="AN140" s="5">
        <f t="shared" si="65"/>
        <v>2488733.5721845431</v>
      </c>
      <c r="AO140" s="5">
        <f t="shared" si="66"/>
        <v>5161956.9721845426</v>
      </c>
      <c r="AP140" s="5">
        <f>VLOOKUP(A140,'Detail SFPR'!$A$5:$M$361,13,FALSE)</f>
        <v>0</v>
      </c>
      <c r="AQ140" s="5">
        <f>VLOOKUP(A140,'Detail SFPR'!A:X,23,FALSE)</f>
        <v>6226507.9245324926</v>
      </c>
      <c r="AR140" s="5">
        <f>VLOOKUP(A140,'Detail SFPR'!$A$5:$T$361,19,FALSE)</f>
        <v>14571.19</v>
      </c>
      <c r="AS140" s="5">
        <f>VLOOKUP(A140,'Detail SFPR'!$A$5:$U$360,21,FALSE)</f>
        <v>15975.57208</v>
      </c>
      <c r="AT140" s="5">
        <f>VLOOKUP(A140,'Detail SFPR'!$A$5:$V$361,22,FALSE)</f>
        <v>390953.48104101641</v>
      </c>
      <c r="AU140" s="5">
        <f t="shared" si="83"/>
        <v>11809965.139838049</v>
      </c>
      <c r="AV140" s="5"/>
      <c r="AW140" s="5">
        <v>0</v>
      </c>
      <c r="AX140" s="5">
        <v>0</v>
      </c>
      <c r="AY140" s="5">
        <f t="shared" si="67"/>
        <v>0</v>
      </c>
      <c r="AZ140" s="5">
        <f t="shared" si="68"/>
        <v>11809965.139838049</v>
      </c>
      <c r="BA140" s="5">
        <f t="shared" si="69"/>
        <v>2942676.3717248165</v>
      </c>
      <c r="BB140">
        <v>0</v>
      </c>
      <c r="BC140" s="5">
        <f t="shared" si="70"/>
        <v>2942676.3717248165</v>
      </c>
      <c r="BD140" s="5">
        <f t="shared" si="71"/>
        <v>463648.939029</v>
      </c>
      <c r="BE140" s="5">
        <f t="shared" si="72"/>
        <v>414577.18332520407</v>
      </c>
      <c r="BF140" s="5">
        <f t="shared" si="73"/>
        <v>0</v>
      </c>
      <c r="BG140" s="5">
        <f t="shared" si="74"/>
        <v>1341054.4781055229</v>
      </c>
      <c r="BH140" s="5">
        <f t="shared" si="75"/>
        <v>5161956.9721845435</v>
      </c>
      <c r="BI140" s="5">
        <f>VLOOKUP(A140,'Base Cost'!$A$5:$AF$361,32,FALSE)</f>
        <v>167992.92325197082</v>
      </c>
    </row>
    <row r="141" spans="1:61">
      <c r="A141" t="s">
        <v>386</v>
      </c>
      <c r="B141" t="s">
        <v>387</v>
      </c>
      <c r="C141" t="s">
        <v>93</v>
      </c>
      <c r="D141" s="12" t="s">
        <v>1070</v>
      </c>
      <c r="J141" s="5"/>
      <c r="K141" s="5"/>
      <c r="L141" s="5">
        <v>1084548.1499999999</v>
      </c>
      <c r="M141" s="5">
        <f>VLOOKUP(A141,'Detail SFPR'!$A$5:$E$360,5,FALSE)</f>
        <v>2223496.9265602403</v>
      </c>
      <c r="N141" s="5">
        <f t="shared" si="56"/>
        <v>949086.01550764835</v>
      </c>
      <c r="O141" s="5">
        <v>208571.16</v>
      </c>
      <c r="P141" s="5">
        <f>VLOOKUP(A141,'Detail SFPR'!$A$5:$F$360,6,FALSE)</f>
        <v>288920.58476918575</v>
      </c>
      <c r="Q141" s="5">
        <f t="shared" si="57"/>
        <v>66955.17566016248</v>
      </c>
      <c r="R141" s="5">
        <v>155787.71</v>
      </c>
      <c r="S141" s="5">
        <f>VLOOKUP(A141,'Detail SFPR'!$A$5:$G$360,7,FALSE)</f>
        <v>258210.31379204211</v>
      </c>
      <c r="T141" s="5">
        <f t="shared" si="76"/>
        <v>85348.755739908709</v>
      </c>
      <c r="U141" s="5">
        <v>58916.19</v>
      </c>
      <c r="V141" s="5">
        <f>VLOOKUP(A141,'Detail SFPR'!$A$5:$H$360,8,FALSE)</f>
        <v>31836.329375365647</v>
      </c>
      <c r="W141" s="5">
        <f t="shared" si="77"/>
        <v>-22565.647858507808</v>
      </c>
      <c r="X141" s="5">
        <v>81584.19</v>
      </c>
      <c r="Y141" s="5">
        <f>VLOOKUP(A141,'Detail SFPR'!$A$5:$I$360,9,FALSE)</f>
        <v>1092883.1742730686</v>
      </c>
      <c r="Z141" s="5">
        <f t="shared" si="78"/>
        <v>842715.44359474815</v>
      </c>
      <c r="AA141" s="5">
        <f t="shared" si="79"/>
        <v>1589407.3999999997</v>
      </c>
      <c r="AB141" s="5">
        <f t="shared" si="80"/>
        <v>3895347.3287699022</v>
      </c>
      <c r="AC141" s="5">
        <f t="shared" si="81"/>
        <v>1921539.7426439601</v>
      </c>
      <c r="AD141" s="5">
        <f t="shared" si="82"/>
        <v>3510947.1426439597</v>
      </c>
      <c r="AE141" s="5"/>
      <c r="AF141" s="5"/>
      <c r="AG141" s="5">
        <f t="shared" si="58"/>
        <v>949086.01550764835</v>
      </c>
      <c r="AH141" s="5">
        <f t="shared" si="59"/>
        <v>66955.17566016248</v>
      </c>
      <c r="AI141" s="5">
        <f t="shared" si="60"/>
        <v>85348.755739908709</v>
      </c>
      <c r="AJ141" s="5">
        <f t="shared" si="61"/>
        <v>-22565.647858507808</v>
      </c>
      <c r="AK141" s="5">
        <f t="shared" si="62"/>
        <v>842715.44359474815</v>
      </c>
      <c r="AL141" s="5">
        <f t="shared" si="63"/>
        <v>1589407.3999999997</v>
      </c>
      <c r="AM141" s="5">
        <f t="shared" si="64"/>
        <v>3895347.3287699022</v>
      </c>
      <c r="AN141" s="5">
        <f t="shared" si="65"/>
        <v>1921539.7426439601</v>
      </c>
      <c r="AO141" s="5">
        <f t="shared" si="66"/>
        <v>3510947.1426439597</v>
      </c>
      <c r="AP141" s="5">
        <f>VLOOKUP(A141,'Detail SFPR'!$A$5:$M$361,13,FALSE)</f>
        <v>119009.02</v>
      </c>
      <c r="AQ141" s="5">
        <f>VLOOKUP(A141,'Detail SFPR'!A:X,23,FALSE)</f>
        <v>4379889.5554669723</v>
      </c>
      <c r="AR141" s="5">
        <f>VLOOKUP(A141,'Detail SFPR'!$A$5:$T$361,19,FALSE)</f>
        <v>15982.39</v>
      </c>
      <c r="AS141" s="5">
        <f>VLOOKUP(A141,'Detail SFPR'!$A$5:$U$360,21,FALSE)</f>
        <v>10304.850879999998</v>
      </c>
      <c r="AT141" s="5">
        <f>VLOOKUP(A141,'Detail SFPR'!$A$5:$V$361,22,FALSE)</f>
        <v>252179.84701707037</v>
      </c>
      <c r="AU141" s="5">
        <f t="shared" si="83"/>
        <v>8288312.8060080018</v>
      </c>
      <c r="AV141" s="5"/>
      <c r="AW141" s="5">
        <v>0</v>
      </c>
      <c r="AX141" s="5">
        <v>0</v>
      </c>
      <c r="AY141" s="5">
        <f t="shared" si="67"/>
        <v>0</v>
      </c>
      <c r="AZ141" s="5">
        <f t="shared" si="68"/>
        <v>8288312.8060080018</v>
      </c>
      <c r="BA141" s="5">
        <f t="shared" si="69"/>
        <v>2033634.1655076481</v>
      </c>
      <c r="BB141">
        <v>0</v>
      </c>
      <c r="BC141" s="5">
        <f t="shared" si="70"/>
        <v>2033634.1655076481</v>
      </c>
      <c r="BD141" s="5">
        <f t="shared" si="71"/>
        <v>275526.3356601625</v>
      </c>
      <c r="BE141" s="5">
        <f t="shared" si="72"/>
        <v>241136.46573990869</v>
      </c>
      <c r="BF141" s="5">
        <f t="shared" si="73"/>
        <v>36350.542141492195</v>
      </c>
      <c r="BG141" s="5">
        <f t="shared" si="74"/>
        <v>924299.6335947481</v>
      </c>
      <c r="BH141" s="5">
        <f t="shared" si="75"/>
        <v>3510947.1426439593</v>
      </c>
      <c r="BI141" s="5">
        <f>VLOOKUP(A141,'Base Cost'!$A$5:$AF$361,32,FALSE)</f>
        <v>108361.81730068249</v>
      </c>
    </row>
    <row r="142" spans="1:61">
      <c r="A142" t="s">
        <v>388</v>
      </c>
      <c r="B142" t="s">
        <v>1909</v>
      </c>
      <c r="C142" t="s">
        <v>80</v>
      </c>
      <c r="D142" s="12" t="s">
        <v>1070</v>
      </c>
      <c r="J142" s="5"/>
      <c r="K142" s="5"/>
      <c r="L142" s="5">
        <v>1450685.38</v>
      </c>
      <c r="M142" s="5">
        <f>VLOOKUP(A142,'Detail SFPR'!$A$5:$E$360,5,FALSE)</f>
        <v>1445234.4536945499</v>
      </c>
      <c r="N142" s="5">
        <f t="shared" si="56"/>
        <v>-4542.2568903315132</v>
      </c>
      <c r="O142" s="5">
        <v>196830.43</v>
      </c>
      <c r="P142" s="5">
        <f>VLOOKUP(A142,'Detail SFPR'!$A$5:$F$360,6,FALSE)</f>
        <v>110562.10999999999</v>
      </c>
      <c r="Q142" s="5">
        <f t="shared" si="57"/>
        <v>-71887.391056000008</v>
      </c>
      <c r="R142" s="5">
        <v>229838.98</v>
      </c>
      <c r="S142" s="5">
        <f>VLOOKUP(A142,'Detail SFPR'!$A$5:$G$360,7,FALSE)</f>
        <v>138233.26601008463</v>
      </c>
      <c r="T142" s="5">
        <f t="shared" si="76"/>
        <v>-76335.041467796487</v>
      </c>
      <c r="U142" s="5">
        <v>0</v>
      </c>
      <c r="V142" s="5">
        <f>VLOOKUP(A142,'Detail SFPR'!$A$5:$H$360,8,FALSE)</f>
        <v>1299.7018970000001</v>
      </c>
      <c r="W142" s="5">
        <f t="shared" si="77"/>
        <v>1083.0415907701001</v>
      </c>
      <c r="X142" s="5">
        <v>0</v>
      </c>
      <c r="Y142" s="5">
        <f>VLOOKUP(A142,'Detail SFPR'!$A$5:$I$360,9,FALSE)</f>
        <v>0</v>
      </c>
      <c r="Z142" s="5">
        <f t="shared" si="78"/>
        <v>0</v>
      </c>
      <c r="AA142" s="5">
        <f t="shared" si="79"/>
        <v>1877354.7899999998</v>
      </c>
      <c r="AB142" s="5">
        <f t="shared" si="80"/>
        <v>1695329.5316016343</v>
      </c>
      <c r="AC142" s="5">
        <f t="shared" si="81"/>
        <v>-151681.64782335793</v>
      </c>
      <c r="AD142" s="5">
        <f t="shared" si="82"/>
        <v>1725673.1421766418</v>
      </c>
      <c r="AE142" s="5"/>
      <c r="AF142" s="5"/>
      <c r="AG142" s="5">
        <f t="shared" si="58"/>
        <v>-4542.2568903315132</v>
      </c>
      <c r="AH142" s="5">
        <f t="shared" si="59"/>
        <v>-71887.391056000008</v>
      </c>
      <c r="AI142" s="5">
        <f t="shared" si="60"/>
        <v>-76335.041467796487</v>
      </c>
      <c r="AJ142" s="5">
        <f t="shared" si="61"/>
        <v>1083.0415907701001</v>
      </c>
      <c r="AK142" s="5">
        <f t="shared" si="62"/>
        <v>0</v>
      </c>
      <c r="AL142" s="5">
        <f t="shared" si="63"/>
        <v>1877354.7899999998</v>
      </c>
      <c r="AM142" s="5">
        <f t="shared" si="64"/>
        <v>1695329.5316016343</v>
      </c>
      <c r="AN142" s="5">
        <f t="shared" si="65"/>
        <v>-151681.64782335793</v>
      </c>
      <c r="AO142" s="5">
        <f t="shared" si="66"/>
        <v>1695329.5316016343</v>
      </c>
      <c r="AP142" s="5">
        <f>VLOOKUP(A142,'Detail SFPR'!$A$5:$M$361,13,FALSE)</f>
        <v>0</v>
      </c>
      <c r="AQ142" s="5">
        <f>VLOOKUP(A142,'Detail SFPR'!A:X,23,FALSE)</f>
        <v>1944939.8402528414</v>
      </c>
      <c r="AR142" s="5">
        <f>VLOOKUP(A142,'Detail SFPR'!$A$5:$T$361,19,FALSE)</f>
        <v>10036.89</v>
      </c>
      <c r="AS142" s="5">
        <f>VLOOKUP(A142,'Detail SFPR'!$A$5:$U$360,21,FALSE)</f>
        <v>7036.8353999999999</v>
      </c>
      <c r="AT142" s="5">
        <f>VLOOKUP(A142,'Detail SFPR'!$A$5:$V$361,22,FALSE)</f>
        <v>172205.11925120701</v>
      </c>
      <c r="AU142" s="5">
        <f t="shared" si="83"/>
        <v>3829548.216505683</v>
      </c>
      <c r="AV142" s="5"/>
      <c r="AW142" s="5">
        <v>0</v>
      </c>
      <c r="AX142" s="5">
        <v>0</v>
      </c>
      <c r="AY142" s="5">
        <f t="shared" si="67"/>
        <v>0</v>
      </c>
      <c r="AZ142" s="5">
        <f t="shared" si="68"/>
        <v>3829548.216505683</v>
      </c>
      <c r="BA142" s="5">
        <f t="shared" si="69"/>
        <v>1445234.4536945499</v>
      </c>
      <c r="BB142">
        <v>0</v>
      </c>
      <c r="BC142" s="5">
        <f t="shared" si="70"/>
        <v>1445234.4536945499</v>
      </c>
      <c r="BD142" s="5">
        <f t="shared" si="71"/>
        <v>110562.10999999999</v>
      </c>
      <c r="BE142" s="5">
        <f t="shared" si="72"/>
        <v>138233.26601008463</v>
      </c>
      <c r="BF142" s="5">
        <f t="shared" si="73"/>
        <v>1299.7018970000001</v>
      </c>
      <c r="BG142" s="5">
        <f t="shared" si="74"/>
        <v>0</v>
      </c>
      <c r="BH142" s="5">
        <f t="shared" si="75"/>
        <v>1695329.5316016343</v>
      </c>
      <c r="BI142" s="5">
        <f>VLOOKUP(A142,'Base Cost'!$A$5:$AF$361,32,FALSE)</f>
        <v>73996.633320498368</v>
      </c>
    </row>
    <row r="143" spans="1:61">
      <c r="A143" t="s">
        <v>390</v>
      </c>
      <c r="B143" t="s">
        <v>391</v>
      </c>
      <c r="C143" t="s">
        <v>80</v>
      </c>
      <c r="D143" s="12" t="s">
        <v>1070</v>
      </c>
      <c r="J143" s="5"/>
      <c r="K143" s="5"/>
      <c r="L143" s="5">
        <v>1280306.3799999999</v>
      </c>
      <c r="M143" s="5">
        <f>VLOOKUP(A143,'Detail SFPR'!$A$5:$E$360,5,FALSE)</f>
        <v>1817908.3870267568</v>
      </c>
      <c r="N143" s="5">
        <f t="shared" si="56"/>
        <v>447983.75245539652</v>
      </c>
      <c r="O143" s="5">
        <v>18846</v>
      </c>
      <c r="P143" s="5">
        <f>VLOOKUP(A143,'Detail SFPR'!$A$5:$F$360,6,FALSE)</f>
        <v>0</v>
      </c>
      <c r="Q143" s="5">
        <f t="shared" si="57"/>
        <v>-15704.371800000001</v>
      </c>
      <c r="R143" s="5">
        <v>41676.980000000003</v>
      </c>
      <c r="S143" s="5">
        <f>VLOOKUP(A143,'Detail SFPR'!$A$5:$G$360,7,FALSE)</f>
        <v>177874.78908106076</v>
      </c>
      <c r="T143" s="5">
        <f t="shared" si="76"/>
        <v>113493.63430724794</v>
      </c>
      <c r="U143" s="5">
        <v>112386.85</v>
      </c>
      <c r="V143" s="5">
        <f>VLOOKUP(A143,'Detail SFPR'!$A$5:$H$360,8,FALSE)</f>
        <v>219296.80412097456</v>
      </c>
      <c r="W143" s="5">
        <f t="shared" si="77"/>
        <v>89088.064769008095</v>
      </c>
      <c r="X143" s="5">
        <v>0</v>
      </c>
      <c r="Y143" s="5">
        <f>VLOOKUP(A143,'Detail SFPR'!$A$5:$I$360,9,FALSE)</f>
        <v>0</v>
      </c>
      <c r="Z143" s="5">
        <f t="shared" si="78"/>
        <v>0</v>
      </c>
      <c r="AA143" s="5">
        <f t="shared" si="79"/>
        <v>1453216.21</v>
      </c>
      <c r="AB143" s="5">
        <f t="shared" si="80"/>
        <v>2215079.9802287919</v>
      </c>
      <c r="AC143" s="5">
        <f t="shared" si="81"/>
        <v>634861.07973165251</v>
      </c>
      <c r="AD143" s="5">
        <f t="shared" si="82"/>
        <v>2088077.2897316525</v>
      </c>
      <c r="AE143" s="5"/>
      <c r="AF143" s="5"/>
      <c r="AG143" s="5">
        <f t="shared" si="58"/>
        <v>447983.75245539652</v>
      </c>
      <c r="AH143" s="5">
        <f t="shared" si="59"/>
        <v>-15704.371800000001</v>
      </c>
      <c r="AI143" s="5">
        <f t="shared" si="60"/>
        <v>113493.63430724794</v>
      </c>
      <c r="AJ143" s="5">
        <f t="shared" si="61"/>
        <v>89088.064769008095</v>
      </c>
      <c r="AK143" s="5">
        <f t="shared" si="62"/>
        <v>0</v>
      </c>
      <c r="AL143" s="5">
        <f t="shared" si="63"/>
        <v>1453216.21</v>
      </c>
      <c r="AM143" s="5">
        <f t="shared" si="64"/>
        <v>2215079.9802287919</v>
      </c>
      <c r="AN143" s="5">
        <f t="shared" si="65"/>
        <v>634861.07973165251</v>
      </c>
      <c r="AO143" s="5">
        <f t="shared" si="66"/>
        <v>2088077.2897316525</v>
      </c>
      <c r="AP143" s="5">
        <f>VLOOKUP(A143,'Detail SFPR'!$A$5:$M$361,13,FALSE)</f>
        <v>0</v>
      </c>
      <c r="AQ143" s="5">
        <f>VLOOKUP(A143,'Detail SFPR'!A:X,23,FALSE)</f>
        <v>2529813.2567400117</v>
      </c>
      <c r="AR143" s="5">
        <f>VLOOKUP(A143,'Detail SFPR'!$A$5:$T$361,19,FALSE)</f>
        <v>10386.01</v>
      </c>
      <c r="AS143" s="5">
        <f>VLOOKUP(A143,'Detail SFPR'!$A$5:$U$360,21,FALSE)</f>
        <v>8872.7355599999992</v>
      </c>
      <c r="AT143" s="5">
        <f>VLOOKUP(A143,'Detail SFPR'!$A$5:$V$361,22,FALSE)</f>
        <v>217133.18535121981</v>
      </c>
      <c r="AU143" s="5">
        <f t="shared" si="83"/>
        <v>4854282.4773828844</v>
      </c>
      <c r="AV143" s="5"/>
      <c r="AW143" s="5">
        <v>0</v>
      </c>
      <c r="AX143" s="5">
        <v>0</v>
      </c>
      <c r="AY143" s="5">
        <f t="shared" si="67"/>
        <v>0</v>
      </c>
      <c r="AZ143" s="5">
        <f t="shared" si="68"/>
        <v>4854282.4773828844</v>
      </c>
      <c r="BA143" s="5">
        <f t="shared" si="69"/>
        <v>1728290.1324553965</v>
      </c>
      <c r="BB143">
        <v>0</v>
      </c>
      <c r="BC143" s="5">
        <f t="shared" si="70"/>
        <v>1728290.1324553965</v>
      </c>
      <c r="BD143" s="5">
        <f t="shared" si="71"/>
        <v>3141.6281999999992</v>
      </c>
      <c r="BE143" s="5">
        <f t="shared" si="72"/>
        <v>155170.61430724795</v>
      </c>
      <c r="BF143" s="5">
        <f t="shared" si="73"/>
        <v>201474.91476900812</v>
      </c>
      <c r="BG143" s="5">
        <f t="shared" si="74"/>
        <v>0</v>
      </c>
      <c r="BH143" s="5">
        <f t="shared" si="75"/>
        <v>2088077.2897316525</v>
      </c>
      <c r="BI143" s="5">
        <f>VLOOKUP(A143,'Base Cost'!$A$5:$AF$361,32,FALSE)</f>
        <v>93302.247738104939</v>
      </c>
    </row>
    <row r="144" spans="1:61">
      <c r="A144" t="s">
        <v>394</v>
      </c>
      <c r="B144" t="s">
        <v>395</v>
      </c>
      <c r="C144" t="s">
        <v>111</v>
      </c>
      <c r="D144" s="12" t="s">
        <v>1070</v>
      </c>
      <c r="J144" s="5"/>
      <c r="K144" s="5"/>
      <c r="L144" s="5">
        <v>1525414.62</v>
      </c>
      <c r="M144" s="5">
        <f>VLOOKUP(A144,'Detail SFPR'!$A$5:$E$360,5,FALSE)</f>
        <v>3753140.1498771366</v>
      </c>
      <c r="N144" s="5">
        <f t="shared" si="56"/>
        <v>1856363.6840466179</v>
      </c>
      <c r="O144" s="5">
        <v>122968.93</v>
      </c>
      <c r="P144" s="5">
        <f>VLOOKUP(A144,'Detail SFPR'!$A$5:$F$360,6,FALSE)</f>
        <v>345283.67</v>
      </c>
      <c r="Q144" s="5">
        <f t="shared" si="57"/>
        <v>185254.87284200001</v>
      </c>
      <c r="R144" s="5">
        <v>212522.15</v>
      </c>
      <c r="S144" s="5">
        <f>VLOOKUP(A144,'Detail SFPR'!$A$5:$G$360,7,FALSE)</f>
        <v>331779.2314138331</v>
      </c>
      <c r="T144" s="5">
        <f t="shared" si="76"/>
        <v>99376.925942147136</v>
      </c>
      <c r="U144" s="5">
        <v>0</v>
      </c>
      <c r="V144" s="5">
        <f>VLOOKUP(A144,'Detail SFPR'!$A$5:$H$360,8,FALSE)</f>
        <v>7798.2113820000013</v>
      </c>
      <c r="W144" s="5">
        <f t="shared" si="77"/>
        <v>6498.2495446206012</v>
      </c>
      <c r="X144" s="5">
        <v>0</v>
      </c>
      <c r="Y144" s="5">
        <f>VLOOKUP(A144,'Detail SFPR'!$A$5:$I$360,9,FALSE)</f>
        <v>0</v>
      </c>
      <c r="Z144" s="5">
        <f t="shared" si="78"/>
        <v>0</v>
      </c>
      <c r="AA144" s="5">
        <f t="shared" si="79"/>
        <v>1860905.7</v>
      </c>
      <c r="AB144" s="5">
        <f t="shared" si="80"/>
        <v>4438001.2626729691</v>
      </c>
      <c r="AC144" s="5">
        <f t="shared" si="81"/>
        <v>2147493.7323753857</v>
      </c>
      <c r="AD144" s="5">
        <f t="shared" si="82"/>
        <v>4008399.4323753854</v>
      </c>
      <c r="AE144" s="5"/>
      <c r="AF144" s="5"/>
      <c r="AG144" s="5">
        <f t="shared" si="58"/>
        <v>1856363.6840466179</v>
      </c>
      <c r="AH144" s="5">
        <f t="shared" si="59"/>
        <v>185254.87284200001</v>
      </c>
      <c r="AI144" s="5">
        <f t="shared" si="60"/>
        <v>99376.925942147136</v>
      </c>
      <c r="AJ144" s="5">
        <f t="shared" si="61"/>
        <v>6498.2495446206012</v>
      </c>
      <c r="AK144" s="5">
        <f t="shared" si="62"/>
        <v>0</v>
      </c>
      <c r="AL144" s="5">
        <f t="shared" si="63"/>
        <v>1860905.7</v>
      </c>
      <c r="AM144" s="5">
        <f t="shared" si="64"/>
        <v>4438001.2626729691</v>
      </c>
      <c r="AN144" s="5">
        <f t="shared" si="65"/>
        <v>2147493.7323753857</v>
      </c>
      <c r="AO144" s="5">
        <f t="shared" si="66"/>
        <v>4008399.4323753854</v>
      </c>
      <c r="AP144" s="5">
        <f>VLOOKUP(A144,'Detail SFPR'!$A$5:$M$361,13,FALSE)</f>
        <v>0</v>
      </c>
      <c r="AQ144" s="5">
        <f>VLOOKUP(A144,'Detail SFPR'!A:X,23,FALSE)</f>
        <v>5083775.1687210537</v>
      </c>
      <c r="AR144" s="5">
        <f>VLOOKUP(A144,'Detail SFPR'!$A$5:$T$361,19,FALSE)</f>
        <v>10151.06</v>
      </c>
      <c r="AS144" s="5">
        <f>VLOOKUP(A144,'Detail SFPR'!$A$5:$U$360,21,FALSE)</f>
        <v>18205.196360000002</v>
      </c>
      <c r="AT144" s="5">
        <f>VLOOKUP(A144,'Detail SFPR'!$A$5:$V$361,22,FALSE)</f>
        <v>445516.74608808378</v>
      </c>
      <c r="AU144" s="5">
        <f t="shared" si="83"/>
        <v>9566047.6035445239</v>
      </c>
      <c r="AV144" s="5"/>
      <c r="AW144" s="5">
        <v>0</v>
      </c>
      <c r="AX144" s="5">
        <v>0</v>
      </c>
      <c r="AY144" s="5">
        <f t="shared" si="67"/>
        <v>0</v>
      </c>
      <c r="AZ144" s="5">
        <f t="shared" si="68"/>
        <v>9566047.6035445239</v>
      </c>
      <c r="BA144" s="5">
        <f t="shared" si="69"/>
        <v>3381778.3040466178</v>
      </c>
      <c r="BB144">
        <v>0</v>
      </c>
      <c r="BC144" s="5">
        <f t="shared" si="70"/>
        <v>3381778.3040466178</v>
      </c>
      <c r="BD144" s="5">
        <f t="shared" si="71"/>
        <v>308223.80284200003</v>
      </c>
      <c r="BE144" s="5">
        <f t="shared" si="72"/>
        <v>311899.07594214712</v>
      </c>
      <c r="BF144" s="5">
        <f t="shared" si="73"/>
        <v>6498.2495446206012</v>
      </c>
      <c r="BG144" s="5">
        <f t="shared" si="74"/>
        <v>0</v>
      </c>
      <c r="BH144" s="5">
        <f t="shared" si="75"/>
        <v>4008399.4323753854</v>
      </c>
      <c r="BI144" s="5">
        <f>VLOOKUP(A144,'Base Cost'!$A$5:$AF$361,32,FALSE)</f>
        <v>191438.78789300538</v>
      </c>
    </row>
    <row r="145" spans="1:61">
      <c r="A145" t="s">
        <v>396</v>
      </c>
      <c r="B145" t="s">
        <v>1910</v>
      </c>
      <c r="C145" t="s">
        <v>80</v>
      </c>
      <c r="D145" s="12" t="s">
        <v>1070</v>
      </c>
      <c r="J145" s="5"/>
      <c r="K145" s="5"/>
      <c r="L145" s="5">
        <v>869275.61</v>
      </c>
      <c r="M145" s="5">
        <f>VLOOKUP(A145,'Detail SFPR'!$A$5:$E$360,5,FALSE)</f>
        <v>1127112.8970987403</v>
      </c>
      <c r="N145" s="5">
        <f t="shared" si="56"/>
        <v>214855.81133938034</v>
      </c>
      <c r="O145" s="5">
        <v>149935.18</v>
      </c>
      <c r="P145" s="5">
        <f>VLOOKUP(A145,'Detail SFPR'!$A$5:$F$360,6,FALSE)</f>
        <v>84388.01999999999</v>
      </c>
      <c r="Q145" s="5">
        <f t="shared" si="57"/>
        <v>-54620.448428000003</v>
      </c>
      <c r="R145" s="5">
        <v>135954.25</v>
      </c>
      <c r="S145" s="5">
        <f>VLOOKUP(A145,'Detail SFPR'!$A$5:$G$360,7,FALSE)</f>
        <v>174436.64076876704</v>
      </c>
      <c r="T145" s="5">
        <f t="shared" si="76"/>
        <v>32067.376227613579</v>
      </c>
      <c r="U145" s="5">
        <v>0</v>
      </c>
      <c r="V145" s="5">
        <f>VLOOKUP(A145,'Detail SFPR'!$A$5:$H$360,8,FALSE)</f>
        <v>2266.8748361841144</v>
      </c>
      <c r="W145" s="5">
        <f t="shared" si="77"/>
        <v>1888.9868009922227</v>
      </c>
      <c r="X145" s="5">
        <v>0</v>
      </c>
      <c r="Y145" s="5">
        <f>VLOOKUP(A145,'Detail SFPR'!$A$5:$I$360,9,FALSE)</f>
        <v>0</v>
      </c>
      <c r="Z145" s="5">
        <f t="shared" si="78"/>
        <v>0</v>
      </c>
      <c r="AA145" s="5">
        <f t="shared" si="79"/>
        <v>1155165.04</v>
      </c>
      <c r="AB145" s="5">
        <f t="shared" si="80"/>
        <v>1388204.4327036915</v>
      </c>
      <c r="AC145" s="5">
        <f t="shared" si="81"/>
        <v>194191.72593998612</v>
      </c>
      <c r="AD145" s="5">
        <f t="shared" si="82"/>
        <v>1349356.7659399861</v>
      </c>
      <c r="AE145" s="5"/>
      <c r="AF145" s="5"/>
      <c r="AG145" s="5">
        <f t="shared" si="58"/>
        <v>214855.81133938034</v>
      </c>
      <c r="AH145" s="5">
        <f t="shared" si="59"/>
        <v>-54620.448428000003</v>
      </c>
      <c r="AI145" s="5">
        <f t="shared" si="60"/>
        <v>32067.376227613579</v>
      </c>
      <c r="AJ145" s="5">
        <f t="shared" si="61"/>
        <v>1888.9868009922227</v>
      </c>
      <c r="AK145" s="5">
        <f t="shared" si="62"/>
        <v>0</v>
      </c>
      <c r="AL145" s="5">
        <f t="shared" si="63"/>
        <v>1155165.04</v>
      </c>
      <c r="AM145" s="5">
        <f t="shared" si="64"/>
        <v>1388204.4327036915</v>
      </c>
      <c r="AN145" s="5">
        <f t="shared" si="65"/>
        <v>194191.72593998612</v>
      </c>
      <c r="AO145" s="5">
        <f t="shared" si="66"/>
        <v>1349356.7659399861</v>
      </c>
      <c r="AP145" s="5">
        <f>VLOOKUP(A145,'Detail SFPR'!$A$5:$M$361,13,FALSE)</f>
        <v>0</v>
      </c>
      <c r="AQ145" s="5">
        <f>VLOOKUP(A145,'Detail SFPR'!A:X,23,FALSE)</f>
        <v>1583675.0145144199</v>
      </c>
      <c r="AR145" s="5">
        <f>VLOOKUP(A145,'Detail SFPR'!$A$5:$T$361,19,FALSE)</f>
        <v>10476.67</v>
      </c>
      <c r="AS145" s="5">
        <f>VLOOKUP(A145,'Detail SFPR'!$A$5:$U$360,21,FALSE)</f>
        <v>5510.5669200000002</v>
      </c>
      <c r="AT145" s="5">
        <f>VLOOKUP(A145,'Detail SFPR'!$A$5:$V$361,22,FALSE)</f>
        <v>134854.3456907286</v>
      </c>
      <c r="AU145" s="5">
        <f t="shared" si="83"/>
        <v>3083873.3630651347</v>
      </c>
      <c r="AV145" s="5"/>
      <c r="AW145" s="5">
        <v>0</v>
      </c>
      <c r="AX145" s="5">
        <v>0</v>
      </c>
      <c r="AY145" s="5">
        <f t="shared" si="67"/>
        <v>0</v>
      </c>
      <c r="AZ145" s="5">
        <f t="shared" si="68"/>
        <v>3083873.3630651347</v>
      </c>
      <c r="BA145" s="5">
        <f t="shared" si="69"/>
        <v>1084131.4213393803</v>
      </c>
      <c r="BB145">
        <v>0</v>
      </c>
      <c r="BC145" s="5">
        <f t="shared" si="70"/>
        <v>1084131.4213393803</v>
      </c>
      <c r="BD145" s="5">
        <f t="shared" si="71"/>
        <v>95314.73157199999</v>
      </c>
      <c r="BE145" s="5">
        <f t="shared" si="72"/>
        <v>168021.62622761357</v>
      </c>
      <c r="BF145" s="5">
        <f t="shared" si="73"/>
        <v>1888.9868009922227</v>
      </c>
      <c r="BG145" s="5">
        <f t="shared" si="74"/>
        <v>0</v>
      </c>
      <c r="BH145" s="5">
        <f t="shared" si="75"/>
        <v>1349356.7659399861</v>
      </c>
      <c r="BI145" s="5">
        <f>VLOOKUP(A145,'Base Cost'!$A$5:$AF$361,32,FALSE)</f>
        <v>57946.985624718189</v>
      </c>
    </row>
    <row r="146" spans="1:61">
      <c r="A146" t="s">
        <v>398</v>
      </c>
      <c r="B146" t="s">
        <v>399</v>
      </c>
      <c r="C146" t="s">
        <v>80</v>
      </c>
      <c r="D146" s="12" t="s">
        <v>1070</v>
      </c>
      <c r="J146" s="5"/>
      <c r="K146" s="5"/>
      <c r="L146" s="5">
        <v>1135156.99</v>
      </c>
      <c r="M146" s="5">
        <f>VLOOKUP(A146,'Detail SFPR'!$A$5:$E$360,5,FALSE)</f>
        <v>4334759.6886483412</v>
      </c>
      <c r="N146" s="5">
        <f t="shared" si="56"/>
        <v>2666228.9287836626</v>
      </c>
      <c r="O146" s="5">
        <v>155620.28</v>
      </c>
      <c r="P146" s="5">
        <f>VLOOKUP(A146,'Detail SFPR'!$A$5:$F$360,6,FALSE)</f>
        <v>508136.99773199996</v>
      </c>
      <c r="Q146" s="5">
        <f t="shared" si="57"/>
        <v>293752.18088607554</v>
      </c>
      <c r="R146" s="5">
        <v>181230.48</v>
      </c>
      <c r="S146" s="5">
        <f>VLOOKUP(A146,'Detail SFPR'!$A$5:$G$360,7,FALSE)</f>
        <v>450117.20998195774</v>
      </c>
      <c r="T146" s="5">
        <f t="shared" si="76"/>
        <v>224063.31209396536</v>
      </c>
      <c r="U146" s="5">
        <v>1136</v>
      </c>
      <c r="V146" s="5">
        <f>VLOOKUP(A146,'Detail SFPR'!$A$5:$H$360,8,FALSE)</f>
        <v>0</v>
      </c>
      <c r="W146" s="5">
        <f t="shared" si="77"/>
        <v>-946.62880000000007</v>
      </c>
      <c r="X146" s="5">
        <v>0</v>
      </c>
      <c r="Y146" s="5">
        <f>VLOOKUP(A146,'Detail SFPR'!$A$5:$I$360,9,FALSE)</f>
        <v>46282.6898971177</v>
      </c>
      <c r="Z146" s="5">
        <f t="shared" si="78"/>
        <v>38567.365491268181</v>
      </c>
      <c r="AA146" s="5">
        <f t="shared" si="79"/>
        <v>1473143.75</v>
      </c>
      <c r="AB146" s="5">
        <f t="shared" si="80"/>
        <v>5339296.5862594172</v>
      </c>
      <c r="AC146" s="5">
        <f t="shared" si="81"/>
        <v>3221665.1584549714</v>
      </c>
      <c r="AD146" s="5">
        <f t="shared" si="82"/>
        <v>4694808.9084549714</v>
      </c>
      <c r="AE146" s="5"/>
      <c r="AF146" s="5"/>
      <c r="AG146" s="5">
        <f t="shared" si="58"/>
        <v>2666228.9287836626</v>
      </c>
      <c r="AH146" s="5">
        <f t="shared" si="59"/>
        <v>293752.18088607554</v>
      </c>
      <c r="AI146" s="5">
        <f t="shared" si="60"/>
        <v>224063.31209396536</v>
      </c>
      <c r="AJ146" s="5">
        <f t="shared" si="61"/>
        <v>-946.62880000000007</v>
      </c>
      <c r="AK146" s="5">
        <f t="shared" si="62"/>
        <v>38567.365491268181</v>
      </c>
      <c r="AL146" s="5">
        <f t="shared" si="63"/>
        <v>1473143.75</v>
      </c>
      <c r="AM146" s="5">
        <f t="shared" si="64"/>
        <v>5339296.5862594172</v>
      </c>
      <c r="AN146" s="5">
        <f t="shared" si="65"/>
        <v>3221665.1584549714</v>
      </c>
      <c r="AO146" s="5">
        <f t="shared" si="66"/>
        <v>4694808.9084549714</v>
      </c>
      <c r="AP146" s="5">
        <f>VLOOKUP(A146,'Detail SFPR'!$A$5:$M$361,13,FALSE)</f>
        <v>0</v>
      </c>
      <c r="AQ146" s="5">
        <f>VLOOKUP(A146,'Detail SFPR'!A:X,23,FALSE)</f>
        <v>6081507.0151808131</v>
      </c>
      <c r="AR146" s="5">
        <f>VLOOKUP(A146,'Detail SFPR'!$A$5:$T$361,19,FALSE)</f>
        <v>10607.09</v>
      </c>
      <c r="AS146" s="5">
        <f>VLOOKUP(A146,'Detail SFPR'!$A$5:$U$360,21,FALSE)</f>
        <v>20923.865880000005</v>
      </c>
      <c r="AT146" s="5">
        <f>VLOOKUP(A146,'Detail SFPR'!$A$5:$V$361,22,FALSE)</f>
        <v>512047.90424139547</v>
      </c>
      <c r="AU146" s="5">
        <f t="shared" si="83"/>
        <v>11319894.78375718</v>
      </c>
      <c r="AV146" s="5"/>
      <c r="AW146" s="5">
        <v>0</v>
      </c>
      <c r="AX146" s="5">
        <v>0</v>
      </c>
      <c r="AY146" s="5">
        <f t="shared" si="67"/>
        <v>0</v>
      </c>
      <c r="AZ146" s="5">
        <f t="shared" si="68"/>
        <v>11319894.78375718</v>
      </c>
      <c r="BA146" s="5">
        <f t="shared" si="69"/>
        <v>3801385.9187836628</v>
      </c>
      <c r="BB146">
        <v>0</v>
      </c>
      <c r="BC146" s="5">
        <f t="shared" si="70"/>
        <v>3801385.9187836628</v>
      </c>
      <c r="BD146" s="5">
        <f t="shared" si="71"/>
        <v>449372.46088607551</v>
      </c>
      <c r="BE146" s="5">
        <f t="shared" si="72"/>
        <v>405293.79209396534</v>
      </c>
      <c r="BF146" s="5">
        <f t="shared" si="73"/>
        <v>189.37119999999993</v>
      </c>
      <c r="BG146" s="5">
        <f t="shared" si="74"/>
        <v>38567.365491268181</v>
      </c>
      <c r="BH146" s="5">
        <f t="shared" si="75"/>
        <v>4694808.9084549714</v>
      </c>
      <c r="BI146" s="5">
        <f>VLOOKUP(A146,'Base Cost'!$A$5:$AF$361,32,FALSE)</f>
        <v>220027.26270528472</v>
      </c>
    </row>
    <row r="147" spans="1:61">
      <c r="A147" t="s">
        <v>400</v>
      </c>
      <c r="B147" t="s">
        <v>1911</v>
      </c>
      <c r="C147" t="s">
        <v>258</v>
      </c>
      <c r="D147" s="12" t="s">
        <v>1070</v>
      </c>
      <c r="J147" s="5"/>
      <c r="K147" s="5"/>
      <c r="L147" s="5">
        <v>6221501.9299999997</v>
      </c>
      <c r="M147" s="5">
        <f>VLOOKUP(A147,'Detail SFPR'!$A$5:$E$360,5,FALSE)</f>
        <v>3172295.7795450208</v>
      </c>
      <c r="N147" s="5">
        <f t="shared" si="56"/>
        <v>-2540903.4851741339</v>
      </c>
      <c r="O147" s="5">
        <v>1255358.26</v>
      </c>
      <c r="P147" s="5">
        <f>VLOOKUP(A147,'Detail SFPR'!$A$5:$F$360,6,FALSE)</f>
        <v>526080.55999999994</v>
      </c>
      <c r="Q147" s="5">
        <f t="shared" si="57"/>
        <v>-607707.10741000006</v>
      </c>
      <c r="R147" s="5">
        <v>345177.72</v>
      </c>
      <c r="S147" s="5">
        <f>VLOOKUP(A147,'Detail SFPR'!$A$5:$G$360,7,FALSE)</f>
        <v>424986.19832335744</v>
      </c>
      <c r="T147" s="5">
        <f t="shared" si="76"/>
        <v>66504.404986853784</v>
      </c>
      <c r="U147" s="5">
        <v>1129.06</v>
      </c>
      <c r="V147" s="5">
        <f>VLOOKUP(A147,'Detail SFPR'!$A$5:$H$360,8,FALSE)</f>
        <v>5608.7491627365644</v>
      </c>
      <c r="W147" s="5">
        <f t="shared" si="77"/>
        <v>3732.9249793083791</v>
      </c>
      <c r="X147" s="5">
        <v>360651.4</v>
      </c>
      <c r="Y147" s="5">
        <f>VLOOKUP(A147,'Detail SFPR'!$A$5:$I$360,9,FALSE)</f>
        <v>708363.42014224664</v>
      </c>
      <c r="Z147" s="5">
        <f t="shared" si="78"/>
        <v>289748.4263845341</v>
      </c>
      <c r="AA147" s="5">
        <f t="shared" si="79"/>
        <v>8183818.3699999992</v>
      </c>
      <c r="AB147" s="5">
        <f t="shared" si="80"/>
        <v>4837334.7071733614</v>
      </c>
      <c r="AC147" s="5">
        <f t="shared" si="81"/>
        <v>-2788624.836233438</v>
      </c>
      <c r="AD147" s="5">
        <f t="shared" si="82"/>
        <v>5395193.5337665612</v>
      </c>
      <c r="AE147" s="5"/>
      <c r="AF147" s="5"/>
      <c r="AG147" s="5">
        <f t="shared" si="58"/>
        <v>-2540903.4851741339</v>
      </c>
      <c r="AH147" s="5">
        <f t="shared" si="59"/>
        <v>-607707.10741000006</v>
      </c>
      <c r="AI147" s="5">
        <f t="shared" si="60"/>
        <v>66504.404986853784</v>
      </c>
      <c r="AJ147" s="5">
        <f t="shared" si="61"/>
        <v>3732.9249793083791</v>
      </c>
      <c r="AK147" s="5">
        <f t="shared" si="62"/>
        <v>289748.4263845341</v>
      </c>
      <c r="AL147" s="5">
        <f t="shared" si="63"/>
        <v>8183818.3699999992</v>
      </c>
      <c r="AM147" s="5">
        <f t="shared" si="64"/>
        <v>4837334.7071733614</v>
      </c>
      <c r="AN147" s="5">
        <f t="shared" si="65"/>
        <v>-2788624.836233438</v>
      </c>
      <c r="AO147" s="5">
        <f t="shared" si="66"/>
        <v>4837334.7071733614</v>
      </c>
      <c r="AP147" s="5">
        <f>VLOOKUP(A147,'Detail SFPR'!$A$5:$M$361,13,FALSE)</f>
        <v>0</v>
      </c>
      <c r="AQ147" s="5">
        <f>VLOOKUP(A147,'Detail SFPR'!A:X,23,FALSE)</f>
        <v>5328297.1525495974</v>
      </c>
      <c r="AR147" s="5">
        <f>VLOOKUP(A147,'Detail SFPR'!$A$5:$T$361,19,FALSE)</f>
        <v>14379.87</v>
      </c>
      <c r="AS147" s="5">
        <f>VLOOKUP(A147,'Detail SFPR'!$A$5:$U$360,21,FALSE)</f>
        <v>13840.862319999998</v>
      </c>
      <c r="AT147" s="5">
        <f>VLOOKUP(A147,'Detail SFPR'!$A$5:$V$361,22,FALSE)</f>
        <v>338712.9598562356</v>
      </c>
      <c r="AU147" s="5">
        <f t="shared" si="83"/>
        <v>10532565.551899195</v>
      </c>
      <c r="AV147" s="5"/>
      <c r="AW147" s="5">
        <v>0</v>
      </c>
      <c r="AX147" s="5">
        <v>0</v>
      </c>
      <c r="AY147" s="5">
        <f t="shared" si="67"/>
        <v>0</v>
      </c>
      <c r="AZ147" s="5">
        <f t="shared" si="68"/>
        <v>10532565.551899195</v>
      </c>
      <c r="BA147" s="5">
        <f t="shared" si="69"/>
        <v>3172295.7795450208</v>
      </c>
      <c r="BB147">
        <v>0</v>
      </c>
      <c r="BC147" s="5">
        <f t="shared" si="70"/>
        <v>3172295.7795450208</v>
      </c>
      <c r="BD147" s="5">
        <f t="shared" si="71"/>
        <v>526080.55999999994</v>
      </c>
      <c r="BE147" s="5">
        <f t="shared" si="72"/>
        <v>424986.19832335744</v>
      </c>
      <c r="BF147" s="5">
        <f t="shared" si="73"/>
        <v>5608.7491627365644</v>
      </c>
      <c r="BG147" s="5">
        <f t="shared" si="74"/>
        <v>708363.42014224664</v>
      </c>
      <c r="BH147" s="5">
        <f t="shared" si="75"/>
        <v>4837334.7071733614</v>
      </c>
      <c r="BI147" s="5">
        <f>VLOOKUP(A147,'Base Cost'!$A$5:$AF$361,32,FALSE)</f>
        <v>145545.14291076674</v>
      </c>
    </row>
    <row r="148" spans="1:61">
      <c r="A148" t="s">
        <v>402</v>
      </c>
      <c r="B148" t="s">
        <v>403</v>
      </c>
      <c r="C148" t="s">
        <v>72</v>
      </c>
      <c r="D148" s="12" t="s">
        <v>1070</v>
      </c>
      <c r="J148" s="5"/>
      <c r="K148" s="5"/>
      <c r="L148" s="5">
        <v>6058225.4800000004</v>
      </c>
      <c r="M148" s="5">
        <f>VLOOKUP(A148,'Detail SFPR'!$A$5:$E$360,5,FALSE)</f>
        <v>7592667.2823521616</v>
      </c>
      <c r="N148" s="5">
        <f t="shared" si="56"/>
        <v>1278650.3539000559</v>
      </c>
      <c r="O148" s="5">
        <v>396837.2</v>
      </c>
      <c r="P148" s="5">
        <f>VLOOKUP(A148,'Detail SFPR'!$A$5:$F$360,6,FALSE)</f>
        <v>572604.7699999999</v>
      </c>
      <c r="Q148" s="5">
        <f t="shared" si="57"/>
        <v>146467.11608099993</v>
      </c>
      <c r="R148" s="5">
        <v>581499.63</v>
      </c>
      <c r="S148" s="5">
        <f>VLOOKUP(A148,'Detail SFPR'!$A$5:$G$360,7,FALSE)</f>
        <v>936316.76233236911</v>
      </c>
      <c r="T148" s="5">
        <f t="shared" si="76"/>
        <v>295669.11637256318</v>
      </c>
      <c r="U148" s="5">
        <v>0</v>
      </c>
      <c r="V148" s="5">
        <f>VLOOKUP(A148,'Detail SFPR'!$A$5:$H$360,8,FALSE)</f>
        <v>20753.928855329181</v>
      </c>
      <c r="W148" s="5">
        <f t="shared" si="77"/>
        <v>17294.248915145807</v>
      </c>
      <c r="X148" s="5">
        <v>0</v>
      </c>
      <c r="Y148" s="5">
        <f>VLOOKUP(A148,'Detail SFPR'!$A$5:$I$360,9,FALSE)</f>
        <v>0</v>
      </c>
      <c r="Z148" s="5">
        <f t="shared" si="78"/>
        <v>0</v>
      </c>
      <c r="AA148" s="5">
        <f t="shared" si="79"/>
        <v>7036562.3100000005</v>
      </c>
      <c r="AB148" s="5">
        <f t="shared" si="80"/>
        <v>9122342.7435398605</v>
      </c>
      <c r="AC148" s="5">
        <f t="shared" si="81"/>
        <v>1738080.8352687648</v>
      </c>
      <c r="AD148" s="5">
        <f t="shared" si="82"/>
        <v>8774643.1452687643</v>
      </c>
      <c r="AE148" s="5"/>
      <c r="AF148" s="5"/>
      <c r="AG148" s="5">
        <f t="shared" si="58"/>
        <v>1278650.3539000559</v>
      </c>
      <c r="AH148" s="5">
        <f t="shared" si="59"/>
        <v>146467.11608099993</v>
      </c>
      <c r="AI148" s="5">
        <f t="shared" si="60"/>
        <v>295669.11637256318</v>
      </c>
      <c r="AJ148" s="5">
        <f t="shared" si="61"/>
        <v>17294.248915145807</v>
      </c>
      <c r="AK148" s="5">
        <f t="shared" si="62"/>
        <v>0</v>
      </c>
      <c r="AL148" s="5">
        <f t="shared" si="63"/>
        <v>7036562.3100000005</v>
      </c>
      <c r="AM148" s="5">
        <f t="shared" si="64"/>
        <v>9122342.7435398605</v>
      </c>
      <c r="AN148" s="5">
        <f t="shared" si="65"/>
        <v>1738080.8352687648</v>
      </c>
      <c r="AO148" s="5">
        <f t="shared" si="66"/>
        <v>8774643.1452687643</v>
      </c>
      <c r="AP148" s="5">
        <f>VLOOKUP(A148,'Detail SFPR'!$A$5:$M$361,13,FALSE)</f>
        <v>632486.14</v>
      </c>
      <c r="AQ148" s="5">
        <f>VLOOKUP(A148,'Detail SFPR'!A:X,23,FALSE)</f>
        <v>11072448.84931013</v>
      </c>
      <c r="AR148" s="5">
        <f>VLOOKUP(A148,'Detail SFPR'!$A$5:$T$361,19,FALSE)</f>
        <v>10904.48</v>
      </c>
      <c r="AS148" s="5">
        <f>VLOOKUP(A148,'Detail SFPR'!$A$5:$U$360,21,FALSE)</f>
        <v>37145.400240000003</v>
      </c>
      <c r="AT148" s="5">
        <f>VLOOKUP(A148,'Detail SFPR'!$A$5:$V$361,22,FALSE)</f>
        <v>909020.56313026918</v>
      </c>
      <c r="AU148" s="5">
        <f t="shared" si="83"/>
        <v>21436648.577949166</v>
      </c>
      <c r="AV148" s="5"/>
      <c r="AW148" s="5">
        <v>0</v>
      </c>
      <c r="AX148" s="5">
        <v>0</v>
      </c>
      <c r="AY148" s="5">
        <f t="shared" si="67"/>
        <v>0</v>
      </c>
      <c r="AZ148" s="5">
        <f t="shared" si="68"/>
        <v>21436648.577949166</v>
      </c>
      <c r="BA148" s="5">
        <f t="shared" si="69"/>
        <v>7336875.8339000568</v>
      </c>
      <c r="BB148">
        <v>0</v>
      </c>
      <c r="BC148" s="5">
        <f t="shared" si="70"/>
        <v>7336875.8339000568</v>
      </c>
      <c r="BD148" s="5">
        <f t="shared" si="71"/>
        <v>543304.31608099991</v>
      </c>
      <c r="BE148" s="5">
        <f t="shared" si="72"/>
        <v>877168.74637256318</v>
      </c>
      <c r="BF148" s="5">
        <f t="shared" si="73"/>
        <v>17294.248915145807</v>
      </c>
      <c r="BG148" s="5">
        <f t="shared" si="74"/>
        <v>0</v>
      </c>
      <c r="BH148" s="5">
        <f t="shared" si="75"/>
        <v>8774643.1452687643</v>
      </c>
      <c r="BI148" s="5">
        <f>VLOOKUP(A148,'Base Cost'!$A$5:$AF$361,32,FALSE)</f>
        <v>390606.62994937075</v>
      </c>
    </row>
    <row r="149" spans="1:61">
      <c r="A149" t="s">
        <v>405</v>
      </c>
      <c r="B149" t="s">
        <v>1912</v>
      </c>
      <c r="C149" t="s">
        <v>80</v>
      </c>
      <c r="D149" s="12" t="s">
        <v>1070</v>
      </c>
      <c r="J149" s="5"/>
      <c r="K149" s="5"/>
      <c r="L149" s="5">
        <v>4517118.75</v>
      </c>
      <c r="M149" s="5">
        <f>VLOOKUP(A149,'Detail SFPR'!$A$5:$E$360,5,FALSE)</f>
        <v>5622289.068275176</v>
      </c>
      <c r="N149" s="5">
        <f t="shared" si="56"/>
        <v>920938.4262187042</v>
      </c>
      <c r="O149" s="5">
        <v>408552.35</v>
      </c>
      <c r="P149" s="5">
        <f>VLOOKUP(A149,'Detail SFPR'!$A$5:$F$360,6,FALSE)</f>
        <v>930253.26</v>
      </c>
      <c r="Q149" s="5">
        <f t="shared" si="57"/>
        <v>434733.36830300005</v>
      </c>
      <c r="R149" s="5">
        <v>703869.56</v>
      </c>
      <c r="S149" s="5">
        <f>VLOOKUP(A149,'Detail SFPR'!$A$5:$G$360,7,FALSE)</f>
        <v>673685.84138150036</v>
      </c>
      <c r="T149" s="5">
        <f t="shared" si="76"/>
        <v>-25152.092724795799</v>
      </c>
      <c r="U149" s="5">
        <v>431.68</v>
      </c>
      <c r="V149" s="5">
        <f>VLOOKUP(A149,'Detail SFPR'!$A$5:$H$360,8,FALSE)</f>
        <v>10791.635427223146</v>
      </c>
      <c r="W149" s="5">
        <f t="shared" si="77"/>
        <v>8632.9508575050477</v>
      </c>
      <c r="X149" s="5">
        <v>0</v>
      </c>
      <c r="Y149" s="5">
        <f>VLOOKUP(A149,'Detail SFPR'!$A$5:$I$360,9,FALSE)</f>
        <v>0</v>
      </c>
      <c r="Z149" s="5">
        <f t="shared" si="78"/>
        <v>0</v>
      </c>
      <c r="AA149" s="5">
        <f t="shared" si="79"/>
        <v>5629972.3399999999</v>
      </c>
      <c r="AB149" s="5">
        <f t="shared" si="80"/>
        <v>7237019.8050838998</v>
      </c>
      <c r="AC149" s="5">
        <f t="shared" si="81"/>
        <v>1339152.6526544136</v>
      </c>
      <c r="AD149" s="5">
        <f t="shared" si="82"/>
        <v>6969124.992654413</v>
      </c>
      <c r="AE149" s="5"/>
      <c r="AF149" s="5"/>
      <c r="AG149" s="5">
        <f t="shared" si="58"/>
        <v>920938.4262187042</v>
      </c>
      <c r="AH149" s="5">
        <f t="shared" si="59"/>
        <v>434733.36830300005</v>
      </c>
      <c r="AI149" s="5">
        <f t="shared" si="60"/>
        <v>-25152.092724795799</v>
      </c>
      <c r="AJ149" s="5">
        <f t="shared" si="61"/>
        <v>8632.9508575050477</v>
      </c>
      <c r="AK149" s="5">
        <f t="shared" si="62"/>
        <v>0</v>
      </c>
      <c r="AL149" s="5">
        <f t="shared" si="63"/>
        <v>5629972.3399999999</v>
      </c>
      <c r="AM149" s="5">
        <f t="shared" si="64"/>
        <v>7237019.8050838998</v>
      </c>
      <c r="AN149" s="5">
        <f t="shared" si="65"/>
        <v>1339152.6526544136</v>
      </c>
      <c r="AO149" s="5">
        <f t="shared" si="66"/>
        <v>6969124.992654413</v>
      </c>
      <c r="AP149" s="5">
        <f>VLOOKUP(A149,'Detail SFPR'!$A$5:$M$361,13,FALSE)</f>
        <v>0</v>
      </c>
      <c r="AQ149" s="5">
        <f>VLOOKUP(A149,'Detail SFPR'!A:X,23,FALSE)</f>
        <v>8212091.0317117833</v>
      </c>
      <c r="AR149" s="5">
        <f>VLOOKUP(A149,'Detail SFPR'!$A$5:$T$361,19,FALSE)</f>
        <v>10930.97</v>
      </c>
      <c r="AS149" s="5">
        <f>VLOOKUP(A149,'Detail SFPR'!$A$5:$U$360,21,FALSE)</f>
        <v>27488.511040000005</v>
      </c>
      <c r="AT149" s="5">
        <f>VLOOKUP(A149,'Detail SFPR'!$A$5:$V$361,22,FALSE)</f>
        <v>672697.60518788325</v>
      </c>
      <c r="AU149" s="5">
        <f t="shared" si="83"/>
        <v>15892333.110594081</v>
      </c>
      <c r="AV149" s="5"/>
      <c r="AW149" s="5">
        <v>0</v>
      </c>
      <c r="AX149" s="5">
        <v>0</v>
      </c>
      <c r="AY149" s="5">
        <f t="shared" si="67"/>
        <v>0</v>
      </c>
      <c r="AZ149" s="5">
        <f t="shared" si="68"/>
        <v>15892333.110594081</v>
      </c>
      <c r="BA149" s="5">
        <f t="shared" si="69"/>
        <v>5438057.1762187043</v>
      </c>
      <c r="BB149">
        <v>0</v>
      </c>
      <c r="BC149" s="5">
        <f t="shared" si="70"/>
        <v>5438057.1762187043</v>
      </c>
      <c r="BD149" s="5">
        <f t="shared" si="71"/>
        <v>843285.71830300009</v>
      </c>
      <c r="BE149" s="5">
        <f t="shared" si="72"/>
        <v>678717.46727520425</v>
      </c>
      <c r="BF149" s="5">
        <f t="shared" si="73"/>
        <v>9064.630857505048</v>
      </c>
      <c r="BG149" s="5">
        <f t="shared" si="74"/>
        <v>0</v>
      </c>
      <c r="BH149" s="5">
        <f t="shared" si="75"/>
        <v>6969124.992654413</v>
      </c>
      <c r="BI149" s="5">
        <f>VLOOKUP(A149,'Base Cost'!$A$5:$AF$361,32,FALSE)</f>
        <v>289058.52650089719</v>
      </c>
    </row>
    <row r="150" spans="1:61">
      <c r="A150" t="s">
        <v>407</v>
      </c>
      <c r="B150" t="s">
        <v>1913</v>
      </c>
      <c r="C150" t="s">
        <v>80</v>
      </c>
      <c r="D150" s="12" t="s">
        <v>1070</v>
      </c>
      <c r="J150" s="5"/>
      <c r="K150" s="5"/>
      <c r="L150" s="5">
        <v>1688971.49</v>
      </c>
      <c r="M150" s="5">
        <f>VLOOKUP(A150,'Detail SFPR'!$A$5:$E$360,5,FALSE)</f>
        <v>2272121.2405974558</v>
      </c>
      <c r="N150" s="5">
        <f t="shared" si="56"/>
        <v>485938.68717285991</v>
      </c>
      <c r="O150" s="5">
        <v>203511.43</v>
      </c>
      <c r="P150" s="5">
        <f>VLOOKUP(A150,'Detail SFPR'!$A$5:$F$360,6,FALSE)</f>
        <v>254804.85</v>
      </c>
      <c r="Q150" s="5">
        <f t="shared" si="57"/>
        <v>42742.806886000013</v>
      </c>
      <c r="R150" s="5">
        <v>258504.34</v>
      </c>
      <c r="S150" s="5">
        <f>VLOOKUP(A150,'Detail SFPR'!$A$5:$G$360,7,FALSE)</f>
        <v>314341.90965963574</v>
      </c>
      <c r="T150" s="5">
        <f t="shared" si="76"/>
        <v>46529.446797374469</v>
      </c>
      <c r="U150" s="5">
        <v>0</v>
      </c>
      <c r="V150" s="5">
        <f>VLOOKUP(A150,'Detail SFPR'!$A$5:$H$360,8,FALSE)</f>
        <v>867.84153300000014</v>
      </c>
      <c r="W150" s="5">
        <f t="shared" si="77"/>
        <v>723.17234944890015</v>
      </c>
      <c r="X150" s="5">
        <v>0</v>
      </c>
      <c r="Y150" s="5">
        <f>VLOOKUP(A150,'Detail SFPR'!$A$5:$I$360,9,FALSE)</f>
        <v>0</v>
      </c>
      <c r="Z150" s="5">
        <f t="shared" si="78"/>
        <v>0</v>
      </c>
      <c r="AA150" s="5">
        <f t="shared" si="79"/>
        <v>2150987.2599999998</v>
      </c>
      <c r="AB150" s="5">
        <f t="shared" si="80"/>
        <v>2842135.8417900917</v>
      </c>
      <c r="AC150" s="5">
        <f t="shared" si="81"/>
        <v>575934.1132056833</v>
      </c>
      <c r="AD150" s="5">
        <f t="shared" si="82"/>
        <v>2726921.3732056832</v>
      </c>
      <c r="AE150" s="5"/>
      <c r="AF150" s="5"/>
      <c r="AG150" s="5">
        <f t="shared" si="58"/>
        <v>485938.68717285991</v>
      </c>
      <c r="AH150" s="5">
        <f t="shared" si="59"/>
        <v>42742.806886000013</v>
      </c>
      <c r="AI150" s="5">
        <f t="shared" si="60"/>
        <v>46529.446797374469</v>
      </c>
      <c r="AJ150" s="5">
        <f t="shared" si="61"/>
        <v>723.17234944890015</v>
      </c>
      <c r="AK150" s="5">
        <f t="shared" si="62"/>
        <v>0</v>
      </c>
      <c r="AL150" s="5">
        <f t="shared" si="63"/>
        <v>2150987.2599999998</v>
      </c>
      <c r="AM150" s="5">
        <f t="shared" si="64"/>
        <v>2842135.8417900917</v>
      </c>
      <c r="AN150" s="5">
        <f t="shared" si="65"/>
        <v>575934.1132056833</v>
      </c>
      <c r="AO150" s="5">
        <f t="shared" si="66"/>
        <v>2726921.3732056832</v>
      </c>
      <c r="AP150" s="5">
        <f>VLOOKUP(A150,'Detail SFPR'!$A$5:$M$361,13,FALSE)</f>
        <v>0</v>
      </c>
      <c r="AQ150" s="5">
        <f>VLOOKUP(A150,'Detail SFPR'!A:X,23,FALSE)</f>
        <v>3235233.5512933382</v>
      </c>
      <c r="AR150" s="5">
        <f>VLOOKUP(A150,'Detail SFPR'!$A$5:$T$361,19,FALSE)</f>
        <v>10658.63</v>
      </c>
      <c r="AS150" s="5">
        <f>VLOOKUP(A150,'Detail SFPR'!$A$5:$U$360,21,FALSE)</f>
        <v>11081.929639999998</v>
      </c>
      <c r="AT150" s="5">
        <f>VLOOKUP(A150,'Detail SFPR'!$A$5:$V$361,22,FALSE)</f>
        <v>271196.4834632462</v>
      </c>
      <c r="AU150" s="5">
        <f t="shared" si="83"/>
        <v>6255091.9676022679</v>
      </c>
      <c r="AV150" s="5"/>
      <c r="AW150" s="5">
        <v>0</v>
      </c>
      <c r="AX150" s="5">
        <v>0</v>
      </c>
      <c r="AY150" s="5">
        <f t="shared" si="67"/>
        <v>0</v>
      </c>
      <c r="AZ150" s="5">
        <f t="shared" si="68"/>
        <v>6255091.9676022679</v>
      </c>
      <c r="BA150" s="5">
        <f t="shared" si="69"/>
        <v>2174910.1771728601</v>
      </c>
      <c r="BB150">
        <v>0</v>
      </c>
      <c r="BC150" s="5">
        <f t="shared" si="70"/>
        <v>2174910.1771728601</v>
      </c>
      <c r="BD150" s="5">
        <f t="shared" si="71"/>
        <v>246254.236886</v>
      </c>
      <c r="BE150" s="5">
        <f t="shared" si="72"/>
        <v>305033.78679737449</v>
      </c>
      <c r="BF150" s="5">
        <f t="shared" si="73"/>
        <v>723.17234944890015</v>
      </c>
      <c r="BG150" s="5">
        <f t="shared" si="74"/>
        <v>0</v>
      </c>
      <c r="BH150" s="5">
        <f t="shared" si="75"/>
        <v>2726921.3732056832</v>
      </c>
      <c r="BI150" s="5">
        <f>VLOOKUP(A150,'Base Cost'!$A$5:$AF$361,32,FALSE)</f>
        <v>116533.27631546454</v>
      </c>
    </row>
    <row r="151" spans="1:61">
      <c r="A151" t="s">
        <v>409</v>
      </c>
      <c r="B151" t="s">
        <v>1914</v>
      </c>
      <c r="C151" t="s">
        <v>80</v>
      </c>
      <c r="D151" s="12" t="s">
        <v>1070</v>
      </c>
      <c r="J151" s="5"/>
      <c r="K151" s="5"/>
      <c r="L151" s="5">
        <v>1387835.92</v>
      </c>
      <c r="M151" s="5">
        <f>VLOOKUP(A151,'Detail SFPR'!$A$5:$E$360,5,FALSE)</f>
        <v>3154696.6801101174</v>
      </c>
      <c r="N151" s="5">
        <f t="shared" si="56"/>
        <v>1472325.0713997609</v>
      </c>
      <c r="O151" s="5">
        <v>72779.78</v>
      </c>
      <c r="P151" s="5">
        <f>VLOOKUP(A151,'Detail SFPR'!$A$5:$F$360,6,FALSE)</f>
        <v>285147.58999999997</v>
      </c>
      <c r="Q151" s="5">
        <f t="shared" si="57"/>
        <v>176966.09607299999</v>
      </c>
      <c r="R151" s="5">
        <v>193679.66</v>
      </c>
      <c r="S151" s="5">
        <f>VLOOKUP(A151,'Detail SFPR'!$A$5:$G$360,7,FALSE)</f>
        <v>310848.63554878643</v>
      </c>
      <c r="T151" s="5">
        <f t="shared" si="76"/>
        <v>97636.907324803731</v>
      </c>
      <c r="U151" s="5">
        <v>0</v>
      </c>
      <c r="V151" s="5">
        <f>VLOOKUP(A151,'Detail SFPR'!$A$5:$H$360,8,FALSE)</f>
        <v>0</v>
      </c>
      <c r="W151" s="5">
        <f t="shared" si="77"/>
        <v>0</v>
      </c>
      <c r="X151" s="5">
        <v>0</v>
      </c>
      <c r="Y151" s="5">
        <f>VLOOKUP(A151,'Detail SFPR'!$A$5:$I$360,9,FALSE)</f>
        <v>0</v>
      </c>
      <c r="Z151" s="5">
        <f t="shared" si="78"/>
        <v>0</v>
      </c>
      <c r="AA151" s="5">
        <f t="shared" si="79"/>
        <v>1654295.3599999999</v>
      </c>
      <c r="AB151" s="5">
        <f t="shared" si="80"/>
        <v>3750692.9056589035</v>
      </c>
      <c r="AC151" s="5">
        <f t="shared" si="81"/>
        <v>1746928.0747975647</v>
      </c>
      <c r="AD151" s="5">
        <f t="shared" si="82"/>
        <v>3401223.4347975645</v>
      </c>
      <c r="AE151" s="5"/>
      <c r="AF151" s="5"/>
      <c r="AG151" s="5">
        <f t="shared" si="58"/>
        <v>1472325.0713997609</v>
      </c>
      <c r="AH151" s="5">
        <f t="shared" si="59"/>
        <v>176966.09607299999</v>
      </c>
      <c r="AI151" s="5">
        <f t="shared" si="60"/>
        <v>97636.907324803731</v>
      </c>
      <c r="AJ151" s="5">
        <f t="shared" si="61"/>
        <v>0</v>
      </c>
      <c r="AK151" s="5">
        <f t="shared" si="62"/>
        <v>0</v>
      </c>
      <c r="AL151" s="5">
        <f t="shared" si="63"/>
        <v>1654295.3599999999</v>
      </c>
      <c r="AM151" s="5">
        <f t="shared" si="64"/>
        <v>3750692.9056589035</v>
      </c>
      <c r="AN151" s="5">
        <f t="shared" si="65"/>
        <v>1746928.0747975647</v>
      </c>
      <c r="AO151" s="5">
        <f t="shared" si="66"/>
        <v>3401223.4347975645</v>
      </c>
      <c r="AP151" s="5">
        <f>VLOOKUP(A151,'Detail SFPR'!$A$5:$M$361,13,FALSE)</f>
        <v>0</v>
      </c>
      <c r="AQ151" s="5">
        <f>VLOOKUP(A151,'Detail SFPR'!A:X,23,FALSE)</f>
        <v>4292933.0146731734</v>
      </c>
      <c r="AR151" s="5">
        <f>VLOOKUP(A151,'Detail SFPR'!$A$5:$T$361,19,FALSE)</f>
        <v>10214.43</v>
      </c>
      <c r="AS151" s="5">
        <f>VLOOKUP(A151,'Detail SFPR'!$A$5:$U$360,21,FALSE)</f>
        <v>15286.445560000002</v>
      </c>
      <c r="AT151" s="5">
        <f>VLOOKUP(A151,'Detail SFPR'!$A$5:$V$361,22,FALSE)</f>
        <v>374089.20785426983</v>
      </c>
      <c r="AU151" s="5">
        <f t="shared" si="83"/>
        <v>8093746.5328850076</v>
      </c>
      <c r="AV151" s="5"/>
      <c r="AW151" s="5">
        <v>0</v>
      </c>
      <c r="AX151" s="5">
        <v>0</v>
      </c>
      <c r="AY151" s="5">
        <f t="shared" si="67"/>
        <v>0</v>
      </c>
      <c r="AZ151" s="5">
        <f t="shared" si="68"/>
        <v>8093746.5328850076</v>
      </c>
      <c r="BA151" s="5">
        <f t="shared" si="69"/>
        <v>2860160.9913997608</v>
      </c>
      <c r="BB151">
        <v>0</v>
      </c>
      <c r="BC151" s="5">
        <f t="shared" si="70"/>
        <v>2860160.9913997608</v>
      </c>
      <c r="BD151" s="5">
        <f t="shared" si="71"/>
        <v>249745.87607299999</v>
      </c>
      <c r="BE151" s="5">
        <f t="shared" si="72"/>
        <v>291316.56732480373</v>
      </c>
      <c r="BF151" s="5">
        <f t="shared" si="73"/>
        <v>0</v>
      </c>
      <c r="BG151" s="5">
        <f t="shared" si="74"/>
        <v>0</v>
      </c>
      <c r="BH151" s="5">
        <f t="shared" si="75"/>
        <v>3401223.4347975645</v>
      </c>
      <c r="BI151" s="5">
        <f>VLOOKUP(A151,'Base Cost'!$A$5:$AF$361,32,FALSE)</f>
        <v>160746.33589938463</v>
      </c>
    </row>
    <row r="152" spans="1:61">
      <c r="A152" t="s">
        <v>411</v>
      </c>
      <c r="B152" t="s">
        <v>412</v>
      </c>
      <c r="C152" t="s">
        <v>80</v>
      </c>
      <c r="D152" s="12" t="s">
        <v>1070</v>
      </c>
      <c r="J152" s="5"/>
      <c r="K152" s="5"/>
      <c r="L152" s="5">
        <v>862484.71</v>
      </c>
      <c r="M152" s="5">
        <f>VLOOKUP(A152,'Detail SFPR'!$A$5:$E$360,5,FALSE)</f>
        <v>1586996.2764021228</v>
      </c>
      <c r="N152" s="5">
        <f t="shared" si="56"/>
        <v>603735.48828288901</v>
      </c>
      <c r="O152" s="5">
        <v>50123.8</v>
      </c>
      <c r="P152" s="5">
        <f>VLOOKUP(A152,'Detail SFPR'!$A$5:$F$360,6,FALSE)</f>
        <v>75484.84</v>
      </c>
      <c r="Q152" s="5">
        <f t="shared" si="57"/>
        <v>21133.354631999995</v>
      </c>
      <c r="R152" s="5">
        <v>133471.14000000001</v>
      </c>
      <c r="S152" s="5">
        <f>VLOOKUP(A152,'Detail SFPR'!$A$5:$G$360,7,FALSE)</f>
        <v>233293.78072058366</v>
      </c>
      <c r="T152" s="5">
        <f t="shared" si="76"/>
        <v>83182.206512462348</v>
      </c>
      <c r="U152" s="5">
        <v>0</v>
      </c>
      <c r="V152" s="5">
        <f>VLOOKUP(A152,'Detail SFPR'!$A$5:$H$360,8,FALSE)</f>
        <v>0</v>
      </c>
      <c r="W152" s="5">
        <f t="shared" si="77"/>
        <v>0</v>
      </c>
      <c r="X152" s="5">
        <v>0</v>
      </c>
      <c r="Y152" s="5">
        <f>VLOOKUP(A152,'Detail SFPR'!$A$5:$I$360,9,FALSE)</f>
        <v>0</v>
      </c>
      <c r="Z152" s="5">
        <f t="shared" si="78"/>
        <v>0</v>
      </c>
      <c r="AA152" s="5">
        <f t="shared" si="79"/>
        <v>1046079.65</v>
      </c>
      <c r="AB152" s="5">
        <f t="shared" si="80"/>
        <v>1895774.8971227065</v>
      </c>
      <c r="AC152" s="5">
        <f t="shared" si="81"/>
        <v>708051.04942735133</v>
      </c>
      <c r="AD152" s="5">
        <f t="shared" si="82"/>
        <v>1754130.6994273514</v>
      </c>
      <c r="AE152" s="5"/>
      <c r="AF152" s="5"/>
      <c r="AG152" s="5">
        <f t="shared" si="58"/>
        <v>603735.48828288901</v>
      </c>
      <c r="AH152" s="5">
        <f t="shared" si="59"/>
        <v>21133.354631999995</v>
      </c>
      <c r="AI152" s="5">
        <f t="shared" si="60"/>
        <v>83182.206512462348</v>
      </c>
      <c r="AJ152" s="5">
        <f t="shared" si="61"/>
        <v>0</v>
      </c>
      <c r="AK152" s="5">
        <f t="shared" si="62"/>
        <v>0</v>
      </c>
      <c r="AL152" s="5">
        <f t="shared" si="63"/>
        <v>1046079.65</v>
      </c>
      <c r="AM152" s="5">
        <f t="shared" si="64"/>
        <v>1895774.8971227065</v>
      </c>
      <c r="AN152" s="5">
        <f t="shared" si="65"/>
        <v>708051.04942735133</v>
      </c>
      <c r="AO152" s="5">
        <f t="shared" si="66"/>
        <v>1754130.6994273514</v>
      </c>
      <c r="AP152" s="5">
        <f>VLOOKUP(A152,'Detail SFPR'!$A$5:$M$361,13,FALSE)</f>
        <v>0</v>
      </c>
      <c r="AQ152" s="5">
        <f>VLOOKUP(A152,'Detail SFPR'!A:X,23,FALSE)</f>
        <v>2171172.400463596</v>
      </c>
      <c r="AR152" s="5">
        <f>VLOOKUP(A152,'Detail SFPR'!$A$5:$T$361,19,FALSE)</f>
        <v>10167.24</v>
      </c>
      <c r="AS152" s="5">
        <f>VLOOKUP(A152,'Detail SFPR'!$A$5:$U$360,21,FALSE)</f>
        <v>7763.8095599999997</v>
      </c>
      <c r="AT152" s="5">
        <f>VLOOKUP(A152,'Detail SFPR'!$A$5:$V$361,22,FALSE)</f>
        <v>189995.59818088982</v>
      </c>
      <c r="AU152" s="5">
        <f t="shared" si="83"/>
        <v>4133229.7476318371</v>
      </c>
      <c r="AV152" s="5"/>
      <c r="AW152" s="5">
        <v>0</v>
      </c>
      <c r="AX152" s="5">
        <v>0</v>
      </c>
      <c r="AY152" s="5">
        <f t="shared" si="67"/>
        <v>0</v>
      </c>
      <c r="AZ152" s="5">
        <f t="shared" si="68"/>
        <v>4133229.7476318371</v>
      </c>
      <c r="BA152" s="5">
        <f t="shared" si="69"/>
        <v>1466220.1982828891</v>
      </c>
      <c r="BB152">
        <v>0</v>
      </c>
      <c r="BC152" s="5">
        <f t="shared" si="70"/>
        <v>1466220.1982828891</v>
      </c>
      <c r="BD152" s="5">
        <f t="shared" si="71"/>
        <v>71257.154631999991</v>
      </c>
      <c r="BE152" s="5">
        <f t="shared" si="72"/>
        <v>216653.34651246236</v>
      </c>
      <c r="BF152" s="5">
        <f t="shared" si="73"/>
        <v>0</v>
      </c>
      <c r="BG152" s="5">
        <f t="shared" si="74"/>
        <v>0</v>
      </c>
      <c r="BH152" s="5">
        <f t="shared" si="75"/>
        <v>1754130.6994273514</v>
      </c>
      <c r="BI152" s="5">
        <f>VLOOKUP(A152,'Base Cost'!$A$5:$AF$361,32,FALSE)</f>
        <v>81641.211784135201</v>
      </c>
    </row>
    <row r="153" spans="1:61">
      <c r="A153" t="s">
        <v>413</v>
      </c>
      <c r="B153" t="s">
        <v>1915</v>
      </c>
      <c r="C153" t="s">
        <v>80</v>
      </c>
      <c r="D153" s="12" t="s">
        <v>1070</v>
      </c>
      <c r="J153" s="5"/>
      <c r="K153" s="5"/>
      <c r="L153" s="5">
        <v>311513.55</v>
      </c>
      <c r="M153" s="5">
        <f>VLOOKUP(A153,'Detail SFPR'!$A$5:$E$360,5,FALSE)</f>
        <v>1264962.1621038325</v>
      </c>
      <c r="N153" s="5">
        <f t="shared" si="56"/>
        <v>794508.72846612358</v>
      </c>
      <c r="O153" s="5">
        <v>441261.39</v>
      </c>
      <c r="P153" s="5">
        <f>VLOOKUP(A153,'Detail SFPR'!$A$5:$F$360,6,FALSE)</f>
        <v>25846.31</v>
      </c>
      <c r="Q153" s="5">
        <f t="shared" si="57"/>
        <v>-346165.38616400003</v>
      </c>
      <c r="R153" s="5">
        <v>32553.85</v>
      </c>
      <c r="S153" s="5">
        <f>VLOOKUP(A153,'Detail SFPR'!$A$5:$G$360,7,FALSE)</f>
        <v>229114.29906023183</v>
      </c>
      <c r="T153" s="5">
        <f t="shared" si="76"/>
        <v>163793.82220189119</v>
      </c>
      <c r="U153" s="5">
        <v>0</v>
      </c>
      <c r="V153" s="5">
        <f>VLOOKUP(A153,'Detail SFPR'!$A$5:$H$360,8,FALSE)</f>
        <v>0</v>
      </c>
      <c r="W153" s="5">
        <f t="shared" si="77"/>
        <v>0</v>
      </c>
      <c r="X153" s="5">
        <v>0</v>
      </c>
      <c r="Y153" s="5">
        <f>VLOOKUP(A153,'Detail SFPR'!$A$5:$I$360,9,FALSE)</f>
        <v>0</v>
      </c>
      <c r="Z153" s="5">
        <f t="shared" si="78"/>
        <v>0</v>
      </c>
      <c r="AA153" s="5">
        <f t="shared" si="79"/>
        <v>785328.78999999992</v>
      </c>
      <c r="AB153" s="5">
        <f t="shared" si="80"/>
        <v>1519922.7711640643</v>
      </c>
      <c r="AC153" s="5">
        <f t="shared" si="81"/>
        <v>612137.16450401477</v>
      </c>
      <c r="AD153" s="5">
        <f t="shared" si="82"/>
        <v>1397465.9545040147</v>
      </c>
      <c r="AE153" s="5"/>
      <c r="AF153" s="5"/>
      <c r="AG153" s="5">
        <f t="shared" si="58"/>
        <v>794508.72846612358</v>
      </c>
      <c r="AH153" s="5">
        <f t="shared" si="59"/>
        <v>-346165.38616400003</v>
      </c>
      <c r="AI153" s="5">
        <f t="shared" si="60"/>
        <v>163793.82220189119</v>
      </c>
      <c r="AJ153" s="5">
        <f t="shared" si="61"/>
        <v>0</v>
      </c>
      <c r="AK153" s="5">
        <f t="shared" si="62"/>
        <v>0</v>
      </c>
      <c r="AL153" s="5">
        <f t="shared" si="63"/>
        <v>785328.78999999992</v>
      </c>
      <c r="AM153" s="5">
        <f t="shared" si="64"/>
        <v>1519922.7711640643</v>
      </c>
      <c r="AN153" s="5">
        <f t="shared" si="65"/>
        <v>612137.16450401477</v>
      </c>
      <c r="AO153" s="5">
        <f t="shared" si="66"/>
        <v>1397465.9545040147</v>
      </c>
      <c r="AP153" s="5">
        <f>VLOOKUP(A153,'Detail SFPR'!$A$5:$M$361,13,FALSE)</f>
        <v>0</v>
      </c>
      <c r="AQ153" s="5">
        <f>VLOOKUP(A153,'Detail SFPR'!A:X,23,FALSE)</f>
        <v>1738700.3627596577</v>
      </c>
      <c r="AR153" s="5">
        <f>VLOOKUP(A153,'Detail SFPR'!$A$5:$T$361,19,FALSE)</f>
        <v>10257.43</v>
      </c>
      <c r="AS153" s="5">
        <f>VLOOKUP(A153,'Detail SFPR'!$A$5:$U$360,21,FALSE)</f>
        <v>6167.6214799999998</v>
      </c>
      <c r="AT153" s="5">
        <f>VLOOKUP(A153,'Detail SFPR'!$A$5:$V$361,22,FALSE)</f>
        <v>150933.75531559341</v>
      </c>
      <c r="AU153" s="5">
        <f t="shared" si="83"/>
        <v>3303525.1240592659</v>
      </c>
      <c r="AV153" s="5"/>
      <c r="AW153" s="5">
        <v>0</v>
      </c>
      <c r="AX153" s="5">
        <v>0</v>
      </c>
      <c r="AY153" s="5">
        <f t="shared" si="67"/>
        <v>0</v>
      </c>
      <c r="AZ153" s="5">
        <f t="shared" si="68"/>
        <v>3303525.1240592659</v>
      </c>
      <c r="BA153" s="5">
        <f t="shared" si="69"/>
        <v>1106022.2784661236</v>
      </c>
      <c r="BB153">
        <v>0</v>
      </c>
      <c r="BC153" s="5">
        <f t="shared" si="70"/>
        <v>1106022.2784661236</v>
      </c>
      <c r="BD153" s="5">
        <f t="shared" si="71"/>
        <v>95096.003835999989</v>
      </c>
      <c r="BE153" s="5">
        <f t="shared" si="72"/>
        <v>196347.6722018912</v>
      </c>
      <c r="BF153" s="5">
        <f t="shared" si="73"/>
        <v>0</v>
      </c>
      <c r="BG153" s="5">
        <f t="shared" si="74"/>
        <v>0</v>
      </c>
      <c r="BH153" s="5">
        <f t="shared" si="75"/>
        <v>1397465.9545040147</v>
      </c>
      <c r="BI153" s="5">
        <f>VLOOKUP(A153,'Base Cost'!$A$5:$AF$361,32,FALSE)</f>
        <v>64856.316678259878</v>
      </c>
    </row>
    <row r="154" spans="1:61">
      <c r="A154" t="s">
        <v>417</v>
      </c>
      <c r="B154" t="s">
        <v>418</v>
      </c>
      <c r="C154" t="s">
        <v>68</v>
      </c>
      <c r="D154" s="12" t="s">
        <v>1070</v>
      </c>
      <c r="J154" s="5"/>
      <c r="K154" s="5"/>
      <c r="L154" s="5">
        <v>1915351.54</v>
      </c>
      <c r="M154" s="5">
        <f>VLOOKUP(A154,'Detail SFPR'!$A$5:$E$360,5,FALSE)</f>
        <v>2231524.6672920273</v>
      </c>
      <c r="N154" s="5">
        <f t="shared" si="56"/>
        <v>263467.06697244628</v>
      </c>
      <c r="O154" s="5">
        <v>253722.36</v>
      </c>
      <c r="P154" s="5">
        <f>VLOOKUP(A154,'Detail SFPR'!$A$5:$F$360,6,FALSE)</f>
        <v>453137.31</v>
      </c>
      <c r="Q154" s="5">
        <f t="shared" si="57"/>
        <v>166172.47783500003</v>
      </c>
      <c r="R154" s="5">
        <v>232823.64</v>
      </c>
      <c r="S154" s="5">
        <f>VLOOKUP(A154,'Detail SFPR'!$A$5:$G$360,7,FALSE)</f>
        <v>304946.61197371181</v>
      </c>
      <c r="T154" s="5">
        <f t="shared" si="76"/>
        <v>60100.072545694042</v>
      </c>
      <c r="U154" s="5">
        <v>9847</v>
      </c>
      <c r="V154" s="5">
        <f>VLOOKUP(A154,'Detail SFPR'!$A$5:$H$360,8,FALSE)</f>
        <v>0</v>
      </c>
      <c r="W154" s="5">
        <f t="shared" si="77"/>
        <v>-8205.5051000000003</v>
      </c>
      <c r="X154" s="5">
        <v>0</v>
      </c>
      <c r="Y154" s="5">
        <f>VLOOKUP(A154,'Detail SFPR'!$A$5:$I$360,9,FALSE)</f>
        <v>0</v>
      </c>
      <c r="Z154" s="5">
        <f t="shared" si="78"/>
        <v>0</v>
      </c>
      <c r="AA154" s="5">
        <f t="shared" si="79"/>
        <v>2411744.54</v>
      </c>
      <c r="AB154" s="5">
        <f t="shared" si="80"/>
        <v>2989608.5892657391</v>
      </c>
      <c r="AC154" s="5">
        <f t="shared" si="81"/>
        <v>481534.11225314037</v>
      </c>
      <c r="AD154" s="5">
        <f t="shared" si="82"/>
        <v>2893278.6522531402</v>
      </c>
      <c r="AE154" s="5"/>
      <c r="AF154" s="5"/>
      <c r="AG154" s="5">
        <f t="shared" si="58"/>
        <v>263467.06697244628</v>
      </c>
      <c r="AH154" s="5">
        <f t="shared" si="59"/>
        <v>166172.47783500003</v>
      </c>
      <c r="AI154" s="5">
        <f t="shared" si="60"/>
        <v>60100.072545694042</v>
      </c>
      <c r="AJ154" s="5">
        <f t="shared" si="61"/>
        <v>-8205.5051000000003</v>
      </c>
      <c r="AK154" s="5">
        <f t="shared" si="62"/>
        <v>0</v>
      </c>
      <c r="AL154" s="5">
        <f t="shared" si="63"/>
        <v>2411744.54</v>
      </c>
      <c r="AM154" s="5">
        <f t="shared" si="64"/>
        <v>2989608.5892657391</v>
      </c>
      <c r="AN154" s="5">
        <f t="shared" si="65"/>
        <v>481534.11225314037</v>
      </c>
      <c r="AO154" s="5">
        <f t="shared" si="66"/>
        <v>2893278.6522531402</v>
      </c>
      <c r="AP154" s="5">
        <f>VLOOKUP(A154,'Detail SFPR'!$A$5:$M$361,13,FALSE)</f>
        <v>46801.3</v>
      </c>
      <c r="AQ154" s="5">
        <f>VLOOKUP(A154,'Detail SFPR'!A:X,23,FALSE)</f>
        <v>3422337.5574399955</v>
      </c>
      <c r="AR154" s="5">
        <f>VLOOKUP(A154,'Detail SFPR'!$A$5:$T$361,19,FALSE)</f>
        <v>11563.48</v>
      </c>
      <c r="AS154" s="5">
        <f>VLOOKUP(A154,'Detail SFPR'!$A$5:$U$360,21,FALSE)</f>
        <v>10879.79696</v>
      </c>
      <c r="AT154" s="5">
        <f>VLOOKUP(A154,'Detail SFPR'!$A$5:$V$361,22,FALSE)</f>
        <v>266249.90161425673</v>
      </c>
      <c r="AU154" s="5">
        <f t="shared" si="83"/>
        <v>6651110.688267393</v>
      </c>
      <c r="AV154" s="5"/>
      <c r="AW154" s="5">
        <v>0</v>
      </c>
      <c r="AX154" s="5">
        <v>0</v>
      </c>
      <c r="AY154" s="5">
        <f t="shared" si="67"/>
        <v>0</v>
      </c>
      <c r="AZ154" s="5">
        <f t="shared" si="68"/>
        <v>6651110.688267393</v>
      </c>
      <c r="BA154" s="5">
        <f t="shared" si="69"/>
        <v>2178818.6069724462</v>
      </c>
      <c r="BB154">
        <v>0</v>
      </c>
      <c r="BC154" s="5">
        <f t="shared" si="70"/>
        <v>2178818.6069724462</v>
      </c>
      <c r="BD154" s="5">
        <f t="shared" si="71"/>
        <v>419894.83783500001</v>
      </c>
      <c r="BE154" s="5">
        <f t="shared" si="72"/>
        <v>292923.71254569408</v>
      </c>
      <c r="BF154" s="5">
        <f t="shared" si="73"/>
        <v>1641.4948999999997</v>
      </c>
      <c r="BG154" s="5">
        <f t="shared" si="74"/>
        <v>0</v>
      </c>
      <c r="BH154" s="5">
        <f t="shared" si="75"/>
        <v>2893278.6522531402</v>
      </c>
      <c r="BI154" s="5">
        <f>VLOOKUP(A154,'Base Cost'!$A$5:$AF$361,32,FALSE)</f>
        <v>114407.72740692396</v>
      </c>
    </row>
    <row r="155" spans="1:61">
      <c r="A155" t="s">
        <v>419</v>
      </c>
      <c r="B155" t="s">
        <v>1917</v>
      </c>
      <c r="C155" t="s">
        <v>68</v>
      </c>
      <c r="D155" s="12" t="s">
        <v>1070</v>
      </c>
      <c r="J155" s="5"/>
      <c r="K155" s="5"/>
      <c r="L155" s="5">
        <v>708325.45</v>
      </c>
      <c r="M155" s="5">
        <f>VLOOKUP(A155,'Detail SFPR'!$A$5:$E$360,5,FALSE)</f>
        <v>1086629.461313501</v>
      </c>
      <c r="N155" s="5">
        <f t="shared" si="56"/>
        <v>315240.73262754042</v>
      </c>
      <c r="O155" s="5">
        <v>83717.789999999994</v>
      </c>
      <c r="P155" s="5">
        <f>VLOOKUP(A155,'Detail SFPR'!$A$5:$F$360,6,FALSE)</f>
        <v>150691.81</v>
      </c>
      <c r="Q155" s="5">
        <f t="shared" si="57"/>
        <v>55809.450866000006</v>
      </c>
      <c r="R155" s="5">
        <v>85678.75</v>
      </c>
      <c r="S155" s="5">
        <f>VLOOKUP(A155,'Detail SFPR'!$A$5:$G$360,7,FALSE)</f>
        <v>131266.76894839446</v>
      </c>
      <c r="T155" s="5">
        <f t="shared" si="76"/>
        <v>37988.4961896971</v>
      </c>
      <c r="U155" s="5">
        <v>0</v>
      </c>
      <c r="V155" s="5">
        <f>VLOOKUP(A155,'Detail SFPR'!$A$5:$H$360,8,FALSE)</f>
        <v>1292.1454301708422</v>
      </c>
      <c r="W155" s="5">
        <f t="shared" si="77"/>
        <v>1076.7447869613629</v>
      </c>
      <c r="X155" s="5">
        <v>0</v>
      </c>
      <c r="Y155" s="5">
        <f>VLOOKUP(A155,'Detail SFPR'!$A$5:$I$360,9,FALSE)</f>
        <v>0</v>
      </c>
      <c r="Z155" s="5">
        <f t="shared" si="78"/>
        <v>0</v>
      </c>
      <c r="AA155" s="5">
        <f t="shared" si="79"/>
        <v>877721.99</v>
      </c>
      <c r="AB155" s="5">
        <f t="shared" si="80"/>
        <v>1369880.1856920663</v>
      </c>
      <c r="AC155" s="5">
        <f t="shared" si="81"/>
        <v>410115.42447019892</v>
      </c>
      <c r="AD155" s="5">
        <f t="shared" si="82"/>
        <v>1287837.414470199</v>
      </c>
      <c r="AE155" s="5"/>
      <c r="AF155" s="5"/>
      <c r="AG155" s="5">
        <f t="shared" si="58"/>
        <v>315240.73262754042</v>
      </c>
      <c r="AH155" s="5">
        <f t="shared" si="59"/>
        <v>55809.450866000006</v>
      </c>
      <c r="AI155" s="5">
        <f t="shared" si="60"/>
        <v>37988.4961896971</v>
      </c>
      <c r="AJ155" s="5">
        <f t="shared" si="61"/>
        <v>1076.7447869613629</v>
      </c>
      <c r="AK155" s="5">
        <f t="shared" si="62"/>
        <v>0</v>
      </c>
      <c r="AL155" s="5">
        <f t="shared" si="63"/>
        <v>877721.99</v>
      </c>
      <c r="AM155" s="5">
        <f t="shared" si="64"/>
        <v>1369880.1856920663</v>
      </c>
      <c r="AN155" s="5">
        <f t="shared" si="65"/>
        <v>410115.42447019892</v>
      </c>
      <c r="AO155" s="5">
        <f t="shared" si="66"/>
        <v>1287837.414470199</v>
      </c>
      <c r="AP155" s="5">
        <f>VLOOKUP(A155,'Detail SFPR'!$A$5:$M$361,13,FALSE)</f>
        <v>0</v>
      </c>
      <c r="AQ155" s="5">
        <f>VLOOKUP(A155,'Detail SFPR'!A:X,23,FALSE)</f>
        <v>1558643.2833047619</v>
      </c>
      <c r="AR155" s="5">
        <f>VLOOKUP(A155,'Detail SFPR'!$A$5:$T$361,19,FALSE)</f>
        <v>10697</v>
      </c>
      <c r="AS155" s="5">
        <f>VLOOKUP(A155,'Detail SFPR'!$A$5:$U$360,21,FALSE)</f>
        <v>5321.4743199999994</v>
      </c>
      <c r="AT155" s="5">
        <f>VLOOKUP(A155,'Detail SFPR'!$A$5:$V$361,22,FALSE)</f>
        <v>130226.88009269562</v>
      </c>
      <c r="AU155" s="5">
        <f t="shared" si="83"/>
        <v>2992726.0521876565</v>
      </c>
      <c r="AV155" s="5"/>
      <c r="AW155" s="5">
        <v>0</v>
      </c>
      <c r="AX155" s="5">
        <v>0</v>
      </c>
      <c r="AY155" s="5">
        <f t="shared" si="67"/>
        <v>0</v>
      </c>
      <c r="AZ155" s="5">
        <f t="shared" si="68"/>
        <v>2992726.0521876565</v>
      </c>
      <c r="BA155" s="5">
        <f t="shared" si="69"/>
        <v>1023566.1826275403</v>
      </c>
      <c r="BB155">
        <v>0</v>
      </c>
      <c r="BC155" s="5">
        <f t="shared" si="70"/>
        <v>1023566.1826275403</v>
      </c>
      <c r="BD155" s="5">
        <f t="shared" si="71"/>
        <v>139527.24086600001</v>
      </c>
      <c r="BE155" s="5">
        <f t="shared" si="72"/>
        <v>123667.24618969709</v>
      </c>
      <c r="BF155" s="5">
        <f t="shared" si="73"/>
        <v>1076.7447869613629</v>
      </c>
      <c r="BG155" s="5">
        <f t="shared" si="74"/>
        <v>0</v>
      </c>
      <c r="BH155" s="5">
        <f t="shared" si="75"/>
        <v>1287837.414470199</v>
      </c>
      <c r="BI155" s="5">
        <f>VLOOKUP(A155,'Base Cost'!$A$5:$AF$361,32,FALSE)</f>
        <v>55958.561142625047</v>
      </c>
    </row>
    <row r="156" spans="1:61">
      <c r="A156" t="s">
        <v>421</v>
      </c>
      <c r="B156" t="s">
        <v>422</v>
      </c>
      <c r="C156" t="s">
        <v>80</v>
      </c>
      <c r="D156" s="12" t="s">
        <v>1070</v>
      </c>
      <c r="J156" s="5"/>
      <c r="K156" s="5"/>
      <c r="L156" s="5">
        <v>650729.68999999994</v>
      </c>
      <c r="M156" s="5">
        <f>VLOOKUP(A156,'Detail SFPR'!$A$5:$E$360,5,FALSE)</f>
        <v>1119704.6476311993</v>
      </c>
      <c r="N156" s="5">
        <f t="shared" si="56"/>
        <v>390796.83219407848</v>
      </c>
      <c r="O156" s="5">
        <v>64795.05</v>
      </c>
      <c r="P156" s="5">
        <f>VLOOKUP(A156,'Detail SFPR'!$A$5:$F$360,6,FALSE)</f>
        <v>243031.30773200002</v>
      </c>
      <c r="Q156" s="5">
        <f t="shared" si="57"/>
        <v>148524.27356807562</v>
      </c>
      <c r="R156" s="5">
        <v>93959.98</v>
      </c>
      <c r="S156" s="5">
        <f>VLOOKUP(A156,'Detail SFPR'!$A$5:$G$360,7,FALSE)</f>
        <v>104537.71364064162</v>
      </c>
      <c r="T156" s="5">
        <f t="shared" si="76"/>
        <v>8814.4254427466694</v>
      </c>
      <c r="U156" s="5">
        <v>0</v>
      </c>
      <c r="V156" s="5">
        <f>VLOOKUP(A156,'Detail SFPR'!$A$5:$H$360,8,FALSE)</f>
        <v>7354.7842875891292</v>
      </c>
      <c r="W156" s="5">
        <f t="shared" si="77"/>
        <v>6128.7417468480216</v>
      </c>
      <c r="X156" s="5">
        <v>0</v>
      </c>
      <c r="Y156" s="5">
        <f>VLOOKUP(A156,'Detail SFPR'!$A$5:$I$360,9,FALSE)</f>
        <v>0</v>
      </c>
      <c r="Z156" s="5">
        <f t="shared" si="78"/>
        <v>0</v>
      </c>
      <c r="AA156" s="5">
        <f t="shared" si="79"/>
        <v>809484.72</v>
      </c>
      <c r="AB156" s="5">
        <f t="shared" si="80"/>
        <v>1474628.4532914301</v>
      </c>
      <c r="AC156" s="5">
        <f t="shared" si="81"/>
        <v>554264.2729517488</v>
      </c>
      <c r="AD156" s="5">
        <f t="shared" si="82"/>
        <v>1363748.9929517489</v>
      </c>
      <c r="AE156" s="5"/>
      <c r="AF156" s="5"/>
      <c r="AG156" s="5">
        <f t="shared" si="58"/>
        <v>390796.83219407848</v>
      </c>
      <c r="AH156" s="5">
        <f t="shared" si="59"/>
        <v>148524.27356807562</v>
      </c>
      <c r="AI156" s="5">
        <f t="shared" si="60"/>
        <v>8814.4254427466694</v>
      </c>
      <c r="AJ156" s="5">
        <f t="shared" si="61"/>
        <v>6128.7417468480216</v>
      </c>
      <c r="AK156" s="5">
        <f t="shared" si="62"/>
        <v>0</v>
      </c>
      <c r="AL156" s="5">
        <f t="shared" si="63"/>
        <v>809484.72</v>
      </c>
      <c r="AM156" s="5">
        <f t="shared" si="64"/>
        <v>1474628.4532914301</v>
      </c>
      <c r="AN156" s="5">
        <f t="shared" si="65"/>
        <v>554264.2729517488</v>
      </c>
      <c r="AO156" s="5">
        <f t="shared" si="66"/>
        <v>1363748.9929517489</v>
      </c>
      <c r="AP156" s="5">
        <f>VLOOKUP(A156,'Detail SFPR'!$A$5:$M$361,13,FALSE)</f>
        <v>0</v>
      </c>
      <c r="AQ156" s="5">
        <f>VLOOKUP(A156,'Detail SFPR'!A:X,23,FALSE)</f>
        <v>1667388.6528170509</v>
      </c>
      <c r="AR156" s="5">
        <f>VLOOKUP(A156,'Detail SFPR'!$A$5:$T$361,19,FALSE)</f>
        <v>11254.51</v>
      </c>
      <c r="AS156" s="5">
        <f>VLOOKUP(A156,'Detail SFPR'!$A$5:$U$360,21,FALSE)</f>
        <v>5434.1577600000001</v>
      </c>
      <c r="AT156" s="5">
        <f>VLOOKUP(A156,'Detail SFPR'!$A$5:$V$361,22,FALSE)</f>
        <v>132984.46416562083</v>
      </c>
      <c r="AU156" s="5">
        <f t="shared" si="83"/>
        <v>3180810.7776944204</v>
      </c>
      <c r="AV156" s="5"/>
      <c r="AW156" s="5">
        <v>0</v>
      </c>
      <c r="AX156" s="5">
        <v>0</v>
      </c>
      <c r="AY156" s="5">
        <f t="shared" si="67"/>
        <v>0</v>
      </c>
      <c r="AZ156" s="5">
        <f t="shared" si="68"/>
        <v>3180810.7776944204</v>
      </c>
      <c r="BA156" s="5">
        <f t="shared" si="69"/>
        <v>1041526.5221940784</v>
      </c>
      <c r="BB156">
        <v>0</v>
      </c>
      <c r="BC156" s="5">
        <f t="shared" si="70"/>
        <v>1041526.5221940784</v>
      </c>
      <c r="BD156" s="5">
        <f t="shared" si="71"/>
        <v>213319.3235680756</v>
      </c>
      <c r="BE156" s="5">
        <f t="shared" si="72"/>
        <v>102774.40544274666</v>
      </c>
      <c r="BF156" s="5">
        <f t="shared" si="73"/>
        <v>6128.7417468480216</v>
      </c>
      <c r="BG156" s="5">
        <f t="shared" si="74"/>
        <v>0</v>
      </c>
      <c r="BH156" s="5">
        <f t="shared" si="75"/>
        <v>1363748.9929517487</v>
      </c>
      <c r="BI156" s="5">
        <f>VLOOKUP(A156,'Base Cost'!$A$5:$AF$361,32,FALSE)</f>
        <v>57143.496517264117</v>
      </c>
    </row>
    <row r="157" spans="1:61">
      <c r="A157" t="s">
        <v>423</v>
      </c>
      <c r="B157" t="s">
        <v>424</v>
      </c>
      <c r="C157" t="s">
        <v>93</v>
      </c>
      <c r="D157" s="12" t="s">
        <v>1070</v>
      </c>
      <c r="J157" s="5"/>
      <c r="K157" s="5"/>
      <c r="L157" s="5">
        <v>742628.49</v>
      </c>
      <c r="M157" s="5">
        <f>VLOOKUP(A157,'Detail SFPR'!$A$5:$E$360,5,FALSE)</f>
        <v>674520.09704922582</v>
      </c>
      <c r="N157" s="5">
        <f t="shared" si="56"/>
        <v>-56754.723845880122</v>
      </c>
      <c r="O157" s="5">
        <v>137016.49</v>
      </c>
      <c r="P157" s="5">
        <f>VLOOKUP(A157,'Detail SFPR'!$A$5:$F$360,6,FALSE)</f>
        <v>57178.84</v>
      </c>
      <c r="Q157" s="5">
        <f t="shared" si="57"/>
        <v>-66528.713745000001</v>
      </c>
      <c r="R157" s="5">
        <v>97433.36</v>
      </c>
      <c r="S157" s="5">
        <f>VLOOKUP(A157,'Detail SFPR'!$A$5:$G$360,7,FALSE)</f>
        <v>120748.29069495513</v>
      </c>
      <c r="T157" s="5">
        <f t="shared" si="76"/>
        <v>19428.331748106106</v>
      </c>
      <c r="U157" s="5">
        <v>0</v>
      </c>
      <c r="V157" s="5">
        <f>VLOOKUP(A157,'Detail SFPR'!$A$5:$H$360,8,FALSE)</f>
        <v>0</v>
      </c>
      <c r="W157" s="5">
        <f t="shared" si="77"/>
        <v>0</v>
      </c>
      <c r="X157" s="5">
        <v>0</v>
      </c>
      <c r="Y157" s="5">
        <f>VLOOKUP(A157,'Detail SFPR'!$A$5:$I$360,9,FALSE)</f>
        <v>0</v>
      </c>
      <c r="Z157" s="5">
        <f t="shared" si="78"/>
        <v>0</v>
      </c>
      <c r="AA157" s="5">
        <f t="shared" si="79"/>
        <v>977078.34</v>
      </c>
      <c r="AB157" s="5">
        <f t="shared" si="80"/>
        <v>852447.22774418094</v>
      </c>
      <c r="AC157" s="5">
        <f t="shared" si="81"/>
        <v>-103855.10584277401</v>
      </c>
      <c r="AD157" s="5">
        <f t="shared" si="82"/>
        <v>873223.23415722593</v>
      </c>
      <c r="AE157" s="5"/>
      <c r="AF157" s="5"/>
      <c r="AG157" s="5">
        <f t="shared" si="58"/>
        <v>-56754.723845880122</v>
      </c>
      <c r="AH157" s="5">
        <f t="shared" si="59"/>
        <v>-66528.713745000001</v>
      </c>
      <c r="AI157" s="5">
        <f t="shared" si="60"/>
        <v>19428.331748106106</v>
      </c>
      <c r="AJ157" s="5">
        <f t="shared" si="61"/>
        <v>0</v>
      </c>
      <c r="AK157" s="5">
        <f t="shared" si="62"/>
        <v>0</v>
      </c>
      <c r="AL157" s="5">
        <f t="shared" si="63"/>
        <v>977078.34</v>
      </c>
      <c r="AM157" s="5">
        <f t="shared" si="64"/>
        <v>852447.22774418094</v>
      </c>
      <c r="AN157" s="5">
        <f t="shared" si="65"/>
        <v>-103855.10584277401</v>
      </c>
      <c r="AO157" s="5">
        <f t="shared" si="66"/>
        <v>852447.22774418094</v>
      </c>
      <c r="AP157" s="5">
        <f>VLOOKUP(A157,'Detail SFPR'!$A$5:$M$361,13,FALSE)</f>
        <v>0</v>
      </c>
      <c r="AQ157" s="5">
        <f>VLOOKUP(A157,'Detail SFPR'!A:X,23,FALSE)</f>
        <v>967747.84554011398</v>
      </c>
      <c r="AR157" s="5">
        <f>VLOOKUP(A157,'Detail SFPR'!$A$5:$T$361,19,FALSE)</f>
        <v>10890.13</v>
      </c>
      <c r="AS157" s="5">
        <f>VLOOKUP(A157,'Detail SFPR'!$A$5:$U$360,21,FALSE)</f>
        <v>3250.4726000000001</v>
      </c>
      <c r="AT157" s="5">
        <f>VLOOKUP(A157,'Detail SFPR'!$A$5:$V$361,22,FALSE)</f>
        <v>79545.419195933006</v>
      </c>
      <c r="AU157" s="5">
        <f t="shared" si="83"/>
        <v>1913881.0950802278</v>
      </c>
      <c r="AV157" s="5"/>
      <c r="AW157" s="5">
        <v>0</v>
      </c>
      <c r="AX157" s="5">
        <v>0</v>
      </c>
      <c r="AY157" s="5">
        <f t="shared" si="67"/>
        <v>0</v>
      </c>
      <c r="AZ157" s="5">
        <f t="shared" si="68"/>
        <v>1913881.0950802278</v>
      </c>
      <c r="BA157" s="5">
        <f t="shared" si="69"/>
        <v>674520.09704922582</v>
      </c>
      <c r="BB157">
        <v>0</v>
      </c>
      <c r="BC157" s="5">
        <f t="shared" si="70"/>
        <v>674520.09704922582</v>
      </c>
      <c r="BD157" s="5">
        <f t="shared" si="71"/>
        <v>57178.84</v>
      </c>
      <c r="BE157" s="5">
        <f t="shared" si="72"/>
        <v>120748.29069495513</v>
      </c>
      <c r="BF157" s="5">
        <f t="shared" si="73"/>
        <v>0</v>
      </c>
      <c r="BG157" s="5">
        <f t="shared" si="74"/>
        <v>0</v>
      </c>
      <c r="BH157" s="5">
        <f t="shared" si="75"/>
        <v>852447.22774418094</v>
      </c>
      <c r="BI157" s="5">
        <f>VLOOKUP(A157,'Base Cost'!$A$5:$AF$361,32,FALSE)</f>
        <v>34180.709854393775</v>
      </c>
    </row>
    <row r="158" spans="1:61">
      <c r="A158" t="s">
        <v>425</v>
      </c>
      <c r="B158" t="s">
        <v>1918</v>
      </c>
      <c r="C158" t="s">
        <v>108</v>
      </c>
      <c r="D158" s="12" t="s">
        <v>1070</v>
      </c>
      <c r="J158" s="5"/>
      <c r="K158" s="5"/>
      <c r="L158" s="5">
        <v>1348002.16</v>
      </c>
      <c r="M158" s="5">
        <f>VLOOKUP(A158,'Detail SFPR'!$A$5:$E$360,5,FALSE)</f>
        <v>3576032.579786907</v>
      </c>
      <c r="N158" s="5">
        <f t="shared" si="56"/>
        <v>1856617.7488084296</v>
      </c>
      <c r="O158" s="5">
        <v>208312.83</v>
      </c>
      <c r="P158" s="5">
        <f>VLOOKUP(A158,'Detail SFPR'!$A$5:$F$360,6,FALSE)</f>
        <v>546498.54999999993</v>
      </c>
      <c r="Q158" s="5">
        <f t="shared" si="57"/>
        <v>281810.16047599999</v>
      </c>
      <c r="R158" s="5">
        <v>143821.82</v>
      </c>
      <c r="S158" s="5">
        <f>VLOOKUP(A158,'Detail SFPR'!$A$5:$G$360,7,FALSE)</f>
        <v>355866.16667176964</v>
      </c>
      <c r="T158" s="5">
        <f t="shared" si="76"/>
        <v>176696.55408158564</v>
      </c>
      <c r="U158" s="5">
        <v>0</v>
      </c>
      <c r="V158" s="5">
        <f>VLOOKUP(A158,'Detail SFPR'!$A$5:$H$360,8,FALSE)</f>
        <v>0</v>
      </c>
      <c r="W158" s="5">
        <f t="shared" si="77"/>
        <v>0</v>
      </c>
      <c r="X158" s="5">
        <v>67725.350000000006</v>
      </c>
      <c r="Y158" s="5">
        <f>VLOOKUP(A158,'Detail SFPR'!$A$5:$I$360,9,FALSE)</f>
        <v>1957223.5154146547</v>
      </c>
      <c r="Z158" s="5">
        <f t="shared" si="78"/>
        <v>1574518.8212400319</v>
      </c>
      <c r="AA158" s="5">
        <f t="shared" si="79"/>
        <v>1767862.1600000001</v>
      </c>
      <c r="AB158" s="5">
        <f t="shared" si="80"/>
        <v>6435620.8118733317</v>
      </c>
      <c r="AC158" s="5">
        <f t="shared" si="81"/>
        <v>3889643.284606047</v>
      </c>
      <c r="AD158" s="5">
        <f t="shared" si="82"/>
        <v>5657505.4446060471</v>
      </c>
      <c r="AE158" s="5"/>
      <c r="AF158" s="5"/>
      <c r="AG158" s="5">
        <f t="shared" si="58"/>
        <v>1856617.7488084296</v>
      </c>
      <c r="AH158" s="5">
        <f t="shared" si="59"/>
        <v>281810.16047599999</v>
      </c>
      <c r="AI158" s="5">
        <f t="shared" si="60"/>
        <v>176696.55408158564</v>
      </c>
      <c r="AJ158" s="5">
        <f t="shared" si="61"/>
        <v>0</v>
      </c>
      <c r="AK158" s="5">
        <f t="shared" si="62"/>
        <v>1574518.8212400319</v>
      </c>
      <c r="AL158" s="5">
        <f t="shared" si="63"/>
        <v>1767862.1600000001</v>
      </c>
      <c r="AM158" s="5">
        <f t="shared" si="64"/>
        <v>6435620.8118733317</v>
      </c>
      <c r="AN158" s="5">
        <f t="shared" si="65"/>
        <v>3889643.284606047</v>
      </c>
      <c r="AO158" s="5">
        <f t="shared" si="66"/>
        <v>5657505.4446060471</v>
      </c>
      <c r="AP158" s="5">
        <f>VLOOKUP(A158,'Detail SFPR'!$A$5:$M$361,13,FALSE)</f>
        <v>0</v>
      </c>
      <c r="AQ158" s="5">
        <f>VLOOKUP(A158,'Detail SFPR'!A:X,23,FALSE)</f>
        <v>7055865.9123029783</v>
      </c>
      <c r="AR158" s="5">
        <f>VLOOKUP(A158,'Detail SFPR'!$A$5:$T$361,19,FALSE)</f>
        <v>15122.18</v>
      </c>
      <c r="AS158" s="5">
        <f>VLOOKUP(A158,'Detail SFPR'!$A$5:$U$360,21,FALSE)</f>
        <v>17485.506520000003</v>
      </c>
      <c r="AT158" s="5">
        <f>VLOOKUP(A158,'Detail SFPR'!$A$5:$V$361,22,FALSE)</f>
        <v>427904.52870964666</v>
      </c>
      <c r="AU158" s="5">
        <f t="shared" si="83"/>
        <v>13173883.572138671</v>
      </c>
      <c r="AV158" s="5"/>
      <c r="AW158" s="5">
        <v>0</v>
      </c>
      <c r="AX158" s="5">
        <v>0</v>
      </c>
      <c r="AY158" s="5">
        <f t="shared" si="67"/>
        <v>0</v>
      </c>
      <c r="AZ158" s="5">
        <f t="shared" si="68"/>
        <v>13173883.572138671</v>
      </c>
      <c r="BA158" s="5">
        <f t="shared" si="69"/>
        <v>3204619.9088084297</v>
      </c>
      <c r="BB158">
        <v>0</v>
      </c>
      <c r="BC158" s="5">
        <f t="shared" si="70"/>
        <v>3204619.9088084297</v>
      </c>
      <c r="BD158" s="5">
        <f t="shared" si="71"/>
        <v>490122.99047600001</v>
      </c>
      <c r="BE158" s="5">
        <f t="shared" si="72"/>
        <v>320518.37408158567</v>
      </c>
      <c r="BF158" s="5">
        <f t="shared" si="73"/>
        <v>0</v>
      </c>
      <c r="BG158" s="5">
        <f t="shared" si="74"/>
        <v>1642244.171240032</v>
      </c>
      <c r="BH158" s="5">
        <f t="shared" si="75"/>
        <v>5657505.4446060471</v>
      </c>
      <c r="BI158" s="5">
        <f>VLOOKUP(A158,'Base Cost'!$A$5:$AF$361,32,FALSE)</f>
        <v>183870.80851480819</v>
      </c>
    </row>
    <row r="159" spans="1:61">
      <c r="A159" t="s">
        <v>427</v>
      </c>
      <c r="B159" t="s">
        <v>1919</v>
      </c>
      <c r="C159" t="s">
        <v>80</v>
      </c>
      <c r="D159" s="12" t="s">
        <v>1070</v>
      </c>
      <c r="J159" s="5"/>
      <c r="K159" s="5"/>
      <c r="L159" s="5">
        <v>1967150.45</v>
      </c>
      <c r="M159" s="5">
        <f>VLOOKUP(A159,'Detail SFPR'!$A$5:$E$360,5,FALSE)</f>
        <v>1722164.3416903156</v>
      </c>
      <c r="N159" s="5">
        <f t="shared" si="56"/>
        <v>-204146.92405445996</v>
      </c>
      <c r="O159" s="5">
        <v>209880.45</v>
      </c>
      <c r="P159" s="5">
        <f>VLOOKUP(A159,'Detail SFPR'!$A$5:$F$360,6,FALSE)</f>
        <v>143419.95000000001</v>
      </c>
      <c r="Q159" s="5">
        <f t="shared" si="57"/>
        <v>-55381.534650000001</v>
      </c>
      <c r="R159" s="5">
        <v>270563.39</v>
      </c>
      <c r="S159" s="5">
        <f>VLOOKUP(A159,'Detail SFPR'!$A$5:$G$360,7,FALSE)</f>
        <v>132362.31421461963</v>
      </c>
      <c r="T159" s="5">
        <f t="shared" si="76"/>
        <v>-115162.95645195748</v>
      </c>
      <c r="U159" s="5">
        <v>3408</v>
      </c>
      <c r="V159" s="5">
        <f>VLOOKUP(A159,'Detail SFPR'!$A$5:$H$360,8,FALSE)</f>
        <v>0</v>
      </c>
      <c r="W159" s="5">
        <f t="shared" si="77"/>
        <v>-2839.8864000000003</v>
      </c>
      <c r="X159" s="5">
        <v>0</v>
      </c>
      <c r="Y159" s="5">
        <f>VLOOKUP(A159,'Detail SFPR'!$A$5:$I$360,9,FALSE)</f>
        <v>0</v>
      </c>
      <c r="Z159" s="5">
        <f t="shared" si="78"/>
        <v>0</v>
      </c>
      <c r="AA159" s="5">
        <f t="shared" si="79"/>
        <v>2451002.29</v>
      </c>
      <c r="AB159" s="5">
        <f t="shared" si="80"/>
        <v>1997946.6059049352</v>
      </c>
      <c r="AC159" s="5">
        <f t="shared" si="81"/>
        <v>-377531.30155641743</v>
      </c>
      <c r="AD159" s="5">
        <f t="shared" si="82"/>
        <v>2073470.9884435826</v>
      </c>
      <c r="AE159" s="5"/>
      <c r="AF159" s="5"/>
      <c r="AG159" s="5">
        <f t="shared" si="58"/>
        <v>-204146.92405445996</v>
      </c>
      <c r="AH159" s="5">
        <f t="shared" si="59"/>
        <v>-55381.534650000001</v>
      </c>
      <c r="AI159" s="5">
        <f t="shared" si="60"/>
        <v>-115162.95645195748</v>
      </c>
      <c r="AJ159" s="5">
        <f t="shared" si="61"/>
        <v>-2839.8864000000003</v>
      </c>
      <c r="AK159" s="5">
        <f t="shared" si="62"/>
        <v>0</v>
      </c>
      <c r="AL159" s="5">
        <f t="shared" si="63"/>
        <v>2451002.29</v>
      </c>
      <c r="AM159" s="5">
        <f t="shared" si="64"/>
        <v>1997946.6059049352</v>
      </c>
      <c r="AN159" s="5">
        <f t="shared" si="65"/>
        <v>-377531.30155641743</v>
      </c>
      <c r="AO159" s="5">
        <f t="shared" si="66"/>
        <v>1997946.6059049352</v>
      </c>
      <c r="AP159" s="5">
        <f>VLOOKUP(A159,'Detail SFPR'!$A$5:$M$361,13,FALSE)</f>
        <v>0</v>
      </c>
      <c r="AQ159" s="5">
        <f>VLOOKUP(A159,'Detail SFPR'!A:X,23,FALSE)</f>
        <v>2295934.865058695</v>
      </c>
      <c r="AR159" s="5">
        <f>VLOOKUP(A159,'Detail SFPR'!$A$5:$T$361,19,FALSE)</f>
        <v>9913.27</v>
      </c>
      <c r="AS159" s="5">
        <f>VLOOKUP(A159,'Detail SFPR'!$A$5:$U$360,21,FALSE)</f>
        <v>8400.6719999999987</v>
      </c>
      <c r="AT159" s="5">
        <f>VLOOKUP(A159,'Detail SFPR'!$A$5:$V$361,22,FALSE)</f>
        <v>205580.86715375999</v>
      </c>
      <c r="AU159" s="5">
        <f t="shared" si="83"/>
        <v>4517776.2801173897</v>
      </c>
      <c r="AV159" s="5"/>
      <c r="AW159" s="5">
        <v>0</v>
      </c>
      <c r="AX159" s="5">
        <v>0</v>
      </c>
      <c r="AY159" s="5">
        <f t="shared" si="67"/>
        <v>0</v>
      </c>
      <c r="AZ159" s="5">
        <f t="shared" si="68"/>
        <v>4517776.2801173897</v>
      </c>
      <c r="BA159" s="5">
        <f t="shared" si="69"/>
        <v>1722164.3416903156</v>
      </c>
      <c r="BB159">
        <v>0</v>
      </c>
      <c r="BC159" s="5">
        <f t="shared" si="70"/>
        <v>1722164.3416903156</v>
      </c>
      <c r="BD159" s="5">
        <f t="shared" si="71"/>
        <v>143419.95000000001</v>
      </c>
      <c r="BE159" s="5">
        <f t="shared" si="72"/>
        <v>132362.31421461963</v>
      </c>
      <c r="BF159" s="5">
        <f t="shared" si="73"/>
        <v>0</v>
      </c>
      <c r="BG159" s="5">
        <f t="shared" si="74"/>
        <v>0</v>
      </c>
      <c r="BH159" s="5">
        <f t="shared" si="75"/>
        <v>1997946.6059049352</v>
      </c>
      <c r="BI159" s="5">
        <f>VLOOKUP(A159,'Base Cost'!$A$5:$AF$361,32,FALSE)</f>
        <v>88338.210330993054</v>
      </c>
    </row>
    <row r="160" spans="1:61">
      <c r="A160" t="s">
        <v>429</v>
      </c>
      <c r="B160" t="s">
        <v>430</v>
      </c>
      <c r="C160" t="s">
        <v>98</v>
      </c>
      <c r="D160" s="12" t="s">
        <v>1070</v>
      </c>
      <c r="J160" s="5"/>
      <c r="K160" s="5"/>
      <c r="L160" s="5">
        <v>1936070.87</v>
      </c>
      <c r="M160" s="5">
        <f>VLOOKUP(A160,'Detail SFPR'!$A$5:$E$360,5,FALSE)</f>
        <v>3125545.5757664079</v>
      </c>
      <c r="N160" s="5">
        <f t="shared" si="56"/>
        <v>991189.27231514768</v>
      </c>
      <c r="O160" s="5">
        <v>313541.05</v>
      </c>
      <c r="P160" s="5">
        <f>VLOOKUP(A160,'Detail SFPR'!$A$5:$F$360,6,FALSE)</f>
        <v>462917.93</v>
      </c>
      <c r="Q160" s="5">
        <f t="shared" si="57"/>
        <v>124475.75410400001</v>
      </c>
      <c r="R160" s="5">
        <v>281850.63</v>
      </c>
      <c r="S160" s="5">
        <f>VLOOKUP(A160,'Detail SFPR'!$A$5:$G$360,7,FALSE)</f>
        <v>380198.45459846826</v>
      </c>
      <c r="T160" s="5">
        <f t="shared" si="76"/>
        <v>81953.2422379036</v>
      </c>
      <c r="U160" s="5">
        <v>0</v>
      </c>
      <c r="V160" s="5">
        <f>VLOOKUP(A160,'Detail SFPR'!$A$5:$H$360,8,FALSE)</f>
        <v>2886.63039688868</v>
      </c>
      <c r="W160" s="5">
        <f t="shared" si="77"/>
        <v>2405.4291097273372</v>
      </c>
      <c r="X160" s="5">
        <v>0</v>
      </c>
      <c r="Y160" s="5">
        <f>VLOOKUP(A160,'Detail SFPR'!$A$5:$I$360,9,FALSE)</f>
        <v>0</v>
      </c>
      <c r="Z160" s="5">
        <f t="shared" si="78"/>
        <v>0</v>
      </c>
      <c r="AA160" s="5">
        <f t="shared" si="79"/>
        <v>2531462.5499999998</v>
      </c>
      <c r="AB160" s="5">
        <f t="shared" si="80"/>
        <v>3971548.5907617649</v>
      </c>
      <c r="AC160" s="5">
        <f t="shared" si="81"/>
        <v>1200023.6977667785</v>
      </c>
      <c r="AD160" s="5">
        <f t="shared" si="82"/>
        <v>3731486.2477667783</v>
      </c>
      <c r="AE160" s="5"/>
      <c r="AF160" s="5"/>
      <c r="AG160" s="5">
        <f t="shared" si="58"/>
        <v>991189.27231514768</v>
      </c>
      <c r="AH160" s="5">
        <f t="shared" si="59"/>
        <v>124475.75410400001</v>
      </c>
      <c r="AI160" s="5">
        <f t="shared" si="60"/>
        <v>81953.2422379036</v>
      </c>
      <c r="AJ160" s="5">
        <f t="shared" si="61"/>
        <v>2405.4291097273372</v>
      </c>
      <c r="AK160" s="5">
        <f t="shared" si="62"/>
        <v>0</v>
      </c>
      <c r="AL160" s="5">
        <f t="shared" si="63"/>
        <v>2531462.5499999998</v>
      </c>
      <c r="AM160" s="5">
        <f t="shared" si="64"/>
        <v>3971548.5907617649</v>
      </c>
      <c r="AN160" s="5">
        <f t="shared" si="65"/>
        <v>1200023.6977667785</v>
      </c>
      <c r="AO160" s="5">
        <f t="shared" si="66"/>
        <v>3731486.2477667783</v>
      </c>
      <c r="AP160" s="5">
        <f>VLOOKUP(A160,'Detail SFPR'!$A$5:$M$361,13,FALSE)</f>
        <v>0</v>
      </c>
      <c r="AQ160" s="5">
        <f>VLOOKUP(A160,'Detail SFPR'!A:X,23,FALSE)</f>
        <v>4515180.4419304598</v>
      </c>
      <c r="AR160" s="5">
        <f>VLOOKUP(A160,'Detail SFPR'!$A$5:$T$361,19,FALSE)</f>
        <v>10765.74</v>
      </c>
      <c r="AS160" s="5">
        <f>VLOOKUP(A160,'Detail SFPR'!$A$5:$U$360,21,FALSE)</f>
        <v>15325.680560000001</v>
      </c>
      <c r="AT160" s="5">
        <f>VLOOKUP(A160,'Detail SFPR'!$A$5:$V$361,22,FALSE)</f>
        <v>375049.36500869482</v>
      </c>
      <c r="AU160" s="5">
        <f t="shared" si="83"/>
        <v>8647807.4752659332</v>
      </c>
      <c r="AV160" s="5"/>
      <c r="AW160" s="5">
        <v>0</v>
      </c>
      <c r="AX160" s="5">
        <v>0</v>
      </c>
      <c r="AY160" s="5">
        <f t="shared" si="67"/>
        <v>0</v>
      </c>
      <c r="AZ160" s="5">
        <f t="shared" si="68"/>
        <v>8647807.4752659332</v>
      </c>
      <c r="BA160" s="5">
        <f t="shared" si="69"/>
        <v>2927260.1423151479</v>
      </c>
      <c r="BB160">
        <v>0</v>
      </c>
      <c r="BC160" s="5">
        <f t="shared" si="70"/>
        <v>2927260.1423151479</v>
      </c>
      <c r="BD160" s="5">
        <f t="shared" si="71"/>
        <v>438016.80410399998</v>
      </c>
      <c r="BE160" s="5">
        <f t="shared" si="72"/>
        <v>363803.87223790359</v>
      </c>
      <c r="BF160" s="5">
        <f t="shared" si="73"/>
        <v>2405.4291097273372</v>
      </c>
      <c r="BG160" s="5">
        <f t="shared" si="74"/>
        <v>0</v>
      </c>
      <c r="BH160" s="5">
        <f t="shared" si="75"/>
        <v>3731486.2477667788</v>
      </c>
      <c r="BI160" s="5">
        <f>VLOOKUP(A160,'Base Cost'!$A$5:$AF$361,32,FALSE)</f>
        <v>161158.91595040154</v>
      </c>
    </row>
    <row r="161" spans="1:61">
      <c r="A161" t="s">
        <v>431</v>
      </c>
      <c r="B161" t="s">
        <v>1920</v>
      </c>
      <c r="C161" t="s">
        <v>101</v>
      </c>
      <c r="D161" s="12" t="s">
        <v>1070</v>
      </c>
      <c r="J161" s="5"/>
      <c r="K161" s="5"/>
      <c r="L161" s="5">
        <v>2216780.33</v>
      </c>
      <c r="M161" s="5">
        <f>VLOOKUP(A161,'Detail SFPR'!$A$5:$E$360,5,FALSE)</f>
        <v>3377876.1330110305</v>
      </c>
      <c r="N161" s="5">
        <f t="shared" si="56"/>
        <v>967541.13264909165</v>
      </c>
      <c r="O161" s="5">
        <v>294890.67</v>
      </c>
      <c r="P161" s="5">
        <f>VLOOKUP(A161,'Detail SFPR'!$A$5:$F$360,6,FALSE)</f>
        <v>396340.46</v>
      </c>
      <c r="Q161" s="5">
        <f t="shared" si="57"/>
        <v>84538.110007000039</v>
      </c>
      <c r="R161" s="5">
        <v>322891.11</v>
      </c>
      <c r="S161" s="5">
        <f>VLOOKUP(A161,'Detail SFPR'!$A$5:$G$360,7,FALSE)</f>
        <v>454957.58622090315</v>
      </c>
      <c r="T161" s="5">
        <f t="shared" si="76"/>
        <v>110050.9946348786</v>
      </c>
      <c r="U161" s="5">
        <v>3969.3</v>
      </c>
      <c r="V161" s="5">
        <f>VLOOKUP(A161,'Detail SFPR'!$A$5:$H$360,8,FALSE)</f>
        <v>5202.9283930000001</v>
      </c>
      <c r="W161" s="5">
        <f t="shared" si="77"/>
        <v>1027.9825398869</v>
      </c>
      <c r="X161" s="5">
        <v>0</v>
      </c>
      <c r="Y161" s="5">
        <f>VLOOKUP(A161,'Detail SFPR'!$A$5:$I$360,9,FALSE)</f>
        <v>0</v>
      </c>
      <c r="Z161" s="5">
        <f t="shared" si="78"/>
        <v>0</v>
      </c>
      <c r="AA161" s="5">
        <f t="shared" si="79"/>
        <v>2838531.4099999997</v>
      </c>
      <c r="AB161" s="5">
        <f t="shared" si="80"/>
        <v>4234377.1076249331</v>
      </c>
      <c r="AC161" s="5">
        <f t="shared" si="81"/>
        <v>1163158.2198308571</v>
      </c>
      <c r="AD161" s="5">
        <f t="shared" si="82"/>
        <v>4001689.6298308568</v>
      </c>
      <c r="AE161" s="5"/>
      <c r="AF161" s="5"/>
      <c r="AG161" s="5">
        <f t="shared" si="58"/>
        <v>967541.13264909165</v>
      </c>
      <c r="AH161" s="5">
        <f t="shared" si="59"/>
        <v>84538.110007000039</v>
      </c>
      <c r="AI161" s="5">
        <f t="shared" si="60"/>
        <v>110050.9946348786</v>
      </c>
      <c r="AJ161" s="5">
        <f t="shared" si="61"/>
        <v>1027.9825398869</v>
      </c>
      <c r="AK161" s="5">
        <f t="shared" si="62"/>
        <v>0</v>
      </c>
      <c r="AL161" s="5">
        <f t="shared" si="63"/>
        <v>2838531.4099999997</v>
      </c>
      <c r="AM161" s="5">
        <f t="shared" si="64"/>
        <v>4234377.1076249331</v>
      </c>
      <c r="AN161" s="5">
        <f t="shared" si="65"/>
        <v>1163158.2198308571</v>
      </c>
      <c r="AO161" s="5">
        <f t="shared" si="66"/>
        <v>4001689.6298308568</v>
      </c>
      <c r="AP161" s="5">
        <f>VLOOKUP(A161,'Detail SFPR'!$A$5:$M$361,13,FALSE)</f>
        <v>0</v>
      </c>
      <c r="AQ161" s="5">
        <f>VLOOKUP(A161,'Detail SFPR'!A:X,23,FALSE)</f>
        <v>4817254.0230806312</v>
      </c>
      <c r="AR161" s="5">
        <f>VLOOKUP(A161,'Detail SFPR'!$A$5:$T$361,19,FALSE)</f>
        <v>10707.61</v>
      </c>
      <c r="AS161" s="5">
        <f>VLOOKUP(A161,'Detail SFPR'!$A$5:$U$360,21,FALSE)</f>
        <v>16432.049360000001</v>
      </c>
      <c r="AT161" s="5">
        <f>VLOOKUP(A161,'Detail SFPR'!$A$5:$V$361,22,FALSE)</f>
        <v>402124.3724956988</v>
      </c>
      <c r="AU161" s="5">
        <f t="shared" si="83"/>
        <v>9248207.6847671866</v>
      </c>
      <c r="AV161" s="5"/>
      <c r="AW161" s="5">
        <v>0</v>
      </c>
      <c r="AX161" s="5">
        <v>0</v>
      </c>
      <c r="AY161" s="5">
        <f t="shared" si="67"/>
        <v>0</v>
      </c>
      <c r="AZ161" s="5">
        <f t="shared" si="68"/>
        <v>9248207.6847671866</v>
      </c>
      <c r="BA161" s="5">
        <f t="shared" si="69"/>
        <v>3184321.4626490916</v>
      </c>
      <c r="BB161">
        <v>0</v>
      </c>
      <c r="BC161" s="5">
        <f t="shared" si="70"/>
        <v>3184321.4626490916</v>
      </c>
      <c r="BD161" s="5">
        <f t="shared" si="71"/>
        <v>379428.78000700002</v>
      </c>
      <c r="BE161" s="5">
        <f t="shared" si="72"/>
        <v>432942.10463487857</v>
      </c>
      <c r="BF161" s="5">
        <f t="shared" si="73"/>
        <v>4997.2825398868999</v>
      </c>
      <c r="BG161" s="5">
        <f t="shared" si="74"/>
        <v>0</v>
      </c>
      <c r="BH161" s="5">
        <f t="shared" si="75"/>
        <v>4001689.6298308573</v>
      </c>
      <c r="BI161" s="5">
        <f>VLOOKUP(A161,'Base Cost'!$A$5:$AF$361,32,FALSE)</f>
        <v>172793.06138043955</v>
      </c>
    </row>
    <row r="162" spans="1:61">
      <c r="A162" t="s">
        <v>433</v>
      </c>
      <c r="B162" t="s">
        <v>434</v>
      </c>
      <c r="C162" t="s">
        <v>75</v>
      </c>
      <c r="D162" s="12" t="s">
        <v>1070</v>
      </c>
      <c r="J162" s="5"/>
      <c r="K162" s="5"/>
      <c r="L162" s="5">
        <v>1395101.96</v>
      </c>
      <c r="M162" s="5">
        <f>VLOOKUP(A162,'Detail SFPR'!$A$5:$E$360,5,FALSE)</f>
        <v>1421775.3367734849</v>
      </c>
      <c r="N162" s="5">
        <f t="shared" si="56"/>
        <v>22226.924865345038</v>
      </c>
      <c r="O162" s="5">
        <v>279721.8</v>
      </c>
      <c r="P162" s="5">
        <f>VLOOKUP(A162,'Detail SFPR'!$A$5:$F$360,6,FALSE)</f>
        <v>191762.16</v>
      </c>
      <c r="Q162" s="5">
        <f t="shared" si="57"/>
        <v>-73296.768011999986</v>
      </c>
      <c r="R162" s="5">
        <v>143188.64000000001</v>
      </c>
      <c r="S162" s="5">
        <f>VLOOKUP(A162,'Detail SFPR'!$A$5:$G$360,7,FALSE)</f>
        <v>113803.82037346555</v>
      </c>
      <c r="T162" s="5">
        <f t="shared" si="76"/>
        <v>-24486.370194791165</v>
      </c>
      <c r="U162" s="5">
        <v>0</v>
      </c>
      <c r="V162" s="5">
        <f>VLOOKUP(A162,'Detail SFPR'!$A$5:$H$360,8,FALSE)</f>
        <v>58927.699951830102</v>
      </c>
      <c r="W162" s="5">
        <f t="shared" si="77"/>
        <v>49104.452369860024</v>
      </c>
      <c r="X162" s="5">
        <v>0</v>
      </c>
      <c r="Y162" s="5">
        <f>VLOOKUP(A162,'Detail SFPR'!$A$5:$I$360,9,FALSE)</f>
        <v>73190.084355158411</v>
      </c>
      <c r="Z162" s="5">
        <f t="shared" si="78"/>
        <v>60989.297293153504</v>
      </c>
      <c r="AA162" s="5">
        <f t="shared" si="79"/>
        <v>1818012.4</v>
      </c>
      <c r="AB162" s="5">
        <f t="shared" si="80"/>
        <v>1859459.101453939</v>
      </c>
      <c r="AC162" s="5">
        <f t="shared" si="81"/>
        <v>34537.536321567415</v>
      </c>
      <c r="AD162" s="5">
        <f t="shared" si="82"/>
        <v>1852549.9363215673</v>
      </c>
      <c r="AE162" s="5"/>
      <c r="AF162" s="5"/>
      <c r="AG162" s="5">
        <f t="shared" si="58"/>
        <v>22226.924865345038</v>
      </c>
      <c r="AH162" s="5">
        <f t="shared" si="59"/>
        <v>-73296.768011999986</v>
      </c>
      <c r="AI162" s="5">
        <f t="shared" si="60"/>
        <v>-24486.370194791165</v>
      </c>
      <c r="AJ162" s="5">
        <f t="shared" si="61"/>
        <v>49104.452369860024</v>
      </c>
      <c r="AK162" s="5">
        <f t="shared" si="62"/>
        <v>60989.297293153504</v>
      </c>
      <c r="AL162" s="5">
        <f t="shared" si="63"/>
        <v>1818012.4</v>
      </c>
      <c r="AM162" s="5">
        <f t="shared" si="64"/>
        <v>1859459.101453939</v>
      </c>
      <c r="AN162" s="5">
        <f t="shared" si="65"/>
        <v>34537.536321567415</v>
      </c>
      <c r="AO162" s="5">
        <f t="shared" si="66"/>
        <v>1852549.9363215673</v>
      </c>
      <c r="AP162" s="5">
        <f>VLOOKUP(A162,'Detail SFPR'!$A$5:$M$361,13,FALSE)</f>
        <v>0</v>
      </c>
      <c r="AQ162" s="5">
        <f>VLOOKUP(A162,'Detail SFPR'!A:X,23,FALSE)</f>
        <v>2099173.0496511064</v>
      </c>
      <c r="AR162" s="5">
        <f>VLOOKUP(A162,'Detail SFPR'!$A$5:$T$361,19,FALSE)</f>
        <v>11406.23</v>
      </c>
      <c r="AS162" s="5">
        <f>VLOOKUP(A162,'Detail SFPR'!$A$5:$U$360,21,FALSE)</f>
        <v>6757.8442799999993</v>
      </c>
      <c r="AT162" s="5">
        <f>VLOOKUP(A162,'Detail SFPR'!$A$5:$V$361,22,FALSE)</f>
        <v>165377.66111716739</v>
      </c>
      <c r="AU162" s="5">
        <f t="shared" si="83"/>
        <v>4135264.7213698407</v>
      </c>
      <c r="AV162" s="5"/>
      <c r="AW162" s="5">
        <v>0</v>
      </c>
      <c r="AX162" s="5">
        <v>0</v>
      </c>
      <c r="AY162" s="5">
        <f t="shared" si="67"/>
        <v>0</v>
      </c>
      <c r="AZ162" s="5">
        <f t="shared" si="68"/>
        <v>4135264.7213698407</v>
      </c>
      <c r="BA162" s="5">
        <f t="shared" si="69"/>
        <v>1417328.884865345</v>
      </c>
      <c r="BB162">
        <v>0</v>
      </c>
      <c r="BC162" s="5">
        <f t="shared" si="70"/>
        <v>1417328.884865345</v>
      </c>
      <c r="BD162" s="5">
        <f t="shared" si="71"/>
        <v>206425.031988</v>
      </c>
      <c r="BE162" s="5">
        <f t="shared" si="72"/>
        <v>118702.26980520885</v>
      </c>
      <c r="BF162" s="5">
        <f t="shared" si="73"/>
        <v>49104.452369860024</v>
      </c>
      <c r="BG162" s="5">
        <f t="shared" si="74"/>
        <v>60989.297293153504</v>
      </c>
      <c r="BH162" s="5">
        <f t="shared" si="75"/>
        <v>1852549.9363215673</v>
      </c>
      <c r="BI162" s="5">
        <f>VLOOKUP(A162,'Base Cost'!$A$5:$AF$361,32,FALSE)</f>
        <v>71062.870850181789</v>
      </c>
    </row>
    <row r="163" spans="1:61">
      <c r="A163" t="s">
        <v>435</v>
      </c>
      <c r="B163" t="s">
        <v>436</v>
      </c>
      <c r="C163" t="s">
        <v>140</v>
      </c>
      <c r="D163" s="12" t="s">
        <v>807</v>
      </c>
      <c r="J163" s="5"/>
      <c r="K163" s="5"/>
      <c r="L163" s="5">
        <v>4002499.88</v>
      </c>
      <c r="M163" s="5">
        <f>VLOOKUP(A163,'Detail SFPR'!$A$5:$E$360,5,FALSE)</f>
        <v>7055755.2351850718</v>
      </c>
      <c r="N163" s="5">
        <f t="shared" si="56"/>
        <v>2544277.6874757204</v>
      </c>
      <c r="O163" s="5">
        <v>157988.45000000001</v>
      </c>
      <c r="P163" s="5">
        <f>VLOOKUP(A163,'Detail SFPR'!$A$5:$F$360,6,FALSE)</f>
        <v>616949.56546399998</v>
      </c>
      <c r="Q163" s="5">
        <f t="shared" si="57"/>
        <v>382452.29751615121</v>
      </c>
      <c r="R163" s="5">
        <v>99868.53</v>
      </c>
      <c r="S163" s="5">
        <f>VLOOKUP(A163,'Detail SFPR'!$A$5:$G$360,7,FALSE)</f>
        <v>37045.652176596566</v>
      </c>
      <c r="T163" s="5">
        <f t="shared" si="76"/>
        <v>-52350.304090242083</v>
      </c>
      <c r="U163" s="5">
        <v>0</v>
      </c>
      <c r="V163" s="5">
        <f>VLOOKUP(A163,'Detail SFPR'!$A$5:$H$360,8,FALSE)</f>
        <v>0</v>
      </c>
      <c r="W163" s="5">
        <f t="shared" si="77"/>
        <v>0</v>
      </c>
      <c r="X163" s="5">
        <v>1143981.5</v>
      </c>
      <c r="Y163" s="5">
        <f>VLOOKUP(A163,'Detail SFPR'!$A$5:$I$360,9,FALSE)</f>
        <v>0</v>
      </c>
      <c r="Z163" s="5">
        <f t="shared" si="78"/>
        <v>-953279.78395000007</v>
      </c>
      <c r="AA163" s="5">
        <f t="shared" si="79"/>
        <v>5404338.3600000003</v>
      </c>
      <c r="AB163" s="5">
        <f t="shared" si="80"/>
        <v>7709750.4528256683</v>
      </c>
      <c r="AC163" s="5">
        <f t="shared" si="81"/>
        <v>1921099.8969516298</v>
      </c>
      <c r="AD163" s="5">
        <f t="shared" si="82"/>
        <v>7325438.2569516301</v>
      </c>
      <c r="AE163" s="5"/>
      <c r="AF163" s="5"/>
      <c r="AG163" s="5">
        <f t="shared" si="58"/>
        <v>2544277.6874757204</v>
      </c>
      <c r="AH163" s="5">
        <f t="shared" si="59"/>
        <v>382452.29751615121</v>
      </c>
      <c r="AI163" s="5">
        <f t="shared" si="60"/>
        <v>-52350.304090242083</v>
      </c>
      <c r="AJ163" s="5">
        <f t="shared" si="61"/>
        <v>0</v>
      </c>
      <c r="AK163" s="5">
        <f t="shared" si="62"/>
        <v>-953279.78395000007</v>
      </c>
      <c r="AL163" s="5">
        <f t="shared" si="63"/>
        <v>5404338.3600000003</v>
      </c>
      <c r="AM163" s="5">
        <f t="shared" si="64"/>
        <v>7709750.4528256683</v>
      </c>
      <c r="AN163" s="5">
        <f t="shared" si="65"/>
        <v>1921099.8969516298</v>
      </c>
      <c r="AO163" s="5">
        <f t="shared" si="66"/>
        <v>7325438.2569516301</v>
      </c>
      <c r="AP163" s="5">
        <f>VLOOKUP(A163,'Detail SFPR'!$A$5:$M$361,13,FALSE)</f>
        <v>0</v>
      </c>
      <c r="AQ163" s="5">
        <f>VLOOKUP(A163,'Detail SFPR'!A:X,23,FALSE)</f>
        <v>8850070.805574717</v>
      </c>
      <c r="AR163" s="5">
        <f>VLOOKUP(A163,'Detail SFPR'!$A$5:$T$361,19,FALSE)</f>
        <v>8541.6</v>
      </c>
      <c r="AS163" s="5">
        <f>VLOOKUP(A163,'Detail SFPR'!$A$5:$U$360,21,FALSE)</f>
        <v>36104.483399999997</v>
      </c>
      <c r="AT163" s="5">
        <f>VLOOKUP(A163,'Detail SFPR'!$A$5:$V$361,22,FALSE)</f>
        <v>883547.29306304699</v>
      </c>
      <c r="AU163" s="5">
        <f t="shared" si="83"/>
        <v>17103702.438989393</v>
      </c>
      <c r="AV163" s="5"/>
      <c r="AW163" s="5">
        <v>0</v>
      </c>
      <c r="AX163" s="5">
        <v>0</v>
      </c>
      <c r="AY163" s="5">
        <f t="shared" si="67"/>
        <v>0</v>
      </c>
      <c r="AZ163" s="5">
        <f t="shared" si="68"/>
        <v>17103702.438989393</v>
      </c>
      <c r="BA163" s="5">
        <f t="shared" si="69"/>
        <v>6546777.5674757203</v>
      </c>
      <c r="BB163">
        <v>0</v>
      </c>
      <c r="BC163" s="5">
        <f t="shared" si="70"/>
        <v>6546777.5674757203</v>
      </c>
      <c r="BD163" s="5">
        <f t="shared" si="71"/>
        <v>540440.74751615128</v>
      </c>
      <c r="BE163" s="5">
        <f t="shared" si="72"/>
        <v>47518.225909757915</v>
      </c>
      <c r="BF163" s="5">
        <f t="shared" si="73"/>
        <v>0</v>
      </c>
      <c r="BG163" s="5">
        <f t="shared" si="74"/>
        <v>190701.71604999993</v>
      </c>
      <c r="BH163" s="5">
        <f t="shared" si="75"/>
        <v>7325438.2569516301</v>
      </c>
      <c r="BI163" s="5">
        <f>VLOOKUP(A163,'Base Cost'!$A$5:$AF$361,32,FALSE)</f>
        <v>379660.75195901562</v>
      </c>
    </row>
    <row r="164" spans="1:61">
      <c r="A164" t="s">
        <v>437</v>
      </c>
      <c r="B164" t="s">
        <v>1921</v>
      </c>
      <c r="C164" t="s">
        <v>196</v>
      </c>
      <c r="D164" s="12" t="s">
        <v>1070</v>
      </c>
      <c r="J164" s="5"/>
      <c r="K164" s="5"/>
      <c r="L164" s="5">
        <v>348112.73</v>
      </c>
      <c r="M164" s="5">
        <f>VLOOKUP(A164,'Detail SFPR'!$A$5:$E$360,5,FALSE)</f>
        <v>512575.89973291004</v>
      </c>
      <c r="N164" s="5">
        <f t="shared" si="56"/>
        <v>137047.15933843396</v>
      </c>
      <c r="O164" s="5">
        <v>130047.09</v>
      </c>
      <c r="P164" s="5">
        <f>VLOOKUP(A164,'Detail SFPR'!$A$5:$F$360,6,FALSE)</f>
        <v>154765.20000000001</v>
      </c>
      <c r="Q164" s="5">
        <f t="shared" si="57"/>
        <v>20597.601063000013</v>
      </c>
      <c r="R164" s="5">
        <v>6661.32</v>
      </c>
      <c r="S164" s="5">
        <f>VLOOKUP(A164,'Detail SFPR'!$A$5:$G$360,7,FALSE)</f>
        <v>24050.573529084235</v>
      </c>
      <c r="T164" s="5">
        <f t="shared" si="76"/>
        <v>14490.464965785894</v>
      </c>
      <c r="U164" s="5">
        <v>1136</v>
      </c>
      <c r="V164" s="5">
        <f>VLOOKUP(A164,'Detail SFPR'!$A$5:$H$360,8,FALSE)</f>
        <v>0</v>
      </c>
      <c r="W164" s="5">
        <f t="shared" si="77"/>
        <v>-946.62880000000007</v>
      </c>
      <c r="X164" s="5">
        <v>0</v>
      </c>
      <c r="Y164" s="5">
        <f>VLOOKUP(A164,'Detail SFPR'!$A$5:$I$360,9,FALSE)</f>
        <v>123473.52450299147</v>
      </c>
      <c r="Z164" s="5">
        <f t="shared" si="78"/>
        <v>102890.4879683428</v>
      </c>
      <c r="AA164" s="5">
        <f t="shared" si="79"/>
        <v>485957.13999999996</v>
      </c>
      <c r="AB164" s="5">
        <f t="shared" si="80"/>
        <v>814865.19776498573</v>
      </c>
      <c r="AC164" s="5">
        <f t="shared" si="81"/>
        <v>274079.08453556267</v>
      </c>
      <c r="AD164" s="5">
        <f t="shared" si="82"/>
        <v>760036.22453556256</v>
      </c>
      <c r="AE164" s="5"/>
      <c r="AF164" s="5"/>
      <c r="AG164" s="5">
        <f t="shared" si="58"/>
        <v>137047.15933843396</v>
      </c>
      <c r="AH164" s="5">
        <f t="shared" si="59"/>
        <v>20597.601063000013</v>
      </c>
      <c r="AI164" s="5">
        <f t="shared" si="60"/>
        <v>14490.464965785894</v>
      </c>
      <c r="AJ164" s="5">
        <f t="shared" si="61"/>
        <v>-946.62880000000007</v>
      </c>
      <c r="AK164" s="5">
        <f t="shared" si="62"/>
        <v>102890.4879683428</v>
      </c>
      <c r="AL164" s="5">
        <f t="shared" si="63"/>
        <v>485957.13999999996</v>
      </c>
      <c r="AM164" s="5">
        <f t="shared" si="64"/>
        <v>814865.19776498573</v>
      </c>
      <c r="AN164" s="5">
        <f t="shared" si="65"/>
        <v>274079.08453556267</v>
      </c>
      <c r="AO164" s="5">
        <f t="shared" si="66"/>
        <v>760036.22453556256</v>
      </c>
      <c r="AP164" s="5">
        <f>VLOOKUP(A164,'Detail SFPR'!$A$5:$M$361,13,FALSE)</f>
        <v>0</v>
      </c>
      <c r="AQ164" s="5">
        <f>VLOOKUP(A164,'Detail SFPR'!A:X,23,FALSE)</f>
        <v>892195.10821597558</v>
      </c>
      <c r="AR164" s="5">
        <f>VLOOKUP(A164,'Detail SFPR'!$A$5:$T$361,19,FALSE)</f>
        <v>15351.45</v>
      </c>
      <c r="AS164" s="5">
        <f>VLOOKUP(A164,'Detail SFPR'!$A$5:$U$360,21,FALSE)</f>
        <v>2180.0295599999999</v>
      </c>
      <c r="AT164" s="5">
        <f>VLOOKUP(A164,'Detail SFPR'!$A$5:$V$361,22,FALSE)</f>
        <v>53349.585290989802</v>
      </c>
      <c r="AU164" s="5">
        <f t="shared" si="83"/>
        <v>1723112.3976025279</v>
      </c>
      <c r="AV164" s="5"/>
      <c r="AW164" s="5">
        <v>0</v>
      </c>
      <c r="AX164" s="5">
        <v>0</v>
      </c>
      <c r="AY164" s="5">
        <f t="shared" si="67"/>
        <v>0</v>
      </c>
      <c r="AZ164" s="5">
        <f t="shared" si="68"/>
        <v>1723112.3976025279</v>
      </c>
      <c r="BA164" s="5">
        <f t="shared" si="69"/>
        <v>485159.88933843398</v>
      </c>
      <c r="BB164">
        <v>0</v>
      </c>
      <c r="BC164" s="5">
        <f t="shared" si="70"/>
        <v>485159.88933843398</v>
      </c>
      <c r="BD164" s="5">
        <f t="shared" si="71"/>
        <v>150644.69106300001</v>
      </c>
      <c r="BE164" s="5">
        <f t="shared" si="72"/>
        <v>21151.784965785893</v>
      </c>
      <c r="BF164" s="5">
        <f t="shared" si="73"/>
        <v>189.37119999999993</v>
      </c>
      <c r="BG164" s="5">
        <f t="shared" si="74"/>
        <v>102890.4879683428</v>
      </c>
      <c r="BH164" s="5">
        <f t="shared" si="75"/>
        <v>760036.2245355628</v>
      </c>
      <c r="BI164" s="5">
        <f>VLOOKUP(A164,'Base Cost'!$A$5:$AF$361,32,FALSE)</f>
        <v>22924.345790320378</v>
      </c>
    </row>
    <row r="165" spans="1:61">
      <c r="A165" t="s">
        <v>439</v>
      </c>
      <c r="B165" t="s">
        <v>1922</v>
      </c>
      <c r="C165" t="s">
        <v>80</v>
      </c>
      <c r="D165" s="12" t="s">
        <v>1070</v>
      </c>
      <c r="J165" s="5"/>
      <c r="K165" s="5"/>
      <c r="L165" s="5">
        <v>2282642.12</v>
      </c>
      <c r="M165" s="5">
        <f>VLOOKUP(A165,'Detail SFPR'!$A$5:$E$360,5,FALSE)</f>
        <v>2015458.8936307172</v>
      </c>
      <c r="N165" s="5">
        <f t="shared" si="56"/>
        <v>-222643.78253352348</v>
      </c>
      <c r="O165" s="5">
        <v>1242633.5900000001</v>
      </c>
      <c r="P165" s="5">
        <f>VLOOKUP(A165,'Detail SFPR'!$A$5:$F$360,6,FALSE)</f>
        <v>1049535.9799670691</v>
      </c>
      <c r="Q165" s="5">
        <f t="shared" si="57"/>
        <v>-160908.23844044138</v>
      </c>
      <c r="R165" s="5">
        <v>50241.97</v>
      </c>
      <c r="S165" s="5">
        <f>VLOOKUP(A165,'Detail SFPR'!$A$5:$G$360,7,FALSE)</f>
        <v>9467.2545605993073</v>
      </c>
      <c r="T165" s="5">
        <f t="shared" si="76"/>
        <v>-33977.570375652598</v>
      </c>
      <c r="U165" s="5">
        <v>0</v>
      </c>
      <c r="V165" s="5">
        <f>VLOOKUP(A165,'Detail SFPR'!$A$5:$H$360,8,FALSE)</f>
        <v>0</v>
      </c>
      <c r="W165" s="5">
        <f t="shared" si="77"/>
        <v>0</v>
      </c>
      <c r="X165" s="5">
        <v>0</v>
      </c>
      <c r="Y165" s="5">
        <f>VLOOKUP(A165,'Detail SFPR'!$A$5:$I$360,9,FALSE)</f>
        <v>0</v>
      </c>
      <c r="Z165" s="5">
        <f t="shared" si="78"/>
        <v>0</v>
      </c>
      <c r="AA165" s="5">
        <f t="shared" si="79"/>
        <v>3575517.68</v>
      </c>
      <c r="AB165" s="5">
        <f t="shared" si="80"/>
        <v>3074462.1281583854</v>
      </c>
      <c r="AC165" s="5">
        <f t="shared" si="81"/>
        <v>-417529.5913496174</v>
      </c>
      <c r="AD165" s="5">
        <f t="shared" si="82"/>
        <v>3157988.0886503826</v>
      </c>
      <c r="AE165" s="5"/>
      <c r="AF165" s="5"/>
      <c r="AG165" s="5">
        <f t="shared" si="58"/>
        <v>-222643.78253352348</v>
      </c>
      <c r="AH165" s="5">
        <f t="shared" si="59"/>
        <v>-160908.23844044138</v>
      </c>
      <c r="AI165" s="5">
        <f t="shared" si="60"/>
        <v>-33977.570375652598</v>
      </c>
      <c r="AJ165" s="5">
        <f t="shared" si="61"/>
        <v>0</v>
      </c>
      <c r="AK165" s="5">
        <f t="shared" si="62"/>
        <v>0</v>
      </c>
      <c r="AL165" s="5">
        <f t="shared" si="63"/>
        <v>3575517.68</v>
      </c>
      <c r="AM165" s="5">
        <f t="shared" si="64"/>
        <v>3074462.1281583854</v>
      </c>
      <c r="AN165" s="5">
        <f t="shared" si="65"/>
        <v>-417529.5913496174</v>
      </c>
      <c r="AO165" s="5">
        <f t="shared" si="66"/>
        <v>3074462.1281583854</v>
      </c>
      <c r="AP165" s="5">
        <f>VLOOKUP(A165,'Detail SFPR'!$A$5:$M$361,13,FALSE)</f>
        <v>0</v>
      </c>
      <c r="AQ165" s="5">
        <f>VLOOKUP(A165,'Detail SFPR'!A:X,23,FALSE)</f>
        <v>3431542.4261529618</v>
      </c>
      <c r="AR165" s="5">
        <f>VLOOKUP(A165,'Detail SFPR'!$A$5:$T$361,19,FALSE)</f>
        <v>12616.54</v>
      </c>
      <c r="AS165" s="5">
        <f>VLOOKUP(A165,'Detail SFPR'!$A$5:$U$360,21,FALSE)</f>
        <v>10066.552520000001</v>
      </c>
      <c r="AT165" s="5">
        <f>VLOOKUP(A165,'Detail SFPR'!$A$5:$V$361,22,FALSE)</f>
        <v>246348.2202745766</v>
      </c>
      <c r="AU165" s="5">
        <f t="shared" si="83"/>
        <v>6775035.8671059245</v>
      </c>
      <c r="AV165" s="5"/>
      <c r="AW165" s="5">
        <v>0</v>
      </c>
      <c r="AX165" s="5">
        <v>0</v>
      </c>
      <c r="AY165" s="5">
        <f t="shared" si="67"/>
        <v>0</v>
      </c>
      <c r="AZ165" s="5">
        <f t="shared" si="68"/>
        <v>6775035.8671059245</v>
      </c>
      <c r="BA165" s="5">
        <f t="shared" si="69"/>
        <v>2015458.8936307172</v>
      </c>
      <c r="BB165">
        <v>0</v>
      </c>
      <c r="BC165" s="5">
        <f t="shared" si="70"/>
        <v>2015458.8936307172</v>
      </c>
      <c r="BD165" s="5">
        <f t="shared" si="71"/>
        <v>1049535.9799670691</v>
      </c>
      <c r="BE165" s="5">
        <f t="shared" si="72"/>
        <v>9467.2545605993073</v>
      </c>
      <c r="BF165" s="5">
        <f t="shared" si="73"/>
        <v>0</v>
      </c>
      <c r="BG165" s="5">
        <f t="shared" si="74"/>
        <v>0</v>
      </c>
      <c r="BH165" s="5">
        <f t="shared" si="75"/>
        <v>3074462.1281583854</v>
      </c>
      <c r="BI165" s="5">
        <f>VLOOKUP(A165,'Base Cost'!$A$5:$AF$361,32,FALSE)</f>
        <v>105855.96412045944</v>
      </c>
    </row>
    <row r="166" spans="1:61">
      <c r="A166" t="s">
        <v>441</v>
      </c>
      <c r="B166" t="s">
        <v>442</v>
      </c>
      <c r="C166" t="s">
        <v>68</v>
      </c>
      <c r="D166" s="12" t="s">
        <v>1070</v>
      </c>
      <c r="J166" s="5"/>
      <c r="K166" s="5"/>
      <c r="L166" s="5">
        <v>713042.64</v>
      </c>
      <c r="M166" s="5">
        <f>VLOOKUP(A166,'Detail SFPR'!$A$5:$E$360,5,FALSE)</f>
        <v>854945.74876143085</v>
      </c>
      <c r="N166" s="5">
        <f t="shared" si="56"/>
        <v>118247.86053090032</v>
      </c>
      <c r="O166" s="5">
        <v>35176.89</v>
      </c>
      <c r="P166" s="5">
        <f>VLOOKUP(A166,'Detail SFPR'!$A$5:$F$360,6,FALSE)</f>
        <v>52931.740000000005</v>
      </c>
      <c r="Q166" s="5">
        <f t="shared" si="57"/>
        <v>14795.116505000005</v>
      </c>
      <c r="R166" s="5">
        <v>56251.1</v>
      </c>
      <c r="S166" s="5">
        <f>VLOOKUP(A166,'Detail SFPR'!$A$5:$G$360,7,FALSE)</f>
        <v>84222.30298147854</v>
      </c>
      <c r="T166" s="5">
        <f t="shared" si="76"/>
        <v>23308.403444466068</v>
      </c>
      <c r="U166" s="5">
        <v>0</v>
      </c>
      <c r="V166" s="5">
        <f>VLOOKUP(A166,'Detail SFPR'!$A$5:$H$360,8,FALSE)</f>
        <v>0</v>
      </c>
      <c r="W166" s="5">
        <f t="shared" si="77"/>
        <v>0</v>
      </c>
      <c r="X166" s="5">
        <v>0</v>
      </c>
      <c r="Y166" s="5">
        <f>VLOOKUP(A166,'Detail SFPR'!$A$5:$I$360,9,FALSE)</f>
        <v>0</v>
      </c>
      <c r="Z166" s="5">
        <f t="shared" si="78"/>
        <v>0</v>
      </c>
      <c r="AA166" s="5">
        <f t="shared" si="79"/>
        <v>804470.63</v>
      </c>
      <c r="AB166" s="5">
        <f t="shared" si="80"/>
        <v>992099.79174290935</v>
      </c>
      <c r="AC166" s="5">
        <f t="shared" si="81"/>
        <v>156351.38048036638</v>
      </c>
      <c r="AD166" s="5">
        <f t="shared" si="82"/>
        <v>960822.01048036641</v>
      </c>
      <c r="AE166" s="5"/>
      <c r="AF166" s="5"/>
      <c r="AG166" s="5">
        <f t="shared" si="58"/>
        <v>118247.86053090032</v>
      </c>
      <c r="AH166" s="5">
        <f t="shared" si="59"/>
        <v>14795.116505000005</v>
      </c>
      <c r="AI166" s="5">
        <f t="shared" si="60"/>
        <v>23308.403444466068</v>
      </c>
      <c r="AJ166" s="5">
        <f t="shared" si="61"/>
        <v>0</v>
      </c>
      <c r="AK166" s="5">
        <f t="shared" si="62"/>
        <v>0</v>
      </c>
      <c r="AL166" s="5">
        <f t="shared" si="63"/>
        <v>804470.63</v>
      </c>
      <c r="AM166" s="5">
        <f t="shared" si="64"/>
        <v>992099.79174290935</v>
      </c>
      <c r="AN166" s="5">
        <f t="shared" si="65"/>
        <v>156351.38048036638</v>
      </c>
      <c r="AO166" s="5">
        <f t="shared" si="66"/>
        <v>960822.01048036641</v>
      </c>
      <c r="AP166" s="5">
        <f>VLOOKUP(A166,'Detail SFPR'!$A$5:$M$361,13,FALSE)</f>
        <v>0</v>
      </c>
      <c r="AQ166" s="5">
        <f>VLOOKUP(A166,'Detail SFPR'!A:X,23,FALSE)</f>
        <v>1139957.1317136097</v>
      </c>
      <c r="AR166" s="5">
        <f>VLOOKUP(A166,'Detail SFPR'!$A$5:$T$361,19,FALSE)</f>
        <v>9920.4500000000007</v>
      </c>
      <c r="AS166" s="5">
        <f>VLOOKUP(A166,'Detail SFPR'!$A$5:$U$360,21,FALSE)</f>
        <v>4168.2884400000003</v>
      </c>
      <c r="AT166" s="5">
        <f>VLOOKUP(A166,'Detail SFPR'!$A$5:$V$361,22,FALSE)</f>
        <v>102006.1671307002</v>
      </c>
      <c r="AU166" s="5">
        <f t="shared" si="83"/>
        <v>2216874.0477646762</v>
      </c>
      <c r="AV166" s="5"/>
      <c r="AW166" s="5">
        <v>0</v>
      </c>
      <c r="AX166" s="5">
        <v>0</v>
      </c>
      <c r="AY166" s="5">
        <f t="shared" si="67"/>
        <v>0</v>
      </c>
      <c r="AZ166" s="5">
        <f t="shared" si="68"/>
        <v>2216874.0477646762</v>
      </c>
      <c r="BA166" s="5">
        <f t="shared" si="69"/>
        <v>831290.50053090032</v>
      </c>
      <c r="BB166">
        <v>0</v>
      </c>
      <c r="BC166" s="5">
        <f t="shared" si="70"/>
        <v>831290.50053090032</v>
      </c>
      <c r="BD166" s="5">
        <f t="shared" si="71"/>
        <v>49972.006505000005</v>
      </c>
      <c r="BE166" s="5">
        <f t="shared" si="72"/>
        <v>79559.503444466071</v>
      </c>
      <c r="BF166" s="5">
        <f t="shared" si="73"/>
        <v>0</v>
      </c>
      <c r="BG166" s="5">
        <f t="shared" si="74"/>
        <v>0</v>
      </c>
      <c r="BH166" s="5">
        <f t="shared" si="75"/>
        <v>960822.01048036641</v>
      </c>
      <c r="BI166" s="5">
        <f>VLOOKUP(A166,'Base Cost'!$A$5:$AF$361,32,FALSE)</f>
        <v>43832.105447393609</v>
      </c>
    </row>
    <row r="167" spans="1:61">
      <c r="A167" t="s">
        <v>443</v>
      </c>
      <c r="B167" t="s">
        <v>444</v>
      </c>
      <c r="C167" t="s">
        <v>80</v>
      </c>
      <c r="D167" s="12" t="s">
        <v>1070</v>
      </c>
      <c r="J167" s="5"/>
      <c r="K167" s="5"/>
      <c r="L167" s="5">
        <v>2369135.9700000002</v>
      </c>
      <c r="M167" s="5">
        <f>VLOOKUP(A167,'Detail SFPR'!$A$5:$E$360,5,FALSE)</f>
        <v>1987665.7678281022</v>
      </c>
      <c r="N167" s="5">
        <f t="shared" si="56"/>
        <v>-317879.11946984258</v>
      </c>
      <c r="O167" s="5">
        <v>456037.88</v>
      </c>
      <c r="P167" s="5">
        <f>VLOOKUP(A167,'Detail SFPR'!$A$5:$F$360,6,FALSE)</f>
        <v>355785.51</v>
      </c>
      <c r="Q167" s="5">
        <f t="shared" si="57"/>
        <v>-83540.299920999998</v>
      </c>
      <c r="R167" s="5">
        <v>377381.94</v>
      </c>
      <c r="S167" s="5">
        <f>VLOOKUP(A167,'Detail SFPR'!$A$5:$G$360,7,FALSE)</f>
        <v>227747.45793442952</v>
      </c>
      <c r="T167" s="5">
        <f t="shared" si="76"/>
        <v>-124690.41390523988</v>
      </c>
      <c r="U167" s="5">
        <v>37303.360000000001</v>
      </c>
      <c r="V167" s="5">
        <f>VLOOKUP(A167,'Detail SFPR'!$A$5:$H$360,8,FALSE)</f>
        <v>31755.015028625348</v>
      </c>
      <c r="W167" s="5">
        <f t="shared" si="77"/>
        <v>-4623.435864646498</v>
      </c>
      <c r="X167" s="5">
        <v>0</v>
      </c>
      <c r="Y167" s="5">
        <f>VLOOKUP(A167,'Detail SFPR'!$A$5:$I$360,9,FALSE)</f>
        <v>0</v>
      </c>
      <c r="Z167" s="5">
        <f t="shared" si="78"/>
        <v>0</v>
      </c>
      <c r="AA167" s="5">
        <f t="shared" si="79"/>
        <v>3239859.15</v>
      </c>
      <c r="AB167" s="5">
        <f t="shared" si="80"/>
        <v>2602953.7507911567</v>
      </c>
      <c r="AC167" s="5">
        <f t="shared" si="81"/>
        <v>-530733.2691607289</v>
      </c>
      <c r="AD167" s="5">
        <f t="shared" si="82"/>
        <v>2709125.880839271</v>
      </c>
      <c r="AE167" s="5"/>
      <c r="AF167" s="5"/>
      <c r="AG167" s="5">
        <f t="shared" si="58"/>
        <v>-317879.11946984258</v>
      </c>
      <c r="AH167" s="5">
        <f t="shared" si="59"/>
        <v>-83540.299920999998</v>
      </c>
      <c r="AI167" s="5">
        <f t="shared" si="60"/>
        <v>-124690.41390523988</v>
      </c>
      <c r="AJ167" s="5">
        <f t="shared" si="61"/>
        <v>-4623.435864646498</v>
      </c>
      <c r="AK167" s="5">
        <f t="shared" si="62"/>
        <v>0</v>
      </c>
      <c r="AL167" s="5">
        <f t="shared" si="63"/>
        <v>3239859.15</v>
      </c>
      <c r="AM167" s="5">
        <f t="shared" si="64"/>
        <v>2602953.7507911567</v>
      </c>
      <c r="AN167" s="5">
        <f t="shared" si="65"/>
        <v>-530733.2691607289</v>
      </c>
      <c r="AO167" s="5">
        <f t="shared" si="66"/>
        <v>2602953.7507911567</v>
      </c>
      <c r="AP167" s="5">
        <f>VLOOKUP(A167,'Detail SFPR'!$A$5:$M$361,13,FALSE)</f>
        <v>0</v>
      </c>
      <c r="AQ167" s="5">
        <f>VLOOKUP(A167,'Detail SFPR'!A:X,23,FALSE)</f>
        <v>2947817.4180944064</v>
      </c>
      <c r="AR167" s="5">
        <f>VLOOKUP(A167,'Detail SFPR'!$A$5:$T$361,19,FALSE)</f>
        <v>11109.37</v>
      </c>
      <c r="AS167" s="5">
        <f>VLOOKUP(A167,'Detail SFPR'!$A$5:$U$360,21,FALSE)</f>
        <v>9722.15</v>
      </c>
      <c r="AT167" s="5">
        <f>VLOOKUP(A167,'Detail SFPR'!$A$5:$V$361,22,FALSE)</f>
        <v>237920.01730324997</v>
      </c>
      <c r="AU167" s="5">
        <f t="shared" si="83"/>
        <v>5809522.7061888129</v>
      </c>
      <c r="AV167" s="5"/>
      <c r="AW167" s="5">
        <v>0</v>
      </c>
      <c r="AX167" s="5">
        <v>0</v>
      </c>
      <c r="AY167" s="5">
        <f t="shared" si="67"/>
        <v>0</v>
      </c>
      <c r="AZ167" s="5">
        <f t="shared" si="68"/>
        <v>5809522.7061888129</v>
      </c>
      <c r="BA167" s="5">
        <f t="shared" si="69"/>
        <v>1987665.7678281022</v>
      </c>
      <c r="BB167">
        <v>0</v>
      </c>
      <c r="BC167" s="5">
        <f t="shared" si="70"/>
        <v>1987665.7678281022</v>
      </c>
      <c r="BD167" s="5">
        <f t="shared" si="71"/>
        <v>355785.51</v>
      </c>
      <c r="BE167" s="5">
        <f t="shared" si="72"/>
        <v>227747.45793442952</v>
      </c>
      <c r="BF167" s="5">
        <f t="shared" si="73"/>
        <v>31755.015028625348</v>
      </c>
      <c r="BG167" s="5">
        <f t="shared" si="74"/>
        <v>0</v>
      </c>
      <c r="BH167" s="5">
        <f t="shared" si="75"/>
        <v>2602953.7507911567</v>
      </c>
      <c r="BI167" s="5">
        <f>VLOOKUP(A167,'Base Cost'!$A$5:$AF$361,32,FALSE)</f>
        <v>102234.36072369736</v>
      </c>
    </row>
    <row r="168" spans="1:61">
      <c r="A168" t="s">
        <v>445</v>
      </c>
      <c r="B168" t="s">
        <v>1923</v>
      </c>
      <c r="C168" t="s">
        <v>98</v>
      </c>
      <c r="D168" s="12" t="s">
        <v>1070</v>
      </c>
      <c r="J168" s="5"/>
      <c r="K168" s="5"/>
      <c r="L168" s="5">
        <v>1002553.4</v>
      </c>
      <c r="M168" s="5">
        <f>VLOOKUP(A168,'Detail SFPR'!$A$5:$E$360,5,FALSE)</f>
        <v>822832.34755543305</v>
      </c>
      <c r="N168" s="5">
        <f t="shared" si="56"/>
        <v>-149761.55300205766</v>
      </c>
      <c r="O168" s="5">
        <v>72809.62</v>
      </c>
      <c r="P168" s="5">
        <f>VLOOKUP(A168,'Detail SFPR'!$A$5:$F$360,6,FALSE)</f>
        <v>79395.839999999997</v>
      </c>
      <c r="Q168" s="5">
        <f t="shared" si="57"/>
        <v>5488.2971260000013</v>
      </c>
      <c r="R168" s="5">
        <v>143457.4</v>
      </c>
      <c r="S168" s="5">
        <f>VLOOKUP(A168,'Detail SFPR'!$A$5:$G$360,7,FALSE)</f>
        <v>118882.5959011699</v>
      </c>
      <c r="T168" s="5">
        <f t="shared" si="76"/>
        <v>-20478.184255555116</v>
      </c>
      <c r="U168" s="5">
        <v>0</v>
      </c>
      <c r="V168" s="5">
        <f>VLOOKUP(A168,'Detail SFPR'!$A$5:$H$360,8,FALSE)</f>
        <v>1299.7018970000001</v>
      </c>
      <c r="W168" s="5">
        <f t="shared" si="77"/>
        <v>1083.0415907701001</v>
      </c>
      <c r="X168" s="5">
        <v>0</v>
      </c>
      <c r="Y168" s="5">
        <f>VLOOKUP(A168,'Detail SFPR'!$A$5:$I$360,9,FALSE)</f>
        <v>0</v>
      </c>
      <c r="Z168" s="5">
        <f t="shared" si="78"/>
        <v>0</v>
      </c>
      <c r="AA168" s="5">
        <f t="shared" si="79"/>
        <v>1218820.42</v>
      </c>
      <c r="AB168" s="5">
        <f t="shared" si="80"/>
        <v>1022410.4853536029</v>
      </c>
      <c r="AC168" s="5">
        <f t="shared" si="81"/>
        <v>-163668.3985408427</v>
      </c>
      <c r="AD168" s="5">
        <f t="shared" si="82"/>
        <v>1055152.0214591571</v>
      </c>
      <c r="AE168" s="5"/>
      <c r="AF168" s="5"/>
      <c r="AG168" s="5">
        <f t="shared" si="58"/>
        <v>-149761.55300205766</v>
      </c>
      <c r="AH168" s="5">
        <f t="shared" si="59"/>
        <v>5488.2971260000013</v>
      </c>
      <c r="AI168" s="5">
        <f t="shared" si="60"/>
        <v>-20478.184255555116</v>
      </c>
      <c r="AJ168" s="5">
        <f t="shared" si="61"/>
        <v>1083.0415907701001</v>
      </c>
      <c r="AK168" s="5">
        <f t="shared" si="62"/>
        <v>0</v>
      </c>
      <c r="AL168" s="5">
        <f t="shared" si="63"/>
        <v>1218820.42</v>
      </c>
      <c r="AM168" s="5">
        <f t="shared" si="64"/>
        <v>1022410.4853536029</v>
      </c>
      <c r="AN168" s="5">
        <f t="shared" si="65"/>
        <v>-163668.3985408427</v>
      </c>
      <c r="AO168" s="5">
        <f t="shared" si="66"/>
        <v>1022410.4853536029</v>
      </c>
      <c r="AP168" s="5">
        <f>VLOOKUP(A168,'Detail SFPR'!$A$5:$M$361,13,FALSE)</f>
        <v>0</v>
      </c>
      <c r="AQ168" s="5">
        <f>VLOOKUP(A168,'Detail SFPR'!A:X,23,FALSE)</f>
        <v>1166261.6326587503</v>
      </c>
      <c r="AR168" s="5">
        <f>VLOOKUP(A168,'Detail SFPR'!$A$5:$T$361,19,FALSE)</f>
        <v>10484.56</v>
      </c>
      <c r="AS168" s="5">
        <f>VLOOKUP(A168,'Detail SFPR'!$A$5:$U$360,21,FALSE)</f>
        <v>4055.3487199999995</v>
      </c>
      <c r="AT168" s="5">
        <f>VLOOKUP(A168,'Detail SFPR'!$A$5:$V$361,22,FALSE)</f>
        <v>99242.311385147594</v>
      </c>
      <c r="AU168" s="5">
        <f t="shared" si="83"/>
        <v>2302454.3381175012</v>
      </c>
      <c r="AV168" s="5"/>
      <c r="AW168" s="5">
        <v>0</v>
      </c>
      <c r="AX168" s="5">
        <v>0</v>
      </c>
      <c r="AY168" s="5">
        <f t="shared" si="67"/>
        <v>0</v>
      </c>
      <c r="AZ168" s="5">
        <f t="shared" si="68"/>
        <v>2302454.3381175012</v>
      </c>
      <c r="BA168" s="5">
        <f t="shared" si="69"/>
        <v>822832.34755543305</v>
      </c>
      <c r="BB168">
        <v>0</v>
      </c>
      <c r="BC168" s="5">
        <f t="shared" si="70"/>
        <v>822832.34755543305</v>
      </c>
      <c r="BD168" s="5">
        <f t="shared" si="71"/>
        <v>79395.839999999997</v>
      </c>
      <c r="BE168" s="5">
        <f t="shared" si="72"/>
        <v>118882.5959011699</v>
      </c>
      <c r="BF168" s="5">
        <f t="shared" si="73"/>
        <v>1299.7018970000001</v>
      </c>
      <c r="BG168" s="5">
        <f t="shared" si="74"/>
        <v>0</v>
      </c>
      <c r="BH168" s="5">
        <f t="shared" si="75"/>
        <v>1022410.4853536029</v>
      </c>
      <c r="BI168" s="5">
        <f>VLOOKUP(A168,'Base Cost'!$A$5:$AF$361,32,FALSE)</f>
        <v>42644.475131618456</v>
      </c>
    </row>
    <row r="169" spans="1:61">
      <c r="A169" t="s">
        <v>447</v>
      </c>
      <c r="B169" t="s">
        <v>448</v>
      </c>
      <c r="C169" t="s">
        <v>93</v>
      </c>
      <c r="D169" s="12" t="s">
        <v>1070</v>
      </c>
      <c r="J169" s="5"/>
      <c r="K169" s="5"/>
      <c r="L169" s="5">
        <v>463243.16</v>
      </c>
      <c r="M169" s="5">
        <f>VLOOKUP(A169,'Detail SFPR'!$A$5:$E$360,5,FALSE)</f>
        <v>1162068.0550911943</v>
      </c>
      <c r="N169" s="5">
        <f t="shared" si="56"/>
        <v>582330.78507949237</v>
      </c>
      <c r="O169" s="5">
        <v>152252.87</v>
      </c>
      <c r="P169" s="5">
        <f>VLOOKUP(A169,'Detail SFPR'!$A$5:$F$360,6,FALSE)</f>
        <v>206639.88</v>
      </c>
      <c r="Q169" s="5">
        <f t="shared" si="57"/>
        <v>45320.695433000008</v>
      </c>
      <c r="R169" s="5">
        <v>57484.65</v>
      </c>
      <c r="S169" s="5">
        <f>VLOOKUP(A169,'Detail SFPR'!$A$5:$G$360,7,FALSE)</f>
        <v>101792.78660316508</v>
      </c>
      <c r="T169" s="5">
        <f t="shared" si="76"/>
        <v>36921.970231417457</v>
      </c>
      <c r="U169" s="5">
        <v>0</v>
      </c>
      <c r="V169" s="5">
        <f>VLOOKUP(A169,'Detail SFPR'!$A$5:$H$360,8,FALSE)</f>
        <v>0</v>
      </c>
      <c r="W169" s="5">
        <f t="shared" si="77"/>
        <v>0</v>
      </c>
      <c r="X169" s="5">
        <v>172226.9</v>
      </c>
      <c r="Y169" s="5">
        <f>VLOOKUP(A169,'Detail SFPR'!$A$5:$I$360,9,FALSE)</f>
        <v>709690.77562335704</v>
      </c>
      <c r="Z169" s="5">
        <f t="shared" si="78"/>
        <v>447868.64755694341</v>
      </c>
      <c r="AA169" s="5">
        <f t="shared" si="79"/>
        <v>845207.58000000007</v>
      </c>
      <c r="AB169" s="5">
        <f t="shared" si="80"/>
        <v>2180191.4973177165</v>
      </c>
      <c r="AC169" s="5">
        <f t="shared" si="81"/>
        <v>1112442.0983008533</v>
      </c>
      <c r="AD169" s="5">
        <f t="shared" si="82"/>
        <v>1957649.6783008534</v>
      </c>
      <c r="AE169" s="5"/>
      <c r="AF169" s="5"/>
      <c r="AG169" s="5">
        <f t="shared" si="58"/>
        <v>582330.78507949237</v>
      </c>
      <c r="AH169" s="5">
        <f t="shared" si="59"/>
        <v>45320.695433000008</v>
      </c>
      <c r="AI169" s="5">
        <f t="shared" si="60"/>
        <v>36921.970231417457</v>
      </c>
      <c r="AJ169" s="5">
        <f t="shared" si="61"/>
        <v>0</v>
      </c>
      <c r="AK169" s="5">
        <f t="shared" si="62"/>
        <v>447868.64755694341</v>
      </c>
      <c r="AL169" s="5">
        <f t="shared" si="63"/>
        <v>845207.58000000007</v>
      </c>
      <c r="AM169" s="5">
        <f t="shared" si="64"/>
        <v>2180191.4973177165</v>
      </c>
      <c r="AN169" s="5">
        <f t="shared" si="65"/>
        <v>1112442.0983008533</v>
      </c>
      <c r="AO169" s="5">
        <f t="shared" si="66"/>
        <v>1957649.6783008534</v>
      </c>
      <c r="AP169" s="5">
        <f>VLOOKUP(A169,'Detail SFPR'!$A$5:$M$361,13,FALSE)</f>
        <v>73544.900000000009</v>
      </c>
      <c r="AQ169" s="5">
        <f>VLOOKUP(A169,'Detail SFPR'!A:X,23,FALSE)</f>
        <v>2449434.0592333293</v>
      </c>
      <c r="AR169" s="5">
        <f>VLOOKUP(A169,'Detail SFPR'!$A$5:$T$361,19,FALSE)</f>
        <v>16740.400000000001</v>
      </c>
      <c r="AS169" s="5">
        <f>VLOOKUP(A169,'Detail SFPR'!$A$5:$U$360,21,FALSE)</f>
        <v>5516.9686000000002</v>
      </c>
      <c r="AT169" s="5">
        <f>VLOOKUP(A169,'Detail SFPR'!$A$5:$V$361,22,FALSE)</f>
        <v>135011.00731561301</v>
      </c>
      <c r="AU169" s="5">
        <f t="shared" si="83"/>
        <v>4637897.0134497965</v>
      </c>
      <c r="AV169" s="5"/>
      <c r="AW169" s="5">
        <v>0</v>
      </c>
      <c r="AX169" s="5">
        <v>0</v>
      </c>
      <c r="AY169" s="5">
        <f t="shared" si="67"/>
        <v>0</v>
      </c>
      <c r="AZ169" s="5">
        <f t="shared" si="68"/>
        <v>4637897.0134497965</v>
      </c>
      <c r="BA169" s="5">
        <f t="shared" si="69"/>
        <v>1045573.9450794924</v>
      </c>
      <c r="BB169">
        <v>0</v>
      </c>
      <c r="BC169" s="5">
        <f t="shared" si="70"/>
        <v>1045573.9450794924</v>
      </c>
      <c r="BD169" s="5">
        <f t="shared" si="71"/>
        <v>197573.56543300001</v>
      </c>
      <c r="BE169" s="5">
        <f t="shared" si="72"/>
        <v>94406.620231417459</v>
      </c>
      <c r="BF169" s="5">
        <f t="shared" si="73"/>
        <v>0</v>
      </c>
      <c r="BG169" s="5">
        <f t="shared" si="74"/>
        <v>620095.54755694338</v>
      </c>
      <c r="BH169" s="5">
        <f t="shared" si="75"/>
        <v>1957649.6783008534</v>
      </c>
      <c r="BI169" s="5">
        <f>VLOOKUP(A169,'Base Cost'!$A$5:$AF$361,32,FALSE)</f>
        <v>58014.303210062761</v>
      </c>
    </row>
    <row r="170" spans="1:61">
      <c r="A170" t="s">
        <v>449</v>
      </c>
      <c r="B170" t="s">
        <v>1924</v>
      </c>
      <c r="C170" t="s">
        <v>93</v>
      </c>
      <c r="D170" s="12" t="s">
        <v>1070</v>
      </c>
      <c r="J170" s="5"/>
      <c r="K170" s="5"/>
      <c r="L170" s="5">
        <v>1964832.93</v>
      </c>
      <c r="M170" s="5">
        <f>VLOOKUP(A170,'Detail SFPR'!$A$5:$E$360,5,FALSE)</f>
        <v>1922800.9812630583</v>
      </c>
      <c r="N170" s="5">
        <f t="shared" si="56"/>
        <v>-35025.222882493501</v>
      </c>
      <c r="O170" s="5">
        <v>158617.62</v>
      </c>
      <c r="P170" s="5">
        <f>VLOOKUP(A170,'Detail SFPR'!$A$5:$F$360,6,FALSE)</f>
        <v>223801.14</v>
      </c>
      <c r="Q170" s="5">
        <f t="shared" si="57"/>
        <v>54317.427216000018</v>
      </c>
      <c r="R170" s="5">
        <v>272841.42</v>
      </c>
      <c r="S170" s="5">
        <f>VLOOKUP(A170,'Detail SFPR'!$A$5:$G$360,7,FALSE)</f>
        <v>228099.92071997395</v>
      </c>
      <c r="T170" s="5">
        <f t="shared" si="76"/>
        <v>-37283.091350045695</v>
      </c>
      <c r="U170" s="5">
        <v>6180.7</v>
      </c>
      <c r="V170" s="5">
        <f>VLOOKUP(A170,'Detail SFPR'!$A$5:$H$360,8,FALSE)</f>
        <v>2599.4037940000003</v>
      </c>
      <c r="W170" s="5">
        <f t="shared" si="77"/>
        <v>-2984.2941284597996</v>
      </c>
      <c r="X170" s="5">
        <v>0</v>
      </c>
      <c r="Y170" s="5">
        <f>VLOOKUP(A170,'Detail SFPR'!$A$5:$I$360,9,FALSE)</f>
        <v>2870.2810856243527</v>
      </c>
      <c r="Z170" s="5">
        <f t="shared" si="78"/>
        <v>2391.8052286507732</v>
      </c>
      <c r="AA170" s="5">
        <f t="shared" si="79"/>
        <v>2402472.67</v>
      </c>
      <c r="AB170" s="5">
        <f t="shared" si="80"/>
        <v>2380171.7268626564</v>
      </c>
      <c r="AC170" s="5">
        <f t="shared" si="81"/>
        <v>-18583.375916348203</v>
      </c>
      <c r="AD170" s="5">
        <f t="shared" si="82"/>
        <v>2383889.2940836516</v>
      </c>
      <c r="AE170" s="5"/>
      <c r="AF170" s="5"/>
      <c r="AG170" s="5">
        <f t="shared" si="58"/>
        <v>-35025.222882493501</v>
      </c>
      <c r="AH170" s="5">
        <f t="shared" si="59"/>
        <v>54317.427216000018</v>
      </c>
      <c r="AI170" s="5">
        <f t="shared" si="60"/>
        <v>-37283.091350045695</v>
      </c>
      <c r="AJ170" s="5">
        <f t="shared" si="61"/>
        <v>-2984.2941284597996</v>
      </c>
      <c r="AK170" s="5">
        <f t="shared" si="62"/>
        <v>2391.8052286507732</v>
      </c>
      <c r="AL170" s="5">
        <f t="shared" si="63"/>
        <v>2402472.67</v>
      </c>
      <c r="AM170" s="5">
        <f t="shared" si="64"/>
        <v>2380171.7268626564</v>
      </c>
      <c r="AN170" s="5">
        <f t="shared" si="65"/>
        <v>-18583.375916348203</v>
      </c>
      <c r="AO170" s="5">
        <f t="shared" si="66"/>
        <v>2380171.7268626564</v>
      </c>
      <c r="AP170" s="5">
        <f>VLOOKUP(A170,'Detail SFPR'!$A$5:$M$361,13,FALSE)</f>
        <v>0</v>
      </c>
      <c r="AQ170" s="5">
        <f>VLOOKUP(A170,'Detail SFPR'!A:X,23,FALSE)</f>
        <v>2709286.9798295884</v>
      </c>
      <c r="AR170" s="5">
        <f>VLOOKUP(A170,'Detail SFPR'!$A$5:$T$361,19,FALSE)</f>
        <v>10661.37</v>
      </c>
      <c r="AS170" s="5">
        <f>VLOOKUP(A170,'Detail SFPR'!$A$5:$U$360,21,FALSE)</f>
        <v>9278.1819599999999</v>
      </c>
      <c r="AT170" s="5">
        <f>VLOOKUP(A170,'Detail SFPR'!$A$5:$V$361,22,FALSE)</f>
        <v>227055.25140693181</v>
      </c>
      <c r="AU170" s="5">
        <f t="shared" si="83"/>
        <v>5336453.5100591769</v>
      </c>
      <c r="AV170" s="5"/>
      <c r="AW170" s="5">
        <v>0</v>
      </c>
      <c r="AX170" s="5">
        <v>0</v>
      </c>
      <c r="AY170" s="5">
        <f t="shared" si="67"/>
        <v>0</v>
      </c>
      <c r="AZ170" s="5">
        <f t="shared" si="68"/>
        <v>5336453.5100591769</v>
      </c>
      <c r="BA170" s="5">
        <f t="shared" si="69"/>
        <v>1922800.9812630583</v>
      </c>
      <c r="BB170">
        <v>0</v>
      </c>
      <c r="BC170" s="5">
        <f t="shared" si="70"/>
        <v>1922800.9812630583</v>
      </c>
      <c r="BD170" s="5">
        <f t="shared" si="71"/>
        <v>223801.14</v>
      </c>
      <c r="BE170" s="5">
        <f t="shared" si="72"/>
        <v>228099.92071997395</v>
      </c>
      <c r="BF170" s="5">
        <f t="shared" si="73"/>
        <v>2599.4037940000003</v>
      </c>
      <c r="BG170" s="5">
        <f t="shared" si="74"/>
        <v>2870.2810856243527</v>
      </c>
      <c r="BH170" s="5">
        <f t="shared" si="75"/>
        <v>2380171.7268626564</v>
      </c>
      <c r="BI170" s="5">
        <f>VLOOKUP(A170,'Base Cost'!$A$5:$AF$361,32,FALSE)</f>
        <v>97565.764914009909</v>
      </c>
    </row>
    <row r="171" spans="1:61">
      <c r="A171" t="s">
        <v>451</v>
      </c>
      <c r="B171" t="s">
        <v>1925</v>
      </c>
      <c r="C171" t="s">
        <v>68</v>
      </c>
      <c r="D171" s="12" t="s">
        <v>1070</v>
      </c>
      <c r="J171" s="5"/>
      <c r="K171" s="5"/>
      <c r="L171" s="5">
        <v>479973.25</v>
      </c>
      <c r="M171" s="5">
        <f>VLOOKUP(A171,'Detail SFPR'!$A$5:$E$360,5,FALSE)</f>
        <v>457475.87002265453</v>
      </c>
      <c r="N171" s="5">
        <f t="shared" si="56"/>
        <v>-18747.066735121978</v>
      </c>
      <c r="O171" s="5">
        <v>451272.99</v>
      </c>
      <c r="P171" s="5">
        <f>VLOOKUP(A171,'Detail SFPR'!$A$5:$F$360,6,FALSE)</f>
        <v>596641.36</v>
      </c>
      <c r="Q171" s="5">
        <f t="shared" si="57"/>
        <v>121135.462721</v>
      </c>
      <c r="R171" s="5">
        <v>32921.279999999999</v>
      </c>
      <c r="S171" s="5">
        <f>VLOOKUP(A171,'Detail SFPR'!$A$5:$G$360,7,FALSE)</f>
        <v>18170.095951906729</v>
      </c>
      <c r="T171" s="5">
        <f t="shared" si="76"/>
        <v>-12292.161667276123</v>
      </c>
      <c r="U171" s="5">
        <v>0</v>
      </c>
      <c r="V171" s="5">
        <f>VLOOKUP(A171,'Detail SFPR'!$A$5:$H$360,8,FALSE)</f>
        <v>0</v>
      </c>
      <c r="W171" s="5">
        <f t="shared" si="77"/>
        <v>0</v>
      </c>
      <c r="X171" s="5">
        <v>0</v>
      </c>
      <c r="Y171" s="5">
        <f>VLOOKUP(A171,'Detail SFPR'!$A$5:$I$360,9,FALSE)</f>
        <v>0</v>
      </c>
      <c r="Z171" s="5">
        <f t="shared" si="78"/>
        <v>0</v>
      </c>
      <c r="AA171" s="5">
        <f t="shared" si="79"/>
        <v>964167.52</v>
      </c>
      <c r="AB171" s="5">
        <f t="shared" si="80"/>
        <v>1072287.325974561</v>
      </c>
      <c r="AC171" s="5">
        <f t="shared" si="81"/>
        <v>90096.234318601899</v>
      </c>
      <c r="AD171" s="5">
        <f t="shared" si="82"/>
        <v>1054263.7543186019</v>
      </c>
      <c r="AE171" s="5"/>
      <c r="AF171" s="5"/>
      <c r="AG171" s="5">
        <f t="shared" si="58"/>
        <v>-18747.066735121978</v>
      </c>
      <c r="AH171" s="5">
        <f t="shared" si="59"/>
        <v>121135.462721</v>
      </c>
      <c r="AI171" s="5">
        <f t="shared" si="60"/>
        <v>-12292.161667276123</v>
      </c>
      <c r="AJ171" s="5">
        <f t="shared" si="61"/>
        <v>0</v>
      </c>
      <c r="AK171" s="5">
        <f t="shared" si="62"/>
        <v>0</v>
      </c>
      <c r="AL171" s="5">
        <f t="shared" si="63"/>
        <v>964167.52</v>
      </c>
      <c r="AM171" s="5">
        <f t="shared" si="64"/>
        <v>1072287.325974561</v>
      </c>
      <c r="AN171" s="5">
        <f t="shared" si="65"/>
        <v>90096.234318601899</v>
      </c>
      <c r="AO171" s="5">
        <f t="shared" si="66"/>
        <v>1054263.7543186019</v>
      </c>
      <c r="AP171" s="5">
        <f>VLOOKUP(A171,'Detail SFPR'!$A$5:$M$361,13,FALSE)</f>
        <v>0</v>
      </c>
      <c r="AQ171" s="5">
        <f>VLOOKUP(A171,'Detail SFPR'!A:X,23,FALSE)</f>
        <v>1152028.2808145611</v>
      </c>
      <c r="AR171" s="5">
        <f>VLOOKUP(A171,'Detail SFPR'!$A$5:$T$361,19,FALSE)</f>
        <v>19479.849999999999</v>
      </c>
      <c r="AS171" s="5">
        <f>VLOOKUP(A171,'Detail SFPR'!$A$5:$U$360,21,FALSE)</f>
        <v>2248</v>
      </c>
      <c r="AT171" s="5">
        <f>VLOOKUP(A171,'Detail SFPR'!$A$5:$V$361,22,FALSE)</f>
        <v>55012.954839999999</v>
      </c>
      <c r="AU171" s="5">
        <f t="shared" si="83"/>
        <v>2283032.8399731629</v>
      </c>
      <c r="AV171" s="5"/>
      <c r="AW171" s="5">
        <v>0</v>
      </c>
      <c r="AX171" s="5">
        <v>0</v>
      </c>
      <c r="AY171" s="5">
        <f t="shared" si="67"/>
        <v>0</v>
      </c>
      <c r="AZ171" s="5">
        <f t="shared" si="68"/>
        <v>2283032.8399731629</v>
      </c>
      <c r="BA171" s="5">
        <f t="shared" si="69"/>
        <v>461226.183264878</v>
      </c>
      <c r="BB171">
        <v>0</v>
      </c>
      <c r="BC171" s="5">
        <f t="shared" si="70"/>
        <v>461226.183264878</v>
      </c>
      <c r="BD171" s="5">
        <f t="shared" si="71"/>
        <v>572408.45272099995</v>
      </c>
      <c r="BE171" s="5">
        <f t="shared" si="72"/>
        <v>20629.118332723876</v>
      </c>
      <c r="BF171" s="5">
        <f t="shared" si="73"/>
        <v>0</v>
      </c>
      <c r="BG171" s="5">
        <f t="shared" si="74"/>
        <v>0</v>
      </c>
      <c r="BH171" s="5">
        <f t="shared" si="75"/>
        <v>1054263.7543186019</v>
      </c>
      <c r="BI171" s="5">
        <f>VLOOKUP(A171,'Base Cost'!$A$5:$AF$361,32,FALSE)</f>
        <v>23639.096589424324</v>
      </c>
    </row>
    <row r="172" spans="1:61">
      <c r="A172" t="s">
        <v>453</v>
      </c>
      <c r="B172" t="s">
        <v>454</v>
      </c>
      <c r="C172" t="s">
        <v>98</v>
      </c>
      <c r="D172" s="12" t="s">
        <v>1070</v>
      </c>
      <c r="J172" s="5"/>
      <c r="K172" s="5"/>
      <c r="L172" s="5">
        <v>817293.21</v>
      </c>
      <c r="M172" s="5">
        <f>VLOOKUP(A172,'Detail SFPR'!$A$5:$E$360,5,FALSE)</f>
        <v>1196651.0305468717</v>
      </c>
      <c r="N172" s="5">
        <f t="shared" si="56"/>
        <v>316118.87186170823</v>
      </c>
      <c r="O172" s="5">
        <v>73474.8</v>
      </c>
      <c r="P172" s="5">
        <f>VLOOKUP(A172,'Detail SFPR'!$A$5:$F$360,6,FALSE)</f>
        <v>160948.36773200001</v>
      </c>
      <c r="Q172" s="5">
        <f t="shared" si="57"/>
        <v>72891.723991075618</v>
      </c>
      <c r="R172" s="5">
        <v>118570.37</v>
      </c>
      <c r="S172" s="5">
        <f>VLOOKUP(A172,'Detail SFPR'!$A$5:$G$360,7,FALSE)</f>
        <v>181179.53230086219</v>
      </c>
      <c r="T172" s="5">
        <f t="shared" si="76"/>
        <v>52172.214945308471</v>
      </c>
      <c r="U172" s="5">
        <v>3787</v>
      </c>
      <c r="V172" s="5">
        <f>VLOOKUP(A172,'Detail SFPR'!$A$5:$H$360,8,FALSE)</f>
        <v>867.84153300000014</v>
      </c>
      <c r="W172" s="5">
        <f t="shared" si="77"/>
        <v>-2432.5347505510999</v>
      </c>
      <c r="X172" s="5">
        <v>0</v>
      </c>
      <c r="Y172" s="5">
        <f>VLOOKUP(A172,'Detail SFPR'!$A$5:$I$360,9,FALSE)</f>
        <v>0</v>
      </c>
      <c r="Z172" s="5">
        <f t="shared" si="78"/>
        <v>0</v>
      </c>
      <c r="AA172" s="5">
        <f t="shared" si="79"/>
        <v>1013125.38</v>
      </c>
      <c r="AB172" s="5">
        <f t="shared" si="80"/>
        <v>1539646.7721127342</v>
      </c>
      <c r="AC172" s="5">
        <f t="shared" si="81"/>
        <v>438750.27604754124</v>
      </c>
      <c r="AD172" s="5">
        <f t="shared" si="82"/>
        <v>1451875.6560475412</v>
      </c>
      <c r="AE172" s="5"/>
      <c r="AF172" s="5"/>
      <c r="AG172" s="5">
        <f t="shared" si="58"/>
        <v>316118.87186170823</v>
      </c>
      <c r="AH172" s="5">
        <f t="shared" si="59"/>
        <v>72891.723991075618</v>
      </c>
      <c r="AI172" s="5">
        <f t="shared" si="60"/>
        <v>52172.214945308471</v>
      </c>
      <c r="AJ172" s="5">
        <f t="shared" si="61"/>
        <v>-2432.5347505510999</v>
      </c>
      <c r="AK172" s="5">
        <f t="shared" si="62"/>
        <v>0</v>
      </c>
      <c r="AL172" s="5">
        <f t="shared" si="63"/>
        <v>1013125.38</v>
      </c>
      <c r="AM172" s="5">
        <f t="shared" si="64"/>
        <v>1539646.7721127342</v>
      </c>
      <c r="AN172" s="5">
        <f t="shared" si="65"/>
        <v>438750.27604754124</v>
      </c>
      <c r="AO172" s="5">
        <f t="shared" si="66"/>
        <v>1451875.6560475412</v>
      </c>
      <c r="AP172" s="5">
        <f>VLOOKUP(A172,'Detail SFPR'!$A$5:$M$361,13,FALSE)</f>
        <v>0</v>
      </c>
      <c r="AQ172" s="5">
        <f>VLOOKUP(A172,'Detail SFPR'!A:X,23,FALSE)</f>
        <v>1748274.1474988915</v>
      </c>
      <c r="AR172" s="5">
        <f>VLOOKUP(A172,'Detail SFPR'!$A$5:$T$361,19,FALSE)</f>
        <v>10871.16</v>
      </c>
      <c r="AS172" s="5">
        <f>VLOOKUP(A172,'Detail SFPR'!$A$5:$U$360,21,FALSE)</f>
        <v>5881.4738399999997</v>
      </c>
      <c r="AT172" s="5">
        <f>VLOOKUP(A172,'Detail SFPR'!$A$5:$V$361,22,FALSE)</f>
        <v>143931.1631461572</v>
      </c>
      <c r="AU172" s="5">
        <f t="shared" si="83"/>
        <v>3360833.6005325899</v>
      </c>
      <c r="AV172" s="5"/>
      <c r="AW172" s="5">
        <v>0</v>
      </c>
      <c r="AX172" s="5">
        <v>0</v>
      </c>
      <c r="AY172" s="5">
        <f t="shared" si="67"/>
        <v>0</v>
      </c>
      <c r="AZ172" s="5">
        <f t="shared" si="68"/>
        <v>3360833.6005325899</v>
      </c>
      <c r="BA172" s="5">
        <f t="shared" si="69"/>
        <v>1133412.0818617083</v>
      </c>
      <c r="BB172">
        <v>0</v>
      </c>
      <c r="BC172" s="5">
        <f t="shared" si="70"/>
        <v>1133412.0818617083</v>
      </c>
      <c r="BD172" s="5">
        <f t="shared" si="71"/>
        <v>146366.52399107564</v>
      </c>
      <c r="BE172" s="5">
        <f t="shared" si="72"/>
        <v>170742.58494530845</v>
      </c>
      <c r="BF172" s="5">
        <f t="shared" si="73"/>
        <v>1354.4652494489001</v>
      </c>
      <c r="BG172" s="5">
        <f t="shared" si="74"/>
        <v>0</v>
      </c>
      <c r="BH172" s="5">
        <f t="shared" si="75"/>
        <v>1451875.6560475414</v>
      </c>
      <c r="BI172" s="5">
        <f>VLOOKUP(A172,'Base Cost'!$A$5:$AF$361,32,FALSE)</f>
        <v>61847.299017763507</v>
      </c>
    </row>
    <row r="173" spans="1:61">
      <c r="A173" t="s">
        <v>455</v>
      </c>
      <c r="B173" t="s">
        <v>1926</v>
      </c>
      <c r="C173" t="s">
        <v>93</v>
      </c>
      <c r="D173" s="12" t="s">
        <v>1070</v>
      </c>
      <c r="J173" s="5"/>
      <c r="K173" s="5"/>
      <c r="L173" s="5">
        <v>1460192.34</v>
      </c>
      <c r="M173" s="5">
        <f>VLOOKUP(A173,'Detail SFPR'!$A$5:$E$360,5,FALSE)</f>
        <v>2057327.4029791914</v>
      </c>
      <c r="N173" s="5">
        <f t="shared" si="56"/>
        <v>497592.64798056014</v>
      </c>
      <c r="O173" s="5">
        <v>102692.3</v>
      </c>
      <c r="P173" s="5">
        <f>VLOOKUP(A173,'Detail SFPR'!$A$5:$F$360,6,FALSE)</f>
        <v>249375.16999999998</v>
      </c>
      <c r="Q173" s="5">
        <f t="shared" si="57"/>
        <v>122230.835571</v>
      </c>
      <c r="R173" s="5">
        <v>209533.62</v>
      </c>
      <c r="S173" s="5">
        <f>VLOOKUP(A173,'Detail SFPR'!$A$5:$G$360,7,FALSE)</f>
        <v>288811.46369748702</v>
      </c>
      <c r="T173" s="5">
        <f t="shared" si="76"/>
        <v>66062.227153115949</v>
      </c>
      <c r="U173" s="5">
        <v>32296.880000000001</v>
      </c>
      <c r="V173" s="5">
        <f>VLOOKUP(A173,'Detail SFPR'!$A$5:$H$360,8,FALSE)</f>
        <v>264921.03145591752</v>
      </c>
      <c r="W173" s="5">
        <f t="shared" si="77"/>
        <v>193845.70540821608</v>
      </c>
      <c r="X173" s="5">
        <v>0</v>
      </c>
      <c r="Y173" s="5">
        <f>VLOOKUP(A173,'Detail SFPR'!$A$5:$I$360,9,FALSE)</f>
        <v>0</v>
      </c>
      <c r="Z173" s="5">
        <f t="shared" si="78"/>
        <v>0</v>
      </c>
      <c r="AA173" s="5">
        <f t="shared" si="79"/>
        <v>1804715.1400000001</v>
      </c>
      <c r="AB173" s="5">
        <f t="shared" si="80"/>
        <v>2860435.0681325961</v>
      </c>
      <c r="AC173" s="5">
        <f t="shared" si="81"/>
        <v>879731.41611289221</v>
      </c>
      <c r="AD173" s="5">
        <f t="shared" si="82"/>
        <v>2684446.5561128925</v>
      </c>
      <c r="AE173" s="5"/>
      <c r="AF173" s="5"/>
      <c r="AG173" s="5">
        <f t="shared" si="58"/>
        <v>497592.64798056014</v>
      </c>
      <c r="AH173" s="5">
        <f t="shared" si="59"/>
        <v>122230.835571</v>
      </c>
      <c r="AI173" s="5">
        <f t="shared" si="60"/>
        <v>66062.227153115949</v>
      </c>
      <c r="AJ173" s="5">
        <f t="shared" si="61"/>
        <v>193845.70540821608</v>
      </c>
      <c r="AK173" s="5">
        <f t="shared" si="62"/>
        <v>0</v>
      </c>
      <c r="AL173" s="5">
        <f t="shared" si="63"/>
        <v>1804715.1400000001</v>
      </c>
      <c r="AM173" s="5">
        <f t="shared" si="64"/>
        <v>2860435.0681325961</v>
      </c>
      <c r="AN173" s="5">
        <f t="shared" si="65"/>
        <v>879731.41611289221</v>
      </c>
      <c r="AO173" s="5">
        <f t="shared" si="66"/>
        <v>2684446.5561128925</v>
      </c>
      <c r="AP173" s="5">
        <f>VLOOKUP(A173,'Detail SFPR'!$A$5:$M$361,13,FALSE)</f>
        <v>215285.98</v>
      </c>
      <c r="AQ173" s="5">
        <f>VLOOKUP(A173,'Detail SFPR'!A:X,23,FALSE)</f>
        <v>3430474.990321286</v>
      </c>
      <c r="AR173" s="5">
        <f>VLOOKUP(A173,'Detail SFPR'!$A$5:$T$361,19,FALSE)</f>
        <v>12701.69</v>
      </c>
      <c r="AS173" s="5">
        <f>VLOOKUP(A173,'Detail SFPR'!$A$5:$U$360,21,FALSE)</f>
        <v>10000.969560000001</v>
      </c>
      <c r="AT173" s="5">
        <f>VLOOKUP(A173,'Detail SFPR'!$A$5:$V$361,22,FALSE)</f>
        <v>244743.27702868983</v>
      </c>
      <c r="AU173" s="5">
        <f t="shared" si="83"/>
        <v>6597653.4630228691</v>
      </c>
      <c r="AV173" s="5"/>
      <c r="AW173" s="5">
        <v>0</v>
      </c>
      <c r="AX173" s="5">
        <v>0</v>
      </c>
      <c r="AY173" s="5">
        <f t="shared" si="67"/>
        <v>0</v>
      </c>
      <c r="AZ173" s="5">
        <f t="shared" si="68"/>
        <v>6597653.4630228691</v>
      </c>
      <c r="BA173" s="5">
        <f t="shared" si="69"/>
        <v>1957784.9879805602</v>
      </c>
      <c r="BB173">
        <v>0</v>
      </c>
      <c r="BC173" s="5">
        <f t="shared" si="70"/>
        <v>1957784.9879805602</v>
      </c>
      <c r="BD173" s="5">
        <f t="shared" si="71"/>
        <v>224923.13557099999</v>
      </c>
      <c r="BE173" s="5">
        <f t="shared" si="72"/>
        <v>275595.84715311596</v>
      </c>
      <c r="BF173" s="5">
        <f t="shared" si="73"/>
        <v>226142.58540821608</v>
      </c>
      <c r="BG173" s="5">
        <f t="shared" si="74"/>
        <v>0</v>
      </c>
      <c r="BH173" s="5">
        <f t="shared" si="75"/>
        <v>2684446.556112892</v>
      </c>
      <c r="BI173" s="5">
        <f>VLOOKUP(A173,'Base Cost'!$A$5:$AF$361,32,FALSE)</f>
        <v>105166.31913555716</v>
      </c>
    </row>
    <row r="174" spans="1:61">
      <c r="A174" t="s">
        <v>457</v>
      </c>
      <c r="B174" t="s">
        <v>1927</v>
      </c>
      <c r="C174" t="s">
        <v>80</v>
      </c>
      <c r="D174" s="12" t="s">
        <v>1070</v>
      </c>
      <c r="J174" s="5"/>
      <c r="K174" s="5"/>
      <c r="L174" s="5">
        <v>1328463.02</v>
      </c>
      <c r="M174" s="5">
        <f>VLOOKUP(A174,'Detail SFPR'!$A$5:$E$360,5,FALSE)</f>
        <v>1568063.7796746769</v>
      </c>
      <c r="N174" s="5">
        <f t="shared" si="56"/>
        <v>199659.31303690828</v>
      </c>
      <c r="O174" s="5">
        <v>129772.84</v>
      </c>
      <c r="P174" s="5">
        <f>VLOOKUP(A174,'Detail SFPR'!$A$5:$F$360,6,FALSE)</f>
        <v>146046.05000000002</v>
      </c>
      <c r="Q174" s="5">
        <f t="shared" si="57"/>
        <v>13560.465893000019</v>
      </c>
      <c r="R174" s="5">
        <v>212182.81</v>
      </c>
      <c r="S174" s="5">
        <f>VLOOKUP(A174,'Detail SFPR'!$A$5:$G$360,7,FALSE)</f>
        <v>264771.60495763086</v>
      </c>
      <c r="T174" s="5">
        <f t="shared" si="76"/>
        <v>43822.242838193801</v>
      </c>
      <c r="U174" s="5">
        <v>0</v>
      </c>
      <c r="V174" s="5">
        <f>VLOOKUP(A174,'Detail SFPR'!$A$5:$H$360,8,FALSE)</f>
        <v>153.73205268021903</v>
      </c>
      <c r="W174" s="5">
        <f t="shared" si="77"/>
        <v>128.10491949842651</v>
      </c>
      <c r="X174" s="5">
        <v>0</v>
      </c>
      <c r="Y174" s="5">
        <f>VLOOKUP(A174,'Detail SFPR'!$A$5:$I$360,9,FALSE)</f>
        <v>0</v>
      </c>
      <c r="Z174" s="5">
        <f t="shared" si="78"/>
        <v>0</v>
      </c>
      <c r="AA174" s="5">
        <f t="shared" si="79"/>
        <v>1670418.6700000002</v>
      </c>
      <c r="AB174" s="5">
        <f t="shared" si="80"/>
        <v>1979035.166684988</v>
      </c>
      <c r="AC174" s="5">
        <f t="shared" si="81"/>
        <v>257170.12668760054</v>
      </c>
      <c r="AD174" s="5">
        <f t="shared" si="82"/>
        <v>1927588.7966876007</v>
      </c>
      <c r="AE174" s="5"/>
      <c r="AF174" s="5"/>
      <c r="AG174" s="5">
        <f t="shared" si="58"/>
        <v>199659.31303690828</v>
      </c>
      <c r="AH174" s="5">
        <f t="shared" si="59"/>
        <v>13560.465893000019</v>
      </c>
      <c r="AI174" s="5">
        <f t="shared" si="60"/>
        <v>43822.242838193801</v>
      </c>
      <c r="AJ174" s="5">
        <f t="shared" si="61"/>
        <v>128.10491949842651</v>
      </c>
      <c r="AK174" s="5">
        <f t="shared" si="62"/>
        <v>0</v>
      </c>
      <c r="AL174" s="5">
        <f t="shared" si="63"/>
        <v>1670418.6700000002</v>
      </c>
      <c r="AM174" s="5">
        <f t="shared" si="64"/>
        <v>1979035.166684988</v>
      </c>
      <c r="AN174" s="5">
        <f t="shared" si="65"/>
        <v>257170.12668760054</v>
      </c>
      <c r="AO174" s="5">
        <f t="shared" si="66"/>
        <v>1927588.7966876007</v>
      </c>
      <c r="AP174" s="5">
        <f>VLOOKUP(A174,'Detail SFPR'!$A$5:$M$361,13,FALSE)</f>
        <v>0</v>
      </c>
      <c r="AQ174" s="5">
        <f>VLOOKUP(A174,'Detail SFPR'!A:X,23,FALSE)</f>
        <v>2251838.6428475613</v>
      </c>
      <c r="AR174" s="5">
        <f>VLOOKUP(A174,'Detail SFPR'!$A$5:$T$361,19,FALSE)</f>
        <v>10693.16</v>
      </c>
      <c r="AS174" s="5">
        <f>VLOOKUP(A174,'Detail SFPR'!$A$5:$U$360,21,FALSE)</f>
        <v>7690.6806000000006</v>
      </c>
      <c r="AT174" s="5">
        <f>VLOOKUP(A174,'Detail SFPR'!$A$5:$V$361,22,FALSE)</f>
        <v>188205.98956257303</v>
      </c>
      <c r="AU174" s="5">
        <f t="shared" si="83"/>
        <v>4386017.2696977351</v>
      </c>
      <c r="AV174" s="5"/>
      <c r="AW174" s="5">
        <v>0</v>
      </c>
      <c r="AX174" s="5">
        <v>0</v>
      </c>
      <c r="AY174" s="5">
        <f t="shared" si="67"/>
        <v>0</v>
      </c>
      <c r="AZ174" s="5">
        <f t="shared" si="68"/>
        <v>4386017.2696977351</v>
      </c>
      <c r="BA174" s="5">
        <f t="shared" si="69"/>
        <v>1528122.3330369084</v>
      </c>
      <c r="BB174">
        <v>0</v>
      </c>
      <c r="BC174" s="5">
        <f t="shared" si="70"/>
        <v>1528122.3330369084</v>
      </c>
      <c r="BD174" s="5">
        <f t="shared" si="71"/>
        <v>143333.30589300001</v>
      </c>
      <c r="BE174" s="5">
        <f t="shared" si="72"/>
        <v>256005.05283819381</v>
      </c>
      <c r="BF174" s="5">
        <f t="shared" si="73"/>
        <v>128.10491949842651</v>
      </c>
      <c r="BG174" s="5">
        <f t="shared" si="74"/>
        <v>0</v>
      </c>
      <c r="BH174" s="5">
        <f t="shared" si="75"/>
        <v>1927588.7966876004</v>
      </c>
      <c r="BI174" s="5">
        <f>VLOOKUP(A174,'Base Cost'!$A$5:$AF$361,32,FALSE)</f>
        <v>80872.21598835045</v>
      </c>
    </row>
    <row r="175" spans="1:61">
      <c r="A175" t="s">
        <v>459</v>
      </c>
      <c r="B175" t="s">
        <v>1928</v>
      </c>
      <c r="C175" t="s">
        <v>72</v>
      </c>
      <c r="D175" s="12" t="s">
        <v>1070</v>
      </c>
      <c r="J175" s="5"/>
      <c r="K175" s="5"/>
      <c r="L175" s="5">
        <v>931792.84</v>
      </c>
      <c r="M175" s="5">
        <f>VLOOKUP(A175,'Detail SFPR'!$A$5:$E$360,5,FALSE)</f>
        <v>857946.11744344374</v>
      </c>
      <c r="N175" s="5">
        <f t="shared" si="56"/>
        <v>-61536.473906378305</v>
      </c>
      <c r="O175" s="5">
        <v>67728.97</v>
      </c>
      <c r="P175" s="5">
        <f>VLOOKUP(A175,'Detail SFPR'!$A$5:$F$360,6,FALSE)</f>
        <v>104653.39</v>
      </c>
      <c r="Q175" s="5">
        <f t="shared" si="57"/>
        <v>30769.119186</v>
      </c>
      <c r="R175" s="5">
        <v>110312.42</v>
      </c>
      <c r="S175" s="5">
        <f>VLOOKUP(A175,'Detail SFPR'!$A$5:$G$360,7,FALSE)</f>
        <v>89078.851626627235</v>
      </c>
      <c r="T175" s="5">
        <f t="shared" si="76"/>
        <v>-17693.932525531523</v>
      </c>
      <c r="U175" s="5">
        <v>29690.37</v>
      </c>
      <c r="V175" s="5">
        <f>VLOOKUP(A175,'Detail SFPR'!$A$5:$H$360,8,FALSE)</f>
        <v>52693.754810586375</v>
      </c>
      <c r="W175" s="5">
        <f t="shared" si="77"/>
        <v>19168.720562661627</v>
      </c>
      <c r="X175" s="5">
        <v>0</v>
      </c>
      <c r="Y175" s="5">
        <f>VLOOKUP(A175,'Detail SFPR'!$A$5:$I$360,9,FALSE)</f>
        <v>0</v>
      </c>
      <c r="Z175" s="5">
        <f t="shared" si="78"/>
        <v>0</v>
      </c>
      <c r="AA175" s="5">
        <f t="shared" si="79"/>
        <v>1139524.6000000001</v>
      </c>
      <c r="AB175" s="5">
        <f t="shared" si="80"/>
        <v>1104372.1138806574</v>
      </c>
      <c r="AC175" s="5">
        <f t="shared" si="81"/>
        <v>-29292.566683248202</v>
      </c>
      <c r="AD175" s="5">
        <f t="shared" si="82"/>
        <v>1110232.0333167519</v>
      </c>
      <c r="AE175" s="5"/>
      <c r="AF175" s="5"/>
      <c r="AG175" s="5">
        <f t="shared" si="58"/>
        <v>-61536.473906378305</v>
      </c>
      <c r="AH175" s="5">
        <f t="shared" si="59"/>
        <v>30769.119186</v>
      </c>
      <c r="AI175" s="5">
        <f t="shared" si="60"/>
        <v>-17693.932525531523</v>
      </c>
      <c r="AJ175" s="5">
        <f t="shared" si="61"/>
        <v>19168.720562661627</v>
      </c>
      <c r="AK175" s="5">
        <f t="shared" si="62"/>
        <v>0</v>
      </c>
      <c r="AL175" s="5">
        <f t="shared" si="63"/>
        <v>1139524.6000000001</v>
      </c>
      <c r="AM175" s="5">
        <f t="shared" si="64"/>
        <v>1104372.1138806574</v>
      </c>
      <c r="AN175" s="5">
        <f t="shared" si="65"/>
        <v>-29292.566683248202</v>
      </c>
      <c r="AO175" s="5">
        <f t="shared" si="66"/>
        <v>1104372.1138806574</v>
      </c>
      <c r="AP175" s="5">
        <f>VLOOKUP(A175,'Detail SFPR'!$A$5:$M$361,13,FALSE)</f>
        <v>106974.40000000001</v>
      </c>
      <c r="AQ175" s="5">
        <f>VLOOKUP(A175,'Detail SFPR'!A:X,23,FALSE)</f>
        <v>1358810.2669708249</v>
      </c>
      <c r="AR175" s="5">
        <f>VLOOKUP(A175,'Detail SFPR'!$A$5:$T$361,19,FALSE)</f>
        <v>12055.43</v>
      </c>
      <c r="AS175" s="5">
        <f>VLOOKUP(A175,'Detail SFPR'!$A$5:$U$360,21,FALSE)</f>
        <v>4157.19272</v>
      </c>
      <c r="AT175" s="5">
        <f>VLOOKUP(A175,'Detail SFPR'!$A$5:$V$361,22,FALSE)</f>
        <v>101734.6331701676</v>
      </c>
      <c r="AU175" s="5">
        <f t="shared" si="83"/>
        <v>2688104.0367416502</v>
      </c>
      <c r="AV175" s="5"/>
      <c r="AW175" s="5">
        <v>0</v>
      </c>
      <c r="AX175" s="5">
        <v>0</v>
      </c>
      <c r="AY175" s="5">
        <f t="shared" si="67"/>
        <v>0</v>
      </c>
      <c r="AZ175" s="5">
        <f t="shared" si="68"/>
        <v>2688104.0367416502</v>
      </c>
      <c r="BA175" s="5">
        <f t="shared" si="69"/>
        <v>857946.11744344374</v>
      </c>
      <c r="BB175">
        <v>0</v>
      </c>
      <c r="BC175" s="5">
        <f t="shared" si="70"/>
        <v>857946.11744344374</v>
      </c>
      <c r="BD175" s="5">
        <f t="shared" si="71"/>
        <v>104653.39</v>
      </c>
      <c r="BE175" s="5">
        <f t="shared" si="72"/>
        <v>89078.851626627235</v>
      </c>
      <c r="BF175" s="5">
        <f t="shared" si="73"/>
        <v>52693.754810586375</v>
      </c>
      <c r="BG175" s="5">
        <f t="shared" si="74"/>
        <v>0</v>
      </c>
      <c r="BH175" s="5">
        <f t="shared" si="75"/>
        <v>1104372.1138806574</v>
      </c>
      <c r="BI175" s="5">
        <f>VLOOKUP(A175,'Base Cost'!$A$5:$AF$361,32,FALSE)</f>
        <v>43715.427156998056</v>
      </c>
    </row>
    <row r="176" spans="1:61">
      <c r="A176" t="s">
        <v>461</v>
      </c>
      <c r="B176" t="s">
        <v>462</v>
      </c>
      <c r="C176" t="s">
        <v>80</v>
      </c>
      <c r="D176" s="12" t="s">
        <v>1070</v>
      </c>
      <c r="J176" s="5"/>
      <c r="K176" s="5"/>
      <c r="L176" s="5">
        <v>1827026.48</v>
      </c>
      <c r="M176" s="5">
        <f>VLOOKUP(A176,'Detail SFPR'!$A$5:$E$360,5,FALSE)</f>
        <v>1909195.18138975</v>
      </c>
      <c r="N176" s="5">
        <f t="shared" si="56"/>
        <v>68471.178868078685</v>
      </c>
      <c r="O176" s="5">
        <v>151500.97</v>
      </c>
      <c r="P176" s="5">
        <f>VLOOKUP(A176,'Detail SFPR'!$A$5:$F$360,6,FALSE)</f>
        <v>146133.85</v>
      </c>
      <c r="Q176" s="5">
        <f t="shared" si="57"/>
        <v>-4472.4210959999964</v>
      </c>
      <c r="R176" s="5">
        <v>282042.96000000002</v>
      </c>
      <c r="S176" s="5">
        <f>VLOOKUP(A176,'Detail SFPR'!$A$5:$G$360,7,FALSE)</f>
        <v>215593.58445375736</v>
      </c>
      <c r="T176" s="5">
        <f t="shared" si="76"/>
        <v>-55372.264642684015</v>
      </c>
      <c r="U176" s="5">
        <v>0</v>
      </c>
      <c r="V176" s="5">
        <f>VLOOKUP(A176,'Detail SFPR'!$A$5:$H$360,8,FALSE)</f>
        <v>0</v>
      </c>
      <c r="W176" s="5">
        <f t="shared" si="77"/>
        <v>0</v>
      </c>
      <c r="X176" s="5">
        <v>0</v>
      </c>
      <c r="Y176" s="5">
        <f>VLOOKUP(A176,'Detail SFPR'!$A$5:$I$360,9,FALSE)</f>
        <v>5594.6954156875208</v>
      </c>
      <c r="Z176" s="5">
        <f t="shared" si="78"/>
        <v>4662.0596898924114</v>
      </c>
      <c r="AA176" s="5">
        <f t="shared" si="79"/>
        <v>2260570.41</v>
      </c>
      <c r="AB176" s="5">
        <f t="shared" si="80"/>
        <v>2276517.3112591952</v>
      </c>
      <c r="AC176" s="5">
        <f t="shared" si="81"/>
        <v>13288.552819287084</v>
      </c>
      <c r="AD176" s="5">
        <f t="shared" si="82"/>
        <v>2273858.9628192871</v>
      </c>
      <c r="AE176" s="5"/>
      <c r="AF176" s="5"/>
      <c r="AG176" s="5">
        <f t="shared" si="58"/>
        <v>68471.178868078685</v>
      </c>
      <c r="AH176" s="5">
        <f t="shared" si="59"/>
        <v>-4472.4210959999964</v>
      </c>
      <c r="AI176" s="5">
        <f t="shared" si="60"/>
        <v>-55372.264642684015</v>
      </c>
      <c r="AJ176" s="5">
        <f t="shared" si="61"/>
        <v>0</v>
      </c>
      <c r="AK176" s="5">
        <f t="shared" si="62"/>
        <v>4662.0596898924114</v>
      </c>
      <c r="AL176" s="5">
        <f t="shared" si="63"/>
        <v>2260570.41</v>
      </c>
      <c r="AM176" s="5">
        <f t="shared" si="64"/>
        <v>2276517.3112591952</v>
      </c>
      <c r="AN176" s="5">
        <f t="shared" si="65"/>
        <v>13288.552819287084</v>
      </c>
      <c r="AO176" s="5">
        <f t="shared" si="66"/>
        <v>2273858.9628192871</v>
      </c>
      <c r="AP176" s="5">
        <f>VLOOKUP(A176,'Detail SFPR'!$A$5:$M$361,13,FALSE)</f>
        <v>0</v>
      </c>
      <c r="AQ176" s="5">
        <f>VLOOKUP(A176,'Detail SFPR'!A:X,23,FALSE)</f>
        <v>2606530.1139412485</v>
      </c>
      <c r="AR176" s="5">
        <f>VLOOKUP(A176,'Detail SFPR'!$A$5:$T$361,19,FALSE)</f>
        <v>10187.799999999999</v>
      </c>
      <c r="AS176" s="5">
        <f>VLOOKUP(A176,'Detail SFPR'!$A$5:$U$360,21,FALSE)</f>
        <v>9303.4850399999996</v>
      </c>
      <c r="AT176" s="5">
        <f>VLOOKUP(A176,'Detail SFPR'!$A$5:$V$361,22,FALSE)</f>
        <v>227674.46724205322</v>
      </c>
      <c r="AU176" s="5">
        <f t="shared" si="83"/>
        <v>5127554.8290425884</v>
      </c>
      <c r="AV176" s="5"/>
      <c r="AW176" s="5">
        <v>0</v>
      </c>
      <c r="AX176" s="5">
        <v>0</v>
      </c>
      <c r="AY176" s="5">
        <f t="shared" si="67"/>
        <v>0</v>
      </c>
      <c r="AZ176" s="5">
        <f t="shared" si="68"/>
        <v>5127554.8290425884</v>
      </c>
      <c r="BA176" s="5">
        <f t="shared" si="69"/>
        <v>1895497.6588680786</v>
      </c>
      <c r="BB176">
        <v>0</v>
      </c>
      <c r="BC176" s="5">
        <f t="shared" si="70"/>
        <v>1895497.6588680786</v>
      </c>
      <c r="BD176" s="5">
        <f t="shared" si="71"/>
        <v>147028.548904</v>
      </c>
      <c r="BE176" s="5">
        <f t="shared" si="72"/>
        <v>226670.695357316</v>
      </c>
      <c r="BF176" s="5">
        <f t="shared" si="73"/>
        <v>0</v>
      </c>
      <c r="BG176" s="5">
        <f t="shared" si="74"/>
        <v>4662.0596898924114</v>
      </c>
      <c r="BH176" s="5">
        <f t="shared" si="75"/>
        <v>2273858.9628192871</v>
      </c>
      <c r="BI176" s="5">
        <f>VLOOKUP(A176,'Base Cost'!$A$5:$AF$361,32,FALSE)</f>
        <v>97831.842294850634</v>
      </c>
    </row>
    <row r="177" spans="1:61">
      <c r="A177" t="s">
        <v>463</v>
      </c>
      <c r="B177" t="s">
        <v>464</v>
      </c>
      <c r="C177" t="s">
        <v>68</v>
      </c>
      <c r="D177" s="12" t="s">
        <v>1070</v>
      </c>
      <c r="J177" s="5"/>
      <c r="K177" s="5"/>
      <c r="L177" s="5">
        <v>2301259.5099999998</v>
      </c>
      <c r="M177" s="5">
        <f>VLOOKUP(A177,'Detail SFPR'!$A$5:$E$360,5,FALSE)</f>
        <v>2668939.8321520328</v>
      </c>
      <c r="N177" s="5">
        <f t="shared" si="56"/>
        <v>306388.01244928909</v>
      </c>
      <c r="O177" s="5">
        <v>865265.88</v>
      </c>
      <c r="P177" s="5">
        <f>VLOOKUP(A177,'Detail SFPR'!$A$5:$F$360,6,FALSE)</f>
        <v>1632363.41</v>
      </c>
      <c r="Q177" s="5">
        <f t="shared" si="57"/>
        <v>639222.37174899993</v>
      </c>
      <c r="R177" s="5">
        <v>278460.92</v>
      </c>
      <c r="S177" s="5">
        <f>VLOOKUP(A177,'Detail SFPR'!$A$5:$G$360,7,FALSE)</f>
        <v>322359.71158562275</v>
      </c>
      <c r="T177" s="5">
        <f t="shared" si="76"/>
        <v>36580.863028299449</v>
      </c>
      <c r="U177" s="5">
        <v>0</v>
      </c>
      <c r="V177" s="5">
        <f>VLOOKUP(A177,'Detail SFPR'!$A$5:$H$360,8,FALSE)</f>
        <v>0</v>
      </c>
      <c r="W177" s="5">
        <f t="shared" si="77"/>
        <v>0</v>
      </c>
      <c r="X177" s="5">
        <v>0</v>
      </c>
      <c r="Y177" s="5">
        <f>VLOOKUP(A177,'Detail SFPR'!$A$5:$I$360,9,FALSE)</f>
        <v>0</v>
      </c>
      <c r="Z177" s="5">
        <f t="shared" si="78"/>
        <v>0</v>
      </c>
      <c r="AA177" s="5">
        <f t="shared" si="79"/>
        <v>3444986.3099999996</v>
      </c>
      <c r="AB177" s="5">
        <f t="shared" si="80"/>
        <v>4623662.9537376557</v>
      </c>
      <c r="AC177" s="5">
        <f t="shared" si="81"/>
        <v>982191.24722658843</v>
      </c>
      <c r="AD177" s="5">
        <f t="shared" si="82"/>
        <v>4427177.557226588</v>
      </c>
      <c r="AE177" s="5"/>
      <c r="AF177" s="5"/>
      <c r="AG177" s="5">
        <f t="shared" si="58"/>
        <v>306388.01244928909</v>
      </c>
      <c r="AH177" s="5">
        <f t="shared" si="59"/>
        <v>639222.37174899993</v>
      </c>
      <c r="AI177" s="5">
        <f t="shared" si="60"/>
        <v>36580.863028299449</v>
      </c>
      <c r="AJ177" s="5">
        <f t="shared" si="61"/>
        <v>0</v>
      </c>
      <c r="AK177" s="5">
        <f t="shared" si="62"/>
        <v>0</v>
      </c>
      <c r="AL177" s="5">
        <f t="shared" si="63"/>
        <v>3444986.3099999996</v>
      </c>
      <c r="AM177" s="5">
        <f t="shared" si="64"/>
        <v>4623662.9537376557</v>
      </c>
      <c r="AN177" s="5">
        <f t="shared" si="65"/>
        <v>982191.24722658843</v>
      </c>
      <c r="AO177" s="5">
        <f t="shared" si="66"/>
        <v>4427177.557226588</v>
      </c>
      <c r="AP177" s="5">
        <f>VLOOKUP(A177,'Detail SFPR'!$A$5:$M$361,13,FALSE)</f>
        <v>239355.22</v>
      </c>
      <c r="AQ177" s="5">
        <f>VLOOKUP(A177,'Detail SFPR'!A:X,23,FALSE)</f>
        <v>5321053.7300621606</v>
      </c>
      <c r="AR177" s="5">
        <f>VLOOKUP(A177,'Detail SFPR'!$A$5:$T$361,19,FALSE)</f>
        <v>15464.4</v>
      </c>
      <c r="AS177" s="5">
        <f>VLOOKUP(A177,'Detail SFPR'!$A$5:$U$360,21,FALSE)</f>
        <v>12912.610999999999</v>
      </c>
      <c r="AT177" s="5">
        <f>VLOOKUP(A177,'Detail SFPR'!$A$5:$V$361,22,FALSE)</f>
        <v>315996.83532450499</v>
      </c>
      <c r="AU177" s="5">
        <f t="shared" si="83"/>
        <v>10331960.353613254</v>
      </c>
      <c r="AV177" s="5"/>
      <c r="AW177" s="5">
        <v>0</v>
      </c>
      <c r="AX177" s="5">
        <v>0</v>
      </c>
      <c r="AY177" s="5">
        <f t="shared" si="67"/>
        <v>0</v>
      </c>
      <c r="AZ177" s="5">
        <f t="shared" si="68"/>
        <v>10331960.353613254</v>
      </c>
      <c r="BA177" s="5">
        <f t="shared" si="69"/>
        <v>2607647.522449289</v>
      </c>
      <c r="BB177">
        <v>0</v>
      </c>
      <c r="BC177" s="5">
        <f t="shared" si="70"/>
        <v>2607647.522449289</v>
      </c>
      <c r="BD177" s="5">
        <f t="shared" si="71"/>
        <v>1504488.251749</v>
      </c>
      <c r="BE177" s="5">
        <f t="shared" si="72"/>
        <v>315041.78302829945</v>
      </c>
      <c r="BF177" s="5">
        <f t="shared" si="73"/>
        <v>0</v>
      </c>
      <c r="BG177" s="5">
        <f t="shared" si="74"/>
        <v>0</v>
      </c>
      <c r="BH177" s="5">
        <f t="shared" si="75"/>
        <v>4427177.5572265889</v>
      </c>
      <c r="BI177" s="5">
        <f>VLOOKUP(A177,'Base Cost'!$A$5:$AF$361,32,FALSE)</f>
        <v>135784.01185527712</v>
      </c>
    </row>
    <row r="178" spans="1:61">
      <c r="A178" t="s">
        <v>465</v>
      </c>
      <c r="B178" t="s">
        <v>2802</v>
      </c>
      <c r="C178" t="s">
        <v>80</v>
      </c>
      <c r="D178" s="12" t="s">
        <v>1070</v>
      </c>
      <c r="J178" s="5"/>
      <c r="K178" s="5"/>
      <c r="L178" s="5">
        <v>1591844.47</v>
      </c>
      <c r="M178" s="5">
        <f>VLOOKUP(A178,'Detail SFPR'!$A$5:$E$360,5,FALSE)</f>
        <v>1934654.3237178694</v>
      </c>
      <c r="N178" s="5">
        <f t="shared" si="56"/>
        <v>285663.45110310055</v>
      </c>
      <c r="O178" s="5">
        <v>366531.44</v>
      </c>
      <c r="P178" s="5">
        <f>VLOOKUP(A178,'Detail SFPR'!$A$5:$F$360,6,FALSE)</f>
        <v>384577.35</v>
      </c>
      <c r="Q178" s="5">
        <f t="shared" si="57"/>
        <v>15037.65680299998</v>
      </c>
      <c r="R178" s="5">
        <v>246125.48</v>
      </c>
      <c r="S178" s="5">
        <f>VLOOKUP(A178,'Detail SFPR'!$A$5:$G$360,7,FALSE)</f>
        <v>198319.74609722255</v>
      </c>
      <c r="T178" s="5">
        <f t="shared" si="76"/>
        <v>-39836.518061184455</v>
      </c>
      <c r="U178" s="5">
        <v>39677.360000000001</v>
      </c>
      <c r="V178" s="5">
        <f>VLOOKUP(A178,'Detail SFPR'!$A$5:$H$360,8,FALSE)</f>
        <v>58754.213073161074</v>
      </c>
      <c r="W178" s="5">
        <f t="shared" si="77"/>
        <v>15896.741665865124</v>
      </c>
      <c r="X178" s="5">
        <v>0</v>
      </c>
      <c r="Y178" s="5">
        <f>VLOOKUP(A178,'Detail SFPR'!$A$5:$I$360,9,FALSE)</f>
        <v>0</v>
      </c>
      <c r="Z178" s="5">
        <f t="shared" si="78"/>
        <v>0</v>
      </c>
      <c r="AA178" s="5">
        <f t="shared" si="79"/>
        <v>2244178.75</v>
      </c>
      <c r="AB178" s="5">
        <f t="shared" si="80"/>
        <v>2576305.6328882528</v>
      </c>
      <c r="AC178" s="5">
        <f t="shared" si="81"/>
        <v>276761.33151078119</v>
      </c>
      <c r="AD178" s="5">
        <f t="shared" si="82"/>
        <v>2520940.0815107813</v>
      </c>
      <c r="AE178" s="5"/>
      <c r="AF178" s="5"/>
      <c r="AG178" s="5">
        <f t="shared" si="58"/>
        <v>285663.45110310055</v>
      </c>
      <c r="AH178" s="5">
        <f t="shared" si="59"/>
        <v>15037.65680299998</v>
      </c>
      <c r="AI178" s="5">
        <f t="shared" si="60"/>
        <v>-39836.518061184455</v>
      </c>
      <c r="AJ178" s="5">
        <f t="shared" si="61"/>
        <v>15896.741665865124</v>
      </c>
      <c r="AK178" s="5">
        <f t="shared" si="62"/>
        <v>0</v>
      </c>
      <c r="AL178" s="5">
        <f t="shared" si="63"/>
        <v>2244178.75</v>
      </c>
      <c r="AM178" s="5">
        <f t="shared" si="64"/>
        <v>2576305.6328882528</v>
      </c>
      <c r="AN178" s="5">
        <f t="shared" si="65"/>
        <v>276761.33151078119</v>
      </c>
      <c r="AO178" s="5">
        <f t="shared" si="66"/>
        <v>2520940.0815107813</v>
      </c>
      <c r="AP178" s="5">
        <f>VLOOKUP(A178,'Detail SFPR'!$A$5:$M$361,13,FALSE)</f>
        <v>0</v>
      </c>
      <c r="AQ178" s="5">
        <f>VLOOKUP(A178,'Detail SFPR'!A:X,23,FALSE)</f>
        <v>2910421.285056599</v>
      </c>
      <c r="AR178" s="5">
        <f>VLOOKUP(A178,'Detail SFPR'!$A$5:$T$361,19,FALSE)</f>
        <v>11340.71</v>
      </c>
      <c r="AS178" s="5">
        <f>VLOOKUP(A178,'Detail SFPR'!$A$5:$U$360,21,FALSE)</f>
        <v>9419.1496399999996</v>
      </c>
      <c r="AT178" s="5">
        <f>VLOOKUP(A178,'Detail SFPR'!$A$5:$V$361,22,FALSE)</f>
        <v>230505.00612834623</v>
      </c>
      <c r="AU178" s="5">
        <f t="shared" si="83"/>
        <v>5682626.2323357277</v>
      </c>
      <c r="AV178" s="5"/>
      <c r="AW178" s="5">
        <v>0</v>
      </c>
      <c r="AX178" s="5">
        <v>0</v>
      </c>
      <c r="AY178" s="5">
        <f t="shared" si="67"/>
        <v>0</v>
      </c>
      <c r="AZ178" s="5">
        <f t="shared" si="68"/>
        <v>5682626.2323357277</v>
      </c>
      <c r="BA178" s="5">
        <f t="shared" si="69"/>
        <v>1877507.9211031005</v>
      </c>
      <c r="BB178">
        <v>0</v>
      </c>
      <c r="BC178" s="5">
        <f t="shared" si="70"/>
        <v>1877507.9211031005</v>
      </c>
      <c r="BD178" s="5">
        <f t="shared" si="71"/>
        <v>381569.09680299996</v>
      </c>
      <c r="BE178" s="5">
        <f t="shared" si="72"/>
        <v>206288.96193881554</v>
      </c>
      <c r="BF178" s="5">
        <f t="shared" si="73"/>
        <v>55574.101665865121</v>
      </c>
      <c r="BG178" s="5">
        <f t="shared" si="74"/>
        <v>0</v>
      </c>
      <c r="BH178" s="5">
        <f t="shared" si="75"/>
        <v>2520940.0815107813</v>
      </c>
      <c r="BI178" s="5">
        <f>VLOOKUP(A178,'Base Cost'!$A$5:$AF$361,32,FALSE)</f>
        <v>99048.126392438324</v>
      </c>
    </row>
    <row r="179" spans="1:61">
      <c r="A179" t="s">
        <v>467</v>
      </c>
      <c r="B179" t="s">
        <v>1929</v>
      </c>
      <c r="C179" t="s">
        <v>469</v>
      </c>
      <c r="D179" s="12" t="s">
        <v>807</v>
      </c>
      <c r="J179" s="5"/>
      <c r="K179" s="5"/>
      <c r="L179" s="5">
        <v>4803718.8499999996</v>
      </c>
      <c r="M179" s="5">
        <f>VLOOKUP(A179,'Detail SFPR'!$A$5:$E$360,5,FALSE)</f>
        <v>7290667.8321909076</v>
      </c>
      <c r="N179" s="5">
        <f t="shared" si="56"/>
        <v>2072374.5868596837</v>
      </c>
      <c r="O179" s="5">
        <v>276452.52</v>
      </c>
      <c r="P179" s="5">
        <f>VLOOKUP(A179,'Detail SFPR'!$A$5:$F$360,6,FALSE)</f>
        <v>1101176.02</v>
      </c>
      <c r="Q179" s="5">
        <f t="shared" si="57"/>
        <v>687242.09255000006</v>
      </c>
      <c r="R179" s="5">
        <v>49896.1</v>
      </c>
      <c r="S179" s="5">
        <f>VLOOKUP(A179,'Detail SFPR'!$A$5:$G$360,7,FALSE)</f>
        <v>28747.241895491155</v>
      </c>
      <c r="T179" s="5">
        <f t="shared" si="76"/>
        <v>-17623.343458487219</v>
      </c>
      <c r="U179" s="5">
        <v>0</v>
      </c>
      <c r="V179" s="5">
        <f>VLOOKUP(A179,'Detail SFPR'!$A$5:$H$360,8,FALSE)</f>
        <v>4333.4385380000003</v>
      </c>
      <c r="W179" s="5">
        <f t="shared" si="77"/>
        <v>3611.0543337154004</v>
      </c>
      <c r="X179" s="5">
        <v>669176.36</v>
      </c>
      <c r="Y179" s="5">
        <f>VLOOKUP(A179,'Detail SFPR'!$A$5:$I$360,9,FALSE)</f>
        <v>800130.95636653516</v>
      </c>
      <c r="Z179" s="5">
        <f t="shared" si="78"/>
        <v>109124.46515223377</v>
      </c>
      <c r="AA179" s="5">
        <f t="shared" si="79"/>
        <v>5799243.8299999991</v>
      </c>
      <c r="AB179" s="5">
        <f t="shared" si="80"/>
        <v>9225055.4889909346</v>
      </c>
      <c r="AC179" s="5">
        <f t="shared" si="81"/>
        <v>2854728.8554371456</v>
      </c>
      <c r="AD179" s="5">
        <f t="shared" si="82"/>
        <v>8653972.6854371447</v>
      </c>
      <c r="AE179" s="5"/>
      <c r="AF179" s="5"/>
      <c r="AG179" s="5">
        <f t="shared" si="58"/>
        <v>2072374.5868596837</v>
      </c>
      <c r="AH179" s="5">
        <f t="shared" si="59"/>
        <v>687242.09255000006</v>
      </c>
      <c r="AI179" s="5">
        <f t="shared" si="60"/>
        <v>-17623.343458487219</v>
      </c>
      <c r="AJ179" s="5">
        <f t="shared" si="61"/>
        <v>3611.0543337154004</v>
      </c>
      <c r="AK179" s="5">
        <f t="shared" si="62"/>
        <v>109124.46515223377</v>
      </c>
      <c r="AL179" s="5">
        <f t="shared" si="63"/>
        <v>5799243.8299999991</v>
      </c>
      <c r="AM179" s="5">
        <f t="shared" si="64"/>
        <v>9225055.4889909346</v>
      </c>
      <c r="AN179" s="5">
        <f t="shared" si="65"/>
        <v>2854728.8554371456</v>
      </c>
      <c r="AO179" s="5">
        <f t="shared" si="66"/>
        <v>8653972.6854371447</v>
      </c>
      <c r="AP179" s="5">
        <f>VLOOKUP(A179,'Detail SFPR'!$A$5:$M$361,13,FALSE)</f>
        <v>0</v>
      </c>
      <c r="AQ179" s="5">
        <f>VLOOKUP(A179,'Detail SFPR'!A:X,23,FALSE)</f>
        <v>10132462.150866639</v>
      </c>
      <c r="AR179" s="5">
        <f>VLOOKUP(A179,'Detail SFPR'!$A$5:$T$361,19,FALSE)</f>
        <v>10358.32</v>
      </c>
      <c r="AS179" s="5">
        <f>VLOOKUP(A179,'Detail SFPR'!$A$5:$U$360,21,FALSE)</f>
        <v>35623.754120000005</v>
      </c>
      <c r="AT179" s="5">
        <f>VLOOKUP(A179,'Detail SFPR'!$A$5:$V$361,22,FALSE)</f>
        <v>871782.90775570471</v>
      </c>
      <c r="AU179" s="5">
        <f t="shared" si="83"/>
        <v>19704199.818179492</v>
      </c>
      <c r="AV179" s="5"/>
      <c r="AW179" s="5">
        <v>0</v>
      </c>
      <c r="AX179" s="5">
        <v>0</v>
      </c>
      <c r="AY179" s="5">
        <f t="shared" si="67"/>
        <v>0</v>
      </c>
      <c r="AZ179" s="5">
        <f t="shared" si="68"/>
        <v>19704199.818179492</v>
      </c>
      <c r="BA179" s="5">
        <f t="shared" si="69"/>
        <v>6876093.4368596831</v>
      </c>
      <c r="BB179">
        <v>0</v>
      </c>
      <c r="BC179" s="5">
        <f t="shared" si="70"/>
        <v>6876093.4368596831</v>
      </c>
      <c r="BD179" s="5">
        <f t="shared" si="71"/>
        <v>963694.61255000008</v>
      </c>
      <c r="BE179" s="5">
        <f t="shared" si="72"/>
        <v>32272.756541512779</v>
      </c>
      <c r="BF179" s="5">
        <f t="shared" si="73"/>
        <v>3611.0543337154004</v>
      </c>
      <c r="BG179" s="5">
        <f t="shared" si="74"/>
        <v>778300.82515223371</v>
      </c>
      <c r="BH179" s="5">
        <f t="shared" si="75"/>
        <v>8653972.6854371447</v>
      </c>
      <c r="BI179" s="5">
        <f>VLOOKUP(A179,'Base Cost'!$A$5:$AF$361,32,FALSE)</f>
        <v>374605.58919954748</v>
      </c>
    </row>
    <row r="180" spans="1:61">
      <c r="A180" t="s">
        <v>470</v>
      </c>
      <c r="B180" t="s">
        <v>2760</v>
      </c>
      <c r="C180" t="s">
        <v>93</v>
      </c>
      <c r="D180" s="12" t="s">
        <v>1070</v>
      </c>
      <c r="J180" s="5"/>
      <c r="K180" s="5"/>
      <c r="L180" s="5">
        <v>5599842.7699999996</v>
      </c>
      <c r="M180" s="5">
        <f>VLOOKUP(A180,'Detail SFPR'!$A$5:$E$360,5,FALSE)</f>
        <v>7399200.2542322315</v>
      </c>
      <c r="N180" s="5">
        <f t="shared" si="56"/>
        <v>1499404.591610719</v>
      </c>
      <c r="O180" s="5">
        <v>706103.81</v>
      </c>
      <c r="P180" s="5">
        <f>VLOOKUP(A180,'Detail SFPR'!$A$5:$F$360,6,FALSE)</f>
        <v>1314450.67</v>
      </c>
      <c r="Q180" s="5">
        <f t="shared" si="57"/>
        <v>506935.43843799992</v>
      </c>
      <c r="R180" s="5">
        <v>806918.77</v>
      </c>
      <c r="S180" s="5">
        <f>VLOOKUP(A180,'Detail SFPR'!$A$5:$G$360,7,FALSE)</f>
        <v>843449.40490464389</v>
      </c>
      <c r="T180" s="5">
        <f t="shared" si="76"/>
        <v>30440.978066039737</v>
      </c>
      <c r="U180" s="5">
        <v>85316.41</v>
      </c>
      <c r="V180" s="5">
        <f>VLOOKUP(A180,'Detail SFPR'!$A$5:$H$360,8,FALSE)</f>
        <v>91764.938497478695</v>
      </c>
      <c r="W180" s="5">
        <f t="shared" si="77"/>
        <v>5373.5587969489943</v>
      </c>
      <c r="X180" s="5">
        <v>0</v>
      </c>
      <c r="Y180" s="5">
        <f>VLOOKUP(A180,'Detail SFPR'!$A$5:$I$360,9,FALSE)</f>
        <v>0</v>
      </c>
      <c r="Z180" s="5">
        <f t="shared" si="78"/>
        <v>0</v>
      </c>
      <c r="AA180" s="5">
        <f t="shared" si="79"/>
        <v>7198181.7599999998</v>
      </c>
      <c r="AB180" s="5">
        <f t="shared" si="80"/>
        <v>9648865.2676343527</v>
      </c>
      <c r="AC180" s="5">
        <f t="shared" si="81"/>
        <v>2042154.5669117076</v>
      </c>
      <c r="AD180" s="5">
        <f t="shared" si="82"/>
        <v>9240336.3269117065</v>
      </c>
      <c r="AE180" s="5"/>
      <c r="AF180" s="5"/>
      <c r="AG180" s="5">
        <f t="shared" si="58"/>
        <v>1499404.591610719</v>
      </c>
      <c r="AH180" s="5">
        <f t="shared" si="59"/>
        <v>506935.43843799992</v>
      </c>
      <c r="AI180" s="5">
        <f t="shared" si="60"/>
        <v>30440.978066039737</v>
      </c>
      <c r="AJ180" s="5">
        <f t="shared" si="61"/>
        <v>5373.5587969489943</v>
      </c>
      <c r="AK180" s="5">
        <f t="shared" si="62"/>
        <v>0</v>
      </c>
      <c r="AL180" s="5">
        <f t="shared" si="63"/>
        <v>7198181.7599999998</v>
      </c>
      <c r="AM180" s="5">
        <f t="shared" si="64"/>
        <v>9648865.2676343527</v>
      </c>
      <c r="AN180" s="5">
        <f t="shared" si="65"/>
        <v>2042154.5669117076</v>
      </c>
      <c r="AO180" s="5">
        <f t="shared" si="66"/>
        <v>9240336.3269117065</v>
      </c>
      <c r="AP180" s="5">
        <f>VLOOKUP(A180,'Detail SFPR'!$A$5:$M$361,13,FALSE)</f>
        <v>723414.38</v>
      </c>
      <c r="AQ180" s="5">
        <f>VLOOKUP(A180,'Detail SFPR'!A:X,23,FALSE)</f>
        <v>11661382.335306024</v>
      </c>
      <c r="AR180" s="5">
        <f>VLOOKUP(A180,'Detail SFPR'!$A$5:$T$361,19,FALSE)</f>
        <v>11816.47</v>
      </c>
      <c r="AS180" s="5">
        <f>VLOOKUP(A180,'Detail SFPR'!$A$5:$U$360,21,FALSE)</f>
        <v>36341.461520000004</v>
      </c>
      <c r="AT180" s="5">
        <f>VLOOKUP(A180,'Detail SFPR'!$A$5:$V$361,22,FALSE)</f>
        <v>889346.61095167173</v>
      </c>
      <c r="AU180" s="5">
        <f t="shared" si="83"/>
        <v>22562637.584689405</v>
      </c>
      <c r="AV180" s="5"/>
      <c r="AW180" s="5">
        <v>0</v>
      </c>
      <c r="AX180" s="5">
        <v>0</v>
      </c>
      <c r="AY180" s="5">
        <f t="shared" si="67"/>
        <v>0</v>
      </c>
      <c r="AZ180" s="5">
        <f t="shared" si="68"/>
        <v>22562637.584689405</v>
      </c>
      <c r="BA180" s="5">
        <f t="shared" si="69"/>
        <v>7099247.3616107181</v>
      </c>
      <c r="BB180">
        <v>0</v>
      </c>
      <c r="BC180" s="5">
        <f t="shared" si="70"/>
        <v>7099247.3616107181</v>
      </c>
      <c r="BD180" s="5">
        <f t="shared" si="71"/>
        <v>1213039.248438</v>
      </c>
      <c r="BE180" s="5">
        <f t="shared" si="72"/>
        <v>837359.74806603976</v>
      </c>
      <c r="BF180" s="5">
        <f t="shared" si="73"/>
        <v>90689.968796949004</v>
      </c>
      <c r="BG180" s="5">
        <f t="shared" si="74"/>
        <v>0</v>
      </c>
      <c r="BH180" s="5">
        <f t="shared" si="75"/>
        <v>9240336.3269117065</v>
      </c>
      <c r="BI180" s="5">
        <f>VLOOKUP(A180,'Base Cost'!$A$5:$AF$361,32,FALSE)</f>
        <v>382152.7220071741</v>
      </c>
    </row>
    <row r="181" spans="1:61">
      <c r="A181" t="s">
        <v>472</v>
      </c>
      <c r="B181" t="s">
        <v>1930</v>
      </c>
      <c r="C181" t="s">
        <v>135</v>
      </c>
      <c r="D181" s="12" t="s">
        <v>1070</v>
      </c>
      <c r="J181" s="5"/>
      <c r="K181" s="5"/>
      <c r="L181" s="5">
        <v>417495.66</v>
      </c>
      <c r="M181" s="5">
        <f>VLOOKUP(A181,'Detail SFPR'!$A$5:$E$360,5,FALSE)</f>
        <v>1104947.0609491873</v>
      </c>
      <c r="N181" s="5">
        <f t="shared" si="56"/>
        <v>572853.25241095782</v>
      </c>
      <c r="O181" s="5">
        <v>68477.42</v>
      </c>
      <c r="P181" s="5">
        <f>VLOOKUP(A181,'Detail SFPR'!$A$5:$F$360,6,FALSE)</f>
        <v>321095.02999999997</v>
      </c>
      <c r="Q181" s="5">
        <f t="shared" si="57"/>
        <v>210506.25441299999</v>
      </c>
      <c r="R181" s="5">
        <v>41249.53</v>
      </c>
      <c r="S181" s="5">
        <f>VLOOKUP(A181,'Detail SFPR'!$A$5:$G$360,7,FALSE)</f>
        <v>183078.18429658216</v>
      </c>
      <c r="T181" s="5">
        <f t="shared" si="76"/>
        <v>118185.81762534192</v>
      </c>
      <c r="U181" s="5">
        <v>0</v>
      </c>
      <c r="V181" s="5">
        <f>VLOOKUP(A181,'Detail SFPR'!$A$5:$H$360,8,FALSE)</f>
        <v>0</v>
      </c>
      <c r="W181" s="5">
        <f t="shared" si="77"/>
        <v>0</v>
      </c>
      <c r="X181" s="5">
        <v>35201.760000000002</v>
      </c>
      <c r="Y181" s="5">
        <f>VLOOKUP(A181,'Detail SFPR'!$A$5:$I$360,9,FALSE)</f>
        <v>763557.16383900319</v>
      </c>
      <c r="Z181" s="5">
        <f t="shared" si="78"/>
        <v>606938.55801904143</v>
      </c>
      <c r="AA181" s="5">
        <f t="shared" si="79"/>
        <v>562424.37</v>
      </c>
      <c r="AB181" s="5">
        <f t="shared" si="80"/>
        <v>2372677.4390847725</v>
      </c>
      <c r="AC181" s="5">
        <f t="shared" si="81"/>
        <v>1508483.8824683412</v>
      </c>
      <c r="AD181" s="5">
        <f t="shared" si="82"/>
        <v>2070908.252468341</v>
      </c>
      <c r="AE181" s="5"/>
      <c r="AF181" s="5"/>
      <c r="AG181" s="5">
        <f t="shared" si="58"/>
        <v>572853.25241095782</v>
      </c>
      <c r="AH181" s="5">
        <f t="shared" si="59"/>
        <v>210506.25441299999</v>
      </c>
      <c r="AI181" s="5">
        <f t="shared" si="60"/>
        <v>118185.81762534192</v>
      </c>
      <c r="AJ181" s="5">
        <f t="shared" si="61"/>
        <v>0</v>
      </c>
      <c r="AK181" s="5">
        <f t="shared" si="62"/>
        <v>606938.55801904143</v>
      </c>
      <c r="AL181" s="5">
        <f t="shared" si="63"/>
        <v>562424.37</v>
      </c>
      <c r="AM181" s="5">
        <f t="shared" si="64"/>
        <v>2372677.4390847725</v>
      </c>
      <c r="AN181" s="5">
        <f t="shared" si="65"/>
        <v>1508483.8824683412</v>
      </c>
      <c r="AO181" s="5">
        <f t="shared" si="66"/>
        <v>2070908.252468341</v>
      </c>
      <c r="AP181" s="5">
        <f>VLOOKUP(A181,'Detail SFPR'!$A$5:$M$361,13,FALSE)</f>
        <v>17383.34</v>
      </c>
      <c r="AQ181" s="5">
        <f>VLOOKUP(A181,'Detail SFPR'!A:X,23,FALSE)</f>
        <v>2583232.6405803156</v>
      </c>
      <c r="AR181" s="5">
        <f>VLOOKUP(A181,'Detail SFPR'!$A$5:$T$361,19,FALSE)</f>
        <v>17955.38</v>
      </c>
      <c r="AS181" s="5">
        <f>VLOOKUP(A181,'Detail SFPR'!$A$5:$U$360,21,FALSE)</f>
        <v>5445.7630399999998</v>
      </c>
      <c r="AT181" s="5">
        <f>VLOOKUP(A181,'Detail SFPR'!$A$5:$V$361,22,FALSE)</f>
        <v>133268.46805554317</v>
      </c>
      <c r="AU181" s="5">
        <f t="shared" si="83"/>
        <v>4828193.8441442</v>
      </c>
      <c r="AV181" s="5"/>
      <c r="AW181" s="5">
        <v>0</v>
      </c>
      <c r="AX181" s="5">
        <v>0</v>
      </c>
      <c r="AY181" s="5">
        <f t="shared" si="67"/>
        <v>0</v>
      </c>
      <c r="AZ181" s="5">
        <f t="shared" si="68"/>
        <v>4828193.8441442</v>
      </c>
      <c r="BA181" s="5">
        <f t="shared" si="69"/>
        <v>990348.91241095774</v>
      </c>
      <c r="BB181">
        <v>0</v>
      </c>
      <c r="BC181" s="5">
        <f t="shared" si="70"/>
        <v>990348.91241095774</v>
      </c>
      <c r="BD181" s="5">
        <f t="shared" si="71"/>
        <v>278983.674413</v>
      </c>
      <c r="BE181" s="5">
        <f t="shared" si="72"/>
        <v>159435.34762534191</v>
      </c>
      <c r="BF181" s="5">
        <f t="shared" si="73"/>
        <v>0</v>
      </c>
      <c r="BG181" s="5">
        <f t="shared" si="74"/>
        <v>642140.31801904144</v>
      </c>
      <c r="BH181" s="5">
        <f t="shared" si="75"/>
        <v>2070908.252468341</v>
      </c>
      <c r="BI181" s="5">
        <f>VLOOKUP(A181,'Base Cost'!$A$5:$AF$361,32,FALSE)</f>
        <v>57265.533143094755</v>
      </c>
    </row>
    <row r="182" spans="1:61">
      <c r="A182" t="s">
        <v>474</v>
      </c>
      <c r="B182" t="s">
        <v>475</v>
      </c>
      <c r="C182" t="s">
        <v>80</v>
      </c>
      <c r="D182" s="12" t="s">
        <v>1070</v>
      </c>
      <c r="J182" s="5"/>
      <c r="K182" s="5"/>
      <c r="L182" s="5">
        <v>756496.38</v>
      </c>
      <c r="M182" s="5">
        <f>VLOOKUP(A182,'Detail SFPR'!$A$5:$E$360,5,FALSE)</f>
        <v>994279.74968854676</v>
      </c>
      <c r="N182" s="5">
        <f t="shared" si="56"/>
        <v>198144.88196146602</v>
      </c>
      <c r="O182" s="5">
        <v>90451.63</v>
      </c>
      <c r="P182" s="5">
        <f>VLOOKUP(A182,'Detail SFPR'!$A$5:$F$360,6,FALSE)</f>
        <v>179386.17773200001</v>
      </c>
      <c r="Q182" s="5">
        <f t="shared" si="57"/>
        <v>74109.158625075608</v>
      </c>
      <c r="R182" s="5">
        <v>102303.87</v>
      </c>
      <c r="S182" s="5">
        <f>VLOOKUP(A182,'Detail SFPR'!$A$5:$G$360,7,FALSE)</f>
        <v>125359.86623011943</v>
      </c>
      <c r="T182" s="5">
        <f t="shared" si="76"/>
        <v>19212.561658558523</v>
      </c>
      <c r="U182" s="5">
        <v>0</v>
      </c>
      <c r="V182" s="5">
        <f>VLOOKUP(A182,'Detail SFPR'!$A$5:$H$360,8,FALSE)</f>
        <v>0</v>
      </c>
      <c r="W182" s="5">
        <f t="shared" si="77"/>
        <v>0</v>
      </c>
      <c r="X182" s="5">
        <v>0</v>
      </c>
      <c r="Y182" s="5">
        <f>VLOOKUP(A182,'Detail SFPR'!$A$5:$I$360,9,FALSE)</f>
        <v>0</v>
      </c>
      <c r="Z182" s="5">
        <f t="shared" si="78"/>
        <v>0</v>
      </c>
      <c r="AA182" s="5">
        <f t="shared" si="79"/>
        <v>949251.88</v>
      </c>
      <c r="AB182" s="5">
        <f t="shared" si="80"/>
        <v>1299025.7936506663</v>
      </c>
      <c r="AC182" s="5">
        <f t="shared" si="81"/>
        <v>291466.60224510019</v>
      </c>
      <c r="AD182" s="5">
        <f t="shared" si="82"/>
        <v>1240718.4822451002</v>
      </c>
      <c r="AE182" s="5"/>
      <c r="AF182" s="5"/>
      <c r="AG182" s="5">
        <f t="shared" si="58"/>
        <v>198144.88196146602</v>
      </c>
      <c r="AH182" s="5">
        <f t="shared" si="59"/>
        <v>74109.158625075608</v>
      </c>
      <c r="AI182" s="5">
        <f t="shared" si="60"/>
        <v>19212.561658558523</v>
      </c>
      <c r="AJ182" s="5">
        <f t="shared" si="61"/>
        <v>0</v>
      </c>
      <c r="AK182" s="5">
        <f t="shared" si="62"/>
        <v>0</v>
      </c>
      <c r="AL182" s="5">
        <f t="shared" si="63"/>
        <v>949251.88</v>
      </c>
      <c r="AM182" s="5">
        <f t="shared" si="64"/>
        <v>1299025.7936506663</v>
      </c>
      <c r="AN182" s="5">
        <f t="shared" si="65"/>
        <v>291466.60224510019</v>
      </c>
      <c r="AO182" s="5">
        <f t="shared" si="66"/>
        <v>1240718.4822451002</v>
      </c>
      <c r="AP182" s="5">
        <f>VLOOKUP(A182,'Detail SFPR'!$A$5:$M$361,13,FALSE)</f>
        <v>77556.44</v>
      </c>
      <c r="AQ182" s="5">
        <f>VLOOKUP(A182,'Detail SFPR'!A:X,23,FALSE)</f>
        <v>1559988.0841946474</v>
      </c>
      <c r="AR182" s="5">
        <f>VLOOKUP(A182,'Detail SFPR'!$A$5:$T$361,19,FALSE)</f>
        <v>11049.62</v>
      </c>
      <c r="AS182" s="5">
        <f>VLOOKUP(A182,'Detail SFPR'!$A$5:$U$360,21,FALSE)</f>
        <v>5170.4466400000001</v>
      </c>
      <c r="AT182" s="5">
        <f>VLOOKUP(A182,'Detail SFPR'!$A$5:$V$361,22,FALSE)</f>
        <v>126530.9375039812</v>
      </c>
      <c r="AU182" s="5">
        <f t="shared" si="83"/>
        <v>3021014.010583729</v>
      </c>
      <c r="AV182" s="5"/>
      <c r="AW182" s="5">
        <v>0</v>
      </c>
      <c r="AX182" s="5">
        <v>0</v>
      </c>
      <c r="AY182" s="5">
        <f t="shared" si="67"/>
        <v>0</v>
      </c>
      <c r="AZ182" s="5">
        <f t="shared" si="68"/>
        <v>3021014.010583729</v>
      </c>
      <c r="BA182" s="5">
        <f t="shared" si="69"/>
        <v>954641.26196146605</v>
      </c>
      <c r="BB182">
        <v>0</v>
      </c>
      <c r="BC182" s="5">
        <f t="shared" si="70"/>
        <v>954641.26196146605</v>
      </c>
      <c r="BD182" s="5">
        <f t="shared" si="71"/>
        <v>164560.7886250756</v>
      </c>
      <c r="BE182" s="5">
        <f t="shared" si="72"/>
        <v>121516.43165855852</v>
      </c>
      <c r="BF182" s="5">
        <f t="shared" si="73"/>
        <v>0</v>
      </c>
      <c r="BG182" s="5">
        <f t="shared" si="74"/>
        <v>0</v>
      </c>
      <c r="BH182" s="5">
        <f t="shared" si="75"/>
        <v>1240718.4822451002</v>
      </c>
      <c r="BI182" s="5">
        <f>VLOOKUP(A182,'Base Cost'!$A$5:$AF$361,32,FALSE)</f>
        <v>54370.412603836499</v>
      </c>
    </row>
    <row r="183" spans="1:61">
      <c r="A183" t="s">
        <v>478</v>
      </c>
      <c r="B183" t="s">
        <v>479</v>
      </c>
      <c r="C183" t="s">
        <v>98</v>
      </c>
      <c r="D183" s="12" t="s">
        <v>1070</v>
      </c>
      <c r="J183" s="5"/>
      <c r="K183" s="5"/>
      <c r="L183" s="5">
        <v>769118.75</v>
      </c>
      <c r="M183" s="5">
        <f>VLOOKUP(A183,'Detail SFPR'!$A$5:$E$360,5,FALSE)</f>
        <v>740464.00417782157</v>
      </c>
      <c r="N183" s="5">
        <f t="shared" si="56"/>
        <v>-23877.999693621288</v>
      </c>
      <c r="O183" s="5">
        <v>475707.85</v>
      </c>
      <c r="P183" s="5">
        <f>VLOOKUP(A183,'Detail SFPR'!$A$5:$F$360,6,FALSE)</f>
        <v>366965.62</v>
      </c>
      <c r="Q183" s="5">
        <f t="shared" si="57"/>
        <v>-90614.900258999987</v>
      </c>
      <c r="R183" s="5">
        <v>110243.11</v>
      </c>
      <c r="S183" s="5">
        <f>VLOOKUP(A183,'Detail SFPR'!$A$5:$G$360,7,FALSE)</f>
        <v>106713.64581660861</v>
      </c>
      <c r="T183" s="5">
        <f t="shared" si="76"/>
        <v>-2941.102504020047</v>
      </c>
      <c r="U183" s="5">
        <v>0</v>
      </c>
      <c r="V183" s="5">
        <f>VLOOKUP(A183,'Detail SFPR'!$A$5:$H$360,8,FALSE)</f>
        <v>0</v>
      </c>
      <c r="W183" s="5">
        <f t="shared" si="77"/>
        <v>0</v>
      </c>
      <c r="X183" s="5">
        <v>111272.05</v>
      </c>
      <c r="Y183" s="5">
        <f>VLOOKUP(A183,'Detail SFPR'!$A$5:$I$360,9,FALSE)</f>
        <v>211641.20914269847</v>
      </c>
      <c r="Z183" s="5">
        <f t="shared" si="78"/>
        <v>83637.620313610634</v>
      </c>
      <c r="AA183" s="5">
        <f t="shared" si="79"/>
        <v>1466341.7600000002</v>
      </c>
      <c r="AB183" s="5">
        <f t="shared" si="80"/>
        <v>1425784.4791371285</v>
      </c>
      <c r="AC183" s="5">
        <f t="shared" si="81"/>
        <v>-33796.382143030685</v>
      </c>
      <c r="AD183" s="5">
        <f t="shared" si="82"/>
        <v>1432545.3778569696</v>
      </c>
      <c r="AE183" s="5"/>
      <c r="AF183" s="5"/>
      <c r="AG183" s="5">
        <f t="shared" si="58"/>
        <v>-23877.999693621288</v>
      </c>
      <c r="AH183" s="5">
        <f t="shared" si="59"/>
        <v>-90614.900258999987</v>
      </c>
      <c r="AI183" s="5">
        <f t="shared" si="60"/>
        <v>-2941.102504020047</v>
      </c>
      <c r="AJ183" s="5">
        <f t="shared" si="61"/>
        <v>0</v>
      </c>
      <c r="AK183" s="5">
        <f t="shared" si="62"/>
        <v>83637.620313610634</v>
      </c>
      <c r="AL183" s="5">
        <f t="shared" si="63"/>
        <v>1466341.7600000002</v>
      </c>
      <c r="AM183" s="5">
        <f t="shared" si="64"/>
        <v>1425784.4791371285</v>
      </c>
      <c r="AN183" s="5">
        <f t="shared" si="65"/>
        <v>-33796.382143030685</v>
      </c>
      <c r="AO183" s="5">
        <f t="shared" si="66"/>
        <v>1425784.4791371285</v>
      </c>
      <c r="AP183" s="5">
        <f>VLOOKUP(A183,'Detail SFPR'!$A$5:$M$361,13,FALSE)</f>
        <v>37441.040000000001</v>
      </c>
      <c r="AQ183" s="5">
        <f>VLOOKUP(A183,'Detail SFPR'!A:X,23,FALSE)</f>
        <v>1588092.5471938385</v>
      </c>
      <c r="AR183" s="5">
        <f>VLOOKUP(A183,'Detail SFPR'!$A$5:$T$361,19,FALSE)</f>
        <v>17026.8</v>
      </c>
      <c r="AS183" s="5">
        <f>VLOOKUP(A183,'Detail SFPR'!$A$5:$U$360,21,FALSE)</f>
        <v>3520.1620000000003</v>
      </c>
      <c r="AT183" s="5">
        <f>VLOOKUP(A183,'Detail SFPR'!$A$5:$V$361,22,FALSE)</f>
        <v>86145.246056710006</v>
      </c>
      <c r="AU183" s="5">
        <f t="shared" si="83"/>
        <v>3158010.2743876767</v>
      </c>
      <c r="AV183" s="5"/>
      <c r="AW183" s="5">
        <v>0</v>
      </c>
      <c r="AX183" s="5">
        <v>0</v>
      </c>
      <c r="AY183" s="5">
        <f t="shared" si="67"/>
        <v>0</v>
      </c>
      <c r="AZ183" s="5">
        <f t="shared" si="68"/>
        <v>3158010.2743876767</v>
      </c>
      <c r="BA183" s="5">
        <f t="shared" si="69"/>
        <v>740464.00417782157</v>
      </c>
      <c r="BB183">
        <v>0</v>
      </c>
      <c r="BC183" s="5">
        <f t="shared" si="70"/>
        <v>740464.00417782157</v>
      </c>
      <c r="BD183" s="5">
        <f t="shared" si="71"/>
        <v>366965.62</v>
      </c>
      <c r="BE183" s="5">
        <f t="shared" si="72"/>
        <v>106713.64581660861</v>
      </c>
      <c r="BF183" s="5">
        <f t="shared" si="73"/>
        <v>0</v>
      </c>
      <c r="BG183" s="5">
        <f t="shared" si="74"/>
        <v>211641.20914269847</v>
      </c>
      <c r="BH183" s="5">
        <f t="shared" si="75"/>
        <v>1425784.4791371285</v>
      </c>
      <c r="BI183" s="5">
        <f>VLOOKUP(A183,'Base Cost'!$A$5:$AF$361,32,FALSE)</f>
        <v>37016.659042891952</v>
      </c>
    </row>
    <row r="184" spans="1:61">
      <c r="A184" t="s">
        <v>480</v>
      </c>
      <c r="B184" t="s">
        <v>1932</v>
      </c>
      <c r="C184" t="s">
        <v>108</v>
      </c>
      <c r="D184" s="12" t="s">
        <v>807</v>
      </c>
      <c r="J184" s="5"/>
      <c r="K184" s="5"/>
      <c r="L184" s="5">
        <v>1219700.18</v>
      </c>
      <c r="M184" s="5">
        <f>VLOOKUP(A184,'Detail SFPR'!$A$5:$E$360,5,FALSE)</f>
        <v>1775718.063246286</v>
      </c>
      <c r="N184" s="5">
        <f t="shared" si="56"/>
        <v>463329.70210913022</v>
      </c>
      <c r="O184" s="5">
        <v>364710.69</v>
      </c>
      <c r="P184" s="5">
        <f>VLOOKUP(A184,'Detail SFPR'!$A$5:$F$360,6,FALSE)</f>
        <v>537901.73</v>
      </c>
      <c r="Q184" s="5">
        <f t="shared" si="57"/>
        <v>144320.093632</v>
      </c>
      <c r="R184" s="5">
        <v>39616.92</v>
      </c>
      <c r="S184" s="5">
        <f>VLOOKUP(A184,'Detail SFPR'!$A$5:$G$360,7,FALSE)</f>
        <v>114546.47888858907</v>
      </c>
      <c r="T184" s="5">
        <f t="shared" si="76"/>
        <v>62438.801421861281</v>
      </c>
      <c r="U184" s="5">
        <v>1033.76</v>
      </c>
      <c r="V184" s="5">
        <f>VLOOKUP(A184,'Detail SFPR'!$A$5:$H$360,8,FALSE)</f>
        <v>0</v>
      </c>
      <c r="W184" s="5">
        <f t="shared" si="77"/>
        <v>-861.43220800000006</v>
      </c>
      <c r="X184" s="5">
        <v>0</v>
      </c>
      <c r="Y184" s="5">
        <f>VLOOKUP(A184,'Detail SFPR'!$A$5:$I$360,9,FALSE)</f>
        <v>193133.75312270311</v>
      </c>
      <c r="Z184" s="5">
        <f t="shared" si="78"/>
        <v>160938.35647714851</v>
      </c>
      <c r="AA184" s="5">
        <f t="shared" si="79"/>
        <v>1625061.5499999998</v>
      </c>
      <c r="AB184" s="5">
        <f t="shared" si="80"/>
        <v>2621300.0252575781</v>
      </c>
      <c r="AC184" s="5">
        <f t="shared" si="81"/>
        <v>830165.52143214003</v>
      </c>
      <c r="AD184" s="5">
        <f t="shared" si="82"/>
        <v>2455227.0714321397</v>
      </c>
      <c r="AE184" s="5"/>
      <c r="AF184" s="5"/>
      <c r="AG184" s="5">
        <f t="shared" si="58"/>
        <v>463329.70210913022</v>
      </c>
      <c r="AH184" s="5">
        <f t="shared" si="59"/>
        <v>144320.093632</v>
      </c>
      <c r="AI184" s="5">
        <f t="shared" si="60"/>
        <v>62438.801421861281</v>
      </c>
      <c r="AJ184" s="5">
        <f t="shared" si="61"/>
        <v>-861.43220800000006</v>
      </c>
      <c r="AK184" s="5">
        <f t="shared" si="62"/>
        <v>160938.35647714851</v>
      </c>
      <c r="AL184" s="5">
        <f t="shared" si="63"/>
        <v>1625061.5499999998</v>
      </c>
      <c r="AM184" s="5">
        <f t="shared" si="64"/>
        <v>2621300.0252575781</v>
      </c>
      <c r="AN184" s="5">
        <f t="shared" si="65"/>
        <v>830165.52143214003</v>
      </c>
      <c r="AO184" s="5">
        <f t="shared" si="66"/>
        <v>2455227.0714321397</v>
      </c>
      <c r="AP184" s="5">
        <f>VLOOKUP(A184,'Detail SFPR'!$A$5:$M$361,13,FALSE)</f>
        <v>0</v>
      </c>
      <c r="AQ184" s="5">
        <f>VLOOKUP(A184,'Detail SFPR'!A:X,23,FALSE)</f>
        <v>2849419.3715960775</v>
      </c>
      <c r="AR184" s="5">
        <f>VLOOKUP(A184,'Detail SFPR'!$A$5:$T$361,19,FALSE)</f>
        <v>11707.84</v>
      </c>
      <c r="AS184" s="5">
        <f>VLOOKUP(A184,'Detail SFPR'!$A$5:$U$360,21,FALSE)</f>
        <v>8955.7062399999995</v>
      </c>
      <c r="AT184" s="5">
        <f>VLOOKUP(A184,'Detail SFPR'!$A$5:$V$361,22,FALSE)</f>
        <v>219163.64009849919</v>
      </c>
      <c r="AU184" s="5">
        <f t="shared" si="83"/>
        <v>5544473.6293667164</v>
      </c>
      <c r="AV184" s="5"/>
      <c r="AW184" s="5">
        <v>0</v>
      </c>
      <c r="AX184" s="5">
        <v>0</v>
      </c>
      <c r="AY184" s="5">
        <f t="shared" si="67"/>
        <v>0</v>
      </c>
      <c r="AZ184" s="5">
        <f t="shared" si="68"/>
        <v>5544473.6293667164</v>
      </c>
      <c r="BA184" s="5">
        <f t="shared" si="69"/>
        <v>1683029.8821091303</v>
      </c>
      <c r="BB184">
        <v>0</v>
      </c>
      <c r="BC184" s="5">
        <f t="shared" si="70"/>
        <v>1683029.8821091303</v>
      </c>
      <c r="BD184" s="5">
        <f t="shared" si="71"/>
        <v>509030.78363199998</v>
      </c>
      <c r="BE184" s="5">
        <f t="shared" si="72"/>
        <v>102055.72142186128</v>
      </c>
      <c r="BF184" s="5">
        <f t="shared" si="73"/>
        <v>172.32779199999993</v>
      </c>
      <c r="BG184" s="5">
        <f t="shared" si="74"/>
        <v>160938.35647714851</v>
      </c>
      <c r="BH184" s="5">
        <f t="shared" si="75"/>
        <v>2455227.0714321397</v>
      </c>
      <c r="BI184" s="5">
        <f>VLOOKUP(A184,'Base Cost'!$A$5:$AF$361,32,FALSE)</f>
        <v>94174.735246383498</v>
      </c>
    </row>
    <row r="185" spans="1:61">
      <c r="A185" t="s">
        <v>482</v>
      </c>
      <c r="B185" t="s">
        <v>483</v>
      </c>
      <c r="C185" t="s">
        <v>93</v>
      </c>
      <c r="D185" s="12" t="s">
        <v>1070</v>
      </c>
      <c r="J185" s="5"/>
      <c r="K185" s="5"/>
      <c r="L185" s="5">
        <v>1208605.79</v>
      </c>
      <c r="M185" s="5">
        <f>VLOOKUP(A185,'Detail SFPR'!$A$5:$E$360,5,FALSE)</f>
        <v>2111052.0339057939</v>
      </c>
      <c r="N185" s="5">
        <f t="shared" si="56"/>
        <v>752008.4550466981</v>
      </c>
      <c r="O185" s="5">
        <v>87240.34</v>
      </c>
      <c r="P185" s="5">
        <f>VLOOKUP(A185,'Detail SFPR'!$A$5:$F$360,6,FALSE)</f>
        <v>82593.329999999987</v>
      </c>
      <c r="Q185" s="5">
        <f t="shared" si="57"/>
        <v>-3872.353433000008</v>
      </c>
      <c r="R185" s="5">
        <v>120359.16</v>
      </c>
      <c r="S185" s="5">
        <f>VLOOKUP(A185,'Detail SFPR'!$A$5:$G$360,7,FALSE)</f>
        <v>132946.22605343116</v>
      </c>
      <c r="T185" s="5">
        <f t="shared" si="76"/>
        <v>10488.802142324186</v>
      </c>
      <c r="U185" s="5">
        <v>131805.28</v>
      </c>
      <c r="V185" s="5">
        <f>VLOOKUP(A185,'Detail SFPR'!$A$5:$H$360,8,FALSE)</f>
        <v>61430.468395272939</v>
      </c>
      <c r="W185" s="5">
        <f t="shared" si="77"/>
        <v>-58643.330510219064</v>
      </c>
      <c r="X185" s="5">
        <v>11162.8</v>
      </c>
      <c r="Y185" s="5">
        <f>VLOOKUP(A185,'Detail SFPR'!$A$5:$I$360,9,FALSE)</f>
        <v>85532.683364240394</v>
      </c>
      <c r="Z185" s="5">
        <f t="shared" si="78"/>
        <v>61972.423807421525</v>
      </c>
      <c r="AA185" s="5">
        <f t="shared" si="79"/>
        <v>1559173.37</v>
      </c>
      <c r="AB185" s="5">
        <f t="shared" si="80"/>
        <v>2473554.7417187383</v>
      </c>
      <c r="AC185" s="5">
        <f t="shared" si="81"/>
        <v>761953.99705322459</v>
      </c>
      <c r="AD185" s="5">
        <f t="shared" si="82"/>
        <v>2321127.3670532247</v>
      </c>
      <c r="AE185" s="5"/>
      <c r="AF185" s="5"/>
      <c r="AG185" s="5">
        <f t="shared" si="58"/>
        <v>752008.4550466981</v>
      </c>
      <c r="AH185" s="5">
        <f t="shared" si="59"/>
        <v>-3872.353433000008</v>
      </c>
      <c r="AI185" s="5">
        <f t="shared" si="60"/>
        <v>10488.802142324186</v>
      </c>
      <c r="AJ185" s="5">
        <f t="shared" si="61"/>
        <v>-58643.330510219064</v>
      </c>
      <c r="AK185" s="5">
        <f t="shared" si="62"/>
        <v>61972.423807421525</v>
      </c>
      <c r="AL185" s="5">
        <f t="shared" si="63"/>
        <v>1559173.37</v>
      </c>
      <c r="AM185" s="5">
        <f t="shared" si="64"/>
        <v>2473554.7417187383</v>
      </c>
      <c r="AN185" s="5">
        <f t="shared" si="65"/>
        <v>761953.99705322459</v>
      </c>
      <c r="AO185" s="5">
        <f t="shared" si="66"/>
        <v>2321127.3670532247</v>
      </c>
      <c r="AP185" s="5">
        <f>VLOOKUP(A185,'Detail SFPR'!$A$5:$M$361,13,FALSE)</f>
        <v>239355.22</v>
      </c>
      <c r="AQ185" s="5">
        <f>VLOOKUP(A185,'Detail SFPR'!A:X,23,FALSE)</f>
        <v>3075394.1623350019</v>
      </c>
      <c r="AR185" s="5">
        <f>VLOOKUP(A185,'Detail SFPR'!$A$5:$T$361,19,FALSE)</f>
        <v>11019.19</v>
      </c>
      <c r="AS185" s="5">
        <f>VLOOKUP(A185,'Detail SFPR'!$A$5:$U$360,21,FALSE)</f>
        <v>10218.895479999999</v>
      </c>
      <c r="AT185" s="5">
        <f>VLOOKUP(A185,'Detail SFPR'!$A$5:$V$361,22,FALSE)</f>
        <v>250076.35033626339</v>
      </c>
      <c r="AU185" s="5">
        <f t="shared" si="83"/>
        <v>5907191.185204491</v>
      </c>
      <c r="AV185" s="5"/>
      <c r="AW185" s="5">
        <v>0</v>
      </c>
      <c r="AX185" s="5">
        <v>0</v>
      </c>
      <c r="AY185" s="5">
        <f t="shared" si="67"/>
        <v>0</v>
      </c>
      <c r="AZ185" s="5">
        <f t="shared" si="68"/>
        <v>5907191.185204491</v>
      </c>
      <c r="BA185" s="5">
        <f t="shared" si="69"/>
        <v>1960614.245046698</v>
      </c>
      <c r="BB185">
        <v>0</v>
      </c>
      <c r="BC185" s="5">
        <f t="shared" si="70"/>
        <v>1960614.245046698</v>
      </c>
      <c r="BD185" s="5">
        <f t="shared" si="71"/>
        <v>83367.986566999985</v>
      </c>
      <c r="BE185" s="5">
        <f t="shared" si="72"/>
        <v>130847.96214232419</v>
      </c>
      <c r="BF185" s="5">
        <f t="shared" si="73"/>
        <v>73161.949489780935</v>
      </c>
      <c r="BG185" s="5">
        <f t="shared" si="74"/>
        <v>73135.223807421527</v>
      </c>
      <c r="BH185" s="5">
        <f t="shared" si="75"/>
        <v>2321127.3670532247</v>
      </c>
      <c r="BI185" s="5">
        <f>VLOOKUP(A185,'Base Cost'!$A$5:$AF$361,32,FALSE)</f>
        <v>107457.94363387529</v>
      </c>
    </row>
    <row r="186" spans="1:61">
      <c r="A186" t="s">
        <v>484</v>
      </c>
      <c r="B186" t="s">
        <v>485</v>
      </c>
      <c r="C186" t="s">
        <v>93</v>
      </c>
      <c r="D186" s="12" t="s">
        <v>1070</v>
      </c>
      <c r="J186" s="5"/>
      <c r="K186" s="5"/>
      <c r="L186" s="5">
        <v>1752075.31</v>
      </c>
      <c r="M186" s="5">
        <f>VLOOKUP(A186,'Detail SFPR'!$A$5:$E$360,5,FALSE)</f>
        <v>3075767.0733545199</v>
      </c>
      <c r="N186" s="5">
        <f t="shared" si="56"/>
        <v>1103032.3464033215</v>
      </c>
      <c r="O186" s="5">
        <v>375058.01</v>
      </c>
      <c r="P186" s="5">
        <f>VLOOKUP(A186,'Detail SFPR'!$A$5:$F$360,6,FALSE)</f>
        <v>676561.74</v>
      </c>
      <c r="Q186" s="5">
        <f t="shared" si="57"/>
        <v>251243.05820900001</v>
      </c>
      <c r="R186" s="5">
        <v>221363.68</v>
      </c>
      <c r="S186" s="5">
        <f>VLOOKUP(A186,'Detail SFPR'!$A$5:$G$360,7,FALSE)</f>
        <v>393949.67264956265</v>
      </c>
      <c r="T186" s="5">
        <f t="shared" si="76"/>
        <v>143815.90767488058</v>
      </c>
      <c r="U186" s="5">
        <v>57322.559999999998</v>
      </c>
      <c r="V186" s="5">
        <f>VLOOKUP(A186,'Detail SFPR'!$A$5:$H$360,8,FALSE)</f>
        <v>32856.617516310005</v>
      </c>
      <c r="W186" s="5">
        <f t="shared" si="77"/>
        <v>-20387.469871658872</v>
      </c>
      <c r="X186" s="5">
        <v>0</v>
      </c>
      <c r="Y186" s="5">
        <f>VLOOKUP(A186,'Detail SFPR'!$A$5:$I$360,9,FALSE)</f>
        <v>0</v>
      </c>
      <c r="Z186" s="5">
        <f t="shared" si="78"/>
        <v>0</v>
      </c>
      <c r="AA186" s="5">
        <f t="shared" si="79"/>
        <v>2405819.5600000005</v>
      </c>
      <c r="AB186" s="5">
        <f t="shared" si="80"/>
        <v>4179135.1035203929</v>
      </c>
      <c r="AC186" s="5">
        <f t="shared" si="81"/>
        <v>1477703.8424155433</v>
      </c>
      <c r="AD186" s="5">
        <f t="shared" si="82"/>
        <v>3883523.4024155438</v>
      </c>
      <c r="AE186" s="5"/>
      <c r="AF186" s="5"/>
      <c r="AG186" s="5">
        <f t="shared" si="58"/>
        <v>1103032.3464033215</v>
      </c>
      <c r="AH186" s="5">
        <f t="shared" si="59"/>
        <v>251243.05820900001</v>
      </c>
      <c r="AI186" s="5">
        <f t="shared" si="60"/>
        <v>143815.90767488058</v>
      </c>
      <c r="AJ186" s="5">
        <f t="shared" si="61"/>
        <v>-20387.469871658872</v>
      </c>
      <c r="AK186" s="5">
        <f t="shared" si="62"/>
        <v>0</v>
      </c>
      <c r="AL186" s="5">
        <f t="shared" si="63"/>
        <v>2405819.5600000005</v>
      </c>
      <c r="AM186" s="5">
        <f t="shared" si="64"/>
        <v>4179135.1035203929</v>
      </c>
      <c r="AN186" s="5">
        <f t="shared" si="65"/>
        <v>1477703.8424155433</v>
      </c>
      <c r="AO186" s="5">
        <f t="shared" si="66"/>
        <v>3883523.4024155438</v>
      </c>
      <c r="AP186" s="5">
        <f>VLOOKUP(A186,'Detail SFPR'!$A$5:$M$361,13,FALSE)</f>
        <v>0</v>
      </c>
      <c r="AQ186" s="5">
        <f>VLOOKUP(A186,'Detail SFPR'!A:X,23,FALSE)</f>
        <v>4748643.08182659</v>
      </c>
      <c r="AR186" s="5">
        <f>VLOOKUP(A186,'Detail SFPR'!$A$5:$T$361,19,FALSE)</f>
        <v>10811.94</v>
      </c>
      <c r="AS186" s="5">
        <f>VLOOKUP(A186,'Detail SFPR'!$A$5:$U$360,21,FALSE)</f>
        <v>16055.161840000001</v>
      </c>
      <c r="AT186" s="5">
        <f>VLOOKUP(A186,'Detail SFPR'!$A$5:$V$361,22,FALSE)</f>
        <v>392901.19806619722</v>
      </c>
      <c r="AU186" s="5">
        <f t="shared" si="83"/>
        <v>9051934.7841483299</v>
      </c>
      <c r="AV186" s="5"/>
      <c r="AW186" s="5">
        <v>0</v>
      </c>
      <c r="AX186" s="5">
        <v>0</v>
      </c>
      <c r="AY186" s="5">
        <f t="shared" si="67"/>
        <v>0</v>
      </c>
      <c r="AZ186" s="5">
        <f t="shared" si="68"/>
        <v>9051934.7841483299</v>
      </c>
      <c r="BA186" s="5">
        <f t="shared" si="69"/>
        <v>2855107.6564033218</v>
      </c>
      <c r="BB186">
        <v>0</v>
      </c>
      <c r="BC186" s="5">
        <f t="shared" si="70"/>
        <v>2855107.6564033218</v>
      </c>
      <c r="BD186" s="5">
        <f t="shared" si="71"/>
        <v>626301.06820900005</v>
      </c>
      <c r="BE186" s="5">
        <f t="shared" si="72"/>
        <v>365179.58767488057</v>
      </c>
      <c r="BF186" s="5">
        <f t="shared" si="73"/>
        <v>36935.090128341122</v>
      </c>
      <c r="BG186" s="5">
        <f t="shared" si="74"/>
        <v>0</v>
      </c>
      <c r="BH186" s="5">
        <f t="shared" si="75"/>
        <v>3883523.4024155433</v>
      </c>
      <c r="BI186" s="5">
        <f>VLOOKUP(A186,'Base Cost'!$A$5:$AF$361,32,FALSE)</f>
        <v>168829.858316103</v>
      </c>
    </row>
    <row r="187" spans="1:61">
      <c r="A187" t="s">
        <v>486</v>
      </c>
      <c r="B187" t="s">
        <v>487</v>
      </c>
      <c r="C187" t="s">
        <v>80</v>
      </c>
      <c r="D187" s="12" t="s">
        <v>1070</v>
      </c>
      <c r="J187" s="5"/>
      <c r="K187" s="5"/>
      <c r="L187" s="5">
        <v>10577152.189999999</v>
      </c>
      <c r="M187" s="5">
        <f>VLOOKUP(A187,'Detail SFPR'!$A$5:$E$360,5,FALSE)</f>
        <v>7920595.3822398819</v>
      </c>
      <c r="N187" s="5">
        <f t="shared" si="56"/>
        <v>-2213708.7879065061</v>
      </c>
      <c r="O187" s="5">
        <v>859704.68</v>
      </c>
      <c r="P187" s="5">
        <f>VLOOKUP(A187,'Detail SFPR'!$A$5:$F$360,6,FALSE)</f>
        <v>1119202.79</v>
      </c>
      <c r="Q187" s="5">
        <f t="shared" si="57"/>
        <v>216239.77506300001</v>
      </c>
      <c r="R187" s="5">
        <v>1603607.52</v>
      </c>
      <c r="S187" s="5">
        <f>VLOOKUP(A187,'Detail SFPR'!$A$5:$G$360,7,FALSE)</f>
        <v>1325408.9122226557</v>
      </c>
      <c r="T187" s="5">
        <f t="shared" si="76"/>
        <v>-231822.89986086101</v>
      </c>
      <c r="U187" s="5">
        <v>0</v>
      </c>
      <c r="V187" s="5">
        <f>VLOOKUP(A187,'Detail SFPR'!$A$5:$H$360,8,FALSE)</f>
        <v>9679.3347264726326</v>
      </c>
      <c r="W187" s="5">
        <f t="shared" si="77"/>
        <v>8065.7896275696448</v>
      </c>
      <c r="X187" s="5">
        <v>0</v>
      </c>
      <c r="Y187" s="5">
        <f>VLOOKUP(A187,'Detail SFPR'!$A$5:$I$360,9,FALSE)</f>
        <v>0</v>
      </c>
      <c r="Z187" s="5">
        <f t="shared" si="78"/>
        <v>0</v>
      </c>
      <c r="AA187" s="5">
        <f t="shared" si="79"/>
        <v>13040464.389999999</v>
      </c>
      <c r="AB187" s="5">
        <f t="shared" si="80"/>
        <v>10374886.41918901</v>
      </c>
      <c r="AC187" s="5">
        <f t="shared" si="81"/>
        <v>-2221226.1230767975</v>
      </c>
      <c r="AD187" s="5">
        <f t="shared" si="82"/>
        <v>10819238.2669232</v>
      </c>
      <c r="AE187" s="5"/>
      <c r="AF187" s="5"/>
      <c r="AG187" s="5">
        <f t="shared" si="58"/>
        <v>-2213708.7879065061</v>
      </c>
      <c r="AH187" s="5">
        <f t="shared" si="59"/>
        <v>216239.77506300001</v>
      </c>
      <c r="AI187" s="5">
        <f t="shared" si="60"/>
        <v>-231822.89986086101</v>
      </c>
      <c r="AJ187" s="5">
        <f t="shared" si="61"/>
        <v>8065.7896275696448</v>
      </c>
      <c r="AK187" s="5">
        <f t="shared" si="62"/>
        <v>0</v>
      </c>
      <c r="AL187" s="5">
        <f t="shared" si="63"/>
        <v>13040464.389999999</v>
      </c>
      <c r="AM187" s="5">
        <f t="shared" si="64"/>
        <v>10374886.41918901</v>
      </c>
      <c r="AN187" s="5">
        <f t="shared" si="65"/>
        <v>-2221226.1230767975</v>
      </c>
      <c r="AO187" s="5">
        <f t="shared" si="66"/>
        <v>10374886.41918901</v>
      </c>
      <c r="AP187" s="5">
        <f>VLOOKUP(A187,'Detail SFPR'!$A$5:$M$361,13,FALSE)</f>
        <v>0</v>
      </c>
      <c r="AQ187" s="5">
        <f>VLOOKUP(A187,'Detail SFPR'!A:X,23,FALSE)</f>
        <v>11751612.71190357</v>
      </c>
      <c r="AR187" s="5">
        <f>VLOOKUP(A187,'Detail SFPR'!$A$5:$T$361,19,FALSE)</f>
        <v>11092.54</v>
      </c>
      <c r="AS187" s="5">
        <f>VLOOKUP(A187,'Detail SFPR'!$A$5:$U$360,21,FALSE)</f>
        <v>38811.683559999998</v>
      </c>
      <c r="AT187" s="5">
        <f>VLOOKUP(A187,'Detail SFPR'!$A$5:$V$361,22,FALSE)</f>
        <v>949797.7735545598</v>
      </c>
      <c r="AU187" s="5">
        <f t="shared" si="83"/>
        <v>23126201.128207136</v>
      </c>
      <c r="AV187" s="5"/>
      <c r="AW187" s="5">
        <v>0</v>
      </c>
      <c r="AX187" s="5">
        <v>0</v>
      </c>
      <c r="AY187" s="5">
        <f t="shared" si="67"/>
        <v>0</v>
      </c>
      <c r="AZ187" s="5">
        <f t="shared" si="68"/>
        <v>23126201.128207136</v>
      </c>
      <c r="BA187" s="5">
        <f t="shared" si="69"/>
        <v>7920595.3822398819</v>
      </c>
      <c r="BB187">
        <v>0</v>
      </c>
      <c r="BC187" s="5">
        <f t="shared" si="70"/>
        <v>7920595.3822398819</v>
      </c>
      <c r="BD187" s="5">
        <f t="shared" si="71"/>
        <v>1119202.79</v>
      </c>
      <c r="BE187" s="5">
        <f t="shared" si="72"/>
        <v>1325408.9122226557</v>
      </c>
      <c r="BF187" s="5">
        <f t="shared" si="73"/>
        <v>9679.3347264726326</v>
      </c>
      <c r="BG187" s="5">
        <f t="shared" si="74"/>
        <v>0</v>
      </c>
      <c r="BH187" s="5">
        <f t="shared" si="75"/>
        <v>10374886.41918901</v>
      </c>
      <c r="BI187" s="5">
        <f>VLOOKUP(A187,'Base Cost'!$A$5:$AF$361,32,FALSE)</f>
        <v>408128.61942749645</v>
      </c>
    </row>
    <row r="188" spans="1:61">
      <c r="A188" t="s">
        <v>488</v>
      </c>
      <c r="B188" t="s">
        <v>1933</v>
      </c>
      <c r="C188" t="s">
        <v>190</v>
      </c>
      <c r="D188" s="12" t="s">
        <v>807</v>
      </c>
      <c r="J188" s="5"/>
      <c r="K188" s="5"/>
      <c r="L188" s="5">
        <v>1124770.8</v>
      </c>
      <c r="M188" s="5">
        <f>VLOOKUP(A188,'Detail SFPR'!$A$5:$E$360,5,FALSE)</f>
        <v>1149668.1105711078</v>
      </c>
      <c r="N188" s="5">
        <f t="shared" si="56"/>
        <v>20746.928898904116</v>
      </c>
      <c r="O188" s="5">
        <v>172938.06</v>
      </c>
      <c r="P188" s="5">
        <f>VLOOKUP(A188,'Detail SFPR'!$A$5:$F$360,6,FALSE)</f>
        <v>19493.498866000002</v>
      </c>
      <c r="Q188" s="5">
        <f t="shared" si="57"/>
        <v>-127865.35279296219</v>
      </c>
      <c r="R188" s="5">
        <v>3437.7</v>
      </c>
      <c r="S188" s="5">
        <f>VLOOKUP(A188,'Detail SFPR'!$A$5:$G$360,7,FALSE)</f>
        <v>4937.2335081550627</v>
      </c>
      <c r="T188" s="5">
        <f t="shared" si="76"/>
        <v>1249.561272345614</v>
      </c>
      <c r="U188" s="5">
        <v>0</v>
      </c>
      <c r="V188" s="5">
        <f>VLOOKUP(A188,'Detail SFPR'!$A$5:$H$360,8,FALSE)</f>
        <v>0</v>
      </c>
      <c r="W188" s="5">
        <f t="shared" si="77"/>
        <v>0</v>
      </c>
      <c r="X188" s="5">
        <v>0</v>
      </c>
      <c r="Y188" s="5">
        <f>VLOOKUP(A188,'Detail SFPR'!$A$5:$I$360,9,FALSE)</f>
        <v>0</v>
      </c>
      <c r="Z188" s="5">
        <f t="shared" si="78"/>
        <v>0</v>
      </c>
      <c r="AA188" s="5">
        <f t="shared" si="79"/>
        <v>1301146.56</v>
      </c>
      <c r="AB188" s="5">
        <f t="shared" si="80"/>
        <v>1174098.8429452628</v>
      </c>
      <c r="AC188" s="5">
        <f t="shared" si="81"/>
        <v>-105868.86262171245</v>
      </c>
      <c r="AD188" s="5">
        <f t="shared" si="82"/>
        <v>1195277.6973782876</v>
      </c>
      <c r="AE188" s="5"/>
      <c r="AF188" s="5"/>
      <c r="AG188" s="5">
        <f t="shared" si="58"/>
        <v>20746.928898904116</v>
      </c>
      <c r="AH188" s="5">
        <f t="shared" si="59"/>
        <v>-127865.35279296219</v>
      </c>
      <c r="AI188" s="5">
        <f t="shared" si="60"/>
        <v>1249.561272345614</v>
      </c>
      <c r="AJ188" s="5">
        <f t="shared" si="61"/>
        <v>0</v>
      </c>
      <c r="AK188" s="5">
        <f t="shared" si="62"/>
        <v>0</v>
      </c>
      <c r="AL188" s="5">
        <f t="shared" si="63"/>
        <v>1301146.56</v>
      </c>
      <c r="AM188" s="5">
        <f t="shared" si="64"/>
        <v>1174098.8429452628</v>
      </c>
      <c r="AN188" s="5">
        <f t="shared" si="65"/>
        <v>-105868.86262171245</v>
      </c>
      <c r="AO188" s="5">
        <f t="shared" si="66"/>
        <v>1174098.8429452628</v>
      </c>
      <c r="AP188" s="5">
        <f>VLOOKUP(A188,'Detail SFPR'!$A$5:$M$361,13,FALSE)</f>
        <v>0</v>
      </c>
      <c r="AQ188" s="5">
        <f>VLOOKUP(A188,'Detail SFPR'!A:X,23,FALSE)</f>
        <v>1324573.08849059</v>
      </c>
      <c r="AR188" s="5">
        <f>VLOOKUP(A188,'Detail SFPR'!$A$5:$T$361,19,FALSE)</f>
        <v>7949.96</v>
      </c>
      <c r="AS188" s="5">
        <f>VLOOKUP(A188,'Detail SFPR'!$A$5:$U$360,21,FALSE)</f>
        <v>5907.4478399999998</v>
      </c>
      <c r="AT188" s="5">
        <f>VLOOKUP(A188,'Detail SFPR'!$A$5:$V$361,22,FALSE)</f>
        <v>144566.79770532719</v>
      </c>
      <c r="AU188" s="5">
        <f t="shared" si="83"/>
        <v>2657096.1369811799</v>
      </c>
      <c r="AV188" s="5"/>
      <c r="AW188" s="5">
        <v>0</v>
      </c>
      <c r="AX188" s="5">
        <v>0</v>
      </c>
      <c r="AY188" s="5">
        <f t="shared" si="67"/>
        <v>0</v>
      </c>
      <c r="AZ188" s="5">
        <f t="shared" si="68"/>
        <v>2657096.1369811799</v>
      </c>
      <c r="BA188" s="5">
        <f t="shared" si="69"/>
        <v>1149668.1105711078</v>
      </c>
      <c r="BB188">
        <v>0</v>
      </c>
      <c r="BC188" s="5">
        <f t="shared" si="70"/>
        <v>1149668.1105711078</v>
      </c>
      <c r="BD188" s="5">
        <f t="shared" si="71"/>
        <v>19493.498866000002</v>
      </c>
      <c r="BE188" s="5">
        <f t="shared" si="72"/>
        <v>4937.2335081550627</v>
      </c>
      <c r="BF188" s="5">
        <f t="shared" si="73"/>
        <v>0</v>
      </c>
      <c r="BG188" s="5">
        <f t="shared" si="74"/>
        <v>0</v>
      </c>
      <c r="BH188" s="5">
        <f t="shared" si="75"/>
        <v>1174098.8429452628</v>
      </c>
      <c r="BI188" s="5">
        <f>VLOOKUP(A188,'Base Cost'!$A$5:$AF$361,32,FALSE)</f>
        <v>62120.431533250034</v>
      </c>
    </row>
    <row r="189" spans="1:61">
      <c r="A189" t="s">
        <v>490</v>
      </c>
      <c r="B189" t="s">
        <v>1934</v>
      </c>
      <c r="C189" t="s">
        <v>492</v>
      </c>
      <c r="D189" s="12" t="s">
        <v>807</v>
      </c>
      <c r="J189" s="5"/>
      <c r="K189" s="5"/>
      <c r="L189" s="5">
        <v>411296.22</v>
      </c>
      <c r="M189" s="5">
        <f>VLOOKUP(A189,'Detail SFPR'!$A$5:$E$360,5,FALSE)</f>
        <v>784533.45257170184</v>
      </c>
      <c r="N189" s="5">
        <f t="shared" si="56"/>
        <v>311018.58590199921</v>
      </c>
      <c r="O189" s="5">
        <v>83245.83</v>
      </c>
      <c r="P189" s="5">
        <f>VLOOKUP(A189,'Detail SFPR'!$A$5:$F$360,6,FALSE)</f>
        <v>197159.81</v>
      </c>
      <c r="Q189" s="5">
        <f t="shared" si="57"/>
        <v>94924.519534000006</v>
      </c>
      <c r="R189" s="5">
        <v>13911.36</v>
      </c>
      <c r="S189" s="5">
        <f>VLOOKUP(A189,'Detail SFPR'!$A$5:$G$360,7,FALSE)</f>
        <v>9459.7974335008585</v>
      </c>
      <c r="T189" s="5">
        <f t="shared" si="76"/>
        <v>-3709.4870866637352</v>
      </c>
      <c r="U189" s="5">
        <v>0</v>
      </c>
      <c r="V189" s="5">
        <f>VLOOKUP(A189,'Detail SFPR'!$A$5:$H$360,8,FALSE)</f>
        <v>0</v>
      </c>
      <c r="W189" s="5">
        <f t="shared" si="77"/>
        <v>0</v>
      </c>
      <c r="X189" s="5">
        <v>17185.52</v>
      </c>
      <c r="Y189" s="5">
        <f>VLOOKUP(A189,'Detail SFPR'!$A$5:$I$360,9,FALSE)</f>
        <v>120622.14962174422</v>
      </c>
      <c r="Z189" s="5">
        <f t="shared" si="78"/>
        <v>86193.743463799459</v>
      </c>
      <c r="AA189" s="5">
        <f t="shared" si="79"/>
        <v>525638.92999999993</v>
      </c>
      <c r="AB189" s="5">
        <f t="shared" si="80"/>
        <v>1111775.2096269468</v>
      </c>
      <c r="AC189" s="5">
        <f t="shared" si="81"/>
        <v>488427.36181313498</v>
      </c>
      <c r="AD189" s="5">
        <f t="shared" si="82"/>
        <v>1014066.2918131349</v>
      </c>
      <c r="AE189" s="5"/>
      <c r="AF189" s="5"/>
      <c r="AG189" s="5">
        <f t="shared" si="58"/>
        <v>311018.58590199921</v>
      </c>
      <c r="AH189" s="5">
        <f t="shared" si="59"/>
        <v>94924.519534000006</v>
      </c>
      <c r="AI189" s="5">
        <f t="shared" si="60"/>
        <v>-3709.4870866637352</v>
      </c>
      <c r="AJ189" s="5">
        <f t="shared" si="61"/>
        <v>0</v>
      </c>
      <c r="AK189" s="5">
        <f t="shared" si="62"/>
        <v>86193.743463799459</v>
      </c>
      <c r="AL189" s="5">
        <f t="shared" si="63"/>
        <v>525638.92999999993</v>
      </c>
      <c r="AM189" s="5">
        <f t="shared" si="64"/>
        <v>1111775.2096269468</v>
      </c>
      <c r="AN189" s="5">
        <f t="shared" si="65"/>
        <v>488427.36181313498</v>
      </c>
      <c r="AO189" s="5">
        <f t="shared" si="66"/>
        <v>1014066.2918131349</v>
      </c>
      <c r="AP189" s="5">
        <f>VLOOKUP(A189,'Detail SFPR'!$A$5:$M$361,13,FALSE)</f>
        <v>0</v>
      </c>
      <c r="AQ189" s="5">
        <f>VLOOKUP(A189,'Detail SFPR'!A:X,23,FALSE)</f>
        <v>1211215.9531743918</v>
      </c>
      <c r="AR189" s="5">
        <f>VLOOKUP(A189,'Detail SFPR'!$A$5:$T$361,19,FALSE)</f>
        <v>11391.34</v>
      </c>
      <c r="AS189" s="5">
        <f>VLOOKUP(A189,'Detail SFPR'!$A$5:$U$360,21,FALSE)</f>
        <v>3903.9305599999998</v>
      </c>
      <c r="AT189" s="5">
        <f>VLOOKUP(A189,'Detail SFPR'!$A$5:$V$361,22,FALSE)</f>
        <v>95536.812987444806</v>
      </c>
      <c r="AU189" s="5">
        <f t="shared" si="83"/>
        <v>2336114.3285349715</v>
      </c>
      <c r="AV189" s="5"/>
      <c r="AW189" s="5">
        <v>0</v>
      </c>
      <c r="AX189" s="5">
        <v>0</v>
      </c>
      <c r="AY189" s="5">
        <f t="shared" si="67"/>
        <v>0</v>
      </c>
      <c r="AZ189" s="5">
        <f t="shared" si="68"/>
        <v>2336114.3285349715</v>
      </c>
      <c r="BA189" s="5">
        <f t="shared" si="69"/>
        <v>722314.80590199912</v>
      </c>
      <c r="BB189">
        <v>0</v>
      </c>
      <c r="BC189" s="5">
        <f t="shared" si="70"/>
        <v>722314.80590199912</v>
      </c>
      <c r="BD189" s="5">
        <f t="shared" si="71"/>
        <v>178170.34953400001</v>
      </c>
      <c r="BE189" s="5">
        <f t="shared" si="72"/>
        <v>10201.872913336265</v>
      </c>
      <c r="BF189" s="5">
        <f t="shared" si="73"/>
        <v>0</v>
      </c>
      <c r="BG189" s="5">
        <f t="shared" si="74"/>
        <v>103379.26346379946</v>
      </c>
      <c r="BH189" s="5">
        <f t="shared" si="75"/>
        <v>1014066.2918131349</v>
      </c>
      <c r="BI189" s="5">
        <f>VLOOKUP(A189,'Base Cost'!$A$5:$AF$361,32,FALSE)</f>
        <v>41052.22045651485</v>
      </c>
    </row>
    <row r="190" spans="1:61">
      <c r="A190" t="s">
        <v>493</v>
      </c>
      <c r="B190" t="s">
        <v>1935</v>
      </c>
      <c r="C190" t="s">
        <v>101</v>
      </c>
      <c r="D190" s="12" t="s">
        <v>1070</v>
      </c>
      <c r="J190" s="5"/>
      <c r="K190" s="5"/>
      <c r="L190" s="5">
        <v>1427348.48</v>
      </c>
      <c r="M190" s="5">
        <f>VLOOKUP(A190,'Detail SFPR'!$A$5:$E$360,5,FALSE)</f>
        <v>1660275.832174564</v>
      </c>
      <c r="N190" s="5">
        <f t="shared" si="56"/>
        <v>194098.36256706421</v>
      </c>
      <c r="O190" s="5">
        <v>216901.21</v>
      </c>
      <c r="P190" s="5">
        <f>VLOOKUP(A190,'Detail SFPR'!$A$5:$F$360,6,FALSE)</f>
        <v>177535.86</v>
      </c>
      <c r="Q190" s="5">
        <f t="shared" si="57"/>
        <v>-32803.146155000009</v>
      </c>
      <c r="R190" s="5">
        <v>209207.03</v>
      </c>
      <c r="S190" s="5">
        <f>VLOOKUP(A190,'Detail SFPR'!$A$5:$G$360,7,FALSE)</f>
        <v>257251.96748779764</v>
      </c>
      <c r="T190" s="5">
        <f t="shared" si="76"/>
        <v>40035.846408581776</v>
      </c>
      <c r="U190" s="5">
        <v>0</v>
      </c>
      <c r="V190" s="5">
        <f>VLOOKUP(A190,'Detail SFPR'!$A$5:$H$360,8,FALSE)</f>
        <v>0</v>
      </c>
      <c r="W190" s="5">
        <f t="shared" si="77"/>
        <v>0</v>
      </c>
      <c r="X190" s="5">
        <v>47405.95</v>
      </c>
      <c r="Y190" s="5">
        <f>VLOOKUP(A190,'Detail SFPR'!$A$5:$I$360,9,FALSE)</f>
        <v>81586.452164168164</v>
      </c>
      <c r="Z190" s="5">
        <f t="shared" si="78"/>
        <v>28482.612453401336</v>
      </c>
      <c r="AA190" s="5">
        <f t="shared" si="79"/>
        <v>1900862.67</v>
      </c>
      <c r="AB190" s="5">
        <f t="shared" si="80"/>
        <v>2176650.1118265297</v>
      </c>
      <c r="AC190" s="5">
        <f t="shared" si="81"/>
        <v>229813.6752740473</v>
      </c>
      <c r="AD190" s="5">
        <f t="shared" si="82"/>
        <v>2130676.345274047</v>
      </c>
      <c r="AE190" s="5"/>
      <c r="AF190" s="5"/>
      <c r="AG190" s="5">
        <f t="shared" si="58"/>
        <v>194098.36256706421</v>
      </c>
      <c r="AH190" s="5">
        <f t="shared" si="59"/>
        <v>-32803.146155000009</v>
      </c>
      <c r="AI190" s="5">
        <f t="shared" si="60"/>
        <v>40035.846408581776</v>
      </c>
      <c r="AJ190" s="5">
        <f t="shared" si="61"/>
        <v>0</v>
      </c>
      <c r="AK190" s="5">
        <f t="shared" si="62"/>
        <v>28482.612453401336</v>
      </c>
      <c r="AL190" s="5">
        <f t="shared" si="63"/>
        <v>1900862.67</v>
      </c>
      <c r="AM190" s="5">
        <f t="shared" si="64"/>
        <v>2176650.1118265297</v>
      </c>
      <c r="AN190" s="5">
        <f t="shared" si="65"/>
        <v>229813.6752740473</v>
      </c>
      <c r="AO190" s="5">
        <f t="shared" si="66"/>
        <v>2130676.345274047</v>
      </c>
      <c r="AP190" s="5">
        <f>VLOOKUP(A190,'Detail SFPR'!$A$5:$M$361,13,FALSE)</f>
        <v>0</v>
      </c>
      <c r="AQ190" s="5">
        <f>VLOOKUP(A190,'Detail SFPR'!A:X,23,FALSE)</f>
        <v>2457241.7267150888</v>
      </c>
      <c r="AR190" s="5">
        <f>VLOOKUP(A190,'Detail SFPR'!$A$5:$T$361,19,FALSE)</f>
        <v>11406.75</v>
      </c>
      <c r="AS190" s="5">
        <f>VLOOKUP(A190,'Detail SFPR'!$A$5:$U$360,21,FALSE)</f>
        <v>7910.2382400000006</v>
      </c>
      <c r="AT190" s="5">
        <f>VLOOKUP(A190,'Detail SFPR'!$A$5:$V$361,22,FALSE)</f>
        <v>193578.99424855923</v>
      </c>
      <c r="AU190" s="5">
        <f t="shared" si="83"/>
        <v>4800814.0544776954</v>
      </c>
      <c r="AV190" s="5"/>
      <c r="AW190" s="5">
        <v>0</v>
      </c>
      <c r="AX190" s="5">
        <v>0</v>
      </c>
      <c r="AY190" s="5">
        <f t="shared" si="67"/>
        <v>0</v>
      </c>
      <c r="AZ190" s="5">
        <f t="shared" si="68"/>
        <v>4800814.0544776954</v>
      </c>
      <c r="BA190" s="5">
        <f t="shared" si="69"/>
        <v>1621446.8425670641</v>
      </c>
      <c r="BB190">
        <v>0</v>
      </c>
      <c r="BC190" s="5">
        <f t="shared" si="70"/>
        <v>1621446.8425670641</v>
      </c>
      <c r="BD190" s="5">
        <f t="shared" si="71"/>
        <v>184098.063845</v>
      </c>
      <c r="BE190" s="5">
        <f t="shared" si="72"/>
        <v>249242.87640858177</v>
      </c>
      <c r="BF190" s="5">
        <f t="shared" si="73"/>
        <v>0</v>
      </c>
      <c r="BG190" s="5">
        <f t="shared" si="74"/>
        <v>75888.562453401333</v>
      </c>
      <c r="BH190" s="5">
        <f t="shared" si="75"/>
        <v>2130676.3452740475</v>
      </c>
      <c r="BI190" s="5">
        <f>VLOOKUP(A190,'Base Cost'!$A$5:$AF$361,32,FALSE)</f>
        <v>83180.999021671654</v>
      </c>
    </row>
    <row r="191" spans="1:61">
      <c r="A191" t="s">
        <v>495</v>
      </c>
      <c r="B191" t="s">
        <v>496</v>
      </c>
      <c r="C191" t="s">
        <v>93</v>
      </c>
      <c r="D191" s="12" t="s">
        <v>1070</v>
      </c>
      <c r="J191" s="5"/>
      <c r="K191" s="5"/>
      <c r="L191" s="5">
        <v>1454796.08</v>
      </c>
      <c r="M191" s="5">
        <f>VLOOKUP(A191,'Detail SFPR'!$A$5:$E$360,5,FALSE)</f>
        <v>1610467.1542145307</v>
      </c>
      <c r="N191" s="5">
        <f t="shared" si="56"/>
        <v>129720.7061429684</v>
      </c>
      <c r="O191" s="5">
        <v>137674.45000000001</v>
      </c>
      <c r="P191" s="5">
        <f>VLOOKUP(A191,'Detail SFPR'!$A$5:$F$360,6,FALSE)</f>
        <v>64275.880000000005</v>
      </c>
      <c r="Q191" s="5">
        <f t="shared" si="57"/>
        <v>-61163.028381000011</v>
      </c>
      <c r="R191" s="5">
        <v>206160.72</v>
      </c>
      <c r="S191" s="5">
        <f>VLOOKUP(A191,'Detail SFPR'!$A$5:$G$360,7,FALSE)</f>
        <v>284442.41754388117</v>
      </c>
      <c r="T191" s="5">
        <f t="shared" si="76"/>
        <v>65232.138563316177</v>
      </c>
      <c r="U191" s="5">
        <v>192406.94</v>
      </c>
      <c r="V191" s="5">
        <f>VLOOKUP(A191,'Detail SFPR'!$A$5:$H$360,8,FALSE)</f>
        <v>120129.08090286149</v>
      </c>
      <c r="W191" s="5">
        <f t="shared" si="77"/>
        <v>-60229.139985645525</v>
      </c>
      <c r="X191" s="5">
        <v>120630.27</v>
      </c>
      <c r="Y191" s="5">
        <f>VLOOKUP(A191,'Detail SFPR'!$A$5:$I$360,9,FALSE)</f>
        <v>72219.986832153896</v>
      </c>
      <c r="Z191" s="5">
        <f t="shared" si="78"/>
        <v>-40340.288963766165</v>
      </c>
      <c r="AA191" s="5">
        <f t="shared" si="79"/>
        <v>2111668.46</v>
      </c>
      <c r="AB191" s="5">
        <f t="shared" si="80"/>
        <v>2151534.5194934271</v>
      </c>
      <c r="AC191" s="5">
        <f t="shared" si="81"/>
        <v>33220.387375872881</v>
      </c>
      <c r="AD191" s="5">
        <f t="shared" si="82"/>
        <v>2144888.847375873</v>
      </c>
      <c r="AE191" s="5"/>
      <c r="AF191" s="5"/>
      <c r="AG191" s="5">
        <f t="shared" si="58"/>
        <v>129720.7061429684</v>
      </c>
      <c r="AH191" s="5">
        <f t="shared" si="59"/>
        <v>-61163.028381000011</v>
      </c>
      <c r="AI191" s="5">
        <f t="shared" si="60"/>
        <v>65232.138563316177</v>
      </c>
      <c r="AJ191" s="5">
        <f t="shared" si="61"/>
        <v>-60229.139985645525</v>
      </c>
      <c r="AK191" s="5">
        <f t="shared" si="62"/>
        <v>-40340.288963766165</v>
      </c>
      <c r="AL191" s="5">
        <f t="shared" si="63"/>
        <v>2111668.46</v>
      </c>
      <c r="AM191" s="5">
        <f t="shared" si="64"/>
        <v>2151534.5194934271</v>
      </c>
      <c r="AN191" s="5">
        <f t="shared" si="65"/>
        <v>33220.387375872881</v>
      </c>
      <c r="AO191" s="5">
        <f t="shared" si="66"/>
        <v>2144888.847375873</v>
      </c>
      <c r="AP191" s="5">
        <f>VLOOKUP(A191,'Detail SFPR'!$A$5:$M$361,13,FALSE)</f>
        <v>0</v>
      </c>
      <c r="AQ191" s="5">
        <f>VLOOKUP(A191,'Detail SFPR'!A:X,23,FALSE)</f>
        <v>2423144.0493792896</v>
      </c>
      <c r="AR191" s="5">
        <f>VLOOKUP(A191,'Detail SFPR'!$A$5:$T$361,19,FALSE)</f>
        <v>11639.54</v>
      </c>
      <c r="AS191" s="5">
        <f>VLOOKUP(A191,'Detail SFPR'!$A$5:$U$360,21,FALSE)</f>
        <v>7657.0217199999988</v>
      </c>
      <c r="AT191" s="5">
        <f>VLOOKUP(A191,'Detail SFPR'!$A$5:$V$361,22,FALSE)</f>
        <v>187382.29096586257</v>
      </c>
      <c r="AU191" s="5">
        <f t="shared" si="83"/>
        <v>4774711.7494410248</v>
      </c>
      <c r="AV191" s="5"/>
      <c r="AW191" s="5">
        <v>0</v>
      </c>
      <c r="AX191" s="5">
        <v>0</v>
      </c>
      <c r="AY191" s="5">
        <f t="shared" si="67"/>
        <v>0</v>
      </c>
      <c r="AZ191" s="5">
        <f t="shared" si="68"/>
        <v>4774711.7494410248</v>
      </c>
      <c r="BA191" s="5">
        <f t="shared" si="69"/>
        <v>1584516.7861429686</v>
      </c>
      <c r="BB191">
        <v>0</v>
      </c>
      <c r="BC191" s="5">
        <f t="shared" si="70"/>
        <v>1584516.7861429686</v>
      </c>
      <c r="BD191" s="5">
        <f t="shared" si="71"/>
        <v>76511.421619000001</v>
      </c>
      <c r="BE191" s="5">
        <f t="shared" si="72"/>
        <v>271392.85856331617</v>
      </c>
      <c r="BF191" s="5">
        <f t="shared" si="73"/>
        <v>132177.80001435446</v>
      </c>
      <c r="BG191" s="5">
        <f t="shared" si="74"/>
        <v>80289.981036233832</v>
      </c>
      <c r="BH191" s="5">
        <f t="shared" si="75"/>
        <v>2144888.847375873</v>
      </c>
      <c r="BI191" s="5">
        <f>VLOOKUP(A191,'Base Cost'!$A$5:$AF$361,32,FALSE)</f>
        <v>80518.272253736635</v>
      </c>
    </row>
    <row r="192" spans="1:61">
      <c r="A192" t="s">
        <v>497</v>
      </c>
      <c r="B192" t="s">
        <v>1936</v>
      </c>
      <c r="C192" t="s">
        <v>80</v>
      </c>
      <c r="D192" s="12" t="s">
        <v>1070</v>
      </c>
      <c r="J192" s="5"/>
      <c r="K192" s="5"/>
      <c r="L192" s="5">
        <v>2126040.88</v>
      </c>
      <c r="M192" s="5">
        <f>VLOOKUP(A192,'Detail SFPR'!$A$5:$E$360,5,FALSE)</f>
        <v>2841869.2360969302</v>
      </c>
      <c r="N192" s="5">
        <f t="shared" si="56"/>
        <v>596499.76913557213</v>
      </c>
      <c r="O192" s="5">
        <v>163530.76</v>
      </c>
      <c r="P192" s="5">
        <f>VLOOKUP(A192,'Detail SFPR'!$A$5:$F$360,6,FALSE)</f>
        <v>306184.06999999995</v>
      </c>
      <c r="Q192" s="5">
        <f t="shared" si="57"/>
        <v>118873.00322299995</v>
      </c>
      <c r="R192" s="5">
        <v>257769.29</v>
      </c>
      <c r="S192" s="5">
        <f>VLOOKUP(A192,'Detail SFPR'!$A$5:$G$360,7,FALSE)</f>
        <v>423224.73224515462</v>
      </c>
      <c r="T192" s="5">
        <f t="shared" si="76"/>
        <v>137874.02002288736</v>
      </c>
      <c r="U192" s="5">
        <v>2999.7</v>
      </c>
      <c r="V192" s="5">
        <f>VLOOKUP(A192,'Detail SFPR'!$A$5:$H$360,8,FALSE)</f>
        <v>0</v>
      </c>
      <c r="W192" s="5">
        <f t="shared" si="77"/>
        <v>-2499.6500099999998</v>
      </c>
      <c r="X192" s="5">
        <v>0</v>
      </c>
      <c r="Y192" s="5">
        <f>VLOOKUP(A192,'Detail SFPR'!$A$5:$I$360,9,FALSE)</f>
        <v>17269.997533004738</v>
      </c>
      <c r="Z192" s="5">
        <f t="shared" si="78"/>
        <v>14391.08894425285</v>
      </c>
      <c r="AA192" s="5">
        <f t="shared" si="79"/>
        <v>2550340.63</v>
      </c>
      <c r="AB192" s="5">
        <f t="shared" si="80"/>
        <v>3588548.0358750895</v>
      </c>
      <c r="AC192" s="5">
        <f t="shared" si="81"/>
        <v>865138.23131571233</v>
      </c>
      <c r="AD192" s="5">
        <f t="shared" si="82"/>
        <v>3415478.8613157123</v>
      </c>
      <c r="AE192" s="5"/>
      <c r="AF192" s="5"/>
      <c r="AG192" s="5">
        <f t="shared" si="58"/>
        <v>596499.76913557213</v>
      </c>
      <c r="AH192" s="5">
        <f t="shared" si="59"/>
        <v>118873.00322299995</v>
      </c>
      <c r="AI192" s="5">
        <f t="shared" si="60"/>
        <v>137874.02002288736</v>
      </c>
      <c r="AJ192" s="5">
        <f t="shared" si="61"/>
        <v>-2499.6500099999998</v>
      </c>
      <c r="AK192" s="5">
        <f t="shared" si="62"/>
        <v>14391.08894425285</v>
      </c>
      <c r="AL192" s="5">
        <f t="shared" si="63"/>
        <v>2550340.63</v>
      </c>
      <c r="AM192" s="5">
        <f t="shared" si="64"/>
        <v>3588548.0358750895</v>
      </c>
      <c r="AN192" s="5">
        <f t="shared" si="65"/>
        <v>865138.23131571233</v>
      </c>
      <c r="AO192" s="5">
        <f t="shared" si="66"/>
        <v>3415478.8613157123</v>
      </c>
      <c r="AP192" s="5">
        <f>VLOOKUP(A192,'Detail SFPR'!$A$5:$M$361,13,FALSE)</f>
        <v>0</v>
      </c>
      <c r="AQ192" s="5">
        <f>VLOOKUP(A192,'Detail SFPR'!A:X,23,FALSE)</f>
        <v>4078881.7692265143</v>
      </c>
      <c r="AR192" s="5">
        <f>VLOOKUP(A192,'Detail SFPR'!$A$5:$T$361,19,FALSE)</f>
        <v>10784.18</v>
      </c>
      <c r="AS192" s="5">
        <f>VLOOKUP(A192,'Detail SFPR'!$A$5:$U$360,21,FALSE)</f>
        <v>13823.138120000003</v>
      </c>
      <c r="AT192" s="5">
        <f>VLOOKUP(A192,'Detail SFPR'!$A$5:$V$361,22,FALSE)</f>
        <v>338279.21403142472</v>
      </c>
      <c r="AU192" s="5">
        <f t="shared" si="83"/>
        <v>7857247.1626936505</v>
      </c>
      <c r="AV192" s="5"/>
      <c r="AW192" s="5">
        <v>0</v>
      </c>
      <c r="AX192" s="5">
        <v>0</v>
      </c>
      <c r="AY192" s="5">
        <f t="shared" si="67"/>
        <v>0</v>
      </c>
      <c r="AZ192" s="5">
        <f t="shared" si="68"/>
        <v>7857247.1626936505</v>
      </c>
      <c r="BA192" s="5">
        <f t="shared" si="69"/>
        <v>2722540.6491355719</v>
      </c>
      <c r="BB192">
        <v>0</v>
      </c>
      <c r="BC192" s="5">
        <f t="shared" si="70"/>
        <v>2722540.6491355719</v>
      </c>
      <c r="BD192" s="5">
        <f t="shared" si="71"/>
        <v>282403.76322299999</v>
      </c>
      <c r="BE192" s="5">
        <f t="shared" si="72"/>
        <v>395643.31002288737</v>
      </c>
      <c r="BF192" s="5">
        <f t="shared" si="73"/>
        <v>500.04998999999998</v>
      </c>
      <c r="BG192" s="5">
        <f t="shared" si="74"/>
        <v>14391.08894425285</v>
      </c>
      <c r="BH192" s="5">
        <f t="shared" si="75"/>
        <v>3415478.8613157123</v>
      </c>
      <c r="BI192" s="5">
        <f>VLOOKUP(A192,'Base Cost'!$A$5:$AF$361,32,FALSE)</f>
        <v>145358.76209414299</v>
      </c>
    </row>
    <row r="193" spans="1:61">
      <c r="A193" t="s">
        <v>499</v>
      </c>
      <c r="B193" t="s">
        <v>1937</v>
      </c>
      <c r="C193" t="s">
        <v>101</v>
      </c>
      <c r="D193" s="12" t="s">
        <v>1070</v>
      </c>
      <c r="J193" s="5"/>
      <c r="K193" s="5"/>
      <c r="L193" s="5">
        <v>1041528.53</v>
      </c>
      <c r="M193" s="5">
        <f>VLOOKUP(A193,'Detail SFPR'!$A$5:$E$360,5,FALSE)</f>
        <v>2029097.6589406421</v>
      </c>
      <c r="N193" s="5">
        <f t="shared" si="56"/>
        <v>822941.35514623707</v>
      </c>
      <c r="O193" s="5">
        <v>126296.22</v>
      </c>
      <c r="P193" s="5">
        <f>VLOOKUP(A193,'Detail SFPR'!$A$5:$F$360,6,FALSE)</f>
        <v>227523.88</v>
      </c>
      <c r="Q193" s="5">
        <f t="shared" si="57"/>
        <v>84353.009078000003</v>
      </c>
      <c r="R193" s="5">
        <v>152385.26</v>
      </c>
      <c r="S193" s="5">
        <f>VLOOKUP(A193,'Detail SFPR'!$A$5:$G$360,7,FALSE)</f>
        <v>179157.72809452622</v>
      </c>
      <c r="T193" s="5">
        <f t="shared" si="76"/>
        <v>22309.497663168691</v>
      </c>
      <c r="U193" s="5">
        <v>181.76</v>
      </c>
      <c r="V193" s="5">
        <f>VLOOKUP(A193,'Detail SFPR'!$A$5:$H$360,8,FALSE)</f>
        <v>0</v>
      </c>
      <c r="W193" s="5">
        <f t="shared" si="77"/>
        <v>-151.46060800000001</v>
      </c>
      <c r="X193" s="5">
        <v>0</v>
      </c>
      <c r="Y193" s="5">
        <f>VLOOKUP(A193,'Detail SFPR'!$A$5:$I$360,9,FALSE)</f>
        <v>0</v>
      </c>
      <c r="Z193" s="5">
        <f t="shared" si="78"/>
        <v>0</v>
      </c>
      <c r="AA193" s="5">
        <f t="shared" si="79"/>
        <v>1320391.77</v>
      </c>
      <c r="AB193" s="5">
        <f t="shared" si="80"/>
        <v>2435779.2670351681</v>
      </c>
      <c r="AC193" s="5">
        <f t="shared" si="81"/>
        <v>929452.40127940569</v>
      </c>
      <c r="AD193" s="5">
        <f t="shared" si="82"/>
        <v>2249844.1712794057</v>
      </c>
      <c r="AE193" s="5"/>
      <c r="AF193" s="5"/>
      <c r="AG193" s="5">
        <f t="shared" si="58"/>
        <v>822941.35514623707</v>
      </c>
      <c r="AH193" s="5">
        <f t="shared" si="59"/>
        <v>84353.009078000003</v>
      </c>
      <c r="AI193" s="5">
        <f t="shared" si="60"/>
        <v>22309.497663168691</v>
      </c>
      <c r="AJ193" s="5">
        <f t="shared" si="61"/>
        <v>-151.46060800000001</v>
      </c>
      <c r="AK193" s="5">
        <f t="shared" si="62"/>
        <v>0</v>
      </c>
      <c r="AL193" s="5">
        <f t="shared" si="63"/>
        <v>1320391.77</v>
      </c>
      <c r="AM193" s="5">
        <f t="shared" si="64"/>
        <v>2435779.2670351681</v>
      </c>
      <c r="AN193" s="5">
        <f t="shared" si="65"/>
        <v>929452.40127940569</v>
      </c>
      <c r="AO193" s="5">
        <f t="shared" si="66"/>
        <v>2249844.1712794057</v>
      </c>
      <c r="AP193" s="5">
        <f>VLOOKUP(A193,'Detail SFPR'!$A$5:$M$361,13,FALSE)</f>
        <v>0</v>
      </c>
      <c r="AQ193" s="5">
        <f>VLOOKUP(A193,'Detail SFPR'!A:X,23,FALSE)</f>
        <v>2783187.4313165294</v>
      </c>
      <c r="AR193" s="5">
        <f>VLOOKUP(A193,'Detail SFPR'!$A$5:$T$361,19,FALSE)</f>
        <v>10348.17</v>
      </c>
      <c r="AS193" s="5">
        <f>VLOOKUP(A193,'Detail SFPR'!$A$5:$U$360,21,FALSE)</f>
        <v>9793.8826399999998</v>
      </c>
      <c r="AT193" s="5">
        <f>VLOOKUP(A193,'Detail SFPR'!$A$5:$V$361,22,FALSE)</f>
        <v>239675.4552413612</v>
      </c>
      <c r="AU193" s="5">
        <f t="shared" si="83"/>
        <v>5292849.1104772966</v>
      </c>
      <c r="AV193" s="5"/>
      <c r="AW193" s="5">
        <v>0</v>
      </c>
      <c r="AX193" s="5">
        <v>0</v>
      </c>
      <c r="AY193" s="5">
        <f t="shared" si="67"/>
        <v>0</v>
      </c>
      <c r="AZ193" s="5">
        <f t="shared" si="68"/>
        <v>5292849.1104772966</v>
      </c>
      <c r="BA193" s="5">
        <f t="shared" si="69"/>
        <v>1864469.885146237</v>
      </c>
      <c r="BB193">
        <v>0</v>
      </c>
      <c r="BC193" s="5">
        <f t="shared" si="70"/>
        <v>1864469.885146237</v>
      </c>
      <c r="BD193" s="5">
        <f t="shared" si="71"/>
        <v>210649.229078</v>
      </c>
      <c r="BE193" s="5">
        <f t="shared" si="72"/>
        <v>174694.75766316871</v>
      </c>
      <c r="BF193" s="5">
        <f t="shared" si="73"/>
        <v>30.299391999999983</v>
      </c>
      <c r="BG193" s="5">
        <f t="shared" si="74"/>
        <v>0</v>
      </c>
      <c r="BH193" s="5">
        <f t="shared" si="75"/>
        <v>2249844.1712794052</v>
      </c>
      <c r="BI193" s="5">
        <f>VLOOKUP(A193,'Base Cost'!$A$5:$AF$361,32,FALSE)</f>
        <v>102988.67335962903</v>
      </c>
    </row>
    <row r="194" spans="1:61">
      <c r="A194" t="s">
        <v>501</v>
      </c>
      <c r="B194" t="s">
        <v>2803</v>
      </c>
      <c r="C194" t="s">
        <v>72</v>
      </c>
      <c r="D194" s="12" t="s">
        <v>1070</v>
      </c>
      <c r="J194" s="5"/>
      <c r="K194" s="5"/>
      <c r="L194" s="5">
        <v>439531.69</v>
      </c>
      <c r="M194" s="5">
        <f>VLOOKUP(A194,'Detail SFPR'!$A$5:$E$360,5,FALSE)</f>
        <v>353469.81443662383</v>
      </c>
      <c r="N194" s="5">
        <f t="shared" si="56"/>
        <v>-71715.360906961374</v>
      </c>
      <c r="O194" s="5">
        <v>88283.45</v>
      </c>
      <c r="P194" s="5">
        <f>VLOOKUP(A194,'Detail SFPR'!$A$5:$F$360,6,FALSE)</f>
        <v>88253.45</v>
      </c>
      <c r="Q194" s="5">
        <f t="shared" si="57"/>
        <v>-24.999000000000002</v>
      </c>
      <c r="R194" s="5">
        <v>55798.7</v>
      </c>
      <c r="S194" s="5">
        <f>VLOOKUP(A194,'Detail SFPR'!$A$5:$G$360,7,FALSE)</f>
        <v>68404.267462989737</v>
      </c>
      <c r="T194" s="5">
        <f t="shared" si="76"/>
        <v>10504.21936690935</v>
      </c>
      <c r="U194" s="5">
        <v>0</v>
      </c>
      <c r="V194" s="5">
        <f>VLOOKUP(A194,'Detail SFPR'!$A$5:$H$360,8,FALSE)</f>
        <v>0</v>
      </c>
      <c r="W194" s="5">
        <f t="shared" si="77"/>
        <v>0</v>
      </c>
      <c r="X194" s="5">
        <v>135055.79999999999</v>
      </c>
      <c r="Y194" s="5">
        <f>VLOOKUP(A194,'Detail SFPR'!$A$5:$I$360,9,FALSE)</f>
        <v>0</v>
      </c>
      <c r="Z194" s="5">
        <f t="shared" si="78"/>
        <v>-112541.99814</v>
      </c>
      <c r="AA194" s="5">
        <f t="shared" si="79"/>
        <v>718669.6399999999</v>
      </c>
      <c r="AB194" s="5">
        <f t="shared" si="80"/>
        <v>510127.53189961356</v>
      </c>
      <c r="AC194" s="5">
        <f t="shared" si="81"/>
        <v>-173778.13868005201</v>
      </c>
      <c r="AD194" s="5">
        <f t="shared" si="82"/>
        <v>544891.50131994789</v>
      </c>
      <c r="AE194" s="5"/>
      <c r="AF194" s="5"/>
      <c r="AG194" s="5">
        <f t="shared" si="58"/>
        <v>-71715.360906961374</v>
      </c>
      <c r="AH194" s="5">
        <f t="shared" si="59"/>
        <v>-24.999000000000002</v>
      </c>
      <c r="AI194" s="5">
        <f t="shared" si="60"/>
        <v>10504.21936690935</v>
      </c>
      <c r="AJ194" s="5">
        <f t="shared" si="61"/>
        <v>0</v>
      </c>
      <c r="AK194" s="5">
        <f t="shared" si="62"/>
        <v>-112541.99814</v>
      </c>
      <c r="AL194" s="5">
        <f t="shared" si="63"/>
        <v>718669.6399999999</v>
      </c>
      <c r="AM194" s="5">
        <f t="shared" si="64"/>
        <v>510127.53189961356</v>
      </c>
      <c r="AN194" s="5">
        <f t="shared" si="65"/>
        <v>-173778.13868005201</v>
      </c>
      <c r="AO194" s="5">
        <f t="shared" si="66"/>
        <v>510127.53189961356</v>
      </c>
      <c r="AP194" s="5">
        <f>VLOOKUP(A194,'Detail SFPR'!$A$5:$M$361,13,FALSE)</f>
        <v>0</v>
      </c>
      <c r="AQ194" s="5">
        <f>VLOOKUP(A194,'Detail SFPR'!A:X,23,FALSE)</f>
        <v>575445.67638818373</v>
      </c>
      <c r="AR194" s="5">
        <f>VLOOKUP(A194,'Detail SFPR'!$A$5:$T$361,19,FALSE)</f>
        <v>11481.28</v>
      </c>
      <c r="AS194" s="5">
        <f>VLOOKUP(A194,'Detail SFPR'!$A$5:$U$360,21,FALSE)</f>
        <v>1841.4024399999998</v>
      </c>
      <c r="AT194" s="5">
        <f>VLOOKUP(A194,'Detail SFPR'!$A$5:$V$361,22,FALSE)</f>
        <v>45062.7176485702</v>
      </c>
      <c r="AU194" s="5">
        <f t="shared" si="83"/>
        <v>1143958.6083763677</v>
      </c>
      <c r="AV194" s="5"/>
      <c r="AW194" s="5">
        <v>0</v>
      </c>
      <c r="AX194" s="5">
        <v>0</v>
      </c>
      <c r="AY194" s="5">
        <f t="shared" si="67"/>
        <v>0</v>
      </c>
      <c r="AZ194" s="5">
        <f t="shared" si="68"/>
        <v>1143958.6083763677</v>
      </c>
      <c r="BA194" s="5">
        <f t="shared" si="69"/>
        <v>353469.81443662383</v>
      </c>
      <c r="BB194">
        <v>0</v>
      </c>
      <c r="BC194" s="5">
        <f t="shared" si="70"/>
        <v>353469.81443662383</v>
      </c>
      <c r="BD194" s="5">
        <f t="shared" si="71"/>
        <v>88253.45</v>
      </c>
      <c r="BE194" s="5">
        <f t="shared" si="72"/>
        <v>68404.267462989737</v>
      </c>
      <c r="BF194" s="5">
        <f t="shared" si="73"/>
        <v>0</v>
      </c>
      <c r="BG194" s="5">
        <f t="shared" si="74"/>
        <v>0</v>
      </c>
      <c r="BH194" s="5">
        <f t="shared" si="75"/>
        <v>510127.53189961356</v>
      </c>
      <c r="BI194" s="5">
        <f>VLOOKUP(A194,'Base Cost'!$A$5:$AF$361,32,FALSE)</f>
        <v>19363.474261192892</v>
      </c>
    </row>
    <row r="195" spans="1:61">
      <c r="A195" t="s">
        <v>506</v>
      </c>
      <c r="B195" t="s">
        <v>1940</v>
      </c>
      <c r="C195" t="s">
        <v>80</v>
      </c>
      <c r="D195" s="12" t="s">
        <v>1070</v>
      </c>
      <c r="J195" s="5"/>
      <c r="K195" s="5"/>
      <c r="L195" s="5">
        <v>1600531.15</v>
      </c>
      <c r="M195" s="5">
        <f>VLOOKUP(A195,'Detail SFPR'!$A$5:$E$360,5,FALSE)</f>
        <v>2395992.7340130974</v>
      </c>
      <c r="N195" s="5">
        <f t="shared" si="56"/>
        <v>662858.13795811415</v>
      </c>
      <c r="O195" s="5">
        <v>38748.620000000003</v>
      </c>
      <c r="P195" s="5">
        <f>VLOOKUP(A195,'Detail SFPR'!$A$5:$F$360,6,FALSE)</f>
        <v>112386.65</v>
      </c>
      <c r="Q195" s="5">
        <f t="shared" si="57"/>
        <v>61362.570399000004</v>
      </c>
      <c r="R195" s="5">
        <v>135949.65</v>
      </c>
      <c r="S195" s="5">
        <f>VLOOKUP(A195,'Detail SFPR'!$A$5:$G$360,7,FALSE)</f>
        <v>68731.082524409416</v>
      </c>
      <c r="T195" s="5">
        <f t="shared" si="76"/>
        <v>-56013.232277409632</v>
      </c>
      <c r="U195" s="5">
        <v>70802.45</v>
      </c>
      <c r="V195" s="5">
        <f>VLOOKUP(A195,'Detail SFPR'!$A$5:$H$360,8,FALSE)</f>
        <v>94357.834575291155</v>
      </c>
      <c r="W195" s="5">
        <f t="shared" si="77"/>
        <v>19628.701966590124</v>
      </c>
      <c r="X195" s="5">
        <v>0</v>
      </c>
      <c r="Y195" s="5">
        <f>VLOOKUP(A195,'Detail SFPR'!$A$5:$I$360,9,FALSE)</f>
        <v>0</v>
      </c>
      <c r="Z195" s="5">
        <f t="shared" si="78"/>
        <v>0</v>
      </c>
      <c r="AA195" s="5">
        <f t="shared" si="79"/>
        <v>1846031.8699999999</v>
      </c>
      <c r="AB195" s="5">
        <f t="shared" si="80"/>
        <v>2671468.301112798</v>
      </c>
      <c r="AC195" s="5">
        <f t="shared" si="81"/>
        <v>687836.1780462946</v>
      </c>
      <c r="AD195" s="5">
        <f t="shared" si="82"/>
        <v>2533868.0480462946</v>
      </c>
      <c r="AE195" s="5"/>
      <c r="AF195" s="5"/>
      <c r="AG195" s="5">
        <f t="shared" si="58"/>
        <v>662858.13795811415</v>
      </c>
      <c r="AH195" s="5">
        <f t="shared" si="59"/>
        <v>61362.570399000004</v>
      </c>
      <c r="AI195" s="5">
        <f t="shared" si="60"/>
        <v>-56013.232277409632</v>
      </c>
      <c r="AJ195" s="5">
        <f t="shared" si="61"/>
        <v>19628.701966590124</v>
      </c>
      <c r="AK195" s="5">
        <f t="shared" si="62"/>
        <v>0</v>
      </c>
      <c r="AL195" s="5">
        <f t="shared" si="63"/>
        <v>1846031.8699999999</v>
      </c>
      <c r="AM195" s="5">
        <f t="shared" si="64"/>
        <v>2671468.301112798</v>
      </c>
      <c r="AN195" s="5">
        <f t="shared" si="65"/>
        <v>687836.1780462946</v>
      </c>
      <c r="AO195" s="5">
        <f t="shared" si="66"/>
        <v>2533868.0480462946</v>
      </c>
      <c r="AP195" s="5">
        <f>VLOOKUP(A195,'Detail SFPR'!$A$5:$M$361,13,FALSE)</f>
        <v>0</v>
      </c>
      <c r="AQ195" s="5">
        <f>VLOOKUP(A195,'Detail SFPR'!A:X,23,FALSE)</f>
        <v>3082391.2398114586</v>
      </c>
      <c r="AR195" s="5">
        <f>VLOOKUP(A195,'Detail SFPR'!$A$5:$T$361,19,FALSE)</f>
        <v>9624.33</v>
      </c>
      <c r="AS195" s="5">
        <f>VLOOKUP(A195,'Detail SFPR'!$A$5:$U$360,21,FALSE)</f>
        <v>11584.445760000001</v>
      </c>
      <c r="AT195" s="5">
        <f>VLOOKUP(A195,'Detail SFPR'!$A$5:$V$361,22,FALSE)</f>
        <v>283494.03533866082</v>
      </c>
      <c r="AU195" s="5">
        <f t="shared" si="83"/>
        <v>5920962.0989564136</v>
      </c>
      <c r="AV195" s="5"/>
      <c r="AW195" s="5">
        <v>0</v>
      </c>
      <c r="AX195" s="5">
        <v>0</v>
      </c>
      <c r="AY195" s="5">
        <f t="shared" si="67"/>
        <v>0</v>
      </c>
      <c r="AZ195" s="5">
        <f t="shared" si="68"/>
        <v>5920962.0989564136</v>
      </c>
      <c r="BA195" s="5">
        <f t="shared" si="69"/>
        <v>2263389.2879581139</v>
      </c>
      <c r="BB195">
        <v>0</v>
      </c>
      <c r="BC195" s="5">
        <f t="shared" si="70"/>
        <v>2263389.2879581139</v>
      </c>
      <c r="BD195" s="5">
        <f t="shared" si="71"/>
        <v>100111.19039900001</v>
      </c>
      <c r="BE195" s="5">
        <f t="shared" si="72"/>
        <v>79936.417722590355</v>
      </c>
      <c r="BF195" s="5">
        <f t="shared" si="73"/>
        <v>90431.151966590114</v>
      </c>
      <c r="BG195" s="5">
        <f t="shared" si="74"/>
        <v>0</v>
      </c>
      <c r="BH195" s="5">
        <f t="shared" si="75"/>
        <v>2533868.0480462941</v>
      </c>
      <c r="BI195" s="5">
        <f>VLOOKUP(A195,'Base Cost'!$A$5:$AF$361,32,FALSE)</f>
        <v>121817.54103896223</v>
      </c>
    </row>
    <row r="196" spans="1:61">
      <c r="A196" t="s">
        <v>508</v>
      </c>
      <c r="B196" t="s">
        <v>1941</v>
      </c>
      <c r="C196" t="s">
        <v>93</v>
      </c>
      <c r="D196" s="12" t="s">
        <v>1070</v>
      </c>
      <c r="J196" s="5"/>
      <c r="K196" s="5"/>
      <c r="L196" s="5">
        <v>1245308.06</v>
      </c>
      <c r="M196" s="5">
        <f>VLOOKUP(A196,'Detail SFPR'!$A$5:$E$360,5,FALSE)</f>
        <v>2491059.2460113964</v>
      </c>
      <c r="N196" s="5">
        <f t="shared" si="56"/>
        <v>1038084.4633032966</v>
      </c>
      <c r="O196" s="5">
        <v>1549524.86</v>
      </c>
      <c r="P196" s="5">
        <f>VLOOKUP(A196,'Detail SFPR'!$A$5:$F$360,6,FALSE)</f>
        <v>2206601.37</v>
      </c>
      <c r="Q196" s="5">
        <f t="shared" si="57"/>
        <v>547541.85578300001</v>
      </c>
      <c r="R196" s="5">
        <v>119143.79</v>
      </c>
      <c r="S196" s="5">
        <f>VLOOKUP(A196,'Detail SFPR'!$A$5:$G$360,7,FALSE)</f>
        <v>256396.47639407543</v>
      </c>
      <c r="T196" s="5">
        <f t="shared" si="76"/>
        <v>114372.66357218308</v>
      </c>
      <c r="U196" s="5">
        <v>0</v>
      </c>
      <c r="V196" s="5">
        <f>VLOOKUP(A196,'Detail SFPR'!$A$5:$H$360,8,FALSE)</f>
        <v>36.715278888353005</v>
      </c>
      <c r="W196" s="5">
        <f t="shared" si="77"/>
        <v>30.594841897664562</v>
      </c>
      <c r="X196" s="5">
        <v>253785.48</v>
      </c>
      <c r="Y196" s="5">
        <f>VLOOKUP(A196,'Detail SFPR'!$A$5:$I$360,9,FALSE)</f>
        <v>0</v>
      </c>
      <c r="Z196" s="5">
        <f t="shared" si="78"/>
        <v>-211479.44048400002</v>
      </c>
      <c r="AA196" s="5">
        <f t="shared" si="79"/>
        <v>3167762.19</v>
      </c>
      <c r="AB196" s="5">
        <f t="shared" si="80"/>
        <v>4954093.8076843601</v>
      </c>
      <c r="AC196" s="5">
        <f t="shared" si="81"/>
        <v>1488550.1370163774</v>
      </c>
      <c r="AD196" s="5">
        <f t="shared" si="82"/>
        <v>4656312.3270163778</v>
      </c>
      <c r="AE196" s="5"/>
      <c r="AF196" s="5"/>
      <c r="AG196" s="5">
        <f t="shared" si="58"/>
        <v>1038084.4633032966</v>
      </c>
      <c r="AH196" s="5">
        <f t="shared" si="59"/>
        <v>547541.85578300001</v>
      </c>
      <c r="AI196" s="5">
        <f t="shared" si="60"/>
        <v>114372.66357218308</v>
      </c>
      <c r="AJ196" s="5">
        <f t="shared" si="61"/>
        <v>30.594841897664562</v>
      </c>
      <c r="AK196" s="5">
        <f t="shared" si="62"/>
        <v>-211479.44048400002</v>
      </c>
      <c r="AL196" s="5">
        <f t="shared" si="63"/>
        <v>3167762.19</v>
      </c>
      <c r="AM196" s="5">
        <f t="shared" si="64"/>
        <v>4954093.8076843601</v>
      </c>
      <c r="AN196" s="5">
        <f t="shared" si="65"/>
        <v>1488550.1370163774</v>
      </c>
      <c r="AO196" s="5">
        <f t="shared" si="66"/>
        <v>4656312.3270163778</v>
      </c>
      <c r="AP196" s="5">
        <f>VLOOKUP(A196,'Detail SFPR'!$A$5:$M$361,13,FALSE)</f>
        <v>0</v>
      </c>
      <c r="AQ196" s="5">
        <f>VLOOKUP(A196,'Detail SFPR'!A:X,23,FALSE)</f>
        <v>6701306.0804925486</v>
      </c>
      <c r="AR196" s="5">
        <f>VLOOKUP(A196,'Detail SFPR'!$A$5:$T$361,19,FALSE)</f>
        <v>15956.37</v>
      </c>
      <c r="AS196" s="5">
        <f>VLOOKUP(A196,'Detail SFPR'!$A$5:$U$360,21,FALSE)</f>
        <v>12738.427759999999</v>
      </c>
      <c r="AT196" s="5">
        <f>VLOOKUP(A196,'Detail SFPR'!$A$5:$V$361,22,FALSE)</f>
        <v>311734.23091347085</v>
      </c>
      <c r="AU196" s="5">
        <f t="shared" si="83"/>
        <v>11698047.436182396</v>
      </c>
      <c r="AV196" s="5"/>
      <c r="AW196" s="5">
        <v>0</v>
      </c>
      <c r="AX196" s="5">
        <v>0</v>
      </c>
      <c r="AY196" s="5">
        <f t="shared" si="67"/>
        <v>0</v>
      </c>
      <c r="AZ196" s="5">
        <f t="shared" si="68"/>
        <v>11698047.436182396</v>
      </c>
      <c r="BA196" s="5">
        <f t="shared" si="69"/>
        <v>2283392.5233032964</v>
      </c>
      <c r="BB196">
        <v>0</v>
      </c>
      <c r="BC196" s="5">
        <f t="shared" si="70"/>
        <v>2283392.5233032964</v>
      </c>
      <c r="BD196" s="5">
        <f t="shared" si="71"/>
        <v>2097066.715783</v>
      </c>
      <c r="BE196" s="5">
        <f t="shared" si="72"/>
        <v>233516.45357218309</v>
      </c>
      <c r="BF196" s="5">
        <f t="shared" si="73"/>
        <v>30.594841897664562</v>
      </c>
      <c r="BG196" s="5">
        <f t="shared" si="74"/>
        <v>42306.03951599999</v>
      </c>
      <c r="BH196" s="5">
        <f t="shared" si="75"/>
        <v>4656312.3270163769</v>
      </c>
      <c r="BI196" s="5">
        <f>VLOOKUP(A196,'Base Cost'!$A$5:$AF$361,32,FALSE)</f>
        <v>133952.36842350717</v>
      </c>
    </row>
    <row r="197" spans="1:61">
      <c r="A197" t="s">
        <v>510</v>
      </c>
      <c r="B197" t="s">
        <v>511</v>
      </c>
      <c r="C197" t="s">
        <v>80</v>
      </c>
      <c r="D197" s="12" t="s">
        <v>1070</v>
      </c>
      <c r="J197" s="5"/>
      <c r="K197" s="5"/>
      <c r="L197" s="5">
        <v>562984.61</v>
      </c>
      <c r="M197" s="5">
        <f>VLOOKUP(A197,'Detail SFPR'!$A$5:$E$360,5,FALSE)</f>
        <v>760234.71548190771</v>
      </c>
      <c r="N197" s="5">
        <f t="shared" ref="N197:N260" si="84">(M197-L197)*$AG$3</f>
        <v>164368.51289807371</v>
      </c>
      <c r="O197" s="5">
        <v>77871.240000000005</v>
      </c>
      <c r="P197" s="5">
        <f>VLOOKUP(A197,'Detail SFPR'!$A$5:$F$360,6,FALSE)</f>
        <v>97935.9</v>
      </c>
      <c r="Q197" s="5">
        <f t="shared" ref="Q197:Q260" si="85">(P197-O197)*$AG$3</f>
        <v>16719.881177999992</v>
      </c>
      <c r="R197" s="5">
        <v>84586.61</v>
      </c>
      <c r="S197" s="5">
        <f>VLOOKUP(A197,'Detail SFPR'!$A$5:$G$360,7,FALSE)</f>
        <v>108043.5291412723</v>
      </c>
      <c r="T197" s="5">
        <f t="shared" si="76"/>
        <v>19546.650720422211</v>
      </c>
      <c r="U197" s="5">
        <v>0</v>
      </c>
      <c r="V197" s="5">
        <f>VLOOKUP(A197,'Detail SFPR'!$A$5:$H$360,8,FALSE)</f>
        <v>0</v>
      </c>
      <c r="W197" s="5">
        <f t="shared" si="77"/>
        <v>0</v>
      </c>
      <c r="X197" s="5">
        <v>0</v>
      </c>
      <c r="Y197" s="5">
        <f>VLOOKUP(A197,'Detail SFPR'!$A$5:$I$360,9,FALSE)</f>
        <v>0</v>
      </c>
      <c r="Z197" s="5">
        <f t="shared" si="78"/>
        <v>0</v>
      </c>
      <c r="AA197" s="5">
        <f t="shared" si="79"/>
        <v>725442.46</v>
      </c>
      <c r="AB197" s="5">
        <f t="shared" si="80"/>
        <v>966214.14462318004</v>
      </c>
      <c r="AC197" s="5">
        <f t="shared" si="81"/>
        <v>200635.0447964959</v>
      </c>
      <c r="AD197" s="5">
        <f t="shared" si="82"/>
        <v>926077.50479649589</v>
      </c>
      <c r="AE197" s="5"/>
      <c r="AF197" s="5"/>
      <c r="AG197" s="5">
        <f t="shared" ref="AG197:AG260" si="86">(M197-L197)*$AG$3</f>
        <v>164368.51289807371</v>
      </c>
      <c r="AH197" s="5">
        <f t="shared" ref="AH197:AH260" si="87">(P197-O197)*$AG$3</f>
        <v>16719.881177999992</v>
      </c>
      <c r="AI197" s="5">
        <f t="shared" ref="AI197:AI260" si="88">(S197-R197)*$AG$3</f>
        <v>19546.650720422211</v>
      </c>
      <c r="AJ197" s="5">
        <f t="shared" ref="AJ197:AJ260" si="89">(V197-U197)*$AG$3</f>
        <v>0</v>
      </c>
      <c r="AK197" s="5">
        <f t="shared" ref="AK197:AK260" si="90">(Y197-X197)*$AG$3</f>
        <v>0</v>
      </c>
      <c r="AL197" s="5">
        <f t="shared" ref="AL197:AL260" si="91">L197+O197+R197+U197+X197</f>
        <v>725442.46</v>
      </c>
      <c r="AM197" s="5">
        <f t="shared" ref="AM197:AM260" si="92">M197+P197+S197+V197+Y197</f>
        <v>966214.14462318004</v>
      </c>
      <c r="AN197" s="5">
        <f t="shared" ref="AN197:AN260" si="93">AG197+AH197+AI197+AJ197+AK197</f>
        <v>200635.0447964959</v>
      </c>
      <c r="AO197" s="5">
        <f t="shared" ref="AO197:AO260" si="94">MIN(AM197,(AL197+AN197))</f>
        <v>926077.50479649589</v>
      </c>
      <c r="AP197" s="5">
        <f>VLOOKUP(A197,'Detail SFPR'!$A$5:$M$361,13,FALSE)</f>
        <v>0</v>
      </c>
      <c r="AQ197" s="5">
        <f>VLOOKUP(A197,'Detail SFPR'!A:X,23,FALSE)</f>
        <v>1095273.2894692579</v>
      </c>
      <c r="AR197" s="5">
        <f>VLOOKUP(A197,'Detail SFPR'!$A$5:$T$361,19,FALSE)</f>
        <v>11022.57</v>
      </c>
      <c r="AS197" s="5">
        <f>VLOOKUP(A197,'Detail SFPR'!$A$5:$U$360,21,FALSE)</f>
        <v>3638.3431599999999</v>
      </c>
      <c r="AT197" s="5">
        <f>VLOOKUP(A197,'Detail SFPR'!$A$5:$V$361,22,FALSE)</f>
        <v>89037.370086077804</v>
      </c>
      <c r="AU197" s="5">
        <f t="shared" si="83"/>
        <v>2125049.0775118317</v>
      </c>
      <c r="AV197" s="5"/>
      <c r="AW197" s="5">
        <v>0</v>
      </c>
      <c r="AX197" s="5">
        <v>0</v>
      </c>
      <c r="AY197" s="5">
        <f t="shared" ref="AY197:AY260" si="95">AW197+AX197</f>
        <v>0</v>
      </c>
      <c r="AZ197" s="5">
        <f t="shared" ref="AZ197:AZ260" si="96">AU197+AY197</f>
        <v>2125049.0775118317</v>
      </c>
      <c r="BA197" s="5">
        <f t="shared" ref="BA197:BA260" si="97">IF(AM197&lt;(AL197+AN197),M197,(L197+AG197))</f>
        <v>727353.12289807363</v>
      </c>
      <c r="BB197">
        <v>0</v>
      </c>
      <c r="BC197" s="5">
        <f t="shared" ref="BC197:BC260" si="98">IF(AM197&lt;(AL197+AN197),M197,(L197+AG197))</f>
        <v>727353.12289807363</v>
      </c>
      <c r="BD197" s="5">
        <f t="shared" ref="BD197:BD260" si="99">IF(AM197&lt;(AL197+AN197),P197,(O197+AH197))</f>
        <v>94591.121178000001</v>
      </c>
      <c r="BE197" s="5">
        <f t="shared" ref="BE197:BE260" si="100">IF(AM197&lt;(AL197+AN197),S197,(R197+AI197))</f>
        <v>104133.26072042221</v>
      </c>
      <c r="BF197" s="5">
        <f t="shared" ref="BF197:BF260" si="101">IF(AM197&lt;(AL197+AN197),V197,(U197+AJ197))</f>
        <v>0</v>
      </c>
      <c r="BG197" s="5">
        <f t="shared" ref="BG197:BG260" si="102">IF(AM197&lt;(AL197+AN197),Y197,(X197+AK197))</f>
        <v>0</v>
      </c>
      <c r="BH197" s="5">
        <f t="shared" ref="BH197:BH260" si="103">BC197+BD197+BE197+BF197+BG197</f>
        <v>926077.50479649589</v>
      </c>
      <c r="BI197" s="5">
        <f>VLOOKUP(A197,'Base Cost'!$A$5:$AF$361,32,FALSE)</f>
        <v>38259.406309924962</v>
      </c>
    </row>
    <row r="198" spans="1:61">
      <c r="A198" t="s">
        <v>512</v>
      </c>
      <c r="B198" t="s">
        <v>1942</v>
      </c>
      <c r="C198" t="s">
        <v>93</v>
      </c>
      <c r="D198" s="12" t="s">
        <v>1070</v>
      </c>
      <c r="J198" s="5"/>
      <c r="K198" s="5"/>
      <c r="L198" s="5">
        <v>1395170.61</v>
      </c>
      <c r="M198" s="5">
        <f>VLOOKUP(A198,'Detail SFPR'!$A$5:$E$360,5,FALSE)</f>
        <v>2410615.5853927466</v>
      </c>
      <c r="N198" s="5">
        <f t="shared" si="84"/>
        <v>846170.2979947757</v>
      </c>
      <c r="O198" s="5">
        <v>56908.34</v>
      </c>
      <c r="P198" s="5">
        <f>VLOOKUP(A198,'Detail SFPR'!$A$5:$F$360,6,FALSE)</f>
        <v>240396.35</v>
      </c>
      <c r="Q198" s="5">
        <f t="shared" si="85"/>
        <v>152900.55873300001</v>
      </c>
      <c r="R198" s="5">
        <v>153260.54</v>
      </c>
      <c r="S198" s="5">
        <f>VLOOKUP(A198,'Detail SFPR'!$A$5:$G$360,7,FALSE)</f>
        <v>252091.34870524012</v>
      </c>
      <c r="T198" s="5">
        <f t="shared" ref="T198:T261" si="104">(S198-R198)*$AG$3</f>
        <v>82355.712894076583</v>
      </c>
      <c r="U198" s="5">
        <v>1469.51</v>
      </c>
      <c r="V198" s="5">
        <f>VLOOKUP(A198,'Detail SFPR'!$A$5:$H$360,8,FALSE)</f>
        <v>0</v>
      </c>
      <c r="W198" s="5">
        <f t="shared" ref="W198:W261" si="105">(V198-U198)*$AG$3</f>
        <v>-1224.5426830000001</v>
      </c>
      <c r="X198" s="5">
        <v>0</v>
      </c>
      <c r="Y198" s="5">
        <f>VLOOKUP(A198,'Detail SFPR'!$A$5:$I$360,9,FALSE)</f>
        <v>0</v>
      </c>
      <c r="Z198" s="5">
        <f t="shared" ref="Z198:Z261" si="106">(Y198-X198)*$AG$3</f>
        <v>0</v>
      </c>
      <c r="AA198" s="5">
        <f t="shared" ref="AA198:AA261" si="107">L198+O198+R198+U198+X198</f>
        <v>1606809.0000000002</v>
      </c>
      <c r="AB198" s="5">
        <f t="shared" ref="AB198:AB261" si="108">M198+P198+S198+V198+Y198</f>
        <v>2903103.2840979868</v>
      </c>
      <c r="AC198" s="5">
        <f t="shared" ref="AC198:AC261" si="109">N198+Q198+T198+W198+Z198</f>
        <v>1080202.0269388522</v>
      </c>
      <c r="AD198" s="5">
        <f t="shared" ref="AD198:AD261" si="110">IF(AB559&lt;(AA559+AC559),AB198,(AA198+AC198))</f>
        <v>2687011.0269388524</v>
      </c>
      <c r="AE198" s="5"/>
      <c r="AF198" s="5"/>
      <c r="AG198" s="5">
        <f t="shared" si="86"/>
        <v>846170.2979947757</v>
      </c>
      <c r="AH198" s="5">
        <f t="shared" si="87"/>
        <v>152900.55873300001</v>
      </c>
      <c r="AI198" s="5">
        <f t="shared" si="88"/>
        <v>82355.712894076583</v>
      </c>
      <c r="AJ198" s="5">
        <f t="shared" si="89"/>
        <v>-1224.5426830000001</v>
      </c>
      <c r="AK198" s="5">
        <f t="shared" si="90"/>
        <v>0</v>
      </c>
      <c r="AL198" s="5">
        <f t="shared" si="91"/>
        <v>1606809.0000000002</v>
      </c>
      <c r="AM198" s="5">
        <f t="shared" si="92"/>
        <v>2903103.2840979868</v>
      </c>
      <c r="AN198" s="5">
        <f t="shared" si="93"/>
        <v>1080202.0269388522</v>
      </c>
      <c r="AO198" s="5">
        <f t="shared" si="94"/>
        <v>2687011.0269388524</v>
      </c>
      <c r="AP198" s="5">
        <f>VLOOKUP(A198,'Detail SFPR'!$A$5:$M$361,13,FALSE)</f>
        <v>0</v>
      </c>
      <c r="AQ198" s="5">
        <f>VLOOKUP(A198,'Detail SFPR'!A:X,23,FALSE)</f>
        <v>3318950.4750617025</v>
      </c>
      <c r="AR198" s="5">
        <f>VLOOKUP(A198,'Detail SFPR'!$A$5:$T$361,19,FALSE)</f>
        <v>10305.44</v>
      </c>
      <c r="AS198" s="5">
        <f>VLOOKUP(A198,'Detail SFPR'!$A$5:$U$360,21,FALSE)</f>
        <v>11723.266760000002</v>
      </c>
      <c r="AT198" s="5">
        <f>VLOOKUP(A198,'Detail SFPR'!$A$5:$V$361,22,FALSE)</f>
        <v>286891.25660371588</v>
      </c>
      <c r="AU198" s="5">
        <f t="shared" ref="AU198:AU261" si="111">AO198+AP198+AQ198+AR198+AS198+AT198</f>
        <v>6314881.4653642718</v>
      </c>
      <c r="AV198" s="5"/>
      <c r="AW198" s="5">
        <v>0</v>
      </c>
      <c r="AX198" s="5">
        <v>0</v>
      </c>
      <c r="AY198" s="5">
        <f t="shared" si="95"/>
        <v>0</v>
      </c>
      <c r="AZ198" s="5">
        <f t="shared" si="96"/>
        <v>6314881.4653642718</v>
      </c>
      <c r="BA198" s="5">
        <f t="shared" si="97"/>
        <v>2241340.907994776</v>
      </c>
      <c r="BB198">
        <v>0</v>
      </c>
      <c r="BC198" s="5">
        <f t="shared" si="98"/>
        <v>2241340.907994776</v>
      </c>
      <c r="BD198" s="5">
        <f t="shared" si="99"/>
        <v>209808.89873300001</v>
      </c>
      <c r="BE198" s="5">
        <f t="shared" si="100"/>
        <v>235616.25289407658</v>
      </c>
      <c r="BF198" s="5">
        <f t="shared" si="101"/>
        <v>244.96731699999987</v>
      </c>
      <c r="BG198" s="5">
        <f t="shared" si="102"/>
        <v>0</v>
      </c>
      <c r="BH198" s="5">
        <f t="shared" si="103"/>
        <v>2687011.0269388524</v>
      </c>
      <c r="BI198" s="5">
        <f>VLOOKUP(A198,'Base Cost'!$A$5:$AF$361,32,FALSE)</f>
        <v>123277.32886264571</v>
      </c>
    </row>
    <row r="199" spans="1:61">
      <c r="A199" t="s">
        <v>514</v>
      </c>
      <c r="B199" t="s">
        <v>515</v>
      </c>
      <c r="C199" t="s">
        <v>93</v>
      </c>
      <c r="D199" s="12" t="s">
        <v>1070</v>
      </c>
      <c r="J199" s="5"/>
      <c r="K199" s="5"/>
      <c r="L199" s="5">
        <v>1001781.57</v>
      </c>
      <c r="M199" s="5">
        <f>VLOOKUP(A199,'Detail SFPR'!$A$5:$E$360,5,FALSE)</f>
        <v>1280412.8781767341</v>
      </c>
      <c r="N199" s="5">
        <f t="shared" si="84"/>
        <v>232183.46910367257</v>
      </c>
      <c r="O199" s="5">
        <v>42150.2</v>
      </c>
      <c r="P199" s="5">
        <f>VLOOKUP(A199,'Detail SFPR'!$A$5:$F$360,6,FALSE)</f>
        <v>53518.42</v>
      </c>
      <c r="Q199" s="5">
        <f t="shared" si="85"/>
        <v>9473.1377260000008</v>
      </c>
      <c r="R199" s="5">
        <v>128870.42</v>
      </c>
      <c r="S199" s="5">
        <f>VLOOKUP(A199,'Detail SFPR'!$A$5:$G$360,7,FALSE)</f>
        <v>149388.70952472161</v>
      </c>
      <c r="T199" s="5">
        <f t="shared" si="104"/>
        <v>17097.890660950517</v>
      </c>
      <c r="U199" s="5">
        <v>48729.88</v>
      </c>
      <c r="V199" s="5">
        <f>VLOOKUP(A199,'Detail SFPR'!$A$5:$H$360,8,FALSE)</f>
        <v>93252.711429229268</v>
      </c>
      <c r="W199" s="5">
        <f t="shared" si="105"/>
        <v>37100.875429976753</v>
      </c>
      <c r="X199" s="5">
        <v>0</v>
      </c>
      <c r="Y199" s="5">
        <f>VLOOKUP(A199,'Detail SFPR'!$A$5:$I$360,9,FALSE)</f>
        <v>0</v>
      </c>
      <c r="Z199" s="5">
        <f t="shared" si="106"/>
        <v>0</v>
      </c>
      <c r="AA199" s="5">
        <f t="shared" si="107"/>
        <v>1221532.0699999998</v>
      </c>
      <c r="AB199" s="5">
        <f t="shared" si="108"/>
        <v>1576572.7191306849</v>
      </c>
      <c r="AC199" s="5">
        <f t="shared" si="109"/>
        <v>295855.37292059982</v>
      </c>
      <c r="AD199" s="5">
        <f t="shared" si="110"/>
        <v>1517387.4429205996</v>
      </c>
      <c r="AE199" s="5"/>
      <c r="AF199" s="5"/>
      <c r="AG199" s="5">
        <f t="shared" si="86"/>
        <v>232183.46910367257</v>
      </c>
      <c r="AH199" s="5">
        <f t="shared" si="87"/>
        <v>9473.1377260000008</v>
      </c>
      <c r="AI199" s="5">
        <f t="shared" si="88"/>
        <v>17097.890660950517</v>
      </c>
      <c r="AJ199" s="5">
        <f t="shared" si="89"/>
        <v>37100.875429976753</v>
      </c>
      <c r="AK199" s="5">
        <f t="shared" si="90"/>
        <v>0</v>
      </c>
      <c r="AL199" s="5">
        <f t="shared" si="91"/>
        <v>1221532.0699999998</v>
      </c>
      <c r="AM199" s="5">
        <f t="shared" si="92"/>
        <v>1576572.7191306849</v>
      </c>
      <c r="AN199" s="5">
        <f t="shared" si="93"/>
        <v>295855.37292059982</v>
      </c>
      <c r="AO199" s="5">
        <f t="shared" si="94"/>
        <v>1517387.4429205996</v>
      </c>
      <c r="AP199" s="5">
        <f>VLOOKUP(A199,'Detail SFPR'!$A$5:$M$361,13,FALSE)</f>
        <v>0</v>
      </c>
      <c r="AQ199" s="5">
        <f>VLOOKUP(A199,'Detail SFPR'!A:X,23,FALSE)</f>
        <v>1797720.0090045405</v>
      </c>
      <c r="AR199" s="5">
        <f>VLOOKUP(A199,'Detail SFPR'!$A$5:$T$361,19,FALSE)</f>
        <v>10515.27</v>
      </c>
      <c r="AS199" s="5">
        <f>VLOOKUP(A199,'Detail SFPR'!$A$5:$U$360,21,FALSE)</f>
        <v>6234.4263200000005</v>
      </c>
      <c r="AT199" s="5">
        <f>VLOOKUP(A199,'Detail SFPR'!$A$5:$V$361,22,FALSE)</f>
        <v>152568.60035385561</v>
      </c>
      <c r="AU199" s="5">
        <f t="shared" si="111"/>
        <v>3484425.7485989956</v>
      </c>
      <c r="AV199" s="5"/>
      <c r="AW199" s="5">
        <v>0</v>
      </c>
      <c r="AX199" s="5">
        <v>0</v>
      </c>
      <c r="AY199" s="5">
        <f t="shared" si="95"/>
        <v>0</v>
      </c>
      <c r="AZ199" s="5">
        <f t="shared" si="96"/>
        <v>3484425.7485989956</v>
      </c>
      <c r="BA199" s="5">
        <f t="shared" si="97"/>
        <v>1233965.0391036726</v>
      </c>
      <c r="BB199">
        <v>0</v>
      </c>
      <c r="BC199" s="5">
        <f t="shared" si="98"/>
        <v>1233965.0391036726</v>
      </c>
      <c r="BD199" s="5">
        <f t="shared" si="99"/>
        <v>51623.337725999998</v>
      </c>
      <c r="BE199" s="5">
        <f t="shared" si="100"/>
        <v>145968.31066095052</v>
      </c>
      <c r="BF199" s="5">
        <f t="shared" si="101"/>
        <v>85830.755429976751</v>
      </c>
      <c r="BG199" s="5">
        <f t="shared" si="102"/>
        <v>0</v>
      </c>
      <c r="BH199" s="5">
        <f t="shared" si="103"/>
        <v>1517387.4429206001</v>
      </c>
      <c r="BI199" s="5">
        <f>VLOOKUP(A199,'Base Cost'!$A$5:$AF$361,32,FALSE)</f>
        <v>65558.81047959486</v>
      </c>
    </row>
    <row r="200" spans="1:61">
      <c r="A200" t="s">
        <v>516</v>
      </c>
      <c r="B200" t="s">
        <v>517</v>
      </c>
      <c r="C200" t="s">
        <v>80</v>
      </c>
      <c r="D200" s="12" t="s">
        <v>1070</v>
      </c>
      <c r="J200" s="5"/>
      <c r="K200" s="5"/>
      <c r="L200" s="5">
        <v>941174.08</v>
      </c>
      <c r="M200" s="5">
        <f>VLOOKUP(A200,'Detail SFPR'!$A$5:$E$360,5,FALSE)</f>
        <v>3107404.0829885453</v>
      </c>
      <c r="N200" s="5">
        <f t="shared" si="84"/>
        <v>1805119.4614903547</v>
      </c>
      <c r="O200" s="5">
        <v>142692.95000000001</v>
      </c>
      <c r="P200" s="5">
        <f>VLOOKUP(A200,'Detail SFPR'!$A$5:$F$360,6,FALSE)</f>
        <v>252840.12</v>
      </c>
      <c r="Q200" s="5">
        <f t="shared" si="85"/>
        <v>91785.636760999987</v>
      </c>
      <c r="R200" s="5">
        <v>144042.54</v>
      </c>
      <c r="S200" s="5">
        <f>VLOOKUP(A200,'Detail SFPR'!$A$5:$G$360,7,FALSE)</f>
        <v>411644.72721741837</v>
      </c>
      <c r="T200" s="5">
        <f t="shared" si="104"/>
        <v>222992.90260827472</v>
      </c>
      <c r="U200" s="5">
        <v>16700.3</v>
      </c>
      <c r="V200" s="5">
        <f>VLOOKUP(A200,'Detail SFPR'!$A$5:$H$360,8,FALSE)</f>
        <v>68205.355608519996</v>
      </c>
      <c r="W200" s="5">
        <f t="shared" si="105"/>
        <v>42919.162838579716</v>
      </c>
      <c r="X200" s="5">
        <v>0</v>
      </c>
      <c r="Y200" s="5">
        <f>VLOOKUP(A200,'Detail SFPR'!$A$5:$I$360,9,FALSE)</f>
        <v>0</v>
      </c>
      <c r="Z200" s="5">
        <f t="shared" si="106"/>
        <v>0</v>
      </c>
      <c r="AA200" s="5">
        <f t="shared" si="107"/>
        <v>1244609.8700000001</v>
      </c>
      <c r="AB200" s="5">
        <f t="shared" si="108"/>
        <v>3840094.2858144837</v>
      </c>
      <c r="AC200" s="5">
        <f t="shared" si="109"/>
        <v>2162817.163698209</v>
      </c>
      <c r="AD200" s="5">
        <f t="shared" si="110"/>
        <v>3407427.0336982091</v>
      </c>
      <c r="AE200" s="5"/>
      <c r="AF200" s="5"/>
      <c r="AG200" s="5">
        <f t="shared" si="86"/>
        <v>1805119.4614903547</v>
      </c>
      <c r="AH200" s="5">
        <f t="shared" si="87"/>
        <v>91785.636760999987</v>
      </c>
      <c r="AI200" s="5">
        <f t="shared" si="88"/>
        <v>222992.90260827472</v>
      </c>
      <c r="AJ200" s="5">
        <f t="shared" si="89"/>
        <v>42919.162838579716</v>
      </c>
      <c r="AK200" s="5">
        <f t="shared" si="90"/>
        <v>0</v>
      </c>
      <c r="AL200" s="5">
        <f t="shared" si="91"/>
        <v>1244609.8700000001</v>
      </c>
      <c r="AM200" s="5">
        <f t="shared" si="92"/>
        <v>3840094.2858144837</v>
      </c>
      <c r="AN200" s="5">
        <f t="shared" si="93"/>
        <v>2162817.163698209</v>
      </c>
      <c r="AO200" s="5">
        <f t="shared" si="94"/>
        <v>3407427.0336982091</v>
      </c>
      <c r="AP200" s="5">
        <f>VLOOKUP(A200,'Detail SFPR'!$A$5:$M$361,13,FALSE)</f>
        <v>0</v>
      </c>
      <c r="AQ200" s="5">
        <f>VLOOKUP(A200,'Detail SFPR'!A:X,23,FALSE)</f>
        <v>4375658.2167593259</v>
      </c>
      <c r="AR200" s="5">
        <f>VLOOKUP(A200,'Detail SFPR'!$A$5:$T$361,19,FALSE)</f>
        <v>10573.62</v>
      </c>
      <c r="AS200" s="5">
        <f>VLOOKUP(A200,'Detail SFPR'!$A$5:$U$360,21,FALSE)</f>
        <v>15098.235519999998</v>
      </c>
      <c r="AT200" s="5">
        <f>VLOOKUP(A200,'Detail SFPR'!$A$5:$V$361,22,FALSE)</f>
        <v>369483.34022484161</v>
      </c>
      <c r="AU200" s="5">
        <f t="shared" si="111"/>
        <v>8178240.4462023759</v>
      </c>
      <c r="AV200" s="5"/>
      <c r="AW200" s="5">
        <v>0</v>
      </c>
      <c r="AX200" s="5">
        <v>0</v>
      </c>
      <c r="AY200" s="5">
        <f t="shared" si="95"/>
        <v>0</v>
      </c>
      <c r="AZ200" s="5">
        <f t="shared" si="96"/>
        <v>8178240.4462023759</v>
      </c>
      <c r="BA200" s="5">
        <f t="shared" si="97"/>
        <v>2746293.5414903546</v>
      </c>
      <c r="BB200">
        <v>0</v>
      </c>
      <c r="BC200" s="5">
        <f t="shared" si="98"/>
        <v>2746293.5414903546</v>
      </c>
      <c r="BD200" s="5">
        <f t="shared" si="99"/>
        <v>234478.58676099998</v>
      </c>
      <c r="BE200" s="5">
        <f t="shared" si="100"/>
        <v>367035.44260827475</v>
      </c>
      <c r="BF200" s="5">
        <f t="shared" si="101"/>
        <v>59619.462838579711</v>
      </c>
      <c r="BG200" s="5">
        <f t="shared" si="102"/>
        <v>0</v>
      </c>
      <c r="BH200" s="5">
        <f t="shared" si="103"/>
        <v>3407427.0336982096</v>
      </c>
      <c r="BI200" s="5">
        <f>VLOOKUP(A200,'Base Cost'!$A$5:$AF$361,32,FALSE)</f>
        <v>158767.19207613752</v>
      </c>
    </row>
    <row r="201" spans="1:61">
      <c r="A201" t="s">
        <v>520</v>
      </c>
      <c r="B201" t="s">
        <v>521</v>
      </c>
      <c r="C201" t="s">
        <v>72</v>
      </c>
      <c r="D201" s="12" t="s">
        <v>1070</v>
      </c>
      <c r="J201" s="5"/>
      <c r="K201" s="5"/>
      <c r="L201" s="5">
        <v>1308123.4099999999</v>
      </c>
      <c r="M201" s="5">
        <f>VLOOKUP(A201,'Detail SFPR'!$A$5:$E$360,5,FALSE)</f>
        <v>2750242.716750205</v>
      </c>
      <c r="N201" s="5">
        <f t="shared" si="84"/>
        <v>1201718.018314946</v>
      </c>
      <c r="O201" s="5">
        <v>143962.45000000001</v>
      </c>
      <c r="P201" s="5">
        <f>VLOOKUP(A201,'Detail SFPR'!$A$5:$F$360,6,FALSE)</f>
        <v>310748.62</v>
      </c>
      <c r="Q201" s="5">
        <f t="shared" si="85"/>
        <v>138982.915461</v>
      </c>
      <c r="R201" s="5">
        <v>154474.41</v>
      </c>
      <c r="S201" s="5">
        <f>VLOOKUP(A201,'Detail SFPR'!$A$5:$G$360,7,FALSE)</f>
        <v>392412.62194385927</v>
      </c>
      <c r="T201" s="5">
        <f t="shared" si="104"/>
        <v>198273.91201281792</v>
      </c>
      <c r="U201" s="5">
        <v>0</v>
      </c>
      <c r="V201" s="5">
        <f>VLOOKUP(A201,'Detail SFPR'!$A$5:$H$360,8,FALSE)</f>
        <v>9306.1177246880197</v>
      </c>
      <c r="W201" s="5">
        <f t="shared" si="105"/>
        <v>7754.7878999825271</v>
      </c>
      <c r="X201" s="5">
        <v>403186.98</v>
      </c>
      <c r="Y201" s="5">
        <f>VLOOKUP(A201,'Detail SFPR'!$A$5:$I$360,9,FALSE)</f>
        <v>1884909.7541992303</v>
      </c>
      <c r="Z201" s="5">
        <f t="shared" si="106"/>
        <v>1234719.5877402187</v>
      </c>
      <c r="AA201" s="5">
        <f t="shared" si="107"/>
        <v>2009747.2499999998</v>
      </c>
      <c r="AB201" s="5">
        <f t="shared" si="108"/>
        <v>5347619.8306179829</v>
      </c>
      <c r="AC201" s="5">
        <f t="shared" si="109"/>
        <v>2781449.2214289652</v>
      </c>
      <c r="AD201" s="5">
        <f t="shared" si="110"/>
        <v>4791196.4714289652</v>
      </c>
      <c r="AE201" s="5"/>
      <c r="AF201" s="5"/>
      <c r="AG201" s="5">
        <f t="shared" si="86"/>
        <v>1201718.018314946</v>
      </c>
      <c r="AH201" s="5">
        <f t="shared" si="87"/>
        <v>138982.915461</v>
      </c>
      <c r="AI201" s="5">
        <f t="shared" si="88"/>
        <v>198273.91201281792</v>
      </c>
      <c r="AJ201" s="5">
        <f t="shared" si="89"/>
        <v>7754.7878999825271</v>
      </c>
      <c r="AK201" s="5">
        <f t="shared" si="90"/>
        <v>1234719.5877402187</v>
      </c>
      <c r="AL201" s="5">
        <f t="shared" si="91"/>
        <v>2009747.2499999998</v>
      </c>
      <c r="AM201" s="5">
        <f t="shared" si="92"/>
        <v>5347619.8306179829</v>
      </c>
      <c r="AN201" s="5">
        <f t="shared" si="93"/>
        <v>2781449.2214289652</v>
      </c>
      <c r="AO201" s="5">
        <f t="shared" si="94"/>
        <v>4791196.4714289652</v>
      </c>
      <c r="AP201" s="5">
        <f>VLOOKUP(A201,'Detail SFPR'!$A$5:$M$361,13,FALSE)</f>
        <v>0</v>
      </c>
      <c r="AQ201" s="5">
        <f>VLOOKUP(A201,'Detail SFPR'!A:X,23,FALSE)</f>
        <v>5844931.3898686422</v>
      </c>
      <c r="AR201" s="5">
        <f>VLOOKUP(A201,'Detail SFPR'!$A$5:$T$361,19,FALSE)</f>
        <v>15657.28</v>
      </c>
      <c r="AS201" s="5">
        <f>VLOOKUP(A201,'Detail SFPR'!$A$5:$U$360,21,FALSE)</f>
        <v>14019.851999999999</v>
      </c>
      <c r="AT201" s="5">
        <f>VLOOKUP(A201,'Detail SFPR'!$A$5:$V$361,22,FALSE)</f>
        <v>343093.18725065998</v>
      </c>
      <c r="AU201" s="5">
        <f t="shared" si="111"/>
        <v>11008898.180548267</v>
      </c>
      <c r="AV201" s="5"/>
      <c r="AW201" s="5">
        <v>0</v>
      </c>
      <c r="AX201" s="5">
        <v>0</v>
      </c>
      <c r="AY201" s="5">
        <f t="shared" si="95"/>
        <v>0</v>
      </c>
      <c r="AZ201" s="5">
        <f t="shared" si="96"/>
        <v>11008898.180548267</v>
      </c>
      <c r="BA201" s="5">
        <f t="shared" si="97"/>
        <v>2509841.4283149457</v>
      </c>
      <c r="BB201">
        <v>0</v>
      </c>
      <c r="BC201" s="5">
        <f t="shared" si="98"/>
        <v>2509841.4283149457</v>
      </c>
      <c r="BD201" s="5">
        <f t="shared" si="99"/>
        <v>282945.36546100001</v>
      </c>
      <c r="BE201" s="5">
        <f t="shared" si="100"/>
        <v>352748.32201281795</v>
      </c>
      <c r="BF201" s="5">
        <f t="shared" si="101"/>
        <v>7754.7878999825271</v>
      </c>
      <c r="BG201" s="5">
        <f t="shared" si="102"/>
        <v>1637906.5677402187</v>
      </c>
      <c r="BH201" s="5">
        <f t="shared" si="103"/>
        <v>4791196.4714289652</v>
      </c>
      <c r="BI201" s="5">
        <f>VLOOKUP(A201,'Base Cost'!$A$5:$AF$361,32,FALSE)</f>
        <v>147427.32900241713</v>
      </c>
    </row>
    <row r="202" spans="1:61">
      <c r="A202" t="s">
        <v>522</v>
      </c>
      <c r="B202" t="s">
        <v>523</v>
      </c>
      <c r="C202" t="s">
        <v>75</v>
      </c>
      <c r="D202" s="12" t="s">
        <v>1070</v>
      </c>
      <c r="J202" s="5"/>
      <c r="K202" s="5"/>
      <c r="L202" s="5">
        <v>521107.05</v>
      </c>
      <c r="M202" s="5">
        <f>VLOOKUP(A202,'Detail SFPR'!$A$5:$E$360,5,FALSE)</f>
        <v>1372781.0045250161</v>
      </c>
      <c r="N202" s="5">
        <f t="shared" si="84"/>
        <v>709699.90630569588</v>
      </c>
      <c r="O202" s="5">
        <v>115552.44</v>
      </c>
      <c r="P202" s="5">
        <f>VLOOKUP(A202,'Detail SFPR'!$A$5:$F$360,6,FALSE)</f>
        <v>58067.09</v>
      </c>
      <c r="Q202" s="5">
        <f t="shared" si="85"/>
        <v>-47902.54215500001</v>
      </c>
      <c r="R202" s="5">
        <v>55090.400000000001</v>
      </c>
      <c r="S202" s="5">
        <f>VLOOKUP(A202,'Detail SFPR'!$A$5:$G$360,7,FALSE)</f>
        <v>138566.09406985028</v>
      </c>
      <c r="T202" s="5">
        <f t="shared" si="104"/>
        <v>69560.295868406247</v>
      </c>
      <c r="U202" s="5">
        <v>0</v>
      </c>
      <c r="V202" s="5">
        <f>VLOOKUP(A202,'Detail SFPR'!$A$5:$H$360,8,FALSE)</f>
        <v>13358.317201826754</v>
      </c>
      <c r="W202" s="5">
        <f t="shared" si="105"/>
        <v>11131.485724282235</v>
      </c>
      <c r="X202" s="5">
        <v>22527.25</v>
      </c>
      <c r="Y202" s="5">
        <f>VLOOKUP(A202,'Detail SFPR'!$A$5:$I$360,9,FALSE)</f>
        <v>67028.077060302254</v>
      </c>
      <c r="Z202" s="5">
        <f t="shared" si="106"/>
        <v>37082.539189349867</v>
      </c>
      <c r="AA202" s="5">
        <f t="shared" si="107"/>
        <v>714277.14</v>
      </c>
      <c r="AB202" s="5">
        <f t="shared" si="108"/>
        <v>1649800.5828569955</v>
      </c>
      <c r="AC202" s="5">
        <f t="shared" si="109"/>
        <v>779571.68493273412</v>
      </c>
      <c r="AD202" s="5">
        <f t="shared" si="110"/>
        <v>1493848.824932734</v>
      </c>
      <c r="AE202" s="5"/>
      <c r="AF202" s="5"/>
      <c r="AG202" s="5">
        <f t="shared" si="86"/>
        <v>709699.90630569588</v>
      </c>
      <c r="AH202" s="5">
        <f t="shared" si="87"/>
        <v>-47902.54215500001</v>
      </c>
      <c r="AI202" s="5">
        <f t="shared" si="88"/>
        <v>69560.295868406247</v>
      </c>
      <c r="AJ202" s="5">
        <f t="shared" si="89"/>
        <v>11131.485724282235</v>
      </c>
      <c r="AK202" s="5">
        <f t="shared" si="90"/>
        <v>37082.539189349867</v>
      </c>
      <c r="AL202" s="5">
        <f t="shared" si="91"/>
        <v>714277.14</v>
      </c>
      <c r="AM202" s="5">
        <f t="shared" si="92"/>
        <v>1649800.5828569955</v>
      </c>
      <c r="AN202" s="5">
        <f t="shared" si="93"/>
        <v>779571.68493273412</v>
      </c>
      <c r="AO202" s="5">
        <f t="shared" si="94"/>
        <v>1493848.824932734</v>
      </c>
      <c r="AP202" s="5">
        <f>VLOOKUP(A202,'Detail SFPR'!$A$5:$M$361,13,FALSE)</f>
        <v>0</v>
      </c>
      <c r="AQ202" s="5">
        <f>VLOOKUP(A202,'Detail SFPR'!A:X,23,FALSE)</f>
        <v>1881705.641234502</v>
      </c>
      <c r="AR202" s="5">
        <f>VLOOKUP(A202,'Detail SFPR'!$A$5:$T$361,19,FALSE)</f>
        <v>10494.07</v>
      </c>
      <c r="AS202" s="5">
        <f>VLOOKUP(A202,'Detail SFPR'!$A$5:$U$360,21,FALSE)</f>
        <v>6537.7016400000002</v>
      </c>
      <c r="AT202" s="5">
        <f>VLOOKUP(A202,'Detail SFPR'!$A$5:$V$361,22,FALSE)</f>
        <v>159990.3403375062</v>
      </c>
      <c r="AU202" s="5">
        <f t="shared" si="111"/>
        <v>3552576.5781447417</v>
      </c>
      <c r="AV202" s="5"/>
      <c r="AW202" s="5">
        <v>0</v>
      </c>
      <c r="AX202" s="5">
        <v>0</v>
      </c>
      <c r="AY202" s="5">
        <f t="shared" si="95"/>
        <v>0</v>
      </c>
      <c r="AZ202" s="5">
        <f t="shared" si="96"/>
        <v>3552576.5781447417</v>
      </c>
      <c r="BA202" s="5">
        <f t="shared" si="97"/>
        <v>1230806.9563056959</v>
      </c>
      <c r="BB202">
        <v>0</v>
      </c>
      <c r="BC202" s="5">
        <f t="shared" si="98"/>
        <v>1230806.9563056959</v>
      </c>
      <c r="BD202" s="5">
        <f t="shared" si="99"/>
        <v>67649.897845</v>
      </c>
      <c r="BE202" s="5">
        <f t="shared" si="100"/>
        <v>124650.69586840624</v>
      </c>
      <c r="BF202" s="5">
        <f t="shared" si="101"/>
        <v>11131.485724282235</v>
      </c>
      <c r="BG202" s="5">
        <f t="shared" si="102"/>
        <v>59609.789189349867</v>
      </c>
      <c r="BH202" s="5">
        <f t="shared" si="103"/>
        <v>1493848.8249327342</v>
      </c>
      <c r="BI202" s="5">
        <f>VLOOKUP(A202,'Base Cost'!$A$5:$AF$361,32,FALSE)</f>
        <v>68747.936183628917</v>
      </c>
    </row>
    <row r="203" spans="1:61">
      <c r="A203" t="s">
        <v>527</v>
      </c>
      <c r="B203" t="s">
        <v>2804</v>
      </c>
      <c r="C203" t="s">
        <v>75</v>
      </c>
      <c r="D203" s="12" t="s">
        <v>1070</v>
      </c>
      <c r="J203" s="5"/>
      <c r="K203" s="5"/>
      <c r="L203" s="5">
        <v>551662.52</v>
      </c>
      <c r="M203" s="5">
        <f>VLOOKUP(A203,'Detail SFPR'!$A$5:$E$360,5,FALSE)</f>
        <v>434968.1896491939</v>
      </c>
      <c r="N203" s="5">
        <f t="shared" si="84"/>
        <v>-97241.385481326739</v>
      </c>
      <c r="O203" s="5">
        <v>71192.66</v>
      </c>
      <c r="P203" s="5">
        <f>VLOOKUP(A203,'Detail SFPR'!$A$5:$F$360,6,FALSE)</f>
        <v>22916</v>
      </c>
      <c r="Q203" s="5">
        <f t="shared" si="85"/>
        <v>-40228.940778000004</v>
      </c>
      <c r="R203" s="5">
        <v>56866.31</v>
      </c>
      <c r="S203" s="5">
        <f>VLOOKUP(A203,'Detail SFPR'!$A$5:$G$360,7,FALSE)</f>
        <v>79646.885834235203</v>
      </c>
      <c r="T203" s="5">
        <f t="shared" si="104"/>
        <v>18983.053842668196</v>
      </c>
      <c r="U203" s="5">
        <v>0</v>
      </c>
      <c r="V203" s="5">
        <f>VLOOKUP(A203,'Detail SFPR'!$A$5:$H$360,8,FALSE)</f>
        <v>0</v>
      </c>
      <c r="W203" s="5">
        <f t="shared" si="105"/>
        <v>0</v>
      </c>
      <c r="X203" s="5">
        <v>0</v>
      </c>
      <c r="Y203" s="5">
        <f>VLOOKUP(A203,'Detail SFPR'!$A$5:$I$360,9,FALSE)</f>
        <v>0</v>
      </c>
      <c r="Z203" s="5">
        <f t="shared" si="106"/>
        <v>0</v>
      </c>
      <c r="AA203" s="5">
        <f t="shared" si="107"/>
        <v>679721.49</v>
      </c>
      <c r="AB203" s="5">
        <f t="shared" si="108"/>
        <v>537531.07548342913</v>
      </c>
      <c r="AC203" s="5">
        <f t="shared" si="109"/>
        <v>-118487.27241665855</v>
      </c>
      <c r="AD203" s="5">
        <f t="shared" si="110"/>
        <v>561234.21758334141</v>
      </c>
      <c r="AE203" s="5"/>
      <c r="AF203" s="5"/>
      <c r="AG203" s="5">
        <f t="shared" si="86"/>
        <v>-97241.385481326739</v>
      </c>
      <c r="AH203" s="5">
        <f t="shared" si="87"/>
        <v>-40228.940778000004</v>
      </c>
      <c r="AI203" s="5">
        <f t="shared" si="88"/>
        <v>18983.053842668196</v>
      </c>
      <c r="AJ203" s="5">
        <f t="shared" si="89"/>
        <v>0</v>
      </c>
      <c r="AK203" s="5">
        <f t="shared" si="90"/>
        <v>0</v>
      </c>
      <c r="AL203" s="5">
        <f t="shared" si="91"/>
        <v>679721.49</v>
      </c>
      <c r="AM203" s="5">
        <f t="shared" si="92"/>
        <v>537531.07548342913</v>
      </c>
      <c r="AN203" s="5">
        <f t="shared" si="93"/>
        <v>-118487.27241665855</v>
      </c>
      <c r="AO203" s="5">
        <f t="shared" si="94"/>
        <v>537531.07548342913</v>
      </c>
      <c r="AP203" s="5">
        <f>VLOOKUP(A203,'Detail SFPR'!$A$5:$M$361,13,FALSE)</f>
        <v>0</v>
      </c>
      <c r="AQ203" s="5">
        <f>VLOOKUP(A203,'Detail SFPR'!A:X,23,FALSE)</f>
        <v>613584.61702307058</v>
      </c>
      <c r="AR203" s="5">
        <f>VLOOKUP(A203,'Detail SFPR'!$A$5:$T$361,19,FALSE)</f>
        <v>10428.34</v>
      </c>
      <c r="AS203" s="5">
        <f>VLOOKUP(A203,'Detail SFPR'!$A$5:$U$360,21,FALSE)</f>
        <v>2144.0470799999998</v>
      </c>
      <c r="AT203" s="5">
        <f>VLOOKUP(A203,'Detail SFPR'!$A$5:$V$361,22,FALSE)</f>
        <v>52469.023659641403</v>
      </c>
      <c r="AU203" s="5">
        <f t="shared" si="111"/>
        <v>1216157.103246141</v>
      </c>
      <c r="AV203" s="5"/>
      <c r="AW203" s="5">
        <v>0</v>
      </c>
      <c r="AX203" s="5">
        <v>0</v>
      </c>
      <c r="AY203" s="5">
        <f t="shared" si="95"/>
        <v>0</v>
      </c>
      <c r="AZ203" s="5">
        <f t="shared" si="96"/>
        <v>1216157.103246141</v>
      </c>
      <c r="BA203" s="5">
        <f t="shared" si="97"/>
        <v>434968.1896491939</v>
      </c>
      <c r="BB203">
        <v>0</v>
      </c>
      <c r="BC203" s="5">
        <f t="shared" si="98"/>
        <v>434968.1896491939</v>
      </c>
      <c r="BD203" s="5">
        <f t="shared" si="99"/>
        <v>22916</v>
      </c>
      <c r="BE203" s="5">
        <f t="shared" si="100"/>
        <v>79646.885834235203</v>
      </c>
      <c r="BF203" s="5">
        <f t="shared" si="101"/>
        <v>0</v>
      </c>
      <c r="BG203" s="5">
        <f t="shared" si="102"/>
        <v>0</v>
      </c>
      <c r="BH203" s="5">
        <f t="shared" si="103"/>
        <v>537531.07548342913</v>
      </c>
      <c r="BI203" s="5">
        <f>VLOOKUP(A203,'Base Cost'!$A$5:$AF$361,32,FALSE)</f>
        <v>22545.967978822588</v>
      </c>
    </row>
    <row r="204" spans="1:61">
      <c r="A204" t="s">
        <v>529</v>
      </c>
      <c r="B204" t="s">
        <v>1945</v>
      </c>
      <c r="C204" t="s">
        <v>93</v>
      </c>
      <c r="D204" s="12" t="s">
        <v>1823</v>
      </c>
      <c r="J204" s="5"/>
      <c r="K204" s="5"/>
      <c r="L204" s="5">
        <v>5004521.8499999996</v>
      </c>
      <c r="M204" s="5">
        <f>VLOOKUP(A204,'Detail SFPR'!$A$5:$E$360,5,FALSE)</f>
        <v>15852652.93386355</v>
      </c>
      <c r="N204" s="5">
        <f t="shared" si="84"/>
        <v>9039747.6321834978</v>
      </c>
      <c r="O204" s="5">
        <v>880542.19</v>
      </c>
      <c r="P204" s="5">
        <f>VLOOKUP(A204,'Detail SFPR'!$A$5:$F$360,6,FALSE)</f>
        <v>2406491.1554640001</v>
      </c>
      <c r="Q204" s="5">
        <f t="shared" si="85"/>
        <v>1271573.2729211515</v>
      </c>
      <c r="R204" s="5">
        <v>0</v>
      </c>
      <c r="S204" s="5">
        <f>VLOOKUP(A204,'Detail SFPR'!$A$5:$G$360,7,FALSE)</f>
        <v>0</v>
      </c>
      <c r="T204" s="5">
        <f t="shared" si="104"/>
        <v>0</v>
      </c>
      <c r="U204" s="5">
        <v>0</v>
      </c>
      <c r="V204" s="5">
        <f>VLOOKUP(A204,'Detail SFPR'!$A$5:$H$360,8,FALSE)</f>
        <v>33137.456123934659</v>
      </c>
      <c r="W204" s="5">
        <f t="shared" si="105"/>
        <v>27613.442188074754</v>
      </c>
      <c r="X204" s="5">
        <v>0</v>
      </c>
      <c r="Y204" s="5">
        <f>VLOOKUP(A204,'Detail SFPR'!$A$5:$I$360,9,FALSE)</f>
        <v>12899.201294546618</v>
      </c>
      <c r="Z204" s="5">
        <f t="shared" si="106"/>
        <v>10748.904438745698</v>
      </c>
      <c r="AA204" s="5">
        <f t="shared" si="107"/>
        <v>5885064.0399999991</v>
      </c>
      <c r="AB204" s="5">
        <f t="shared" si="108"/>
        <v>18305180.74674603</v>
      </c>
      <c r="AC204" s="5">
        <f t="shared" si="109"/>
        <v>10349683.251731468</v>
      </c>
      <c r="AD204" s="5">
        <f t="shared" si="110"/>
        <v>16234747.291731467</v>
      </c>
      <c r="AE204" s="5"/>
      <c r="AF204" s="5"/>
      <c r="AG204" s="5">
        <f t="shared" si="86"/>
        <v>9039747.6321834978</v>
      </c>
      <c r="AH204" s="5">
        <f t="shared" si="87"/>
        <v>1271573.2729211515</v>
      </c>
      <c r="AI204" s="5">
        <f t="shared" si="88"/>
        <v>0</v>
      </c>
      <c r="AJ204" s="5">
        <f t="shared" si="89"/>
        <v>27613.442188074754</v>
      </c>
      <c r="AK204" s="5">
        <f t="shared" si="90"/>
        <v>10748.904438745698</v>
      </c>
      <c r="AL204" s="5">
        <f t="shared" si="91"/>
        <v>5885064.0399999991</v>
      </c>
      <c r="AM204" s="5">
        <f t="shared" si="92"/>
        <v>18305180.74674603</v>
      </c>
      <c r="AN204" s="5">
        <f t="shared" si="93"/>
        <v>10349683.251731468</v>
      </c>
      <c r="AO204" s="5">
        <f t="shared" si="94"/>
        <v>16234747.291731467</v>
      </c>
      <c r="AP204" s="5">
        <f>VLOOKUP(A204,'Detail SFPR'!$A$5:$M$361,13,FALSE)</f>
        <v>0</v>
      </c>
      <c r="AQ204" s="5">
        <f>VLOOKUP(A204,'Detail SFPR'!A:X,23,FALSE)</f>
        <v>18434829.461450268</v>
      </c>
      <c r="AR204" s="5">
        <f>VLOOKUP(A204,'Detail SFPR'!$A$5:$T$361,19,FALSE)</f>
        <v>9102.83</v>
      </c>
      <c r="AS204" s="5">
        <f>VLOOKUP(A204,'Detail SFPR'!$A$5:$U$360,21,FALSE)</f>
        <v>80437.278319999998</v>
      </c>
      <c r="AT204" s="5">
        <f>VLOOKUP(A204,'Detail SFPR'!$A$5:$V$361,22,FALSE)</f>
        <v>49211.436384237888</v>
      </c>
      <c r="AU204" s="5">
        <f t="shared" si="111"/>
        <v>34808328.297885969</v>
      </c>
      <c r="AV204" s="5"/>
      <c r="AW204" s="5">
        <v>0</v>
      </c>
      <c r="AX204" s="5">
        <v>0</v>
      </c>
      <c r="AY204" s="5">
        <f t="shared" si="95"/>
        <v>0</v>
      </c>
      <c r="AZ204" s="5">
        <f t="shared" si="96"/>
        <v>34808328.297885969</v>
      </c>
      <c r="BA204" s="5">
        <f t="shared" si="97"/>
        <v>14044269.482183497</v>
      </c>
      <c r="BB204">
        <v>0</v>
      </c>
      <c r="BC204" s="5">
        <f t="shared" si="98"/>
        <v>14044269.482183497</v>
      </c>
      <c r="BD204" s="5">
        <f t="shared" si="99"/>
        <v>2152115.4629211514</v>
      </c>
      <c r="BE204" s="5">
        <f t="shared" si="100"/>
        <v>0</v>
      </c>
      <c r="BF204" s="5">
        <f t="shared" si="101"/>
        <v>27613.442188074754</v>
      </c>
      <c r="BG204" s="5">
        <f t="shared" si="102"/>
        <v>10748.904438745698</v>
      </c>
      <c r="BH204" s="5">
        <f t="shared" si="103"/>
        <v>16234747.291731469</v>
      </c>
      <c r="BI204" s="5">
        <f>VLOOKUP(A204,'Base Cost'!$A$5:$AF$361,32,FALSE)</f>
        <v>845847.23825484293</v>
      </c>
    </row>
    <row r="205" spans="1:61">
      <c r="A205" t="s">
        <v>531</v>
      </c>
      <c r="B205" t="s">
        <v>532</v>
      </c>
      <c r="C205" t="s">
        <v>72</v>
      </c>
      <c r="D205" s="12" t="s">
        <v>1070</v>
      </c>
      <c r="J205" s="5"/>
      <c r="K205" s="5"/>
      <c r="L205" s="5">
        <v>1542759.35</v>
      </c>
      <c r="M205" s="5">
        <f>VLOOKUP(A205,'Detail SFPR'!$A$5:$E$360,5,FALSE)</f>
        <v>1948899.3311657952</v>
      </c>
      <c r="N205" s="5">
        <f t="shared" si="84"/>
        <v>338436.4463054571</v>
      </c>
      <c r="O205" s="5">
        <v>153492.39000000001</v>
      </c>
      <c r="P205" s="5">
        <f>VLOOKUP(A205,'Detail SFPR'!$A$5:$F$360,6,FALSE)</f>
        <v>93779.750000000015</v>
      </c>
      <c r="Q205" s="5">
        <f t="shared" si="85"/>
        <v>-49758.542912000004</v>
      </c>
      <c r="R205" s="5">
        <v>185365.17</v>
      </c>
      <c r="S205" s="5">
        <f>VLOOKUP(A205,'Detail SFPR'!$A$5:$G$360,7,FALSE)</f>
        <v>210991.16298321885</v>
      </c>
      <c r="T205" s="5">
        <f t="shared" si="104"/>
        <v>21354.139952916255</v>
      </c>
      <c r="U205" s="5">
        <v>0</v>
      </c>
      <c r="V205" s="5">
        <f>VLOOKUP(A205,'Detail SFPR'!$A$5:$H$360,8,FALSE)</f>
        <v>14296.720867000002</v>
      </c>
      <c r="W205" s="5">
        <f t="shared" si="105"/>
        <v>11913.457498471102</v>
      </c>
      <c r="X205" s="5">
        <v>0</v>
      </c>
      <c r="Y205" s="5">
        <f>VLOOKUP(A205,'Detail SFPR'!$A$5:$I$360,9,FALSE)</f>
        <v>0</v>
      </c>
      <c r="Z205" s="5">
        <f t="shared" si="106"/>
        <v>0</v>
      </c>
      <c r="AA205" s="5">
        <f t="shared" si="107"/>
        <v>1881616.9100000001</v>
      </c>
      <c r="AB205" s="5">
        <f t="shared" si="108"/>
        <v>2267966.9650160139</v>
      </c>
      <c r="AC205" s="5">
        <f t="shared" si="109"/>
        <v>321945.50084484438</v>
      </c>
      <c r="AD205" s="5">
        <f t="shared" si="110"/>
        <v>2203562.4108448448</v>
      </c>
      <c r="AE205" s="5"/>
      <c r="AF205" s="5"/>
      <c r="AG205" s="5">
        <f t="shared" si="86"/>
        <v>338436.4463054571</v>
      </c>
      <c r="AH205" s="5">
        <f t="shared" si="87"/>
        <v>-49758.542912000004</v>
      </c>
      <c r="AI205" s="5">
        <f t="shared" si="88"/>
        <v>21354.139952916255</v>
      </c>
      <c r="AJ205" s="5">
        <f t="shared" si="89"/>
        <v>11913.457498471102</v>
      </c>
      <c r="AK205" s="5">
        <f t="shared" si="90"/>
        <v>0</v>
      </c>
      <c r="AL205" s="5">
        <f t="shared" si="91"/>
        <v>1881616.9100000001</v>
      </c>
      <c r="AM205" s="5">
        <f t="shared" si="92"/>
        <v>2267966.9650160139</v>
      </c>
      <c r="AN205" s="5">
        <f t="shared" si="93"/>
        <v>321945.50084484438</v>
      </c>
      <c r="AO205" s="5">
        <f t="shared" si="94"/>
        <v>2203562.4108448448</v>
      </c>
      <c r="AP205" s="5">
        <f>VLOOKUP(A205,'Detail SFPR'!$A$5:$M$361,13,FALSE)</f>
        <v>0</v>
      </c>
      <c r="AQ205" s="5">
        <f>VLOOKUP(A205,'Detail SFPR'!A:X,23,FALSE)</f>
        <v>2602699.2006383175</v>
      </c>
      <c r="AR205" s="5">
        <f>VLOOKUP(A205,'Detail SFPR'!$A$5:$T$361,19,FALSE)</f>
        <v>10013.56</v>
      </c>
      <c r="AS205" s="5">
        <f>VLOOKUP(A205,'Detail SFPR'!$A$5:$U$360,21,FALSE)</f>
        <v>9436.5319199999994</v>
      </c>
      <c r="AT205" s="5">
        <f>VLOOKUP(A205,'Detail SFPR'!$A$5:$V$361,22,FALSE)</f>
        <v>230930.38450230361</v>
      </c>
      <c r="AU205" s="5">
        <f t="shared" si="111"/>
        <v>5056642.0879054656</v>
      </c>
      <c r="AV205" s="5"/>
      <c r="AW205" s="5">
        <v>0</v>
      </c>
      <c r="AX205" s="5">
        <v>0</v>
      </c>
      <c r="AY205" s="5">
        <f t="shared" si="95"/>
        <v>0</v>
      </c>
      <c r="AZ205" s="5">
        <f t="shared" si="96"/>
        <v>5056642.0879054656</v>
      </c>
      <c r="BA205" s="5">
        <f t="shared" si="97"/>
        <v>1881195.7963054571</v>
      </c>
      <c r="BB205">
        <v>0</v>
      </c>
      <c r="BC205" s="5">
        <f t="shared" si="98"/>
        <v>1881195.7963054571</v>
      </c>
      <c r="BD205" s="5">
        <f t="shared" si="99"/>
        <v>103733.84708800001</v>
      </c>
      <c r="BE205" s="5">
        <f t="shared" si="100"/>
        <v>206719.30995291626</v>
      </c>
      <c r="BF205" s="5">
        <f t="shared" si="101"/>
        <v>11913.457498471102</v>
      </c>
      <c r="BG205" s="5">
        <f t="shared" si="102"/>
        <v>0</v>
      </c>
      <c r="BH205" s="5">
        <f t="shared" si="103"/>
        <v>2203562.4108448448</v>
      </c>
      <c r="BI205" s="5">
        <f>VLOOKUP(A205,'Base Cost'!$A$5:$AF$361,32,FALSE)</f>
        <v>99230.911710883345</v>
      </c>
    </row>
    <row r="206" spans="1:61">
      <c r="A206" t="s">
        <v>533</v>
      </c>
      <c r="B206" t="s">
        <v>1946</v>
      </c>
      <c r="C206" t="s">
        <v>125</v>
      </c>
      <c r="D206" s="12" t="s">
        <v>1070</v>
      </c>
      <c r="J206" s="5"/>
      <c r="K206" s="5"/>
      <c r="L206" s="5">
        <v>1213011.96</v>
      </c>
      <c r="M206" s="5">
        <f>VLOOKUP(A206,'Detail SFPR'!$A$5:$E$360,5,FALSE)</f>
        <v>2011800.193504957</v>
      </c>
      <c r="N206" s="5">
        <f t="shared" si="84"/>
        <v>665630.23497968074</v>
      </c>
      <c r="O206" s="5">
        <v>62407.77</v>
      </c>
      <c r="P206" s="5">
        <f>VLOOKUP(A206,'Detail SFPR'!$A$5:$F$360,6,FALSE)</f>
        <v>137110.10999999999</v>
      </c>
      <c r="Q206" s="5">
        <f t="shared" si="85"/>
        <v>62249.459922000002</v>
      </c>
      <c r="R206" s="5">
        <v>156513.94</v>
      </c>
      <c r="S206" s="5">
        <f>VLOOKUP(A206,'Detail SFPR'!$A$5:$G$360,7,FALSE)</f>
        <v>263683.20709095249</v>
      </c>
      <c r="T206" s="5">
        <f t="shared" si="104"/>
        <v>89304.15026689072</v>
      </c>
      <c r="U206" s="5">
        <v>42790.91</v>
      </c>
      <c r="V206" s="5">
        <f>VLOOKUP(A206,'Detail SFPR'!$A$5:$H$360,8,FALSE)</f>
        <v>91273.832256001842</v>
      </c>
      <c r="W206" s="5">
        <f t="shared" si="105"/>
        <v>40400.819115926337</v>
      </c>
      <c r="X206" s="5">
        <v>0</v>
      </c>
      <c r="Y206" s="5">
        <f>VLOOKUP(A206,'Detail SFPR'!$A$5:$I$360,9,FALSE)</f>
        <v>0</v>
      </c>
      <c r="Z206" s="5">
        <f t="shared" si="106"/>
        <v>0</v>
      </c>
      <c r="AA206" s="5">
        <f t="shared" si="107"/>
        <v>1474724.5799999998</v>
      </c>
      <c r="AB206" s="5">
        <f t="shared" si="108"/>
        <v>2503867.3428519112</v>
      </c>
      <c r="AC206" s="5">
        <f t="shared" si="109"/>
        <v>857584.66428449773</v>
      </c>
      <c r="AD206" s="5">
        <f t="shared" si="110"/>
        <v>2332309.2442844976</v>
      </c>
      <c r="AE206" s="5"/>
      <c r="AF206" s="5"/>
      <c r="AG206" s="5">
        <f t="shared" si="86"/>
        <v>665630.23497968074</v>
      </c>
      <c r="AH206" s="5">
        <f t="shared" si="87"/>
        <v>62249.459922000002</v>
      </c>
      <c r="AI206" s="5">
        <f t="shared" si="88"/>
        <v>89304.15026689072</v>
      </c>
      <c r="AJ206" s="5">
        <f t="shared" si="89"/>
        <v>40400.819115926337</v>
      </c>
      <c r="AK206" s="5">
        <f t="shared" si="90"/>
        <v>0</v>
      </c>
      <c r="AL206" s="5">
        <f t="shared" si="91"/>
        <v>1474724.5799999998</v>
      </c>
      <c r="AM206" s="5">
        <f t="shared" si="92"/>
        <v>2503867.3428519112</v>
      </c>
      <c r="AN206" s="5">
        <f t="shared" si="93"/>
        <v>857584.66428449773</v>
      </c>
      <c r="AO206" s="5">
        <f t="shared" si="94"/>
        <v>2332309.2442844976</v>
      </c>
      <c r="AP206" s="5">
        <f>VLOOKUP(A206,'Detail SFPR'!$A$5:$M$361,13,FALSE)</f>
        <v>0</v>
      </c>
      <c r="AQ206" s="5">
        <f>VLOOKUP(A206,'Detail SFPR'!A:X,23,FALSE)</f>
        <v>2851030.5363931642</v>
      </c>
      <c r="AR206" s="5">
        <f>VLOOKUP(A206,'Detail SFPR'!$A$5:$T$361,19,FALSE)</f>
        <v>10633.47</v>
      </c>
      <c r="AS206" s="5">
        <f>VLOOKUP(A206,'Detail SFPR'!$A$5:$U$360,21,FALSE)</f>
        <v>9786.9766</v>
      </c>
      <c r="AT206" s="5">
        <f>VLOOKUP(A206,'Detail SFPR'!$A$5:$V$361,22,FALSE)</f>
        <v>239506.45094125302</v>
      </c>
      <c r="AU206" s="5">
        <f t="shared" si="111"/>
        <v>5443266.6782189142</v>
      </c>
      <c r="AV206" s="5"/>
      <c r="AW206" s="5">
        <v>0</v>
      </c>
      <c r="AX206" s="5">
        <v>0</v>
      </c>
      <c r="AY206" s="5">
        <f t="shared" si="95"/>
        <v>0</v>
      </c>
      <c r="AZ206" s="5">
        <f t="shared" si="96"/>
        <v>5443266.6782189142</v>
      </c>
      <c r="BA206" s="5">
        <f t="shared" si="97"/>
        <v>1878642.1949796807</v>
      </c>
      <c r="BB206">
        <v>0</v>
      </c>
      <c r="BC206" s="5">
        <f t="shared" si="98"/>
        <v>1878642.1949796807</v>
      </c>
      <c r="BD206" s="5">
        <f t="shared" si="99"/>
        <v>124657.229922</v>
      </c>
      <c r="BE206" s="5">
        <f t="shared" si="100"/>
        <v>245818.09026689071</v>
      </c>
      <c r="BF206" s="5">
        <f t="shared" si="101"/>
        <v>83191.72911592634</v>
      </c>
      <c r="BG206" s="5">
        <f t="shared" si="102"/>
        <v>0</v>
      </c>
      <c r="BH206" s="5">
        <f t="shared" si="103"/>
        <v>2332309.2442844976</v>
      </c>
      <c r="BI206" s="5">
        <f>VLOOKUP(A206,'Base Cost'!$A$5:$AF$361,32,FALSE)</f>
        <v>102916.05212003367</v>
      </c>
    </row>
    <row r="207" spans="1:61">
      <c r="A207" t="s">
        <v>535</v>
      </c>
      <c r="B207" t="s">
        <v>1947</v>
      </c>
      <c r="C207" t="s">
        <v>75</v>
      </c>
      <c r="D207" s="12" t="s">
        <v>1070</v>
      </c>
      <c r="J207" s="5"/>
      <c r="K207" s="5"/>
      <c r="L207" s="5">
        <v>1814801.44</v>
      </c>
      <c r="M207" s="5">
        <f>VLOOKUP(A207,'Detail SFPR'!$A$5:$E$360,5,FALSE)</f>
        <v>2935536.085997601</v>
      </c>
      <c r="N207" s="5">
        <f t="shared" si="84"/>
        <v>933908.18050980102</v>
      </c>
      <c r="O207" s="5">
        <v>237159.97</v>
      </c>
      <c r="P207" s="5">
        <f>VLOOKUP(A207,'Detail SFPR'!$A$5:$F$360,6,FALSE)</f>
        <v>279849.46999999997</v>
      </c>
      <c r="Q207" s="5">
        <f t="shared" si="85"/>
        <v>35573.160349999976</v>
      </c>
      <c r="R207" s="5">
        <v>186841.88</v>
      </c>
      <c r="S207" s="5">
        <f>VLOOKUP(A207,'Detail SFPR'!$A$5:$G$360,7,FALSE)</f>
        <v>400067.89476978674</v>
      </c>
      <c r="T207" s="5">
        <f t="shared" si="104"/>
        <v>177681.23810766329</v>
      </c>
      <c r="U207" s="5">
        <v>0</v>
      </c>
      <c r="V207" s="5">
        <f>VLOOKUP(A207,'Detail SFPR'!$A$5:$H$360,8,FALSE)</f>
        <v>0</v>
      </c>
      <c r="W207" s="5">
        <f t="shared" si="105"/>
        <v>0</v>
      </c>
      <c r="X207" s="5">
        <v>0</v>
      </c>
      <c r="Y207" s="5">
        <f>VLOOKUP(A207,'Detail SFPR'!$A$5:$I$360,9,FALSE)</f>
        <v>0</v>
      </c>
      <c r="Z207" s="5">
        <f t="shared" si="106"/>
        <v>0</v>
      </c>
      <c r="AA207" s="5">
        <f t="shared" si="107"/>
        <v>2238803.29</v>
      </c>
      <c r="AB207" s="5">
        <f t="shared" si="108"/>
        <v>3615453.4507673876</v>
      </c>
      <c r="AC207" s="5">
        <f t="shared" si="109"/>
        <v>1147162.5789674644</v>
      </c>
      <c r="AD207" s="5">
        <f t="shared" si="110"/>
        <v>3385965.8689674642</v>
      </c>
      <c r="AE207" s="5"/>
      <c r="AF207" s="5"/>
      <c r="AG207" s="5">
        <f t="shared" si="86"/>
        <v>933908.18050980102</v>
      </c>
      <c r="AH207" s="5">
        <f t="shared" si="87"/>
        <v>35573.160349999976</v>
      </c>
      <c r="AI207" s="5">
        <f t="shared" si="88"/>
        <v>177681.23810766329</v>
      </c>
      <c r="AJ207" s="5">
        <f t="shared" si="89"/>
        <v>0</v>
      </c>
      <c r="AK207" s="5">
        <f t="shared" si="90"/>
        <v>0</v>
      </c>
      <c r="AL207" s="5">
        <f t="shared" si="91"/>
        <v>2238803.29</v>
      </c>
      <c r="AM207" s="5">
        <f t="shared" si="92"/>
        <v>3615453.4507673876</v>
      </c>
      <c r="AN207" s="5">
        <f t="shared" si="93"/>
        <v>1147162.5789674644</v>
      </c>
      <c r="AO207" s="5">
        <f t="shared" si="94"/>
        <v>3385965.8689674642</v>
      </c>
      <c r="AP207" s="5">
        <f>VLOOKUP(A207,'Detail SFPR'!$A$5:$M$361,13,FALSE)</f>
        <v>0</v>
      </c>
      <c r="AQ207" s="5">
        <f>VLOOKUP(A207,'Detail SFPR'!A:X,23,FALSE)</f>
        <v>4135760.0496342005</v>
      </c>
      <c r="AR207" s="5">
        <f>VLOOKUP(A207,'Detail SFPR'!$A$5:$T$361,19,FALSE)</f>
        <v>10259.36</v>
      </c>
      <c r="AS207" s="5">
        <f>VLOOKUP(A207,'Detail SFPR'!$A$5:$U$360,21,FALSE)</f>
        <v>14668.111719999999</v>
      </c>
      <c r="AT207" s="5">
        <f>VLOOKUP(A207,'Detail SFPR'!$A$5:$V$361,22,FALSE)</f>
        <v>358957.36994681263</v>
      </c>
      <c r="AU207" s="5">
        <f t="shared" si="111"/>
        <v>7905610.7602684777</v>
      </c>
      <c r="AV207" s="5"/>
      <c r="AW207" s="5">
        <v>0</v>
      </c>
      <c r="AX207" s="5">
        <v>0</v>
      </c>
      <c r="AY207" s="5">
        <f t="shared" si="95"/>
        <v>0</v>
      </c>
      <c r="AZ207" s="5">
        <f t="shared" si="96"/>
        <v>7905610.7602684777</v>
      </c>
      <c r="BA207" s="5">
        <f t="shared" si="97"/>
        <v>2748709.620509801</v>
      </c>
      <c r="BB207">
        <v>0</v>
      </c>
      <c r="BC207" s="5">
        <f t="shared" si="98"/>
        <v>2748709.620509801</v>
      </c>
      <c r="BD207" s="5">
        <f t="shared" si="99"/>
        <v>272733.13034999999</v>
      </c>
      <c r="BE207" s="5">
        <f t="shared" si="100"/>
        <v>364523.11810766329</v>
      </c>
      <c r="BF207" s="5">
        <f t="shared" si="101"/>
        <v>0</v>
      </c>
      <c r="BG207" s="5">
        <f t="shared" si="102"/>
        <v>0</v>
      </c>
      <c r="BH207" s="5">
        <f t="shared" si="103"/>
        <v>3385965.8689674642</v>
      </c>
      <c r="BI207" s="5">
        <f>VLOOKUP(A207,'Base Cost'!$A$5:$AF$361,32,FALSE)</f>
        <v>154244.1769277344</v>
      </c>
    </row>
    <row r="208" spans="1:61">
      <c r="A208" t="s">
        <v>537</v>
      </c>
      <c r="B208" t="s">
        <v>1948</v>
      </c>
      <c r="C208" t="s">
        <v>75</v>
      </c>
      <c r="D208" s="12" t="s">
        <v>1070</v>
      </c>
      <c r="J208" s="5"/>
      <c r="K208" s="5"/>
      <c r="L208" s="5">
        <v>754772.53</v>
      </c>
      <c r="M208" s="5">
        <f>VLOOKUP(A208,'Detail SFPR'!$A$5:$E$360,5,FALSE)</f>
        <v>2984651.9767220365</v>
      </c>
      <c r="N208" s="5">
        <f t="shared" si="84"/>
        <v>1858158.5429534728</v>
      </c>
      <c r="O208" s="5">
        <v>103948.39</v>
      </c>
      <c r="P208" s="5">
        <f>VLOOKUP(A208,'Detail SFPR'!$A$5:$F$360,6,FALSE)</f>
        <v>781796.49</v>
      </c>
      <c r="Q208" s="5">
        <f t="shared" si="85"/>
        <v>564850.82172999997</v>
      </c>
      <c r="R208" s="5">
        <v>62853.68</v>
      </c>
      <c r="S208" s="5">
        <f>VLOOKUP(A208,'Detail SFPR'!$A$5:$G$360,7,FALSE)</f>
        <v>193199.02750027698</v>
      </c>
      <c r="T208" s="5">
        <f t="shared" si="104"/>
        <v>108616.77807198082</v>
      </c>
      <c r="U208" s="5">
        <v>0</v>
      </c>
      <c r="V208" s="5">
        <f>VLOOKUP(A208,'Detail SFPR'!$A$5:$H$360,8,FALSE)</f>
        <v>4141.0137268904436</v>
      </c>
      <c r="W208" s="5">
        <f t="shared" si="105"/>
        <v>3450.7067386178069</v>
      </c>
      <c r="X208" s="5">
        <v>137.25</v>
      </c>
      <c r="Y208" s="5">
        <f>VLOOKUP(A208,'Detail SFPR'!$A$5:$I$360,9,FALSE)</f>
        <v>0</v>
      </c>
      <c r="Z208" s="5">
        <f t="shared" si="106"/>
        <v>-114.37042500000001</v>
      </c>
      <c r="AA208" s="5">
        <f t="shared" si="107"/>
        <v>921711.85000000009</v>
      </c>
      <c r="AB208" s="5">
        <f t="shared" si="108"/>
        <v>3963788.5079492042</v>
      </c>
      <c r="AC208" s="5">
        <f t="shared" si="109"/>
        <v>2534962.4790690714</v>
      </c>
      <c r="AD208" s="5">
        <f t="shared" si="110"/>
        <v>3456674.3290690714</v>
      </c>
      <c r="AE208" s="5"/>
      <c r="AF208" s="5"/>
      <c r="AG208" s="5">
        <f t="shared" si="86"/>
        <v>1858158.5429534728</v>
      </c>
      <c r="AH208" s="5">
        <f t="shared" si="87"/>
        <v>564850.82172999997</v>
      </c>
      <c r="AI208" s="5">
        <f t="shared" si="88"/>
        <v>108616.77807198082</v>
      </c>
      <c r="AJ208" s="5">
        <f t="shared" si="89"/>
        <v>3450.7067386178069</v>
      </c>
      <c r="AK208" s="5">
        <f t="shared" si="90"/>
        <v>-114.37042500000001</v>
      </c>
      <c r="AL208" s="5">
        <f t="shared" si="91"/>
        <v>921711.85000000009</v>
      </c>
      <c r="AM208" s="5">
        <f t="shared" si="92"/>
        <v>3963788.5079492042</v>
      </c>
      <c r="AN208" s="5">
        <f t="shared" si="93"/>
        <v>2534962.4790690714</v>
      </c>
      <c r="AO208" s="5">
        <f t="shared" si="94"/>
        <v>3456674.3290690714</v>
      </c>
      <c r="AP208" s="5">
        <f>VLOOKUP(A208,'Detail SFPR'!$A$5:$M$361,13,FALSE)</f>
        <v>0</v>
      </c>
      <c r="AQ208" s="5">
        <f>VLOOKUP(A208,'Detail SFPR'!A:X,23,FALSE)</f>
        <v>4516430.0824490534</v>
      </c>
      <c r="AR208" s="5">
        <f>VLOOKUP(A208,'Detail SFPR'!$A$5:$T$361,19,FALSE)</f>
        <v>10576.82</v>
      </c>
      <c r="AS208" s="5">
        <f>VLOOKUP(A208,'Detail SFPR'!$A$5:$U$360,21,FALSE)</f>
        <v>15579.676239999999</v>
      </c>
      <c r="AT208" s="5">
        <f>VLOOKUP(A208,'Detail SFPR'!$A$5:$V$361,22,FALSE)</f>
        <v>381265.13585984916</v>
      </c>
      <c r="AU208" s="5">
        <f t="shared" si="111"/>
        <v>8380526.043617974</v>
      </c>
      <c r="AV208" s="5"/>
      <c r="AW208" s="5">
        <v>0</v>
      </c>
      <c r="AX208" s="5">
        <v>0</v>
      </c>
      <c r="AY208" s="5">
        <f t="shared" si="95"/>
        <v>0</v>
      </c>
      <c r="AZ208" s="5">
        <f t="shared" si="96"/>
        <v>8380526.043617974</v>
      </c>
      <c r="BA208" s="5">
        <f t="shared" si="97"/>
        <v>2612931.0729534728</v>
      </c>
      <c r="BB208">
        <v>0</v>
      </c>
      <c r="BC208" s="5">
        <f t="shared" si="98"/>
        <v>2612931.0729534728</v>
      </c>
      <c r="BD208" s="5">
        <f t="shared" si="99"/>
        <v>668799.21172999998</v>
      </c>
      <c r="BE208" s="5">
        <f t="shared" si="100"/>
        <v>171470.45807198083</v>
      </c>
      <c r="BF208" s="5">
        <f t="shared" si="101"/>
        <v>3450.7067386178069</v>
      </c>
      <c r="BG208" s="5">
        <f t="shared" si="102"/>
        <v>22.879574999999988</v>
      </c>
      <c r="BH208" s="5">
        <f t="shared" si="103"/>
        <v>3456674.3290690714</v>
      </c>
      <c r="BI208" s="5">
        <f>VLOOKUP(A208,'Base Cost'!$A$5:$AF$361,32,FALSE)</f>
        <v>163829.83606286437</v>
      </c>
    </row>
    <row r="209" spans="1:61">
      <c r="A209" t="s">
        <v>539</v>
      </c>
      <c r="B209" t="s">
        <v>540</v>
      </c>
      <c r="C209" t="s">
        <v>75</v>
      </c>
      <c r="D209" s="12" t="s">
        <v>1070</v>
      </c>
      <c r="J209" s="5"/>
      <c r="K209" s="5"/>
      <c r="L209" s="5">
        <v>929629.5</v>
      </c>
      <c r="M209" s="5">
        <f>VLOOKUP(A209,'Detail SFPR'!$A$5:$E$360,5,FALSE)</f>
        <v>2105145.4614745146</v>
      </c>
      <c r="N209" s="5">
        <f t="shared" si="84"/>
        <v>979557.45069671306</v>
      </c>
      <c r="O209" s="5">
        <v>28977.7</v>
      </c>
      <c r="P209" s="5">
        <f>VLOOKUP(A209,'Detail SFPR'!$A$5:$F$360,6,FALSE)</f>
        <v>78991.83</v>
      </c>
      <c r="Q209" s="5">
        <f t="shared" si="85"/>
        <v>41676.774529000009</v>
      </c>
      <c r="R209" s="5">
        <v>81188.37</v>
      </c>
      <c r="S209" s="5">
        <f>VLOOKUP(A209,'Detail SFPR'!$A$5:$G$360,7,FALSE)</f>
        <v>226992.60161913876</v>
      </c>
      <c r="T209" s="5">
        <f t="shared" si="104"/>
        <v>121498.66620822834</v>
      </c>
      <c r="U209" s="5">
        <v>0</v>
      </c>
      <c r="V209" s="5">
        <f>VLOOKUP(A209,'Detail SFPR'!$A$5:$H$360,8,FALSE)</f>
        <v>0</v>
      </c>
      <c r="W209" s="5">
        <f t="shared" si="105"/>
        <v>0</v>
      </c>
      <c r="X209" s="5">
        <v>0</v>
      </c>
      <c r="Y209" s="5">
        <f>VLOOKUP(A209,'Detail SFPR'!$A$5:$I$360,9,FALSE)</f>
        <v>0</v>
      </c>
      <c r="Z209" s="5">
        <f t="shared" si="106"/>
        <v>0</v>
      </c>
      <c r="AA209" s="5">
        <f t="shared" si="107"/>
        <v>1039795.57</v>
      </c>
      <c r="AB209" s="5">
        <f t="shared" si="108"/>
        <v>2411129.8930936535</v>
      </c>
      <c r="AC209" s="5">
        <f t="shared" si="109"/>
        <v>1142732.8914339414</v>
      </c>
      <c r="AD209" s="5">
        <f t="shared" si="110"/>
        <v>2182528.4614339415</v>
      </c>
      <c r="AE209" s="5"/>
      <c r="AF209" s="5"/>
      <c r="AG209" s="5">
        <f t="shared" si="86"/>
        <v>979557.45069671306</v>
      </c>
      <c r="AH209" s="5">
        <f t="shared" si="87"/>
        <v>41676.774529000009</v>
      </c>
      <c r="AI209" s="5">
        <f t="shared" si="88"/>
        <v>121498.66620822834</v>
      </c>
      <c r="AJ209" s="5">
        <f t="shared" si="89"/>
        <v>0</v>
      </c>
      <c r="AK209" s="5">
        <f t="shared" si="90"/>
        <v>0</v>
      </c>
      <c r="AL209" s="5">
        <f t="shared" si="91"/>
        <v>1039795.57</v>
      </c>
      <c r="AM209" s="5">
        <f t="shared" si="92"/>
        <v>2411129.8930936535</v>
      </c>
      <c r="AN209" s="5">
        <f t="shared" si="93"/>
        <v>1142732.8914339414</v>
      </c>
      <c r="AO209" s="5">
        <f t="shared" si="94"/>
        <v>2182528.4614339415</v>
      </c>
      <c r="AP209" s="5">
        <f>VLOOKUP(A209,'Detail SFPR'!$A$5:$M$361,13,FALSE)</f>
        <v>283482.16000000003</v>
      </c>
      <c r="AQ209" s="5">
        <f>VLOOKUP(A209,'Detail SFPR'!A:X,23,FALSE)</f>
        <v>3051700.7437527832</v>
      </c>
      <c r="AR209" s="5">
        <f>VLOOKUP(A209,'Detail SFPR'!$A$5:$T$361,19,FALSE)</f>
        <v>11106.94</v>
      </c>
      <c r="AS209" s="5">
        <f>VLOOKUP(A209,'Detail SFPR'!$A$5:$U$360,21,FALSE)</f>
        <v>10066.789119999999</v>
      </c>
      <c r="AT209" s="5">
        <f>VLOOKUP(A209,'Detail SFPR'!$A$5:$V$361,22,FALSE)</f>
        <v>246354.0103391296</v>
      </c>
      <c r="AU209" s="5">
        <f t="shared" si="111"/>
        <v>5785239.1046458548</v>
      </c>
      <c r="AV209" s="5"/>
      <c r="AW209" s="5">
        <v>0</v>
      </c>
      <c r="AX209" s="5">
        <v>0</v>
      </c>
      <c r="AY209" s="5">
        <f t="shared" si="95"/>
        <v>0</v>
      </c>
      <c r="AZ209" s="5">
        <f t="shared" si="96"/>
        <v>5785239.1046458548</v>
      </c>
      <c r="BA209" s="5">
        <f t="shared" si="97"/>
        <v>1909186.9506967131</v>
      </c>
      <c r="BB209">
        <v>0</v>
      </c>
      <c r="BC209" s="5">
        <f t="shared" si="98"/>
        <v>1909186.9506967131</v>
      </c>
      <c r="BD209" s="5">
        <f t="shared" si="99"/>
        <v>70654.474529000014</v>
      </c>
      <c r="BE209" s="5">
        <f t="shared" si="100"/>
        <v>202687.03620822832</v>
      </c>
      <c r="BF209" s="5">
        <f t="shared" si="101"/>
        <v>0</v>
      </c>
      <c r="BG209" s="5">
        <f t="shared" si="102"/>
        <v>0</v>
      </c>
      <c r="BH209" s="5">
        <f t="shared" si="103"/>
        <v>2182528.4614339415</v>
      </c>
      <c r="BI209" s="5">
        <f>VLOOKUP(A209,'Base Cost'!$A$5:$AF$361,32,FALSE)</f>
        <v>105858.45211434425</v>
      </c>
    </row>
    <row r="210" spans="1:61">
      <c r="A210" t="s">
        <v>541</v>
      </c>
      <c r="B210" t="s">
        <v>542</v>
      </c>
      <c r="C210" t="s">
        <v>230</v>
      </c>
      <c r="D210" s="12" t="s">
        <v>1070</v>
      </c>
      <c r="J210" s="5"/>
      <c r="K210" s="5"/>
      <c r="L210" s="5">
        <v>265109.23</v>
      </c>
      <c r="M210" s="5">
        <f>VLOOKUP(A210,'Detail SFPR'!$A$5:$E$360,5,FALSE)</f>
        <v>1840716.4715934878</v>
      </c>
      <c r="N210" s="5">
        <f t="shared" si="84"/>
        <v>1312953.5144198535</v>
      </c>
      <c r="O210" s="5">
        <v>2203.75</v>
      </c>
      <c r="P210" s="5">
        <f>VLOOKUP(A210,'Detail SFPR'!$A$5:$F$360,6,FALSE)</f>
        <v>489899.41000000003</v>
      </c>
      <c r="Q210" s="5">
        <f t="shared" si="85"/>
        <v>406396.79347800004</v>
      </c>
      <c r="R210" s="5">
        <v>28854.07</v>
      </c>
      <c r="S210" s="5">
        <f>VLOOKUP(A210,'Detail SFPR'!$A$5:$G$360,7,FALSE)</f>
        <v>220457.08172142532</v>
      </c>
      <c r="T210" s="5">
        <f t="shared" si="104"/>
        <v>159662.78966746372</v>
      </c>
      <c r="U210" s="5">
        <v>0</v>
      </c>
      <c r="V210" s="5">
        <f>VLOOKUP(A210,'Detail SFPR'!$A$5:$H$360,8,FALSE)</f>
        <v>0</v>
      </c>
      <c r="W210" s="5">
        <f t="shared" si="105"/>
        <v>0</v>
      </c>
      <c r="X210" s="5">
        <v>0</v>
      </c>
      <c r="Y210" s="5">
        <f>VLOOKUP(A210,'Detail SFPR'!$A$5:$I$360,9,FALSE)</f>
        <v>1078558.673035745</v>
      </c>
      <c r="Z210" s="5">
        <f t="shared" si="106"/>
        <v>898762.94224068639</v>
      </c>
      <c r="AA210" s="5">
        <f t="shared" si="107"/>
        <v>296167.05</v>
      </c>
      <c r="AB210" s="5">
        <f t="shared" si="108"/>
        <v>3629631.6363506583</v>
      </c>
      <c r="AC210" s="5">
        <f t="shared" si="109"/>
        <v>2777776.0398060037</v>
      </c>
      <c r="AD210" s="5">
        <f t="shared" si="110"/>
        <v>3073943.0898060035</v>
      </c>
      <c r="AE210" s="5"/>
      <c r="AF210" s="5"/>
      <c r="AG210" s="5">
        <f t="shared" si="86"/>
        <v>1312953.5144198535</v>
      </c>
      <c r="AH210" s="5">
        <f t="shared" si="87"/>
        <v>406396.79347800004</v>
      </c>
      <c r="AI210" s="5">
        <f t="shared" si="88"/>
        <v>159662.78966746372</v>
      </c>
      <c r="AJ210" s="5">
        <f t="shared" si="89"/>
        <v>0</v>
      </c>
      <c r="AK210" s="5">
        <f t="shared" si="90"/>
        <v>898762.94224068639</v>
      </c>
      <c r="AL210" s="5">
        <f t="shared" si="91"/>
        <v>296167.05</v>
      </c>
      <c r="AM210" s="5">
        <f t="shared" si="92"/>
        <v>3629631.6363506583</v>
      </c>
      <c r="AN210" s="5">
        <f t="shared" si="93"/>
        <v>2777776.0398060037</v>
      </c>
      <c r="AO210" s="5">
        <f t="shared" si="94"/>
        <v>3073943.0898060035</v>
      </c>
      <c r="AP210" s="5">
        <f>VLOOKUP(A210,'Detail SFPR'!$A$5:$M$361,13,FALSE)</f>
        <v>0</v>
      </c>
      <c r="AQ210" s="5">
        <f>VLOOKUP(A210,'Detail SFPR'!A:X,23,FALSE)</f>
        <v>3955645.9409436379</v>
      </c>
      <c r="AR210" s="5">
        <f>VLOOKUP(A210,'Detail SFPR'!$A$5:$T$361,19,FALSE)</f>
        <v>16196.87</v>
      </c>
      <c r="AS210" s="5">
        <f>VLOOKUP(A210,'Detail SFPR'!$A$5:$U$360,21,FALSE)</f>
        <v>9190.76224</v>
      </c>
      <c r="AT210" s="5">
        <f>VLOOKUP(A210,'Detail SFPR'!$A$5:$V$361,22,FALSE)</f>
        <v>224915.91995297922</v>
      </c>
      <c r="AU210" s="5">
        <f t="shared" si="111"/>
        <v>7279892.5829426209</v>
      </c>
      <c r="AV210" s="5"/>
      <c r="AW210" s="5">
        <v>0</v>
      </c>
      <c r="AX210" s="5">
        <v>0</v>
      </c>
      <c r="AY210" s="5">
        <f t="shared" si="95"/>
        <v>0</v>
      </c>
      <c r="AZ210" s="5">
        <f t="shared" si="96"/>
        <v>7279892.5829426209</v>
      </c>
      <c r="BA210" s="5">
        <f t="shared" si="97"/>
        <v>1578062.7444198534</v>
      </c>
      <c r="BB210">
        <v>0</v>
      </c>
      <c r="BC210" s="5">
        <f t="shared" si="98"/>
        <v>1578062.7444198534</v>
      </c>
      <c r="BD210" s="5">
        <f t="shared" si="99"/>
        <v>408600.54347800004</v>
      </c>
      <c r="BE210" s="5">
        <f t="shared" si="100"/>
        <v>188516.85966746372</v>
      </c>
      <c r="BF210" s="5">
        <f t="shared" si="101"/>
        <v>0</v>
      </c>
      <c r="BG210" s="5">
        <f t="shared" si="102"/>
        <v>898762.94224068639</v>
      </c>
      <c r="BH210" s="5">
        <f t="shared" si="103"/>
        <v>3073943.0898060035</v>
      </c>
      <c r="BI210" s="5">
        <f>VLOOKUP(A210,'Base Cost'!$A$5:$AF$361,32,FALSE)</f>
        <v>96646.493025709016</v>
      </c>
    </row>
    <row r="211" spans="1:61">
      <c r="A211" t="s">
        <v>543</v>
      </c>
      <c r="B211" t="s">
        <v>1949</v>
      </c>
      <c r="C211" t="s">
        <v>68</v>
      </c>
      <c r="D211" s="12" t="s">
        <v>1070</v>
      </c>
      <c r="J211" s="5"/>
      <c r="K211" s="5"/>
      <c r="L211" s="5">
        <v>1277935.6000000001</v>
      </c>
      <c r="M211" s="5">
        <f>VLOOKUP(A211,'Detail SFPR'!$A$5:$E$360,5,FALSE)</f>
        <v>4845379.3040418783</v>
      </c>
      <c r="N211" s="5">
        <f t="shared" si="84"/>
        <v>2972750.8385780971</v>
      </c>
      <c r="O211" s="5">
        <v>29797.09</v>
      </c>
      <c r="P211" s="5">
        <f>VLOOKUP(A211,'Detail SFPR'!$A$5:$F$360,6,FALSE)</f>
        <v>161657.107732</v>
      </c>
      <c r="Q211" s="5">
        <f t="shared" si="85"/>
        <v>109878.95277607562</v>
      </c>
      <c r="R211" s="5">
        <v>5566.71</v>
      </c>
      <c r="S211" s="5">
        <f>VLOOKUP(A211,'Detail SFPR'!$A$5:$G$360,7,FALSE)</f>
        <v>12746.49674507358</v>
      </c>
      <c r="T211" s="5">
        <f t="shared" si="104"/>
        <v>5982.9162946698143</v>
      </c>
      <c r="U211" s="5">
        <v>0</v>
      </c>
      <c r="V211" s="5">
        <f>VLOOKUP(A211,'Detail SFPR'!$A$5:$H$360,8,FALSE)</f>
        <v>246.48782356879204</v>
      </c>
      <c r="W211" s="5">
        <f t="shared" si="105"/>
        <v>205.39830337987442</v>
      </c>
      <c r="X211" s="5">
        <v>0</v>
      </c>
      <c r="Y211" s="5">
        <f>VLOOKUP(A211,'Detail SFPR'!$A$5:$I$360,9,FALSE)</f>
        <v>0</v>
      </c>
      <c r="Z211" s="5">
        <f t="shared" si="106"/>
        <v>0</v>
      </c>
      <c r="AA211" s="5">
        <f t="shared" si="107"/>
        <v>1313299.4000000001</v>
      </c>
      <c r="AB211" s="5">
        <f t="shared" si="108"/>
        <v>5020029.3963425206</v>
      </c>
      <c r="AC211" s="5">
        <f t="shared" si="109"/>
        <v>3088818.1059522224</v>
      </c>
      <c r="AD211" s="5">
        <f t="shared" si="110"/>
        <v>4402117.5059522223</v>
      </c>
      <c r="AE211" s="5"/>
      <c r="AF211" s="5"/>
      <c r="AG211" s="5">
        <f t="shared" si="86"/>
        <v>2972750.8385780971</v>
      </c>
      <c r="AH211" s="5">
        <f t="shared" si="87"/>
        <v>109878.95277607562</v>
      </c>
      <c r="AI211" s="5">
        <f t="shared" si="88"/>
        <v>5982.9162946698143</v>
      </c>
      <c r="AJ211" s="5">
        <f t="shared" si="89"/>
        <v>205.39830337987442</v>
      </c>
      <c r="AK211" s="5">
        <f t="shared" si="90"/>
        <v>0</v>
      </c>
      <c r="AL211" s="5">
        <f t="shared" si="91"/>
        <v>1313299.4000000001</v>
      </c>
      <c r="AM211" s="5">
        <f t="shared" si="92"/>
        <v>5020029.3963425206</v>
      </c>
      <c r="AN211" s="5">
        <f t="shared" si="93"/>
        <v>3088818.1059522224</v>
      </c>
      <c r="AO211" s="5">
        <f t="shared" si="94"/>
        <v>4402117.5059522223</v>
      </c>
      <c r="AP211" s="5">
        <f>VLOOKUP(A211,'Detail SFPR'!$A$5:$M$361,13,FALSE)</f>
        <v>0</v>
      </c>
      <c r="AQ211" s="5">
        <f>VLOOKUP(A211,'Detail SFPR'!A:X,23,FALSE)</f>
        <v>5843867.6823725775</v>
      </c>
      <c r="AR211" s="5">
        <f>VLOOKUP(A211,'Detail SFPR'!$A$5:$T$361,19,FALSE)</f>
        <v>9045.8799999999992</v>
      </c>
      <c r="AS211" s="5">
        <f>VLOOKUP(A211,'Detail SFPR'!$A$5:$U$360,21,FALSE)</f>
        <v>23225.060080000003</v>
      </c>
      <c r="AT211" s="5">
        <f>VLOOKUP(A211,'Detail SFPR'!$A$5:$V$361,22,FALSE)</f>
        <v>568362.62515005656</v>
      </c>
      <c r="AU211" s="5">
        <f t="shared" si="111"/>
        <v>10846618.753554856</v>
      </c>
      <c r="AV211" s="5"/>
      <c r="AW211" s="5">
        <v>0</v>
      </c>
      <c r="AX211" s="5">
        <v>0</v>
      </c>
      <c r="AY211" s="5">
        <f t="shared" si="95"/>
        <v>0</v>
      </c>
      <c r="AZ211" s="5">
        <f t="shared" si="96"/>
        <v>10846618.753554856</v>
      </c>
      <c r="BA211" s="5">
        <f t="shared" si="97"/>
        <v>4250686.4385780971</v>
      </c>
      <c r="BB211">
        <v>0</v>
      </c>
      <c r="BC211" s="5">
        <f t="shared" si="98"/>
        <v>4250686.4385780971</v>
      </c>
      <c r="BD211" s="5">
        <f t="shared" si="99"/>
        <v>139676.04277607563</v>
      </c>
      <c r="BE211" s="5">
        <f t="shared" si="100"/>
        <v>11549.626294669815</v>
      </c>
      <c r="BF211" s="5">
        <f t="shared" si="101"/>
        <v>205.39830337987442</v>
      </c>
      <c r="BG211" s="5">
        <f t="shared" si="102"/>
        <v>0</v>
      </c>
      <c r="BH211" s="5">
        <f t="shared" si="103"/>
        <v>4402117.5059522223</v>
      </c>
      <c r="BI211" s="5">
        <f>VLOOKUP(A211,'Base Cost'!$A$5:$AF$361,32,FALSE)</f>
        <v>244225.72888180742</v>
      </c>
    </row>
    <row r="212" spans="1:61">
      <c r="A212" t="s">
        <v>545</v>
      </c>
      <c r="B212" t="s">
        <v>1950</v>
      </c>
      <c r="C212" t="s">
        <v>80</v>
      </c>
      <c r="D212" s="12" t="s">
        <v>1070</v>
      </c>
      <c r="J212" s="5"/>
      <c r="K212" s="5"/>
      <c r="L212" s="5">
        <v>267036.17</v>
      </c>
      <c r="M212" s="5">
        <f>VLOOKUP(A212,'Detail SFPR'!$A$5:$E$360,5,FALSE)</f>
        <v>1366286.3567232066</v>
      </c>
      <c r="N212" s="5">
        <f t="shared" si="84"/>
        <v>916005.18059644813</v>
      </c>
      <c r="O212" s="5">
        <v>32536.76</v>
      </c>
      <c r="P212" s="5">
        <f>VLOOKUP(A212,'Detail SFPR'!$A$5:$F$360,6,FALSE)</f>
        <v>125115.56773200001</v>
      </c>
      <c r="Q212" s="5">
        <f t="shared" si="85"/>
        <v>77145.920483075621</v>
      </c>
      <c r="R212" s="5">
        <v>22331.88</v>
      </c>
      <c r="S212" s="5">
        <f>VLOOKUP(A212,'Detail SFPR'!$A$5:$G$360,7,FALSE)</f>
        <v>134247.25214339973</v>
      </c>
      <c r="T212" s="5">
        <f t="shared" si="104"/>
        <v>93259.079607095002</v>
      </c>
      <c r="U212" s="5">
        <v>3893.55</v>
      </c>
      <c r="V212" s="5">
        <f>VLOOKUP(A212,'Detail SFPR'!$A$5:$H$360,8,FALSE)</f>
        <v>12999.491453000002</v>
      </c>
      <c r="W212" s="5">
        <f t="shared" si="105"/>
        <v>7587.9810127849032</v>
      </c>
      <c r="X212" s="5">
        <v>0</v>
      </c>
      <c r="Y212" s="5">
        <f>VLOOKUP(A212,'Detail SFPR'!$A$5:$I$360,9,FALSE)</f>
        <v>0</v>
      </c>
      <c r="Z212" s="5">
        <f t="shared" si="106"/>
        <v>0</v>
      </c>
      <c r="AA212" s="5">
        <f t="shared" si="107"/>
        <v>325798.36</v>
      </c>
      <c r="AB212" s="5">
        <f t="shared" si="108"/>
        <v>1638648.6680516065</v>
      </c>
      <c r="AC212" s="5">
        <f t="shared" si="109"/>
        <v>1093998.1616994038</v>
      </c>
      <c r="AD212" s="5">
        <f t="shared" si="110"/>
        <v>1419796.5216994039</v>
      </c>
      <c r="AE212" s="5"/>
      <c r="AF212" s="5"/>
      <c r="AG212" s="5">
        <f t="shared" si="86"/>
        <v>916005.18059644813</v>
      </c>
      <c r="AH212" s="5">
        <f t="shared" si="87"/>
        <v>77145.920483075621</v>
      </c>
      <c r="AI212" s="5">
        <f t="shared" si="88"/>
        <v>93259.079607095002</v>
      </c>
      <c r="AJ212" s="5">
        <f t="shared" si="89"/>
        <v>7587.9810127849032</v>
      </c>
      <c r="AK212" s="5">
        <f t="shared" si="90"/>
        <v>0</v>
      </c>
      <c r="AL212" s="5">
        <f t="shared" si="91"/>
        <v>325798.36</v>
      </c>
      <c r="AM212" s="5">
        <f t="shared" si="92"/>
        <v>1638648.6680516065</v>
      </c>
      <c r="AN212" s="5">
        <f t="shared" si="93"/>
        <v>1093998.1616994038</v>
      </c>
      <c r="AO212" s="5">
        <f t="shared" si="94"/>
        <v>1419796.5216994039</v>
      </c>
      <c r="AP212" s="5">
        <f>VLOOKUP(A212,'Detail SFPR'!$A$5:$M$361,13,FALSE)</f>
        <v>0</v>
      </c>
      <c r="AQ212" s="5">
        <f>VLOOKUP(A212,'Detail SFPR'!A:X,23,FALSE)</f>
        <v>1865324.9587814084</v>
      </c>
      <c r="AR212" s="5">
        <f>VLOOKUP(A212,'Detail SFPR'!$A$5:$T$361,19,FALSE)</f>
        <v>10657.11</v>
      </c>
      <c r="AS212" s="5">
        <f>VLOOKUP(A212,'Detail SFPR'!$A$5:$U$360,21,FALSE)</f>
        <v>6390.2959599999995</v>
      </c>
      <c r="AT212" s="5">
        <f>VLOOKUP(A212,'Detail SFPR'!$A$5:$V$361,22,FALSE)</f>
        <v>156383.03516980182</v>
      </c>
      <c r="AU212" s="5">
        <f t="shared" si="111"/>
        <v>3458551.9216106138</v>
      </c>
      <c r="AV212" s="5"/>
      <c r="AW212" s="5">
        <v>0</v>
      </c>
      <c r="AX212" s="5">
        <v>0</v>
      </c>
      <c r="AY212" s="5">
        <f t="shared" si="95"/>
        <v>0</v>
      </c>
      <c r="AZ212" s="5">
        <f t="shared" si="96"/>
        <v>3458551.9216106138</v>
      </c>
      <c r="BA212" s="5">
        <f t="shared" si="97"/>
        <v>1183041.3505964482</v>
      </c>
      <c r="BB212">
        <v>0</v>
      </c>
      <c r="BC212" s="5">
        <f t="shared" si="98"/>
        <v>1183041.3505964482</v>
      </c>
      <c r="BD212" s="5">
        <f t="shared" si="99"/>
        <v>109682.68048307562</v>
      </c>
      <c r="BE212" s="5">
        <f t="shared" si="100"/>
        <v>115590.95960709501</v>
      </c>
      <c r="BF212" s="5">
        <f t="shared" si="101"/>
        <v>11481.531012784904</v>
      </c>
      <c r="BG212" s="5">
        <f t="shared" si="102"/>
        <v>0</v>
      </c>
      <c r="BH212" s="5">
        <f t="shared" si="103"/>
        <v>1419796.5216994036</v>
      </c>
      <c r="BI212" s="5">
        <f>VLOOKUP(A212,'Base Cost'!$A$5:$AF$361,32,FALSE)</f>
        <v>67197.875192814958</v>
      </c>
    </row>
    <row r="213" spans="1:61">
      <c r="A213" t="s">
        <v>547</v>
      </c>
      <c r="B213" t="s">
        <v>1951</v>
      </c>
      <c r="C213" t="s">
        <v>68</v>
      </c>
      <c r="D213" s="12" t="s">
        <v>1070</v>
      </c>
      <c r="J213" s="5"/>
      <c r="K213" s="5"/>
      <c r="L213" s="5">
        <v>1585626.81</v>
      </c>
      <c r="M213" s="5">
        <f>VLOOKUP(A213,'Detail SFPR'!$A$5:$E$360,5,FALSE)</f>
        <v>2926784.6839653477</v>
      </c>
      <c r="N213" s="5">
        <f t="shared" si="84"/>
        <v>1117586.8563753243</v>
      </c>
      <c r="O213" s="5">
        <v>194132.37</v>
      </c>
      <c r="P213" s="5">
        <f>VLOOKUP(A213,'Detail SFPR'!$A$5:$F$360,6,FALSE)</f>
        <v>299530.62</v>
      </c>
      <c r="Q213" s="5">
        <f t="shared" si="85"/>
        <v>87828.36172500001</v>
      </c>
      <c r="R213" s="5">
        <v>172881.14</v>
      </c>
      <c r="S213" s="5">
        <f>VLOOKUP(A213,'Detail SFPR'!$A$5:$G$360,7,FALSE)</f>
        <v>466170.51995916554</v>
      </c>
      <c r="T213" s="5">
        <f t="shared" si="104"/>
        <v>244398.04031997264</v>
      </c>
      <c r="U213" s="5">
        <v>0</v>
      </c>
      <c r="V213" s="5">
        <f>VLOOKUP(A213,'Detail SFPR'!$A$5:$H$360,8,FALSE)</f>
        <v>1299.7018970000001</v>
      </c>
      <c r="W213" s="5">
        <f t="shared" si="105"/>
        <v>1083.0415907701001</v>
      </c>
      <c r="X213" s="5">
        <v>0</v>
      </c>
      <c r="Y213" s="5">
        <f>VLOOKUP(A213,'Detail SFPR'!$A$5:$I$360,9,FALSE)</f>
        <v>0</v>
      </c>
      <c r="Z213" s="5">
        <f t="shared" si="106"/>
        <v>0</v>
      </c>
      <c r="AA213" s="5">
        <f t="shared" si="107"/>
        <v>1952640.3200000003</v>
      </c>
      <c r="AB213" s="5">
        <f t="shared" si="108"/>
        <v>3693785.5258215135</v>
      </c>
      <c r="AC213" s="5">
        <f t="shared" si="109"/>
        <v>1450896.300011067</v>
      </c>
      <c r="AD213" s="5">
        <f t="shared" si="110"/>
        <v>3403536.620011067</v>
      </c>
      <c r="AE213" s="5"/>
      <c r="AF213" s="5"/>
      <c r="AG213" s="5">
        <f t="shared" si="86"/>
        <v>1117586.8563753243</v>
      </c>
      <c r="AH213" s="5">
        <f t="shared" si="87"/>
        <v>87828.36172500001</v>
      </c>
      <c r="AI213" s="5">
        <f t="shared" si="88"/>
        <v>244398.04031997264</v>
      </c>
      <c r="AJ213" s="5">
        <f t="shared" si="89"/>
        <v>1083.0415907701001</v>
      </c>
      <c r="AK213" s="5">
        <f t="shared" si="90"/>
        <v>0</v>
      </c>
      <c r="AL213" s="5">
        <f t="shared" si="91"/>
        <v>1952640.3200000003</v>
      </c>
      <c r="AM213" s="5">
        <f t="shared" si="92"/>
        <v>3693785.5258215135</v>
      </c>
      <c r="AN213" s="5">
        <f t="shared" si="93"/>
        <v>1450896.300011067</v>
      </c>
      <c r="AO213" s="5">
        <f t="shared" si="94"/>
        <v>3403536.620011067</v>
      </c>
      <c r="AP213" s="5">
        <f>VLOOKUP(A213,'Detail SFPR'!$A$5:$M$361,13,FALSE)</f>
        <v>290168.06</v>
      </c>
      <c r="AQ213" s="5">
        <f>VLOOKUP(A213,'Detail SFPR'!A:X,23,FALSE)</f>
        <v>4491442.1596341729</v>
      </c>
      <c r="AR213" s="5">
        <f>VLOOKUP(A213,'Detail SFPR'!$A$5:$T$361,19,FALSE)</f>
        <v>11538.66</v>
      </c>
      <c r="AS213" s="5">
        <f>VLOOKUP(A213,'Detail SFPR'!$A$5:$U$360,21,FALSE)</f>
        <v>14306.75512</v>
      </c>
      <c r="AT213" s="5">
        <f>VLOOKUP(A213,'Detail SFPR'!$A$5:$V$361,22,FALSE)</f>
        <v>350114.26749265962</v>
      </c>
      <c r="AU213" s="5">
        <f t="shared" si="111"/>
        <v>8561106.5222578999</v>
      </c>
      <c r="AV213" s="5"/>
      <c r="AW213" s="5">
        <v>0</v>
      </c>
      <c r="AX213" s="5">
        <v>0</v>
      </c>
      <c r="AY213" s="5">
        <f t="shared" si="95"/>
        <v>0</v>
      </c>
      <c r="AZ213" s="5">
        <f t="shared" si="96"/>
        <v>8561106.5222578999</v>
      </c>
      <c r="BA213" s="5">
        <f t="shared" si="97"/>
        <v>2703213.6663753241</v>
      </c>
      <c r="BB213">
        <v>0</v>
      </c>
      <c r="BC213" s="5">
        <f t="shared" si="98"/>
        <v>2703213.6663753241</v>
      </c>
      <c r="BD213" s="5">
        <f t="shared" si="99"/>
        <v>281960.73172500002</v>
      </c>
      <c r="BE213" s="5">
        <f t="shared" si="100"/>
        <v>417279.18031997269</v>
      </c>
      <c r="BF213" s="5">
        <f t="shared" si="101"/>
        <v>1083.0415907701001</v>
      </c>
      <c r="BG213" s="5">
        <f t="shared" si="102"/>
        <v>0</v>
      </c>
      <c r="BH213" s="5">
        <f t="shared" si="103"/>
        <v>3403536.620011067</v>
      </c>
      <c r="BI213" s="5">
        <f>VLOOKUP(A213,'Base Cost'!$A$5:$AF$361,32,FALSE)</f>
        <v>150444.29099774064</v>
      </c>
    </row>
    <row r="214" spans="1:61">
      <c r="A214" t="s">
        <v>549</v>
      </c>
      <c r="B214" t="s">
        <v>1952</v>
      </c>
      <c r="C214" t="s">
        <v>93</v>
      </c>
      <c r="D214" s="12" t="s">
        <v>1070</v>
      </c>
      <c r="J214" s="5"/>
      <c r="K214" s="5"/>
      <c r="L214" s="5">
        <v>848684.92</v>
      </c>
      <c r="M214" s="5">
        <f>VLOOKUP(A214,'Detail SFPR'!$A$5:$E$360,5,FALSE)</f>
        <v>767804.22911100264</v>
      </c>
      <c r="N214" s="5">
        <f t="shared" si="84"/>
        <v>-67397.879717801537</v>
      </c>
      <c r="O214" s="5">
        <v>93400.01</v>
      </c>
      <c r="P214" s="5">
        <f>VLOOKUP(A214,'Detail SFPR'!$A$5:$F$360,6,FALSE)</f>
        <v>54438.84</v>
      </c>
      <c r="Q214" s="5">
        <f t="shared" si="85"/>
        <v>-32466.342960999998</v>
      </c>
      <c r="R214" s="5">
        <v>89541.81</v>
      </c>
      <c r="S214" s="5">
        <f>VLOOKUP(A214,'Detail SFPR'!$A$5:$G$360,7,FALSE)</f>
        <v>139804.26787751948</v>
      </c>
      <c r="T214" s="5">
        <f t="shared" si="104"/>
        <v>41883.706149336984</v>
      </c>
      <c r="U214" s="5">
        <v>0</v>
      </c>
      <c r="V214" s="5">
        <f>VLOOKUP(A214,'Detail SFPR'!$A$5:$H$360,8,FALSE)</f>
        <v>0</v>
      </c>
      <c r="W214" s="5">
        <f t="shared" si="105"/>
        <v>0</v>
      </c>
      <c r="X214" s="5">
        <v>0</v>
      </c>
      <c r="Y214" s="5">
        <f>VLOOKUP(A214,'Detail SFPR'!$A$5:$I$360,9,FALSE)</f>
        <v>0</v>
      </c>
      <c r="Z214" s="5">
        <f t="shared" si="106"/>
        <v>0</v>
      </c>
      <c r="AA214" s="5">
        <f t="shared" si="107"/>
        <v>1031626.74</v>
      </c>
      <c r="AB214" s="5">
        <f t="shared" si="108"/>
        <v>962047.33698852209</v>
      </c>
      <c r="AC214" s="5">
        <f t="shared" si="109"/>
        <v>-57980.516529464556</v>
      </c>
      <c r="AD214" s="5">
        <f t="shared" si="110"/>
        <v>973646.22347053548</v>
      </c>
      <c r="AE214" s="5"/>
      <c r="AF214" s="5"/>
      <c r="AG214" s="5">
        <f t="shared" si="86"/>
        <v>-67397.879717801537</v>
      </c>
      <c r="AH214" s="5">
        <f t="shared" si="87"/>
        <v>-32466.342960999998</v>
      </c>
      <c r="AI214" s="5">
        <f t="shared" si="88"/>
        <v>41883.706149336984</v>
      </c>
      <c r="AJ214" s="5">
        <f t="shared" si="89"/>
        <v>0</v>
      </c>
      <c r="AK214" s="5">
        <f t="shared" si="90"/>
        <v>0</v>
      </c>
      <c r="AL214" s="5">
        <f t="shared" si="91"/>
        <v>1031626.74</v>
      </c>
      <c r="AM214" s="5">
        <f t="shared" si="92"/>
        <v>962047.33698852209</v>
      </c>
      <c r="AN214" s="5">
        <f t="shared" si="93"/>
        <v>-57980.516529464556</v>
      </c>
      <c r="AO214" s="5">
        <f t="shared" si="94"/>
        <v>962047.33698852209</v>
      </c>
      <c r="AP214" s="5">
        <f>VLOOKUP(A214,'Detail SFPR'!$A$5:$M$361,13,FALSE)</f>
        <v>0</v>
      </c>
      <c r="AQ214" s="5">
        <f>VLOOKUP(A214,'Detail SFPR'!A:X,23,FALSE)</f>
        <v>1095544.2036026313</v>
      </c>
      <c r="AR214" s="5">
        <f>VLOOKUP(A214,'Detail SFPR'!$A$5:$T$361,19,FALSE)</f>
        <v>10625.17</v>
      </c>
      <c r="AS214" s="5">
        <f>VLOOKUP(A214,'Detail SFPR'!$A$5:$U$360,21,FALSE)</f>
        <v>3763.4482400000002</v>
      </c>
      <c r="AT214" s="5">
        <f>VLOOKUP(A214,'Detail SFPR'!$A$5:$V$361,22,FALSE)</f>
        <v>92098.935974109205</v>
      </c>
      <c r="AU214" s="5">
        <f t="shared" si="111"/>
        <v>2164079.0948052625</v>
      </c>
      <c r="AV214" s="5"/>
      <c r="AW214" s="5">
        <v>0</v>
      </c>
      <c r="AX214" s="5">
        <v>0</v>
      </c>
      <c r="AY214" s="5">
        <f t="shared" si="95"/>
        <v>0</v>
      </c>
      <c r="AZ214" s="5">
        <f t="shared" si="96"/>
        <v>2164079.0948052625</v>
      </c>
      <c r="BA214" s="5">
        <f t="shared" si="97"/>
        <v>767804.22911100264</v>
      </c>
      <c r="BB214">
        <v>0</v>
      </c>
      <c r="BC214" s="5">
        <f t="shared" si="98"/>
        <v>767804.22911100264</v>
      </c>
      <c r="BD214" s="5">
        <f t="shared" si="99"/>
        <v>54438.84</v>
      </c>
      <c r="BE214" s="5">
        <f t="shared" si="100"/>
        <v>139804.26787751948</v>
      </c>
      <c r="BF214" s="5">
        <f t="shared" si="101"/>
        <v>0</v>
      </c>
      <c r="BG214" s="5">
        <f t="shared" si="102"/>
        <v>0</v>
      </c>
      <c r="BH214" s="5">
        <f t="shared" si="103"/>
        <v>962047.33698852209</v>
      </c>
      <c r="BI214" s="5">
        <f>VLOOKUP(A214,'Base Cost'!$A$5:$AF$361,32,FALSE)</f>
        <v>39574.96283570239</v>
      </c>
    </row>
    <row r="215" spans="1:61">
      <c r="A215" t="s">
        <v>551</v>
      </c>
      <c r="B215" t="s">
        <v>1953</v>
      </c>
      <c r="C215" t="s">
        <v>93</v>
      </c>
      <c r="D215" s="12" t="s">
        <v>1070</v>
      </c>
      <c r="J215" s="5"/>
      <c r="K215" s="5"/>
      <c r="L215" s="5">
        <v>665244.52</v>
      </c>
      <c r="M215" s="5">
        <f>VLOOKUP(A215,'Detail SFPR'!$A$5:$E$360,5,FALSE)</f>
        <v>1010769.8538638852</v>
      </c>
      <c r="N215" s="5">
        <f t="shared" si="84"/>
        <v>287926.26070877549</v>
      </c>
      <c r="O215" s="5">
        <v>46195.97</v>
      </c>
      <c r="P215" s="5">
        <f>VLOOKUP(A215,'Detail SFPR'!$A$5:$F$360,6,FALSE)</f>
        <v>116653.32</v>
      </c>
      <c r="Q215" s="5">
        <f t="shared" si="85"/>
        <v>58712.109755000005</v>
      </c>
      <c r="R215" s="5">
        <v>83787.17</v>
      </c>
      <c r="S215" s="5">
        <f>VLOOKUP(A215,'Detail SFPR'!$A$5:$G$360,7,FALSE)</f>
        <v>159908.52867383906</v>
      </c>
      <c r="T215" s="5">
        <f t="shared" si="104"/>
        <v>63431.928182910087</v>
      </c>
      <c r="U215" s="5">
        <v>3166.32</v>
      </c>
      <c r="V215" s="5">
        <f>VLOOKUP(A215,'Detail SFPR'!$A$5:$H$360,8,FALSE)</f>
        <v>7812.6756968305126</v>
      </c>
      <c r="W215" s="5">
        <f t="shared" si="105"/>
        <v>3871.8082021688665</v>
      </c>
      <c r="X215" s="5">
        <v>0</v>
      </c>
      <c r="Y215" s="5">
        <f>VLOOKUP(A215,'Detail SFPR'!$A$5:$I$360,9,FALSE)</f>
        <v>0</v>
      </c>
      <c r="Z215" s="5">
        <f t="shared" si="106"/>
        <v>0</v>
      </c>
      <c r="AA215" s="5">
        <f t="shared" si="107"/>
        <v>798393.98</v>
      </c>
      <c r="AB215" s="5">
        <f t="shared" si="108"/>
        <v>1295144.3782345548</v>
      </c>
      <c r="AC215" s="5">
        <f t="shared" si="109"/>
        <v>413942.1068488544</v>
      </c>
      <c r="AD215" s="5">
        <f t="shared" si="110"/>
        <v>1212336.0868488543</v>
      </c>
      <c r="AE215" s="5"/>
      <c r="AF215" s="5"/>
      <c r="AG215" s="5">
        <f t="shared" si="86"/>
        <v>287926.26070877549</v>
      </c>
      <c r="AH215" s="5">
        <f t="shared" si="87"/>
        <v>58712.109755000005</v>
      </c>
      <c r="AI215" s="5">
        <f t="shared" si="88"/>
        <v>63431.928182910087</v>
      </c>
      <c r="AJ215" s="5">
        <f t="shared" si="89"/>
        <v>3871.8082021688665</v>
      </c>
      <c r="AK215" s="5">
        <f t="shared" si="90"/>
        <v>0</v>
      </c>
      <c r="AL215" s="5">
        <f t="shared" si="91"/>
        <v>798393.98</v>
      </c>
      <c r="AM215" s="5">
        <f t="shared" si="92"/>
        <v>1295144.3782345548</v>
      </c>
      <c r="AN215" s="5">
        <f t="shared" si="93"/>
        <v>413942.1068488544</v>
      </c>
      <c r="AO215" s="5">
        <f t="shared" si="94"/>
        <v>1212336.0868488543</v>
      </c>
      <c r="AP215" s="5">
        <f>VLOOKUP(A215,'Detail SFPR'!$A$5:$M$361,13,FALSE)</f>
        <v>0</v>
      </c>
      <c r="AQ215" s="5">
        <f>VLOOKUP(A215,'Detail SFPR'!A:X,23,FALSE)</f>
        <v>1470572.8968333618</v>
      </c>
      <c r="AR215" s="5">
        <f>VLOOKUP(A215,'Detail SFPR'!$A$5:$T$361,19,FALSE)</f>
        <v>10875.22</v>
      </c>
      <c r="AS215" s="5">
        <f>VLOOKUP(A215,'Detail SFPR'!$A$5:$U$360,21,FALSE)</f>
        <v>4945.5554000000002</v>
      </c>
      <c r="AT215" s="5">
        <f>VLOOKUP(A215,'Detail SFPR'!$A$5:$V$361,22,FALSE)</f>
        <v>121027.409198807</v>
      </c>
      <c r="AU215" s="5">
        <f t="shared" si="111"/>
        <v>2819757.1682810234</v>
      </c>
      <c r="AV215" s="5"/>
      <c r="AW215" s="5">
        <v>0</v>
      </c>
      <c r="AX215" s="5">
        <v>0</v>
      </c>
      <c r="AY215" s="5">
        <f t="shared" si="95"/>
        <v>0</v>
      </c>
      <c r="AZ215" s="5">
        <f t="shared" si="96"/>
        <v>2819757.1682810234</v>
      </c>
      <c r="BA215" s="5">
        <f t="shared" si="97"/>
        <v>953170.78070877551</v>
      </c>
      <c r="BB215">
        <v>0</v>
      </c>
      <c r="BC215" s="5">
        <f t="shared" si="98"/>
        <v>953170.78070877551</v>
      </c>
      <c r="BD215" s="5">
        <f t="shared" si="99"/>
        <v>104908.07975500001</v>
      </c>
      <c r="BE215" s="5">
        <f t="shared" si="100"/>
        <v>147219.09818291009</v>
      </c>
      <c r="BF215" s="5">
        <f t="shared" si="101"/>
        <v>7038.1282021688667</v>
      </c>
      <c r="BG215" s="5">
        <f t="shared" si="102"/>
        <v>0</v>
      </c>
      <c r="BH215" s="5">
        <f t="shared" si="103"/>
        <v>1212336.0868488546</v>
      </c>
      <c r="BI215" s="5">
        <f>VLOOKUP(A215,'Base Cost'!$A$5:$AF$361,32,FALSE)</f>
        <v>52005.543500422173</v>
      </c>
    </row>
    <row r="216" spans="1:61">
      <c r="A216" t="s">
        <v>553</v>
      </c>
      <c r="B216" t="s">
        <v>2805</v>
      </c>
      <c r="C216" t="s">
        <v>555</v>
      </c>
      <c r="D216" s="12" t="s">
        <v>1070</v>
      </c>
      <c r="J216" s="5"/>
      <c r="K216" s="5"/>
      <c r="L216" s="5">
        <v>651596.25</v>
      </c>
      <c r="M216" s="5">
        <f>VLOOKUP(A216,'Detail SFPR'!$A$5:$E$360,5,FALSE)</f>
        <v>912771.44434530893</v>
      </c>
      <c r="N216" s="5">
        <f t="shared" si="84"/>
        <v>217637.28944794595</v>
      </c>
      <c r="O216" s="5">
        <v>101647</v>
      </c>
      <c r="P216" s="5">
        <f>VLOOKUP(A216,'Detail SFPR'!$A$5:$F$360,6,FALSE)</f>
        <v>202984</v>
      </c>
      <c r="Q216" s="5">
        <f t="shared" si="85"/>
        <v>84444.122100000008</v>
      </c>
      <c r="R216" s="5">
        <v>68581.33</v>
      </c>
      <c r="S216" s="5">
        <f>VLOOKUP(A216,'Detail SFPR'!$A$5:$G$360,7,FALSE)</f>
        <v>164316.1063329429</v>
      </c>
      <c r="T216" s="5">
        <f t="shared" si="104"/>
        <v>79775.78911824133</v>
      </c>
      <c r="U216" s="5">
        <v>0</v>
      </c>
      <c r="V216" s="5">
        <f>VLOOKUP(A216,'Detail SFPR'!$A$5:$H$360,8,FALSE)</f>
        <v>0</v>
      </c>
      <c r="W216" s="5">
        <f t="shared" si="105"/>
        <v>0</v>
      </c>
      <c r="X216" s="5">
        <v>0</v>
      </c>
      <c r="Y216" s="5">
        <f>VLOOKUP(A216,'Detail SFPR'!$A$5:$I$360,9,FALSE)</f>
        <v>6451.238881938817</v>
      </c>
      <c r="Z216" s="5">
        <f t="shared" si="106"/>
        <v>5375.8173603196165</v>
      </c>
      <c r="AA216" s="5">
        <f t="shared" si="107"/>
        <v>821824.58</v>
      </c>
      <c r="AB216" s="5">
        <f t="shared" si="108"/>
        <v>1286522.7895601906</v>
      </c>
      <c r="AC216" s="5">
        <f t="shared" si="109"/>
        <v>387233.01802650688</v>
      </c>
      <c r="AD216" s="5">
        <f t="shared" si="110"/>
        <v>1209057.5980265068</v>
      </c>
      <c r="AE216" s="5"/>
      <c r="AF216" s="5"/>
      <c r="AG216" s="5">
        <f t="shared" si="86"/>
        <v>217637.28944794595</v>
      </c>
      <c r="AH216" s="5">
        <f t="shared" si="87"/>
        <v>84444.122100000008</v>
      </c>
      <c r="AI216" s="5">
        <f t="shared" si="88"/>
        <v>79775.78911824133</v>
      </c>
      <c r="AJ216" s="5">
        <f t="shared" si="89"/>
        <v>0</v>
      </c>
      <c r="AK216" s="5">
        <f t="shared" si="90"/>
        <v>5375.8173603196165</v>
      </c>
      <c r="AL216" s="5">
        <f t="shared" si="91"/>
        <v>821824.58</v>
      </c>
      <c r="AM216" s="5">
        <f t="shared" si="92"/>
        <v>1286522.7895601906</v>
      </c>
      <c r="AN216" s="5">
        <f t="shared" si="93"/>
        <v>387233.01802650688</v>
      </c>
      <c r="AO216" s="5">
        <f t="shared" si="94"/>
        <v>1209057.5980265068</v>
      </c>
      <c r="AP216" s="5">
        <f>VLOOKUP(A216,'Detail SFPR'!$A$5:$M$361,13,FALSE)</f>
        <v>0</v>
      </c>
      <c r="AQ216" s="5">
        <f>VLOOKUP(A216,'Detail SFPR'!A:X,23,FALSE)</f>
        <v>1443425.6199437107</v>
      </c>
      <c r="AR216" s="5">
        <f>VLOOKUP(A216,'Detail SFPR'!$A$5:$T$361,19,FALSE)</f>
        <v>12034.07</v>
      </c>
      <c r="AS216" s="5">
        <f>VLOOKUP(A216,'Detail SFPR'!$A$5:$U$360,21,FALSE)</f>
        <v>4423.2924400000002</v>
      </c>
      <c r="AT216" s="5">
        <f>VLOOKUP(A216,'Detail SFPR'!$A$5:$V$361,22,FALSE)</f>
        <v>108246.6135435202</v>
      </c>
      <c r="AU216" s="5">
        <f t="shared" si="111"/>
        <v>2777187.1939537376</v>
      </c>
      <c r="AV216" s="5"/>
      <c r="AW216" s="5">
        <v>0</v>
      </c>
      <c r="AX216" s="5">
        <v>0</v>
      </c>
      <c r="AY216" s="5">
        <f t="shared" si="95"/>
        <v>0</v>
      </c>
      <c r="AZ216" s="5">
        <f t="shared" si="96"/>
        <v>2777187.1939537376</v>
      </c>
      <c r="BA216" s="5">
        <f t="shared" si="97"/>
        <v>869233.53944794601</v>
      </c>
      <c r="BB216">
        <v>0</v>
      </c>
      <c r="BC216" s="5">
        <f t="shared" si="98"/>
        <v>869233.53944794601</v>
      </c>
      <c r="BD216" s="5">
        <f t="shared" si="99"/>
        <v>186091.12210000001</v>
      </c>
      <c r="BE216" s="5">
        <f t="shared" si="100"/>
        <v>148357.11911824133</v>
      </c>
      <c r="BF216" s="5">
        <f t="shared" si="101"/>
        <v>0</v>
      </c>
      <c r="BG216" s="5">
        <f t="shared" si="102"/>
        <v>5375.8173603196165</v>
      </c>
      <c r="BH216" s="5">
        <f t="shared" si="103"/>
        <v>1209057.5980265071</v>
      </c>
      <c r="BI216" s="5">
        <f>VLOOKUP(A216,'Base Cost'!$A$5:$AF$361,32,FALSE)</f>
        <v>46513.628662113166</v>
      </c>
    </row>
    <row r="217" spans="1:61">
      <c r="A217" t="s">
        <v>558</v>
      </c>
      <c r="B217" t="s">
        <v>559</v>
      </c>
      <c r="C217" t="s">
        <v>68</v>
      </c>
      <c r="D217" s="12" t="s">
        <v>1823</v>
      </c>
      <c r="J217" s="5"/>
      <c r="K217" s="5"/>
      <c r="L217" s="5">
        <v>1453687.59</v>
      </c>
      <c r="M217" s="5">
        <f>VLOOKUP(A217,'Detail SFPR'!$A$5:$E$360,5,FALSE)</f>
        <v>5552949.1663860381</v>
      </c>
      <c r="N217" s="5">
        <f t="shared" si="84"/>
        <v>3415914.6716024857</v>
      </c>
      <c r="O217" s="5">
        <v>227577.35</v>
      </c>
      <c r="P217" s="5">
        <f>VLOOKUP(A217,'Detail SFPR'!$A$5:$F$360,6,FALSE)</f>
        <v>1275153.69</v>
      </c>
      <c r="Q217" s="5">
        <f t="shared" si="85"/>
        <v>872945.36412200006</v>
      </c>
      <c r="R217" s="5">
        <v>0</v>
      </c>
      <c r="S217" s="5">
        <f>VLOOKUP(A217,'Detail SFPR'!$A$5:$G$360,7,FALSE)</f>
        <v>0</v>
      </c>
      <c r="T217" s="5">
        <f t="shared" si="104"/>
        <v>0</v>
      </c>
      <c r="U217" s="5">
        <v>0</v>
      </c>
      <c r="V217" s="5">
        <f>VLOOKUP(A217,'Detail SFPR'!$A$5:$H$360,8,FALSE)</f>
        <v>14066.396048861236</v>
      </c>
      <c r="W217" s="5">
        <f t="shared" si="105"/>
        <v>11721.527827516069</v>
      </c>
      <c r="X217" s="5">
        <v>0</v>
      </c>
      <c r="Y217" s="5">
        <f>VLOOKUP(A217,'Detail SFPR'!$A$5:$I$360,9,FALSE)</f>
        <v>0</v>
      </c>
      <c r="Z217" s="5">
        <f t="shared" si="106"/>
        <v>0</v>
      </c>
      <c r="AA217" s="5">
        <f t="shared" si="107"/>
        <v>1681264.9400000002</v>
      </c>
      <c r="AB217" s="5">
        <f t="shared" si="108"/>
        <v>6842169.2524348991</v>
      </c>
      <c r="AC217" s="5">
        <f t="shared" si="109"/>
        <v>4300581.5635520015</v>
      </c>
      <c r="AD217" s="5">
        <f t="shared" si="110"/>
        <v>5981846.5035520019</v>
      </c>
      <c r="AE217" s="5"/>
      <c r="AF217" s="5"/>
      <c r="AG217" s="5">
        <f t="shared" si="86"/>
        <v>3415914.6716024857</v>
      </c>
      <c r="AH217" s="5">
        <f t="shared" si="87"/>
        <v>872945.36412200006</v>
      </c>
      <c r="AI217" s="5">
        <f t="shared" si="88"/>
        <v>0</v>
      </c>
      <c r="AJ217" s="5">
        <f t="shared" si="89"/>
        <v>11721.527827516069</v>
      </c>
      <c r="AK217" s="5">
        <f t="shared" si="90"/>
        <v>0</v>
      </c>
      <c r="AL217" s="5">
        <f t="shared" si="91"/>
        <v>1681264.9400000002</v>
      </c>
      <c r="AM217" s="5">
        <f t="shared" si="92"/>
        <v>6842169.2524348991</v>
      </c>
      <c r="AN217" s="5">
        <f t="shared" si="93"/>
        <v>4300581.5635520015</v>
      </c>
      <c r="AO217" s="5">
        <f t="shared" si="94"/>
        <v>5981846.5035520019</v>
      </c>
      <c r="AP217" s="5">
        <f>VLOOKUP(A217,'Detail SFPR'!$A$5:$M$361,13,FALSE)</f>
        <v>0</v>
      </c>
      <c r="AQ217" s="5">
        <f>VLOOKUP(A217,'Detail SFPR'!A:X,23,FALSE)</f>
        <v>6888876.3722749129</v>
      </c>
      <c r="AR217" s="5">
        <f>VLOOKUP(A217,'Detail SFPR'!$A$5:$T$361,19,FALSE)</f>
        <v>9444.56</v>
      </c>
      <c r="AS217" s="5">
        <f>VLOOKUP(A217,'Detail SFPR'!$A$5:$U$360,21,FALSE)</f>
        <v>28978.255640000003</v>
      </c>
      <c r="AT217" s="5">
        <f>VLOOKUP(A217,'Detail SFPR'!$A$5:$V$361,22,FALSE)</f>
        <v>17728.864200014406</v>
      </c>
      <c r="AU217" s="5">
        <f t="shared" si="111"/>
        <v>12926874.555666929</v>
      </c>
      <c r="AV217" s="5"/>
      <c r="AW217" s="5">
        <v>0</v>
      </c>
      <c r="AX217" s="5">
        <v>0</v>
      </c>
      <c r="AY217" s="5">
        <f t="shared" si="95"/>
        <v>0</v>
      </c>
      <c r="AZ217" s="5">
        <f t="shared" si="96"/>
        <v>12926874.555666929</v>
      </c>
      <c r="BA217" s="5">
        <f t="shared" si="97"/>
        <v>4869602.2616024856</v>
      </c>
      <c r="BB217">
        <v>0</v>
      </c>
      <c r="BC217" s="5">
        <f t="shared" si="98"/>
        <v>4869602.2616024856</v>
      </c>
      <c r="BD217" s="5">
        <f t="shared" si="99"/>
        <v>1100522.7141220002</v>
      </c>
      <c r="BE217" s="5">
        <f t="shared" si="100"/>
        <v>0</v>
      </c>
      <c r="BF217" s="5">
        <f t="shared" si="101"/>
        <v>11721.527827516069</v>
      </c>
      <c r="BG217" s="5">
        <f t="shared" si="102"/>
        <v>0</v>
      </c>
      <c r="BH217" s="5">
        <f t="shared" si="103"/>
        <v>5981846.5035520019</v>
      </c>
      <c r="BI217" s="5">
        <f>VLOOKUP(A217,'Base Cost'!$A$5:$AF$361,32,FALSE)</f>
        <v>304724.10323264688</v>
      </c>
    </row>
    <row r="218" spans="1:61">
      <c r="A218" t="s">
        <v>560</v>
      </c>
      <c r="B218" t="s">
        <v>561</v>
      </c>
      <c r="C218" t="s">
        <v>230</v>
      </c>
      <c r="D218" s="12" t="s">
        <v>1070</v>
      </c>
      <c r="J218" s="5"/>
      <c r="K218" s="5"/>
      <c r="L218" s="5">
        <v>3616913.61</v>
      </c>
      <c r="M218" s="5">
        <f>VLOOKUP(A218,'Detail SFPR'!$A$5:$E$360,5,FALSE)</f>
        <v>6125169.0072668921</v>
      </c>
      <c r="N218" s="5">
        <f t="shared" si="84"/>
        <v>2090129.2225425015</v>
      </c>
      <c r="O218" s="5">
        <v>897771.78</v>
      </c>
      <c r="P218" s="5">
        <f>VLOOKUP(A218,'Detail SFPR'!$A$5:$F$360,6,FALSE)</f>
        <v>1403166.8699999999</v>
      </c>
      <c r="Q218" s="5">
        <f t="shared" si="85"/>
        <v>421145.72849699989</v>
      </c>
      <c r="R218" s="5">
        <v>315313.59999999998</v>
      </c>
      <c r="S218" s="5">
        <f>VLOOKUP(A218,'Detail SFPR'!$A$5:$G$360,7,FALSE)</f>
        <v>397030.06130441261</v>
      </c>
      <c r="T218" s="5">
        <f t="shared" si="104"/>
        <v>68094.327204967049</v>
      </c>
      <c r="U218" s="5">
        <v>2272</v>
      </c>
      <c r="V218" s="5">
        <f>VLOOKUP(A218,'Detail SFPR'!$A$5:$H$360,8,FALSE)</f>
        <v>2599.4037940000003</v>
      </c>
      <c r="W218" s="5">
        <f t="shared" si="105"/>
        <v>272.82558154020023</v>
      </c>
      <c r="X218" s="5">
        <v>1608877.75</v>
      </c>
      <c r="Y218" s="5">
        <f>VLOOKUP(A218,'Detail SFPR'!$A$5:$I$360,9,FALSE)</f>
        <v>2403803.2869593613</v>
      </c>
      <c r="Z218" s="5">
        <f t="shared" si="106"/>
        <v>662411.44994823576</v>
      </c>
      <c r="AA218" s="5">
        <f t="shared" si="107"/>
        <v>6441148.7399999993</v>
      </c>
      <c r="AB218" s="5">
        <f t="shared" si="108"/>
        <v>10331768.629324667</v>
      </c>
      <c r="AC218" s="5">
        <f t="shared" si="109"/>
        <v>3242053.5537742446</v>
      </c>
      <c r="AD218" s="5">
        <f t="shared" si="110"/>
        <v>9683202.2937742434</v>
      </c>
      <c r="AE218" s="5"/>
      <c r="AF218" s="5"/>
      <c r="AG218" s="5">
        <f t="shared" si="86"/>
        <v>2090129.2225425015</v>
      </c>
      <c r="AH218" s="5">
        <f t="shared" si="87"/>
        <v>421145.72849699989</v>
      </c>
      <c r="AI218" s="5">
        <f t="shared" si="88"/>
        <v>68094.327204967049</v>
      </c>
      <c r="AJ218" s="5">
        <f t="shared" si="89"/>
        <v>272.82558154020023</v>
      </c>
      <c r="AK218" s="5">
        <f t="shared" si="90"/>
        <v>662411.44994823576</v>
      </c>
      <c r="AL218" s="5">
        <f t="shared" si="91"/>
        <v>6441148.7399999993</v>
      </c>
      <c r="AM218" s="5">
        <f t="shared" si="92"/>
        <v>10331768.629324667</v>
      </c>
      <c r="AN218" s="5">
        <f t="shared" si="93"/>
        <v>3242053.5537742446</v>
      </c>
      <c r="AO218" s="5">
        <f t="shared" si="94"/>
        <v>9683202.2937742434</v>
      </c>
      <c r="AP218" s="5">
        <f>VLOOKUP(A218,'Detail SFPR'!$A$5:$M$361,13,FALSE)</f>
        <v>0</v>
      </c>
      <c r="AQ218" s="5">
        <f>VLOOKUP(A218,'Detail SFPR'!A:X,23,FALSE)</f>
        <v>11298307.871749094</v>
      </c>
      <c r="AR218" s="5">
        <f>VLOOKUP(A218,'Detail SFPR'!$A$5:$T$361,19,FALSE)</f>
        <v>15567.02</v>
      </c>
      <c r="AS218" s="5">
        <f>VLOOKUP(A218,'Detail SFPR'!$A$5:$U$360,21,FALSE)</f>
        <v>27247.983439999996</v>
      </c>
      <c r="AT218" s="5">
        <f>VLOOKUP(A218,'Detail SFPR'!$A$5:$V$361,22,FALSE)</f>
        <v>666811.42458442529</v>
      </c>
      <c r="AU218" s="5">
        <f t="shared" si="111"/>
        <v>21691136.593547761</v>
      </c>
      <c r="AV218" s="5"/>
      <c r="AW218" s="5">
        <v>0</v>
      </c>
      <c r="AX218" s="5">
        <v>0</v>
      </c>
      <c r="AY218" s="5">
        <f t="shared" si="95"/>
        <v>0</v>
      </c>
      <c r="AZ218" s="5">
        <f t="shared" si="96"/>
        <v>21691136.593547761</v>
      </c>
      <c r="BA218" s="5">
        <f t="shared" si="97"/>
        <v>5707042.8325425014</v>
      </c>
      <c r="BB218">
        <v>0</v>
      </c>
      <c r="BC218" s="5">
        <f t="shared" si="98"/>
        <v>5707042.8325425014</v>
      </c>
      <c r="BD218" s="5">
        <f t="shared" si="99"/>
        <v>1318917.508497</v>
      </c>
      <c r="BE218" s="5">
        <f t="shared" si="100"/>
        <v>383407.92720496701</v>
      </c>
      <c r="BF218" s="5">
        <f t="shared" si="101"/>
        <v>2544.8255815402003</v>
      </c>
      <c r="BG218" s="5">
        <f t="shared" si="102"/>
        <v>2271289.1999482359</v>
      </c>
      <c r="BH218" s="5">
        <f t="shared" si="103"/>
        <v>9683202.2937742434</v>
      </c>
      <c r="BI218" s="5">
        <f>VLOOKUP(A218,'Base Cost'!$A$5:$AF$361,32,FALSE)</f>
        <v>286529.23149697261</v>
      </c>
    </row>
    <row r="219" spans="1:61">
      <c r="A219" t="s">
        <v>564</v>
      </c>
      <c r="B219" t="s">
        <v>565</v>
      </c>
      <c r="C219" t="s">
        <v>80</v>
      </c>
      <c r="D219" s="12" t="s">
        <v>1070</v>
      </c>
      <c r="J219" s="5"/>
      <c r="K219" s="5"/>
      <c r="L219" s="5">
        <v>789487.51</v>
      </c>
      <c r="M219" s="5">
        <f>VLOOKUP(A219,'Detail SFPR'!$A$5:$E$360,5,FALSE)</f>
        <v>1034125.6741633612</v>
      </c>
      <c r="N219" s="5">
        <f t="shared" si="84"/>
        <v>203856.98219732888</v>
      </c>
      <c r="O219" s="5">
        <v>152394.39000000001</v>
      </c>
      <c r="P219" s="5">
        <f>VLOOKUP(A219,'Detail SFPR'!$A$5:$F$360,6,FALSE)</f>
        <v>212115.3</v>
      </c>
      <c r="Q219" s="5">
        <f t="shared" si="85"/>
        <v>49765.43430299998</v>
      </c>
      <c r="R219" s="5">
        <v>80872.09</v>
      </c>
      <c r="S219" s="5">
        <f>VLOOKUP(A219,'Detail SFPR'!$A$5:$G$360,7,FALSE)</f>
        <v>99868.939677687857</v>
      </c>
      <c r="T219" s="5">
        <f t="shared" si="104"/>
        <v>15830.074836417294</v>
      </c>
      <c r="U219" s="5">
        <v>0</v>
      </c>
      <c r="V219" s="5">
        <f>VLOOKUP(A219,'Detail SFPR'!$A$5:$H$360,8,FALSE)</f>
        <v>0</v>
      </c>
      <c r="W219" s="5">
        <f t="shared" si="105"/>
        <v>0</v>
      </c>
      <c r="X219" s="5">
        <v>0</v>
      </c>
      <c r="Y219" s="5">
        <f>VLOOKUP(A219,'Detail SFPR'!$A$5:$I$360,9,FALSE)</f>
        <v>0</v>
      </c>
      <c r="Z219" s="5">
        <f t="shared" si="106"/>
        <v>0</v>
      </c>
      <c r="AA219" s="5">
        <f t="shared" si="107"/>
        <v>1022753.99</v>
      </c>
      <c r="AB219" s="5">
        <f t="shared" si="108"/>
        <v>1346109.913841049</v>
      </c>
      <c r="AC219" s="5">
        <f t="shared" si="109"/>
        <v>269452.49133674614</v>
      </c>
      <c r="AD219" s="5">
        <f t="shared" si="110"/>
        <v>1292206.4813367461</v>
      </c>
      <c r="AE219" s="5"/>
      <c r="AF219" s="5"/>
      <c r="AG219" s="5">
        <f t="shared" si="86"/>
        <v>203856.98219732888</v>
      </c>
      <c r="AH219" s="5">
        <f t="shared" si="87"/>
        <v>49765.43430299998</v>
      </c>
      <c r="AI219" s="5">
        <f t="shared" si="88"/>
        <v>15830.074836417294</v>
      </c>
      <c r="AJ219" s="5">
        <f t="shared" si="89"/>
        <v>0</v>
      </c>
      <c r="AK219" s="5">
        <f t="shared" si="90"/>
        <v>0</v>
      </c>
      <c r="AL219" s="5">
        <f t="shared" si="91"/>
        <v>1022753.99</v>
      </c>
      <c r="AM219" s="5">
        <f t="shared" si="92"/>
        <v>1346109.913841049</v>
      </c>
      <c r="AN219" s="5">
        <f t="shared" si="93"/>
        <v>269452.49133674614</v>
      </c>
      <c r="AO219" s="5">
        <f t="shared" si="94"/>
        <v>1292206.4813367461</v>
      </c>
      <c r="AP219" s="5">
        <f>VLOOKUP(A219,'Detail SFPR'!$A$5:$M$361,13,FALSE)</f>
        <v>0</v>
      </c>
      <c r="AQ219" s="5">
        <f>VLOOKUP(A219,'Detail SFPR'!A:X,23,FALSE)</f>
        <v>1583784.3622561735</v>
      </c>
      <c r="AR219" s="5">
        <f>VLOOKUP(A219,'Detail SFPR'!$A$5:$T$361,19,FALSE)</f>
        <v>10373.52</v>
      </c>
      <c r="AS219" s="5">
        <f>VLOOKUP(A219,'Detail SFPR'!$A$5:$U$360,21,FALSE)</f>
        <v>5398.7357199999997</v>
      </c>
      <c r="AT219" s="5">
        <f>VLOOKUP(A219,'Detail SFPR'!$A$5:$V$361,22,FALSE)</f>
        <v>132117.6175967326</v>
      </c>
      <c r="AU219" s="5">
        <f t="shared" si="111"/>
        <v>3023880.7169096521</v>
      </c>
      <c r="AV219" s="5"/>
      <c r="AW219" s="5">
        <v>0</v>
      </c>
      <c r="AX219" s="5">
        <v>0</v>
      </c>
      <c r="AY219" s="5">
        <f t="shared" si="95"/>
        <v>0</v>
      </c>
      <c r="AZ219" s="5">
        <f t="shared" si="96"/>
        <v>3023880.7169096521</v>
      </c>
      <c r="BA219" s="5">
        <f t="shared" si="97"/>
        <v>993344.49219732895</v>
      </c>
      <c r="BB219">
        <v>0</v>
      </c>
      <c r="BC219" s="5">
        <f t="shared" si="98"/>
        <v>993344.49219732895</v>
      </c>
      <c r="BD219" s="5">
        <f t="shared" si="99"/>
        <v>202159.824303</v>
      </c>
      <c r="BE219" s="5">
        <f t="shared" si="100"/>
        <v>96702.164836417287</v>
      </c>
      <c r="BF219" s="5">
        <f t="shared" si="101"/>
        <v>0</v>
      </c>
      <c r="BG219" s="5">
        <f t="shared" si="102"/>
        <v>0</v>
      </c>
      <c r="BH219" s="5">
        <f t="shared" si="103"/>
        <v>1292206.4813367461</v>
      </c>
      <c r="BI219" s="5">
        <f>VLOOKUP(A219,'Base Cost'!$A$5:$AF$361,32,FALSE)</f>
        <v>56771.012075558392</v>
      </c>
    </row>
    <row r="220" spans="1:61">
      <c r="A220" t="s">
        <v>566</v>
      </c>
      <c r="B220" t="s">
        <v>2806</v>
      </c>
      <c r="C220" t="s">
        <v>93</v>
      </c>
      <c r="D220" s="12" t="s">
        <v>1070</v>
      </c>
      <c r="J220" s="5"/>
      <c r="K220" s="5"/>
      <c r="L220" s="5">
        <v>808021.68</v>
      </c>
      <c r="M220" s="5">
        <f>VLOOKUP(A220,'Detail SFPR'!$A$5:$E$360,5,FALSE)</f>
        <v>502196.44283721939</v>
      </c>
      <c r="N220" s="5">
        <f t="shared" si="84"/>
        <v>-254844.17012774514</v>
      </c>
      <c r="O220" s="5">
        <v>78143.3</v>
      </c>
      <c r="P220" s="5">
        <f>VLOOKUP(A220,'Detail SFPR'!$A$5:$F$360,6,FALSE)</f>
        <v>99432.72</v>
      </c>
      <c r="Q220" s="5">
        <f t="shared" si="85"/>
        <v>17740.473686000001</v>
      </c>
      <c r="R220" s="5">
        <v>107934.33</v>
      </c>
      <c r="S220" s="5">
        <f>VLOOKUP(A220,'Detail SFPR'!$A$5:$G$360,7,FALSE)</f>
        <v>90232.697805066491</v>
      </c>
      <c r="T220" s="5">
        <f t="shared" si="104"/>
        <v>-14750.770108038096</v>
      </c>
      <c r="U220" s="5">
        <v>5886.8</v>
      </c>
      <c r="V220" s="5">
        <f>VLOOKUP(A220,'Detail SFPR'!$A$5:$H$360,8,FALSE)</f>
        <v>6569.4215963177367</v>
      </c>
      <c r="W220" s="5">
        <f t="shared" si="105"/>
        <v>568.82857621156984</v>
      </c>
      <c r="X220" s="5">
        <v>0</v>
      </c>
      <c r="Y220" s="5">
        <f>VLOOKUP(A220,'Detail SFPR'!$A$5:$I$360,9,FALSE)</f>
        <v>0</v>
      </c>
      <c r="Z220" s="5">
        <f t="shared" si="106"/>
        <v>0</v>
      </c>
      <c r="AA220" s="5">
        <f t="shared" si="107"/>
        <v>999986.1100000001</v>
      </c>
      <c r="AB220" s="5">
        <f t="shared" si="108"/>
        <v>698431.28223860369</v>
      </c>
      <c r="AC220" s="5">
        <f t="shared" si="109"/>
        <v>-251285.63797357166</v>
      </c>
      <c r="AD220" s="5">
        <f t="shared" si="110"/>
        <v>748700.47202642844</v>
      </c>
      <c r="AE220" s="5"/>
      <c r="AF220" s="5"/>
      <c r="AG220" s="5">
        <f t="shared" si="86"/>
        <v>-254844.17012774514</v>
      </c>
      <c r="AH220" s="5">
        <f t="shared" si="87"/>
        <v>17740.473686000001</v>
      </c>
      <c r="AI220" s="5">
        <f t="shared" si="88"/>
        <v>-14750.770108038096</v>
      </c>
      <c r="AJ220" s="5">
        <f t="shared" si="89"/>
        <v>568.82857621156984</v>
      </c>
      <c r="AK220" s="5">
        <f t="shared" si="90"/>
        <v>0</v>
      </c>
      <c r="AL220" s="5">
        <f t="shared" si="91"/>
        <v>999986.1100000001</v>
      </c>
      <c r="AM220" s="5">
        <f t="shared" si="92"/>
        <v>698431.28223860369</v>
      </c>
      <c r="AN220" s="5">
        <f t="shared" si="93"/>
        <v>-251285.63797357166</v>
      </c>
      <c r="AO220" s="5">
        <f t="shared" si="94"/>
        <v>698431.28223860369</v>
      </c>
      <c r="AP220" s="5">
        <f>VLOOKUP(A220,'Detail SFPR'!$A$5:$M$361,13,FALSE)</f>
        <v>0</v>
      </c>
      <c r="AQ220" s="5">
        <f>VLOOKUP(A220,'Detail SFPR'!A:X,23,FALSE)</f>
        <v>784593.04686847411</v>
      </c>
      <c r="AR220" s="5">
        <f>VLOOKUP(A220,'Detail SFPR'!$A$5:$T$361,19,FALSE)</f>
        <v>11901.49</v>
      </c>
      <c r="AS220" s="5">
        <f>VLOOKUP(A220,'Detail SFPR'!$A$5:$U$360,21,FALSE)</f>
        <v>2429.0108800000003</v>
      </c>
      <c r="AT220" s="5">
        <f>VLOOKUP(A220,'Detail SFPR'!$A$5:$V$361,22,FALSE)</f>
        <v>59442.64494987041</v>
      </c>
      <c r="AU220" s="5">
        <f t="shared" si="111"/>
        <v>1556797.4749369482</v>
      </c>
      <c r="AV220" s="5"/>
      <c r="AW220" s="5">
        <v>0</v>
      </c>
      <c r="AX220" s="5">
        <v>0</v>
      </c>
      <c r="AY220" s="5">
        <f t="shared" si="95"/>
        <v>0</v>
      </c>
      <c r="AZ220" s="5">
        <f t="shared" si="96"/>
        <v>1556797.4749369482</v>
      </c>
      <c r="BA220" s="5">
        <f t="shared" si="97"/>
        <v>502196.44283721939</v>
      </c>
      <c r="BB220">
        <v>0</v>
      </c>
      <c r="BC220" s="5">
        <f t="shared" si="98"/>
        <v>502196.44283721939</v>
      </c>
      <c r="BD220" s="5">
        <f t="shared" si="99"/>
        <v>99432.72</v>
      </c>
      <c r="BE220" s="5">
        <f t="shared" si="100"/>
        <v>90232.697805066491</v>
      </c>
      <c r="BF220" s="5">
        <f t="shared" si="101"/>
        <v>6569.4215963177367</v>
      </c>
      <c r="BG220" s="5">
        <f t="shared" si="102"/>
        <v>0</v>
      </c>
      <c r="BH220" s="5">
        <f t="shared" si="103"/>
        <v>698431.28223860369</v>
      </c>
      <c r="BI220" s="5">
        <f>VLOOKUP(A220,'Base Cost'!$A$5:$AF$361,32,FALSE)</f>
        <v>25542.536836780506</v>
      </c>
    </row>
    <row r="221" spans="1:61">
      <c r="A221" t="s">
        <v>568</v>
      </c>
      <c r="B221" t="s">
        <v>1955</v>
      </c>
      <c r="C221" t="s">
        <v>93</v>
      </c>
      <c r="D221" s="12" t="s">
        <v>1070</v>
      </c>
      <c r="J221" s="5"/>
      <c r="K221" s="5"/>
      <c r="L221" s="5">
        <v>1483745.48</v>
      </c>
      <c r="M221" s="5">
        <f>VLOOKUP(A221,'Detail SFPR'!$A$5:$E$360,5,FALSE)</f>
        <v>1950643.1897811131</v>
      </c>
      <c r="N221" s="5">
        <f t="shared" si="84"/>
        <v>389065.86156060157</v>
      </c>
      <c r="O221" s="5">
        <v>173363.16</v>
      </c>
      <c r="P221" s="5">
        <f>VLOOKUP(A221,'Detail SFPR'!$A$5:$F$360,6,FALSE)</f>
        <v>179570.39</v>
      </c>
      <c r="Q221" s="5">
        <f t="shared" si="85"/>
        <v>5172.484759000009</v>
      </c>
      <c r="R221" s="5">
        <v>204413.3</v>
      </c>
      <c r="S221" s="5">
        <f>VLOOKUP(A221,'Detail SFPR'!$A$5:$G$360,7,FALSE)</f>
        <v>241336.03462310793</v>
      </c>
      <c r="T221" s="5">
        <f t="shared" si="104"/>
        <v>30767.714761435851</v>
      </c>
      <c r="U221" s="5">
        <v>19383.2</v>
      </c>
      <c r="V221" s="5">
        <f>VLOOKUP(A221,'Detail SFPR'!$A$5:$H$360,8,FALSE)</f>
        <v>17772.207804000001</v>
      </c>
      <c r="W221" s="5">
        <f t="shared" si="105"/>
        <v>-1342.4397969267995</v>
      </c>
      <c r="X221" s="5">
        <v>0</v>
      </c>
      <c r="Y221" s="5">
        <f>VLOOKUP(A221,'Detail SFPR'!$A$5:$I$360,9,FALSE)</f>
        <v>0</v>
      </c>
      <c r="Z221" s="5">
        <f t="shared" si="106"/>
        <v>0</v>
      </c>
      <c r="AA221" s="5">
        <f t="shared" si="107"/>
        <v>1880905.14</v>
      </c>
      <c r="AB221" s="5">
        <f t="shared" si="108"/>
        <v>2389321.8222082211</v>
      </c>
      <c r="AC221" s="5">
        <f t="shared" si="109"/>
        <v>423663.62128411065</v>
      </c>
      <c r="AD221" s="5">
        <f t="shared" si="110"/>
        <v>2304568.7612841106</v>
      </c>
      <c r="AE221" s="5"/>
      <c r="AF221" s="5"/>
      <c r="AG221" s="5">
        <f t="shared" si="86"/>
        <v>389065.86156060157</v>
      </c>
      <c r="AH221" s="5">
        <f t="shared" si="87"/>
        <v>5172.484759000009</v>
      </c>
      <c r="AI221" s="5">
        <f t="shared" si="88"/>
        <v>30767.714761435851</v>
      </c>
      <c r="AJ221" s="5">
        <f t="shared" si="89"/>
        <v>-1342.4397969267995</v>
      </c>
      <c r="AK221" s="5">
        <f t="shared" si="90"/>
        <v>0</v>
      </c>
      <c r="AL221" s="5">
        <f t="shared" si="91"/>
        <v>1880905.14</v>
      </c>
      <c r="AM221" s="5">
        <f t="shared" si="92"/>
        <v>2389321.8222082211</v>
      </c>
      <c r="AN221" s="5">
        <f t="shared" si="93"/>
        <v>423663.62128411065</v>
      </c>
      <c r="AO221" s="5">
        <f t="shared" si="94"/>
        <v>2304568.7612841106</v>
      </c>
      <c r="AP221" s="5">
        <f>VLOOKUP(A221,'Detail SFPR'!$A$5:$M$361,13,FALSE)</f>
        <v>0</v>
      </c>
      <c r="AQ221" s="5">
        <f>VLOOKUP(A221,'Detail SFPR'!A:X,23,FALSE)</f>
        <v>2725204.5396113344</v>
      </c>
      <c r="AR221" s="5">
        <f>VLOOKUP(A221,'Detail SFPR'!$A$5:$T$361,19,FALSE)</f>
        <v>10493.28</v>
      </c>
      <c r="AS221" s="5">
        <f>VLOOKUP(A221,'Detail SFPR'!$A$5:$U$360,21,FALSE)</f>
        <v>9468.9654799999989</v>
      </c>
      <c r="AT221" s="5">
        <f>VLOOKUP(A221,'Detail SFPR'!$A$5:$V$361,22,FALSE)</f>
        <v>231724.0971231134</v>
      </c>
      <c r="AU221" s="5">
        <f t="shared" si="111"/>
        <v>5281459.6434985586</v>
      </c>
      <c r="AV221" s="5"/>
      <c r="AW221" s="5">
        <v>0</v>
      </c>
      <c r="AX221" s="5">
        <v>0</v>
      </c>
      <c r="AY221" s="5">
        <f t="shared" si="95"/>
        <v>0</v>
      </c>
      <c r="AZ221" s="5">
        <f t="shared" si="96"/>
        <v>5281459.6434985586</v>
      </c>
      <c r="BA221" s="5">
        <f t="shared" si="97"/>
        <v>1872811.3415606015</v>
      </c>
      <c r="BB221">
        <v>0</v>
      </c>
      <c r="BC221" s="5">
        <f t="shared" si="98"/>
        <v>1872811.3415606015</v>
      </c>
      <c r="BD221" s="5">
        <f t="shared" si="99"/>
        <v>178535.64475900002</v>
      </c>
      <c r="BE221" s="5">
        <f t="shared" si="100"/>
        <v>235181.01476143583</v>
      </c>
      <c r="BF221" s="5">
        <f t="shared" si="101"/>
        <v>18040.760203073201</v>
      </c>
      <c r="BG221" s="5">
        <f t="shared" si="102"/>
        <v>0</v>
      </c>
      <c r="BH221" s="5">
        <f t="shared" si="103"/>
        <v>2304568.7612841106</v>
      </c>
      <c r="BI221" s="5">
        <f>VLOOKUP(A221,'Base Cost'!$A$5:$AF$361,32,FALSE)</f>
        <v>99571.970455357936</v>
      </c>
    </row>
    <row r="222" spans="1:61">
      <c r="A222" t="s">
        <v>570</v>
      </c>
      <c r="B222" t="s">
        <v>571</v>
      </c>
      <c r="C222" t="s">
        <v>93</v>
      </c>
      <c r="D222" s="12" t="s">
        <v>1070</v>
      </c>
      <c r="J222" s="5"/>
      <c r="K222" s="5"/>
      <c r="L222" s="5">
        <v>1340892.3</v>
      </c>
      <c r="M222" s="5">
        <f>VLOOKUP(A222,'Detail SFPR'!$A$5:$E$360,5,FALSE)</f>
        <v>1423195.7196795433</v>
      </c>
      <c r="N222" s="5">
        <f t="shared" si="84"/>
        <v>68583.439618963384</v>
      </c>
      <c r="O222" s="5">
        <v>269849.53000000003</v>
      </c>
      <c r="P222" s="5">
        <f>VLOOKUP(A222,'Detail SFPR'!$A$5:$F$360,6,FALSE)</f>
        <v>289709.24</v>
      </c>
      <c r="Q222" s="5">
        <f t="shared" si="85"/>
        <v>16549.096342999968</v>
      </c>
      <c r="R222" s="5">
        <v>178771.28</v>
      </c>
      <c r="S222" s="5">
        <f>VLOOKUP(A222,'Detail SFPR'!$A$5:$G$360,7,FALSE)</f>
        <v>275983.77710233239</v>
      </c>
      <c r="T222" s="5">
        <f t="shared" si="104"/>
        <v>81007.173835373585</v>
      </c>
      <c r="U222" s="5">
        <v>45171.77</v>
      </c>
      <c r="V222" s="5">
        <f>VLOOKUP(A222,'Detail SFPR'!$A$5:$H$360,8,FALSE)</f>
        <v>49400.28338951023</v>
      </c>
      <c r="W222" s="5">
        <f t="shared" si="105"/>
        <v>3523.620207478878</v>
      </c>
      <c r="X222" s="5">
        <v>876206.49</v>
      </c>
      <c r="Y222" s="5">
        <f>VLOOKUP(A222,'Detail SFPR'!$A$5:$I$360,9,FALSE)</f>
        <v>1024961.4609931622</v>
      </c>
      <c r="Z222" s="5">
        <f t="shared" si="106"/>
        <v>123957.5173286021</v>
      </c>
      <c r="AA222" s="5">
        <f t="shared" si="107"/>
        <v>2710891.37</v>
      </c>
      <c r="AB222" s="5">
        <f t="shared" si="108"/>
        <v>3063250.4811645481</v>
      </c>
      <c r="AC222" s="5">
        <f t="shared" si="109"/>
        <v>293620.84733341791</v>
      </c>
      <c r="AD222" s="5">
        <f t="shared" si="110"/>
        <v>3004512.2173334179</v>
      </c>
      <c r="AE222" s="5"/>
      <c r="AF222" s="5"/>
      <c r="AG222" s="5">
        <f t="shared" si="86"/>
        <v>68583.439618963384</v>
      </c>
      <c r="AH222" s="5">
        <f t="shared" si="87"/>
        <v>16549.096342999968</v>
      </c>
      <c r="AI222" s="5">
        <f t="shared" si="88"/>
        <v>81007.173835373585</v>
      </c>
      <c r="AJ222" s="5">
        <f t="shared" si="89"/>
        <v>3523.620207478878</v>
      </c>
      <c r="AK222" s="5">
        <f t="shared" si="90"/>
        <v>123957.5173286021</v>
      </c>
      <c r="AL222" s="5">
        <f t="shared" si="91"/>
        <v>2710891.37</v>
      </c>
      <c r="AM222" s="5">
        <f t="shared" si="92"/>
        <v>3063250.4811645481</v>
      </c>
      <c r="AN222" s="5">
        <f t="shared" si="93"/>
        <v>293620.84733341791</v>
      </c>
      <c r="AO222" s="5">
        <f t="shared" si="94"/>
        <v>3004512.2173334179</v>
      </c>
      <c r="AP222" s="5">
        <f>VLOOKUP(A222,'Detail SFPR'!$A$5:$M$361,13,FALSE)</f>
        <v>0</v>
      </c>
      <c r="AQ222" s="5">
        <f>VLOOKUP(A222,'Detail SFPR'!A:X,23,FALSE)</f>
        <v>3326782.9901417824</v>
      </c>
      <c r="AR222" s="5">
        <f>VLOOKUP(A222,'Detail SFPR'!$A$5:$T$361,19,FALSE)</f>
        <v>16892.759999999998</v>
      </c>
      <c r="AS222" s="5">
        <f>VLOOKUP(A222,'Detail SFPR'!$A$5:$U$360,21,FALSE)</f>
        <v>7429.3201200000003</v>
      </c>
      <c r="AT222" s="5">
        <f>VLOOKUP(A222,'Detail SFPR'!$A$5:$V$361,22,FALSE)</f>
        <v>181809.9876572346</v>
      </c>
      <c r="AU222" s="5">
        <f t="shared" si="111"/>
        <v>6537427.2752524354</v>
      </c>
      <c r="AV222" s="5"/>
      <c r="AW222" s="5">
        <v>0</v>
      </c>
      <c r="AX222" s="5">
        <v>0</v>
      </c>
      <c r="AY222" s="5">
        <f t="shared" si="95"/>
        <v>0</v>
      </c>
      <c r="AZ222" s="5">
        <f t="shared" si="96"/>
        <v>6537427.2752524354</v>
      </c>
      <c r="BA222" s="5">
        <f t="shared" si="97"/>
        <v>1409475.7396189633</v>
      </c>
      <c r="BB222">
        <v>0</v>
      </c>
      <c r="BC222" s="5">
        <f t="shared" si="98"/>
        <v>1409475.7396189633</v>
      </c>
      <c r="BD222" s="5">
        <f t="shared" si="99"/>
        <v>286398.62634299998</v>
      </c>
      <c r="BE222" s="5">
        <f t="shared" si="100"/>
        <v>259778.45383537357</v>
      </c>
      <c r="BF222" s="5">
        <f t="shared" si="101"/>
        <v>48695.390207478878</v>
      </c>
      <c r="BG222" s="5">
        <f t="shared" si="102"/>
        <v>1000164.0073286021</v>
      </c>
      <c r="BH222" s="5">
        <f t="shared" si="103"/>
        <v>3004512.2173334179</v>
      </c>
      <c r="BI222" s="5">
        <f>VLOOKUP(A222,'Base Cost'!$A$5:$AF$361,32,FALSE)</f>
        <v>78123.850493965074</v>
      </c>
    </row>
    <row r="223" spans="1:61">
      <c r="A223" t="s">
        <v>574</v>
      </c>
      <c r="B223" t="s">
        <v>575</v>
      </c>
      <c r="C223" t="s">
        <v>80</v>
      </c>
      <c r="D223" s="12" t="s">
        <v>1070</v>
      </c>
      <c r="J223" s="5"/>
      <c r="K223" s="5"/>
      <c r="L223" s="5">
        <v>2569648.96</v>
      </c>
      <c r="M223" s="5">
        <f>VLOOKUP(A223,'Detail SFPR'!$A$5:$E$360,5,FALSE)</f>
        <v>4133095.0026531168</v>
      </c>
      <c r="N223" s="5">
        <f t="shared" si="84"/>
        <v>1302819.5873428422</v>
      </c>
      <c r="O223" s="5">
        <v>435867.79</v>
      </c>
      <c r="P223" s="5">
        <f>VLOOKUP(A223,'Detail SFPR'!$A$5:$F$360,6,FALSE)</f>
        <v>566976.51261486346</v>
      </c>
      <c r="Q223" s="5">
        <f t="shared" si="85"/>
        <v>109252.89855496574</v>
      </c>
      <c r="R223" s="5">
        <v>359310.03</v>
      </c>
      <c r="S223" s="5">
        <f>VLOOKUP(A223,'Detail SFPR'!$A$5:$G$360,7,FALSE)</f>
        <v>409590.04622041679</v>
      </c>
      <c r="T223" s="5">
        <f t="shared" si="104"/>
        <v>41898.337516473286</v>
      </c>
      <c r="U223" s="5">
        <v>19455.82</v>
      </c>
      <c r="V223" s="5">
        <f>VLOOKUP(A223,'Detail SFPR'!$A$5:$H$360,8,FALSE)</f>
        <v>3899.1056910000007</v>
      </c>
      <c r="W223" s="5">
        <f t="shared" si="105"/>
        <v>-12963.410033689699</v>
      </c>
      <c r="X223" s="5">
        <v>680340.54</v>
      </c>
      <c r="Y223" s="5">
        <f>VLOOKUP(A223,'Detail SFPR'!$A$5:$I$360,9,FALSE)</f>
        <v>947102.61197090743</v>
      </c>
      <c r="Z223" s="5">
        <f t="shared" si="106"/>
        <v>222292.83457335713</v>
      </c>
      <c r="AA223" s="5">
        <f t="shared" si="107"/>
        <v>4064623.14</v>
      </c>
      <c r="AB223" s="5">
        <f t="shared" si="108"/>
        <v>6060663.2791503044</v>
      </c>
      <c r="AC223" s="5">
        <f t="shared" si="109"/>
        <v>1663300.2479539486</v>
      </c>
      <c r="AD223" s="5">
        <f t="shared" si="110"/>
        <v>5727923.3879539482</v>
      </c>
      <c r="AE223" s="5"/>
      <c r="AF223" s="5"/>
      <c r="AG223" s="5">
        <f t="shared" si="86"/>
        <v>1302819.5873428422</v>
      </c>
      <c r="AH223" s="5">
        <f t="shared" si="87"/>
        <v>109252.89855496574</v>
      </c>
      <c r="AI223" s="5">
        <f t="shared" si="88"/>
        <v>41898.337516473286</v>
      </c>
      <c r="AJ223" s="5">
        <f t="shared" si="89"/>
        <v>-12963.410033689699</v>
      </c>
      <c r="AK223" s="5">
        <f t="shared" si="90"/>
        <v>222292.83457335713</v>
      </c>
      <c r="AL223" s="5">
        <f t="shared" si="91"/>
        <v>4064623.14</v>
      </c>
      <c r="AM223" s="5">
        <f t="shared" si="92"/>
        <v>6060663.2791503044</v>
      </c>
      <c r="AN223" s="5">
        <f t="shared" si="93"/>
        <v>1663300.2479539486</v>
      </c>
      <c r="AO223" s="5">
        <f t="shared" si="94"/>
        <v>5727923.3879539482</v>
      </c>
      <c r="AP223" s="5">
        <f>VLOOKUP(A223,'Detail SFPR'!$A$5:$M$361,13,FALSE)</f>
        <v>0</v>
      </c>
      <c r="AQ223" s="5">
        <f>VLOOKUP(A223,'Detail SFPR'!A:X,23,FALSE)</f>
        <v>6695814.4839672307</v>
      </c>
      <c r="AR223" s="5">
        <f>VLOOKUP(A223,'Detail SFPR'!$A$5:$T$361,19,FALSE)</f>
        <v>13939.05</v>
      </c>
      <c r="AS223" s="5">
        <f>VLOOKUP(A223,'Detail SFPR'!$A$5:$U$360,21,FALSE)</f>
        <v>17905.728760000002</v>
      </c>
      <c r="AT223" s="5">
        <f>VLOOKUP(A223,'Detail SFPR'!$A$5:$V$361,22,FALSE)</f>
        <v>438188.18845692585</v>
      </c>
      <c r="AU223" s="5">
        <f t="shared" si="111"/>
        <v>12893770.839138106</v>
      </c>
      <c r="AV223" s="5"/>
      <c r="AW223" s="5">
        <v>0</v>
      </c>
      <c r="AX223" s="5">
        <v>0</v>
      </c>
      <c r="AY223" s="5">
        <f t="shared" si="95"/>
        <v>0</v>
      </c>
      <c r="AZ223" s="5">
        <f t="shared" si="96"/>
        <v>12893770.839138106</v>
      </c>
      <c r="BA223" s="5">
        <f t="shared" si="97"/>
        <v>3872468.5473428424</v>
      </c>
      <c r="BB223">
        <v>0</v>
      </c>
      <c r="BC223" s="5">
        <f t="shared" si="98"/>
        <v>3872468.5473428424</v>
      </c>
      <c r="BD223" s="5">
        <f t="shared" si="99"/>
        <v>545120.68855496566</v>
      </c>
      <c r="BE223" s="5">
        <f t="shared" si="100"/>
        <v>401208.36751647328</v>
      </c>
      <c r="BF223" s="5">
        <f t="shared" si="101"/>
        <v>6492.4099663103007</v>
      </c>
      <c r="BG223" s="5">
        <f t="shared" si="102"/>
        <v>902633.37457335717</v>
      </c>
      <c r="BH223" s="5">
        <f t="shared" si="103"/>
        <v>5727923.3879539492</v>
      </c>
      <c r="BI223" s="5">
        <f>VLOOKUP(A223,'Base Cost'!$A$5:$AF$361,32,FALSE)</f>
        <v>188289.70269647377</v>
      </c>
    </row>
    <row r="224" spans="1:61">
      <c r="A224" t="s">
        <v>576</v>
      </c>
      <c r="B224" t="s">
        <v>577</v>
      </c>
      <c r="C224" t="s">
        <v>98</v>
      </c>
      <c r="D224" s="12" t="s">
        <v>1070</v>
      </c>
      <c r="J224" s="5"/>
      <c r="K224" s="5"/>
      <c r="L224" s="5">
        <v>1931796.63</v>
      </c>
      <c r="M224" s="5">
        <f>VLOOKUP(A224,'Detail SFPR'!$A$5:$E$360,5,FALSE)</f>
        <v>2526173.1955299224</v>
      </c>
      <c r="N224" s="5">
        <f t="shared" si="84"/>
        <v>495293.99205608445</v>
      </c>
      <c r="O224" s="5">
        <v>161563.03</v>
      </c>
      <c r="P224" s="5">
        <f>VLOOKUP(A224,'Detail SFPR'!$A$5:$F$360,6,FALSE)</f>
        <v>222815.4</v>
      </c>
      <c r="Q224" s="5">
        <f t="shared" si="85"/>
        <v>51041.599921000001</v>
      </c>
      <c r="R224" s="5">
        <v>283051.46999999997</v>
      </c>
      <c r="S224" s="5">
        <f>VLOOKUP(A224,'Detail SFPR'!$A$5:$G$360,7,FALSE)</f>
        <v>351476.65309253545</v>
      </c>
      <c r="T224" s="5">
        <f t="shared" si="104"/>
        <v>57018.705071009812</v>
      </c>
      <c r="U224" s="5">
        <v>3193.27</v>
      </c>
      <c r="V224" s="5">
        <f>VLOOKUP(A224,'Detail SFPR'!$A$5:$H$360,8,FALSE)</f>
        <v>3467.2453270000005</v>
      </c>
      <c r="W224" s="5">
        <f t="shared" si="105"/>
        <v>228.30363998910047</v>
      </c>
      <c r="X224" s="5">
        <v>0</v>
      </c>
      <c r="Y224" s="5">
        <f>VLOOKUP(A224,'Detail SFPR'!$A$5:$I$360,9,FALSE)</f>
        <v>0</v>
      </c>
      <c r="Z224" s="5">
        <f t="shared" si="106"/>
        <v>0</v>
      </c>
      <c r="AA224" s="5">
        <f t="shared" si="107"/>
        <v>2379604.4</v>
      </c>
      <c r="AB224" s="5">
        <f t="shared" si="108"/>
        <v>3103932.4939494575</v>
      </c>
      <c r="AC224" s="5">
        <f t="shared" si="109"/>
        <v>603582.60068808333</v>
      </c>
      <c r="AD224" s="5">
        <f t="shared" si="110"/>
        <v>2983187.0006880835</v>
      </c>
      <c r="AE224" s="5"/>
      <c r="AF224" s="5"/>
      <c r="AG224" s="5">
        <f t="shared" si="86"/>
        <v>495293.99205608445</v>
      </c>
      <c r="AH224" s="5">
        <f t="shared" si="87"/>
        <v>51041.599921000001</v>
      </c>
      <c r="AI224" s="5">
        <f t="shared" si="88"/>
        <v>57018.705071009812</v>
      </c>
      <c r="AJ224" s="5">
        <f t="shared" si="89"/>
        <v>228.30363998910047</v>
      </c>
      <c r="AK224" s="5">
        <f t="shared" si="90"/>
        <v>0</v>
      </c>
      <c r="AL224" s="5">
        <f t="shared" si="91"/>
        <v>2379604.4</v>
      </c>
      <c r="AM224" s="5">
        <f t="shared" si="92"/>
        <v>3103932.4939494575</v>
      </c>
      <c r="AN224" s="5">
        <f t="shared" si="93"/>
        <v>603582.60068808333</v>
      </c>
      <c r="AO224" s="5">
        <f t="shared" si="94"/>
        <v>2983187.0006880835</v>
      </c>
      <c r="AP224" s="5">
        <f>VLOOKUP(A224,'Detail SFPR'!$A$5:$M$361,13,FALSE)</f>
        <v>0</v>
      </c>
      <c r="AQ224" s="5">
        <f>VLOOKUP(A224,'Detail SFPR'!A:X,23,FALSE)</f>
        <v>3537416.2742518978</v>
      </c>
      <c r="AR224" s="5">
        <f>VLOOKUP(A224,'Detail SFPR'!$A$5:$T$361,19,FALSE)</f>
        <v>10559.79</v>
      </c>
      <c r="AS224" s="5">
        <f>VLOOKUP(A224,'Detail SFPR'!$A$5:$U$360,21,FALSE)</f>
        <v>12220.46488</v>
      </c>
      <c r="AT224" s="5">
        <f>VLOOKUP(A224,'Detail SFPR'!$A$5:$V$361,22,FALSE)</f>
        <v>299058.66662244039</v>
      </c>
      <c r="AU224" s="5">
        <f t="shared" si="111"/>
        <v>6842442.1964424215</v>
      </c>
      <c r="AV224" s="5"/>
      <c r="AW224" s="5">
        <v>0</v>
      </c>
      <c r="AX224" s="5">
        <v>0</v>
      </c>
      <c r="AY224" s="5">
        <f t="shared" si="95"/>
        <v>0</v>
      </c>
      <c r="AZ224" s="5">
        <f t="shared" si="96"/>
        <v>6842442.1964424215</v>
      </c>
      <c r="BA224" s="5">
        <f t="shared" si="97"/>
        <v>2427090.6220560842</v>
      </c>
      <c r="BB224">
        <v>0</v>
      </c>
      <c r="BC224" s="5">
        <f t="shared" si="98"/>
        <v>2427090.6220560842</v>
      </c>
      <c r="BD224" s="5">
        <f t="shared" si="99"/>
        <v>212604.62992099999</v>
      </c>
      <c r="BE224" s="5">
        <f t="shared" si="100"/>
        <v>340070.17507100978</v>
      </c>
      <c r="BF224" s="5">
        <f t="shared" si="101"/>
        <v>3421.5736399891002</v>
      </c>
      <c r="BG224" s="5">
        <f t="shared" si="102"/>
        <v>0</v>
      </c>
      <c r="BH224" s="5">
        <f t="shared" si="103"/>
        <v>2983187.000688083</v>
      </c>
      <c r="BI224" s="5">
        <f>VLOOKUP(A224,'Base Cost'!$A$5:$AF$361,32,FALSE)</f>
        <v>128505.67155960307</v>
      </c>
    </row>
    <row r="225" spans="1:61">
      <c r="A225" t="s">
        <v>578</v>
      </c>
      <c r="B225" t="s">
        <v>579</v>
      </c>
      <c r="C225" t="s">
        <v>93</v>
      </c>
      <c r="D225" s="12" t="s">
        <v>1070</v>
      </c>
      <c r="J225" s="5"/>
      <c r="K225" s="5"/>
      <c r="L225" s="5">
        <v>903586.44</v>
      </c>
      <c r="M225" s="5">
        <f>VLOOKUP(A225,'Detail SFPR'!$A$5:$E$360,5,FALSE)</f>
        <v>1299003.6957809855</v>
      </c>
      <c r="N225" s="5">
        <f t="shared" si="84"/>
        <v>329501.19924229529</v>
      </c>
      <c r="O225" s="5">
        <v>273902.64</v>
      </c>
      <c r="P225" s="5">
        <f>VLOOKUP(A225,'Detail SFPR'!$A$5:$F$360,6,FALSE)</f>
        <v>359591.09</v>
      </c>
      <c r="Q225" s="5">
        <f t="shared" si="85"/>
        <v>71404.185385000019</v>
      </c>
      <c r="R225" s="5">
        <v>139067.76</v>
      </c>
      <c r="S225" s="5">
        <f>VLOOKUP(A225,'Detail SFPR'!$A$5:$G$360,7,FALSE)</f>
        <v>138898.6271418462</v>
      </c>
      <c r="T225" s="5">
        <f t="shared" si="104"/>
        <v>-140.93841069957068</v>
      </c>
      <c r="U225" s="5">
        <v>758</v>
      </c>
      <c r="V225" s="5">
        <f>VLOOKUP(A225,'Detail SFPR'!$A$5:$H$360,8,FALSE)</f>
        <v>867.84153300000014</v>
      </c>
      <c r="W225" s="5">
        <f t="shared" si="105"/>
        <v>91.530949448900117</v>
      </c>
      <c r="X225" s="5">
        <v>0</v>
      </c>
      <c r="Y225" s="5">
        <f>VLOOKUP(A225,'Detail SFPR'!$A$5:$I$360,9,FALSE)</f>
        <v>0</v>
      </c>
      <c r="Z225" s="5">
        <f t="shared" si="106"/>
        <v>0</v>
      </c>
      <c r="AA225" s="5">
        <f t="shared" si="107"/>
        <v>1317314.8400000001</v>
      </c>
      <c r="AB225" s="5">
        <f t="shared" si="108"/>
        <v>1798361.2544558318</v>
      </c>
      <c r="AC225" s="5">
        <f t="shared" si="109"/>
        <v>400855.97716604464</v>
      </c>
      <c r="AD225" s="5">
        <f t="shared" si="110"/>
        <v>1718170.8171660448</v>
      </c>
      <c r="AE225" s="5"/>
      <c r="AF225" s="5"/>
      <c r="AG225" s="5">
        <f t="shared" si="86"/>
        <v>329501.19924229529</v>
      </c>
      <c r="AH225" s="5">
        <f t="shared" si="87"/>
        <v>71404.185385000019</v>
      </c>
      <c r="AI225" s="5">
        <f t="shared" si="88"/>
        <v>-140.93841069957068</v>
      </c>
      <c r="AJ225" s="5">
        <f t="shared" si="89"/>
        <v>91.530949448900117</v>
      </c>
      <c r="AK225" s="5">
        <f t="shared" si="90"/>
        <v>0</v>
      </c>
      <c r="AL225" s="5">
        <f t="shared" si="91"/>
        <v>1317314.8400000001</v>
      </c>
      <c r="AM225" s="5">
        <f t="shared" si="92"/>
        <v>1798361.2544558318</v>
      </c>
      <c r="AN225" s="5">
        <f t="shared" si="93"/>
        <v>400855.97716604464</v>
      </c>
      <c r="AO225" s="5">
        <f t="shared" si="94"/>
        <v>1718170.8171660448</v>
      </c>
      <c r="AP225" s="5">
        <f>VLOOKUP(A225,'Detail SFPR'!$A$5:$M$361,13,FALSE)</f>
        <v>0</v>
      </c>
      <c r="AQ225" s="5">
        <f>VLOOKUP(A225,'Detail SFPR'!A:X,23,FALSE)</f>
        <v>2038966.3461330477</v>
      </c>
      <c r="AR225" s="5">
        <f>VLOOKUP(A225,'Detail SFPR'!$A$5:$T$361,19,FALSE)</f>
        <v>11005.16</v>
      </c>
      <c r="AS225" s="5">
        <f>VLOOKUP(A225,'Detail SFPR'!$A$5:$U$360,21,FALSE)</f>
        <v>6782.9667600000002</v>
      </c>
      <c r="AT225" s="5">
        <f>VLOOKUP(A225,'Detail SFPR'!$A$5:$V$361,22,FALSE)</f>
        <v>165992.45731721583</v>
      </c>
      <c r="AU225" s="5">
        <f t="shared" si="111"/>
        <v>3940917.7473763088</v>
      </c>
      <c r="AV225" s="5"/>
      <c r="AW225" s="5">
        <v>0</v>
      </c>
      <c r="AX225" s="5">
        <v>0</v>
      </c>
      <c r="AY225" s="5">
        <f t="shared" si="95"/>
        <v>0</v>
      </c>
      <c r="AZ225" s="5">
        <f t="shared" si="96"/>
        <v>3940917.7473763088</v>
      </c>
      <c r="BA225" s="5">
        <f t="shared" si="97"/>
        <v>1233087.6392422952</v>
      </c>
      <c r="BB225">
        <v>0</v>
      </c>
      <c r="BC225" s="5">
        <f t="shared" si="98"/>
        <v>1233087.6392422952</v>
      </c>
      <c r="BD225" s="5">
        <f t="shared" si="99"/>
        <v>345306.82538500003</v>
      </c>
      <c r="BE225" s="5">
        <f t="shared" si="100"/>
        <v>138926.82158930044</v>
      </c>
      <c r="BF225" s="5">
        <f t="shared" si="101"/>
        <v>849.53094944890017</v>
      </c>
      <c r="BG225" s="5">
        <f t="shared" si="102"/>
        <v>0</v>
      </c>
      <c r="BH225" s="5">
        <f t="shared" si="103"/>
        <v>1718170.8171660446</v>
      </c>
      <c r="BI225" s="5">
        <f>VLOOKUP(A225,'Base Cost'!$A$5:$AF$361,32,FALSE)</f>
        <v>71327.049111429966</v>
      </c>
    </row>
    <row r="226" spans="1:61">
      <c r="A226" t="s">
        <v>580</v>
      </c>
      <c r="B226" t="s">
        <v>1956</v>
      </c>
      <c r="C226" t="s">
        <v>75</v>
      </c>
      <c r="D226" s="12" t="s">
        <v>1070</v>
      </c>
      <c r="J226" s="5"/>
      <c r="K226" s="5"/>
      <c r="L226" s="5">
        <v>1593237.11</v>
      </c>
      <c r="M226" s="5">
        <f>VLOOKUP(A226,'Detail SFPR'!$A$5:$E$360,5,FALSE)</f>
        <v>2185068.1038322193</v>
      </c>
      <c r="N226" s="5">
        <f t="shared" si="84"/>
        <v>493172.76716038823</v>
      </c>
      <c r="O226" s="5">
        <v>79985.039999999994</v>
      </c>
      <c r="P226" s="5">
        <f>VLOOKUP(A226,'Detail SFPR'!$A$5:$F$360,6,FALSE)</f>
        <v>134226.95000000001</v>
      </c>
      <c r="Q226" s="5">
        <f t="shared" si="85"/>
        <v>45199.783603000018</v>
      </c>
      <c r="R226" s="5">
        <v>163944.84</v>
      </c>
      <c r="S226" s="5">
        <f>VLOOKUP(A226,'Detail SFPR'!$A$5:$G$360,7,FALSE)</f>
        <v>281676.59448205883</v>
      </c>
      <c r="T226" s="5">
        <f t="shared" si="104"/>
        <v>98105.871009899638</v>
      </c>
      <c r="U226" s="5">
        <v>4544</v>
      </c>
      <c r="V226" s="5">
        <f>VLOOKUP(A226,'Detail SFPR'!$A$5:$H$360,8,FALSE)</f>
        <v>5198.8075880000006</v>
      </c>
      <c r="W226" s="5">
        <f t="shared" si="105"/>
        <v>545.65116308040047</v>
      </c>
      <c r="X226" s="5">
        <v>0</v>
      </c>
      <c r="Y226" s="5">
        <f>VLOOKUP(A226,'Detail SFPR'!$A$5:$I$360,9,FALSE)</f>
        <v>0</v>
      </c>
      <c r="Z226" s="5">
        <f t="shared" si="106"/>
        <v>0</v>
      </c>
      <c r="AA226" s="5">
        <f t="shared" si="107"/>
        <v>1841710.9900000002</v>
      </c>
      <c r="AB226" s="5">
        <f t="shared" si="108"/>
        <v>2606170.455902278</v>
      </c>
      <c r="AC226" s="5">
        <f t="shared" si="109"/>
        <v>637024.07293636829</v>
      </c>
      <c r="AD226" s="5">
        <f t="shared" si="110"/>
        <v>2478735.0629363684</v>
      </c>
      <c r="AE226" s="5"/>
      <c r="AF226" s="5"/>
      <c r="AG226" s="5">
        <f t="shared" si="86"/>
        <v>493172.76716038823</v>
      </c>
      <c r="AH226" s="5">
        <f t="shared" si="87"/>
        <v>45199.783603000018</v>
      </c>
      <c r="AI226" s="5">
        <f t="shared" si="88"/>
        <v>98105.871009899638</v>
      </c>
      <c r="AJ226" s="5">
        <f t="shared" si="89"/>
        <v>545.65116308040047</v>
      </c>
      <c r="AK226" s="5">
        <f t="shared" si="90"/>
        <v>0</v>
      </c>
      <c r="AL226" s="5">
        <f t="shared" si="91"/>
        <v>1841710.9900000002</v>
      </c>
      <c r="AM226" s="5">
        <f t="shared" si="92"/>
        <v>2606170.455902278</v>
      </c>
      <c r="AN226" s="5">
        <f t="shared" si="93"/>
        <v>637024.07293636829</v>
      </c>
      <c r="AO226" s="5">
        <f t="shared" si="94"/>
        <v>2478735.0629363684</v>
      </c>
      <c r="AP226" s="5">
        <f>VLOOKUP(A226,'Detail SFPR'!$A$5:$M$361,13,FALSE)</f>
        <v>0</v>
      </c>
      <c r="AQ226" s="5">
        <f>VLOOKUP(A226,'Detail SFPR'!A:X,23,FALSE)</f>
        <v>2982041.1835010885</v>
      </c>
      <c r="AR226" s="5">
        <f>VLOOKUP(A226,'Detail SFPR'!$A$5:$T$361,19,FALSE)</f>
        <v>10238.06</v>
      </c>
      <c r="AS226" s="5">
        <f>VLOOKUP(A226,'Detail SFPR'!$A$5:$U$360,21,FALSE)</f>
        <v>10596.27888</v>
      </c>
      <c r="AT226" s="5">
        <f>VLOOKUP(A226,'Detail SFPR'!$A$5:$V$361,22,FALSE)</f>
        <v>259311.65991881042</v>
      </c>
      <c r="AU226" s="5">
        <f t="shared" si="111"/>
        <v>5740922.2452362664</v>
      </c>
      <c r="AV226" s="5"/>
      <c r="AW226" s="5">
        <v>0</v>
      </c>
      <c r="AX226" s="5">
        <v>0</v>
      </c>
      <c r="AY226" s="5">
        <f t="shared" si="95"/>
        <v>0</v>
      </c>
      <c r="AZ226" s="5">
        <f t="shared" si="96"/>
        <v>5740922.2452362664</v>
      </c>
      <c r="BA226" s="5">
        <f t="shared" si="97"/>
        <v>2086409.8771603883</v>
      </c>
      <c r="BB226">
        <v>0</v>
      </c>
      <c r="BC226" s="5">
        <f t="shared" si="98"/>
        <v>2086409.8771603883</v>
      </c>
      <c r="BD226" s="5">
        <f t="shared" si="99"/>
        <v>125184.82360300001</v>
      </c>
      <c r="BE226" s="5">
        <f t="shared" si="100"/>
        <v>262050.71100989962</v>
      </c>
      <c r="BF226" s="5">
        <f t="shared" si="101"/>
        <v>5089.6511630804007</v>
      </c>
      <c r="BG226" s="5">
        <f t="shared" si="102"/>
        <v>0</v>
      </c>
      <c r="BH226" s="5">
        <f t="shared" si="103"/>
        <v>2478735.0629363679</v>
      </c>
      <c r="BI226" s="5">
        <f>VLOOKUP(A226,'Base Cost'!$A$5:$AF$361,32,FALSE)</f>
        <v>111426.36118006983</v>
      </c>
    </row>
    <row r="227" spans="1:61">
      <c r="A227" t="s">
        <v>582</v>
      </c>
      <c r="B227" t="s">
        <v>1957</v>
      </c>
      <c r="C227" t="s">
        <v>93</v>
      </c>
      <c r="D227" s="12" t="s">
        <v>1070</v>
      </c>
      <c r="J227" s="5"/>
      <c r="K227" s="5"/>
      <c r="L227" s="5">
        <v>936194.44</v>
      </c>
      <c r="M227" s="5">
        <f>VLOOKUP(A227,'Detail SFPR'!$A$5:$E$360,5,FALSE)</f>
        <v>1353264.1875855243</v>
      </c>
      <c r="N227" s="5">
        <f t="shared" si="84"/>
        <v>347544.22066301748</v>
      </c>
      <c r="O227" s="5">
        <v>7393.56</v>
      </c>
      <c r="P227" s="5">
        <f>VLOOKUP(A227,'Detail SFPR'!$A$5:$F$360,6,FALSE)</f>
        <v>0</v>
      </c>
      <c r="Q227" s="5">
        <f t="shared" si="85"/>
        <v>-6161.0535480000008</v>
      </c>
      <c r="R227" s="5">
        <v>117473.3</v>
      </c>
      <c r="S227" s="5">
        <f>VLOOKUP(A227,'Detail SFPR'!$A$5:$G$360,7,FALSE)</f>
        <v>144499.35855682634</v>
      </c>
      <c r="T227" s="5">
        <f t="shared" si="104"/>
        <v>22520.814595403386</v>
      </c>
      <c r="U227" s="5">
        <v>162057.95000000001</v>
      </c>
      <c r="V227" s="5">
        <f>VLOOKUP(A227,'Detail SFPR'!$A$5:$H$360,8,FALSE)</f>
        <v>171252.08470773962</v>
      </c>
      <c r="W227" s="5">
        <f t="shared" si="105"/>
        <v>7661.4724519594138</v>
      </c>
      <c r="X227" s="5">
        <v>0</v>
      </c>
      <c r="Y227" s="5">
        <f>VLOOKUP(A227,'Detail SFPR'!$A$5:$I$360,9,FALSE)</f>
        <v>0</v>
      </c>
      <c r="Z227" s="5">
        <f t="shared" si="106"/>
        <v>0</v>
      </c>
      <c r="AA227" s="5">
        <f t="shared" si="107"/>
        <v>1223119.25</v>
      </c>
      <c r="AB227" s="5">
        <f t="shared" si="108"/>
        <v>1669015.6308500902</v>
      </c>
      <c r="AC227" s="5">
        <f t="shared" si="109"/>
        <v>371565.45416238025</v>
      </c>
      <c r="AD227" s="5">
        <f t="shared" si="110"/>
        <v>1594684.7041623802</v>
      </c>
      <c r="AE227" s="5"/>
      <c r="AF227" s="5"/>
      <c r="AG227" s="5">
        <f t="shared" si="86"/>
        <v>347544.22066301748</v>
      </c>
      <c r="AH227" s="5">
        <f t="shared" si="87"/>
        <v>-6161.0535480000008</v>
      </c>
      <c r="AI227" s="5">
        <f t="shared" si="88"/>
        <v>22520.814595403386</v>
      </c>
      <c r="AJ227" s="5">
        <f t="shared" si="89"/>
        <v>7661.4724519594138</v>
      </c>
      <c r="AK227" s="5">
        <f t="shared" si="90"/>
        <v>0</v>
      </c>
      <c r="AL227" s="5">
        <f t="shared" si="91"/>
        <v>1223119.25</v>
      </c>
      <c r="AM227" s="5">
        <f t="shared" si="92"/>
        <v>1669015.6308500902</v>
      </c>
      <c r="AN227" s="5">
        <f t="shared" si="93"/>
        <v>371565.45416238025</v>
      </c>
      <c r="AO227" s="5">
        <f t="shared" si="94"/>
        <v>1594684.7041623802</v>
      </c>
      <c r="AP227" s="5">
        <f>VLOOKUP(A227,'Detail SFPR'!$A$5:$M$361,13,FALSE)</f>
        <v>183193.66</v>
      </c>
      <c r="AQ227" s="5">
        <f>VLOOKUP(A227,'Detail SFPR'!A:X,23,FALSE)</f>
        <v>2072562.4516219441</v>
      </c>
      <c r="AR227" s="5">
        <f>VLOOKUP(A227,'Detail SFPR'!$A$5:$T$361,19,FALSE)</f>
        <v>12326.58</v>
      </c>
      <c r="AS227" s="5">
        <f>VLOOKUP(A227,'Detail SFPR'!$A$5:$U$360,21,FALSE)</f>
        <v>6212.0388000000003</v>
      </c>
      <c r="AT227" s="5">
        <f>VLOOKUP(A227,'Detail SFPR'!$A$5:$V$361,22,FALSE)</f>
        <v>152020.733971854</v>
      </c>
      <c r="AU227" s="5">
        <f t="shared" si="111"/>
        <v>4021000.1685561785</v>
      </c>
      <c r="AV227" s="5"/>
      <c r="AW227" s="5">
        <v>0</v>
      </c>
      <c r="AX227" s="5">
        <v>0</v>
      </c>
      <c r="AY227" s="5">
        <f t="shared" si="95"/>
        <v>0</v>
      </c>
      <c r="AZ227" s="5">
        <f t="shared" si="96"/>
        <v>4021000.1685561785</v>
      </c>
      <c r="BA227" s="5">
        <f t="shared" si="97"/>
        <v>1283738.6606630175</v>
      </c>
      <c r="BB227">
        <v>0</v>
      </c>
      <c r="BC227" s="5">
        <f t="shared" si="98"/>
        <v>1283738.6606630175</v>
      </c>
      <c r="BD227" s="5">
        <f t="shared" si="99"/>
        <v>1232.5064519999996</v>
      </c>
      <c r="BE227" s="5">
        <f t="shared" si="100"/>
        <v>139994.1145954034</v>
      </c>
      <c r="BF227" s="5">
        <f t="shared" si="101"/>
        <v>169719.42245195943</v>
      </c>
      <c r="BG227" s="5">
        <f t="shared" si="102"/>
        <v>0</v>
      </c>
      <c r="BH227" s="5">
        <f t="shared" si="103"/>
        <v>1594684.7041623804</v>
      </c>
      <c r="BI227" s="5">
        <f>VLOOKUP(A227,'Base Cost'!$A$5:$AF$361,32,FALSE)</f>
        <v>65323.391997531842</v>
      </c>
    </row>
    <row r="228" spans="1:61">
      <c r="A228" t="s">
        <v>584</v>
      </c>
      <c r="B228" t="s">
        <v>2807</v>
      </c>
      <c r="C228" t="s">
        <v>72</v>
      </c>
      <c r="D228" s="12" t="s">
        <v>1070</v>
      </c>
      <c r="J228" s="5"/>
      <c r="K228" s="5"/>
      <c r="L228" s="5">
        <v>876676.37</v>
      </c>
      <c r="M228" s="5">
        <f>VLOOKUP(A228,'Detail SFPR'!$A$5:$E$360,5,FALSE)</f>
        <v>947577.87804537173</v>
      </c>
      <c r="N228" s="5">
        <f t="shared" si="84"/>
        <v>59082.226654208273</v>
      </c>
      <c r="O228" s="5">
        <v>82846.36</v>
      </c>
      <c r="P228" s="5">
        <f>VLOOKUP(A228,'Detail SFPR'!$A$5:$F$360,6,FALSE)</f>
        <v>77032.14</v>
      </c>
      <c r="Q228" s="5">
        <f t="shared" si="85"/>
        <v>-4844.9895260000012</v>
      </c>
      <c r="R228" s="5">
        <v>108684.49</v>
      </c>
      <c r="S228" s="5">
        <f>VLOOKUP(A228,'Detail SFPR'!$A$5:$G$360,7,FALSE)</f>
        <v>148848.84689271648</v>
      </c>
      <c r="T228" s="5">
        <f t="shared" si="104"/>
        <v>33468.958598700643</v>
      </c>
      <c r="U228" s="5">
        <v>0</v>
      </c>
      <c r="V228" s="5">
        <f>VLOOKUP(A228,'Detail SFPR'!$A$5:$H$360,8,FALSE)</f>
        <v>0</v>
      </c>
      <c r="W228" s="5">
        <f t="shared" si="105"/>
        <v>0</v>
      </c>
      <c r="X228" s="5">
        <v>375341.71</v>
      </c>
      <c r="Y228" s="5">
        <f>VLOOKUP(A228,'Detail SFPR'!$A$5:$I$360,9,FALSE)</f>
        <v>269188.57035994704</v>
      </c>
      <c r="Z228" s="5">
        <f t="shared" si="106"/>
        <v>-88457.41126205615</v>
      </c>
      <c r="AA228" s="5">
        <f t="shared" si="107"/>
        <v>1443548.93</v>
      </c>
      <c r="AB228" s="5">
        <f t="shared" si="108"/>
        <v>1442647.4352980354</v>
      </c>
      <c r="AC228" s="5">
        <f t="shared" si="109"/>
        <v>-751.215535147232</v>
      </c>
      <c r="AD228" s="5">
        <f t="shared" si="110"/>
        <v>1442797.7144648526</v>
      </c>
      <c r="AE228" s="5"/>
      <c r="AF228" s="5"/>
      <c r="AG228" s="5">
        <f t="shared" si="86"/>
        <v>59082.226654208273</v>
      </c>
      <c r="AH228" s="5">
        <f t="shared" si="87"/>
        <v>-4844.9895260000012</v>
      </c>
      <c r="AI228" s="5">
        <f t="shared" si="88"/>
        <v>33468.958598700643</v>
      </c>
      <c r="AJ228" s="5">
        <f t="shared" si="89"/>
        <v>0</v>
      </c>
      <c r="AK228" s="5">
        <f t="shared" si="90"/>
        <v>-88457.41126205615</v>
      </c>
      <c r="AL228" s="5">
        <f t="shared" si="91"/>
        <v>1443548.93</v>
      </c>
      <c r="AM228" s="5">
        <f t="shared" si="92"/>
        <v>1442647.4352980354</v>
      </c>
      <c r="AN228" s="5">
        <f t="shared" si="93"/>
        <v>-751.215535147232</v>
      </c>
      <c r="AO228" s="5">
        <f t="shared" si="94"/>
        <v>1442647.4352980354</v>
      </c>
      <c r="AP228" s="5">
        <f>VLOOKUP(A228,'Detail SFPR'!$A$5:$M$361,13,FALSE)</f>
        <v>37441.040000000001</v>
      </c>
      <c r="AQ228" s="5">
        <f>VLOOKUP(A228,'Detail SFPR'!A:X,23,FALSE)</f>
        <v>1622221.8662236223</v>
      </c>
      <c r="AR228" s="5">
        <f>VLOOKUP(A228,'Detail SFPR'!$A$5:$T$361,19,FALSE)</f>
        <v>15175.31</v>
      </c>
      <c r="AS228" s="5">
        <f>VLOOKUP(A228,'Detail SFPR'!$A$5:$U$360,21,FALSE)</f>
        <v>4006.9229599999999</v>
      </c>
      <c r="AT228" s="5">
        <f>VLOOKUP(A228,'Detail SFPR'!$A$5:$V$361,22,FALSE)</f>
        <v>98057.238365586803</v>
      </c>
      <c r="AU228" s="5">
        <f t="shared" si="111"/>
        <v>3219549.812847245</v>
      </c>
      <c r="AV228" s="5"/>
      <c r="AW228" s="5">
        <v>0</v>
      </c>
      <c r="AX228" s="5">
        <v>0</v>
      </c>
      <c r="AY228" s="5">
        <f t="shared" si="95"/>
        <v>0</v>
      </c>
      <c r="AZ228" s="5">
        <f t="shared" si="96"/>
        <v>3219549.812847245</v>
      </c>
      <c r="BA228" s="5">
        <f t="shared" si="97"/>
        <v>947577.87804537173</v>
      </c>
      <c r="BB228">
        <v>0</v>
      </c>
      <c r="BC228" s="5">
        <f t="shared" si="98"/>
        <v>947577.87804537173</v>
      </c>
      <c r="BD228" s="5">
        <f t="shared" si="99"/>
        <v>77032.14</v>
      </c>
      <c r="BE228" s="5">
        <f t="shared" si="100"/>
        <v>148848.84689271648</v>
      </c>
      <c r="BF228" s="5">
        <f t="shared" si="101"/>
        <v>0</v>
      </c>
      <c r="BG228" s="5">
        <f t="shared" si="102"/>
        <v>269188.57035994704</v>
      </c>
      <c r="BH228" s="5">
        <f t="shared" si="103"/>
        <v>1442647.4352980354</v>
      </c>
      <c r="BI228" s="5">
        <f>VLOOKUP(A228,'Base Cost'!$A$5:$AF$361,32,FALSE)</f>
        <v>42135.248611130788</v>
      </c>
    </row>
    <row r="229" spans="1:61">
      <c r="A229" t="s">
        <v>586</v>
      </c>
      <c r="B229" t="s">
        <v>587</v>
      </c>
      <c r="C229" t="s">
        <v>98</v>
      </c>
      <c r="D229" s="12" t="s">
        <v>1070</v>
      </c>
      <c r="J229" s="5"/>
      <c r="K229" s="5"/>
      <c r="L229" s="5">
        <v>555159.37</v>
      </c>
      <c r="M229" s="5">
        <f>VLOOKUP(A229,'Detail SFPR'!$A$5:$E$360,5,FALSE)</f>
        <v>757244.62847743812</v>
      </c>
      <c r="N229" s="5">
        <f t="shared" si="84"/>
        <v>168397.64588924919</v>
      </c>
      <c r="O229" s="5">
        <v>132605.72</v>
      </c>
      <c r="P229" s="5">
        <f>VLOOKUP(A229,'Detail SFPR'!$A$5:$F$360,6,FALSE)</f>
        <v>156355.08000000002</v>
      </c>
      <c r="Q229" s="5">
        <f t="shared" si="85"/>
        <v>19790.341688000015</v>
      </c>
      <c r="R229" s="5">
        <v>83799.320000000007</v>
      </c>
      <c r="S229" s="5">
        <f>VLOOKUP(A229,'Detail SFPR'!$A$5:$G$360,7,FALSE)</f>
        <v>115212.92259019762</v>
      </c>
      <c r="T229" s="5">
        <f t="shared" si="104"/>
        <v>26176.95503841167</v>
      </c>
      <c r="U229" s="5">
        <v>0</v>
      </c>
      <c r="V229" s="5">
        <f>VLOOKUP(A229,'Detail SFPR'!$A$5:$H$360,8,FALSE)</f>
        <v>0</v>
      </c>
      <c r="W229" s="5">
        <f t="shared" si="105"/>
        <v>0</v>
      </c>
      <c r="X229" s="5">
        <v>199433.62</v>
      </c>
      <c r="Y229" s="5">
        <f>VLOOKUP(A229,'Detail SFPR'!$A$5:$I$360,9,FALSE)</f>
        <v>265208.47186414932</v>
      </c>
      <c r="Z229" s="5">
        <f t="shared" si="106"/>
        <v>54810.184058395636</v>
      </c>
      <c r="AA229" s="5">
        <f t="shared" si="107"/>
        <v>970998.02999999991</v>
      </c>
      <c r="AB229" s="5">
        <f t="shared" si="108"/>
        <v>1294021.1029317852</v>
      </c>
      <c r="AC229" s="5">
        <f t="shared" si="109"/>
        <v>269175.12667405652</v>
      </c>
      <c r="AD229" s="5">
        <f t="shared" si="110"/>
        <v>1240173.1566740563</v>
      </c>
      <c r="AE229" s="5"/>
      <c r="AF229" s="5"/>
      <c r="AG229" s="5">
        <f t="shared" si="86"/>
        <v>168397.64588924919</v>
      </c>
      <c r="AH229" s="5">
        <f t="shared" si="87"/>
        <v>19790.341688000015</v>
      </c>
      <c r="AI229" s="5">
        <f t="shared" si="88"/>
        <v>26176.95503841167</v>
      </c>
      <c r="AJ229" s="5">
        <f t="shared" si="89"/>
        <v>0</v>
      </c>
      <c r="AK229" s="5">
        <f t="shared" si="90"/>
        <v>54810.184058395636</v>
      </c>
      <c r="AL229" s="5">
        <f t="shared" si="91"/>
        <v>970998.02999999991</v>
      </c>
      <c r="AM229" s="5">
        <f t="shared" si="92"/>
        <v>1294021.1029317852</v>
      </c>
      <c r="AN229" s="5">
        <f t="shared" si="93"/>
        <v>269175.12667405652</v>
      </c>
      <c r="AO229" s="5">
        <f t="shared" si="94"/>
        <v>1240173.1566740563</v>
      </c>
      <c r="AP229" s="5">
        <f>VLOOKUP(A229,'Detail SFPR'!$A$5:$M$361,13,FALSE)</f>
        <v>81567.98000000001</v>
      </c>
      <c r="AQ229" s="5">
        <f>VLOOKUP(A229,'Detail SFPR'!A:X,23,FALSE)</f>
        <v>1492186.5071606592</v>
      </c>
      <c r="AR229" s="5">
        <f>VLOOKUP(A229,'Detail SFPR'!$A$5:$T$361,19,FALSE)</f>
        <v>17139.59</v>
      </c>
      <c r="AS229" s="5">
        <f>VLOOKUP(A229,'Detail SFPR'!$A$5:$U$360,21,FALSE)</f>
        <v>3287.0312400000003</v>
      </c>
      <c r="AT229" s="5">
        <f>VLOOKUP(A229,'Detail SFPR'!$A$5:$V$361,22,FALSE)</f>
        <v>80440.080588874203</v>
      </c>
      <c r="AU229" s="5">
        <f t="shared" si="111"/>
        <v>2914794.3456635899</v>
      </c>
      <c r="AV229" s="5"/>
      <c r="AW229" s="5">
        <v>0</v>
      </c>
      <c r="AX229" s="5">
        <v>0</v>
      </c>
      <c r="AY229" s="5">
        <f t="shared" si="95"/>
        <v>0</v>
      </c>
      <c r="AZ229" s="5">
        <f t="shared" si="96"/>
        <v>2914794.3456635899</v>
      </c>
      <c r="BA229" s="5">
        <f t="shared" si="97"/>
        <v>723557.01588924916</v>
      </c>
      <c r="BB229">
        <v>0</v>
      </c>
      <c r="BC229" s="5">
        <f t="shared" si="98"/>
        <v>723557.01588924916</v>
      </c>
      <c r="BD229" s="5">
        <f t="shared" si="99"/>
        <v>152396.06168800002</v>
      </c>
      <c r="BE229" s="5">
        <f t="shared" si="100"/>
        <v>109976.27503841168</v>
      </c>
      <c r="BF229" s="5">
        <f t="shared" si="101"/>
        <v>0</v>
      </c>
      <c r="BG229" s="5">
        <f t="shared" si="102"/>
        <v>254243.80405839562</v>
      </c>
      <c r="BH229" s="5">
        <f t="shared" si="103"/>
        <v>1240173.1566740565</v>
      </c>
      <c r="BI229" s="5">
        <f>VLOOKUP(A229,'Base Cost'!$A$5:$AF$361,32,FALSE)</f>
        <v>34565.146341109968</v>
      </c>
    </row>
    <row r="230" spans="1:61">
      <c r="A230" t="s">
        <v>588</v>
      </c>
      <c r="B230" t="s">
        <v>1959</v>
      </c>
      <c r="C230" t="s">
        <v>590</v>
      </c>
      <c r="D230" s="12" t="s">
        <v>1070</v>
      </c>
      <c r="J230" s="5"/>
      <c r="K230" s="5"/>
      <c r="L230" s="5">
        <v>1821260.19</v>
      </c>
      <c r="M230" s="5">
        <f>VLOOKUP(A230,'Detail SFPR'!$A$5:$E$360,5,FALSE)</f>
        <v>3331382.4999001226</v>
      </c>
      <c r="N230" s="5">
        <f t="shared" si="84"/>
        <v>1258384.9208397723</v>
      </c>
      <c r="O230" s="5">
        <v>419005.84</v>
      </c>
      <c r="P230" s="5">
        <f>VLOOKUP(A230,'Detail SFPR'!$A$5:$F$360,6,FALSE)</f>
        <v>652578.75</v>
      </c>
      <c r="Q230" s="5">
        <f t="shared" si="85"/>
        <v>194636.305903</v>
      </c>
      <c r="R230" s="5">
        <v>62246.85</v>
      </c>
      <c r="S230" s="5">
        <f>VLOOKUP(A230,'Detail SFPR'!$A$5:$G$360,7,FALSE)</f>
        <v>191352.68045089836</v>
      </c>
      <c r="T230" s="5">
        <f t="shared" si="104"/>
        <v>107583.88851473361</v>
      </c>
      <c r="U230" s="5">
        <v>1654.88</v>
      </c>
      <c r="V230" s="5">
        <f>VLOOKUP(A230,'Detail SFPR'!$A$5:$H$360,8,FALSE)</f>
        <v>0</v>
      </c>
      <c r="W230" s="5">
        <f t="shared" si="105"/>
        <v>-1379.0115040000001</v>
      </c>
      <c r="X230" s="5">
        <v>911740.58</v>
      </c>
      <c r="Y230" s="5">
        <f>VLOOKUP(A230,'Detail SFPR'!$A$5:$I$360,9,FALSE)</f>
        <v>1477033.7510077073</v>
      </c>
      <c r="Z230" s="5">
        <f t="shared" si="106"/>
        <v>471058.79940072255</v>
      </c>
      <c r="AA230" s="5">
        <f t="shared" si="107"/>
        <v>3215908.34</v>
      </c>
      <c r="AB230" s="5">
        <f t="shared" si="108"/>
        <v>5652347.6813587286</v>
      </c>
      <c r="AC230" s="5">
        <f t="shared" si="109"/>
        <v>2030284.9031542286</v>
      </c>
      <c r="AD230" s="5">
        <f t="shared" si="110"/>
        <v>5246193.2431542287</v>
      </c>
      <c r="AE230" s="5"/>
      <c r="AF230" s="5"/>
      <c r="AG230" s="5">
        <f t="shared" si="86"/>
        <v>1258384.9208397723</v>
      </c>
      <c r="AH230" s="5">
        <f t="shared" si="87"/>
        <v>194636.305903</v>
      </c>
      <c r="AI230" s="5">
        <f t="shared" si="88"/>
        <v>107583.88851473361</v>
      </c>
      <c r="AJ230" s="5">
        <f t="shared" si="89"/>
        <v>-1379.0115040000001</v>
      </c>
      <c r="AK230" s="5">
        <f t="shared" si="90"/>
        <v>471058.79940072255</v>
      </c>
      <c r="AL230" s="5">
        <f t="shared" si="91"/>
        <v>3215908.34</v>
      </c>
      <c r="AM230" s="5">
        <f t="shared" si="92"/>
        <v>5652347.6813587286</v>
      </c>
      <c r="AN230" s="5">
        <f t="shared" si="93"/>
        <v>2030284.9031542286</v>
      </c>
      <c r="AO230" s="5">
        <f t="shared" si="94"/>
        <v>5246193.2431542287</v>
      </c>
      <c r="AP230" s="5">
        <f>VLOOKUP(A230,'Detail SFPR'!$A$5:$M$361,13,FALSE)</f>
        <v>0</v>
      </c>
      <c r="AQ230" s="5">
        <f>VLOOKUP(A230,'Detail SFPR'!A:X,23,FALSE)</f>
        <v>6187805.5993999792</v>
      </c>
      <c r="AR230" s="5">
        <f>VLOOKUP(A230,'Detail SFPR'!$A$5:$T$361,19,FALSE)</f>
        <v>15377.82</v>
      </c>
      <c r="AS230" s="5">
        <f>VLOOKUP(A230,'Detail SFPR'!$A$5:$U$360,21,FALSE)</f>
        <v>15095.246879999999</v>
      </c>
      <c r="AT230" s="5">
        <f>VLOOKUP(A230,'Detail SFPR'!$A$5:$V$361,22,FALSE)</f>
        <v>369410.20236125041</v>
      </c>
      <c r="AU230" s="5">
        <f t="shared" si="111"/>
        <v>11833882.111795459</v>
      </c>
      <c r="AV230" s="5"/>
      <c r="AW230" s="5">
        <v>0</v>
      </c>
      <c r="AX230" s="5">
        <v>0</v>
      </c>
      <c r="AY230" s="5">
        <f t="shared" si="95"/>
        <v>0</v>
      </c>
      <c r="AZ230" s="5">
        <f t="shared" si="96"/>
        <v>11833882.111795459</v>
      </c>
      <c r="BA230" s="5">
        <f t="shared" si="97"/>
        <v>3079645.110839772</v>
      </c>
      <c r="BB230">
        <v>0</v>
      </c>
      <c r="BC230" s="5">
        <f t="shared" si="98"/>
        <v>3079645.110839772</v>
      </c>
      <c r="BD230" s="5">
        <f t="shared" si="99"/>
        <v>613642.14590300003</v>
      </c>
      <c r="BE230" s="5">
        <f t="shared" si="100"/>
        <v>169830.73851473362</v>
      </c>
      <c r="BF230" s="5">
        <f t="shared" si="101"/>
        <v>275.86849600000005</v>
      </c>
      <c r="BG230" s="5">
        <f t="shared" si="102"/>
        <v>1382799.3794007224</v>
      </c>
      <c r="BH230" s="5">
        <f t="shared" si="103"/>
        <v>5246193.2431542277</v>
      </c>
      <c r="BI230" s="5">
        <f>VLOOKUP(A230,'Base Cost'!$A$5:$AF$361,32,FALSE)</f>
        <v>158735.76469640844</v>
      </c>
    </row>
    <row r="231" spans="1:61">
      <c r="A231" t="s">
        <v>591</v>
      </c>
      <c r="B231" t="s">
        <v>1960</v>
      </c>
      <c r="C231" t="s">
        <v>555</v>
      </c>
      <c r="D231" s="12" t="s">
        <v>1070</v>
      </c>
      <c r="J231" s="5"/>
      <c r="K231" s="5"/>
      <c r="L231" s="5">
        <v>5259731.7300000004</v>
      </c>
      <c r="M231" s="5">
        <f>VLOOKUP(A231,'Detail SFPR'!$A$5:$E$360,5,FALSE)</f>
        <v>8550789.63998379</v>
      </c>
      <c r="N231" s="5">
        <f t="shared" si="84"/>
        <v>2742438.556389492</v>
      </c>
      <c r="O231" s="5">
        <v>973715.49</v>
      </c>
      <c r="P231" s="5">
        <f>VLOOKUP(A231,'Detail SFPR'!$A$5:$F$360,6,FALSE)</f>
        <v>1708749.13</v>
      </c>
      <c r="Q231" s="5">
        <f t="shared" si="85"/>
        <v>612503.53221199999</v>
      </c>
      <c r="R231" s="5">
        <v>543434.98</v>
      </c>
      <c r="S231" s="5">
        <f>VLOOKUP(A231,'Detail SFPR'!$A$5:$G$360,7,FALSE)</f>
        <v>532676.52649270114</v>
      </c>
      <c r="T231" s="5">
        <f t="shared" si="104"/>
        <v>-8965.0193076321211</v>
      </c>
      <c r="U231" s="5">
        <v>6766.25</v>
      </c>
      <c r="V231" s="5">
        <f>VLOOKUP(A231,'Detail SFPR'!$A$5:$H$360,8,FALSE)</f>
        <v>6066.6491210000004</v>
      </c>
      <c r="W231" s="5">
        <f t="shared" si="105"/>
        <v>-582.97741247069973</v>
      </c>
      <c r="X231" s="5">
        <v>2160691.17</v>
      </c>
      <c r="Y231" s="5">
        <f>VLOOKUP(A231,'Detail SFPR'!$A$5:$I$360,9,FALSE)</f>
        <v>3263616.5256754789</v>
      </c>
      <c r="Z231" s="5">
        <f t="shared" si="106"/>
        <v>919067.69888437667</v>
      </c>
      <c r="AA231" s="5">
        <f t="shared" si="107"/>
        <v>8944339.620000001</v>
      </c>
      <c r="AB231" s="5">
        <f t="shared" si="108"/>
        <v>14061898.471272971</v>
      </c>
      <c r="AC231" s="5">
        <f t="shared" si="109"/>
        <v>4264461.7907657661</v>
      </c>
      <c r="AD231" s="5">
        <f t="shared" si="110"/>
        <v>13208801.410765767</v>
      </c>
      <c r="AE231" s="5"/>
      <c r="AF231" s="5"/>
      <c r="AG231" s="5">
        <f t="shared" si="86"/>
        <v>2742438.556389492</v>
      </c>
      <c r="AH231" s="5">
        <f t="shared" si="87"/>
        <v>612503.53221199999</v>
      </c>
      <c r="AI231" s="5">
        <f t="shared" si="88"/>
        <v>-8965.0193076321211</v>
      </c>
      <c r="AJ231" s="5">
        <f t="shared" si="89"/>
        <v>-582.97741247069973</v>
      </c>
      <c r="AK231" s="5">
        <f t="shared" si="90"/>
        <v>919067.69888437667</v>
      </c>
      <c r="AL231" s="5">
        <f t="shared" si="91"/>
        <v>8944339.620000001</v>
      </c>
      <c r="AM231" s="5">
        <f t="shared" si="92"/>
        <v>14061898.471272971</v>
      </c>
      <c r="AN231" s="5">
        <f t="shared" si="93"/>
        <v>4264461.7907657661</v>
      </c>
      <c r="AO231" s="5">
        <f t="shared" si="94"/>
        <v>13208801.410765767</v>
      </c>
      <c r="AP231" s="5">
        <f>VLOOKUP(A231,'Detail SFPR'!$A$5:$M$361,13,FALSE)</f>
        <v>0</v>
      </c>
      <c r="AQ231" s="5">
        <f>VLOOKUP(A231,'Detail SFPR'!A:X,23,FALSE)</f>
        <v>15406323.2228004</v>
      </c>
      <c r="AR231" s="5">
        <f>VLOOKUP(A231,'Detail SFPR'!$A$5:$T$361,19,FALSE)</f>
        <v>15240.64</v>
      </c>
      <c r="AS231" s="5">
        <f>VLOOKUP(A231,'Detail SFPR'!$A$5:$U$360,21,FALSE)</f>
        <v>37901.061600000001</v>
      </c>
      <c r="AT231" s="5">
        <f>VLOOKUP(A231,'Detail SFPR'!$A$5:$V$361,22,FALSE)</f>
        <v>927513.07392742811</v>
      </c>
      <c r="AU231" s="5">
        <f t="shared" si="111"/>
        <v>29595779.409093596</v>
      </c>
      <c r="AV231" s="5"/>
      <c r="AW231" s="5">
        <v>0</v>
      </c>
      <c r="AX231" s="5">
        <v>0</v>
      </c>
      <c r="AY231" s="5">
        <f t="shared" si="95"/>
        <v>0</v>
      </c>
      <c r="AZ231" s="5">
        <f t="shared" si="96"/>
        <v>29595779.409093596</v>
      </c>
      <c r="BA231" s="5">
        <f t="shared" si="97"/>
        <v>8002170.2863894925</v>
      </c>
      <c r="BB231">
        <v>0</v>
      </c>
      <c r="BC231" s="5">
        <f t="shared" si="98"/>
        <v>8002170.2863894925</v>
      </c>
      <c r="BD231" s="5">
        <f t="shared" si="99"/>
        <v>1586219.0222120001</v>
      </c>
      <c r="BE231" s="5">
        <f t="shared" si="100"/>
        <v>534469.96069236787</v>
      </c>
      <c r="BF231" s="5">
        <f t="shared" si="101"/>
        <v>6183.2725875292999</v>
      </c>
      <c r="BG231" s="5">
        <f t="shared" si="102"/>
        <v>3079758.8688843767</v>
      </c>
      <c r="BH231" s="5">
        <f t="shared" si="103"/>
        <v>13208801.410765767</v>
      </c>
      <c r="BI231" s="5">
        <f>VLOOKUP(A231,'Base Cost'!$A$5:$AF$361,32,FALSE)</f>
        <v>398552.8718879543</v>
      </c>
    </row>
    <row r="232" spans="1:61">
      <c r="A232" t="s">
        <v>593</v>
      </c>
      <c r="B232" t="s">
        <v>594</v>
      </c>
      <c r="C232" t="s">
        <v>108</v>
      </c>
      <c r="D232" s="12" t="s">
        <v>1070</v>
      </c>
      <c r="J232" s="5"/>
      <c r="K232" s="5"/>
      <c r="L232" s="5">
        <v>827926.24</v>
      </c>
      <c r="M232" s="5">
        <f>VLOOKUP(A232,'Detail SFPR'!$A$5:$E$360,5,FALSE)</f>
        <v>1171215.1794557818</v>
      </c>
      <c r="N232" s="5">
        <f t="shared" si="84"/>
        <v>286062.67324850301</v>
      </c>
      <c r="O232" s="5">
        <v>134885.67000000001</v>
      </c>
      <c r="P232" s="5">
        <f>VLOOKUP(A232,'Detail SFPR'!$A$5:$F$360,6,FALSE)</f>
        <v>164107.89000000001</v>
      </c>
      <c r="Q232" s="5">
        <f t="shared" si="85"/>
        <v>24350.875926000001</v>
      </c>
      <c r="R232" s="5">
        <v>88961.279999999999</v>
      </c>
      <c r="S232" s="5">
        <f>VLOOKUP(A232,'Detail SFPR'!$A$5:$G$360,7,FALSE)</f>
        <v>129665.96182167332</v>
      </c>
      <c r="T232" s="5">
        <f t="shared" si="104"/>
        <v>33919.21136200038</v>
      </c>
      <c r="U232" s="5">
        <v>6364.64</v>
      </c>
      <c r="V232" s="5">
        <f>VLOOKUP(A232,'Detail SFPR'!$A$5:$H$360,8,FALSE)</f>
        <v>1299.7018970000001</v>
      </c>
      <c r="W232" s="5">
        <f t="shared" si="105"/>
        <v>-4220.6129212299002</v>
      </c>
      <c r="X232" s="5">
        <v>0</v>
      </c>
      <c r="Y232" s="5">
        <f>VLOOKUP(A232,'Detail SFPR'!$A$5:$I$360,9,FALSE)</f>
        <v>0</v>
      </c>
      <c r="Z232" s="5">
        <f t="shared" si="106"/>
        <v>0</v>
      </c>
      <c r="AA232" s="5">
        <f t="shared" si="107"/>
        <v>1058137.8299999998</v>
      </c>
      <c r="AB232" s="5">
        <f t="shared" si="108"/>
        <v>1466288.7331744554</v>
      </c>
      <c r="AC232" s="5">
        <f t="shared" si="109"/>
        <v>340112.14761527348</v>
      </c>
      <c r="AD232" s="5">
        <f t="shared" si="110"/>
        <v>1398249.9776152733</v>
      </c>
      <c r="AE232" s="5"/>
      <c r="AF232" s="5"/>
      <c r="AG232" s="5">
        <f t="shared" si="86"/>
        <v>286062.67324850301</v>
      </c>
      <c r="AH232" s="5">
        <f t="shared" si="87"/>
        <v>24350.875926000001</v>
      </c>
      <c r="AI232" s="5">
        <f t="shared" si="88"/>
        <v>33919.21136200038</v>
      </c>
      <c r="AJ232" s="5">
        <f t="shared" si="89"/>
        <v>-4220.6129212299002</v>
      </c>
      <c r="AK232" s="5">
        <f t="shared" si="90"/>
        <v>0</v>
      </c>
      <c r="AL232" s="5">
        <f t="shared" si="91"/>
        <v>1058137.8299999998</v>
      </c>
      <c r="AM232" s="5">
        <f t="shared" si="92"/>
        <v>1466288.7331744554</v>
      </c>
      <c r="AN232" s="5">
        <f t="shared" si="93"/>
        <v>340112.14761527348</v>
      </c>
      <c r="AO232" s="5">
        <f t="shared" si="94"/>
        <v>1398249.9776152733</v>
      </c>
      <c r="AP232" s="5">
        <f>VLOOKUP(A232,'Detail SFPR'!$A$5:$M$361,13,FALSE)</f>
        <v>0</v>
      </c>
      <c r="AQ232" s="5">
        <f>VLOOKUP(A232,'Detail SFPR'!A:X,23,FALSE)</f>
        <v>1666674.8156095012</v>
      </c>
      <c r="AR232" s="5">
        <f>VLOOKUP(A232,'Detail SFPR'!$A$5:$T$361,19,FALSE)</f>
        <v>10782.38</v>
      </c>
      <c r="AS232" s="5">
        <f>VLOOKUP(A232,'Detail SFPR'!$A$5:$U$360,21,FALSE)</f>
        <v>5649.1411999999991</v>
      </c>
      <c r="AT232" s="5">
        <f>VLOOKUP(A232,'Detail SFPR'!$A$5:$V$361,22,FALSE)</f>
        <v>138245.52923504598</v>
      </c>
      <c r="AU232" s="5">
        <f t="shared" si="111"/>
        <v>3219601.84365982</v>
      </c>
      <c r="AV232" s="5"/>
      <c r="AW232" s="5">
        <v>0</v>
      </c>
      <c r="AX232" s="5">
        <v>0</v>
      </c>
      <c r="AY232" s="5">
        <f t="shared" si="95"/>
        <v>0</v>
      </c>
      <c r="AZ232" s="5">
        <f t="shared" si="96"/>
        <v>3219601.84365982</v>
      </c>
      <c r="BA232" s="5">
        <f t="shared" si="97"/>
        <v>1113988.9132485031</v>
      </c>
      <c r="BB232">
        <v>0</v>
      </c>
      <c r="BC232" s="5">
        <f t="shared" si="98"/>
        <v>1113988.9132485031</v>
      </c>
      <c r="BD232" s="5">
        <f t="shared" si="99"/>
        <v>159236.54592600002</v>
      </c>
      <c r="BE232" s="5">
        <f t="shared" si="100"/>
        <v>122880.49136200038</v>
      </c>
      <c r="BF232" s="5">
        <f t="shared" si="101"/>
        <v>2144.0270787701002</v>
      </c>
      <c r="BG232" s="5">
        <f t="shared" si="102"/>
        <v>0</v>
      </c>
      <c r="BH232" s="5">
        <f t="shared" si="103"/>
        <v>1398249.9776152736</v>
      </c>
      <c r="BI232" s="5">
        <f>VLOOKUP(A232,'Base Cost'!$A$5:$AF$361,32,FALSE)</f>
        <v>59404.179036519752</v>
      </c>
    </row>
    <row r="233" spans="1:61">
      <c r="A233" t="s">
        <v>596</v>
      </c>
      <c r="B233" t="s">
        <v>1961</v>
      </c>
      <c r="C233" t="s">
        <v>68</v>
      </c>
      <c r="D233" s="12" t="s">
        <v>1070</v>
      </c>
      <c r="J233" s="5"/>
      <c r="K233" s="5"/>
      <c r="L233" s="5">
        <v>2138596.2200000002</v>
      </c>
      <c r="M233" s="5">
        <f>VLOOKUP(A233,'Detail SFPR'!$A$5:$E$360,5,FALSE)</f>
        <v>3107312.2548517673</v>
      </c>
      <c r="N233" s="5">
        <f t="shared" si="84"/>
        <v>807231.07184197754</v>
      </c>
      <c r="O233" s="5">
        <v>223781.57</v>
      </c>
      <c r="P233" s="5">
        <f>VLOOKUP(A233,'Detail SFPR'!$A$5:$F$360,6,FALSE)</f>
        <v>300379.19</v>
      </c>
      <c r="Q233" s="5">
        <f t="shared" si="85"/>
        <v>63828.796746</v>
      </c>
      <c r="R233" s="5">
        <v>267554.06</v>
      </c>
      <c r="S233" s="5">
        <f>VLOOKUP(A233,'Detail SFPR'!$A$5:$G$360,7,FALSE)</f>
        <v>299868.538391051</v>
      </c>
      <c r="T233" s="5">
        <f t="shared" si="104"/>
        <v>26927.654843262801</v>
      </c>
      <c r="U233" s="5">
        <v>2267.85</v>
      </c>
      <c r="V233" s="5">
        <f>VLOOKUP(A233,'Detail SFPR'!$A$5:$H$360,8,FALSE)</f>
        <v>0</v>
      </c>
      <c r="W233" s="5">
        <f t="shared" si="105"/>
        <v>-1889.799405</v>
      </c>
      <c r="X233" s="5">
        <v>0</v>
      </c>
      <c r="Y233" s="5">
        <f>VLOOKUP(A233,'Detail SFPR'!$A$5:$I$360,9,FALSE)</f>
        <v>0</v>
      </c>
      <c r="Z233" s="5">
        <f t="shared" si="106"/>
        <v>0</v>
      </c>
      <c r="AA233" s="5">
        <f t="shared" si="107"/>
        <v>2632199.7000000002</v>
      </c>
      <c r="AB233" s="5">
        <f t="shared" si="108"/>
        <v>3707559.9832428182</v>
      </c>
      <c r="AC233" s="5">
        <f t="shared" si="109"/>
        <v>896097.72402624018</v>
      </c>
      <c r="AD233" s="5">
        <f t="shared" si="110"/>
        <v>3528297.4240262406</v>
      </c>
      <c r="AE233" s="5"/>
      <c r="AF233" s="5"/>
      <c r="AG233" s="5">
        <f t="shared" si="86"/>
        <v>807231.07184197754</v>
      </c>
      <c r="AH233" s="5">
        <f t="shared" si="87"/>
        <v>63828.796746</v>
      </c>
      <c r="AI233" s="5">
        <f t="shared" si="88"/>
        <v>26927.654843262801</v>
      </c>
      <c r="AJ233" s="5">
        <f t="shared" si="89"/>
        <v>-1889.799405</v>
      </c>
      <c r="AK233" s="5">
        <f t="shared" si="90"/>
        <v>0</v>
      </c>
      <c r="AL233" s="5">
        <f t="shared" si="91"/>
        <v>2632199.7000000002</v>
      </c>
      <c r="AM233" s="5">
        <f t="shared" si="92"/>
        <v>3707559.9832428182</v>
      </c>
      <c r="AN233" s="5">
        <f t="shared" si="93"/>
        <v>896097.72402624018</v>
      </c>
      <c r="AO233" s="5">
        <f t="shared" si="94"/>
        <v>3528297.4240262406</v>
      </c>
      <c r="AP233" s="5">
        <f>VLOOKUP(A233,'Detail SFPR'!$A$5:$M$361,13,FALSE)</f>
        <v>398479.64</v>
      </c>
      <c r="AQ233" s="5">
        <f>VLOOKUP(A233,'Detail SFPR'!A:X,23,FALSE)</f>
        <v>4646957.5690518348</v>
      </c>
      <c r="AR233" s="5">
        <f>VLOOKUP(A233,'Detail SFPR'!$A$5:$T$361,19,FALSE)</f>
        <v>11170.52</v>
      </c>
      <c r="AS233" s="5">
        <f>VLOOKUP(A233,'Detail SFPR'!$A$5:$U$360,21,FALSE)</f>
        <v>15249.17208</v>
      </c>
      <c r="AT233" s="5">
        <f>VLOOKUP(A233,'Detail SFPR'!$A$5:$V$361,22,FALSE)</f>
        <v>373177.05292901641</v>
      </c>
      <c r="AU233" s="5">
        <f t="shared" si="111"/>
        <v>8973331.3780870922</v>
      </c>
      <c r="AV233" s="5"/>
      <c r="AW233" s="5">
        <v>0</v>
      </c>
      <c r="AX233" s="5">
        <v>0</v>
      </c>
      <c r="AY233" s="5">
        <f t="shared" si="95"/>
        <v>0</v>
      </c>
      <c r="AZ233" s="5">
        <f t="shared" si="96"/>
        <v>8973331.3780870922</v>
      </c>
      <c r="BA233" s="5">
        <f t="shared" si="97"/>
        <v>2945827.2918419777</v>
      </c>
      <c r="BB233">
        <v>0</v>
      </c>
      <c r="BC233" s="5">
        <f t="shared" si="98"/>
        <v>2945827.2918419777</v>
      </c>
      <c r="BD233" s="5">
        <f t="shared" si="99"/>
        <v>287610.36674600001</v>
      </c>
      <c r="BE233" s="5">
        <f t="shared" si="100"/>
        <v>294481.7148432628</v>
      </c>
      <c r="BF233" s="5">
        <f t="shared" si="101"/>
        <v>378.05059499999993</v>
      </c>
      <c r="BG233" s="5">
        <f t="shared" si="102"/>
        <v>0</v>
      </c>
      <c r="BH233" s="5">
        <f t="shared" si="103"/>
        <v>3528297.4240262406</v>
      </c>
      <c r="BI233" s="5">
        <f>VLOOKUP(A233,'Base Cost'!$A$5:$AF$361,32,FALSE)</f>
        <v>160354.38243232769</v>
      </c>
    </row>
    <row r="234" spans="1:61">
      <c r="A234" t="s">
        <v>598</v>
      </c>
      <c r="B234" t="s">
        <v>599</v>
      </c>
      <c r="C234" t="s">
        <v>111</v>
      </c>
      <c r="D234" s="12" t="s">
        <v>1070</v>
      </c>
      <c r="J234" s="5"/>
      <c r="K234" s="5"/>
      <c r="L234" s="5">
        <v>973822.22</v>
      </c>
      <c r="M234" s="5">
        <f>VLOOKUP(A234,'Detail SFPR'!$A$5:$E$360,5,FALSE)</f>
        <v>1309713.081277401</v>
      </c>
      <c r="N234" s="5">
        <f t="shared" si="84"/>
        <v>279897.85470245825</v>
      </c>
      <c r="O234" s="5">
        <v>100845.78</v>
      </c>
      <c r="P234" s="5">
        <f>VLOOKUP(A234,'Detail SFPR'!$A$5:$F$360,6,FALSE)</f>
        <v>107744.95999999999</v>
      </c>
      <c r="Q234" s="5">
        <f t="shared" si="85"/>
        <v>5749.0866939999942</v>
      </c>
      <c r="R234" s="5">
        <v>98126.79</v>
      </c>
      <c r="S234" s="5">
        <f>VLOOKUP(A234,'Detail SFPR'!$A$5:$G$360,7,FALSE)</f>
        <v>148836.01980180296</v>
      </c>
      <c r="T234" s="5">
        <f t="shared" si="104"/>
        <v>42256.001193842414</v>
      </c>
      <c r="U234" s="5">
        <v>0</v>
      </c>
      <c r="V234" s="5">
        <f>VLOOKUP(A234,'Detail SFPR'!$A$5:$H$360,8,FALSE)</f>
        <v>0</v>
      </c>
      <c r="W234" s="5">
        <f t="shared" si="105"/>
        <v>0</v>
      </c>
      <c r="X234" s="5">
        <v>0</v>
      </c>
      <c r="Y234" s="5">
        <f>VLOOKUP(A234,'Detail SFPR'!$A$5:$I$360,9,FALSE)</f>
        <v>0</v>
      </c>
      <c r="Z234" s="5">
        <f t="shared" si="106"/>
        <v>0</v>
      </c>
      <c r="AA234" s="5">
        <f t="shared" si="107"/>
        <v>1172794.79</v>
      </c>
      <c r="AB234" s="5">
        <f t="shared" si="108"/>
        <v>1566294.0610792038</v>
      </c>
      <c r="AC234" s="5">
        <f t="shared" si="109"/>
        <v>327902.94259030069</v>
      </c>
      <c r="AD234" s="5">
        <f t="shared" si="110"/>
        <v>1500697.7325903007</v>
      </c>
      <c r="AE234" s="5"/>
      <c r="AF234" s="5"/>
      <c r="AG234" s="5">
        <f t="shared" si="86"/>
        <v>279897.85470245825</v>
      </c>
      <c r="AH234" s="5">
        <f t="shared" si="87"/>
        <v>5749.0866939999942</v>
      </c>
      <c r="AI234" s="5">
        <f t="shared" si="88"/>
        <v>42256.001193842414</v>
      </c>
      <c r="AJ234" s="5">
        <f t="shared" si="89"/>
        <v>0</v>
      </c>
      <c r="AK234" s="5">
        <f t="shared" si="90"/>
        <v>0</v>
      </c>
      <c r="AL234" s="5">
        <f t="shared" si="91"/>
        <v>1172794.79</v>
      </c>
      <c r="AM234" s="5">
        <f t="shared" si="92"/>
        <v>1566294.0610792038</v>
      </c>
      <c r="AN234" s="5">
        <f t="shared" si="93"/>
        <v>327902.94259030069</v>
      </c>
      <c r="AO234" s="5">
        <f t="shared" si="94"/>
        <v>1500697.7325903007</v>
      </c>
      <c r="AP234" s="5">
        <f>VLOOKUP(A234,'Detail SFPR'!$A$5:$M$361,13,FALSE)</f>
        <v>0</v>
      </c>
      <c r="AQ234" s="5">
        <f>VLOOKUP(A234,'Detail SFPR'!A:X,23,FALSE)</f>
        <v>1787771.8204557432</v>
      </c>
      <c r="AR234" s="5">
        <f>VLOOKUP(A234,'Detail SFPR'!$A$5:$T$361,19,FALSE)</f>
        <v>10434.33</v>
      </c>
      <c r="AS234" s="5">
        <f>VLOOKUP(A234,'Detail SFPR'!$A$5:$U$360,21,FALSE)</f>
        <v>6243.7426800000003</v>
      </c>
      <c r="AT234" s="5">
        <f>VLOOKUP(A234,'Detail SFPR'!$A$5:$V$361,22,FALSE)</f>
        <v>152796.5898965394</v>
      </c>
      <c r="AU234" s="5">
        <f t="shared" si="111"/>
        <v>3457944.2156225834</v>
      </c>
      <c r="AV234" s="5"/>
      <c r="AW234" s="5">
        <v>0</v>
      </c>
      <c r="AX234" s="5">
        <v>0</v>
      </c>
      <c r="AY234" s="5">
        <f t="shared" si="95"/>
        <v>0</v>
      </c>
      <c r="AZ234" s="5">
        <f t="shared" si="96"/>
        <v>3457944.2156225834</v>
      </c>
      <c r="BA234" s="5">
        <f t="shared" si="97"/>
        <v>1253720.0747024582</v>
      </c>
      <c r="BB234">
        <v>0</v>
      </c>
      <c r="BC234" s="5">
        <f t="shared" si="98"/>
        <v>1253720.0747024582</v>
      </c>
      <c r="BD234" s="5">
        <f t="shared" si="99"/>
        <v>106594.866694</v>
      </c>
      <c r="BE234" s="5">
        <f t="shared" si="100"/>
        <v>140382.79119384242</v>
      </c>
      <c r="BF234" s="5">
        <f t="shared" si="101"/>
        <v>0</v>
      </c>
      <c r="BG234" s="5">
        <f t="shared" si="102"/>
        <v>0</v>
      </c>
      <c r="BH234" s="5">
        <f t="shared" si="103"/>
        <v>1500697.7325903007</v>
      </c>
      <c r="BI234" s="5">
        <f>VLOOKUP(A234,'Base Cost'!$A$5:$AF$361,32,FALSE)</f>
        <v>65656.77770997824</v>
      </c>
    </row>
    <row r="235" spans="1:61">
      <c r="A235" t="s">
        <v>600</v>
      </c>
      <c r="B235" t="s">
        <v>1962</v>
      </c>
      <c r="C235" t="s">
        <v>68</v>
      </c>
      <c r="D235" s="12" t="s">
        <v>1070</v>
      </c>
      <c r="J235" s="5"/>
      <c r="K235" s="5"/>
      <c r="L235" s="5">
        <v>1992190.01</v>
      </c>
      <c r="M235" s="5">
        <f>VLOOKUP(A235,'Detail SFPR'!$A$5:$E$360,5,FALSE)</f>
        <v>3473304.5191402603</v>
      </c>
      <c r="N235" s="5">
        <f t="shared" si="84"/>
        <v>1234212.7204665788</v>
      </c>
      <c r="O235" s="5">
        <v>266547.28999999998</v>
      </c>
      <c r="P235" s="5">
        <f>VLOOKUP(A235,'Detail SFPR'!$A$5:$F$360,6,FALSE)</f>
        <v>457374.82999999996</v>
      </c>
      <c r="Q235" s="5">
        <f t="shared" si="85"/>
        <v>159016.58908199999</v>
      </c>
      <c r="R235" s="5">
        <v>229154.83</v>
      </c>
      <c r="S235" s="5">
        <f>VLOOKUP(A235,'Detail SFPR'!$A$5:$G$360,7,FALSE)</f>
        <v>218666.966214149</v>
      </c>
      <c r="T235" s="5">
        <f t="shared" si="104"/>
        <v>-8739.5368927496311</v>
      </c>
      <c r="U235" s="5">
        <v>0</v>
      </c>
      <c r="V235" s="5">
        <f>VLOOKUP(A235,'Detail SFPR'!$A$5:$H$360,8,FALSE)</f>
        <v>0</v>
      </c>
      <c r="W235" s="5">
        <f t="shared" si="105"/>
        <v>0</v>
      </c>
      <c r="X235" s="5">
        <v>0</v>
      </c>
      <c r="Y235" s="5">
        <f>VLOOKUP(A235,'Detail SFPR'!$A$5:$I$360,9,FALSE)</f>
        <v>0</v>
      </c>
      <c r="Z235" s="5">
        <f t="shared" si="106"/>
        <v>0</v>
      </c>
      <c r="AA235" s="5">
        <f t="shared" si="107"/>
        <v>2487892.13</v>
      </c>
      <c r="AB235" s="5">
        <f t="shared" si="108"/>
        <v>4149346.3153544092</v>
      </c>
      <c r="AC235" s="5">
        <f t="shared" si="109"/>
        <v>1384489.7726558293</v>
      </c>
      <c r="AD235" s="5">
        <f t="shared" si="110"/>
        <v>3872381.9026558292</v>
      </c>
      <c r="AE235" s="5"/>
      <c r="AF235" s="5"/>
      <c r="AG235" s="5">
        <f t="shared" si="86"/>
        <v>1234212.7204665788</v>
      </c>
      <c r="AH235" s="5">
        <f t="shared" si="87"/>
        <v>159016.58908199999</v>
      </c>
      <c r="AI235" s="5">
        <f t="shared" si="88"/>
        <v>-8739.5368927496311</v>
      </c>
      <c r="AJ235" s="5">
        <f t="shared" si="89"/>
        <v>0</v>
      </c>
      <c r="AK235" s="5">
        <f t="shared" si="90"/>
        <v>0</v>
      </c>
      <c r="AL235" s="5">
        <f t="shared" si="91"/>
        <v>2487892.13</v>
      </c>
      <c r="AM235" s="5">
        <f t="shared" si="92"/>
        <v>4149346.3153544092</v>
      </c>
      <c r="AN235" s="5">
        <f t="shared" si="93"/>
        <v>1384489.7726558293</v>
      </c>
      <c r="AO235" s="5">
        <f t="shared" si="94"/>
        <v>3872381.9026558292</v>
      </c>
      <c r="AP235" s="5">
        <f>VLOOKUP(A235,'Detail SFPR'!$A$5:$M$361,13,FALSE)</f>
        <v>256738.56</v>
      </c>
      <c r="AQ235" s="5">
        <f>VLOOKUP(A235,'Detail SFPR'!A:X,23,FALSE)</f>
        <v>5005158.8161235554</v>
      </c>
      <c r="AR235" s="5">
        <f>VLOOKUP(A235,'Detail SFPR'!$A$5:$T$361,19,FALSE)</f>
        <v>10835.6</v>
      </c>
      <c r="AS235" s="5">
        <f>VLOOKUP(A235,'Detail SFPR'!$A$5:$U$360,21,FALSE)</f>
        <v>16888.66432</v>
      </c>
      <c r="AT235" s="5">
        <f>VLOOKUP(A235,'Detail SFPR'!$A$5:$V$361,22,FALSE)</f>
        <v>413298.63324914564</v>
      </c>
      <c r="AU235" s="5">
        <f t="shared" si="111"/>
        <v>9575302.1763485279</v>
      </c>
      <c r="AV235" s="5"/>
      <c r="AW235" s="5">
        <v>0</v>
      </c>
      <c r="AX235" s="5">
        <v>0</v>
      </c>
      <c r="AY235" s="5">
        <f t="shared" si="95"/>
        <v>0</v>
      </c>
      <c r="AZ235" s="5">
        <f t="shared" si="96"/>
        <v>9575302.1763485279</v>
      </c>
      <c r="BA235" s="5">
        <f t="shared" si="97"/>
        <v>3226402.7304665791</v>
      </c>
      <c r="BB235">
        <v>0</v>
      </c>
      <c r="BC235" s="5">
        <f t="shared" si="98"/>
        <v>3226402.7304665791</v>
      </c>
      <c r="BD235" s="5">
        <f t="shared" si="99"/>
        <v>425563.879082</v>
      </c>
      <c r="BE235" s="5">
        <f t="shared" si="100"/>
        <v>220415.29310725036</v>
      </c>
      <c r="BF235" s="5">
        <f t="shared" si="101"/>
        <v>0</v>
      </c>
      <c r="BG235" s="5">
        <f t="shared" si="102"/>
        <v>0</v>
      </c>
      <c r="BH235" s="5">
        <f t="shared" si="103"/>
        <v>3872381.9026558292</v>
      </c>
      <c r="BI235" s="5">
        <f>VLOOKUP(A235,'Base Cost'!$A$5:$AF$361,32,FALSE)</f>
        <v>177594.64729841828</v>
      </c>
    </row>
    <row r="236" spans="1:61">
      <c r="A236" t="s">
        <v>602</v>
      </c>
      <c r="B236" t="s">
        <v>603</v>
      </c>
      <c r="C236" t="s">
        <v>75</v>
      </c>
      <c r="D236" s="12" t="s">
        <v>1070</v>
      </c>
      <c r="J236" s="5"/>
      <c r="K236" s="5"/>
      <c r="L236" s="5">
        <v>4565543.2699999996</v>
      </c>
      <c r="M236" s="5">
        <f>VLOOKUP(A236,'Detail SFPR'!$A$5:$E$360,5,FALSE)</f>
        <v>7722870.12562971</v>
      </c>
      <c r="N236" s="5">
        <f t="shared" si="84"/>
        <v>2631000.4687962378</v>
      </c>
      <c r="O236" s="5">
        <v>305737.68</v>
      </c>
      <c r="P236" s="5">
        <f>VLOOKUP(A236,'Detail SFPR'!$A$5:$F$360,6,FALSE)</f>
        <v>414767.71773199999</v>
      </c>
      <c r="Q236" s="5">
        <f t="shared" si="85"/>
        <v>90854.730442075597</v>
      </c>
      <c r="R236" s="5">
        <v>42913.04</v>
      </c>
      <c r="S236" s="5">
        <f>VLOOKUP(A236,'Detail SFPR'!$A$5:$G$360,7,FALSE)</f>
        <v>2649.7783689063494</v>
      </c>
      <c r="T236" s="5">
        <f t="shared" si="104"/>
        <v>-33551.375917190337</v>
      </c>
      <c r="U236" s="5">
        <v>9062.56</v>
      </c>
      <c r="V236" s="5">
        <f>VLOOKUP(A236,'Detail SFPR'!$A$5:$H$360,8,FALSE)</f>
        <v>13877.222917999999</v>
      </c>
      <c r="W236" s="5">
        <f t="shared" si="105"/>
        <v>4012.0586095694002</v>
      </c>
      <c r="X236" s="5">
        <v>0</v>
      </c>
      <c r="Y236" s="5">
        <f>VLOOKUP(A236,'Detail SFPR'!$A$5:$I$360,9,FALSE)</f>
        <v>0</v>
      </c>
      <c r="Z236" s="5">
        <f t="shared" si="106"/>
        <v>0</v>
      </c>
      <c r="AA236" s="5">
        <f t="shared" si="107"/>
        <v>4923256.5499999989</v>
      </c>
      <c r="AB236" s="5">
        <f t="shared" si="108"/>
        <v>8154164.8446486164</v>
      </c>
      <c r="AC236" s="5">
        <f t="shared" si="109"/>
        <v>2692315.8819306926</v>
      </c>
      <c r="AD236" s="5">
        <f t="shared" si="110"/>
        <v>7615572.431930691</v>
      </c>
      <c r="AE236" s="5"/>
      <c r="AF236" s="5"/>
      <c r="AG236" s="5">
        <f t="shared" si="86"/>
        <v>2631000.4687962378</v>
      </c>
      <c r="AH236" s="5">
        <f t="shared" si="87"/>
        <v>90854.730442075597</v>
      </c>
      <c r="AI236" s="5">
        <f t="shared" si="88"/>
        <v>-33551.375917190337</v>
      </c>
      <c r="AJ236" s="5">
        <f t="shared" si="89"/>
        <v>4012.0586095694002</v>
      </c>
      <c r="AK236" s="5">
        <f t="shared" si="90"/>
        <v>0</v>
      </c>
      <c r="AL236" s="5">
        <f t="shared" si="91"/>
        <v>4923256.5499999989</v>
      </c>
      <c r="AM236" s="5">
        <f t="shared" si="92"/>
        <v>8154164.8446486164</v>
      </c>
      <c r="AN236" s="5">
        <f t="shared" si="93"/>
        <v>2692315.8819306926</v>
      </c>
      <c r="AO236" s="5">
        <f t="shared" si="94"/>
        <v>7615572.431930691</v>
      </c>
      <c r="AP236" s="5">
        <f>VLOOKUP(A236,'Detail SFPR'!$A$5:$M$361,13,FALSE)</f>
        <v>0</v>
      </c>
      <c r="AQ236" s="5">
        <f>VLOOKUP(A236,'Detail SFPR'!A:X,23,FALSE)</f>
        <v>9501407.1562637463</v>
      </c>
      <c r="AR236" s="5">
        <f>VLOOKUP(A236,'Detail SFPR'!$A$5:$T$361,19,FALSE)</f>
        <v>8987.74</v>
      </c>
      <c r="AS236" s="5">
        <f>VLOOKUP(A236,'Detail SFPR'!$A$5:$U$360,21,FALSE)</f>
        <v>37980.49224</v>
      </c>
      <c r="AT236" s="5">
        <f>VLOOKUP(A236,'Detail SFPR'!$A$5:$V$361,22,FALSE)</f>
        <v>929456.89697512926</v>
      </c>
      <c r="AU236" s="5">
        <f t="shared" si="111"/>
        <v>18093404.717409566</v>
      </c>
      <c r="AV236" s="5"/>
      <c r="AW236" s="5">
        <v>0</v>
      </c>
      <c r="AX236" s="5">
        <v>0</v>
      </c>
      <c r="AY236" s="5">
        <f t="shared" si="95"/>
        <v>0</v>
      </c>
      <c r="AZ236" s="5">
        <f t="shared" si="96"/>
        <v>18093404.717409566</v>
      </c>
      <c r="BA236" s="5">
        <f t="shared" si="97"/>
        <v>7196543.7387962379</v>
      </c>
      <c r="BB236">
        <v>0</v>
      </c>
      <c r="BC236" s="5">
        <f t="shared" si="98"/>
        <v>7196543.7387962379</v>
      </c>
      <c r="BD236" s="5">
        <f t="shared" si="99"/>
        <v>396592.41044207558</v>
      </c>
      <c r="BE236" s="5">
        <f t="shared" si="100"/>
        <v>9361.6640828096643</v>
      </c>
      <c r="BF236" s="5">
        <f t="shared" si="101"/>
        <v>13074.618609569399</v>
      </c>
      <c r="BG236" s="5">
        <f t="shared" si="102"/>
        <v>0</v>
      </c>
      <c r="BH236" s="5">
        <f t="shared" si="103"/>
        <v>7615572.4319306919</v>
      </c>
      <c r="BI236" s="5">
        <f>VLOOKUP(A236,'Base Cost'!$A$5:$AF$361,32,FALSE)</f>
        <v>399388.13370784739</v>
      </c>
    </row>
    <row r="237" spans="1:61">
      <c r="A237" t="s">
        <v>1964</v>
      </c>
      <c r="B237" t="s">
        <v>1965</v>
      </c>
      <c r="C237" t="s">
        <v>324</v>
      </c>
      <c r="D237" s="12" t="s">
        <v>807</v>
      </c>
      <c r="J237" s="5"/>
      <c r="K237" s="5"/>
      <c r="L237" s="5">
        <v>1321382.81</v>
      </c>
      <c r="M237" s="5">
        <f>VLOOKUP(A237,'Detail SFPR'!$A$5:$E$360,5,FALSE)</f>
        <v>1626612.1146080829</v>
      </c>
      <c r="N237" s="5">
        <f t="shared" si="84"/>
        <v>254347.57952991547</v>
      </c>
      <c r="O237" s="5">
        <v>213701.56</v>
      </c>
      <c r="P237" s="5">
        <f>VLOOKUP(A237,'Detail SFPR'!$A$5:$F$360,6,FALSE)</f>
        <v>301262.41000000003</v>
      </c>
      <c r="Q237" s="5">
        <f t="shared" si="85"/>
        <v>72964.456305000029</v>
      </c>
      <c r="R237" s="5">
        <v>44205.42</v>
      </c>
      <c r="S237" s="5">
        <f>VLOOKUP(A237,'Detail SFPR'!$A$5:$G$360,7,FALSE)</f>
        <v>12843.597737072245</v>
      </c>
      <c r="T237" s="5">
        <f t="shared" si="104"/>
        <v>-26133.806491697698</v>
      </c>
      <c r="U237" s="5">
        <v>0</v>
      </c>
      <c r="V237" s="5">
        <f>VLOOKUP(A237,'Detail SFPR'!$A$5:$H$360,8,FALSE)</f>
        <v>0</v>
      </c>
      <c r="W237" s="5">
        <f t="shared" si="105"/>
        <v>0</v>
      </c>
      <c r="X237" s="5">
        <v>63114.25</v>
      </c>
      <c r="Y237" s="5">
        <f>VLOOKUP(A237,'Detail SFPR'!$A$5:$I$360,9,FALSE)</f>
        <v>83608.454465996096</v>
      </c>
      <c r="Z237" s="5">
        <f t="shared" si="106"/>
        <v>17077.820581514548</v>
      </c>
      <c r="AA237" s="5">
        <f t="shared" si="107"/>
        <v>1642404.04</v>
      </c>
      <c r="AB237" s="5">
        <f t="shared" si="108"/>
        <v>2024326.5768111513</v>
      </c>
      <c r="AC237" s="5">
        <f t="shared" si="109"/>
        <v>318256.04992473236</v>
      </c>
      <c r="AD237" s="5">
        <f t="shared" si="110"/>
        <v>1960660.0899247325</v>
      </c>
      <c r="AE237" s="5"/>
      <c r="AF237" s="5"/>
      <c r="AG237" s="5">
        <f t="shared" si="86"/>
        <v>254347.57952991547</v>
      </c>
      <c r="AH237" s="5">
        <f t="shared" si="87"/>
        <v>72964.456305000029</v>
      </c>
      <c r="AI237" s="5">
        <f t="shared" si="88"/>
        <v>-26133.806491697698</v>
      </c>
      <c r="AJ237" s="5">
        <f t="shared" si="89"/>
        <v>0</v>
      </c>
      <c r="AK237" s="5">
        <f t="shared" si="90"/>
        <v>17077.820581514548</v>
      </c>
      <c r="AL237" s="5">
        <f t="shared" si="91"/>
        <v>1642404.04</v>
      </c>
      <c r="AM237" s="5">
        <f t="shared" si="92"/>
        <v>2024326.5768111513</v>
      </c>
      <c r="AN237" s="5">
        <f t="shared" si="93"/>
        <v>318256.04992473236</v>
      </c>
      <c r="AO237" s="5">
        <f t="shared" si="94"/>
        <v>1960660.0899247325</v>
      </c>
      <c r="AP237" s="5">
        <f>VLOOKUP(A237,'Detail SFPR'!$A$5:$M$361,13,FALSE)</f>
        <v>0</v>
      </c>
      <c r="AQ237" s="5">
        <f>VLOOKUP(A237,'Detail SFPR'!A:X,23,FALSE)</f>
        <v>2232001.6012311084</v>
      </c>
      <c r="AR237" s="5">
        <f>VLOOKUP(A237,'Detail SFPR'!$A$5:$T$361,19,FALSE)</f>
        <v>9931.59</v>
      </c>
      <c r="AS237" s="5">
        <f>VLOOKUP(A237,'Detail SFPR'!$A$5:$U$360,21,FALSE)</f>
        <v>8153.0853999999999</v>
      </c>
      <c r="AT237" s="5">
        <f>VLOOKUP(A237,'Detail SFPR'!$A$5:$V$361,22,FALSE)</f>
        <v>199521.939019957</v>
      </c>
      <c r="AU237" s="5">
        <f t="shared" si="111"/>
        <v>4410268.3055757973</v>
      </c>
      <c r="AV237" s="5"/>
      <c r="AW237" s="5">
        <v>0</v>
      </c>
      <c r="AX237" s="5">
        <v>0</v>
      </c>
      <c r="AY237" s="5">
        <f t="shared" si="95"/>
        <v>0</v>
      </c>
      <c r="AZ237" s="5">
        <f t="shared" si="96"/>
        <v>4410268.3055757973</v>
      </c>
      <c r="BA237" s="5">
        <f t="shared" si="97"/>
        <v>1575730.3895299155</v>
      </c>
      <c r="BB237">
        <v>0</v>
      </c>
      <c r="BC237" s="5">
        <f t="shared" si="98"/>
        <v>1575730.3895299155</v>
      </c>
      <c r="BD237" s="5">
        <f t="shared" si="99"/>
        <v>286666.01630500006</v>
      </c>
      <c r="BE237" s="5">
        <f t="shared" si="100"/>
        <v>18071.6135083023</v>
      </c>
      <c r="BF237" s="5">
        <f t="shared" si="101"/>
        <v>0</v>
      </c>
      <c r="BG237" s="5">
        <f t="shared" si="102"/>
        <v>80192.070581514548</v>
      </c>
      <c r="BH237" s="5">
        <f t="shared" si="103"/>
        <v>1960660.0899247325</v>
      </c>
      <c r="BI237" s="5">
        <f>VLOOKUP(A237,'Base Cost'!$A$5:$AF$361,32,FALSE)</f>
        <v>85734.685619406242</v>
      </c>
    </row>
    <row r="238" spans="1:61">
      <c r="A238" t="s">
        <v>606</v>
      </c>
      <c r="B238" t="s">
        <v>607</v>
      </c>
      <c r="C238" t="s">
        <v>75</v>
      </c>
      <c r="D238" s="12" t="s">
        <v>1070</v>
      </c>
      <c r="J238" s="5"/>
      <c r="K238" s="5"/>
      <c r="L238" s="5">
        <v>6030078</v>
      </c>
      <c r="M238" s="5">
        <f>VLOOKUP(A238,'Detail SFPR'!$A$5:$E$360,5,FALSE)</f>
        <v>8569841.3532691486</v>
      </c>
      <c r="N238" s="5">
        <f t="shared" si="84"/>
        <v>2116384.8022791818</v>
      </c>
      <c r="O238" s="5">
        <v>645232.17000000004</v>
      </c>
      <c r="P238" s="5">
        <f>VLOOKUP(A238,'Detail SFPR'!$A$5:$F$360,6,FALSE)</f>
        <v>873916.63546399993</v>
      </c>
      <c r="Q238" s="5">
        <f t="shared" si="85"/>
        <v>190562.76507115111</v>
      </c>
      <c r="R238" s="5">
        <v>598987.64</v>
      </c>
      <c r="S238" s="5">
        <f>VLOOKUP(A238,'Detail SFPR'!$A$5:$G$360,7,FALSE)</f>
        <v>849699.55167567777</v>
      </c>
      <c r="T238" s="5">
        <f t="shared" si="104"/>
        <v>208918.23599934229</v>
      </c>
      <c r="U238" s="5">
        <v>280909.64</v>
      </c>
      <c r="V238" s="5">
        <f>VLOOKUP(A238,'Detail SFPR'!$A$5:$H$360,8,FALSE)</f>
        <v>398415.24706984736</v>
      </c>
      <c r="W238" s="5">
        <f t="shared" si="105"/>
        <v>97917.422371303794</v>
      </c>
      <c r="X238" s="5">
        <v>122711.14</v>
      </c>
      <c r="Y238" s="5">
        <f>VLOOKUP(A238,'Detail SFPR'!$A$5:$I$360,9,FALSE)</f>
        <v>0</v>
      </c>
      <c r="Z238" s="5">
        <f t="shared" si="106"/>
        <v>-102255.192962</v>
      </c>
      <c r="AA238" s="5">
        <f t="shared" si="107"/>
        <v>7677918.5899999989</v>
      </c>
      <c r="AB238" s="5">
        <f t="shared" si="108"/>
        <v>10691872.787478672</v>
      </c>
      <c r="AC238" s="5">
        <f t="shared" si="109"/>
        <v>2511528.0327589791</v>
      </c>
      <c r="AD238" s="5">
        <f t="shared" si="110"/>
        <v>10189446.622758977</v>
      </c>
      <c r="AE238" s="5"/>
      <c r="AF238" s="5"/>
      <c r="AG238" s="5">
        <f t="shared" si="86"/>
        <v>2116384.8022791818</v>
      </c>
      <c r="AH238" s="5">
        <f t="shared" si="87"/>
        <v>190562.76507115111</v>
      </c>
      <c r="AI238" s="5">
        <f t="shared" si="88"/>
        <v>208918.23599934229</v>
      </c>
      <c r="AJ238" s="5">
        <f t="shared" si="89"/>
        <v>97917.422371303794</v>
      </c>
      <c r="AK238" s="5">
        <f t="shared" si="90"/>
        <v>-102255.192962</v>
      </c>
      <c r="AL238" s="5">
        <f t="shared" si="91"/>
        <v>7677918.5899999989</v>
      </c>
      <c r="AM238" s="5">
        <f t="shared" si="92"/>
        <v>10691872.787478672</v>
      </c>
      <c r="AN238" s="5">
        <f t="shared" si="93"/>
        <v>2511528.0327589791</v>
      </c>
      <c r="AO238" s="5">
        <f t="shared" si="94"/>
        <v>10189446.622758977</v>
      </c>
      <c r="AP238" s="5">
        <f>VLOOKUP(A238,'Detail SFPR'!$A$5:$M$361,13,FALSE)</f>
        <v>803645.18</v>
      </c>
      <c r="AQ238" s="5">
        <f>VLOOKUP(A238,'Detail SFPR'!A:X,23,FALSE)</f>
        <v>12993890.755402416</v>
      </c>
      <c r="AR238" s="5">
        <f>VLOOKUP(A238,'Detail SFPR'!$A$5:$T$361,19,FALSE)</f>
        <v>11285.64</v>
      </c>
      <c r="AS238" s="5">
        <f>VLOOKUP(A238,'Detail SFPR'!$A$5:$U$360,21,FALSE)</f>
        <v>42241.054599999996</v>
      </c>
      <c r="AT238" s="5">
        <f>VLOOKUP(A238,'Detail SFPR'!$A$5:$V$361,22,FALSE)</f>
        <v>1033721.187323743</v>
      </c>
      <c r="AU238" s="5">
        <f t="shared" si="111"/>
        <v>25074230.440085135</v>
      </c>
      <c r="AV238" s="5"/>
      <c r="AW238" s="5">
        <v>0</v>
      </c>
      <c r="AX238" s="5">
        <v>0</v>
      </c>
      <c r="AY238" s="5">
        <f t="shared" si="95"/>
        <v>0</v>
      </c>
      <c r="AZ238" s="5">
        <f t="shared" si="96"/>
        <v>25074230.440085135</v>
      </c>
      <c r="BA238" s="5">
        <f t="shared" si="97"/>
        <v>8146462.8022791818</v>
      </c>
      <c r="BB238">
        <v>0</v>
      </c>
      <c r="BC238" s="5">
        <f t="shared" si="98"/>
        <v>8146462.8022791818</v>
      </c>
      <c r="BD238" s="5">
        <f t="shared" si="99"/>
        <v>835794.93507115112</v>
      </c>
      <c r="BE238" s="5">
        <f t="shared" si="100"/>
        <v>807905.8759993423</v>
      </c>
      <c r="BF238" s="5">
        <f t="shared" si="101"/>
        <v>378827.06237130379</v>
      </c>
      <c r="BG238" s="5">
        <f t="shared" si="102"/>
        <v>20455.947037999998</v>
      </c>
      <c r="BH238" s="5">
        <f t="shared" si="103"/>
        <v>10189446.622758981</v>
      </c>
      <c r="BI238" s="5">
        <f>VLOOKUP(A238,'Base Cost'!$A$5:$AF$361,32,FALSE)</f>
        <v>444190.55592906877</v>
      </c>
    </row>
    <row r="239" spans="1:61">
      <c r="A239" t="s">
        <v>608</v>
      </c>
      <c r="B239" t="s">
        <v>609</v>
      </c>
      <c r="C239" t="s">
        <v>93</v>
      </c>
      <c r="D239" s="12" t="s">
        <v>1070</v>
      </c>
      <c r="J239" s="5"/>
      <c r="K239" s="5"/>
      <c r="L239" s="5">
        <v>541174.07999999996</v>
      </c>
      <c r="M239" s="5">
        <f>VLOOKUP(A239,'Detail SFPR'!$A$5:$E$360,5,FALSE)</f>
        <v>1030305.0436019727</v>
      </c>
      <c r="N239" s="5">
        <f t="shared" si="84"/>
        <v>407592.83196952392</v>
      </c>
      <c r="O239" s="5">
        <v>47225.45</v>
      </c>
      <c r="P239" s="5">
        <f>VLOOKUP(A239,'Detail SFPR'!$A$5:$F$360,6,FALSE)</f>
        <v>68969.3</v>
      </c>
      <c r="Q239" s="5">
        <f t="shared" si="85"/>
        <v>18119.150205000005</v>
      </c>
      <c r="R239" s="5">
        <v>75527.28</v>
      </c>
      <c r="S239" s="5">
        <f>VLOOKUP(A239,'Detail SFPR'!$A$5:$G$360,7,FALSE)</f>
        <v>65865.57676741865</v>
      </c>
      <c r="T239" s="5">
        <f t="shared" si="104"/>
        <v>-8051.0973037100384</v>
      </c>
      <c r="U239" s="5">
        <v>37340.480000000003</v>
      </c>
      <c r="V239" s="5">
        <f>VLOOKUP(A239,'Detail SFPR'!$A$5:$H$360,8,FALSE)</f>
        <v>70102.463217681623</v>
      </c>
      <c r="W239" s="5">
        <f t="shared" si="105"/>
        <v>27300.560615294096</v>
      </c>
      <c r="X239" s="5">
        <v>0</v>
      </c>
      <c r="Y239" s="5">
        <f>VLOOKUP(A239,'Detail SFPR'!$A$5:$I$360,9,FALSE)</f>
        <v>0</v>
      </c>
      <c r="Z239" s="5">
        <f t="shared" si="106"/>
        <v>0</v>
      </c>
      <c r="AA239" s="5">
        <f t="shared" si="107"/>
        <v>701267.28999999992</v>
      </c>
      <c r="AB239" s="5">
        <f t="shared" si="108"/>
        <v>1235242.3835870731</v>
      </c>
      <c r="AC239" s="5">
        <f t="shared" si="109"/>
        <v>444961.44548610796</v>
      </c>
      <c r="AD239" s="5">
        <f t="shared" si="110"/>
        <v>1146228.7354861079</v>
      </c>
      <c r="AE239" s="5"/>
      <c r="AF239" s="5"/>
      <c r="AG239" s="5">
        <f t="shared" si="86"/>
        <v>407592.83196952392</v>
      </c>
      <c r="AH239" s="5">
        <f t="shared" si="87"/>
        <v>18119.150205000005</v>
      </c>
      <c r="AI239" s="5">
        <f t="shared" si="88"/>
        <v>-8051.0973037100384</v>
      </c>
      <c r="AJ239" s="5">
        <f t="shared" si="89"/>
        <v>27300.560615294096</v>
      </c>
      <c r="AK239" s="5">
        <f t="shared" si="90"/>
        <v>0</v>
      </c>
      <c r="AL239" s="5">
        <f t="shared" si="91"/>
        <v>701267.28999999992</v>
      </c>
      <c r="AM239" s="5">
        <f t="shared" si="92"/>
        <v>1235242.3835870731</v>
      </c>
      <c r="AN239" s="5">
        <f t="shared" si="93"/>
        <v>444961.44548610796</v>
      </c>
      <c r="AO239" s="5">
        <f t="shared" si="94"/>
        <v>1146228.7354861079</v>
      </c>
      <c r="AP239" s="5">
        <f>VLOOKUP(A239,'Detail SFPR'!$A$5:$M$361,13,FALSE)</f>
        <v>0</v>
      </c>
      <c r="AQ239" s="5">
        <f>VLOOKUP(A239,'Detail SFPR'!A:X,23,FALSE)</f>
        <v>1425963.9942511837</v>
      </c>
      <c r="AR239" s="5">
        <f>VLOOKUP(A239,'Detail SFPR'!$A$5:$T$361,19,FALSE)</f>
        <v>9589.6200000000008</v>
      </c>
      <c r="AS239" s="5">
        <f>VLOOKUP(A239,'Detail SFPR'!$A$5:$U$360,21,FALSE)</f>
        <v>5376.68732</v>
      </c>
      <c r="AT239" s="5">
        <f>VLOOKUP(A239,'Detail SFPR'!$A$5:$V$361,22,FALSE)</f>
        <v>131578.0501441106</v>
      </c>
      <c r="AU239" s="5">
        <f t="shared" si="111"/>
        <v>2718737.0872014025</v>
      </c>
      <c r="AV239" s="5"/>
      <c r="AW239" s="5">
        <v>0</v>
      </c>
      <c r="AX239" s="5">
        <v>0</v>
      </c>
      <c r="AY239" s="5">
        <f t="shared" si="95"/>
        <v>0</v>
      </c>
      <c r="AZ239" s="5">
        <f t="shared" si="96"/>
        <v>2718737.0872014025</v>
      </c>
      <c r="BA239" s="5">
        <f t="shared" si="97"/>
        <v>948766.91196952388</v>
      </c>
      <c r="BB239">
        <v>0</v>
      </c>
      <c r="BC239" s="5">
        <f t="shared" si="98"/>
        <v>948766.91196952388</v>
      </c>
      <c r="BD239" s="5">
        <f t="shared" si="99"/>
        <v>65344.600205000002</v>
      </c>
      <c r="BE239" s="5">
        <f t="shared" si="100"/>
        <v>67476.182696289965</v>
      </c>
      <c r="BF239" s="5">
        <f t="shared" si="101"/>
        <v>64641.0406152941</v>
      </c>
      <c r="BG239" s="5">
        <f t="shared" si="102"/>
        <v>0</v>
      </c>
      <c r="BH239" s="5">
        <f t="shared" si="103"/>
        <v>1146228.7354861079</v>
      </c>
      <c r="BI239" s="5">
        <f>VLOOKUP(A239,'Base Cost'!$A$5:$AF$361,32,FALSE)</f>
        <v>56539.159647959517</v>
      </c>
    </row>
    <row r="240" spans="1:61">
      <c r="A240" t="s">
        <v>610</v>
      </c>
      <c r="B240" t="s">
        <v>611</v>
      </c>
      <c r="C240" t="s">
        <v>80</v>
      </c>
      <c r="D240" s="12" t="s">
        <v>1070</v>
      </c>
      <c r="J240" s="5"/>
      <c r="K240" s="5"/>
      <c r="L240" s="5">
        <v>474821.97</v>
      </c>
      <c r="M240" s="5">
        <f>VLOOKUP(A240,'Detail SFPR'!$A$5:$E$360,5,FALSE)</f>
        <v>826721.20536237257</v>
      </c>
      <c r="N240" s="5">
        <f t="shared" si="84"/>
        <v>293237.63282746507</v>
      </c>
      <c r="O240" s="5">
        <v>4659.29</v>
      </c>
      <c r="P240" s="5">
        <f>VLOOKUP(A240,'Detail SFPR'!$A$5:$F$360,6,FALSE)</f>
        <v>9457.85</v>
      </c>
      <c r="Q240" s="5">
        <f t="shared" si="85"/>
        <v>3998.6400480000007</v>
      </c>
      <c r="R240" s="5">
        <v>26751.9</v>
      </c>
      <c r="S240" s="5">
        <f>VLOOKUP(A240,'Detail SFPR'!$A$5:$G$360,7,FALSE)</f>
        <v>21090.304671134854</v>
      </c>
      <c r="T240" s="5">
        <f t="shared" si="104"/>
        <v>-4717.8073875433274</v>
      </c>
      <c r="U240" s="5">
        <v>3510.12</v>
      </c>
      <c r="V240" s="5">
        <f>VLOOKUP(A240,'Detail SFPR'!$A$5:$H$360,8,FALSE)</f>
        <v>0</v>
      </c>
      <c r="W240" s="5">
        <f t="shared" si="105"/>
        <v>-2924.9829960000002</v>
      </c>
      <c r="X240" s="5">
        <v>0</v>
      </c>
      <c r="Y240" s="5">
        <f>VLOOKUP(A240,'Detail SFPR'!$A$5:$I$360,9,FALSE)</f>
        <v>0</v>
      </c>
      <c r="Z240" s="5">
        <f t="shared" si="106"/>
        <v>0</v>
      </c>
      <c r="AA240" s="5">
        <f t="shared" si="107"/>
        <v>509743.27999999997</v>
      </c>
      <c r="AB240" s="5">
        <f t="shared" si="108"/>
        <v>857269.36003350734</v>
      </c>
      <c r="AC240" s="5">
        <f t="shared" si="109"/>
        <v>289593.48249192175</v>
      </c>
      <c r="AD240" s="5">
        <f t="shared" si="110"/>
        <v>799336.76249192166</v>
      </c>
      <c r="AE240" s="5"/>
      <c r="AF240" s="5"/>
      <c r="AG240" s="5">
        <f t="shared" si="86"/>
        <v>293237.63282746507</v>
      </c>
      <c r="AH240" s="5">
        <f t="shared" si="87"/>
        <v>3998.6400480000007</v>
      </c>
      <c r="AI240" s="5">
        <f t="shared" si="88"/>
        <v>-4717.8073875433274</v>
      </c>
      <c r="AJ240" s="5">
        <f t="shared" si="89"/>
        <v>-2924.9829960000002</v>
      </c>
      <c r="AK240" s="5">
        <f t="shared" si="90"/>
        <v>0</v>
      </c>
      <c r="AL240" s="5">
        <f t="shared" si="91"/>
        <v>509743.27999999997</v>
      </c>
      <c r="AM240" s="5">
        <f t="shared" si="92"/>
        <v>857269.36003350734</v>
      </c>
      <c r="AN240" s="5">
        <f t="shared" si="93"/>
        <v>289593.48249192175</v>
      </c>
      <c r="AO240" s="5">
        <f t="shared" si="94"/>
        <v>799336.76249192166</v>
      </c>
      <c r="AP240" s="5">
        <f>VLOOKUP(A240,'Detail SFPR'!$A$5:$M$361,13,FALSE)</f>
        <v>0</v>
      </c>
      <c r="AQ240" s="5">
        <f>VLOOKUP(A240,'Detail SFPR'!A:X,23,FALSE)</f>
        <v>993220.01758015808</v>
      </c>
      <c r="AR240" s="5">
        <f>VLOOKUP(A240,'Detail SFPR'!$A$5:$T$361,19,FALSE)</f>
        <v>9347.08</v>
      </c>
      <c r="AS240" s="5">
        <f>VLOOKUP(A240,'Detail SFPR'!$A$5:$U$360,21,FALSE)</f>
        <v>3832.6237600000004</v>
      </c>
      <c r="AT240" s="5">
        <f>VLOOKUP(A240,'Detail SFPR'!$A$5:$V$361,22,FALSE)</f>
        <v>93791.796186650798</v>
      </c>
      <c r="AU240" s="5">
        <f t="shared" si="111"/>
        <v>1899528.2800187308</v>
      </c>
      <c r="AV240" s="5"/>
      <c r="AW240" s="5">
        <v>0</v>
      </c>
      <c r="AX240" s="5">
        <v>0</v>
      </c>
      <c r="AY240" s="5">
        <f t="shared" si="95"/>
        <v>0</v>
      </c>
      <c r="AZ240" s="5">
        <f t="shared" si="96"/>
        <v>1899528.2800187308</v>
      </c>
      <c r="BA240" s="5">
        <f t="shared" si="97"/>
        <v>768059.60282746505</v>
      </c>
      <c r="BB240">
        <v>0</v>
      </c>
      <c r="BC240" s="5">
        <f t="shared" si="98"/>
        <v>768059.60282746505</v>
      </c>
      <c r="BD240" s="5">
        <f t="shared" si="99"/>
        <v>8657.9300480000002</v>
      </c>
      <c r="BE240" s="5">
        <f t="shared" si="100"/>
        <v>22034.092612456676</v>
      </c>
      <c r="BF240" s="5">
        <f t="shared" si="101"/>
        <v>585.13700399999971</v>
      </c>
      <c r="BG240" s="5">
        <f t="shared" si="102"/>
        <v>0</v>
      </c>
      <c r="BH240" s="5">
        <f t="shared" si="103"/>
        <v>799336.76249192166</v>
      </c>
      <c r="BI240" s="5">
        <f>VLOOKUP(A240,'Base Cost'!$A$5:$AF$361,32,FALSE)</f>
        <v>40302.385788951346</v>
      </c>
    </row>
    <row r="241" spans="1:61">
      <c r="A241" t="s">
        <v>612</v>
      </c>
      <c r="B241" t="s">
        <v>613</v>
      </c>
      <c r="C241" t="s">
        <v>80</v>
      </c>
      <c r="D241" s="12" t="s">
        <v>1070</v>
      </c>
      <c r="J241" s="5"/>
      <c r="K241" s="5"/>
      <c r="L241" s="5">
        <v>315252.24</v>
      </c>
      <c r="M241" s="5">
        <f>VLOOKUP(A241,'Detail SFPR'!$A$5:$E$360,5,FALSE)</f>
        <v>503531.29528493655</v>
      </c>
      <c r="N241" s="5">
        <f t="shared" si="84"/>
        <v>156892.93676893765</v>
      </c>
      <c r="O241" s="5">
        <v>0</v>
      </c>
      <c r="P241" s="5">
        <f>VLOOKUP(A241,'Detail SFPR'!$A$5:$F$360,6,FALSE)</f>
        <v>0</v>
      </c>
      <c r="Q241" s="5">
        <f t="shared" si="85"/>
        <v>0</v>
      </c>
      <c r="R241" s="5">
        <v>6626.63</v>
      </c>
      <c r="S241" s="5">
        <f>VLOOKUP(A241,'Detail SFPR'!$A$5:$G$360,7,FALSE)</f>
        <v>13106.353321599432</v>
      </c>
      <c r="T241" s="5">
        <f t="shared" si="104"/>
        <v>5399.5534438888071</v>
      </c>
      <c r="U241" s="5">
        <v>7288.74</v>
      </c>
      <c r="V241" s="5">
        <f>VLOOKUP(A241,'Detail SFPR'!$A$5:$H$360,8,FALSE)</f>
        <v>1299.7018970000001</v>
      </c>
      <c r="W241" s="5">
        <f t="shared" si="105"/>
        <v>-4990.6654512299001</v>
      </c>
      <c r="X241" s="5">
        <v>0</v>
      </c>
      <c r="Y241" s="5">
        <f>VLOOKUP(A241,'Detail SFPR'!$A$5:$I$360,9,FALSE)</f>
        <v>0</v>
      </c>
      <c r="Z241" s="5">
        <f t="shared" si="106"/>
        <v>0</v>
      </c>
      <c r="AA241" s="5">
        <f t="shared" si="107"/>
        <v>329167.61</v>
      </c>
      <c r="AB241" s="5">
        <f t="shared" si="108"/>
        <v>517937.350503536</v>
      </c>
      <c r="AC241" s="5">
        <f t="shared" si="109"/>
        <v>157301.82476159657</v>
      </c>
      <c r="AD241" s="5">
        <f t="shared" si="110"/>
        <v>486469.43476159655</v>
      </c>
      <c r="AE241" s="5"/>
      <c r="AF241" s="5"/>
      <c r="AG241" s="5">
        <f t="shared" si="86"/>
        <v>156892.93676893765</v>
      </c>
      <c r="AH241" s="5">
        <f t="shared" si="87"/>
        <v>0</v>
      </c>
      <c r="AI241" s="5">
        <f t="shared" si="88"/>
        <v>5399.5534438888071</v>
      </c>
      <c r="AJ241" s="5">
        <f t="shared" si="89"/>
        <v>-4990.6654512299001</v>
      </c>
      <c r="AK241" s="5">
        <f t="shared" si="90"/>
        <v>0</v>
      </c>
      <c r="AL241" s="5">
        <f t="shared" si="91"/>
        <v>329167.61</v>
      </c>
      <c r="AM241" s="5">
        <f t="shared" si="92"/>
        <v>517937.350503536</v>
      </c>
      <c r="AN241" s="5">
        <f t="shared" si="93"/>
        <v>157301.82476159657</v>
      </c>
      <c r="AO241" s="5">
        <f t="shared" si="94"/>
        <v>486469.43476159655</v>
      </c>
      <c r="AP241" s="5">
        <f>VLOOKUP(A241,'Detail SFPR'!$A$5:$M$361,13,FALSE)</f>
        <v>0</v>
      </c>
      <c r="AQ241" s="5">
        <f>VLOOKUP(A241,'Detail SFPR'!A:X,23,FALSE)</f>
        <v>598854.65185505361</v>
      </c>
      <c r="AR241" s="5">
        <f>VLOOKUP(A241,'Detail SFPR'!$A$5:$T$361,19,FALSE)</f>
        <v>9481.99</v>
      </c>
      <c r="AS241" s="5">
        <f>VLOOKUP(A241,'Detail SFPR'!$A$5:$U$360,21,FALSE)</f>
        <v>2281.1627200000003</v>
      </c>
      <c r="AT241" s="5">
        <f>VLOOKUP(A241,'Detail SFPR'!$A$5:$V$361,22,FALSE)</f>
        <v>55824.511431517603</v>
      </c>
      <c r="AU241" s="5">
        <f t="shared" si="111"/>
        <v>1152911.7507681677</v>
      </c>
      <c r="AV241" s="5"/>
      <c r="AW241" s="5">
        <v>0</v>
      </c>
      <c r="AX241" s="5">
        <v>0</v>
      </c>
      <c r="AY241" s="5">
        <f t="shared" si="95"/>
        <v>0</v>
      </c>
      <c r="AZ241" s="5">
        <f t="shared" si="96"/>
        <v>1152911.7507681677</v>
      </c>
      <c r="BA241" s="5">
        <f t="shared" si="97"/>
        <v>472145.17676893761</v>
      </c>
      <c r="BB241">
        <v>0</v>
      </c>
      <c r="BC241" s="5">
        <f t="shared" si="98"/>
        <v>472145.17676893761</v>
      </c>
      <c r="BD241" s="5">
        <f t="shared" si="99"/>
        <v>0</v>
      </c>
      <c r="BE241" s="5">
        <f t="shared" si="100"/>
        <v>12026.183443888807</v>
      </c>
      <c r="BF241" s="5">
        <f t="shared" si="101"/>
        <v>2298.0745487700997</v>
      </c>
      <c r="BG241" s="5">
        <f t="shared" si="102"/>
        <v>0</v>
      </c>
      <c r="BH241" s="5">
        <f t="shared" si="103"/>
        <v>486469.43476159649</v>
      </c>
      <c r="BI241" s="5">
        <f>VLOOKUP(A241,'Base Cost'!$A$5:$AF$361,32,FALSE)</f>
        <v>23987.822897808681</v>
      </c>
    </row>
    <row r="242" spans="1:61">
      <c r="A242" t="s">
        <v>614</v>
      </c>
      <c r="B242" t="s">
        <v>615</v>
      </c>
      <c r="C242" t="s">
        <v>80</v>
      </c>
      <c r="D242" s="12" t="s">
        <v>1823</v>
      </c>
      <c r="J242" s="5"/>
      <c r="K242" s="5"/>
      <c r="L242" s="5">
        <v>6114197.5099999998</v>
      </c>
      <c r="M242" s="5">
        <f>VLOOKUP(A242,'Detail SFPR'!$A$5:$E$360,5,FALSE)</f>
        <v>11207795.84545245</v>
      </c>
      <c r="N242" s="5">
        <f t="shared" si="84"/>
        <v>4244495.4929325273</v>
      </c>
      <c r="O242" s="5">
        <v>1382659.76</v>
      </c>
      <c r="P242" s="5">
        <f>VLOOKUP(A242,'Detail SFPR'!$A$5:$F$360,6,FALSE)</f>
        <v>2369336.7599999998</v>
      </c>
      <c r="Q242" s="5">
        <f t="shared" si="85"/>
        <v>822197.94409999985</v>
      </c>
      <c r="R242" s="5">
        <v>0</v>
      </c>
      <c r="S242" s="5">
        <f>VLOOKUP(A242,'Detail SFPR'!$A$5:$G$360,7,FALSE)</f>
        <v>0</v>
      </c>
      <c r="T242" s="5">
        <f t="shared" si="104"/>
        <v>0</v>
      </c>
      <c r="U242" s="5">
        <v>0</v>
      </c>
      <c r="V242" s="5">
        <f>VLOOKUP(A242,'Detail SFPR'!$A$5:$H$360,8,FALSE)</f>
        <v>33448.08045322141</v>
      </c>
      <c r="W242" s="5">
        <f t="shared" si="105"/>
        <v>27872.285441669403</v>
      </c>
      <c r="X242" s="5">
        <v>326680.92</v>
      </c>
      <c r="Y242" s="5">
        <f>VLOOKUP(A242,'Detail SFPR'!$A$5:$I$360,9,FALSE)</f>
        <v>399039.87752349908</v>
      </c>
      <c r="Z242" s="5">
        <f t="shared" si="106"/>
        <v>60296.719304331797</v>
      </c>
      <c r="AA242" s="5">
        <f t="shared" si="107"/>
        <v>7823538.1899999995</v>
      </c>
      <c r="AB242" s="5">
        <f t="shared" si="108"/>
        <v>14009620.563429169</v>
      </c>
      <c r="AC242" s="5">
        <f t="shared" si="109"/>
        <v>5154862.4417785285</v>
      </c>
      <c r="AD242" s="5">
        <f t="shared" si="110"/>
        <v>12978400.631778527</v>
      </c>
      <c r="AE242" s="5"/>
      <c r="AF242" s="5"/>
      <c r="AG242" s="5">
        <f t="shared" si="86"/>
        <v>4244495.4929325273</v>
      </c>
      <c r="AH242" s="5">
        <f t="shared" si="87"/>
        <v>822197.94409999985</v>
      </c>
      <c r="AI242" s="5">
        <f t="shared" si="88"/>
        <v>0</v>
      </c>
      <c r="AJ242" s="5">
        <f t="shared" si="89"/>
        <v>27872.285441669403</v>
      </c>
      <c r="AK242" s="5">
        <f t="shared" si="90"/>
        <v>60296.719304331797</v>
      </c>
      <c r="AL242" s="5">
        <f t="shared" si="91"/>
        <v>7823538.1899999995</v>
      </c>
      <c r="AM242" s="5">
        <f t="shared" si="92"/>
        <v>14009620.563429169</v>
      </c>
      <c r="AN242" s="5">
        <f t="shared" si="93"/>
        <v>5154862.4417785285</v>
      </c>
      <c r="AO242" s="5">
        <f t="shared" si="94"/>
        <v>12978400.631778527</v>
      </c>
      <c r="AP242" s="5">
        <f>VLOOKUP(A242,'Detail SFPR'!$A$5:$M$361,13,FALSE)</f>
        <v>0</v>
      </c>
      <c r="AQ242" s="5">
        <f>VLOOKUP(A242,'Detail SFPR'!A:X,23,FALSE)</f>
        <v>14101326.062977694</v>
      </c>
      <c r="AR242" s="5">
        <f>VLOOKUP(A242,'Detail SFPR'!$A$5:$T$361,19,FALSE)</f>
        <v>9849.2199999999993</v>
      </c>
      <c r="AS242" s="5">
        <f>VLOOKUP(A242,'Detail SFPR'!$A$5:$U$360,21,FALSE)</f>
        <v>56896.366520000003</v>
      </c>
      <c r="AT242" s="5">
        <f>VLOOKUP(A242,'Detail SFPR'!$A$5:$V$361,22,FALSE)</f>
        <v>34809.133028523669</v>
      </c>
      <c r="AU242" s="5">
        <f t="shared" si="111"/>
        <v>27181281.414304741</v>
      </c>
      <c r="AV242" s="5"/>
      <c r="AW242" s="5">
        <v>0</v>
      </c>
      <c r="AX242" s="5">
        <v>0</v>
      </c>
      <c r="AY242" s="5">
        <f t="shared" si="95"/>
        <v>0</v>
      </c>
      <c r="AZ242" s="5">
        <f t="shared" si="96"/>
        <v>27181281.414304741</v>
      </c>
      <c r="BA242" s="5">
        <f t="shared" si="97"/>
        <v>10358693.002932526</v>
      </c>
      <c r="BB242">
        <v>0</v>
      </c>
      <c r="BC242" s="5">
        <f t="shared" si="98"/>
        <v>10358693.002932526</v>
      </c>
      <c r="BD242" s="5">
        <f t="shared" si="99"/>
        <v>2204857.7040999997</v>
      </c>
      <c r="BE242" s="5">
        <f t="shared" si="100"/>
        <v>0</v>
      </c>
      <c r="BF242" s="5">
        <f t="shared" si="101"/>
        <v>27872.285441669403</v>
      </c>
      <c r="BG242" s="5">
        <f t="shared" si="102"/>
        <v>386977.63930433179</v>
      </c>
      <c r="BH242" s="5">
        <f t="shared" si="103"/>
        <v>12978400.631778527</v>
      </c>
      <c r="BI242" s="5">
        <f>VLOOKUP(A242,'Base Cost'!$A$5:$AF$361,32,FALSE)</f>
        <v>598300.13512169407</v>
      </c>
    </row>
    <row r="243" spans="1:61">
      <c r="A243" t="s">
        <v>616</v>
      </c>
      <c r="B243" t="s">
        <v>617</v>
      </c>
      <c r="C243" t="s">
        <v>93</v>
      </c>
      <c r="D243" s="12" t="s">
        <v>1070</v>
      </c>
      <c r="J243" s="5"/>
      <c r="K243" s="5"/>
      <c r="L243" s="5">
        <v>1236612.4099999999</v>
      </c>
      <c r="M243" s="5">
        <f>VLOOKUP(A243,'Detail SFPR'!$A$5:$E$360,5,FALSE)</f>
        <v>1716816.362343506</v>
      </c>
      <c r="N243" s="5">
        <f t="shared" si="84"/>
        <v>400153.95348784362</v>
      </c>
      <c r="O243" s="5">
        <v>126166.13</v>
      </c>
      <c r="P243" s="5">
        <f>VLOOKUP(A243,'Detail SFPR'!$A$5:$F$360,6,FALSE)</f>
        <v>145413.58000000002</v>
      </c>
      <c r="Q243" s="5">
        <f t="shared" si="85"/>
        <v>16038.90008500001</v>
      </c>
      <c r="R243" s="5">
        <v>173230.32</v>
      </c>
      <c r="S243" s="5">
        <f>VLOOKUP(A243,'Detail SFPR'!$A$5:$G$360,7,FALSE)</f>
        <v>251635.77828716952</v>
      </c>
      <c r="T243" s="5">
        <f t="shared" si="104"/>
        <v>65335.268390698358</v>
      </c>
      <c r="U243" s="5">
        <v>914.18</v>
      </c>
      <c r="V243" s="5">
        <f>VLOOKUP(A243,'Detail SFPR'!$A$5:$H$360,8,FALSE)</f>
        <v>228.01840110778306</v>
      </c>
      <c r="W243" s="5">
        <f t="shared" si="105"/>
        <v>-571.77846035688435</v>
      </c>
      <c r="X243" s="5">
        <v>0</v>
      </c>
      <c r="Y243" s="5">
        <f>VLOOKUP(A243,'Detail SFPR'!$A$5:$I$360,9,FALSE)</f>
        <v>0</v>
      </c>
      <c r="Z243" s="5">
        <f t="shared" si="106"/>
        <v>0</v>
      </c>
      <c r="AA243" s="5">
        <f t="shared" si="107"/>
        <v>1536923.04</v>
      </c>
      <c r="AB243" s="5">
        <f t="shared" si="108"/>
        <v>2114093.7390317833</v>
      </c>
      <c r="AC243" s="5">
        <f t="shared" si="109"/>
        <v>480956.34350318514</v>
      </c>
      <c r="AD243" s="5">
        <f t="shared" si="110"/>
        <v>2017879.3835031851</v>
      </c>
      <c r="AE243" s="5"/>
      <c r="AF243" s="5"/>
      <c r="AG243" s="5">
        <f t="shared" si="86"/>
        <v>400153.95348784362</v>
      </c>
      <c r="AH243" s="5">
        <f t="shared" si="87"/>
        <v>16038.90008500001</v>
      </c>
      <c r="AI243" s="5">
        <f t="shared" si="88"/>
        <v>65335.268390698358</v>
      </c>
      <c r="AJ243" s="5">
        <f t="shared" si="89"/>
        <v>-571.77846035688435</v>
      </c>
      <c r="AK243" s="5">
        <f t="shared" si="90"/>
        <v>0</v>
      </c>
      <c r="AL243" s="5">
        <f t="shared" si="91"/>
        <v>1536923.04</v>
      </c>
      <c r="AM243" s="5">
        <f t="shared" si="92"/>
        <v>2114093.7390317833</v>
      </c>
      <c r="AN243" s="5">
        <f t="shared" si="93"/>
        <v>480956.34350318514</v>
      </c>
      <c r="AO243" s="5">
        <f t="shared" si="94"/>
        <v>2017879.3835031851</v>
      </c>
      <c r="AP243" s="5">
        <f>VLOOKUP(A243,'Detail SFPR'!$A$5:$M$361,13,FALSE)</f>
        <v>0</v>
      </c>
      <c r="AQ243" s="5">
        <f>VLOOKUP(A243,'Detail SFPR'!A:X,23,FALSE)</f>
        <v>2413559.3668015818</v>
      </c>
      <c r="AR243" s="5">
        <f>VLOOKUP(A243,'Detail SFPR'!$A$5:$T$361,19,FALSE)</f>
        <v>10416.65</v>
      </c>
      <c r="AS243" s="5">
        <f>VLOOKUP(A243,'Detail SFPR'!$A$5:$U$360,21,FALSE)</f>
        <v>8442.3209200000001</v>
      </c>
      <c r="AT243" s="5">
        <f>VLOOKUP(A243,'Detail SFPR'!$A$5:$V$361,22,FALSE)</f>
        <v>206600.09764979858</v>
      </c>
      <c r="AU243" s="5">
        <f t="shared" si="111"/>
        <v>4656897.8188745659</v>
      </c>
      <c r="AV243" s="5"/>
      <c r="AW243" s="5">
        <v>0</v>
      </c>
      <c r="AX243" s="5">
        <v>0</v>
      </c>
      <c r="AY243" s="5">
        <f t="shared" si="95"/>
        <v>0</v>
      </c>
      <c r="AZ243" s="5">
        <f t="shared" si="96"/>
        <v>4656897.8188745659</v>
      </c>
      <c r="BA243" s="5">
        <f t="shared" si="97"/>
        <v>1636766.3634878434</v>
      </c>
      <c r="BB243">
        <v>0</v>
      </c>
      <c r="BC243" s="5">
        <f t="shared" si="98"/>
        <v>1636766.3634878434</v>
      </c>
      <c r="BD243" s="5">
        <f t="shared" si="99"/>
        <v>142205.03008500001</v>
      </c>
      <c r="BE243" s="5">
        <f t="shared" si="100"/>
        <v>238565.58839069837</v>
      </c>
      <c r="BF243" s="5">
        <f t="shared" si="101"/>
        <v>342.4015396431156</v>
      </c>
      <c r="BG243" s="5">
        <f t="shared" si="102"/>
        <v>0</v>
      </c>
      <c r="BH243" s="5">
        <f t="shared" si="103"/>
        <v>2017879.3835031849</v>
      </c>
      <c r="BI243" s="5">
        <f>VLOOKUP(A243,'Base Cost'!$A$5:$AF$361,32,FALSE)</f>
        <v>88776.174229002499</v>
      </c>
    </row>
    <row r="244" spans="1:61">
      <c r="A244" t="s">
        <v>618</v>
      </c>
      <c r="B244" t="s">
        <v>619</v>
      </c>
      <c r="C244" t="s">
        <v>125</v>
      </c>
      <c r="D244" s="12" t="s">
        <v>1070</v>
      </c>
      <c r="J244" s="5"/>
      <c r="K244" s="5"/>
      <c r="L244" s="5">
        <v>1226061.95</v>
      </c>
      <c r="M244" s="5">
        <f>VLOOKUP(A244,'Detail SFPR'!$A$5:$E$360,5,FALSE)</f>
        <v>1584117.2087359431</v>
      </c>
      <c r="N244" s="5">
        <f t="shared" si="84"/>
        <v>298367.44710466143</v>
      </c>
      <c r="O244" s="5">
        <v>77317.66</v>
      </c>
      <c r="P244" s="5">
        <f>VLOOKUP(A244,'Detail SFPR'!$A$5:$F$360,6,FALSE)</f>
        <v>92376.17</v>
      </c>
      <c r="Q244" s="5">
        <f t="shared" si="85"/>
        <v>12548.256382999996</v>
      </c>
      <c r="R244" s="5">
        <v>131303.70000000001</v>
      </c>
      <c r="S244" s="5">
        <f>VLOOKUP(A244,'Detail SFPR'!$A$5:$G$360,7,FALSE)</f>
        <v>184399.89262743562</v>
      </c>
      <c r="T244" s="5">
        <f t="shared" si="104"/>
        <v>44245.057316442093</v>
      </c>
      <c r="U244" s="5">
        <v>0</v>
      </c>
      <c r="V244" s="5">
        <f>VLOOKUP(A244,'Detail SFPR'!$A$5:$H$360,8,FALSE)</f>
        <v>0</v>
      </c>
      <c r="W244" s="5">
        <f t="shared" si="105"/>
        <v>0</v>
      </c>
      <c r="X244" s="5">
        <v>0</v>
      </c>
      <c r="Y244" s="5">
        <f>VLOOKUP(A244,'Detail SFPR'!$A$5:$I$360,9,FALSE)</f>
        <v>0</v>
      </c>
      <c r="Z244" s="5">
        <f t="shared" si="106"/>
        <v>0</v>
      </c>
      <c r="AA244" s="5">
        <f t="shared" si="107"/>
        <v>1434683.3099999998</v>
      </c>
      <c r="AB244" s="5">
        <f t="shared" si="108"/>
        <v>1860893.2713633785</v>
      </c>
      <c r="AC244" s="5">
        <f t="shared" si="109"/>
        <v>355160.76080410351</v>
      </c>
      <c r="AD244" s="5">
        <f t="shared" si="110"/>
        <v>1789844.0708041033</v>
      </c>
      <c r="AE244" s="5"/>
      <c r="AF244" s="5"/>
      <c r="AG244" s="5">
        <f t="shared" si="86"/>
        <v>298367.44710466143</v>
      </c>
      <c r="AH244" s="5">
        <f t="shared" si="87"/>
        <v>12548.256382999996</v>
      </c>
      <c r="AI244" s="5">
        <f t="shared" si="88"/>
        <v>44245.057316442093</v>
      </c>
      <c r="AJ244" s="5">
        <f t="shared" si="89"/>
        <v>0</v>
      </c>
      <c r="AK244" s="5">
        <f t="shared" si="90"/>
        <v>0</v>
      </c>
      <c r="AL244" s="5">
        <f t="shared" si="91"/>
        <v>1434683.3099999998</v>
      </c>
      <c r="AM244" s="5">
        <f t="shared" si="92"/>
        <v>1860893.2713633785</v>
      </c>
      <c r="AN244" s="5">
        <f t="shared" si="93"/>
        <v>355160.76080410351</v>
      </c>
      <c r="AO244" s="5">
        <f t="shared" si="94"/>
        <v>1789844.0708041033</v>
      </c>
      <c r="AP244" s="5">
        <f>VLOOKUP(A244,'Detail SFPR'!$A$5:$M$361,13,FALSE)</f>
        <v>0</v>
      </c>
      <c r="AQ244" s="5">
        <f>VLOOKUP(A244,'Detail SFPR'!A:X,23,FALSE)</f>
        <v>2130513.1253759195</v>
      </c>
      <c r="AR244" s="5">
        <f>VLOOKUP(A244,'Detail SFPR'!$A$5:$T$361,19,FALSE)</f>
        <v>10192.98</v>
      </c>
      <c r="AS244" s="5">
        <f>VLOOKUP(A244,'Detail SFPR'!$A$5:$U$360,21,FALSE)</f>
        <v>7600.9302000000007</v>
      </c>
      <c r="AT244" s="5">
        <f>VLOOKUP(A244,'Detail SFPR'!$A$5:$V$361,22,FALSE)</f>
        <v>186009.62181254101</v>
      </c>
      <c r="AU244" s="5">
        <f t="shared" si="111"/>
        <v>4124160.7281925636</v>
      </c>
      <c r="AV244" s="5"/>
      <c r="AW244" s="5">
        <v>0</v>
      </c>
      <c r="AX244" s="5">
        <v>0</v>
      </c>
      <c r="AY244" s="5">
        <f t="shared" si="95"/>
        <v>0</v>
      </c>
      <c r="AZ244" s="5">
        <f t="shared" si="96"/>
        <v>4124160.7281925636</v>
      </c>
      <c r="BA244" s="5">
        <f t="shared" si="97"/>
        <v>1524429.3971046614</v>
      </c>
      <c r="BB244">
        <v>0</v>
      </c>
      <c r="BC244" s="5">
        <f t="shared" si="98"/>
        <v>1524429.3971046614</v>
      </c>
      <c r="BD244" s="5">
        <f t="shared" si="99"/>
        <v>89865.916383000003</v>
      </c>
      <c r="BE244" s="5">
        <f t="shared" si="100"/>
        <v>175548.75731644209</v>
      </c>
      <c r="BF244" s="5">
        <f t="shared" si="101"/>
        <v>0</v>
      </c>
      <c r="BG244" s="5">
        <f t="shared" si="102"/>
        <v>0</v>
      </c>
      <c r="BH244" s="5">
        <f t="shared" si="103"/>
        <v>1789844.0708041037</v>
      </c>
      <c r="BI244" s="5">
        <f>VLOOKUP(A244,'Base Cost'!$A$5:$AF$361,32,FALSE)</f>
        <v>79928.435572630042</v>
      </c>
    </row>
    <row r="245" spans="1:61">
      <c r="A245" t="s">
        <v>620</v>
      </c>
      <c r="B245" t="s">
        <v>621</v>
      </c>
      <c r="C245" t="s">
        <v>125</v>
      </c>
      <c r="D245" s="12" t="s">
        <v>1070</v>
      </c>
      <c r="J245" s="5"/>
      <c r="K245" s="5"/>
      <c r="L245" s="5">
        <v>675763.72</v>
      </c>
      <c r="M245" s="5">
        <f>VLOOKUP(A245,'Detail SFPR'!$A$5:$E$360,5,FALSE)</f>
        <v>849530.83764867333</v>
      </c>
      <c r="N245" s="5">
        <f t="shared" si="84"/>
        <v>144800.13913663951</v>
      </c>
      <c r="O245" s="5">
        <v>294323.17</v>
      </c>
      <c r="P245" s="5">
        <f>VLOOKUP(A245,'Detail SFPR'!$A$5:$F$360,6,FALSE)</f>
        <v>267460.45999999996</v>
      </c>
      <c r="Q245" s="5">
        <f t="shared" si="85"/>
        <v>-22384.69624300002</v>
      </c>
      <c r="R245" s="5">
        <v>93132.72</v>
      </c>
      <c r="S245" s="5">
        <f>VLOOKUP(A245,'Detail SFPR'!$A$5:$G$360,7,FALSE)</f>
        <v>98557.323769169685</v>
      </c>
      <c r="T245" s="5">
        <f t="shared" si="104"/>
        <v>4520.3223208490981</v>
      </c>
      <c r="U245" s="5">
        <v>9738.1200000000008</v>
      </c>
      <c r="V245" s="5">
        <f>VLOOKUP(A245,'Detail SFPR'!$A$5:$H$360,8,FALSE)</f>
        <v>15649.939289310874</v>
      </c>
      <c r="W245" s="5">
        <f t="shared" si="105"/>
        <v>4926.3190137827514</v>
      </c>
      <c r="X245" s="5">
        <v>41514.370000000003</v>
      </c>
      <c r="Y245" s="5">
        <f>VLOOKUP(A245,'Detail SFPR'!$A$5:$I$360,9,FALSE)</f>
        <v>42853.102124189478</v>
      </c>
      <c r="Z245" s="5">
        <f t="shared" si="106"/>
        <v>1115.5654790870897</v>
      </c>
      <c r="AA245" s="5">
        <f t="shared" si="107"/>
        <v>1114472.1000000001</v>
      </c>
      <c r="AB245" s="5">
        <f t="shared" si="108"/>
        <v>1274051.6628313435</v>
      </c>
      <c r="AC245" s="5">
        <f t="shared" si="109"/>
        <v>132977.64970735845</v>
      </c>
      <c r="AD245" s="5">
        <f t="shared" si="110"/>
        <v>1247449.7497073584</v>
      </c>
      <c r="AE245" s="5"/>
      <c r="AF245" s="5"/>
      <c r="AG245" s="5">
        <f t="shared" si="86"/>
        <v>144800.13913663951</v>
      </c>
      <c r="AH245" s="5">
        <f t="shared" si="87"/>
        <v>-22384.69624300002</v>
      </c>
      <c r="AI245" s="5">
        <f t="shared" si="88"/>
        <v>4520.3223208490981</v>
      </c>
      <c r="AJ245" s="5">
        <f t="shared" si="89"/>
        <v>4926.3190137827514</v>
      </c>
      <c r="AK245" s="5">
        <f t="shared" si="90"/>
        <v>1115.5654790870897</v>
      </c>
      <c r="AL245" s="5">
        <f t="shared" si="91"/>
        <v>1114472.1000000001</v>
      </c>
      <c r="AM245" s="5">
        <f t="shared" si="92"/>
        <v>1274051.6628313435</v>
      </c>
      <c r="AN245" s="5">
        <f t="shared" si="93"/>
        <v>132977.64970735845</v>
      </c>
      <c r="AO245" s="5">
        <f t="shared" si="94"/>
        <v>1247449.7497073584</v>
      </c>
      <c r="AP245" s="5">
        <f>VLOOKUP(A245,'Detail SFPR'!$A$5:$M$361,13,FALSE)</f>
        <v>0</v>
      </c>
      <c r="AQ245" s="5">
        <f>VLOOKUP(A245,'Detail SFPR'!A:X,23,FALSE)</f>
        <v>1425432.2745967135</v>
      </c>
      <c r="AR245" s="5">
        <f>VLOOKUP(A245,'Detail SFPR'!$A$5:$T$361,19,FALSE)</f>
        <v>12341.58</v>
      </c>
      <c r="AS245" s="5">
        <f>VLOOKUP(A245,'Detail SFPR'!$A$5:$U$360,21,FALSE)</f>
        <v>4267.6139999999996</v>
      </c>
      <c r="AT245" s="5">
        <f>VLOOKUP(A245,'Detail SFPR'!$A$5:$V$361,22,FALSE)</f>
        <v>104436.85776536999</v>
      </c>
      <c r="AU245" s="5">
        <f t="shared" si="111"/>
        <v>2793928.0760694421</v>
      </c>
      <c r="AV245" s="5"/>
      <c r="AW245" s="5">
        <v>0</v>
      </c>
      <c r="AX245" s="5">
        <v>0</v>
      </c>
      <c r="AY245" s="5">
        <f t="shared" si="95"/>
        <v>0</v>
      </c>
      <c r="AZ245" s="5">
        <f t="shared" si="96"/>
        <v>2793928.0760694421</v>
      </c>
      <c r="BA245" s="5">
        <f t="shared" si="97"/>
        <v>820563.85913663951</v>
      </c>
      <c r="BB245">
        <v>0</v>
      </c>
      <c r="BC245" s="5">
        <f t="shared" si="98"/>
        <v>820563.85913663951</v>
      </c>
      <c r="BD245" s="5">
        <f t="shared" si="99"/>
        <v>271938.47375699994</v>
      </c>
      <c r="BE245" s="5">
        <f t="shared" si="100"/>
        <v>97653.042320849097</v>
      </c>
      <c r="BF245" s="5">
        <f t="shared" si="101"/>
        <v>14664.439013782752</v>
      </c>
      <c r="BG245" s="5">
        <f t="shared" si="102"/>
        <v>42629.935479087093</v>
      </c>
      <c r="BH245" s="5">
        <f t="shared" si="103"/>
        <v>1247449.7497073582</v>
      </c>
      <c r="BI245" s="5">
        <f>VLOOKUP(A245,'Base Cost'!$A$5:$AF$361,32,FALSE)</f>
        <v>44876.574533976644</v>
      </c>
    </row>
    <row r="246" spans="1:61">
      <c r="A246" t="s">
        <v>1966</v>
      </c>
      <c r="B246" t="s">
        <v>1967</v>
      </c>
      <c r="C246" t="s">
        <v>1192</v>
      </c>
      <c r="D246" s="12" t="s">
        <v>1070</v>
      </c>
      <c r="J246" s="5"/>
      <c r="K246" s="5"/>
      <c r="L246" s="5">
        <v>339324.24</v>
      </c>
      <c r="M246" s="5">
        <f>VLOOKUP(A246,'Detail SFPR'!$A$5:$E$360,5,FALSE)</f>
        <v>371322.54733157816</v>
      </c>
      <c r="N246" s="5">
        <f t="shared" si="84"/>
        <v>26664.189499404089</v>
      </c>
      <c r="O246" s="5">
        <v>48718.85</v>
      </c>
      <c r="P246" s="5">
        <f>VLOOKUP(A246,'Detail SFPR'!$A$5:$F$360,6,FALSE)</f>
        <v>61549.56</v>
      </c>
      <c r="Q246" s="5">
        <f t="shared" si="85"/>
        <v>10691.830642999999</v>
      </c>
      <c r="R246" s="5">
        <v>2385.48</v>
      </c>
      <c r="S246" s="5">
        <f>VLOOKUP(A246,'Detail SFPR'!$A$5:$G$360,7,FALSE)</f>
        <v>9326.5643750827003</v>
      </c>
      <c r="T246" s="5">
        <f t="shared" si="104"/>
        <v>5784.0056097564147</v>
      </c>
      <c r="U246" s="5">
        <v>2594.2600000000002</v>
      </c>
      <c r="V246" s="5">
        <f>VLOOKUP(A246,'Detail SFPR'!$A$5:$H$360,8,FALSE)</f>
        <v>2167.5434300000002</v>
      </c>
      <c r="W246" s="5">
        <f t="shared" si="105"/>
        <v>-355.58291778100005</v>
      </c>
      <c r="X246" s="5">
        <v>0</v>
      </c>
      <c r="Y246" s="5">
        <f>VLOOKUP(A246,'Detail SFPR'!$A$5:$I$360,9,FALSE)</f>
        <v>0</v>
      </c>
      <c r="Z246" s="5">
        <f t="shared" si="106"/>
        <v>0</v>
      </c>
      <c r="AA246" s="5">
        <f t="shared" si="107"/>
        <v>393022.82999999996</v>
      </c>
      <c r="AB246" s="5">
        <f t="shared" si="108"/>
        <v>444366.2151366609</v>
      </c>
      <c r="AC246" s="5">
        <f t="shared" si="109"/>
        <v>42784.442834379501</v>
      </c>
      <c r="AD246" s="5">
        <f t="shared" si="110"/>
        <v>435807.27283437946</v>
      </c>
      <c r="AE246" s="5"/>
      <c r="AF246" s="5"/>
      <c r="AG246" s="5">
        <f t="shared" si="86"/>
        <v>26664.189499404089</v>
      </c>
      <c r="AH246" s="5">
        <f t="shared" si="87"/>
        <v>10691.830642999999</v>
      </c>
      <c r="AI246" s="5">
        <f t="shared" si="88"/>
        <v>5784.0056097564147</v>
      </c>
      <c r="AJ246" s="5">
        <f t="shared" si="89"/>
        <v>-355.58291778100005</v>
      </c>
      <c r="AK246" s="5">
        <f t="shared" si="90"/>
        <v>0</v>
      </c>
      <c r="AL246" s="5">
        <f t="shared" si="91"/>
        <v>393022.82999999996</v>
      </c>
      <c r="AM246" s="5">
        <f t="shared" si="92"/>
        <v>444366.2151366609</v>
      </c>
      <c r="AN246" s="5">
        <f t="shared" si="93"/>
        <v>42784.442834379501</v>
      </c>
      <c r="AO246" s="5">
        <f t="shared" si="94"/>
        <v>435807.27283437946</v>
      </c>
      <c r="AP246" s="5">
        <f>VLOOKUP(A246,'Detail SFPR'!$A$5:$M$361,13,FALSE)</f>
        <v>0</v>
      </c>
      <c r="AQ246" s="5">
        <f>VLOOKUP(A246,'Detail SFPR'!A:X,23,FALSE)</f>
        <v>506844.95448876271</v>
      </c>
      <c r="AR246" s="5">
        <f>VLOOKUP(A246,'Detail SFPR'!$A$5:$T$361,19,FALSE)</f>
        <v>10491.46</v>
      </c>
      <c r="AS246" s="5">
        <f>VLOOKUP(A246,'Detail SFPR'!$A$5:$U$360,21,FALSE)</f>
        <v>1761.3559599999999</v>
      </c>
      <c r="AT246" s="5">
        <f>VLOOKUP(A246,'Detail SFPR'!$A$5:$V$361,22,FALSE)</f>
        <v>43103.823792101801</v>
      </c>
      <c r="AU246" s="5">
        <f t="shared" si="111"/>
        <v>998008.86707524385</v>
      </c>
      <c r="AV246" s="5"/>
      <c r="AW246" s="5">
        <v>0</v>
      </c>
      <c r="AX246" s="5">
        <v>0</v>
      </c>
      <c r="AY246" s="5">
        <f t="shared" si="95"/>
        <v>0</v>
      </c>
      <c r="AZ246" s="5">
        <f t="shared" si="96"/>
        <v>998008.86707524385</v>
      </c>
      <c r="BA246" s="5">
        <f t="shared" si="97"/>
        <v>365988.4294994041</v>
      </c>
      <c r="BB246">
        <v>0</v>
      </c>
      <c r="BC246" s="5">
        <f t="shared" si="98"/>
        <v>365988.4294994041</v>
      </c>
      <c r="BD246" s="5">
        <f t="shared" si="99"/>
        <v>59410.680643</v>
      </c>
      <c r="BE246" s="5">
        <f t="shared" si="100"/>
        <v>8169.4856097564152</v>
      </c>
      <c r="BF246" s="5">
        <f t="shared" si="101"/>
        <v>2238.6770822190001</v>
      </c>
      <c r="BG246" s="5">
        <f t="shared" si="102"/>
        <v>0</v>
      </c>
      <c r="BH246" s="5">
        <f t="shared" si="103"/>
        <v>435807.27283437952</v>
      </c>
      <c r="BI246" s="5">
        <f>VLOOKUP(A246,'Base Cost'!$A$5:$AF$361,32,FALSE)</f>
        <v>18521.736506582831</v>
      </c>
    </row>
    <row r="247" spans="1:61">
      <c r="A247" t="s">
        <v>622</v>
      </c>
      <c r="B247" t="s">
        <v>623</v>
      </c>
      <c r="C247" t="s">
        <v>80</v>
      </c>
      <c r="D247" s="12" t="s">
        <v>1070</v>
      </c>
      <c r="J247" s="5"/>
      <c r="K247" s="5"/>
      <c r="L247" s="5">
        <v>388274.91</v>
      </c>
      <c r="M247" s="5">
        <f>VLOOKUP(A247,'Detail SFPR'!$A$5:$E$360,5,FALSE)</f>
        <v>557134.41487215587</v>
      </c>
      <c r="N247" s="5">
        <f t="shared" si="84"/>
        <v>140710.62540996753</v>
      </c>
      <c r="O247" s="5">
        <v>0</v>
      </c>
      <c r="P247" s="5">
        <f>VLOOKUP(A247,'Detail SFPR'!$A$5:$F$360,6,FALSE)</f>
        <v>3859.29</v>
      </c>
      <c r="Q247" s="5">
        <f t="shared" si="85"/>
        <v>3215.9463570000003</v>
      </c>
      <c r="R247" s="5">
        <v>5368.67</v>
      </c>
      <c r="S247" s="5">
        <f>VLOOKUP(A247,'Detail SFPR'!$A$5:$G$360,7,FALSE)</f>
        <v>6417.2736473293071</v>
      </c>
      <c r="T247" s="5">
        <f t="shared" si="104"/>
        <v>873.80141931951164</v>
      </c>
      <c r="U247" s="5">
        <v>6383.07</v>
      </c>
      <c r="V247" s="5">
        <f>VLOOKUP(A247,'Detail SFPR'!$A$5:$H$360,8,FALSE)</f>
        <v>1299.7018970000001</v>
      </c>
      <c r="W247" s="5">
        <f t="shared" si="105"/>
        <v>-4235.9706402298998</v>
      </c>
      <c r="X247" s="5">
        <v>0</v>
      </c>
      <c r="Y247" s="5">
        <f>VLOOKUP(A247,'Detail SFPR'!$A$5:$I$360,9,FALSE)</f>
        <v>0</v>
      </c>
      <c r="Z247" s="5">
        <f t="shared" si="106"/>
        <v>0</v>
      </c>
      <c r="AA247" s="5">
        <f t="shared" si="107"/>
        <v>400026.64999999997</v>
      </c>
      <c r="AB247" s="5">
        <f t="shared" si="108"/>
        <v>568710.68041648518</v>
      </c>
      <c r="AC247" s="5">
        <f t="shared" si="109"/>
        <v>140564.40254605713</v>
      </c>
      <c r="AD247" s="5">
        <f t="shared" si="110"/>
        <v>540591.05254605715</v>
      </c>
      <c r="AE247" s="5"/>
      <c r="AF247" s="5"/>
      <c r="AG247" s="5">
        <f t="shared" si="86"/>
        <v>140710.62540996753</v>
      </c>
      <c r="AH247" s="5">
        <f t="shared" si="87"/>
        <v>3215.9463570000003</v>
      </c>
      <c r="AI247" s="5">
        <f t="shared" si="88"/>
        <v>873.80141931951164</v>
      </c>
      <c r="AJ247" s="5">
        <f t="shared" si="89"/>
        <v>-4235.9706402298998</v>
      </c>
      <c r="AK247" s="5">
        <f t="shared" si="90"/>
        <v>0</v>
      </c>
      <c r="AL247" s="5">
        <f t="shared" si="91"/>
        <v>400026.64999999997</v>
      </c>
      <c r="AM247" s="5">
        <f t="shared" si="92"/>
        <v>568710.68041648518</v>
      </c>
      <c r="AN247" s="5">
        <f t="shared" si="93"/>
        <v>140564.40254605713</v>
      </c>
      <c r="AO247" s="5">
        <f t="shared" si="94"/>
        <v>540591.05254605715</v>
      </c>
      <c r="AP247" s="5">
        <f>VLOOKUP(A247,'Detail SFPR'!$A$5:$M$361,13,FALSE)</f>
        <v>0</v>
      </c>
      <c r="AQ247" s="5">
        <f>VLOOKUP(A247,'Detail SFPR'!A:X,23,FALSE)</f>
        <v>659795.94388708647</v>
      </c>
      <c r="AR247" s="5">
        <f>VLOOKUP(A247,'Detail SFPR'!$A$5:$T$361,19,FALSE)</f>
        <v>9259.08</v>
      </c>
      <c r="AS247" s="5">
        <f>VLOOKUP(A247,'Detail SFPR'!$A$5:$U$360,21,FALSE)</f>
        <v>2567.8106400000001</v>
      </c>
      <c r="AT247" s="5">
        <f>VLOOKUP(A247,'Detail SFPR'!$A$5:$V$361,22,FALSE)</f>
        <v>62839.346430601203</v>
      </c>
      <c r="AU247" s="5">
        <f t="shared" si="111"/>
        <v>1275053.2335037449</v>
      </c>
      <c r="AV247" s="5"/>
      <c r="AW247" s="5">
        <v>0</v>
      </c>
      <c r="AX247" s="5">
        <v>0</v>
      </c>
      <c r="AY247" s="5">
        <f t="shared" si="95"/>
        <v>0</v>
      </c>
      <c r="AZ247" s="5">
        <f t="shared" si="96"/>
        <v>1275053.2335037449</v>
      </c>
      <c r="BA247" s="5">
        <f t="shared" si="97"/>
        <v>528985.53540996753</v>
      </c>
      <c r="BB247">
        <v>0</v>
      </c>
      <c r="BC247" s="5">
        <f t="shared" si="98"/>
        <v>528985.53540996753</v>
      </c>
      <c r="BD247" s="5">
        <f t="shared" si="99"/>
        <v>3215.9463570000003</v>
      </c>
      <c r="BE247" s="5">
        <f t="shared" si="100"/>
        <v>6242.4714193195114</v>
      </c>
      <c r="BF247" s="5">
        <f t="shared" si="101"/>
        <v>2147.0993597700999</v>
      </c>
      <c r="BG247" s="5">
        <f t="shared" si="102"/>
        <v>0</v>
      </c>
      <c r="BH247" s="5">
        <f t="shared" si="103"/>
        <v>540591.05254605715</v>
      </c>
      <c r="BI247" s="5">
        <f>VLOOKUP(A247,'Base Cost'!$A$5:$AF$361,32,FALSE)</f>
        <v>27002.101308857425</v>
      </c>
    </row>
    <row r="248" spans="1:61">
      <c r="A248" t="s">
        <v>626</v>
      </c>
      <c r="B248" t="s">
        <v>2761</v>
      </c>
      <c r="C248" t="s">
        <v>72</v>
      </c>
      <c r="D248" s="12" t="s">
        <v>1070</v>
      </c>
      <c r="J248" s="5"/>
      <c r="K248" s="5"/>
      <c r="L248" s="5">
        <v>239340.55</v>
      </c>
      <c r="M248" s="5">
        <f>VLOOKUP(A248,'Detail SFPR'!$A$5:$E$360,5,FALSE)</f>
        <v>659472.1038423694</v>
      </c>
      <c r="N248" s="5">
        <f t="shared" si="84"/>
        <v>350095.62381684646</v>
      </c>
      <c r="O248" s="5">
        <v>14052.63</v>
      </c>
      <c r="P248" s="5">
        <f>VLOOKUP(A248,'Detail SFPR'!$A$5:$F$360,6,FALSE)</f>
        <v>58433.99</v>
      </c>
      <c r="Q248" s="5">
        <f t="shared" si="85"/>
        <v>36982.987288000004</v>
      </c>
      <c r="R248" s="5">
        <v>25714.49</v>
      </c>
      <c r="S248" s="5">
        <f>VLOOKUP(A248,'Detail SFPR'!$A$5:$G$360,7,FALSE)</f>
        <v>17475.976316016873</v>
      </c>
      <c r="T248" s="5">
        <f t="shared" si="104"/>
        <v>-6865.153452863141</v>
      </c>
      <c r="U248" s="5">
        <v>0</v>
      </c>
      <c r="V248" s="5">
        <f>VLOOKUP(A248,'Detail SFPR'!$A$5:$H$360,8,FALSE)</f>
        <v>0</v>
      </c>
      <c r="W248" s="5">
        <f t="shared" si="105"/>
        <v>0</v>
      </c>
      <c r="X248" s="5">
        <v>117062.07</v>
      </c>
      <c r="Y248" s="5">
        <f>VLOOKUP(A248,'Detail SFPR'!$A$5:$I$360,9,FALSE)</f>
        <v>183301.23306290689</v>
      </c>
      <c r="Z248" s="5">
        <f t="shared" si="106"/>
        <v>55197.094580320307</v>
      </c>
      <c r="AA248" s="5">
        <f t="shared" si="107"/>
        <v>396169.74</v>
      </c>
      <c r="AB248" s="5">
        <f t="shared" si="108"/>
        <v>918683.30322129314</v>
      </c>
      <c r="AC248" s="5">
        <f t="shared" si="109"/>
        <v>435410.5522323036</v>
      </c>
      <c r="AD248" s="5">
        <f t="shared" si="110"/>
        <v>831580.29223230365</v>
      </c>
      <c r="AE248" s="5"/>
      <c r="AF248" s="5"/>
      <c r="AG248" s="5">
        <f t="shared" si="86"/>
        <v>350095.62381684646</v>
      </c>
      <c r="AH248" s="5">
        <f t="shared" si="87"/>
        <v>36982.987288000004</v>
      </c>
      <c r="AI248" s="5">
        <f t="shared" si="88"/>
        <v>-6865.153452863141</v>
      </c>
      <c r="AJ248" s="5">
        <f t="shared" si="89"/>
        <v>0</v>
      </c>
      <c r="AK248" s="5">
        <f t="shared" si="90"/>
        <v>55197.094580320307</v>
      </c>
      <c r="AL248" s="5">
        <f t="shared" si="91"/>
        <v>396169.74</v>
      </c>
      <c r="AM248" s="5">
        <f t="shared" si="92"/>
        <v>918683.30322129314</v>
      </c>
      <c r="AN248" s="5">
        <f t="shared" si="93"/>
        <v>435410.5522323036</v>
      </c>
      <c r="AO248" s="5">
        <f t="shared" si="94"/>
        <v>831580.29223230365</v>
      </c>
      <c r="AP248" s="5">
        <f>VLOOKUP(A248,'Detail SFPR'!$A$5:$M$361,13,FALSE)</f>
        <v>50812.840000000004</v>
      </c>
      <c r="AQ248" s="5">
        <f>VLOOKUP(A248,'Detail SFPR'!A:X,23,FALSE)</f>
        <v>1068492.8289069221</v>
      </c>
      <c r="AR248" s="5">
        <f>VLOOKUP(A248,'Detail SFPR'!$A$5:$T$361,19,FALSE)</f>
        <v>14295.38</v>
      </c>
      <c r="AS248" s="5">
        <f>VLOOKUP(A248,'Detail SFPR'!$A$5:$U$360,21,FALSE)</f>
        <v>2790.8438000000001</v>
      </c>
      <c r="AT248" s="5">
        <f>VLOOKUP(A248,'Detail SFPR'!$A$5:$V$361,22,FALSE)</f>
        <v>68297.403885628999</v>
      </c>
      <c r="AU248" s="5">
        <f t="shared" si="111"/>
        <v>2036269.5888248547</v>
      </c>
      <c r="AV248" s="5"/>
      <c r="AW248" s="5">
        <v>0</v>
      </c>
      <c r="AX248" s="5">
        <v>0</v>
      </c>
      <c r="AY248" s="5">
        <f t="shared" si="95"/>
        <v>0</v>
      </c>
      <c r="AZ248" s="5">
        <f t="shared" si="96"/>
        <v>2036269.5888248547</v>
      </c>
      <c r="BA248" s="5">
        <f t="shared" si="97"/>
        <v>589436.17381684645</v>
      </c>
      <c r="BB248">
        <v>0</v>
      </c>
      <c r="BC248" s="5">
        <f t="shared" si="98"/>
        <v>589436.17381684645</v>
      </c>
      <c r="BD248" s="5">
        <f t="shared" si="99"/>
        <v>51035.617288000001</v>
      </c>
      <c r="BE248" s="5">
        <f t="shared" si="100"/>
        <v>18849.33654713686</v>
      </c>
      <c r="BF248" s="5">
        <f t="shared" si="101"/>
        <v>0</v>
      </c>
      <c r="BG248" s="5">
        <f t="shared" si="102"/>
        <v>172259.1645803203</v>
      </c>
      <c r="BH248" s="5">
        <f t="shared" si="103"/>
        <v>831580.29223230365</v>
      </c>
      <c r="BI248" s="5">
        <f>VLOOKUP(A248,'Base Cost'!$A$5:$AF$361,32,FALSE)</f>
        <v>29347.431563254457</v>
      </c>
    </row>
    <row r="249" spans="1:61">
      <c r="A249" t="s">
        <v>1970</v>
      </c>
      <c r="B249" t="s">
        <v>1971</v>
      </c>
      <c r="C249" t="s">
        <v>75</v>
      </c>
      <c r="D249" s="12" t="s">
        <v>1823</v>
      </c>
      <c r="J249" s="5"/>
      <c r="K249" s="5"/>
      <c r="L249" s="5">
        <v>1289430.3500000001</v>
      </c>
      <c r="M249" s="5">
        <f>VLOOKUP(A249,'Detail SFPR'!$A$5:$E$360,5,FALSE)</f>
        <v>3162150.5316725001</v>
      </c>
      <c r="N249" s="5">
        <f t="shared" si="84"/>
        <v>1560537.7273876944</v>
      </c>
      <c r="O249" s="5">
        <v>228637.23</v>
      </c>
      <c r="P249" s="5">
        <f>VLOOKUP(A249,'Detail SFPR'!$A$5:$F$360,6,FALSE)</f>
        <v>407486.36</v>
      </c>
      <c r="Q249" s="5">
        <f t="shared" si="85"/>
        <v>149034.980029</v>
      </c>
      <c r="R249" s="5">
        <v>0</v>
      </c>
      <c r="S249" s="5">
        <f>VLOOKUP(A249,'Detail SFPR'!$A$5:$G$360,7,FALSE)</f>
        <v>0</v>
      </c>
      <c r="T249" s="5">
        <f t="shared" si="104"/>
        <v>0</v>
      </c>
      <c r="U249" s="5">
        <v>0</v>
      </c>
      <c r="V249" s="5">
        <f>VLOOKUP(A249,'Detail SFPR'!$A$5:$H$360,8,FALSE)</f>
        <v>8208.6732166094243</v>
      </c>
      <c r="W249" s="5">
        <f t="shared" si="105"/>
        <v>6840.2873914006341</v>
      </c>
      <c r="X249" s="5">
        <v>0</v>
      </c>
      <c r="Y249" s="5">
        <f>VLOOKUP(A249,'Detail SFPR'!$A$5:$I$360,9,FALSE)</f>
        <v>0</v>
      </c>
      <c r="Z249" s="5">
        <f t="shared" si="106"/>
        <v>0</v>
      </c>
      <c r="AA249" s="5">
        <f t="shared" si="107"/>
        <v>1518067.58</v>
      </c>
      <c r="AB249" s="5">
        <f t="shared" si="108"/>
        <v>3577845.5648891092</v>
      </c>
      <c r="AC249" s="5">
        <f t="shared" si="109"/>
        <v>1716412.994808095</v>
      </c>
      <c r="AD249" s="5">
        <f t="shared" si="110"/>
        <v>3234480.5748080951</v>
      </c>
      <c r="AE249" s="5"/>
      <c r="AF249" s="5"/>
      <c r="AG249" s="5">
        <f t="shared" si="86"/>
        <v>1560537.7273876944</v>
      </c>
      <c r="AH249" s="5">
        <f t="shared" si="87"/>
        <v>149034.980029</v>
      </c>
      <c r="AI249" s="5">
        <f t="shared" si="88"/>
        <v>0</v>
      </c>
      <c r="AJ249" s="5">
        <f t="shared" si="89"/>
        <v>6840.2873914006341</v>
      </c>
      <c r="AK249" s="5">
        <f t="shared" si="90"/>
        <v>0</v>
      </c>
      <c r="AL249" s="5">
        <f t="shared" si="91"/>
        <v>1518067.58</v>
      </c>
      <c r="AM249" s="5">
        <f t="shared" si="92"/>
        <v>3577845.5648891092</v>
      </c>
      <c r="AN249" s="5">
        <f t="shared" si="93"/>
        <v>1716412.994808095</v>
      </c>
      <c r="AO249" s="5">
        <f t="shared" si="94"/>
        <v>3234480.5748080951</v>
      </c>
      <c r="AP249" s="5">
        <f>VLOOKUP(A249,'Detail SFPR'!$A$5:$M$361,13,FALSE)</f>
        <v>0</v>
      </c>
      <c r="AQ249" s="5">
        <f>VLOOKUP(A249,'Detail SFPR'!A:X,23,FALSE)</f>
        <v>3604446.6575467582</v>
      </c>
      <c r="AR249" s="5">
        <f>VLOOKUP(A249,'Detail SFPR'!$A$5:$T$361,19,FALSE)</f>
        <v>8671.4699999999993</v>
      </c>
      <c r="AS249" s="5">
        <f>VLOOKUP(A249,'Detail SFPR'!$A$5:$U$360,21,FALSE)</f>
        <v>16503.97768</v>
      </c>
      <c r="AT249" s="5">
        <f>VLOOKUP(A249,'Detail SFPR'!$A$5:$V$361,22,FALSE)</f>
        <v>10097.114977649109</v>
      </c>
      <c r="AU249" s="5">
        <f t="shared" si="111"/>
        <v>6874199.795012502</v>
      </c>
      <c r="AV249" s="5"/>
      <c r="AW249" s="5">
        <v>0</v>
      </c>
      <c r="AX249" s="5">
        <v>0</v>
      </c>
      <c r="AY249" s="5">
        <f t="shared" si="95"/>
        <v>0</v>
      </c>
      <c r="AZ249" s="5">
        <f t="shared" si="96"/>
        <v>6874199.795012502</v>
      </c>
      <c r="BA249" s="5">
        <f t="shared" si="97"/>
        <v>2849968.0773876943</v>
      </c>
      <c r="BB249">
        <v>0</v>
      </c>
      <c r="BC249" s="5">
        <f t="shared" si="98"/>
        <v>2849968.0773876943</v>
      </c>
      <c r="BD249" s="5">
        <f t="shared" si="99"/>
        <v>377672.21002900001</v>
      </c>
      <c r="BE249" s="5">
        <f t="shared" si="100"/>
        <v>0</v>
      </c>
      <c r="BF249" s="5">
        <f t="shared" si="101"/>
        <v>6840.2873914006341</v>
      </c>
      <c r="BG249" s="5">
        <f t="shared" si="102"/>
        <v>0</v>
      </c>
      <c r="BH249" s="5">
        <f t="shared" si="103"/>
        <v>3234480.5748080947</v>
      </c>
      <c r="BI249" s="5">
        <f>VLOOKUP(A249,'Base Cost'!$A$5:$AF$361,32,FALSE)</f>
        <v>173549.43171139821</v>
      </c>
    </row>
    <row r="250" spans="1:61">
      <c r="A250" t="s">
        <v>1972</v>
      </c>
      <c r="B250" t="s">
        <v>1973</v>
      </c>
      <c r="C250" t="s">
        <v>68</v>
      </c>
      <c r="D250" s="12" t="s">
        <v>1070</v>
      </c>
      <c r="J250" s="5"/>
      <c r="K250" s="5"/>
      <c r="L250" s="5">
        <v>139492.99</v>
      </c>
      <c r="M250" s="5">
        <f>VLOOKUP(A250,'Detail SFPR'!$A$5:$E$360,5,FALSE)</f>
        <v>359610.30408193934</v>
      </c>
      <c r="N250" s="5">
        <f t="shared" si="84"/>
        <v>183423.75782448007</v>
      </c>
      <c r="O250" s="5">
        <v>4273.8100000000004</v>
      </c>
      <c r="P250" s="5">
        <f>VLOOKUP(A250,'Detail SFPR'!$A$5:$F$360,6,FALSE)</f>
        <v>15825.16</v>
      </c>
      <c r="Q250" s="5">
        <f t="shared" si="85"/>
        <v>9625.7399549999991</v>
      </c>
      <c r="R250" s="5">
        <v>16932.04</v>
      </c>
      <c r="S250" s="5">
        <f>VLOOKUP(A250,'Detail SFPR'!$A$5:$G$360,7,FALSE)</f>
        <v>14447.556228544814</v>
      </c>
      <c r="T250" s="5">
        <f t="shared" si="104"/>
        <v>-2070.3203267536073</v>
      </c>
      <c r="U250" s="5">
        <v>0</v>
      </c>
      <c r="V250" s="5">
        <f>VLOOKUP(A250,'Detail SFPR'!$A$5:$H$360,8,FALSE)</f>
        <v>0</v>
      </c>
      <c r="W250" s="5">
        <f t="shared" si="105"/>
        <v>0</v>
      </c>
      <c r="X250" s="5">
        <v>0</v>
      </c>
      <c r="Y250" s="5">
        <f>VLOOKUP(A250,'Detail SFPR'!$A$5:$I$360,9,FALSE)</f>
        <v>0</v>
      </c>
      <c r="Z250" s="5">
        <f t="shared" si="106"/>
        <v>0</v>
      </c>
      <c r="AA250" s="5">
        <f t="shared" si="107"/>
        <v>160698.84</v>
      </c>
      <c r="AB250" s="5">
        <f t="shared" si="108"/>
        <v>389883.02031048411</v>
      </c>
      <c r="AC250" s="5">
        <f t="shared" si="109"/>
        <v>190979.17745272646</v>
      </c>
      <c r="AD250" s="5">
        <f t="shared" si="110"/>
        <v>351678.01745272649</v>
      </c>
      <c r="AE250" s="5"/>
      <c r="AF250" s="5"/>
      <c r="AG250" s="5">
        <f t="shared" si="86"/>
        <v>183423.75782448007</v>
      </c>
      <c r="AH250" s="5">
        <f t="shared" si="87"/>
        <v>9625.7399549999991</v>
      </c>
      <c r="AI250" s="5">
        <f t="shared" si="88"/>
        <v>-2070.3203267536073</v>
      </c>
      <c r="AJ250" s="5">
        <f t="shared" si="89"/>
        <v>0</v>
      </c>
      <c r="AK250" s="5">
        <f t="shared" si="90"/>
        <v>0</v>
      </c>
      <c r="AL250" s="5">
        <f t="shared" si="91"/>
        <v>160698.84</v>
      </c>
      <c r="AM250" s="5">
        <f t="shared" si="92"/>
        <v>389883.02031048411</v>
      </c>
      <c r="AN250" s="5">
        <f t="shared" si="93"/>
        <v>190979.17745272646</v>
      </c>
      <c r="AO250" s="5">
        <f t="shared" si="94"/>
        <v>351678.01745272649</v>
      </c>
      <c r="AP250" s="5">
        <f>VLOOKUP(A250,'Detail SFPR'!$A$5:$M$361,13,FALSE)</f>
        <v>0</v>
      </c>
      <c r="AQ250" s="5">
        <f>VLOOKUP(A250,'Detail SFPR'!A:X,23,FALSE)</f>
        <v>449495.02267535089</v>
      </c>
      <c r="AR250" s="5">
        <f>VLOOKUP(A250,'Detail SFPR'!$A$5:$T$361,19,FALSE)</f>
        <v>9679.9500000000007</v>
      </c>
      <c r="AS250" s="5">
        <f>VLOOKUP(A250,'Detail SFPR'!$A$5:$U$360,21,FALSE)</f>
        <v>1680.5389600000001</v>
      </c>
      <c r="AT250" s="5">
        <f>VLOOKUP(A250,'Detail SFPR'!$A$5:$V$361,22,FALSE)</f>
        <v>41126.073804866806</v>
      </c>
      <c r="AU250" s="5">
        <f t="shared" si="111"/>
        <v>853659.60289294412</v>
      </c>
      <c r="AV250" s="5"/>
      <c r="AW250" s="5">
        <v>0</v>
      </c>
      <c r="AX250" s="5">
        <v>0</v>
      </c>
      <c r="AY250" s="5">
        <f t="shared" si="95"/>
        <v>0</v>
      </c>
      <c r="AZ250" s="5">
        <f t="shared" si="96"/>
        <v>853659.60289294412</v>
      </c>
      <c r="BA250" s="5">
        <f t="shared" si="97"/>
        <v>322916.74782448006</v>
      </c>
      <c r="BB250">
        <v>0</v>
      </c>
      <c r="BC250" s="5">
        <f t="shared" si="98"/>
        <v>322916.74782448006</v>
      </c>
      <c r="BD250" s="5">
        <f t="shared" si="99"/>
        <v>13899.549954999999</v>
      </c>
      <c r="BE250" s="5">
        <f t="shared" si="100"/>
        <v>14861.719673246393</v>
      </c>
      <c r="BF250" s="5">
        <f t="shared" si="101"/>
        <v>0</v>
      </c>
      <c r="BG250" s="5">
        <f t="shared" si="102"/>
        <v>0</v>
      </c>
      <c r="BH250" s="5">
        <f t="shared" si="103"/>
        <v>351678.01745272643</v>
      </c>
      <c r="BI250" s="5">
        <f>VLOOKUP(A250,'Base Cost'!$A$5:$AF$361,32,FALSE)</f>
        <v>17671.896262335722</v>
      </c>
    </row>
    <row r="251" spans="1:61">
      <c r="A251" t="s">
        <v>1974</v>
      </c>
      <c r="B251" t="s">
        <v>1975</v>
      </c>
      <c r="C251" t="s">
        <v>98</v>
      </c>
      <c r="D251" s="12" t="s">
        <v>1070</v>
      </c>
      <c r="J251" s="5"/>
      <c r="K251" s="5"/>
      <c r="L251" s="5">
        <v>394598.08</v>
      </c>
      <c r="M251" s="5">
        <f>VLOOKUP(A251,'Detail SFPR'!$A$5:$E$360,5,FALSE)</f>
        <v>483680.7972020444</v>
      </c>
      <c r="N251" s="5">
        <f t="shared" si="84"/>
        <v>74232.628244463587</v>
      </c>
      <c r="O251" s="5">
        <v>152866.63</v>
      </c>
      <c r="P251" s="5">
        <f>VLOOKUP(A251,'Detail SFPR'!$A$5:$F$360,6,FALSE)</f>
        <v>258877.18</v>
      </c>
      <c r="Q251" s="5">
        <f t="shared" si="85"/>
        <v>88338.591314999998</v>
      </c>
      <c r="R251" s="5">
        <v>57906.6</v>
      </c>
      <c r="S251" s="5">
        <f>VLOOKUP(A251,'Detail SFPR'!$A$5:$G$360,7,FALSE)</f>
        <v>66111.963277380521</v>
      </c>
      <c r="T251" s="5">
        <f t="shared" si="104"/>
        <v>6837.5292190411892</v>
      </c>
      <c r="U251" s="5">
        <v>0</v>
      </c>
      <c r="V251" s="5">
        <f>VLOOKUP(A251,'Detail SFPR'!$A$5:$H$360,8,FALSE)</f>
        <v>0</v>
      </c>
      <c r="W251" s="5">
        <f t="shared" si="105"/>
        <v>0</v>
      </c>
      <c r="X251" s="5">
        <v>96863.44</v>
      </c>
      <c r="Y251" s="5">
        <f>VLOOKUP(A251,'Detail SFPR'!$A$5:$I$360,9,FALSE)</f>
        <v>0</v>
      </c>
      <c r="Z251" s="5">
        <f t="shared" si="106"/>
        <v>-80716.304552000001</v>
      </c>
      <c r="AA251" s="5">
        <f t="shared" si="107"/>
        <v>702234.75</v>
      </c>
      <c r="AB251" s="5">
        <f t="shared" si="108"/>
        <v>808669.9404794249</v>
      </c>
      <c r="AC251" s="5">
        <f t="shared" si="109"/>
        <v>88692.444226504784</v>
      </c>
      <c r="AD251" s="5">
        <f t="shared" si="110"/>
        <v>790927.19422650477</v>
      </c>
      <c r="AE251" s="5"/>
      <c r="AF251" s="5"/>
      <c r="AG251" s="5">
        <f t="shared" si="86"/>
        <v>74232.628244463587</v>
      </c>
      <c r="AH251" s="5">
        <f t="shared" si="87"/>
        <v>88338.591314999998</v>
      </c>
      <c r="AI251" s="5">
        <f t="shared" si="88"/>
        <v>6837.5292190411892</v>
      </c>
      <c r="AJ251" s="5">
        <f t="shared" si="89"/>
        <v>0</v>
      </c>
      <c r="AK251" s="5">
        <f t="shared" si="90"/>
        <v>-80716.304552000001</v>
      </c>
      <c r="AL251" s="5">
        <f t="shared" si="91"/>
        <v>702234.75</v>
      </c>
      <c r="AM251" s="5">
        <f t="shared" si="92"/>
        <v>808669.9404794249</v>
      </c>
      <c r="AN251" s="5">
        <f t="shared" si="93"/>
        <v>88692.444226504784</v>
      </c>
      <c r="AO251" s="5">
        <f t="shared" si="94"/>
        <v>790927.19422650477</v>
      </c>
      <c r="AP251" s="5">
        <f>VLOOKUP(A251,'Detail SFPR'!$A$5:$M$361,13,FALSE)</f>
        <v>0</v>
      </c>
      <c r="AQ251" s="5">
        <f>VLOOKUP(A251,'Detail SFPR'!A:X,23,FALSE)</f>
        <v>898221.1114213079</v>
      </c>
      <c r="AR251" s="5">
        <f>VLOOKUP(A251,'Detail SFPR'!$A$5:$T$361,19,FALSE)</f>
        <v>13212.83</v>
      </c>
      <c r="AS251" s="5">
        <f>VLOOKUP(A251,'Detail SFPR'!$A$5:$U$360,21,FALSE)</f>
        <v>2524.5625999999997</v>
      </c>
      <c r="AT251" s="5">
        <f>VLOOKUP(A251,'Detail SFPR'!$A$5:$V$361,22,FALSE)</f>
        <v>61780.982341882998</v>
      </c>
      <c r="AU251" s="5">
        <f t="shared" si="111"/>
        <v>1766666.6805896959</v>
      </c>
      <c r="AV251" s="5"/>
      <c r="AW251" s="5">
        <v>0</v>
      </c>
      <c r="AX251" s="5">
        <v>0</v>
      </c>
      <c r="AY251" s="5">
        <f t="shared" si="95"/>
        <v>0</v>
      </c>
      <c r="AZ251" s="5">
        <f t="shared" si="96"/>
        <v>1766666.6805896959</v>
      </c>
      <c r="BA251" s="5">
        <f t="shared" si="97"/>
        <v>468830.7082444636</v>
      </c>
      <c r="BB251">
        <v>0</v>
      </c>
      <c r="BC251" s="5">
        <f t="shared" si="98"/>
        <v>468830.7082444636</v>
      </c>
      <c r="BD251" s="5">
        <f t="shared" si="99"/>
        <v>241205.221315</v>
      </c>
      <c r="BE251" s="5">
        <f t="shared" si="100"/>
        <v>64744.129219041191</v>
      </c>
      <c r="BF251" s="5">
        <f t="shared" si="101"/>
        <v>0</v>
      </c>
      <c r="BG251" s="5">
        <f t="shared" si="102"/>
        <v>16147.135448000001</v>
      </c>
      <c r="BH251" s="5">
        <f t="shared" si="103"/>
        <v>790927.19422650489</v>
      </c>
      <c r="BI251" s="5">
        <f>VLOOKUP(A251,'Base Cost'!$A$5:$AF$361,32,FALSE)</f>
        <v>26547.321684807917</v>
      </c>
    </row>
    <row r="252" spans="1:61">
      <c r="A252" t="s">
        <v>1976</v>
      </c>
      <c r="B252" t="s">
        <v>1977</v>
      </c>
      <c r="C252" t="s">
        <v>1268</v>
      </c>
      <c r="D252" s="12" t="s">
        <v>1070</v>
      </c>
      <c r="J252" s="5"/>
      <c r="K252" s="5"/>
      <c r="L252" s="5">
        <v>926627.41</v>
      </c>
      <c r="M252" s="5">
        <f>VLOOKUP(A252,'Detail SFPR'!$A$5:$E$360,5,FALSE)</f>
        <v>1739879.9962819312</v>
      </c>
      <c r="N252" s="5">
        <f t="shared" si="84"/>
        <v>677683.38014873327</v>
      </c>
      <c r="O252" s="5">
        <v>202936.87</v>
      </c>
      <c r="P252" s="5">
        <f>VLOOKUP(A252,'Detail SFPR'!$A$5:$F$360,6,FALSE)</f>
        <v>266449.94999999995</v>
      </c>
      <c r="Q252" s="5">
        <f t="shared" si="85"/>
        <v>52925.449563999966</v>
      </c>
      <c r="R252" s="5">
        <v>28192.61</v>
      </c>
      <c r="S252" s="5">
        <f>VLOOKUP(A252,'Detail SFPR'!$A$5:$G$360,7,FALSE)</f>
        <v>19241.309159766995</v>
      </c>
      <c r="T252" s="5">
        <f t="shared" si="104"/>
        <v>-7459.1189901661637</v>
      </c>
      <c r="U252" s="5">
        <v>817.72</v>
      </c>
      <c r="V252" s="5">
        <f>VLOOKUP(A252,'Detail SFPR'!$A$5:$H$360,8,FALSE)</f>
        <v>193.09801053918702</v>
      </c>
      <c r="W252" s="5">
        <f t="shared" si="105"/>
        <v>-520.49750381769547</v>
      </c>
      <c r="X252" s="5">
        <v>374237.15</v>
      </c>
      <c r="Y252" s="5">
        <f>VLOOKUP(A252,'Detail SFPR'!$A$5:$I$360,9,FALSE)</f>
        <v>713988.51202854537</v>
      </c>
      <c r="Z252" s="5">
        <f t="shared" si="106"/>
        <v>283114.80997838685</v>
      </c>
      <c r="AA252" s="5">
        <f t="shared" si="107"/>
        <v>1532811.7600000002</v>
      </c>
      <c r="AB252" s="5">
        <f t="shared" si="108"/>
        <v>2739752.8654807825</v>
      </c>
      <c r="AC252" s="5">
        <f t="shared" si="109"/>
        <v>1005744.0231971364</v>
      </c>
      <c r="AD252" s="5">
        <f t="shared" si="110"/>
        <v>2538555.7831971366</v>
      </c>
      <c r="AE252" s="5"/>
      <c r="AF252" s="5"/>
      <c r="AG252" s="5">
        <f t="shared" si="86"/>
        <v>677683.38014873327</v>
      </c>
      <c r="AH252" s="5">
        <f t="shared" si="87"/>
        <v>52925.449563999966</v>
      </c>
      <c r="AI252" s="5">
        <f t="shared" si="88"/>
        <v>-7459.1189901661637</v>
      </c>
      <c r="AJ252" s="5">
        <f t="shared" si="89"/>
        <v>-520.49750381769547</v>
      </c>
      <c r="AK252" s="5">
        <f t="shared" si="90"/>
        <v>283114.80997838685</v>
      </c>
      <c r="AL252" s="5">
        <f t="shared" si="91"/>
        <v>1532811.7600000002</v>
      </c>
      <c r="AM252" s="5">
        <f t="shared" si="92"/>
        <v>2739752.8654807825</v>
      </c>
      <c r="AN252" s="5">
        <f t="shared" si="93"/>
        <v>1005744.0231971364</v>
      </c>
      <c r="AO252" s="5">
        <f t="shared" si="94"/>
        <v>2538555.7831971366</v>
      </c>
      <c r="AP252" s="5">
        <f>VLOOKUP(A252,'Detail SFPR'!$A$5:$M$361,13,FALSE)</f>
        <v>0</v>
      </c>
      <c r="AQ252" s="5">
        <f>VLOOKUP(A252,'Detail SFPR'!A:X,23,FALSE)</f>
        <v>3016245.3823970091</v>
      </c>
      <c r="AR252" s="5">
        <f>VLOOKUP(A252,'Detail SFPR'!$A$5:$T$361,19,FALSE)</f>
        <v>14459.61</v>
      </c>
      <c r="AS252" s="5">
        <f>VLOOKUP(A252,'Detail SFPR'!$A$5:$U$360,21,FALSE)</f>
        <v>7794.6794</v>
      </c>
      <c r="AT252" s="5">
        <f>VLOOKUP(A252,'Detail SFPR'!$A$5:$V$361,22,FALSE)</f>
        <v>190751.04351622699</v>
      </c>
      <c r="AU252" s="5">
        <f t="shared" si="111"/>
        <v>5767806.4985103728</v>
      </c>
      <c r="AV252" s="5"/>
      <c r="AW252" s="5">
        <v>0</v>
      </c>
      <c r="AX252" s="5">
        <v>0</v>
      </c>
      <c r="AY252" s="5">
        <f t="shared" si="95"/>
        <v>0</v>
      </c>
      <c r="AZ252" s="5">
        <f t="shared" si="96"/>
        <v>5767806.4985103728</v>
      </c>
      <c r="BA252" s="5">
        <f t="shared" si="97"/>
        <v>1604310.7901487332</v>
      </c>
      <c r="BC252" s="5">
        <f t="shared" si="98"/>
        <v>1604310.7901487332</v>
      </c>
      <c r="BD252" s="5">
        <f t="shared" si="99"/>
        <v>255862.31956399995</v>
      </c>
      <c r="BE252" s="5">
        <f t="shared" si="100"/>
        <v>20733.491009833837</v>
      </c>
      <c r="BF252" s="5">
        <f t="shared" si="101"/>
        <v>297.22249618230455</v>
      </c>
      <c r="BG252" s="5">
        <f t="shared" si="102"/>
        <v>657351.95997838688</v>
      </c>
      <c r="BH252" s="5">
        <f t="shared" si="103"/>
        <v>2538555.7831971361</v>
      </c>
      <c r="BI252" s="5">
        <f>VLOOKUP(A252,'Base Cost'!$A$5:$AF$361,32,FALSE)</f>
        <v>81965.82705524734</v>
      </c>
    </row>
    <row r="253" spans="1:61">
      <c r="A253" t="s">
        <v>1978</v>
      </c>
      <c r="B253" t="s">
        <v>1979</v>
      </c>
      <c r="C253" t="s">
        <v>80</v>
      </c>
      <c r="D253" s="12" t="s">
        <v>1823</v>
      </c>
      <c r="J253" s="5"/>
      <c r="K253" s="5"/>
      <c r="L253" s="5">
        <v>2502000.59</v>
      </c>
      <c r="M253" s="5">
        <f>VLOOKUP(A253,'Detail SFPR'!$A$5:$E$360,5,FALSE)</f>
        <v>4760640.3680654187</v>
      </c>
      <c r="N253" s="5">
        <f t="shared" si="84"/>
        <v>1882124.5270619136</v>
      </c>
      <c r="O253" s="5">
        <v>465819.85</v>
      </c>
      <c r="P253" s="5">
        <f>VLOOKUP(A253,'Detail SFPR'!$A$5:$F$360,6,FALSE)</f>
        <v>766036.24410504673</v>
      </c>
      <c r="Q253" s="5">
        <f t="shared" si="85"/>
        <v>250170.32120773548</v>
      </c>
      <c r="R253" s="5">
        <v>0</v>
      </c>
      <c r="S253" s="5">
        <f>VLOOKUP(A253,'Detail SFPR'!$A$5:$G$360,7,FALSE)</f>
        <v>0</v>
      </c>
      <c r="T253" s="5">
        <f t="shared" si="104"/>
        <v>0</v>
      </c>
      <c r="U253" s="5">
        <v>0</v>
      </c>
      <c r="V253" s="5">
        <f>VLOOKUP(A253,'Detail SFPR'!$A$5:$H$360,8,FALSE)</f>
        <v>11829.968006239735</v>
      </c>
      <c r="W253" s="5">
        <f t="shared" si="105"/>
        <v>9857.9123395995721</v>
      </c>
      <c r="X253" s="5">
        <v>222011.27</v>
      </c>
      <c r="Y253" s="5">
        <f>VLOOKUP(A253,'Detail SFPR'!$A$5:$I$360,9,FALSE)</f>
        <v>264533.29366861988</v>
      </c>
      <c r="Z253" s="5">
        <f t="shared" si="106"/>
        <v>35433.602323060957</v>
      </c>
      <c r="AA253" s="5">
        <f t="shared" si="107"/>
        <v>3189831.71</v>
      </c>
      <c r="AB253" s="5">
        <f t="shared" si="108"/>
        <v>5803039.8738453249</v>
      </c>
      <c r="AC253" s="5">
        <f t="shared" si="109"/>
        <v>2177586.36293231</v>
      </c>
      <c r="AD253" s="5">
        <f t="shared" si="110"/>
        <v>5367418.0729323104</v>
      </c>
      <c r="AE253" s="5"/>
      <c r="AF253" s="5"/>
      <c r="AG253" s="5">
        <f t="shared" si="86"/>
        <v>1882124.5270619136</v>
      </c>
      <c r="AH253" s="5">
        <f t="shared" si="87"/>
        <v>250170.32120773548</v>
      </c>
      <c r="AI253" s="5">
        <f t="shared" si="88"/>
        <v>0</v>
      </c>
      <c r="AJ253" s="5">
        <f t="shared" si="89"/>
        <v>9857.9123395995721</v>
      </c>
      <c r="AK253" s="5">
        <f t="shared" si="90"/>
        <v>35433.602323060957</v>
      </c>
      <c r="AL253" s="5">
        <f t="shared" si="91"/>
        <v>3189831.71</v>
      </c>
      <c r="AM253" s="5">
        <f t="shared" si="92"/>
        <v>5803039.8738453249</v>
      </c>
      <c r="AN253" s="5">
        <f t="shared" si="93"/>
        <v>2177586.36293231</v>
      </c>
      <c r="AO253" s="5">
        <f t="shared" si="94"/>
        <v>5367418.0729323104</v>
      </c>
      <c r="AP253" s="5">
        <f>VLOOKUP(A253,'Detail SFPR'!$A$5:$M$361,13,FALSE)</f>
        <v>0</v>
      </c>
      <c r="AQ253" s="5">
        <f>VLOOKUP(A253,'Detail SFPR'!A:X,23,FALSE)</f>
        <v>5841904.484659221</v>
      </c>
      <c r="AR253" s="5">
        <f>VLOOKUP(A253,'Detail SFPR'!$A$5:$T$361,19,FALSE)</f>
        <v>9626.58</v>
      </c>
      <c r="AS253" s="5">
        <f>VLOOKUP(A253,'Detail SFPR'!$A$5:$U$360,21,FALSE)</f>
        <v>24112.568519999993</v>
      </c>
      <c r="AT253" s="5">
        <f>VLOOKUP(A253,'Detail SFPR'!$A$5:$V$361,22,FALSE)</f>
        <v>14752.042293896413</v>
      </c>
      <c r="AU253" s="5">
        <f t="shared" si="111"/>
        <v>11257813.748405429</v>
      </c>
      <c r="AV253" s="5"/>
      <c r="AW253" s="5">
        <v>0</v>
      </c>
      <c r="AX253" s="5">
        <v>0</v>
      </c>
      <c r="AY253" s="5">
        <f t="shared" si="95"/>
        <v>0</v>
      </c>
      <c r="AZ253" s="5">
        <f t="shared" si="96"/>
        <v>11257813.748405429</v>
      </c>
      <c r="BA253" s="5">
        <f t="shared" si="97"/>
        <v>4384125.117061913</v>
      </c>
      <c r="BB253">
        <v>0</v>
      </c>
      <c r="BC253" s="5">
        <f t="shared" si="98"/>
        <v>4384125.117061913</v>
      </c>
      <c r="BD253" s="5">
        <f t="shared" si="99"/>
        <v>715990.17120773543</v>
      </c>
      <c r="BE253" s="5">
        <f t="shared" si="100"/>
        <v>0</v>
      </c>
      <c r="BF253" s="5">
        <f t="shared" si="101"/>
        <v>9857.9123395995721</v>
      </c>
      <c r="BG253" s="5">
        <f t="shared" si="102"/>
        <v>257444.87232306093</v>
      </c>
      <c r="BH253" s="5">
        <f t="shared" si="103"/>
        <v>5367418.0729323095</v>
      </c>
      <c r="BI253" s="5">
        <f>VLOOKUP(A253,'Base Cost'!$A$5:$AF$361,32,FALSE)</f>
        <v>253558.42360471183</v>
      </c>
    </row>
    <row r="254" spans="1:61">
      <c r="A254" t="s">
        <v>1980</v>
      </c>
      <c r="B254" t="s">
        <v>1981</v>
      </c>
      <c r="C254" t="s">
        <v>193</v>
      </c>
      <c r="D254" s="12" t="s">
        <v>1070</v>
      </c>
      <c r="J254" s="5"/>
      <c r="K254" s="5"/>
      <c r="L254" s="5">
        <v>1067589.3700000001</v>
      </c>
      <c r="M254" s="5">
        <f>VLOOKUP(A254,'Detail SFPR'!$A$5:$E$360,5,FALSE)</f>
        <v>1930559.5362309709</v>
      </c>
      <c r="N254" s="5">
        <f t="shared" si="84"/>
        <v>719113.03952026798</v>
      </c>
      <c r="O254" s="5">
        <v>148465</v>
      </c>
      <c r="P254" s="5">
        <f>VLOOKUP(A254,'Detail SFPR'!$A$5:$F$360,6,FALSE)</f>
        <v>231318.67</v>
      </c>
      <c r="Q254" s="5">
        <f t="shared" si="85"/>
        <v>69041.963211000009</v>
      </c>
      <c r="R254" s="5">
        <v>54130.28</v>
      </c>
      <c r="S254" s="5">
        <f>VLOOKUP(A254,'Detail SFPR'!$A$5:$G$360,7,FALSE)</f>
        <v>90468.441003891785</v>
      </c>
      <c r="T254" s="5">
        <f t="shared" si="104"/>
        <v>30280.589564543028</v>
      </c>
      <c r="U254" s="5">
        <v>22299.62</v>
      </c>
      <c r="V254" s="5">
        <f>VLOOKUP(A254,'Detail SFPR'!$A$5:$H$360,8,FALSE)</f>
        <v>16462.29661920579</v>
      </c>
      <c r="W254" s="5">
        <f t="shared" si="105"/>
        <v>-4864.2415732158142</v>
      </c>
      <c r="X254" s="5">
        <v>0</v>
      </c>
      <c r="Y254" s="5">
        <f>VLOOKUP(A254,'Detail SFPR'!$A$5:$I$360,9,FALSE)</f>
        <v>0</v>
      </c>
      <c r="Z254" s="5">
        <f t="shared" si="106"/>
        <v>0</v>
      </c>
      <c r="AA254" s="5">
        <f t="shared" si="107"/>
        <v>1292484.2700000003</v>
      </c>
      <c r="AB254" s="5">
        <f t="shared" si="108"/>
        <v>2268808.9438540684</v>
      </c>
      <c r="AC254" s="5">
        <f t="shared" si="109"/>
        <v>813571.35072259512</v>
      </c>
      <c r="AD254" s="5">
        <f t="shared" si="110"/>
        <v>2106055.6207225956</v>
      </c>
      <c r="AE254" s="5"/>
      <c r="AF254" s="5"/>
      <c r="AG254" s="5">
        <f t="shared" si="86"/>
        <v>719113.03952026798</v>
      </c>
      <c r="AH254" s="5">
        <f t="shared" si="87"/>
        <v>69041.963211000009</v>
      </c>
      <c r="AI254" s="5">
        <f t="shared" si="88"/>
        <v>30280.589564543028</v>
      </c>
      <c r="AJ254" s="5">
        <f t="shared" si="89"/>
        <v>-4864.2415732158142</v>
      </c>
      <c r="AK254" s="5">
        <f t="shared" si="90"/>
        <v>0</v>
      </c>
      <c r="AL254" s="5">
        <f t="shared" si="91"/>
        <v>1292484.2700000003</v>
      </c>
      <c r="AM254" s="5">
        <f t="shared" si="92"/>
        <v>2268808.9438540684</v>
      </c>
      <c r="AN254" s="5">
        <f t="shared" si="93"/>
        <v>813571.35072259512</v>
      </c>
      <c r="AO254" s="5">
        <f t="shared" si="94"/>
        <v>2106055.6207225956</v>
      </c>
      <c r="AP254" s="5">
        <f>VLOOKUP(A254,'Detail SFPR'!$A$5:$M$361,13,FALSE)</f>
        <v>0</v>
      </c>
      <c r="AQ254" s="5">
        <f>VLOOKUP(A254,'Detail SFPR'!A:X,23,FALSE)</f>
        <v>2593730.2950828569</v>
      </c>
      <c r="AR254" s="5">
        <f>VLOOKUP(A254,'Detail SFPR'!$A$5:$T$361,19,FALSE)</f>
        <v>10307.52</v>
      </c>
      <c r="AS254" s="5">
        <f>VLOOKUP(A254,'Detail SFPR'!$A$5:$U$360,21,FALSE)</f>
        <v>9159.9504799999995</v>
      </c>
      <c r="AT254" s="5">
        <f>VLOOKUP(A254,'Detail SFPR'!$A$5:$V$361,22,FALSE)</f>
        <v>224161.89594878838</v>
      </c>
      <c r="AU254" s="5">
        <f t="shared" si="111"/>
        <v>4943415.2822342403</v>
      </c>
      <c r="AV254" s="5"/>
      <c r="AW254" s="5">
        <v>0</v>
      </c>
      <c r="AX254" s="5">
        <v>0</v>
      </c>
      <c r="AY254" s="5">
        <f t="shared" si="95"/>
        <v>0</v>
      </c>
      <c r="AZ254" s="5">
        <f t="shared" si="96"/>
        <v>4943415.2822342403</v>
      </c>
      <c r="BA254" s="5">
        <f t="shared" si="97"/>
        <v>1786702.409520268</v>
      </c>
      <c r="BC254" s="5">
        <f t="shared" si="98"/>
        <v>1786702.409520268</v>
      </c>
      <c r="BD254" s="5">
        <f t="shared" si="99"/>
        <v>217506.96321100002</v>
      </c>
      <c r="BE254" s="5">
        <f t="shared" si="100"/>
        <v>84410.869564543027</v>
      </c>
      <c r="BF254" s="5">
        <f t="shared" si="101"/>
        <v>17435.378426784184</v>
      </c>
      <c r="BG254" s="5">
        <f t="shared" si="102"/>
        <v>0</v>
      </c>
      <c r="BH254" s="5">
        <f t="shared" si="103"/>
        <v>2106055.6207225951</v>
      </c>
      <c r="BI254" s="5">
        <f>VLOOKUP(A254,'Base Cost'!$A$5:$AF$361,32,FALSE)</f>
        <v>96322.488501362852</v>
      </c>
    </row>
    <row r="255" spans="1:61">
      <c r="A255" t="s">
        <v>1982</v>
      </c>
      <c r="B255" t="s">
        <v>1983</v>
      </c>
      <c r="C255" t="s">
        <v>93</v>
      </c>
      <c r="D255" s="12" t="s">
        <v>1070</v>
      </c>
      <c r="J255" s="5"/>
      <c r="K255" s="5"/>
      <c r="L255" s="5">
        <v>275137.88</v>
      </c>
      <c r="M255" s="5">
        <f>VLOOKUP(A255,'Detail SFPR'!$A$5:$E$360,5,FALSE)</f>
        <v>525062.89342456846</v>
      </c>
      <c r="N255" s="5">
        <f t="shared" si="84"/>
        <v>208262.5136866929</v>
      </c>
      <c r="O255" s="5">
        <v>29900.95</v>
      </c>
      <c r="P255" s="5">
        <f>VLOOKUP(A255,'Detail SFPR'!$A$5:$F$360,6,FALSE)</f>
        <v>50618.44</v>
      </c>
      <c r="Q255" s="5">
        <f t="shared" si="85"/>
        <v>17263.884417000001</v>
      </c>
      <c r="R255" s="5">
        <v>35418.879999999997</v>
      </c>
      <c r="S255" s="5">
        <f>VLOOKUP(A255,'Detail SFPR'!$A$5:$G$360,7,FALSE)</f>
        <v>33904.410372714985</v>
      </c>
      <c r="T255" s="5">
        <f t="shared" si="104"/>
        <v>-1262.0075404166009</v>
      </c>
      <c r="U255" s="5">
        <v>0</v>
      </c>
      <c r="V255" s="5">
        <f>VLOOKUP(A255,'Detail SFPR'!$A$5:$H$360,8,FALSE)</f>
        <v>0</v>
      </c>
      <c r="W255" s="5">
        <f t="shared" si="105"/>
        <v>0</v>
      </c>
      <c r="X255" s="5">
        <v>0</v>
      </c>
      <c r="Y255" s="5">
        <f>VLOOKUP(A255,'Detail SFPR'!$A$5:$I$360,9,FALSE)</f>
        <v>0</v>
      </c>
      <c r="Z255" s="5">
        <f t="shared" si="106"/>
        <v>0</v>
      </c>
      <c r="AA255" s="5">
        <f t="shared" si="107"/>
        <v>340457.71</v>
      </c>
      <c r="AB255" s="5">
        <f t="shared" si="108"/>
        <v>609585.74379728339</v>
      </c>
      <c r="AC255" s="5">
        <f t="shared" si="109"/>
        <v>224264.39056327628</v>
      </c>
      <c r="AD255" s="5">
        <f t="shared" si="110"/>
        <v>564722.10056327633</v>
      </c>
      <c r="AE255" s="5"/>
      <c r="AF255" s="5"/>
      <c r="AG255" s="5">
        <f t="shared" si="86"/>
        <v>208262.5136866929</v>
      </c>
      <c r="AH255" s="5">
        <f t="shared" si="87"/>
        <v>17263.884417000001</v>
      </c>
      <c r="AI255" s="5">
        <f t="shared" si="88"/>
        <v>-1262.0075404166009</v>
      </c>
      <c r="AJ255" s="5">
        <f t="shared" si="89"/>
        <v>0</v>
      </c>
      <c r="AK255" s="5">
        <f t="shared" si="90"/>
        <v>0</v>
      </c>
      <c r="AL255" s="5">
        <f t="shared" si="91"/>
        <v>340457.71</v>
      </c>
      <c r="AM255" s="5">
        <f t="shared" si="92"/>
        <v>609585.74379728339</v>
      </c>
      <c r="AN255" s="5">
        <f t="shared" si="93"/>
        <v>224264.39056327628</v>
      </c>
      <c r="AO255" s="5">
        <f t="shared" si="94"/>
        <v>564722.10056327633</v>
      </c>
      <c r="AP255" s="5">
        <f>VLOOKUP(A255,'Detail SFPR'!$A$5:$M$361,13,FALSE)</f>
        <v>0</v>
      </c>
      <c r="AQ255" s="5">
        <f>VLOOKUP(A255,'Detail SFPR'!A:X,23,FALSE)</f>
        <v>695023.17252493196</v>
      </c>
      <c r="AR255" s="5">
        <f>VLOOKUP(A255,'Detail SFPR'!$A$5:$T$361,19,FALSE)</f>
        <v>10523.52</v>
      </c>
      <c r="AS255" s="5">
        <f>VLOOKUP(A255,'Detail SFPR'!$A$5:$U$360,21,FALSE)</f>
        <v>2408.5909200000001</v>
      </c>
      <c r="AT255" s="5">
        <f>VLOOKUP(A255,'Detail SFPR'!$A$5:$V$361,22,FALSE)</f>
        <v>58942.928607648602</v>
      </c>
      <c r="AU255" s="5">
        <f t="shared" si="111"/>
        <v>1331620.3126158572</v>
      </c>
      <c r="AV255" s="5"/>
      <c r="AW255" s="5">
        <v>0</v>
      </c>
      <c r="AX255" s="5">
        <v>0</v>
      </c>
      <c r="AY255" s="5">
        <f t="shared" si="95"/>
        <v>0</v>
      </c>
      <c r="AZ255" s="5">
        <f t="shared" si="96"/>
        <v>1331620.3126158572</v>
      </c>
      <c r="BA255" s="5">
        <f t="shared" si="97"/>
        <v>483400.39368669293</v>
      </c>
      <c r="BC255" s="5">
        <f t="shared" si="98"/>
        <v>483400.39368669293</v>
      </c>
      <c r="BD255" s="5">
        <f t="shared" si="99"/>
        <v>47164.834417000005</v>
      </c>
      <c r="BE255" s="5">
        <f t="shared" si="100"/>
        <v>34156.872459583399</v>
      </c>
      <c r="BF255" s="5">
        <f t="shared" si="101"/>
        <v>0</v>
      </c>
      <c r="BG255" s="5">
        <f t="shared" si="102"/>
        <v>0</v>
      </c>
      <c r="BH255" s="5">
        <f t="shared" si="103"/>
        <v>564722.10056327633</v>
      </c>
      <c r="BI255" s="5">
        <f>VLOOKUP(A255,'Base Cost'!$A$5:$AF$361,32,FALSE)</f>
        <v>25327.808452976155</v>
      </c>
    </row>
    <row r="256" spans="1:61">
      <c r="A256" t="s">
        <v>2762</v>
      </c>
      <c r="B256" t="s">
        <v>2763</v>
      </c>
      <c r="C256" t="s">
        <v>1164</v>
      </c>
      <c r="D256" s="12" t="s">
        <v>1070</v>
      </c>
      <c r="J256" s="5"/>
      <c r="K256" s="5"/>
      <c r="L256" s="5">
        <v>303011.28999999998</v>
      </c>
      <c r="M256" s="5">
        <f>VLOOKUP(A256,'Detail SFPR'!$A$5:$E$360,5,FALSE)</f>
        <v>846597.38830514532</v>
      </c>
      <c r="N256" s="5">
        <f t="shared" si="84"/>
        <v>452970.29571767757</v>
      </c>
      <c r="O256" s="5">
        <v>43176.88</v>
      </c>
      <c r="P256" s="5">
        <f>VLOOKUP(A256,'Detail SFPR'!$A$5:$F$360,6,FALSE)</f>
        <v>85888.49</v>
      </c>
      <c r="Q256" s="5">
        <f t="shared" si="85"/>
        <v>35591.584613000006</v>
      </c>
      <c r="R256" s="5">
        <v>7320.72</v>
      </c>
      <c r="S256" s="5">
        <f>VLOOKUP(A256,'Detail SFPR'!$A$5:$G$360,7,FALSE)</f>
        <v>9454.3984405078827</v>
      </c>
      <c r="T256" s="5">
        <f t="shared" si="104"/>
        <v>1777.9942444752185</v>
      </c>
      <c r="U256" s="5">
        <v>0</v>
      </c>
      <c r="V256" s="5">
        <f>VLOOKUP(A256,'Detail SFPR'!$A$5:$H$360,8,FALSE)</f>
        <v>0</v>
      </c>
      <c r="W256" s="5">
        <f t="shared" si="105"/>
        <v>0</v>
      </c>
      <c r="X256" s="5">
        <v>0</v>
      </c>
      <c r="Y256" s="5">
        <f>VLOOKUP(A256,'Detail SFPR'!$A$5:$I$360,9,FALSE)</f>
        <v>0</v>
      </c>
      <c r="Z256" s="5">
        <f t="shared" si="106"/>
        <v>0</v>
      </c>
      <c r="AA256" s="5">
        <f t="shared" si="107"/>
        <v>353508.88999999996</v>
      </c>
      <c r="AB256" s="5">
        <f t="shared" si="108"/>
        <v>941940.27674565325</v>
      </c>
      <c r="AC256" s="5">
        <f t="shared" si="109"/>
        <v>490339.87457515276</v>
      </c>
      <c r="AD256" s="5">
        <f t="shared" si="110"/>
        <v>843848.76457515266</v>
      </c>
      <c r="AE256" s="5"/>
      <c r="AF256" s="5"/>
      <c r="AG256" s="5">
        <f t="shared" si="86"/>
        <v>452970.29571767757</v>
      </c>
      <c r="AH256" s="5">
        <f t="shared" si="87"/>
        <v>35591.584613000006</v>
      </c>
      <c r="AI256" s="5">
        <f t="shared" si="88"/>
        <v>1777.9942444752185</v>
      </c>
      <c r="AJ256" s="5">
        <f t="shared" si="89"/>
        <v>0</v>
      </c>
      <c r="AK256" s="5">
        <f t="shared" si="90"/>
        <v>0</v>
      </c>
      <c r="AL256" s="5">
        <f t="shared" si="91"/>
        <v>353508.88999999996</v>
      </c>
      <c r="AM256" s="5">
        <f t="shared" si="92"/>
        <v>941940.27674565325</v>
      </c>
      <c r="AN256" s="5">
        <f t="shared" si="93"/>
        <v>490339.87457515276</v>
      </c>
      <c r="AO256" s="5">
        <f t="shared" si="94"/>
        <v>843848.76457515266</v>
      </c>
      <c r="AP256" s="5">
        <f>VLOOKUP(A256,'Detail SFPR'!$A$5:$M$361,13,FALSE)</f>
        <v>0</v>
      </c>
      <c r="AQ256" s="5">
        <f>VLOOKUP(A256,'Detail SFPR'!A:X,23,FALSE)</f>
        <v>1083786.8499563793</v>
      </c>
      <c r="AR256" s="5">
        <f>VLOOKUP(A256,'Detail SFPR'!$A$5:$T$361,19,FALSE)</f>
        <v>9822.14</v>
      </c>
      <c r="AS256" s="5">
        <f>VLOOKUP(A256,'Detail SFPR'!$A$5:$U$360,21,FALSE)</f>
        <v>3998.8372000000004</v>
      </c>
      <c r="AT256" s="5">
        <f>VLOOKUP(A256,'Detail SFPR'!$A$5:$V$361,22,FALSE)</f>
        <v>97859.364010726014</v>
      </c>
      <c r="AU256" s="5">
        <f t="shared" si="111"/>
        <v>2039315.9557422579</v>
      </c>
      <c r="AV256" s="5"/>
      <c r="AW256" s="5">
        <v>0</v>
      </c>
      <c r="AX256" s="5">
        <v>0</v>
      </c>
      <c r="AY256" s="5">
        <f t="shared" si="95"/>
        <v>0</v>
      </c>
      <c r="AZ256" s="5">
        <f t="shared" si="96"/>
        <v>2039315.9557422579</v>
      </c>
      <c r="BA256" s="5">
        <f t="shared" si="97"/>
        <v>755981.5857176776</v>
      </c>
      <c r="BC256" s="5">
        <f t="shared" si="98"/>
        <v>755981.5857176776</v>
      </c>
      <c r="BD256" s="5">
        <f t="shared" si="99"/>
        <v>78768.464613000004</v>
      </c>
      <c r="BE256" s="5">
        <f t="shared" si="100"/>
        <v>9098.7142444752189</v>
      </c>
      <c r="BF256" s="5">
        <f t="shared" si="101"/>
        <v>0</v>
      </c>
      <c r="BG256" s="5">
        <f t="shared" si="102"/>
        <v>0</v>
      </c>
      <c r="BH256" s="5">
        <f t="shared" si="103"/>
        <v>843848.76457515289</v>
      </c>
      <c r="BI256" s="5">
        <f>VLOOKUP(A256,'Base Cost'!$A$5:$AF$361,32,FALSE)</f>
        <v>42050.221893319889</v>
      </c>
    </row>
    <row r="257" spans="1:61">
      <c r="A257" t="s">
        <v>1984</v>
      </c>
      <c r="B257" t="s">
        <v>1985</v>
      </c>
      <c r="C257" t="s">
        <v>1129</v>
      </c>
      <c r="D257" s="12" t="s">
        <v>1070</v>
      </c>
      <c r="J257" s="5"/>
      <c r="K257" s="5"/>
      <c r="L257" s="5">
        <v>297632.34000000003</v>
      </c>
      <c r="M257" s="5">
        <f>VLOOKUP(A257,'Detail SFPR'!$A$5:$E$360,5,FALSE)</f>
        <v>645973.23284959025</v>
      </c>
      <c r="N257" s="5">
        <f t="shared" si="84"/>
        <v>290272.46601156355</v>
      </c>
      <c r="O257" s="5">
        <v>22481.83</v>
      </c>
      <c r="P257" s="5">
        <f>VLOOKUP(A257,'Detail SFPR'!$A$5:$F$360,6,FALSE)</f>
        <v>53006.82</v>
      </c>
      <c r="Q257" s="5">
        <f t="shared" si="85"/>
        <v>25436.474167</v>
      </c>
      <c r="R257" s="5">
        <v>33309.4</v>
      </c>
      <c r="S257" s="5">
        <f>VLOOKUP(A257,'Detail SFPR'!$A$5:$G$360,7,FALSE)</f>
        <v>33783.765931800284</v>
      </c>
      <c r="T257" s="5">
        <f t="shared" si="104"/>
        <v>395.28913096917574</v>
      </c>
      <c r="U257" s="5">
        <v>0</v>
      </c>
      <c r="V257" s="5">
        <f>VLOOKUP(A257,'Detail SFPR'!$A$5:$H$360,8,FALSE)</f>
        <v>0</v>
      </c>
      <c r="W257" s="5">
        <f t="shared" si="105"/>
        <v>0</v>
      </c>
      <c r="X257" s="5">
        <v>45486.04</v>
      </c>
      <c r="Y257" s="5">
        <f>VLOOKUP(A257,'Detail SFPR'!$A$5:$I$360,9,FALSE)</f>
        <v>178691.81560036648</v>
      </c>
      <c r="Z257" s="5">
        <f t="shared" si="106"/>
        <v>111000.37280778539</v>
      </c>
      <c r="AA257" s="5">
        <f t="shared" si="107"/>
        <v>398909.61000000004</v>
      </c>
      <c r="AB257" s="5">
        <f t="shared" si="108"/>
        <v>911455.63438175688</v>
      </c>
      <c r="AC257" s="5">
        <f t="shared" si="109"/>
        <v>427104.60211731808</v>
      </c>
      <c r="AD257" s="5">
        <f t="shared" si="110"/>
        <v>826014.21211731806</v>
      </c>
      <c r="AE257" s="5"/>
      <c r="AF257" s="5"/>
      <c r="AG257" s="5">
        <f t="shared" si="86"/>
        <v>290272.46601156355</v>
      </c>
      <c r="AH257" s="5">
        <f t="shared" si="87"/>
        <v>25436.474167</v>
      </c>
      <c r="AI257" s="5">
        <f t="shared" si="88"/>
        <v>395.28913096917574</v>
      </c>
      <c r="AJ257" s="5">
        <f t="shared" si="89"/>
        <v>0</v>
      </c>
      <c r="AK257" s="5">
        <f t="shared" si="90"/>
        <v>111000.37280778539</v>
      </c>
      <c r="AL257" s="5">
        <f t="shared" si="91"/>
        <v>398909.61000000004</v>
      </c>
      <c r="AM257" s="5">
        <f t="shared" si="92"/>
        <v>911455.63438175688</v>
      </c>
      <c r="AN257" s="5">
        <f t="shared" si="93"/>
        <v>427104.60211731808</v>
      </c>
      <c r="AO257" s="5">
        <f t="shared" si="94"/>
        <v>826014.21211731806</v>
      </c>
      <c r="AP257" s="5">
        <f>VLOOKUP(A257,'Detail SFPR'!$A$5:$M$361,13,FALSE)</f>
        <v>0</v>
      </c>
      <c r="AQ257" s="5">
        <f>VLOOKUP(A257,'Detail SFPR'!A:X,23,FALSE)</f>
        <v>1008491.1891856919</v>
      </c>
      <c r="AR257" s="5">
        <f>VLOOKUP(A257,'Detail SFPR'!$A$5:$T$361,19,FALSE)</f>
        <v>13727.53</v>
      </c>
      <c r="AS257" s="5">
        <f>VLOOKUP(A257,'Detail SFPR'!$A$5:$U$360,21,FALSE)</f>
        <v>2735.5569999999998</v>
      </c>
      <c r="AT257" s="5">
        <f>VLOOKUP(A257,'Detail SFPR'!$A$5:$V$361,22,FALSE)</f>
        <v>66944.427803935003</v>
      </c>
      <c r="AU257" s="5">
        <f t="shared" si="111"/>
        <v>1917912.9161069451</v>
      </c>
      <c r="AV257" s="5"/>
      <c r="AW257" s="5">
        <v>0</v>
      </c>
      <c r="AX257" s="5">
        <v>0</v>
      </c>
      <c r="AY257" s="5">
        <f t="shared" si="95"/>
        <v>0</v>
      </c>
      <c r="AZ257" s="5">
        <f t="shared" si="96"/>
        <v>1917912.9161069451</v>
      </c>
      <c r="BA257" s="5">
        <f t="shared" si="97"/>
        <v>587904.80601156363</v>
      </c>
      <c r="BC257" s="5">
        <f t="shared" si="98"/>
        <v>587904.80601156363</v>
      </c>
      <c r="BD257" s="5">
        <f t="shared" si="99"/>
        <v>47918.304167000002</v>
      </c>
      <c r="BE257" s="5">
        <f t="shared" si="100"/>
        <v>33704.689130969178</v>
      </c>
      <c r="BF257" s="5">
        <f t="shared" si="101"/>
        <v>0</v>
      </c>
      <c r="BG257" s="5">
        <f t="shared" si="102"/>
        <v>156486.41280778538</v>
      </c>
      <c r="BH257" s="5">
        <f t="shared" si="103"/>
        <v>826014.2121173183</v>
      </c>
      <c r="BI257" s="5">
        <f>VLOOKUP(A257,'Base Cost'!$A$5:$AF$361,32,FALSE)</f>
        <v>28766.057005727682</v>
      </c>
    </row>
    <row r="258" spans="1:61">
      <c r="A258" t="s">
        <v>1986</v>
      </c>
      <c r="B258" t="s">
        <v>1987</v>
      </c>
      <c r="C258" t="s">
        <v>75</v>
      </c>
      <c r="D258" s="12" t="s">
        <v>1070</v>
      </c>
      <c r="J258" s="5"/>
      <c r="K258" s="5"/>
      <c r="L258" s="5">
        <v>917987.52</v>
      </c>
      <c r="M258" s="5">
        <f>VLOOKUP(A258,'Detail SFPR'!$A$5:$E$360,5,FALSE)</f>
        <v>1375551.5031984136</v>
      </c>
      <c r="N258" s="5">
        <f t="shared" si="84"/>
        <v>381288.06719923811</v>
      </c>
      <c r="O258" s="5">
        <v>113550.66</v>
      </c>
      <c r="P258" s="5">
        <f>VLOOKUP(A258,'Detail SFPR'!$A$5:$F$360,6,FALSE)</f>
        <v>95002.7</v>
      </c>
      <c r="Q258" s="5">
        <f t="shared" si="85"/>
        <v>-15456.015068000006</v>
      </c>
      <c r="R258" s="5">
        <v>96659.94</v>
      </c>
      <c r="S258" s="5">
        <f>VLOOKUP(A258,'Detail SFPR'!$A$5:$G$360,7,FALSE)</f>
        <v>142192.38848024647</v>
      </c>
      <c r="T258" s="5">
        <f t="shared" si="104"/>
        <v>37942.189318589386</v>
      </c>
      <c r="U258" s="5">
        <v>2389.0300000000002</v>
      </c>
      <c r="V258" s="5">
        <f>VLOOKUP(A258,'Detail SFPR'!$A$5:$H$360,8,FALSE)</f>
        <v>0</v>
      </c>
      <c r="W258" s="5">
        <f t="shared" si="105"/>
        <v>-1990.7786990000002</v>
      </c>
      <c r="X258" s="5">
        <v>0</v>
      </c>
      <c r="Y258" s="5">
        <f>VLOOKUP(A258,'Detail SFPR'!$A$5:$I$360,9,FALSE)</f>
        <v>0</v>
      </c>
      <c r="Z258" s="5">
        <f t="shared" si="106"/>
        <v>0</v>
      </c>
      <c r="AA258" s="5">
        <f t="shared" si="107"/>
        <v>1130587.1500000001</v>
      </c>
      <c r="AB258" s="5">
        <f t="shared" si="108"/>
        <v>1612746.5916786601</v>
      </c>
      <c r="AC258" s="5">
        <f t="shared" si="109"/>
        <v>401783.46275082749</v>
      </c>
      <c r="AD258" s="5">
        <f t="shared" si="110"/>
        <v>1532370.6127508276</v>
      </c>
      <c r="AE258" s="5"/>
      <c r="AF258" s="5"/>
      <c r="AG258" s="5">
        <f t="shared" si="86"/>
        <v>381288.06719923811</v>
      </c>
      <c r="AH258" s="5">
        <f t="shared" si="87"/>
        <v>-15456.015068000006</v>
      </c>
      <c r="AI258" s="5">
        <f t="shared" si="88"/>
        <v>37942.189318589386</v>
      </c>
      <c r="AJ258" s="5">
        <f t="shared" si="89"/>
        <v>-1990.7786990000002</v>
      </c>
      <c r="AK258" s="5">
        <f t="shared" si="90"/>
        <v>0</v>
      </c>
      <c r="AL258" s="5">
        <f t="shared" si="91"/>
        <v>1130587.1500000001</v>
      </c>
      <c r="AM258" s="5">
        <f t="shared" si="92"/>
        <v>1612746.5916786601</v>
      </c>
      <c r="AN258" s="5">
        <f t="shared" si="93"/>
        <v>401783.46275082749</v>
      </c>
      <c r="AO258" s="5">
        <f t="shared" si="94"/>
        <v>1532370.6127508276</v>
      </c>
      <c r="AP258" s="5">
        <f>VLOOKUP(A258,'Detail SFPR'!$A$5:$M$361,13,FALSE)</f>
        <v>0</v>
      </c>
      <c r="AQ258" s="5">
        <f>VLOOKUP(A258,'Detail SFPR'!A:X,23,FALSE)</f>
        <v>1858265.2117394954</v>
      </c>
      <c r="AR258" s="5">
        <f>VLOOKUP(A258,'Detail SFPR'!$A$5:$T$361,19,FALSE)</f>
        <v>9720.23</v>
      </c>
      <c r="AS258" s="5">
        <f>VLOOKUP(A258,'Detail SFPR'!$A$5:$U$360,21,FALSE)</f>
        <v>6921.4854400000004</v>
      </c>
      <c r="AT258" s="5">
        <f>VLOOKUP(A258,'Detail SFPR'!$A$5:$V$361,22,FALSE)</f>
        <v>169382.28022083521</v>
      </c>
      <c r="AU258" s="5">
        <f t="shared" si="111"/>
        <v>3576659.8201511577</v>
      </c>
      <c r="AV258" s="5"/>
      <c r="AW258" s="5">
        <v>0</v>
      </c>
      <c r="AX258" s="5">
        <v>0</v>
      </c>
      <c r="AY258" s="5">
        <f t="shared" si="95"/>
        <v>0</v>
      </c>
      <c r="AZ258" s="5">
        <f t="shared" si="96"/>
        <v>3576659.8201511577</v>
      </c>
      <c r="BA258" s="5">
        <f t="shared" si="97"/>
        <v>1299275.5871992381</v>
      </c>
      <c r="BC258" s="5">
        <f t="shared" si="98"/>
        <v>1299275.5871992381</v>
      </c>
      <c r="BD258" s="5">
        <f t="shared" si="99"/>
        <v>98094.644931999996</v>
      </c>
      <c r="BE258" s="5">
        <f t="shared" si="100"/>
        <v>134602.1293185894</v>
      </c>
      <c r="BF258" s="5">
        <f t="shared" si="101"/>
        <v>398.25130100000001</v>
      </c>
      <c r="BG258" s="5">
        <f t="shared" si="102"/>
        <v>0</v>
      </c>
      <c r="BH258" s="5">
        <f t="shared" si="103"/>
        <v>1532370.6127508273</v>
      </c>
      <c r="BI258" s="5">
        <f>VLOOKUP(A258,'Base Cost'!$A$5:$AF$361,32,FALSE)</f>
        <v>72783.65785518421</v>
      </c>
    </row>
    <row r="259" spans="1:61">
      <c r="A259" t="s">
        <v>1988</v>
      </c>
      <c r="B259" t="s">
        <v>1989</v>
      </c>
      <c r="C259" t="s">
        <v>140</v>
      </c>
      <c r="D259" s="12" t="s">
        <v>1070</v>
      </c>
      <c r="J259" s="5"/>
      <c r="K259" s="5"/>
      <c r="L259" s="5">
        <v>688662.3</v>
      </c>
      <c r="M259" s="5">
        <f>VLOOKUP(A259,'Detail SFPR'!$A$5:$E$360,5,FALSE)</f>
        <v>884516.78150015092</v>
      </c>
      <c r="N259" s="5">
        <f t="shared" si="84"/>
        <v>163205.53943407573</v>
      </c>
      <c r="O259" s="5">
        <v>41170.49</v>
      </c>
      <c r="P259" s="5">
        <f>VLOOKUP(A259,'Detail SFPR'!$A$5:$F$360,6,FALSE)</f>
        <v>72268.715392212805</v>
      </c>
      <c r="Q259" s="5">
        <f t="shared" si="85"/>
        <v>25914.151219330935</v>
      </c>
      <c r="R259" s="5">
        <v>88478.07</v>
      </c>
      <c r="S259" s="5">
        <f>VLOOKUP(A259,'Detail SFPR'!$A$5:$G$360,7,FALSE)</f>
        <v>116175.81740964044</v>
      </c>
      <c r="T259" s="5">
        <f t="shared" si="104"/>
        <v>23080.532916453372</v>
      </c>
      <c r="U259" s="5">
        <v>11286.3</v>
      </c>
      <c r="V259" s="5">
        <f>VLOOKUP(A259,'Detail SFPR'!$A$5:$H$360,8,FALSE)</f>
        <v>7366.3510180000003</v>
      </c>
      <c r="W259" s="5">
        <f t="shared" si="105"/>
        <v>-3266.4934867005995</v>
      </c>
      <c r="X259" s="5">
        <v>0</v>
      </c>
      <c r="Y259" s="5">
        <f>VLOOKUP(A259,'Detail SFPR'!$A$5:$I$360,9,FALSE)</f>
        <v>0</v>
      </c>
      <c r="Z259" s="5">
        <f t="shared" si="106"/>
        <v>0</v>
      </c>
      <c r="AA259" s="5">
        <f t="shared" si="107"/>
        <v>829597.16000000015</v>
      </c>
      <c r="AB259" s="5">
        <f t="shared" si="108"/>
        <v>1080327.6653200041</v>
      </c>
      <c r="AC259" s="5">
        <f t="shared" si="109"/>
        <v>208933.73008315943</v>
      </c>
      <c r="AD259" s="5">
        <f t="shared" si="110"/>
        <v>1038530.8900831596</v>
      </c>
      <c r="AE259" s="5"/>
      <c r="AF259" s="5"/>
      <c r="AG259" s="5">
        <f t="shared" si="86"/>
        <v>163205.53943407573</v>
      </c>
      <c r="AH259" s="5">
        <f t="shared" si="87"/>
        <v>25914.151219330935</v>
      </c>
      <c r="AI259" s="5">
        <f t="shared" si="88"/>
        <v>23080.532916453372</v>
      </c>
      <c r="AJ259" s="5">
        <f t="shared" si="89"/>
        <v>-3266.4934867005995</v>
      </c>
      <c r="AK259" s="5">
        <f t="shared" si="90"/>
        <v>0</v>
      </c>
      <c r="AL259" s="5">
        <f t="shared" si="91"/>
        <v>829597.16000000015</v>
      </c>
      <c r="AM259" s="5">
        <f t="shared" si="92"/>
        <v>1080327.6653200041</v>
      </c>
      <c r="AN259" s="5">
        <f t="shared" si="93"/>
        <v>208933.73008315943</v>
      </c>
      <c r="AO259" s="5">
        <f t="shared" si="94"/>
        <v>1038530.8900831596</v>
      </c>
      <c r="AP259" s="5">
        <f>VLOOKUP(A259,'Detail SFPR'!$A$5:$M$361,13,FALSE)</f>
        <v>0</v>
      </c>
      <c r="AQ259" s="5">
        <f>VLOOKUP(A259,'Detail SFPR'!A:X,23,FALSE)</f>
        <v>1230703.8603019852</v>
      </c>
      <c r="AR259" s="5">
        <f>VLOOKUP(A259,'Detail SFPR'!$A$5:$T$361,19,FALSE)</f>
        <v>10593.46</v>
      </c>
      <c r="AS259" s="5">
        <f>VLOOKUP(A259,'Detail SFPR'!$A$5:$U$360,21,FALSE)</f>
        <v>4239.2982000000002</v>
      </c>
      <c r="AT259" s="5">
        <f>VLOOKUP(A259,'Detail SFPR'!$A$5:$V$361,22,FALSE)</f>
        <v>103743.914781981</v>
      </c>
      <c r="AU259" s="5">
        <f t="shared" si="111"/>
        <v>2387811.4233671259</v>
      </c>
      <c r="AV259" s="5"/>
      <c r="AW259" s="5">
        <v>0</v>
      </c>
      <c r="AX259" s="5">
        <v>0</v>
      </c>
      <c r="AY259" s="5">
        <f t="shared" si="95"/>
        <v>0</v>
      </c>
      <c r="AZ259" s="5">
        <f t="shared" si="96"/>
        <v>2387811.4233671259</v>
      </c>
      <c r="BA259" s="5">
        <f t="shared" si="97"/>
        <v>851867.83943407575</v>
      </c>
      <c r="BC259" s="5">
        <f t="shared" si="98"/>
        <v>851867.83943407575</v>
      </c>
      <c r="BD259" s="5">
        <f t="shared" si="99"/>
        <v>67084.641219330937</v>
      </c>
      <c r="BE259" s="5">
        <f t="shared" si="100"/>
        <v>111558.60291645338</v>
      </c>
      <c r="BF259" s="5">
        <f t="shared" si="101"/>
        <v>8019.8065132993997</v>
      </c>
      <c r="BG259" s="5">
        <f t="shared" si="102"/>
        <v>0</v>
      </c>
      <c r="BH259" s="5">
        <f t="shared" si="103"/>
        <v>1038530.8900831594</v>
      </c>
      <c r="BI259" s="5">
        <f>VLOOKUP(A259,'Base Cost'!$A$5:$AF$361,32,FALSE)</f>
        <v>44578.816557461156</v>
      </c>
    </row>
    <row r="260" spans="1:61">
      <c r="A260" t="s">
        <v>2764</v>
      </c>
      <c r="B260" t="s">
        <v>2765</v>
      </c>
      <c r="C260" t="s">
        <v>93</v>
      </c>
      <c r="D260" s="12" t="s">
        <v>1070</v>
      </c>
      <c r="J260" s="5"/>
      <c r="K260" s="5"/>
      <c r="L260" s="5">
        <v>374935.72</v>
      </c>
      <c r="M260" s="5">
        <f>VLOOKUP(A260,'Detail SFPR'!$A$5:$E$360,5,FALSE)</f>
        <v>775184.8246271559</v>
      </c>
      <c r="N260" s="5">
        <f t="shared" si="84"/>
        <v>333527.57888580905</v>
      </c>
      <c r="O260" s="5">
        <v>25811.66</v>
      </c>
      <c r="P260" s="5">
        <f>VLOOKUP(A260,'Detail SFPR'!$A$5:$F$360,6,FALSE)</f>
        <v>40626.19</v>
      </c>
      <c r="Q260" s="5">
        <f t="shared" si="85"/>
        <v>12344.947849000002</v>
      </c>
      <c r="R260" s="5">
        <v>30440.87</v>
      </c>
      <c r="S260" s="5">
        <f>VLOOKUP(A260,'Detail SFPR'!$A$5:$G$360,7,FALSE)</f>
        <v>8707.7979517535368</v>
      </c>
      <c r="T260" s="5">
        <f t="shared" si="104"/>
        <v>-18110.168937803777</v>
      </c>
      <c r="U260" s="5">
        <v>37365.870000000003</v>
      </c>
      <c r="V260" s="5">
        <f>VLOOKUP(A260,'Detail SFPR'!$A$5:$H$360,8,FALSE)</f>
        <v>34922.003656064924</v>
      </c>
      <c r="W260" s="5">
        <f t="shared" si="105"/>
        <v>-2036.473824401101</v>
      </c>
      <c r="X260" s="5">
        <v>0</v>
      </c>
      <c r="Y260" s="5">
        <f>VLOOKUP(A260,'Detail SFPR'!$A$5:$I$360,9,FALSE)</f>
        <v>0</v>
      </c>
      <c r="Z260" s="5">
        <f t="shared" si="106"/>
        <v>0</v>
      </c>
      <c r="AA260" s="5">
        <f t="shared" si="107"/>
        <v>468554.11999999994</v>
      </c>
      <c r="AB260" s="5">
        <f t="shared" si="108"/>
        <v>859440.81623497431</v>
      </c>
      <c r="AC260" s="5">
        <f t="shared" si="109"/>
        <v>325725.88397260418</v>
      </c>
      <c r="AD260" s="5">
        <f t="shared" si="110"/>
        <v>794280.00397260417</v>
      </c>
      <c r="AE260" s="5"/>
      <c r="AF260" s="5"/>
      <c r="AG260" s="5">
        <f t="shared" si="86"/>
        <v>333527.57888580905</v>
      </c>
      <c r="AH260" s="5">
        <f t="shared" si="87"/>
        <v>12344.947849000002</v>
      </c>
      <c r="AI260" s="5">
        <f t="shared" si="88"/>
        <v>-18110.168937803777</v>
      </c>
      <c r="AJ260" s="5">
        <f t="shared" si="89"/>
        <v>-2036.473824401101</v>
      </c>
      <c r="AK260" s="5">
        <f t="shared" si="90"/>
        <v>0</v>
      </c>
      <c r="AL260" s="5">
        <f t="shared" si="91"/>
        <v>468554.11999999994</v>
      </c>
      <c r="AM260" s="5">
        <f t="shared" si="92"/>
        <v>859440.81623497431</v>
      </c>
      <c r="AN260" s="5">
        <f t="shared" si="93"/>
        <v>325725.88397260418</v>
      </c>
      <c r="AO260" s="5">
        <f t="shared" si="94"/>
        <v>794280.00397260417</v>
      </c>
      <c r="AP260" s="5">
        <f>VLOOKUP(A260,'Detail SFPR'!$A$5:$M$361,13,FALSE)</f>
        <v>0</v>
      </c>
      <c r="AQ260" s="5">
        <f>VLOOKUP(A260,'Detail SFPR'!A:X,23,FALSE)</f>
        <v>990243.65029747435</v>
      </c>
      <c r="AR260" s="5">
        <f>VLOOKUP(A260,'Detail SFPR'!$A$5:$T$361,19,FALSE)</f>
        <v>9722.75</v>
      </c>
      <c r="AS260" s="5">
        <f>VLOOKUP(A260,'Detail SFPR'!$A$5:$U$360,21,FALSE)</f>
        <v>3687.5</v>
      </c>
      <c r="AT260" s="5">
        <f>VLOOKUP(A260,'Detail SFPR'!$A$5:$V$361,22,FALSE)</f>
        <v>90240.334062499998</v>
      </c>
      <c r="AU260" s="5">
        <f t="shared" si="111"/>
        <v>1888174.2383325784</v>
      </c>
      <c r="AV260" s="5"/>
      <c r="AW260" s="5">
        <v>0</v>
      </c>
      <c r="AX260" s="5">
        <v>0</v>
      </c>
      <c r="AY260" s="5">
        <f t="shared" si="95"/>
        <v>0</v>
      </c>
      <c r="AZ260" s="5">
        <f t="shared" si="96"/>
        <v>1888174.2383325784</v>
      </c>
      <c r="BA260" s="5">
        <f t="shared" si="97"/>
        <v>708463.29888580902</v>
      </c>
      <c r="BC260" s="5">
        <f t="shared" si="98"/>
        <v>708463.29888580902</v>
      </c>
      <c r="BD260" s="5">
        <f t="shared" si="99"/>
        <v>38156.607849</v>
      </c>
      <c r="BE260" s="5">
        <f t="shared" si="100"/>
        <v>12330.701062196222</v>
      </c>
      <c r="BF260" s="5">
        <f t="shared" si="101"/>
        <v>35329.3961755989</v>
      </c>
      <c r="BG260" s="5">
        <f t="shared" si="102"/>
        <v>0</v>
      </c>
      <c r="BH260" s="5">
        <f t="shared" si="103"/>
        <v>794280.00397260417</v>
      </c>
      <c r="BI260" s="5">
        <f>VLOOKUP(A260,'Base Cost'!$A$5:$AF$361,32,FALSE)</f>
        <v>38776.320584298126</v>
      </c>
    </row>
    <row r="261" spans="1:61">
      <c r="A261" t="s">
        <v>2766</v>
      </c>
      <c r="B261" t="s">
        <v>2767</v>
      </c>
      <c r="C261" t="s">
        <v>230</v>
      </c>
      <c r="D261" s="12" t="s">
        <v>1070</v>
      </c>
      <c r="J261" s="5"/>
      <c r="K261" s="5"/>
      <c r="L261" s="5">
        <v>592538.06999999995</v>
      </c>
      <c r="M261" s="5">
        <f>VLOOKUP(A261,'Detail SFPR'!$A$5:$E$360,5,FALSE)</f>
        <v>844281.94705564738</v>
      </c>
      <c r="N261" s="5">
        <f t="shared" ref="N261:N324" si="112">(M261-L261)*$AG$3</f>
        <v>209778.17275047101</v>
      </c>
      <c r="O261" s="5">
        <v>68108.990000000005</v>
      </c>
      <c r="P261" s="5">
        <f>VLOOKUP(A261,'Detail SFPR'!$A$5:$F$360,6,FALSE)</f>
        <v>110320.69</v>
      </c>
      <c r="Q261" s="5">
        <f t="shared" ref="Q261:Q324" si="113">(P261-O261)*$AG$3</f>
        <v>35175.009610000001</v>
      </c>
      <c r="R261" s="5">
        <v>64910.11</v>
      </c>
      <c r="S261" s="5">
        <f>VLOOKUP(A261,'Detail SFPR'!$A$5:$G$360,7,FALSE)</f>
        <v>94119.682442762234</v>
      </c>
      <c r="T261" s="5">
        <f t="shared" si="104"/>
        <v>24340.336716553771</v>
      </c>
      <c r="U261" s="5">
        <v>0</v>
      </c>
      <c r="V261" s="5">
        <f>VLOOKUP(A261,'Detail SFPR'!$A$5:$H$360,8,FALSE)</f>
        <v>0</v>
      </c>
      <c r="W261" s="5">
        <f t="shared" si="105"/>
        <v>0</v>
      </c>
      <c r="X261" s="5">
        <v>0</v>
      </c>
      <c r="Y261" s="5">
        <f>VLOOKUP(A261,'Detail SFPR'!$A$5:$I$360,9,FALSE)</f>
        <v>0</v>
      </c>
      <c r="Z261" s="5">
        <f t="shared" si="106"/>
        <v>0</v>
      </c>
      <c r="AA261" s="5">
        <f t="shared" si="107"/>
        <v>725557.16999999993</v>
      </c>
      <c r="AB261" s="5">
        <f t="shared" si="108"/>
        <v>1048722.3194984095</v>
      </c>
      <c r="AC261" s="5">
        <f t="shared" si="109"/>
        <v>269293.51907702477</v>
      </c>
      <c r="AD261" s="5">
        <f t="shared" si="110"/>
        <v>994850.6890770247</v>
      </c>
      <c r="AE261" s="5"/>
      <c r="AF261" s="5"/>
      <c r="AG261" s="5">
        <f t="shared" ref="AG261:AG324" si="114">(M261-L261)*$AG$3</f>
        <v>209778.17275047101</v>
      </c>
      <c r="AH261" s="5">
        <f t="shared" ref="AH261:AH324" si="115">(P261-O261)*$AG$3</f>
        <v>35175.009610000001</v>
      </c>
      <c r="AI261" s="5">
        <f t="shared" ref="AI261:AI324" si="116">(S261-R261)*$AG$3</f>
        <v>24340.336716553771</v>
      </c>
      <c r="AJ261" s="5">
        <f t="shared" ref="AJ261:AJ324" si="117">(V261-U261)*$AG$3</f>
        <v>0</v>
      </c>
      <c r="AK261" s="5">
        <f t="shared" ref="AK261:AK324" si="118">(Y261-X261)*$AG$3</f>
        <v>0</v>
      </c>
      <c r="AL261" s="5">
        <f t="shared" ref="AL261:AL324" si="119">L261+O261+R261+U261+X261</f>
        <v>725557.16999999993</v>
      </c>
      <c r="AM261" s="5">
        <f t="shared" ref="AM261:AM324" si="120">M261+P261+S261+V261+Y261</f>
        <v>1048722.3194984095</v>
      </c>
      <c r="AN261" s="5">
        <f t="shared" ref="AN261:AN324" si="121">AG261+AH261+AI261+AJ261+AK261</f>
        <v>269293.51907702477</v>
      </c>
      <c r="AO261" s="5">
        <f t="shared" ref="AO261:AO324" si="122">MIN(AM261,(AL261+AN261))</f>
        <v>994850.6890770247</v>
      </c>
      <c r="AP261" s="5">
        <f>VLOOKUP(A261,'Detail SFPR'!$A$5:$M$361,13,FALSE)</f>
        <v>0</v>
      </c>
      <c r="AQ261" s="5">
        <f>VLOOKUP(A261,'Detail SFPR'!A:X,23,FALSE)</f>
        <v>1193325.5588011274</v>
      </c>
      <c r="AR261" s="5">
        <f>VLOOKUP(A261,'Detail SFPR'!$A$5:$T$361,19,FALSE)</f>
        <v>10690.29</v>
      </c>
      <c r="AS261" s="5">
        <f>VLOOKUP(A261,'Detail SFPR'!$A$5:$U$360,21,FALSE)</f>
        <v>4076.55116</v>
      </c>
      <c r="AT261" s="5">
        <f>VLOOKUP(A261,'Detail SFPR'!$A$5:$V$361,22,FALSE)</f>
        <v>99761.176542717818</v>
      </c>
      <c r="AU261" s="5">
        <f t="shared" si="111"/>
        <v>2302704.2655808697</v>
      </c>
      <c r="AV261" s="5"/>
      <c r="AW261" s="5">
        <v>0</v>
      </c>
      <c r="AX261" s="5">
        <v>0</v>
      </c>
      <c r="AY261" s="5">
        <f t="shared" ref="AY261:AY324" si="123">AW261+AX261</f>
        <v>0</v>
      </c>
      <c r="AZ261" s="5">
        <f t="shared" ref="AZ261:AZ324" si="124">AU261+AY261</f>
        <v>2302704.2655808697</v>
      </c>
      <c r="BA261" s="5">
        <f t="shared" ref="BA261:BA324" si="125">IF(AM261&lt;(AL261+AN261),M261,(L261+AG261))</f>
        <v>802316.24275047099</v>
      </c>
      <c r="BC261" s="5">
        <f t="shared" ref="BC261:BC324" si="126">IF(AM261&lt;(AL261+AN261),M261,(L261+AG261))</f>
        <v>802316.24275047099</v>
      </c>
      <c r="BD261" s="5">
        <f t="shared" ref="BD261:BD324" si="127">IF(AM261&lt;(AL261+AN261),P261,(O261+AH261))</f>
        <v>103283.99961</v>
      </c>
      <c r="BE261" s="5">
        <f t="shared" ref="BE261:BE324" si="128">IF(AM261&lt;(AL261+AN261),S261,(R261+AI261))</f>
        <v>89250.446716553764</v>
      </c>
      <c r="BF261" s="5">
        <f t="shared" ref="BF261:BF324" si="129">IF(AM261&lt;(AL261+AN261),V261,(U261+AJ261))</f>
        <v>0</v>
      </c>
      <c r="BG261" s="5">
        <f t="shared" ref="BG261:BG324" si="130">IF(AM261&lt;(AL261+AN261),Y261,(X261+AK261))</f>
        <v>0</v>
      </c>
      <c r="BH261" s="5">
        <f t="shared" ref="BH261:BH324" si="131">BC261+BD261+BE261+BF261+BG261</f>
        <v>994850.68907702481</v>
      </c>
      <c r="BI261" s="5">
        <f>VLOOKUP(A261,'Base Cost'!$A$5:$AF$361,32,FALSE)</f>
        <v>42867.431771783704</v>
      </c>
    </row>
    <row r="262" spans="1:61">
      <c r="A262" t="s">
        <v>2768</v>
      </c>
      <c r="B262" t="s">
        <v>2769</v>
      </c>
      <c r="C262" t="s">
        <v>125</v>
      </c>
      <c r="D262" s="12" t="s">
        <v>1070</v>
      </c>
      <c r="J262" s="5"/>
      <c r="K262" s="5"/>
      <c r="L262" s="5">
        <v>586021.4</v>
      </c>
      <c r="M262" s="5">
        <f>VLOOKUP(A262,'Detail SFPR'!$A$5:$E$360,5,FALSE)</f>
        <v>1394350.6136817723</v>
      </c>
      <c r="N262" s="5">
        <f t="shared" si="112"/>
        <v>673580.73376102082</v>
      </c>
      <c r="O262" s="5">
        <v>106660.31</v>
      </c>
      <c r="P262" s="5">
        <f>VLOOKUP(A262,'Detail SFPR'!$A$5:$F$360,6,FALSE)</f>
        <v>219019.13</v>
      </c>
      <c r="Q262" s="5">
        <f t="shared" si="113"/>
        <v>93628.604706000013</v>
      </c>
      <c r="R262" s="5">
        <v>74057.89</v>
      </c>
      <c r="S262" s="5">
        <f>VLOOKUP(A262,'Detail SFPR'!$A$5:$G$360,7,FALSE)</f>
        <v>40169.832578383408</v>
      </c>
      <c r="T262" s="5">
        <f t="shared" ref="T262:T325" si="132">(S262-R262)*$AG$3</f>
        <v>-28238.918249433107</v>
      </c>
      <c r="U262" s="5">
        <v>12074.45</v>
      </c>
      <c r="V262" s="5">
        <f>VLOOKUP(A262,'Detail SFPR'!$A$5:$H$360,8,FALSE)</f>
        <v>27019.608695816129</v>
      </c>
      <c r="W262" s="5">
        <f t="shared" ref="W262:W325" si="133">(V262-U262)*$AG$3</f>
        <v>12453.80074122358</v>
      </c>
      <c r="X262" s="5">
        <v>369004.17</v>
      </c>
      <c r="Y262" s="5">
        <f>VLOOKUP(A262,'Detail SFPR'!$A$5:$I$360,9,FALSE)</f>
        <v>897450.1316470633</v>
      </c>
      <c r="Z262" s="5">
        <f t="shared" ref="Z262:Z325" si="134">(Y262-X262)*$AG$3</f>
        <v>440354.01984049781</v>
      </c>
      <c r="AA262" s="5">
        <f t="shared" ref="AA262:AA325" si="135">L262+O262+R262+U262+X262</f>
        <v>1147818.22</v>
      </c>
      <c r="AB262" s="5">
        <f t="shared" ref="AB262:AB325" si="136">M262+P262+S262+V262+Y262</f>
        <v>2578009.3166030347</v>
      </c>
      <c r="AC262" s="5">
        <f t="shared" ref="AC262:AC325" si="137">N262+Q262+T262+W262+Z262</f>
        <v>1191778.240799309</v>
      </c>
      <c r="AD262" s="5">
        <f t="shared" ref="AD262:AD325" si="138">IF(AB623&lt;(AA623+AC623),AB262,(AA262+AC262))</f>
        <v>2339596.460799309</v>
      </c>
      <c r="AE262" s="5"/>
      <c r="AF262" s="5"/>
      <c r="AG262" s="5">
        <f t="shared" si="114"/>
        <v>673580.73376102082</v>
      </c>
      <c r="AH262" s="5">
        <f t="shared" si="115"/>
        <v>93628.604706000013</v>
      </c>
      <c r="AI262" s="5">
        <f t="shared" si="116"/>
        <v>-28238.918249433107</v>
      </c>
      <c r="AJ262" s="5">
        <f t="shared" si="117"/>
        <v>12453.80074122358</v>
      </c>
      <c r="AK262" s="5">
        <f t="shared" si="118"/>
        <v>440354.01984049781</v>
      </c>
      <c r="AL262" s="5">
        <f t="shared" si="119"/>
        <v>1147818.22</v>
      </c>
      <c r="AM262" s="5">
        <f t="shared" si="120"/>
        <v>2578009.3166030347</v>
      </c>
      <c r="AN262" s="5">
        <f t="shared" si="121"/>
        <v>1191778.240799309</v>
      </c>
      <c r="AO262" s="5">
        <f t="shared" si="122"/>
        <v>2339596.460799309</v>
      </c>
      <c r="AP262" s="5">
        <f>VLOOKUP(A262,'Detail SFPR'!$A$5:$M$361,13,FALSE)</f>
        <v>0</v>
      </c>
      <c r="AQ262" s="5">
        <f>VLOOKUP(A262,'Detail SFPR'!A:X,23,FALSE)</f>
        <v>2828139.8328253422</v>
      </c>
      <c r="AR262" s="5">
        <f>VLOOKUP(A262,'Detail SFPR'!$A$5:$T$361,19,FALSE)</f>
        <v>15023.89</v>
      </c>
      <c r="AS262" s="5">
        <f>VLOOKUP(A262,'Detail SFPR'!$A$5:$U$360,21,FALSE)</f>
        <v>7051.5007199999991</v>
      </c>
      <c r="AT262" s="5">
        <f>VLOOKUP(A262,'Detail SFPR'!$A$5:$V$361,22,FALSE)</f>
        <v>172564.0083023076</v>
      </c>
      <c r="AU262" s="5">
        <f t="shared" ref="AU262:AU325" si="139">AO262+AP262+AQ262+AR262+AS262+AT262</f>
        <v>5362375.6926469579</v>
      </c>
      <c r="AV262" s="5"/>
      <c r="AW262" s="5">
        <v>0</v>
      </c>
      <c r="AX262" s="5">
        <v>0</v>
      </c>
      <c r="AY262" s="5">
        <f t="shared" si="123"/>
        <v>0</v>
      </c>
      <c r="AZ262" s="5">
        <f t="shared" si="124"/>
        <v>5362375.6926469579</v>
      </c>
      <c r="BA262" s="5">
        <f t="shared" si="125"/>
        <v>1259602.1337610208</v>
      </c>
      <c r="BC262" s="5">
        <f t="shared" si="126"/>
        <v>1259602.1337610208</v>
      </c>
      <c r="BD262" s="5">
        <f t="shared" si="127"/>
        <v>200288.91470600001</v>
      </c>
      <c r="BE262" s="5">
        <f t="shared" si="128"/>
        <v>45818.971750566896</v>
      </c>
      <c r="BF262" s="5">
        <f t="shared" si="129"/>
        <v>24528.250741223579</v>
      </c>
      <c r="BG262" s="5">
        <f t="shared" si="130"/>
        <v>809358.1898404978</v>
      </c>
      <c r="BH262" s="5">
        <f t="shared" si="131"/>
        <v>2339596.4607993094</v>
      </c>
      <c r="BI262" s="5">
        <f>VLOOKUP(A262,'Base Cost'!$A$5:$AF$361,32,FALSE)</f>
        <v>74150.848140780756</v>
      </c>
    </row>
    <row r="263" spans="1:61">
      <c r="A263" t="s">
        <v>2770</v>
      </c>
      <c r="B263" t="s">
        <v>2771</v>
      </c>
      <c r="C263" t="s">
        <v>1183</v>
      </c>
      <c r="D263" s="12" t="s">
        <v>1070</v>
      </c>
      <c r="J263" s="5"/>
      <c r="K263" s="5"/>
      <c r="L263" s="5">
        <v>152510.46</v>
      </c>
      <c r="M263" s="5">
        <f>VLOOKUP(A263,'Detail SFPR'!$A$5:$E$360,5,FALSE)</f>
        <v>340906.70761289552</v>
      </c>
      <c r="N263" s="5">
        <f t="shared" si="112"/>
        <v>156990.59313582585</v>
      </c>
      <c r="O263" s="5">
        <v>41735.85</v>
      </c>
      <c r="P263" s="5">
        <f>VLOOKUP(A263,'Detail SFPR'!$A$5:$F$360,6,FALSE)</f>
        <v>93017.349999999991</v>
      </c>
      <c r="Q263" s="5">
        <f t="shared" si="113"/>
        <v>42732.873949999994</v>
      </c>
      <c r="R263" s="5">
        <v>2367.87</v>
      </c>
      <c r="S263" s="5">
        <f>VLOOKUP(A263,'Detail SFPR'!$A$5:$G$360,7,FALSE)</f>
        <v>2297.9645615081104</v>
      </c>
      <c r="T263" s="5">
        <f t="shared" si="132"/>
        <v>-58.252201895291549</v>
      </c>
      <c r="U263" s="5">
        <v>0</v>
      </c>
      <c r="V263" s="5">
        <f>VLOOKUP(A263,'Detail SFPR'!$A$5:$H$360,8,FALSE)</f>
        <v>0</v>
      </c>
      <c r="W263" s="5">
        <f t="shared" si="133"/>
        <v>0</v>
      </c>
      <c r="X263" s="5">
        <v>31370.42</v>
      </c>
      <c r="Y263" s="5">
        <f>VLOOKUP(A263,'Detail SFPR'!$A$5:$I$360,9,FALSE)</f>
        <v>49655.511573523014</v>
      </c>
      <c r="Z263" s="5">
        <f t="shared" si="134"/>
        <v>15236.96680821673</v>
      </c>
      <c r="AA263" s="5">
        <f t="shared" si="135"/>
        <v>227984.59999999998</v>
      </c>
      <c r="AB263" s="5">
        <f t="shared" si="136"/>
        <v>485877.53374792659</v>
      </c>
      <c r="AC263" s="5">
        <f t="shared" si="137"/>
        <v>214902.18169214731</v>
      </c>
      <c r="AD263" s="5">
        <f t="shared" si="138"/>
        <v>442886.78169214725</v>
      </c>
      <c r="AE263" s="5"/>
      <c r="AF263" s="5"/>
      <c r="AG263" s="5">
        <f t="shared" si="114"/>
        <v>156990.59313582585</v>
      </c>
      <c r="AH263" s="5">
        <f t="shared" si="115"/>
        <v>42732.873949999994</v>
      </c>
      <c r="AI263" s="5">
        <f t="shared" si="116"/>
        <v>-58.252201895291549</v>
      </c>
      <c r="AJ263" s="5">
        <f t="shared" si="117"/>
        <v>0</v>
      </c>
      <c r="AK263" s="5">
        <f t="shared" si="118"/>
        <v>15236.96680821673</v>
      </c>
      <c r="AL263" s="5">
        <f t="shared" si="119"/>
        <v>227984.59999999998</v>
      </c>
      <c r="AM263" s="5">
        <f t="shared" si="120"/>
        <v>485877.53374792659</v>
      </c>
      <c r="AN263" s="5">
        <f t="shared" si="121"/>
        <v>214902.18169214731</v>
      </c>
      <c r="AO263" s="5">
        <f t="shared" si="122"/>
        <v>442886.78169214725</v>
      </c>
      <c r="AP263" s="5">
        <f>VLOOKUP(A263,'Detail SFPR'!$A$5:$M$361,13,FALSE)</f>
        <v>0</v>
      </c>
      <c r="AQ263" s="5">
        <f>VLOOKUP(A263,'Detail SFPR'!A:X,23,FALSE)</f>
        <v>546280.89840230497</v>
      </c>
      <c r="AR263" s="5">
        <f>VLOOKUP(A263,'Detail SFPR'!$A$5:$T$361,19,FALSE)</f>
        <v>11813.29</v>
      </c>
      <c r="AS263" s="5">
        <f>VLOOKUP(A263,'Detail SFPR'!$A$5:$U$360,21,FALSE)</f>
        <v>1702.8484800000001</v>
      </c>
      <c r="AT263" s="5">
        <f>VLOOKUP(A263,'Detail SFPR'!$A$5:$V$361,22,FALSE)</f>
        <v>41672.031374378399</v>
      </c>
      <c r="AU263" s="5">
        <f t="shared" si="139"/>
        <v>1044355.8499488307</v>
      </c>
      <c r="AV263" s="5"/>
      <c r="AW263" s="5">
        <v>0</v>
      </c>
      <c r="AX263" s="5">
        <v>0</v>
      </c>
      <c r="AY263" s="5">
        <f t="shared" si="123"/>
        <v>0</v>
      </c>
      <c r="AZ263" s="5">
        <f t="shared" si="124"/>
        <v>1044355.8499488307</v>
      </c>
      <c r="BA263" s="5">
        <f t="shared" si="125"/>
        <v>309501.05313582584</v>
      </c>
      <c r="BC263" s="5">
        <f t="shared" si="126"/>
        <v>309501.05313582584</v>
      </c>
      <c r="BD263" s="5">
        <f t="shared" si="127"/>
        <v>84468.723949999985</v>
      </c>
      <c r="BE263" s="5">
        <f t="shared" si="128"/>
        <v>2309.6177981047085</v>
      </c>
      <c r="BF263" s="5">
        <f t="shared" si="129"/>
        <v>0</v>
      </c>
      <c r="BG263" s="5">
        <f t="shared" si="130"/>
        <v>46607.386808216732</v>
      </c>
      <c r="BH263" s="5">
        <f t="shared" si="131"/>
        <v>442886.78169214725</v>
      </c>
      <c r="BI263" s="5">
        <f>VLOOKUP(A263,'Base Cost'!$A$5:$AF$361,32,FALSE)</f>
        <v>17906.494526634517</v>
      </c>
    </row>
    <row r="264" spans="1:61">
      <c r="A264" t="s">
        <v>2772</v>
      </c>
      <c r="B264" t="s">
        <v>2773</v>
      </c>
      <c r="C264" t="s">
        <v>93</v>
      </c>
      <c r="D264" s="12" t="s">
        <v>1070</v>
      </c>
      <c r="J264" s="5"/>
      <c r="K264" s="5"/>
      <c r="L264" s="5">
        <v>1104815.1200000001</v>
      </c>
      <c r="M264" s="5">
        <f>VLOOKUP(A264,'Detail SFPR'!$A$5:$E$360,5,FALSE)</f>
        <v>1957049.8849059578</v>
      </c>
      <c r="N264" s="5">
        <f t="shared" si="112"/>
        <v>710167.22959613462</v>
      </c>
      <c r="O264" s="5">
        <v>53863.21</v>
      </c>
      <c r="P264" s="5">
        <f>VLOOKUP(A264,'Detail SFPR'!$A$5:$F$360,6,FALSE)</f>
        <v>155967.9</v>
      </c>
      <c r="Q264" s="5">
        <f t="shared" si="113"/>
        <v>85083.838177000012</v>
      </c>
      <c r="R264" s="5">
        <v>27618.11</v>
      </c>
      <c r="S264" s="5">
        <f>VLOOKUP(A264,'Detail SFPR'!$A$5:$G$360,7,FALSE)</f>
        <v>2738.5414269064677</v>
      </c>
      <c r="T264" s="5">
        <f t="shared" si="132"/>
        <v>-20732.144491958843</v>
      </c>
      <c r="U264" s="5">
        <v>3358.57</v>
      </c>
      <c r="V264" s="5">
        <f>VLOOKUP(A264,'Detail SFPR'!$A$5:$H$360,8,FALSE)</f>
        <v>4339.2076649999999</v>
      </c>
      <c r="W264" s="5">
        <f t="shared" si="133"/>
        <v>817.16536624449986</v>
      </c>
      <c r="X264" s="5">
        <v>0</v>
      </c>
      <c r="Y264" s="5">
        <f>VLOOKUP(A264,'Detail SFPR'!$A$5:$I$360,9,FALSE)</f>
        <v>0</v>
      </c>
      <c r="Z264" s="5">
        <f t="shared" si="134"/>
        <v>0</v>
      </c>
      <c r="AA264" s="5">
        <f t="shared" si="135"/>
        <v>1189655.0100000002</v>
      </c>
      <c r="AB264" s="5">
        <f t="shared" si="136"/>
        <v>2120095.5339978645</v>
      </c>
      <c r="AC264" s="5">
        <f t="shared" si="137"/>
        <v>775336.08864742029</v>
      </c>
      <c r="AD264" s="5">
        <f t="shared" si="138"/>
        <v>1964991.0986474205</v>
      </c>
      <c r="AE264" s="5"/>
      <c r="AF264" s="5"/>
      <c r="AG264" s="5">
        <f t="shared" si="114"/>
        <v>710167.22959613462</v>
      </c>
      <c r="AH264" s="5">
        <f t="shared" si="115"/>
        <v>85083.838177000012</v>
      </c>
      <c r="AI264" s="5">
        <f t="shared" si="116"/>
        <v>-20732.144491958843</v>
      </c>
      <c r="AJ264" s="5">
        <f t="shared" si="117"/>
        <v>817.16536624449986</v>
      </c>
      <c r="AK264" s="5">
        <f t="shared" si="118"/>
        <v>0</v>
      </c>
      <c r="AL264" s="5">
        <f t="shared" si="119"/>
        <v>1189655.0100000002</v>
      </c>
      <c r="AM264" s="5">
        <f t="shared" si="120"/>
        <v>2120095.5339978645</v>
      </c>
      <c r="AN264" s="5">
        <f t="shared" si="121"/>
        <v>775336.08864742029</v>
      </c>
      <c r="AO264" s="5">
        <f t="shared" si="122"/>
        <v>1964991.0986474205</v>
      </c>
      <c r="AP264" s="5">
        <f>VLOOKUP(A264,'Detail SFPR'!$A$5:$M$361,13,FALSE)</f>
        <v>0</v>
      </c>
      <c r="AQ264" s="5">
        <f>VLOOKUP(A264,'Detail SFPR'!A:X,23,FALSE)</f>
        <v>2456606.8172813342</v>
      </c>
      <c r="AR264" s="5">
        <f>VLOOKUP(A264,'Detail SFPR'!$A$5:$T$361,19,FALSE)</f>
        <v>9339.25</v>
      </c>
      <c r="AS264" s="5">
        <f>VLOOKUP(A264,'Detail SFPR'!$A$5:$U$360,21,FALSE)</f>
        <v>9486.6855600000017</v>
      </c>
      <c r="AT264" s="5">
        <f>VLOOKUP(A264,'Detail SFPR'!$A$5:$V$361,22,FALSE)</f>
        <v>232157.74212346983</v>
      </c>
      <c r="AU264" s="5">
        <f t="shared" si="139"/>
        <v>4672581.5936122248</v>
      </c>
      <c r="AV264" s="5"/>
      <c r="AW264" s="5">
        <v>0</v>
      </c>
      <c r="AX264" s="5">
        <v>0</v>
      </c>
      <c r="AY264" s="5">
        <f t="shared" si="123"/>
        <v>0</v>
      </c>
      <c r="AZ264" s="5">
        <f t="shared" si="124"/>
        <v>4672581.5936122248</v>
      </c>
      <c r="BA264" s="5">
        <f t="shared" si="125"/>
        <v>1814982.3495961349</v>
      </c>
      <c r="BB264">
        <v>0</v>
      </c>
      <c r="BC264" s="5">
        <f t="shared" si="126"/>
        <v>1814982.3495961349</v>
      </c>
      <c r="BD264" s="5">
        <f t="shared" si="127"/>
        <v>138947.04817700002</v>
      </c>
      <c r="BE264" s="5">
        <f t="shared" si="128"/>
        <v>6885.9655080411576</v>
      </c>
      <c r="BF264" s="5">
        <f t="shared" si="129"/>
        <v>4175.7353662445003</v>
      </c>
      <c r="BG264" s="5">
        <f t="shared" si="130"/>
        <v>0</v>
      </c>
      <c r="BH264" s="5">
        <f t="shared" si="131"/>
        <v>1964991.0986474208</v>
      </c>
      <c r="BI264" s="5">
        <f>VLOOKUP(A264,'Base Cost'!$A$5:$AF$361,32,FALSE)</f>
        <v>99758.307947658803</v>
      </c>
    </row>
    <row r="265" spans="1:61">
      <c r="A265" t="s">
        <v>2774</v>
      </c>
      <c r="B265" t="s">
        <v>2775</v>
      </c>
      <c r="C265" t="s">
        <v>93</v>
      </c>
      <c r="D265" s="12" t="s">
        <v>1070</v>
      </c>
      <c r="J265" s="5"/>
      <c r="K265" s="5"/>
      <c r="L265" s="5">
        <v>255274.07</v>
      </c>
      <c r="M265" s="5">
        <f>VLOOKUP(A265,'Detail SFPR'!$A$5:$E$360,5,FALSE)</f>
        <v>485526.71313623484</v>
      </c>
      <c r="N265" s="5">
        <f t="shared" si="112"/>
        <v>191869.52752542449</v>
      </c>
      <c r="O265" s="5">
        <v>1225.06</v>
      </c>
      <c r="P265" s="5">
        <f>VLOOKUP(A265,'Detail SFPR'!$A$5:$F$360,6,FALSE)</f>
        <v>15183.75</v>
      </c>
      <c r="Q265" s="5">
        <f t="shared" si="113"/>
        <v>11631.776377</v>
      </c>
      <c r="R265" s="5">
        <v>26394.03</v>
      </c>
      <c r="S265" s="5">
        <f>VLOOKUP(A265,'Detail SFPR'!$A$5:$G$360,7,FALSE)</f>
        <v>25788.413219327904</v>
      </c>
      <c r="T265" s="5">
        <f t="shared" si="132"/>
        <v>-504.66046333405683</v>
      </c>
      <c r="U265" s="5">
        <v>34102.65</v>
      </c>
      <c r="V265" s="5">
        <f>VLOOKUP(A265,'Detail SFPR'!$A$5:$H$360,8,FALSE)</f>
        <v>49094.908814972026</v>
      </c>
      <c r="W265" s="5">
        <f t="shared" si="133"/>
        <v>12493.049270516189</v>
      </c>
      <c r="X265" s="5">
        <v>0</v>
      </c>
      <c r="Y265" s="5">
        <f>VLOOKUP(A265,'Detail SFPR'!$A$5:$I$360,9,FALSE)</f>
        <v>0</v>
      </c>
      <c r="Z265" s="5">
        <f t="shared" si="134"/>
        <v>0</v>
      </c>
      <c r="AA265" s="5">
        <f t="shared" si="135"/>
        <v>316995.81000000006</v>
      </c>
      <c r="AB265" s="5">
        <f t="shared" si="136"/>
        <v>575593.78517053474</v>
      </c>
      <c r="AC265" s="5">
        <f t="shared" si="137"/>
        <v>215489.69270960661</v>
      </c>
      <c r="AD265" s="5">
        <f t="shared" si="138"/>
        <v>532485.50270960666</v>
      </c>
      <c r="AE265" s="5"/>
      <c r="AF265" s="5"/>
      <c r="AG265" s="5">
        <f t="shared" si="114"/>
        <v>191869.52752542449</v>
      </c>
      <c r="AH265" s="5">
        <f t="shared" si="115"/>
        <v>11631.776377</v>
      </c>
      <c r="AI265" s="5">
        <f t="shared" si="116"/>
        <v>-504.66046333405683</v>
      </c>
      <c r="AJ265" s="5">
        <f t="shared" si="117"/>
        <v>12493.049270516189</v>
      </c>
      <c r="AK265" s="5">
        <f t="shared" si="118"/>
        <v>0</v>
      </c>
      <c r="AL265" s="5">
        <f t="shared" si="119"/>
        <v>316995.81000000006</v>
      </c>
      <c r="AM265" s="5">
        <f t="shared" si="120"/>
        <v>575593.78517053474</v>
      </c>
      <c r="AN265" s="5">
        <f t="shared" si="121"/>
        <v>215489.69270960661</v>
      </c>
      <c r="AO265" s="5">
        <f t="shared" si="122"/>
        <v>532485.50270960666</v>
      </c>
      <c r="AP265" s="5">
        <f>VLOOKUP(A265,'Detail SFPR'!$A$5:$M$361,13,FALSE)</f>
        <v>76219.260000000009</v>
      </c>
      <c r="AQ265" s="5">
        <f>VLOOKUP(A265,'Detail SFPR'!A:X,23,FALSE)</f>
        <v>734676.03433341754</v>
      </c>
      <c r="AR265" s="5">
        <f>VLOOKUP(A265,'Detail SFPR'!$A$5:$T$361,19,FALSE)</f>
        <v>11561.11</v>
      </c>
      <c r="AS265" s="5">
        <f>VLOOKUP(A265,'Detail SFPR'!$A$5:$U$360,21,FALSE)</f>
        <v>2336.0141600000002</v>
      </c>
      <c r="AT265" s="5">
        <f>VLOOKUP(A265,'Detail SFPR'!$A$5:$V$361,22,FALSE)</f>
        <v>57166.833402882803</v>
      </c>
      <c r="AU265" s="5">
        <f t="shared" si="139"/>
        <v>1414444.754605907</v>
      </c>
      <c r="AV265" s="5"/>
      <c r="AW265" s="5">
        <v>0</v>
      </c>
      <c r="AX265" s="5">
        <v>0</v>
      </c>
      <c r="AY265" s="5">
        <f t="shared" si="123"/>
        <v>0</v>
      </c>
      <c r="AZ265" s="5">
        <f t="shared" si="124"/>
        <v>1414444.754605907</v>
      </c>
      <c r="BA265" s="5">
        <f t="shared" si="125"/>
        <v>447143.5975254245</v>
      </c>
      <c r="BB265">
        <v>0</v>
      </c>
      <c r="BC265" s="5">
        <f t="shared" si="126"/>
        <v>447143.5975254245</v>
      </c>
      <c r="BD265" s="5">
        <f t="shared" si="127"/>
        <v>12856.836377</v>
      </c>
      <c r="BE265" s="5">
        <f t="shared" si="128"/>
        <v>25889.369536665941</v>
      </c>
      <c r="BF265" s="5">
        <f t="shared" si="129"/>
        <v>46595.69927051619</v>
      </c>
      <c r="BG265" s="5">
        <f t="shared" si="130"/>
        <v>0</v>
      </c>
      <c r="BH265" s="5">
        <f t="shared" si="131"/>
        <v>532485.50270960666</v>
      </c>
      <c r="BI265" s="5">
        <f>VLOOKUP(A265,'Base Cost'!$A$5:$AF$361,32,FALSE)</f>
        <v>24564.6193783376</v>
      </c>
    </row>
    <row r="266" spans="1:61">
      <c r="A266" t="s">
        <v>2776</v>
      </c>
      <c r="B266" t="s">
        <v>2777</v>
      </c>
      <c r="C266" t="s">
        <v>98</v>
      </c>
      <c r="D266" s="12" t="s">
        <v>1070</v>
      </c>
      <c r="J266" s="5"/>
      <c r="K266" s="5"/>
      <c r="L266" s="5">
        <v>524476.93999999994</v>
      </c>
      <c r="M266" s="5">
        <f>VLOOKUP(A266,'Detail SFPR'!$A$5:$E$360,5,FALSE)</f>
        <v>932731.87795467675</v>
      </c>
      <c r="N266" s="5">
        <f t="shared" si="112"/>
        <v>340198.83979763219</v>
      </c>
      <c r="O266" s="5">
        <v>77360.789999999994</v>
      </c>
      <c r="P266" s="5">
        <f>VLOOKUP(A266,'Detail SFPR'!$A$5:$F$360,6,FALSE)</f>
        <v>65190.47</v>
      </c>
      <c r="Q266" s="5">
        <f t="shared" si="113"/>
        <v>-10141.527655999995</v>
      </c>
      <c r="R266" s="5">
        <v>26599.38</v>
      </c>
      <c r="S266" s="5">
        <f>VLOOKUP(A266,'Detail SFPR'!$A$5:$G$360,7,FALSE)</f>
        <v>12488.966877314604</v>
      </c>
      <c r="T266" s="5">
        <f t="shared" si="132"/>
        <v>-11758.207255133742</v>
      </c>
      <c r="U266" s="5">
        <v>831.5</v>
      </c>
      <c r="V266" s="5">
        <f>VLOOKUP(A266,'Detail SFPR'!$A$5:$H$360,8,FALSE)</f>
        <v>0</v>
      </c>
      <c r="W266" s="5">
        <f t="shared" si="133"/>
        <v>-692.88895000000002</v>
      </c>
      <c r="X266" s="5">
        <v>0</v>
      </c>
      <c r="Y266" s="5">
        <f>VLOOKUP(A266,'Detail SFPR'!$A$5:$I$360,9,FALSE)</f>
        <v>0</v>
      </c>
      <c r="Z266" s="5">
        <f t="shared" si="134"/>
        <v>0</v>
      </c>
      <c r="AA266" s="5">
        <f t="shared" si="135"/>
        <v>629268.61</v>
      </c>
      <c r="AB266" s="5">
        <f t="shared" si="136"/>
        <v>1010411.3148319913</v>
      </c>
      <c r="AC266" s="5">
        <f t="shared" si="137"/>
        <v>317606.21593649848</v>
      </c>
      <c r="AD266" s="5">
        <f t="shared" si="138"/>
        <v>946874.82593649847</v>
      </c>
      <c r="AE266" s="5"/>
      <c r="AF266" s="5"/>
      <c r="AG266" s="5">
        <f t="shared" si="114"/>
        <v>340198.83979763219</v>
      </c>
      <c r="AH266" s="5">
        <f t="shared" si="115"/>
        <v>-10141.527655999995</v>
      </c>
      <c r="AI266" s="5">
        <f t="shared" si="116"/>
        <v>-11758.207255133742</v>
      </c>
      <c r="AJ266" s="5">
        <f t="shared" si="117"/>
        <v>-692.88895000000002</v>
      </c>
      <c r="AK266" s="5">
        <f t="shared" si="118"/>
        <v>0</v>
      </c>
      <c r="AL266" s="5">
        <f t="shared" si="119"/>
        <v>629268.61</v>
      </c>
      <c r="AM266" s="5">
        <f t="shared" si="120"/>
        <v>1010411.3148319913</v>
      </c>
      <c r="AN266" s="5">
        <f t="shared" si="121"/>
        <v>317606.21593649848</v>
      </c>
      <c r="AO266" s="5">
        <f t="shared" si="122"/>
        <v>946874.82593649847</v>
      </c>
      <c r="AP266" s="5">
        <f>VLOOKUP(A266,'Detail SFPR'!$A$5:$M$361,13,FALSE)</f>
        <v>0</v>
      </c>
      <c r="AQ266" s="5">
        <f>VLOOKUP(A266,'Detail SFPR'!A:X,23,FALSE)</f>
        <v>1169926.9881376387</v>
      </c>
      <c r="AR266" s="5">
        <f>VLOOKUP(A266,'Detail SFPR'!$A$5:$T$361,19,FALSE)</f>
        <v>9387.52</v>
      </c>
      <c r="AS266" s="5">
        <f>VLOOKUP(A266,'Detail SFPR'!$A$5:$U$360,21,FALSE)</f>
        <v>4496.9518400000006</v>
      </c>
      <c r="AT266" s="5">
        <f>VLOOKUP(A266,'Detail SFPR'!$A$5:$V$361,22,FALSE)</f>
        <v>110049.20306564722</v>
      </c>
      <c r="AU266" s="5">
        <f t="shared" si="139"/>
        <v>2240735.4889797848</v>
      </c>
      <c r="AV266" s="5"/>
      <c r="AW266" s="5">
        <v>0</v>
      </c>
      <c r="AX266" s="5">
        <v>0</v>
      </c>
      <c r="AY266" s="5">
        <f t="shared" si="123"/>
        <v>0</v>
      </c>
      <c r="AZ266" s="5">
        <f t="shared" si="124"/>
        <v>2240735.4889797848</v>
      </c>
      <c r="BA266" s="5">
        <f t="shared" si="125"/>
        <v>864675.77979763213</v>
      </c>
      <c r="BB266">
        <v>0</v>
      </c>
      <c r="BC266" s="5">
        <f t="shared" si="126"/>
        <v>864675.77979763213</v>
      </c>
      <c r="BD266" s="5">
        <f t="shared" si="127"/>
        <v>67219.262344000002</v>
      </c>
      <c r="BE266" s="5">
        <f t="shared" si="128"/>
        <v>14841.172744866259</v>
      </c>
      <c r="BF266" s="5">
        <f t="shared" si="129"/>
        <v>138.61104999999998</v>
      </c>
      <c r="BG266" s="5">
        <f t="shared" si="130"/>
        <v>0</v>
      </c>
      <c r="BH266" s="5">
        <f t="shared" si="131"/>
        <v>946874.82593649835</v>
      </c>
      <c r="BI266" s="5">
        <f>VLOOKUP(A266,'Base Cost'!$A$5:$AF$361,32,FALSE)</f>
        <v>47288.202359319148</v>
      </c>
    </row>
    <row r="267" spans="1:61">
      <c r="A267" t="s">
        <v>2778</v>
      </c>
      <c r="B267" t="s">
        <v>2779</v>
      </c>
      <c r="C267" t="s">
        <v>1458</v>
      </c>
      <c r="D267" s="12" t="s">
        <v>1070</v>
      </c>
      <c r="J267" s="5"/>
      <c r="K267" s="5"/>
      <c r="L267" s="5">
        <v>621222.63</v>
      </c>
      <c r="M267" s="5">
        <f>VLOOKUP(A267,'Detail SFPR'!$A$5:$E$360,5,FALSE)</f>
        <v>1438978.6342310195</v>
      </c>
      <c r="N267" s="5">
        <f t="shared" si="112"/>
        <v>681436.07832570863</v>
      </c>
      <c r="O267" s="5">
        <v>95465.93</v>
      </c>
      <c r="P267" s="5">
        <f>VLOOKUP(A267,'Detail SFPR'!$A$5:$F$360,6,FALSE)</f>
        <v>186894.27000000002</v>
      </c>
      <c r="Q267" s="5">
        <f t="shared" si="113"/>
        <v>76187.235722000027</v>
      </c>
      <c r="R267" s="5">
        <v>6271.38</v>
      </c>
      <c r="S267" s="5">
        <f>VLOOKUP(A267,'Detail SFPR'!$A$5:$G$360,7,FALSE)</f>
        <v>300.61047311316912</v>
      </c>
      <c r="T267" s="5">
        <f t="shared" si="132"/>
        <v>-4975.4422467547965</v>
      </c>
      <c r="U267" s="5">
        <v>0</v>
      </c>
      <c r="V267" s="5">
        <f>VLOOKUP(A267,'Detail SFPR'!$A$5:$H$360,8,FALSE)</f>
        <v>0</v>
      </c>
      <c r="W267" s="5">
        <f t="shared" si="133"/>
        <v>0</v>
      </c>
      <c r="X267" s="5">
        <v>0</v>
      </c>
      <c r="Y267" s="5">
        <f>VLOOKUP(A267,'Detail SFPR'!$A$5:$I$360,9,FALSE)</f>
        <v>0</v>
      </c>
      <c r="Z267" s="5">
        <f t="shared" si="134"/>
        <v>0</v>
      </c>
      <c r="AA267" s="5">
        <f t="shared" si="135"/>
        <v>722959.94000000006</v>
      </c>
      <c r="AB267" s="5">
        <f t="shared" si="136"/>
        <v>1626173.5147041327</v>
      </c>
      <c r="AC267" s="5">
        <f t="shared" si="137"/>
        <v>752647.87180095387</v>
      </c>
      <c r="AD267" s="5">
        <f t="shared" si="138"/>
        <v>1475607.8118009539</v>
      </c>
      <c r="AE267" s="5"/>
      <c r="AF267" s="5"/>
      <c r="AG267" s="5">
        <f t="shared" si="114"/>
        <v>681436.07832570863</v>
      </c>
      <c r="AH267" s="5">
        <f t="shared" si="115"/>
        <v>76187.235722000027</v>
      </c>
      <c r="AI267" s="5">
        <f t="shared" si="116"/>
        <v>-4975.4422467547965</v>
      </c>
      <c r="AJ267" s="5">
        <f t="shared" si="117"/>
        <v>0</v>
      </c>
      <c r="AK267" s="5">
        <f t="shared" si="118"/>
        <v>0</v>
      </c>
      <c r="AL267" s="5">
        <f t="shared" si="119"/>
        <v>722959.94000000006</v>
      </c>
      <c r="AM267" s="5">
        <f t="shared" si="120"/>
        <v>1626173.5147041327</v>
      </c>
      <c r="AN267" s="5">
        <f t="shared" si="121"/>
        <v>752647.87180095387</v>
      </c>
      <c r="AO267" s="5">
        <f t="shared" si="122"/>
        <v>1475607.8118009539</v>
      </c>
      <c r="AP267" s="5">
        <f>VLOOKUP(A267,'Detail SFPR'!$A$5:$M$361,13,FALSE)</f>
        <v>0</v>
      </c>
      <c r="AQ267" s="5">
        <f>VLOOKUP(A267,'Detail SFPR'!A:X,23,FALSE)</f>
        <v>1874389.2547955404</v>
      </c>
      <c r="AR267" s="5">
        <f>VLOOKUP(A267,'Detail SFPR'!$A$5:$T$361,19,FALSE)</f>
        <v>9695.7099999999991</v>
      </c>
      <c r="AS267" s="5">
        <f>VLOOKUP(A267,'Detail SFPR'!$A$5:$U$360,21,FALSE)</f>
        <v>6997.5207200000004</v>
      </c>
      <c r="AT267" s="5">
        <f>VLOOKUP(A267,'Detail SFPR'!$A$5:$V$361,22,FALSE)</f>
        <v>171243.01217140761</v>
      </c>
      <c r="AU267" s="5">
        <f t="shared" si="139"/>
        <v>3537933.3094879016</v>
      </c>
      <c r="AV267" s="5"/>
      <c r="AW267" s="5">
        <v>0</v>
      </c>
      <c r="AX267" s="5">
        <v>0</v>
      </c>
      <c r="AY267" s="5">
        <f t="shared" si="123"/>
        <v>0</v>
      </c>
      <c r="AZ267" s="5">
        <f t="shared" si="124"/>
        <v>3537933.3094879016</v>
      </c>
      <c r="BA267" s="5">
        <f t="shared" si="125"/>
        <v>1302658.7083257088</v>
      </c>
      <c r="BB267">
        <v>0</v>
      </c>
      <c r="BC267" s="5">
        <f t="shared" si="126"/>
        <v>1302658.7083257088</v>
      </c>
      <c r="BD267" s="5">
        <f t="shared" si="127"/>
        <v>171653.16572200001</v>
      </c>
      <c r="BE267" s="5">
        <f t="shared" si="128"/>
        <v>1295.9377532452036</v>
      </c>
      <c r="BF267" s="5">
        <f t="shared" si="129"/>
        <v>0</v>
      </c>
      <c r="BG267" s="5">
        <f t="shared" si="130"/>
        <v>0</v>
      </c>
      <c r="BH267" s="5">
        <f t="shared" si="131"/>
        <v>1475607.8118009539</v>
      </c>
      <c r="BI267" s="5">
        <f>VLOOKUP(A267,'Base Cost'!$A$5:$AF$361,32,FALSE)</f>
        <v>73583.215385488453</v>
      </c>
    </row>
    <row r="268" spans="1:61">
      <c r="A268" t="s">
        <v>2780</v>
      </c>
      <c r="B268" t="s">
        <v>2781</v>
      </c>
      <c r="C268" t="s">
        <v>80</v>
      </c>
      <c r="D268" s="12" t="s">
        <v>1070</v>
      </c>
      <c r="J268" s="5"/>
      <c r="K268" s="5"/>
      <c r="L268" s="5">
        <v>158488.22</v>
      </c>
      <c r="M268" s="5">
        <f>VLOOKUP(A268,'Detail SFPR'!$A$5:$E$360,5,FALSE)</f>
        <v>944860.03256611899</v>
      </c>
      <c r="N268" s="5">
        <f t="shared" si="112"/>
        <v>655283.63141134696</v>
      </c>
      <c r="O268" s="5">
        <v>18298.599999999999</v>
      </c>
      <c r="P268" s="5">
        <f>VLOOKUP(A268,'Detail SFPR'!$A$5:$F$360,6,FALSE)</f>
        <v>118603.58000000002</v>
      </c>
      <c r="Q268" s="5">
        <f t="shared" si="113"/>
        <v>83584.139834000016</v>
      </c>
      <c r="R268" s="5">
        <v>20557.77</v>
      </c>
      <c r="S268" s="5">
        <f>VLOOKUP(A268,'Detail SFPR'!$A$5:$G$360,7,FALSE)</f>
        <v>10565.033936351203</v>
      </c>
      <c r="T268" s="5">
        <f t="shared" si="132"/>
        <v>-8326.9469618385428</v>
      </c>
      <c r="U268" s="5">
        <v>0</v>
      </c>
      <c r="V268" s="5">
        <f>VLOOKUP(A268,'Detail SFPR'!$A$5:$H$360,8,FALSE)</f>
        <v>0</v>
      </c>
      <c r="W268" s="5">
        <f t="shared" si="133"/>
        <v>0</v>
      </c>
      <c r="X268" s="5">
        <v>0</v>
      </c>
      <c r="Y268" s="5">
        <f>VLOOKUP(A268,'Detail SFPR'!$A$5:$I$360,9,FALSE)</f>
        <v>0</v>
      </c>
      <c r="Z268" s="5">
        <f t="shared" si="134"/>
        <v>0</v>
      </c>
      <c r="AA268" s="5">
        <f t="shared" si="135"/>
        <v>197344.59</v>
      </c>
      <c r="AB268" s="5">
        <f t="shared" si="136"/>
        <v>1074028.6465024704</v>
      </c>
      <c r="AC268" s="5">
        <f t="shared" si="137"/>
        <v>730540.82428350847</v>
      </c>
      <c r="AD268" s="5">
        <f t="shared" si="138"/>
        <v>927885.41428350843</v>
      </c>
      <c r="AE268" s="5"/>
      <c r="AF268" s="5"/>
      <c r="AG268" s="5">
        <f t="shared" si="114"/>
        <v>655283.63141134696</v>
      </c>
      <c r="AH268" s="5">
        <f t="shared" si="115"/>
        <v>83584.139834000016</v>
      </c>
      <c r="AI268" s="5">
        <f t="shared" si="116"/>
        <v>-8326.9469618385428</v>
      </c>
      <c r="AJ268" s="5">
        <f t="shared" si="117"/>
        <v>0</v>
      </c>
      <c r="AK268" s="5">
        <f t="shared" si="118"/>
        <v>0</v>
      </c>
      <c r="AL268" s="5">
        <f t="shared" si="119"/>
        <v>197344.59</v>
      </c>
      <c r="AM268" s="5">
        <f t="shared" si="120"/>
        <v>1074028.6465024704</v>
      </c>
      <c r="AN268" s="5">
        <f t="shared" si="121"/>
        <v>730540.82428350847</v>
      </c>
      <c r="AO268" s="5">
        <f t="shared" si="122"/>
        <v>927885.41428350843</v>
      </c>
      <c r="AP268" s="5">
        <f>VLOOKUP(A268,'Detail SFPR'!$A$5:$M$361,13,FALSE)</f>
        <v>0</v>
      </c>
      <c r="AQ268" s="5">
        <f>VLOOKUP(A268,'Detail SFPR'!A:X,23,FALSE)</f>
        <v>1242808.9190680943</v>
      </c>
      <c r="AR268" s="5">
        <f>VLOOKUP(A268,'Detail SFPR'!$A$5:$T$361,19,FALSE)</f>
        <v>9428.99</v>
      </c>
      <c r="AS268" s="5">
        <f>VLOOKUP(A268,'Detail SFPR'!$A$5:$U$360,21,FALSE)</f>
        <v>4758.1328000000003</v>
      </c>
      <c r="AT268" s="5">
        <f>VLOOKUP(A268,'Detail SFPR'!$A$5:$V$361,22,FALSE)</f>
        <v>116440.81176562401</v>
      </c>
      <c r="AU268" s="5">
        <f t="shared" si="139"/>
        <v>2301322.267917227</v>
      </c>
      <c r="AV268" s="5"/>
      <c r="AW268" s="5">
        <v>0</v>
      </c>
      <c r="AX268" s="5">
        <v>0</v>
      </c>
      <c r="AY268" s="5">
        <f t="shared" si="123"/>
        <v>0</v>
      </c>
      <c r="AZ268" s="5">
        <f t="shared" si="124"/>
        <v>2301322.267917227</v>
      </c>
      <c r="BA268" s="5">
        <f t="shared" si="125"/>
        <v>813771.85141134693</v>
      </c>
      <c r="BB268">
        <v>0</v>
      </c>
      <c r="BC268" s="5">
        <f t="shared" si="126"/>
        <v>813771.85141134693</v>
      </c>
      <c r="BD268" s="5">
        <f t="shared" si="127"/>
        <v>101882.73983400001</v>
      </c>
      <c r="BE268" s="5">
        <f t="shared" si="128"/>
        <v>12230.823038161458</v>
      </c>
      <c r="BF268" s="5">
        <f t="shared" si="129"/>
        <v>0</v>
      </c>
      <c r="BG268" s="5">
        <f t="shared" si="130"/>
        <v>0</v>
      </c>
      <c r="BH268" s="5">
        <f t="shared" si="131"/>
        <v>927885.41428350843</v>
      </c>
      <c r="BI268" s="5">
        <f>VLOOKUP(A268,'Base Cost'!$A$5:$AF$361,32,FALSE)</f>
        <v>50034.680090973314</v>
      </c>
    </row>
    <row r="269" spans="1:61">
      <c r="A269" t="s">
        <v>2782</v>
      </c>
      <c r="B269" t="s">
        <v>2783</v>
      </c>
      <c r="C269" t="s">
        <v>190</v>
      </c>
      <c r="D269" s="12" t="s">
        <v>1070</v>
      </c>
      <c r="J269" s="5"/>
      <c r="K269" s="5"/>
      <c r="L269" s="5">
        <v>343939.05</v>
      </c>
      <c r="M269" s="5">
        <f>VLOOKUP(A269,'Detail SFPR'!$A$5:$E$360,5,FALSE)</f>
        <v>648998.46134367329</v>
      </c>
      <c r="N269" s="5">
        <f t="shared" si="112"/>
        <v>254206.00747268298</v>
      </c>
      <c r="O269" s="5">
        <v>10315.92</v>
      </c>
      <c r="P269" s="5">
        <f>VLOOKUP(A269,'Detail SFPR'!$A$5:$F$360,6,FALSE)</f>
        <v>21750.02</v>
      </c>
      <c r="Q269" s="5">
        <f t="shared" si="113"/>
        <v>9528.035530000001</v>
      </c>
      <c r="R269" s="5">
        <v>26123.5</v>
      </c>
      <c r="S269" s="5">
        <f>VLOOKUP(A269,'Detail SFPR'!$A$5:$G$360,7,FALSE)</f>
        <v>16377.954498250008</v>
      </c>
      <c r="T269" s="5">
        <f t="shared" si="132"/>
        <v>-8120.9630666082685</v>
      </c>
      <c r="U269" s="5">
        <v>38525.199999999997</v>
      </c>
      <c r="V269" s="5">
        <f>VLOOKUP(A269,'Detail SFPR'!$A$5:$H$360,8,FALSE)</f>
        <v>22525.17608383474</v>
      </c>
      <c r="W269" s="5">
        <f t="shared" si="133"/>
        <v>-13332.819929340509</v>
      </c>
      <c r="X269" s="5">
        <v>0</v>
      </c>
      <c r="Y269" s="5">
        <f>VLOOKUP(A269,'Detail SFPR'!$A$5:$I$360,9,FALSE)</f>
        <v>0</v>
      </c>
      <c r="Z269" s="5">
        <f t="shared" si="134"/>
        <v>0</v>
      </c>
      <c r="AA269" s="5">
        <f t="shared" si="135"/>
        <v>418903.67</v>
      </c>
      <c r="AB269" s="5">
        <f t="shared" si="136"/>
        <v>709651.61192575807</v>
      </c>
      <c r="AC269" s="5">
        <f t="shared" si="137"/>
        <v>242280.2600067342</v>
      </c>
      <c r="AD269" s="5">
        <f t="shared" si="138"/>
        <v>661183.93000673421</v>
      </c>
      <c r="AE269" s="5"/>
      <c r="AF269" s="5"/>
      <c r="AG269" s="5">
        <f t="shared" si="114"/>
        <v>254206.00747268298</v>
      </c>
      <c r="AH269" s="5">
        <f t="shared" si="115"/>
        <v>9528.035530000001</v>
      </c>
      <c r="AI269" s="5">
        <f t="shared" si="116"/>
        <v>-8120.9630666082685</v>
      </c>
      <c r="AJ269" s="5">
        <f t="shared" si="117"/>
        <v>-13332.819929340509</v>
      </c>
      <c r="AK269" s="5">
        <f t="shared" si="118"/>
        <v>0</v>
      </c>
      <c r="AL269" s="5">
        <f t="shared" si="119"/>
        <v>418903.67</v>
      </c>
      <c r="AM269" s="5">
        <f t="shared" si="120"/>
        <v>709651.61192575807</v>
      </c>
      <c r="AN269" s="5">
        <f t="shared" si="121"/>
        <v>242280.2600067342</v>
      </c>
      <c r="AO269" s="5">
        <f t="shared" si="122"/>
        <v>661183.93000673421</v>
      </c>
      <c r="AP269" s="5">
        <f>VLOOKUP(A269,'Detail SFPR'!$A$5:$M$361,13,FALSE)</f>
        <v>0</v>
      </c>
      <c r="AQ269" s="5">
        <f>VLOOKUP(A269,'Detail SFPR'!A:X,23,FALSE)</f>
        <v>817919.22790589218</v>
      </c>
      <c r="AR269" s="5">
        <f>VLOOKUP(A269,'Detail SFPR'!$A$5:$T$361,19,FALSE)</f>
        <v>9700.19</v>
      </c>
      <c r="AS269" s="5">
        <f>VLOOKUP(A269,'Detail SFPR'!$A$5:$U$360,21,FALSE)</f>
        <v>3052.2032399999994</v>
      </c>
      <c r="AT269" s="5">
        <f>VLOOKUP(A269,'Detail SFPR'!$A$5:$V$361,22,FALSE)</f>
        <v>74693.380340134187</v>
      </c>
      <c r="AU269" s="5">
        <f t="shared" si="139"/>
        <v>1566548.9314927605</v>
      </c>
      <c r="AV269" s="5"/>
      <c r="AW269" s="5">
        <v>0</v>
      </c>
      <c r="AX269" s="5">
        <v>0</v>
      </c>
      <c r="AY269" s="5">
        <f t="shared" si="123"/>
        <v>0</v>
      </c>
      <c r="AZ269" s="5">
        <f t="shared" si="124"/>
        <v>1566548.9314927605</v>
      </c>
      <c r="BA269" s="5">
        <f t="shared" si="125"/>
        <v>598145.05747268302</v>
      </c>
      <c r="BB269">
        <v>0</v>
      </c>
      <c r="BC269" s="5">
        <f t="shared" si="126"/>
        <v>598145.05747268302</v>
      </c>
      <c r="BD269" s="5">
        <f t="shared" si="127"/>
        <v>19843.955529999999</v>
      </c>
      <c r="BE269" s="5">
        <f t="shared" si="128"/>
        <v>18002.536933391733</v>
      </c>
      <c r="BF269" s="5">
        <f t="shared" si="129"/>
        <v>25192.380070659488</v>
      </c>
      <c r="BG269" s="5">
        <f t="shared" si="130"/>
        <v>0</v>
      </c>
      <c r="BH269" s="5">
        <f t="shared" si="131"/>
        <v>661183.93000673421</v>
      </c>
      <c r="BI269" s="5">
        <f>VLOOKUP(A269,'Base Cost'!$A$5:$AF$361,32,FALSE)</f>
        <v>32095.786121402962</v>
      </c>
    </row>
    <row r="270" spans="1:61">
      <c r="A270" t="s">
        <v>2784</v>
      </c>
      <c r="B270" t="s">
        <v>2785</v>
      </c>
      <c r="C270" t="s">
        <v>258</v>
      </c>
      <c r="D270" s="12" t="s">
        <v>1070</v>
      </c>
      <c r="J270" s="5"/>
      <c r="K270" s="5"/>
      <c r="L270" s="5">
        <v>146116.95000000001</v>
      </c>
      <c r="M270" s="5">
        <f>VLOOKUP(A270,'Detail SFPR'!$A$5:$E$360,5,FALSE)</f>
        <v>296881.88997174415</v>
      </c>
      <c r="N270" s="5">
        <f t="shared" si="112"/>
        <v>125632.4244784544</v>
      </c>
      <c r="O270" s="5">
        <v>1577.17</v>
      </c>
      <c r="P270" s="5">
        <f>VLOOKUP(A270,'Detail SFPR'!$A$5:$F$360,6,FALSE)</f>
        <v>38550.83</v>
      </c>
      <c r="Q270" s="5">
        <f t="shared" si="113"/>
        <v>30810.150878000004</v>
      </c>
      <c r="R270" s="5">
        <v>4405.0200000000004</v>
      </c>
      <c r="S270" s="5">
        <f>VLOOKUP(A270,'Detail SFPR'!$A$5:$G$360,7,FALSE)</f>
        <v>7135.5523923648379</v>
      </c>
      <c r="T270" s="5">
        <f t="shared" si="132"/>
        <v>2275.3526425576192</v>
      </c>
      <c r="U270" s="5">
        <v>0</v>
      </c>
      <c r="V270" s="5">
        <f>VLOOKUP(A270,'Detail SFPR'!$A$5:$H$360,8,FALSE)</f>
        <v>0</v>
      </c>
      <c r="W270" s="5">
        <f t="shared" si="133"/>
        <v>0</v>
      </c>
      <c r="X270" s="5">
        <v>0</v>
      </c>
      <c r="Y270" s="5">
        <f>VLOOKUP(A270,'Detail SFPR'!$A$5:$I$360,9,FALSE)</f>
        <v>0</v>
      </c>
      <c r="Z270" s="5">
        <f t="shared" si="134"/>
        <v>0</v>
      </c>
      <c r="AA270" s="5">
        <f t="shared" si="135"/>
        <v>152099.14000000001</v>
      </c>
      <c r="AB270" s="5">
        <f t="shared" si="136"/>
        <v>342568.272364109</v>
      </c>
      <c r="AC270" s="5">
        <f t="shared" si="137"/>
        <v>158717.92799901203</v>
      </c>
      <c r="AD270" s="5">
        <f t="shared" si="138"/>
        <v>310817.06799901207</v>
      </c>
      <c r="AE270" s="5"/>
      <c r="AF270" s="5"/>
      <c r="AG270" s="5">
        <f t="shared" si="114"/>
        <v>125632.4244784544</v>
      </c>
      <c r="AH270" s="5">
        <f t="shared" si="115"/>
        <v>30810.150878000004</v>
      </c>
      <c r="AI270" s="5">
        <f t="shared" si="116"/>
        <v>2275.3526425576192</v>
      </c>
      <c r="AJ270" s="5">
        <f t="shared" si="117"/>
        <v>0</v>
      </c>
      <c r="AK270" s="5">
        <f t="shared" si="118"/>
        <v>0</v>
      </c>
      <c r="AL270" s="5">
        <f t="shared" si="119"/>
        <v>152099.14000000001</v>
      </c>
      <c r="AM270" s="5">
        <f t="shared" si="120"/>
        <v>342568.272364109</v>
      </c>
      <c r="AN270" s="5">
        <f t="shared" si="121"/>
        <v>158717.92799901203</v>
      </c>
      <c r="AO270" s="5">
        <f t="shared" si="122"/>
        <v>310817.06799901207</v>
      </c>
      <c r="AP270" s="5">
        <f>VLOOKUP(A270,'Detail SFPR'!$A$5:$M$361,13,FALSE)</f>
        <v>0</v>
      </c>
      <c r="AQ270" s="5">
        <f>VLOOKUP(A270,'Detail SFPR'!A:X,23,FALSE)</f>
        <v>392311.02478070359</v>
      </c>
      <c r="AR270" s="5">
        <f>VLOOKUP(A270,'Detail SFPR'!$A$5:$T$361,19,FALSE)</f>
        <v>10171.530000000001</v>
      </c>
      <c r="AS270" s="5">
        <f>VLOOKUP(A270,'Detail SFPR'!$A$5:$U$360,21,FALSE)</f>
        <v>1402.31212</v>
      </c>
      <c r="AT270" s="5">
        <f>VLOOKUP(A270,'Detail SFPR'!$A$5:$V$361,22,FALSE)</f>
        <v>34317.319096594598</v>
      </c>
      <c r="AU270" s="5">
        <f t="shared" si="139"/>
        <v>749019.25399631029</v>
      </c>
      <c r="AV270" s="5"/>
      <c r="AW270" s="5">
        <v>0</v>
      </c>
      <c r="AX270" s="5">
        <v>0</v>
      </c>
      <c r="AY270" s="5">
        <f t="shared" si="123"/>
        <v>0</v>
      </c>
      <c r="AZ270" s="5">
        <f t="shared" si="124"/>
        <v>749019.25399631029</v>
      </c>
      <c r="BA270" s="5">
        <f t="shared" si="125"/>
        <v>271749.37447845441</v>
      </c>
      <c r="BB270">
        <v>0</v>
      </c>
      <c r="BC270" s="5">
        <f t="shared" si="126"/>
        <v>271749.37447845441</v>
      </c>
      <c r="BD270" s="5">
        <f t="shared" si="127"/>
        <v>32387.320878000006</v>
      </c>
      <c r="BE270" s="5">
        <f t="shared" si="128"/>
        <v>6680.3726425576197</v>
      </c>
      <c r="BF270" s="5">
        <f t="shared" si="129"/>
        <v>0</v>
      </c>
      <c r="BG270" s="5">
        <f t="shared" si="130"/>
        <v>0</v>
      </c>
      <c r="BH270" s="5">
        <f t="shared" si="131"/>
        <v>310817.06799901201</v>
      </c>
      <c r="BI270" s="5">
        <f>VLOOKUP(A270,'Base Cost'!$A$5:$AF$361,32,FALSE)</f>
        <v>14746.170664235049</v>
      </c>
    </row>
    <row r="271" spans="1:61">
      <c r="A271" t="s">
        <v>2786</v>
      </c>
      <c r="B271" t="s">
        <v>2787</v>
      </c>
      <c r="C271" t="s">
        <v>93</v>
      </c>
      <c r="D271" s="12" t="s">
        <v>1070</v>
      </c>
      <c r="J271" s="5"/>
      <c r="K271" s="5"/>
      <c r="L271" s="5">
        <v>396083.31</v>
      </c>
      <c r="M271" s="5">
        <f>VLOOKUP(A271,'Detail SFPR'!$A$5:$E$360,5,FALSE)</f>
        <v>1288941.7428267277</v>
      </c>
      <c r="N271" s="5">
        <f t="shared" si="112"/>
        <v>744018.93207451212</v>
      </c>
      <c r="O271" s="5">
        <v>3670.29</v>
      </c>
      <c r="P271" s="5">
        <f>VLOOKUP(A271,'Detail SFPR'!$A$5:$F$360,6,FALSE)</f>
        <v>108265.17000000001</v>
      </c>
      <c r="Q271" s="5">
        <f t="shared" si="113"/>
        <v>87158.913504000026</v>
      </c>
      <c r="R271" s="5">
        <v>33806.089999999997</v>
      </c>
      <c r="S271" s="5">
        <f>VLOOKUP(A271,'Detail SFPR'!$A$5:$G$360,7,FALSE)</f>
        <v>7848.3917897436077</v>
      </c>
      <c r="T271" s="5">
        <f t="shared" si="132"/>
        <v>-21630.549918606648</v>
      </c>
      <c r="U271" s="5">
        <v>30276.41</v>
      </c>
      <c r="V271" s="5">
        <f>VLOOKUP(A271,'Detail SFPR'!$A$5:$H$360,8,FALSE)</f>
        <v>61230.399036775678</v>
      </c>
      <c r="W271" s="5">
        <f t="shared" si="133"/>
        <v>25793.959064345174</v>
      </c>
      <c r="X271" s="5">
        <v>0</v>
      </c>
      <c r="Y271" s="5">
        <f>VLOOKUP(A271,'Detail SFPR'!$A$5:$I$360,9,FALSE)</f>
        <v>0</v>
      </c>
      <c r="Z271" s="5">
        <f t="shared" si="134"/>
        <v>0</v>
      </c>
      <c r="AA271" s="5">
        <f t="shared" si="135"/>
        <v>463836.09999999992</v>
      </c>
      <c r="AB271" s="5">
        <f t="shared" si="136"/>
        <v>1466285.7036532469</v>
      </c>
      <c r="AC271" s="5">
        <f t="shared" si="137"/>
        <v>835341.25472425076</v>
      </c>
      <c r="AD271" s="5">
        <f t="shared" si="138"/>
        <v>1299177.3547242507</v>
      </c>
      <c r="AE271" s="5"/>
      <c r="AF271" s="5"/>
      <c r="AG271" s="5">
        <f t="shared" si="114"/>
        <v>744018.93207451212</v>
      </c>
      <c r="AH271" s="5">
        <f t="shared" si="115"/>
        <v>87158.913504000026</v>
      </c>
      <c r="AI271" s="5">
        <f t="shared" si="116"/>
        <v>-21630.549918606648</v>
      </c>
      <c r="AJ271" s="5">
        <f t="shared" si="117"/>
        <v>25793.959064345174</v>
      </c>
      <c r="AK271" s="5">
        <f t="shared" si="118"/>
        <v>0</v>
      </c>
      <c r="AL271" s="5">
        <f t="shared" si="119"/>
        <v>463836.09999999992</v>
      </c>
      <c r="AM271" s="5">
        <f t="shared" si="120"/>
        <v>1466285.7036532469</v>
      </c>
      <c r="AN271" s="5">
        <f t="shared" si="121"/>
        <v>835341.25472425076</v>
      </c>
      <c r="AO271" s="5">
        <f t="shared" si="122"/>
        <v>1299177.3547242507</v>
      </c>
      <c r="AP271" s="5">
        <f>VLOOKUP(A271,'Detail SFPR'!$A$5:$M$361,13,FALSE)</f>
        <v>0</v>
      </c>
      <c r="AQ271" s="5">
        <f>VLOOKUP(A271,'Detail SFPR'!A:X,23,FALSE)</f>
        <v>1683978.8806936569</v>
      </c>
      <c r="AR271" s="5">
        <f>VLOOKUP(A271,'Detail SFPR'!$A$5:$T$361,19,FALSE)</f>
        <v>9956.94</v>
      </c>
      <c r="AS271" s="5">
        <f>VLOOKUP(A271,'Detail SFPR'!$A$5:$U$360,21,FALSE)</f>
        <v>6137.0504400000009</v>
      </c>
      <c r="AT271" s="5">
        <f>VLOOKUP(A271,'Detail SFPR'!$A$5:$V$361,22,FALSE)</f>
        <v>150185.6222004102</v>
      </c>
      <c r="AU271" s="5">
        <f t="shared" si="139"/>
        <v>3149435.8480583178</v>
      </c>
      <c r="AV271" s="5"/>
      <c r="AW271" s="5">
        <v>0</v>
      </c>
      <c r="AX271" s="5">
        <v>0</v>
      </c>
      <c r="AY271" s="5">
        <f t="shared" si="123"/>
        <v>0</v>
      </c>
      <c r="AZ271" s="5">
        <f t="shared" si="124"/>
        <v>3149435.8480583178</v>
      </c>
      <c r="BA271" s="5">
        <f t="shared" si="125"/>
        <v>1140102.2420745122</v>
      </c>
      <c r="BB271">
        <v>0</v>
      </c>
      <c r="BC271" s="5">
        <f t="shared" si="126"/>
        <v>1140102.2420745122</v>
      </c>
      <c r="BD271" s="5">
        <f t="shared" si="127"/>
        <v>90829.203504000019</v>
      </c>
      <c r="BE271" s="5">
        <f t="shared" si="128"/>
        <v>12175.540081393348</v>
      </c>
      <c r="BF271" s="5">
        <f t="shared" si="129"/>
        <v>56070.36906434517</v>
      </c>
      <c r="BG271" s="5">
        <f t="shared" si="130"/>
        <v>0</v>
      </c>
      <c r="BH271" s="5">
        <f t="shared" si="131"/>
        <v>1299177.354724251</v>
      </c>
      <c r="BI271" s="5">
        <f>VLOOKUP(A271,'Base Cost'!$A$5:$AF$361,32,FALSE)</f>
        <v>64534.843472121465</v>
      </c>
    </row>
    <row r="272" spans="1:61">
      <c r="A272" t="s">
        <v>2788</v>
      </c>
      <c r="B272" t="s">
        <v>2789</v>
      </c>
      <c r="C272" t="s">
        <v>93</v>
      </c>
      <c r="D272" s="12" t="s">
        <v>1823</v>
      </c>
      <c r="J272" s="5"/>
      <c r="K272" s="5"/>
      <c r="L272" s="5">
        <v>309161.98</v>
      </c>
      <c r="M272" s="5" t="e">
        <f>VLOOKUP(A272,'Detail SFPR'!$A$5:$E$360,5,FALSE)</f>
        <v>#N/A</v>
      </c>
      <c r="N272" s="5" t="e">
        <f t="shared" si="112"/>
        <v>#N/A</v>
      </c>
      <c r="O272" s="5">
        <v>14939.55</v>
      </c>
      <c r="P272" s="5" t="e">
        <f>VLOOKUP(A272,'Detail SFPR'!$A$5:$F$360,6,FALSE)</f>
        <v>#N/A</v>
      </c>
      <c r="Q272" s="5" t="e">
        <f t="shared" si="113"/>
        <v>#N/A</v>
      </c>
      <c r="R272" s="5">
        <v>0</v>
      </c>
      <c r="S272" s="5" t="e">
        <f>VLOOKUP(A272,'Detail SFPR'!$A$5:$G$360,7,FALSE)</f>
        <v>#N/A</v>
      </c>
      <c r="T272" s="5" t="e">
        <f t="shared" si="132"/>
        <v>#N/A</v>
      </c>
      <c r="U272" s="5">
        <v>0</v>
      </c>
      <c r="V272" s="5" t="e">
        <f>VLOOKUP(A272,'Detail SFPR'!$A$5:$H$360,8,FALSE)</f>
        <v>#N/A</v>
      </c>
      <c r="W272" s="5" t="e">
        <f t="shared" si="133"/>
        <v>#N/A</v>
      </c>
      <c r="X272" s="5">
        <v>95199.64</v>
      </c>
      <c r="Y272" s="5" t="e">
        <f>VLOOKUP(A272,'Detail SFPR'!$A$5:$I$360,9,FALSE)</f>
        <v>#N/A</v>
      </c>
      <c r="Z272" s="5" t="e">
        <f t="shared" si="134"/>
        <v>#N/A</v>
      </c>
      <c r="AA272" s="5">
        <f t="shared" si="135"/>
        <v>419301.17</v>
      </c>
      <c r="AB272" s="5" t="e">
        <f t="shared" si="136"/>
        <v>#N/A</v>
      </c>
      <c r="AC272" s="5" t="e">
        <f t="shared" si="137"/>
        <v>#N/A</v>
      </c>
      <c r="AD272" s="5" t="e">
        <f t="shared" si="138"/>
        <v>#N/A</v>
      </c>
      <c r="AE272" s="5"/>
      <c r="AF272" s="5"/>
      <c r="AG272" s="5" t="e">
        <f t="shared" si="114"/>
        <v>#N/A</v>
      </c>
      <c r="AH272" s="5" t="e">
        <f t="shared" si="115"/>
        <v>#N/A</v>
      </c>
      <c r="AI272" s="5" t="e">
        <f t="shared" si="116"/>
        <v>#N/A</v>
      </c>
      <c r="AJ272" s="5" t="e">
        <f t="shared" si="117"/>
        <v>#N/A</v>
      </c>
      <c r="AK272" s="5" t="e">
        <f t="shared" si="118"/>
        <v>#N/A</v>
      </c>
      <c r="AL272" s="5">
        <f t="shared" si="119"/>
        <v>419301.17</v>
      </c>
      <c r="AM272" s="5" t="e">
        <f t="shared" si="120"/>
        <v>#N/A</v>
      </c>
      <c r="AN272" s="5" t="e">
        <f t="shared" si="121"/>
        <v>#N/A</v>
      </c>
      <c r="AO272" s="5" t="e">
        <f t="shared" si="122"/>
        <v>#N/A</v>
      </c>
      <c r="AP272" s="5" t="e">
        <f>VLOOKUP(A272,'Detail SFPR'!$A$5:$M$361,13,FALSE)</f>
        <v>#N/A</v>
      </c>
      <c r="AQ272" s="5" t="e">
        <f>VLOOKUP(A272,'Detail SFPR'!A:X,23,FALSE)</f>
        <v>#N/A</v>
      </c>
      <c r="AR272" s="5" t="e">
        <f>VLOOKUP(A272,'Detail SFPR'!$A$5:$T$361,19,FALSE)</f>
        <v>#N/A</v>
      </c>
      <c r="AS272" s="5" t="e">
        <f>VLOOKUP(A272,'Detail SFPR'!$A$5:$U$360,21,FALSE)</f>
        <v>#N/A</v>
      </c>
      <c r="AT272" s="5" t="e">
        <f>VLOOKUP(A272,'Detail SFPR'!$A$5:$V$361,22,FALSE)</f>
        <v>#N/A</v>
      </c>
      <c r="AU272" s="5" t="e">
        <f t="shared" si="139"/>
        <v>#N/A</v>
      </c>
      <c r="AV272" s="5"/>
      <c r="AW272" s="5">
        <v>0</v>
      </c>
      <c r="AX272" s="5">
        <v>0</v>
      </c>
      <c r="AY272" s="5">
        <f t="shared" si="123"/>
        <v>0</v>
      </c>
      <c r="AZ272" s="5" t="e">
        <f t="shared" si="124"/>
        <v>#N/A</v>
      </c>
      <c r="BA272" s="5" t="e">
        <f t="shared" si="125"/>
        <v>#N/A</v>
      </c>
      <c r="BB272">
        <v>0</v>
      </c>
      <c r="BC272" s="5" t="e">
        <f t="shared" si="126"/>
        <v>#N/A</v>
      </c>
      <c r="BD272" s="5" t="e">
        <f t="shared" si="127"/>
        <v>#N/A</v>
      </c>
      <c r="BE272" s="5" t="e">
        <f t="shared" si="128"/>
        <v>#N/A</v>
      </c>
      <c r="BF272" s="5" t="e">
        <f t="shared" si="129"/>
        <v>#N/A</v>
      </c>
      <c r="BG272" s="5" t="e">
        <f t="shared" si="130"/>
        <v>#N/A</v>
      </c>
      <c r="BH272" s="5" t="e">
        <f t="shared" si="131"/>
        <v>#N/A</v>
      </c>
      <c r="BI272" s="5" t="e">
        <f>VLOOKUP(A272,'Base Cost'!$A$5:$AF$361,32,FALSE)</f>
        <v>#N/A</v>
      </c>
    </row>
    <row r="273" spans="1:61">
      <c r="A273" t="s">
        <v>2790</v>
      </c>
      <c r="B273" t="s">
        <v>2791</v>
      </c>
      <c r="C273" t="s">
        <v>140</v>
      </c>
      <c r="D273" s="12" t="s">
        <v>1070</v>
      </c>
      <c r="J273" s="5"/>
      <c r="K273" s="5"/>
      <c r="L273" s="5">
        <v>1467660.83</v>
      </c>
      <c r="M273" s="5">
        <f>VLOOKUP(A273,'Detail SFPR'!$A$5:$E$360,5,FALSE)</f>
        <v>3507980.3820048128</v>
      </c>
      <c r="N273" s="5">
        <f t="shared" si="112"/>
        <v>1700198.2826856105</v>
      </c>
      <c r="O273" s="5">
        <v>299843.15999999997</v>
      </c>
      <c r="P273" s="5">
        <f>VLOOKUP(A273,'Detail SFPR'!$A$5:$F$360,6,FALSE)</f>
        <v>794117.65999999992</v>
      </c>
      <c r="Q273" s="5">
        <f t="shared" si="113"/>
        <v>411878.94084999996</v>
      </c>
      <c r="R273" s="5">
        <v>160387.74</v>
      </c>
      <c r="S273" s="5">
        <f>VLOOKUP(A273,'Detail SFPR'!$A$5:$G$360,7,FALSE)</f>
        <v>92686.51082766286</v>
      </c>
      <c r="T273" s="5">
        <f t="shared" si="132"/>
        <v>-56415.434269308535</v>
      </c>
      <c r="U273" s="5">
        <v>11830.08</v>
      </c>
      <c r="V273" s="5">
        <f>VLOOKUP(A273,'Detail SFPR'!$A$5:$H$360,8,FALSE)</f>
        <v>7132.4450785605432</v>
      </c>
      <c r="W273" s="5">
        <f t="shared" si="133"/>
        <v>-3914.5391800354996</v>
      </c>
      <c r="X273" s="5">
        <v>212331.44</v>
      </c>
      <c r="Y273" s="5">
        <f>VLOOKUP(A273,'Detail SFPR'!$A$5:$I$360,9,FALSE)</f>
        <v>1216038.9025785134</v>
      </c>
      <c r="Z273" s="5">
        <f t="shared" si="134"/>
        <v>836389.42856667528</v>
      </c>
      <c r="AA273" s="5">
        <f t="shared" si="135"/>
        <v>2152053.25</v>
      </c>
      <c r="AB273" s="5">
        <f t="shared" si="136"/>
        <v>5617955.9004895482</v>
      </c>
      <c r="AC273" s="5">
        <f t="shared" si="137"/>
        <v>2888136.6786529417</v>
      </c>
      <c r="AD273" s="5">
        <f t="shared" si="138"/>
        <v>5040189.9286529422</v>
      </c>
      <c r="AE273" s="5"/>
      <c r="AF273" s="5"/>
      <c r="AG273" s="5">
        <f t="shared" si="114"/>
        <v>1700198.2826856105</v>
      </c>
      <c r="AH273" s="5">
        <f t="shared" si="115"/>
        <v>411878.94084999996</v>
      </c>
      <c r="AI273" s="5">
        <f t="shared" si="116"/>
        <v>-56415.434269308535</v>
      </c>
      <c r="AJ273" s="5">
        <f t="shared" si="117"/>
        <v>-3914.5391800354996</v>
      </c>
      <c r="AK273" s="5">
        <f t="shared" si="118"/>
        <v>836389.42856667528</v>
      </c>
      <c r="AL273" s="5">
        <f t="shared" si="119"/>
        <v>2152053.25</v>
      </c>
      <c r="AM273" s="5">
        <f t="shared" si="120"/>
        <v>5617955.9004895482</v>
      </c>
      <c r="AN273" s="5">
        <f t="shared" si="121"/>
        <v>2888136.6786529417</v>
      </c>
      <c r="AO273" s="5">
        <f t="shared" si="122"/>
        <v>5040189.9286529422</v>
      </c>
      <c r="AP273" s="5">
        <f>VLOOKUP(A273,'Detail SFPR'!$A$5:$M$361,13,FALSE)</f>
        <v>0</v>
      </c>
      <c r="AQ273" s="5">
        <f>VLOOKUP(A273,'Detail SFPR'!A:X,23,FALSE)</f>
        <v>6163846.7150062649</v>
      </c>
      <c r="AR273" s="5">
        <f>VLOOKUP(A273,'Detail SFPR'!$A$5:$T$361,19,FALSE)</f>
        <v>15002.18</v>
      </c>
      <c r="AS273" s="5">
        <f>VLOOKUP(A273,'Detail SFPR'!$A$5:$U$360,21,FALSE)</f>
        <v>15389.363640000001</v>
      </c>
      <c r="AT273" s="5">
        <f>VLOOKUP(A273,'Detail SFPR'!$A$5:$V$361,22,FALSE)</f>
        <v>376607.81447671622</v>
      </c>
      <c r="AU273" s="5">
        <f t="shared" si="139"/>
        <v>11611036.001775922</v>
      </c>
      <c r="AV273" s="5"/>
      <c r="AW273" s="5">
        <v>0</v>
      </c>
      <c r="AX273" s="5">
        <v>0</v>
      </c>
      <c r="AY273" s="5">
        <f t="shared" si="123"/>
        <v>0</v>
      </c>
      <c r="AZ273" s="5">
        <f t="shared" si="124"/>
        <v>11611036.001775922</v>
      </c>
      <c r="BA273" s="5">
        <f t="shared" si="125"/>
        <v>3167859.1126856105</v>
      </c>
      <c r="BB273">
        <v>0</v>
      </c>
      <c r="BC273" s="5">
        <f t="shared" si="126"/>
        <v>3167859.1126856105</v>
      </c>
      <c r="BD273" s="5">
        <f t="shared" si="127"/>
        <v>711722.10084999993</v>
      </c>
      <c r="BE273" s="5">
        <f t="shared" si="128"/>
        <v>103972.30573069146</v>
      </c>
      <c r="BF273" s="5">
        <f t="shared" si="129"/>
        <v>7915.5408199645008</v>
      </c>
      <c r="BG273" s="5">
        <f t="shared" si="130"/>
        <v>1048720.8685666753</v>
      </c>
      <c r="BH273" s="5">
        <f t="shared" si="131"/>
        <v>5040189.9286529422</v>
      </c>
      <c r="BI273" s="5">
        <f>VLOOKUP(A273,'Base Cost'!$A$5:$AF$361,32,FALSE)</f>
        <v>161828.58253368983</v>
      </c>
    </row>
    <row r="274" spans="1:61">
      <c r="A274" t="s">
        <v>2792</v>
      </c>
      <c r="B274" t="s">
        <v>2793</v>
      </c>
      <c r="C274" t="s">
        <v>93</v>
      </c>
      <c r="D274" s="12" t="s">
        <v>1070</v>
      </c>
      <c r="J274" s="5"/>
      <c r="K274" s="5"/>
      <c r="L274" s="5">
        <v>166980.53</v>
      </c>
      <c r="M274" s="5">
        <f>VLOOKUP(A274,'Detail SFPR'!$A$5:$E$360,5,FALSE)</f>
        <v>1021286.7905493689</v>
      </c>
      <c r="N274" s="5">
        <f t="shared" si="112"/>
        <v>711893.40691578912</v>
      </c>
      <c r="O274" s="5">
        <v>50757.4</v>
      </c>
      <c r="P274" s="5">
        <f>VLOOKUP(A274,'Detail SFPR'!$A$5:$F$360,6,FALSE)</f>
        <v>263169.20999999996</v>
      </c>
      <c r="Q274" s="5">
        <f t="shared" si="113"/>
        <v>177002.76127299998</v>
      </c>
      <c r="R274" s="5">
        <v>22935.21</v>
      </c>
      <c r="S274" s="5">
        <f>VLOOKUP(A274,'Detail SFPR'!$A$5:$G$360,7,FALSE)</f>
        <v>10730.181455249498</v>
      </c>
      <c r="T274" s="5">
        <f t="shared" si="132"/>
        <v>-10170.450286340592</v>
      </c>
      <c r="U274" s="5">
        <v>0</v>
      </c>
      <c r="V274" s="5">
        <f>VLOOKUP(A274,'Detail SFPR'!$A$5:$H$360,8,FALSE)</f>
        <v>0</v>
      </c>
      <c r="W274" s="5">
        <f t="shared" si="133"/>
        <v>0</v>
      </c>
      <c r="X274" s="5">
        <v>0</v>
      </c>
      <c r="Y274" s="5">
        <f>VLOOKUP(A274,'Detail SFPR'!$A$5:$I$360,9,FALSE)</f>
        <v>0</v>
      </c>
      <c r="Z274" s="5">
        <f t="shared" si="134"/>
        <v>0</v>
      </c>
      <c r="AA274" s="5">
        <f t="shared" si="135"/>
        <v>240673.13999999998</v>
      </c>
      <c r="AB274" s="5">
        <f t="shared" si="136"/>
        <v>1295186.1820046185</v>
      </c>
      <c r="AC274" s="5">
        <f t="shared" si="137"/>
        <v>878725.71790244861</v>
      </c>
      <c r="AD274" s="5">
        <f t="shared" si="138"/>
        <v>1119398.8579024486</v>
      </c>
      <c r="AE274" s="5"/>
      <c r="AF274" s="5"/>
      <c r="AG274" s="5">
        <f t="shared" si="114"/>
        <v>711893.40691578912</v>
      </c>
      <c r="AH274" s="5">
        <f t="shared" si="115"/>
        <v>177002.76127299998</v>
      </c>
      <c r="AI274" s="5">
        <f t="shared" si="116"/>
        <v>-10170.450286340592</v>
      </c>
      <c r="AJ274" s="5">
        <f t="shared" si="117"/>
        <v>0</v>
      </c>
      <c r="AK274" s="5">
        <f t="shared" si="118"/>
        <v>0</v>
      </c>
      <c r="AL274" s="5">
        <f t="shared" si="119"/>
        <v>240673.13999999998</v>
      </c>
      <c r="AM274" s="5">
        <f t="shared" si="120"/>
        <v>1295186.1820046185</v>
      </c>
      <c r="AN274" s="5">
        <f t="shared" si="121"/>
        <v>878725.71790244861</v>
      </c>
      <c r="AO274" s="5">
        <f t="shared" si="122"/>
        <v>1119398.8579024486</v>
      </c>
      <c r="AP274" s="5">
        <f>VLOOKUP(A274,'Detail SFPR'!$A$5:$M$361,13,FALSE)</f>
        <v>82905.16</v>
      </c>
      <c r="AQ274" s="5">
        <f>VLOOKUP(A274,'Detail SFPR'!A:X,23,FALSE)</f>
        <v>1546341.3287072871</v>
      </c>
      <c r="AR274" s="5">
        <f>VLOOKUP(A274,'Detail SFPR'!$A$5:$T$361,19,FALSE)</f>
        <v>12021.66</v>
      </c>
      <c r="AS274" s="5">
        <f>VLOOKUP(A274,'Detail SFPR'!$A$5:$U$360,21,FALSE)</f>
        <v>4743.1833600000009</v>
      </c>
      <c r="AT274" s="5">
        <f>VLOOKUP(A274,'Detail SFPR'!$A$5:$V$361,22,FALSE)</f>
        <v>116074.96974266882</v>
      </c>
      <c r="AU274" s="5">
        <f t="shared" si="139"/>
        <v>2881485.1597124049</v>
      </c>
      <c r="AV274" s="5"/>
      <c r="AW274" s="5">
        <v>0</v>
      </c>
      <c r="AX274" s="5">
        <v>0</v>
      </c>
      <c r="AY274" s="5">
        <f t="shared" si="123"/>
        <v>0</v>
      </c>
      <c r="AZ274" s="5">
        <f t="shared" si="124"/>
        <v>2881485.1597124049</v>
      </c>
      <c r="BA274" s="5">
        <f t="shared" si="125"/>
        <v>878873.93691578915</v>
      </c>
      <c r="BB274">
        <v>0</v>
      </c>
      <c r="BC274" s="5">
        <f t="shared" si="126"/>
        <v>878873.93691578915</v>
      </c>
      <c r="BD274" s="5">
        <f t="shared" si="127"/>
        <v>227760.16127299998</v>
      </c>
      <c r="BE274" s="5">
        <f t="shared" si="128"/>
        <v>12764.759713659407</v>
      </c>
      <c r="BF274" s="5">
        <f t="shared" si="129"/>
        <v>0</v>
      </c>
      <c r="BG274" s="5">
        <f t="shared" si="130"/>
        <v>0</v>
      </c>
      <c r="BH274" s="5">
        <f t="shared" si="131"/>
        <v>1119398.8579024484</v>
      </c>
      <c r="BI274" s="5">
        <f>VLOOKUP(A274,'Base Cost'!$A$5:$AF$361,32,FALSE)</f>
        <v>49877.477574906676</v>
      </c>
    </row>
    <row r="275" spans="1:61">
      <c r="A275" t="s">
        <v>2808</v>
      </c>
      <c r="B275" t="s">
        <v>2809</v>
      </c>
      <c r="C275" t="s">
        <v>93</v>
      </c>
      <c r="D275" s="12" t="s">
        <v>1070</v>
      </c>
      <c r="J275" s="5"/>
      <c r="K275" s="5"/>
      <c r="L275" s="5">
        <v>0</v>
      </c>
      <c r="M275" s="5">
        <f>VLOOKUP(A275,'Detail SFPR'!$A$5:$E$360,5,FALSE)</f>
        <v>330199.03565493936</v>
      </c>
      <c r="N275" s="5">
        <f t="shared" si="112"/>
        <v>275154.85641126096</v>
      </c>
      <c r="O275" s="5">
        <v>0</v>
      </c>
      <c r="P275" s="5">
        <f>VLOOKUP(A275,'Detail SFPR'!$A$5:$F$360,6,FALSE)</f>
        <v>25017.74</v>
      </c>
      <c r="Q275" s="5">
        <f t="shared" si="113"/>
        <v>20847.282742000003</v>
      </c>
      <c r="R275" s="5">
        <v>0</v>
      </c>
      <c r="S275" s="5">
        <f>VLOOKUP(A275,'Detail SFPR'!$A$5:$G$360,7,FALSE)</f>
        <v>3999.4872496317944</v>
      </c>
      <c r="T275" s="5">
        <f t="shared" si="132"/>
        <v>3332.7727251181745</v>
      </c>
      <c r="U275" s="5">
        <v>0</v>
      </c>
      <c r="V275" s="5">
        <f>VLOOKUP(A275,'Detail SFPR'!$A$5:$H$360,8,FALSE)</f>
        <v>867.84153300000014</v>
      </c>
      <c r="W275" s="5">
        <f t="shared" si="133"/>
        <v>723.17234944890015</v>
      </c>
      <c r="X275" s="5">
        <v>0</v>
      </c>
      <c r="Y275" s="5">
        <f>VLOOKUP(A275,'Detail SFPR'!$A$5:$I$360,9,FALSE)</f>
        <v>0</v>
      </c>
      <c r="Z275" s="5">
        <f t="shared" si="134"/>
        <v>0</v>
      </c>
      <c r="AA275" s="5">
        <f t="shared" si="135"/>
        <v>0</v>
      </c>
      <c r="AB275" s="5">
        <f t="shared" si="136"/>
        <v>360084.10443757114</v>
      </c>
      <c r="AC275" s="5">
        <f t="shared" si="137"/>
        <v>300058.08422782802</v>
      </c>
      <c r="AD275" s="5">
        <f t="shared" si="138"/>
        <v>300058.08422782802</v>
      </c>
      <c r="AE275" s="5"/>
      <c r="AF275" s="5"/>
      <c r="AG275" s="5">
        <f t="shared" si="114"/>
        <v>275154.85641126096</v>
      </c>
      <c r="AH275" s="5">
        <f t="shared" si="115"/>
        <v>20847.282742000003</v>
      </c>
      <c r="AI275" s="5">
        <f t="shared" si="116"/>
        <v>3332.7727251181745</v>
      </c>
      <c r="AJ275" s="5">
        <f t="shared" si="117"/>
        <v>723.17234944890015</v>
      </c>
      <c r="AK275" s="5">
        <f t="shared" si="118"/>
        <v>0</v>
      </c>
      <c r="AL275" s="5">
        <f t="shared" si="119"/>
        <v>0</v>
      </c>
      <c r="AM275" s="5">
        <f t="shared" si="120"/>
        <v>360084.10443757114</v>
      </c>
      <c r="AN275" s="5">
        <f t="shared" si="121"/>
        <v>300058.08422782802</v>
      </c>
      <c r="AO275" s="5">
        <f t="shared" si="122"/>
        <v>300058.08422782802</v>
      </c>
      <c r="AP275" s="5">
        <f>VLOOKUP(A275,'Detail SFPR'!$A$5:$M$361,13,FALSE)</f>
        <v>0</v>
      </c>
      <c r="AQ275" s="5">
        <f>VLOOKUP(A275,'Detail SFPR'!A:X,23,FALSE)</f>
        <v>415585.33997578896</v>
      </c>
      <c r="AR275" s="5">
        <f>VLOOKUP(A275,'Detail SFPR'!$A$5:$T$361,19,FALSE)</f>
        <v>9605.48</v>
      </c>
      <c r="AS275" s="5">
        <f>VLOOKUP(A275,'Detail SFPR'!$A$5:$U$360,21,FALSE)</f>
        <v>1564.6511599999999</v>
      </c>
      <c r="AT275" s="5">
        <f>VLOOKUP(A275,'Detail SFPR'!$A$5:$V$361,22,FALSE)</f>
        <v>38290.0727782178</v>
      </c>
      <c r="AU275" s="5">
        <f t="shared" si="139"/>
        <v>765103.62814183487</v>
      </c>
      <c r="AV275" s="5"/>
      <c r="AW275" s="5">
        <v>0</v>
      </c>
      <c r="AX275" s="5">
        <v>0</v>
      </c>
      <c r="AY275" s="5">
        <f t="shared" si="123"/>
        <v>0</v>
      </c>
      <c r="AZ275" s="5">
        <f t="shared" si="124"/>
        <v>765103.62814183487</v>
      </c>
      <c r="BA275" s="5">
        <f t="shared" si="125"/>
        <v>275154.85641126096</v>
      </c>
      <c r="BB275">
        <v>0</v>
      </c>
      <c r="BC275" s="5">
        <f t="shared" si="126"/>
        <v>275154.85641126096</v>
      </c>
      <c r="BD275" s="5">
        <f t="shared" si="127"/>
        <v>20847.282742000003</v>
      </c>
      <c r="BE275" s="5">
        <f t="shared" si="128"/>
        <v>3332.7727251181745</v>
      </c>
      <c r="BF275" s="5">
        <f t="shared" si="129"/>
        <v>723.17234944890015</v>
      </c>
      <c r="BG275" s="5">
        <f t="shared" si="130"/>
        <v>0</v>
      </c>
      <c r="BH275" s="5">
        <f t="shared" si="131"/>
        <v>300058.08422782802</v>
      </c>
      <c r="BI275" s="5">
        <f>VLOOKUP(A275,'Base Cost'!$A$5:$AF$361,32,FALSE)</f>
        <v>16453.265080068864</v>
      </c>
    </row>
    <row r="276" spans="1:61">
      <c r="A276" t="s">
        <v>2810</v>
      </c>
      <c r="B276" t="s">
        <v>2811</v>
      </c>
      <c r="C276" t="s">
        <v>90</v>
      </c>
      <c r="D276" s="12" t="s">
        <v>1070</v>
      </c>
      <c r="J276" s="5"/>
      <c r="K276" s="5"/>
      <c r="L276" s="5">
        <v>0</v>
      </c>
      <c r="M276" s="5">
        <f>VLOOKUP(A276,'Detail SFPR'!$A$5:$E$360,5,FALSE)</f>
        <v>351657.07028113765</v>
      </c>
      <c r="N276" s="5">
        <f t="shared" si="112"/>
        <v>293035.83666527201</v>
      </c>
      <c r="O276" s="5">
        <v>0</v>
      </c>
      <c r="P276" s="5">
        <f>VLOOKUP(A276,'Detail SFPR'!$A$5:$F$360,6,FALSE)</f>
        <v>83170.429999999993</v>
      </c>
      <c r="Q276" s="5">
        <f t="shared" si="113"/>
        <v>69305.919318999993</v>
      </c>
      <c r="R276" s="5">
        <v>0</v>
      </c>
      <c r="S276" s="5">
        <f>VLOOKUP(A276,'Detail SFPR'!$A$5:$G$360,7,FALSE)</f>
        <v>23582.220913329224</v>
      </c>
      <c r="T276" s="5">
        <f t="shared" si="132"/>
        <v>19651.064687077243</v>
      </c>
      <c r="U276" s="5">
        <v>0</v>
      </c>
      <c r="V276" s="5">
        <f>VLOOKUP(A276,'Detail SFPR'!$A$5:$H$360,8,FALSE)</f>
        <v>0</v>
      </c>
      <c r="W276" s="5">
        <f t="shared" si="133"/>
        <v>0</v>
      </c>
      <c r="X276" s="5">
        <v>0</v>
      </c>
      <c r="Y276" s="5">
        <f>VLOOKUP(A276,'Detail SFPR'!$A$5:$I$360,9,FALSE)</f>
        <v>0</v>
      </c>
      <c r="Z276" s="5">
        <f t="shared" si="134"/>
        <v>0</v>
      </c>
      <c r="AA276" s="5">
        <f t="shared" si="135"/>
        <v>0</v>
      </c>
      <c r="AB276" s="5">
        <f t="shared" si="136"/>
        <v>458409.72119446687</v>
      </c>
      <c r="AC276" s="5">
        <f t="shared" si="137"/>
        <v>381992.82067134924</v>
      </c>
      <c r="AD276" s="5">
        <f t="shared" si="138"/>
        <v>381992.82067134924</v>
      </c>
      <c r="AE276" s="5"/>
      <c r="AF276" s="5"/>
      <c r="AG276" s="5">
        <f t="shared" si="114"/>
        <v>293035.83666527201</v>
      </c>
      <c r="AH276" s="5">
        <f t="shared" si="115"/>
        <v>69305.919318999993</v>
      </c>
      <c r="AI276" s="5">
        <f t="shared" si="116"/>
        <v>19651.064687077243</v>
      </c>
      <c r="AJ276" s="5">
        <f t="shared" si="117"/>
        <v>0</v>
      </c>
      <c r="AK276" s="5">
        <f t="shared" si="118"/>
        <v>0</v>
      </c>
      <c r="AL276" s="5">
        <f t="shared" si="119"/>
        <v>0</v>
      </c>
      <c r="AM276" s="5">
        <f t="shared" si="120"/>
        <v>458409.72119446687</v>
      </c>
      <c r="AN276" s="5">
        <f t="shared" si="121"/>
        <v>381992.82067134924</v>
      </c>
      <c r="AO276" s="5">
        <f t="shared" si="122"/>
        <v>381992.82067134924</v>
      </c>
      <c r="AP276" s="5">
        <f>VLOOKUP(A276,'Detail SFPR'!$A$5:$M$361,13,FALSE)</f>
        <v>0</v>
      </c>
      <c r="AQ276" s="5">
        <f>VLOOKUP(A276,'Detail SFPR'!A:X,23,FALSE)</f>
        <v>523377.97457555169</v>
      </c>
      <c r="AR276" s="5">
        <f>VLOOKUP(A276,'Detail SFPR'!$A$5:$T$361,19,FALSE)</f>
        <v>10411.469999999999</v>
      </c>
      <c r="AS276" s="5">
        <f>VLOOKUP(A276,'Detail SFPR'!$A$5:$U$360,21,FALSE)</f>
        <v>1831.53856</v>
      </c>
      <c r="AT276" s="5">
        <f>VLOOKUP(A276,'Detail SFPR'!$A$5:$V$361,22,FALSE)</f>
        <v>44821.329221084801</v>
      </c>
      <c r="AU276" s="5">
        <f t="shared" si="139"/>
        <v>962435.13302798581</v>
      </c>
      <c r="AV276" s="5"/>
      <c r="AW276" s="5">
        <v>0</v>
      </c>
      <c r="AX276" s="5">
        <v>0</v>
      </c>
      <c r="AY276" s="5">
        <f t="shared" si="123"/>
        <v>0</v>
      </c>
      <c r="AZ276" s="5">
        <f t="shared" si="124"/>
        <v>962435.13302798581</v>
      </c>
      <c r="BA276" s="5">
        <f t="shared" si="125"/>
        <v>293035.83666527201</v>
      </c>
      <c r="BB276">
        <v>0</v>
      </c>
      <c r="BC276" s="5">
        <f t="shared" si="126"/>
        <v>293035.83666527201</v>
      </c>
      <c r="BD276" s="5">
        <f t="shared" si="127"/>
        <v>69305.919318999993</v>
      </c>
      <c r="BE276" s="5">
        <f t="shared" si="128"/>
        <v>19651.064687077243</v>
      </c>
      <c r="BF276" s="5">
        <f t="shared" si="129"/>
        <v>0</v>
      </c>
      <c r="BG276" s="5">
        <f t="shared" si="130"/>
        <v>0</v>
      </c>
      <c r="BH276" s="5">
        <f t="shared" si="131"/>
        <v>381992.82067134924</v>
      </c>
      <c r="BI276" s="5">
        <f>VLOOKUP(A276,'Base Cost'!$A$5:$AF$361,32,FALSE)</f>
        <v>19259.749522729151</v>
      </c>
    </row>
    <row r="277" spans="1:61">
      <c r="A277" t="s">
        <v>2812</v>
      </c>
      <c r="B277" t="s">
        <v>2813</v>
      </c>
      <c r="C277" t="s">
        <v>116</v>
      </c>
      <c r="D277" s="12" t="s">
        <v>1070</v>
      </c>
      <c r="J277" s="5"/>
      <c r="K277" s="5"/>
      <c r="L277" s="5">
        <v>0</v>
      </c>
      <c r="M277" s="5">
        <f>VLOOKUP(A277,'Detail SFPR'!$A$5:$E$360,5,FALSE)</f>
        <v>816071.50191786641</v>
      </c>
      <c r="N277" s="5">
        <f t="shared" si="112"/>
        <v>680032.38254815806</v>
      </c>
      <c r="O277" s="5">
        <v>0</v>
      </c>
      <c r="P277" s="5">
        <f>VLOOKUP(A277,'Detail SFPR'!$A$5:$F$360,6,FALSE)</f>
        <v>93091.25</v>
      </c>
      <c r="Q277" s="5">
        <f t="shared" si="113"/>
        <v>77572.93862500001</v>
      </c>
      <c r="R277" s="5">
        <v>0</v>
      </c>
      <c r="S277" s="5">
        <f>VLOOKUP(A277,'Detail SFPR'!$A$5:$G$360,7,FALSE)</f>
        <v>32834.358634594195</v>
      </c>
      <c r="T277" s="5">
        <f t="shared" si="132"/>
        <v>27360.871050207345</v>
      </c>
      <c r="U277" s="5">
        <v>0</v>
      </c>
      <c r="V277" s="5">
        <f>VLOOKUP(A277,'Detail SFPR'!$A$5:$H$360,8,FALSE)</f>
        <v>0</v>
      </c>
      <c r="W277" s="5">
        <f t="shared" si="133"/>
        <v>0</v>
      </c>
      <c r="X277" s="5">
        <v>0</v>
      </c>
      <c r="Y277" s="5">
        <f>VLOOKUP(A277,'Detail SFPR'!$A$5:$I$360,9,FALSE)</f>
        <v>0</v>
      </c>
      <c r="Z277" s="5">
        <f t="shared" si="134"/>
        <v>0</v>
      </c>
      <c r="AA277" s="5">
        <f t="shared" si="135"/>
        <v>0</v>
      </c>
      <c r="AB277" s="5">
        <f t="shared" si="136"/>
        <v>941997.11055246065</v>
      </c>
      <c r="AC277" s="5">
        <f t="shared" si="137"/>
        <v>784966.1922233653</v>
      </c>
      <c r="AD277" s="5">
        <f t="shared" si="138"/>
        <v>784966.1922233653</v>
      </c>
      <c r="AE277" s="5"/>
      <c r="AF277" s="5"/>
      <c r="AG277" s="5">
        <f t="shared" si="114"/>
        <v>680032.38254815806</v>
      </c>
      <c r="AH277" s="5">
        <f t="shared" si="115"/>
        <v>77572.93862500001</v>
      </c>
      <c r="AI277" s="5">
        <f t="shared" si="116"/>
        <v>27360.871050207345</v>
      </c>
      <c r="AJ277" s="5">
        <f t="shared" si="117"/>
        <v>0</v>
      </c>
      <c r="AK277" s="5">
        <f t="shared" si="118"/>
        <v>0</v>
      </c>
      <c r="AL277" s="5">
        <f t="shared" si="119"/>
        <v>0</v>
      </c>
      <c r="AM277" s="5">
        <f t="shared" si="120"/>
        <v>941997.11055246065</v>
      </c>
      <c r="AN277" s="5">
        <f t="shared" si="121"/>
        <v>784966.1922233653</v>
      </c>
      <c r="AO277" s="5">
        <f t="shared" si="122"/>
        <v>784966.1922233653</v>
      </c>
      <c r="AP277" s="5">
        <f>VLOOKUP(A277,'Detail SFPR'!$A$5:$M$361,13,FALSE)</f>
        <v>0</v>
      </c>
      <c r="AQ277" s="5">
        <f>VLOOKUP(A277,'Detail SFPR'!A:X,23,FALSE)</f>
        <v>1092419.7255536329</v>
      </c>
      <c r="AR277" s="5">
        <f>VLOOKUP(A277,'Detail SFPR'!$A$5:$T$361,19,FALSE)</f>
        <v>9285.49</v>
      </c>
      <c r="AS277" s="5">
        <f>VLOOKUP(A277,'Detail SFPR'!$A$5:$U$360,21,FALSE)</f>
        <v>4240.6068399999995</v>
      </c>
      <c r="AT277" s="5">
        <f>VLOOKUP(A277,'Detail SFPR'!$A$5:$V$361,22,FALSE)</f>
        <v>103775.93976117221</v>
      </c>
      <c r="AU277" s="5">
        <f t="shared" si="139"/>
        <v>1994687.9543781704</v>
      </c>
      <c r="AV277" s="5"/>
      <c r="AW277" s="5">
        <v>0</v>
      </c>
      <c r="AX277" s="5">
        <v>0</v>
      </c>
      <c r="AY277" s="5">
        <f t="shared" si="123"/>
        <v>0</v>
      </c>
      <c r="AZ277" s="5">
        <f t="shared" si="124"/>
        <v>1994687.9543781704</v>
      </c>
      <c r="BA277" s="5">
        <f t="shared" si="125"/>
        <v>680032.38254815806</v>
      </c>
      <c r="BB277">
        <v>0</v>
      </c>
      <c r="BC277" s="5">
        <f t="shared" si="126"/>
        <v>680032.38254815806</v>
      </c>
      <c r="BD277" s="5">
        <f t="shared" si="127"/>
        <v>77572.93862500001</v>
      </c>
      <c r="BE277" s="5">
        <f t="shared" si="128"/>
        <v>27360.871050207345</v>
      </c>
      <c r="BF277" s="5">
        <f t="shared" si="129"/>
        <v>0</v>
      </c>
      <c r="BG277" s="5">
        <f t="shared" si="130"/>
        <v>0</v>
      </c>
      <c r="BH277" s="5">
        <f t="shared" si="131"/>
        <v>784966.1922233653</v>
      </c>
      <c r="BI277" s="5">
        <f>VLOOKUP(A277,'Base Cost'!$A$5:$AF$361,32,FALSE)</f>
        <v>44592.577708422352</v>
      </c>
    </row>
    <row r="278" spans="1:61">
      <c r="A278" t="s">
        <v>2814</v>
      </c>
      <c r="B278" t="s">
        <v>2815</v>
      </c>
      <c r="C278" t="s">
        <v>80</v>
      </c>
      <c r="D278" s="12" t="s">
        <v>1070</v>
      </c>
      <c r="J278" s="5"/>
      <c r="K278" s="5"/>
      <c r="L278" s="5">
        <v>0</v>
      </c>
      <c r="M278" s="5">
        <f>VLOOKUP(A278,'Detail SFPR'!$A$5:$E$360,5,FALSE)</f>
        <v>1523000.2088867873</v>
      </c>
      <c r="N278" s="5">
        <f t="shared" si="112"/>
        <v>1269116.07406536</v>
      </c>
      <c r="O278" s="5">
        <v>0</v>
      </c>
      <c r="P278" s="5">
        <f>VLOOKUP(A278,'Detail SFPR'!$A$5:$F$360,6,FALSE)</f>
        <v>243737.94</v>
      </c>
      <c r="Q278" s="5">
        <f t="shared" si="113"/>
        <v>203106.82540200002</v>
      </c>
      <c r="R278" s="5">
        <v>0</v>
      </c>
      <c r="S278" s="5">
        <f>VLOOKUP(A278,'Detail SFPR'!$A$5:$G$360,7,FALSE)</f>
        <v>44387.335664650309</v>
      </c>
      <c r="T278" s="5">
        <f t="shared" si="132"/>
        <v>36987.966809353107</v>
      </c>
      <c r="U278" s="5">
        <v>0</v>
      </c>
      <c r="V278" s="5">
        <f>VLOOKUP(A278,'Detail SFPR'!$A$5:$H$360,8,FALSE)</f>
        <v>29875.335798836775</v>
      </c>
      <c r="W278" s="5">
        <f t="shared" si="133"/>
        <v>24895.117321170685</v>
      </c>
      <c r="X278" s="5">
        <v>0</v>
      </c>
      <c r="Y278" s="5">
        <f>VLOOKUP(A278,'Detail SFPR'!$A$5:$I$360,9,FALSE)</f>
        <v>0</v>
      </c>
      <c r="Z278" s="5">
        <f t="shared" si="134"/>
        <v>0</v>
      </c>
      <c r="AA278" s="5">
        <f t="shared" si="135"/>
        <v>0</v>
      </c>
      <c r="AB278" s="5">
        <f t="shared" si="136"/>
        <v>1841000.8203502744</v>
      </c>
      <c r="AC278" s="5">
        <f t="shared" si="137"/>
        <v>1534105.9835978837</v>
      </c>
      <c r="AD278" s="5">
        <f t="shared" si="138"/>
        <v>1534105.9835978837</v>
      </c>
      <c r="AE278" s="5"/>
      <c r="AF278" s="5"/>
      <c r="AG278" s="5">
        <f t="shared" si="114"/>
        <v>1269116.07406536</v>
      </c>
      <c r="AH278" s="5">
        <f t="shared" si="115"/>
        <v>203106.82540200002</v>
      </c>
      <c r="AI278" s="5">
        <f t="shared" si="116"/>
        <v>36987.966809353107</v>
      </c>
      <c r="AJ278" s="5">
        <f t="shared" si="117"/>
        <v>24895.117321170685</v>
      </c>
      <c r="AK278" s="5">
        <f t="shared" si="118"/>
        <v>0</v>
      </c>
      <c r="AL278" s="5">
        <f t="shared" si="119"/>
        <v>0</v>
      </c>
      <c r="AM278" s="5">
        <f t="shared" si="120"/>
        <v>1841000.8203502744</v>
      </c>
      <c r="AN278" s="5">
        <f t="shared" si="121"/>
        <v>1534105.9835978837</v>
      </c>
      <c r="AO278" s="5">
        <f t="shared" si="122"/>
        <v>1534105.9835978837</v>
      </c>
      <c r="AP278" s="5">
        <f>VLOOKUP(A278,'Detail SFPR'!$A$5:$M$361,13,FALSE)</f>
        <v>0</v>
      </c>
      <c r="AQ278" s="5">
        <f>VLOOKUP(A278,'Detail SFPR'!A:X,23,FALSE)</f>
        <v>2076956.4113370832</v>
      </c>
      <c r="AR278" s="5">
        <f>VLOOKUP(A278,'Detail SFPR'!$A$5:$T$361,19,FALSE)</f>
        <v>11470.54</v>
      </c>
      <c r="AS278" s="5">
        <f>VLOOKUP(A278,'Detail SFPR'!$A$5:$U$360,21,FALSE)</f>
        <v>6651.8913599999996</v>
      </c>
      <c r="AT278" s="5">
        <f>VLOOKUP(A278,'Detail SFPR'!$A$5:$V$361,22,FALSE)</f>
        <v>162784.78602680878</v>
      </c>
      <c r="AU278" s="5">
        <f t="shared" si="139"/>
        <v>3791969.6123217759</v>
      </c>
      <c r="AV278" s="5"/>
      <c r="AW278" s="5">
        <v>0</v>
      </c>
      <c r="AX278" s="5">
        <v>0</v>
      </c>
      <c r="AY278" s="5">
        <f t="shared" si="123"/>
        <v>0</v>
      </c>
      <c r="AZ278" s="5">
        <f t="shared" si="124"/>
        <v>3791969.6123217759</v>
      </c>
      <c r="BA278" s="5">
        <f t="shared" si="125"/>
        <v>1269116.07406536</v>
      </c>
      <c r="BB278">
        <v>0</v>
      </c>
      <c r="BC278" s="5">
        <f t="shared" si="126"/>
        <v>1269116.07406536</v>
      </c>
      <c r="BD278" s="5">
        <f t="shared" si="127"/>
        <v>203106.82540200002</v>
      </c>
      <c r="BE278" s="5">
        <f t="shared" si="128"/>
        <v>36987.966809353107</v>
      </c>
      <c r="BF278" s="5">
        <f t="shared" si="129"/>
        <v>24895.117321170685</v>
      </c>
      <c r="BG278" s="5">
        <f t="shared" si="130"/>
        <v>0</v>
      </c>
      <c r="BH278" s="5">
        <f t="shared" si="131"/>
        <v>1534105.9835978837</v>
      </c>
      <c r="BI278" s="5">
        <f>VLOOKUP(A278,'Base Cost'!$A$5:$AF$361,32,FALSE)</f>
        <v>69948.711014856366</v>
      </c>
    </row>
    <row r="279" spans="1:61">
      <c r="A279" t="s">
        <v>2816</v>
      </c>
      <c r="B279" t="s">
        <v>2817</v>
      </c>
      <c r="C279" t="s">
        <v>68</v>
      </c>
      <c r="D279" s="12" t="s">
        <v>1070</v>
      </c>
      <c r="J279" s="5"/>
      <c r="K279" s="5"/>
      <c r="L279" s="5">
        <v>0</v>
      </c>
      <c r="M279" s="5">
        <f>VLOOKUP(A279,'Detail SFPR'!$A$5:$E$360,5,FALSE)</f>
        <v>436069.29697144683</v>
      </c>
      <c r="N279" s="5">
        <f t="shared" si="112"/>
        <v>363376.54516630666</v>
      </c>
      <c r="O279" s="5">
        <v>0</v>
      </c>
      <c r="P279" s="5">
        <f>VLOOKUP(A279,'Detail SFPR'!$A$5:$F$360,6,FALSE)</f>
        <v>59521.494966224964</v>
      </c>
      <c r="Q279" s="5">
        <f t="shared" si="113"/>
        <v>49599.261755355263</v>
      </c>
      <c r="R279" s="5">
        <v>0</v>
      </c>
      <c r="S279" s="5">
        <f>VLOOKUP(A279,'Detail SFPR'!$A$5:$G$360,7,FALSE)</f>
        <v>25223.821543323305</v>
      </c>
      <c r="T279" s="5">
        <f t="shared" si="132"/>
        <v>21019.010492051311</v>
      </c>
      <c r="U279" s="5">
        <v>0</v>
      </c>
      <c r="V279" s="5">
        <f>VLOOKUP(A279,'Detail SFPR'!$A$5:$H$360,8,FALSE)</f>
        <v>0</v>
      </c>
      <c r="W279" s="5">
        <f t="shared" si="133"/>
        <v>0</v>
      </c>
      <c r="X279" s="5">
        <v>0</v>
      </c>
      <c r="Y279" s="5">
        <f>VLOOKUP(A279,'Detail SFPR'!$A$5:$I$360,9,FALSE)</f>
        <v>0</v>
      </c>
      <c r="Z279" s="5">
        <f t="shared" si="134"/>
        <v>0</v>
      </c>
      <c r="AA279" s="5">
        <f t="shared" si="135"/>
        <v>0</v>
      </c>
      <c r="AB279" s="5">
        <f t="shared" si="136"/>
        <v>520814.61348099506</v>
      </c>
      <c r="AC279" s="5">
        <f t="shared" si="137"/>
        <v>433994.81741371326</v>
      </c>
      <c r="AD279" s="5">
        <f t="shared" si="138"/>
        <v>433994.81741371326</v>
      </c>
      <c r="AE279" s="5"/>
      <c r="AF279" s="5"/>
      <c r="AG279" s="5">
        <f t="shared" si="114"/>
        <v>363376.54516630666</v>
      </c>
      <c r="AH279" s="5">
        <f t="shared" si="115"/>
        <v>49599.261755355263</v>
      </c>
      <c r="AI279" s="5">
        <f t="shared" si="116"/>
        <v>21019.010492051311</v>
      </c>
      <c r="AJ279" s="5">
        <f t="shared" si="117"/>
        <v>0</v>
      </c>
      <c r="AK279" s="5">
        <f t="shared" si="118"/>
        <v>0</v>
      </c>
      <c r="AL279" s="5">
        <f t="shared" si="119"/>
        <v>0</v>
      </c>
      <c r="AM279" s="5">
        <f t="shared" si="120"/>
        <v>520814.61348099506</v>
      </c>
      <c r="AN279" s="5">
        <f t="shared" si="121"/>
        <v>433994.81741371326</v>
      </c>
      <c r="AO279" s="5">
        <f t="shared" si="122"/>
        <v>433994.81741371326</v>
      </c>
      <c r="AP279" s="5">
        <f>VLOOKUP(A279,'Detail SFPR'!$A$5:$M$361,13,FALSE)</f>
        <v>0</v>
      </c>
      <c r="AQ279" s="5">
        <f>VLOOKUP(A279,'Detail SFPR'!A:X,23,FALSE)</f>
        <v>601480.93656210578</v>
      </c>
      <c r="AR279" s="5">
        <f>VLOOKUP(A279,'Detail SFPR'!$A$5:$T$361,19,FALSE)</f>
        <v>9560.86</v>
      </c>
      <c r="AS279" s="5">
        <f>VLOOKUP(A279,'Detail SFPR'!$A$5:$U$360,21,FALSE)</f>
        <v>2274.0873199999996</v>
      </c>
      <c r="AT279" s="5">
        <f>VLOOKUP(A279,'Detail SFPR'!$A$5:$V$361,22,FALSE)</f>
        <v>55651.362561110596</v>
      </c>
      <c r="AU279" s="5">
        <f t="shared" si="139"/>
        <v>1102962.0638569298</v>
      </c>
      <c r="AV279" s="5"/>
      <c r="AW279" s="5">
        <v>0</v>
      </c>
      <c r="AX279" s="5">
        <v>0</v>
      </c>
      <c r="AY279" s="5">
        <f t="shared" si="123"/>
        <v>0</v>
      </c>
      <c r="AZ279" s="5">
        <f t="shared" si="124"/>
        <v>1102962.0638569298</v>
      </c>
      <c r="BA279" s="5">
        <f t="shared" si="125"/>
        <v>363376.54516630666</v>
      </c>
      <c r="BB279">
        <v>0</v>
      </c>
      <c r="BC279" s="5">
        <f t="shared" si="126"/>
        <v>363376.54516630666</v>
      </c>
      <c r="BD279" s="5">
        <f t="shared" si="127"/>
        <v>49599.261755355263</v>
      </c>
      <c r="BE279" s="5">
        <f t="shared" si="128"/>
        <v>21019.010492051311</v>
      </c>
      <c r="BF279" s="5">
        <f t="shared" si="129"/>
        <v>0</v>
      </c>
      <c r="BG279" s="5">
        <f t="shared" si="130"/>
        <v>0</v>
      </c>
      <c r="BH279" s="5">
        <f t="shared" si="131"/>
        <v>433994.81741371326</v>
      </c>
      <c r="BI279" s="5">
        <f>VLOOKUP(A279,'Base Cost'!$A$5:$AF$361,32,FALSE)</f>
        <v>23913.420734103689</v>
      </c>
    </row>
    <row r="280" spans="1:61">
      <c r="A280" t="s">
        <v>2818</v>
      </c>
      <c r="B280" t="s">
        <v>2819</v>
      </c>
      <c r="C280" t="s">
        <v>80</v>
      </c>
      <c r="D280" s="12" t="s">
        <v>1070</v>
      </c>
      <c r="J280" s="5"/>
      <c r="K280" s="5"/>
      <c r="L280" s="5">
        <v>0</v>
      </c>
      <c r="M280" s="5">
        <f>VLOOKUP(A280,'Detail SFPR'!$A$5:$E$360,5,FALSE)</f>
        <v>276712.4909059034</v>
      </c>
      <c r="N280" s="5">
        <f t="shared" si="112"/>
        <v>230584.51867188932</v>
      </c>
      <c r="O280" s="5">
        <v>0</v>
      </c>
      <c r="P280" s="5">
        <f>VLOOKUP(A280,'Detail SFPR'!$A$5:$F$360,6,FALSE)</f>
        <v>140370.78</v>
      </c>
      <c r="Q280" s="5">
        <f t="shared" si="113"/>
        <v>116970.97097400001</v>
      </c>
      <c r="R280" s="5">
        <v>0</v>
      </c>
      <c r="S280" s="5">
        <f>VLOOKUP(A280,'Detail SFPR'!$A$5:$G$360,7,FALSE)</f>
        <v>22815.885631913632</v>
      </c>
      <c r="T280" s="5">
        <f t="shared" si="132"/>
        <v>19012.477497073629</v>
      </c>
      <c r="U280" s="5">
        <v>0</v>
      </c>
      <c r="V280" s="5">
        <f>VLOOKUP(A280,'Detail SFPR'!$A$5:$H$360,8,FALSE)</f>
        <v>0</v>
      </c>
      <c r="W280" s="5">
        <f t="shared" si="133"/>
        <v>0</v>
      </c>
      <c r="X280" s="5">
        <v>0</v>
      </c>
      <c r="Y280" s="5">
        <f>VLOOKUP(A280,'Detail SFPR'!$A$5:$I$360,9,FALSE)</f>
        <v>0</v>
      </c>
      <c r="Z280" s="5">
        <f t="shared" si="134"/>
        <v>0</v>
      </c>
      <c r="AA280" s="5">
        <f t="shared" si="135"/>
        <v>0</v>
      </c>
      <c r="AB280" s="5">
        <f t="shared" si="136"/>
        <v>439899.15653781703</v>
      </c>
      <c r="AC280" s="5">
        <f t="shared" si="137"/>
        <v>366567.96714296297</v>
      </c>
      <c r="AD280" s="5">
        <f t="shared" si="138"/>
        <v>366567.96714296297</v>
      </c>
      <c r="AE280" s="5"/>
      <c r="AF280" s="5"/>
      <c r="AG280" s="5">
        <f t="shared" si="114"/>
        <v>230584.51867188932</v>
      </c>
      <c r="AH280" s="5">
        <f t="shared" si="115"/>
        <v>116970.97097400001</v>
      </c>
      <c r="AI280" s="5">
        <f t="shared" si="116"/>
        <v>19012.477497073629</v>
      </c>
      <c r="AJ280" s="5">
        <f t="shared" si="117"/>
        <v>0</v>
      </c>
      <c r="AK280" s="5">
        <f t="shared" si="118"/>
        <v>0</v>
      </c>
      <c r="AL280" s="5">
        <f t="shared" si="119"/>
        <v>0</v>
      </c>
      <c r="AM280" s="5">
        <f t="shared" si="120"/>
        <v>439899.15653781703</v>
      </c>
      <c r="AN280" s="5">
        <f t="shared" si="121"/>
        <v>366567.96714296297</v>
      </c>
      <c r="AO280" s="5">
        <f t="shared" si="122"/>
        <v>366567.96714296297</v>
      </c>
      <c r="AP280" s="5">
        <f>VLOOKUP(A280,'Detail SFPR'!$A$5:$M$361,13,FALSE)</f>
        <v>41452.58</v>
      </c>
      <c r="AQ280" s="5">
        <f>VLOOKUP(A280,'Detail SFPR'!A:X,23,FALSE)</f>
        <v>532541.76600158459</v>
      </c>
      <c r="AR280" s="5">
        <f>VLOOKUP(A280,'Detail SFPR'!$A$5:$T$361,19,FALSE)</f>
        <v>13742.04</v>
      </c>
      <c r="AS280" s="5">
        <f>VLOOKUP(A280,'Detail SFPR'!$A$5:$U$360,21,FALSE)</f>
        <v>1443.1127200000001</v>
      </c>
      <c r="AT280" s="5">
        <f>VLOOKUP(A280,'Detail SFPR'!$A$5:$V$361,22,FALSE)</f>
        <v>35315.789543767598</v>
      </c>
      <c r="AU280" s="5">
        <f t="shared" si="139"/>
        <v>991063.25540831522</v>
      </c>
      <c r="AV280" s="5"/>
      <c r="AW280" s="5">
        <v>0</v>
      </c>
      <c r="AX280" s="5">
        <v>0</v>
      </c>
      <c r="AY280" s="5">
        <f t="shared" si="123"/>
        <v>0</v>
      </c>
      <c r="AZ280" s="5">
        <f t="shared" si="124"/>
        <v>991063.25540831522</v>
      </c>
      <c r="BA280" s="5">
        <f t="shared" si="125"/>
        <v>230584.51867188932</v>
      </c>
      <c r="BB280">
        <v>0</v>
      </c>
      <c r="BC280" s="5">
        <f t="shared" si="126"/>
        <v>230584.51867188932</v>
      </c>
      <c r="BD280" s="5">
        <f t="shared" si="127"/>
        <v>116970.97097400001</v>
      </c>
      <c r="BE280" s="5">
        <f t="shared" si="128"/>
        <v>19012.477497073629</v>
      </c>
      <c r="BF280" s="5">
        <f t="shared" si="129"/>
        <v>0</v>
      </c>
      <c r="BG280" s="5">
        <f t="shared" si="130"/>
        <v>0</v>
      </c>
      <c r="BH280" s="5">
        <f t="shared" si="131"/>
        <v>366567.96714296297</v>
      </c>
      <c r="BI280" s="5">
        <f>VLOOKUP(A280,'Base Cost'!$A$5:$AF$361,32,FALSE)</f>
        <v>15175.213957965685</v>
      </c>
    </row>
    <row r="281" spans="1:61">
      <c r="A281" t="s">
        <v>2820</v>
      </c>
      <c r="B281" t="s">
        <v>2821</v>
      </c>
      <c r="C281" t="s">
        <v>93</v>
      </c>
      <c r="D281" s="12" t="s">
        <v>1070</v>
      </c>
      <c r="J281" s="5"/>
      <c r="K281" s="5"/>
      <c r="L281" s="5">
        <v>0</v>
      </c>
      <c r="M281" s="5">
        <f>VLOOKUP(A281,'Detail SFPR'!$A$5:$E$360,5,FALSE)</f>
        <v>322661.72981361049</v>
      </c>
      <c r="N281" s="5">
        <f t="shared" si="112"/>
        <v>268874.01945368166</v>
      </c>
      <c r="O281" s="5">
        <v>0</v>
      </c>
      <c r="P281" s="5">
        <f>VLOOKUP(A281,'Detail SFPR'!$A$5:$F$360,6,FALSE)</f>
        <v>27052.41</v>
      </c>
      <c r="Q281" s="5">
        <f t="shared" si="113"/>
        <v>22542.773252999999</v>
      </c>
      <c r="R281" s="5">
        <v>0</v>
      </c>
      <c r="S281" s="5">
        <f>VLOOKUP(A281,'Detail SFPR'!$A$5:$G$360,7,FALSE)</f>
        <v>13801.777365671396</v>
      </c>
      <c r="T281" s="5">
        <f t="shared" si="132"/>
        <v>11501.021078813976</v>
      </c>
      <c r="U281" s="5">
        <v>0</v>
      </c>
      <c r="V281" s="5">
        <f>VLOOKUP(A281,'Detail SFPR'!$A$5:$H$360,8,FALSE)</f>
        <v>6484.5190421404641</v>
      </c>
      <c r="W281" s="5">
        <f t="shared" si="133"/>
        <v>5403.5497178156493</v>
      </c>
      <c r="X281" s="5">
        <v>0</v>
      </c>
      <c r="Y281" s="5">
        <f>VLOOKUP(A281,'Detail SFPR'!$A$5:$I$360,9,FALSE)</f>
        <v>0</v>
      </c>
      <c r="Z281" s="5">
        <f t="shared" si="134"/>
        <v>0</v>
      </c>
      <c r="AA281" s="5">
        <f t="shared" si="135"/>
        <v>0</v>
      </c>
      <c r="AB281" s="5">
        <f t="shared" si="136"/>
        <v>370000.43622142234</v>
      </c>
      <c r="AC281" s="5">
        <f t="shared" si="137"/>
        <v>308321.3635033113</v>
      </c>
      <c r="AD281" s="5">
        <f t="shared" si="138"/>
        <v>308321.3635033113</v>
      </c>
      <c r="AE281" s="5"/>
      <c r="AF281" s="5"/>
      <c r="AG281" s="5">
        <f t="shared" si="114"/>
        <v>268874.01945368166</v>
      </c>
      <c r="AH281" s="5">
        <f t="shared" si="115"/>
        <v>22542.773252999999</v>
      </c>
      <c r="AI281" s="5">
        <f t="shared" si="116"/>
        <v>11501.021078813976</v>
      </c>
      <c r="AJ281" s="5">
        <f t="shared" si="117"/>
        <v>5403.5497178156493</v>
      </c>
      <c r="AK281" s="5">
        <f t="shared" si="118"/>
        <v>0</v>
      </c>
      <c r="AL281" s="5">
        <f t="shared" si="119"/>
        <v>0</v>
      </c>
      <c r="AM281" s="5">
        <f t="shared" si="120"/>
        <v>370000.43622142234</v>
      </c>
      <c r="AN281" s="5">
        <f t="shared" si="121"/>
        <v>308321.3635033113</v>
      </c>
      <c r="AO281" s="5">
        <f t="shared" si="122"/>
        <v>308321.3635033113</v>
      </c>
      <c r="AP281" s="5">
        <f>VLOOKUP(A281,'Detail SFPR'!$A$5:$M$361,13,FALSE)</f>
        <v>36103.86</v>
      </c>
      <c r="AQ281" s="5">
        <f>VLOOKUP(A281,'Detail SFPR'!A:X,23,FALSE)</f>
        <v>465892.76446802315</v>
      </c>
      <c r="AR281" s="5">
        <f>VLOOKUP(A281,'Detail SFPR'!$A$5:$T$361,19,FALSE)</f>
        <v>10037.52</v>
      </c>
      <c r="AS281" s="5">
        <f>VLOOKUP(A281,'Detail SFPR'!$A$5:$U$360,21,FALSE)</f>
        <v>1685.51376</v>
      </c>
      <c r="AT281" s="5">
        <f>VLOOKUP(A281,'Detail SFPR'!$A$5:$V$361,22,FALSE)</f>
        <v>41247.816886600805</v>
      </c>
      <c r="AU281" s="5">
        <f t="shared" si="139"/>
        <v>863288.83861793531</v>
      </c>
      <c r="AV281" s="5"/>
      <c r="AW281" s="5">
        <v>0</v>
      </c>
      <c r="AX281" s="5">
        <v>0</v>
      </c>
      <c r="AY281" s="5">
        <f t="shared" si="123"/>
        <v>0</v>
      </c>
      <c r="AZ281" s="5">
        <f t="shared" si="124"/>
        <v>863288.83861793531</v>
      </c>
      <c r="BA281" s="5">
        <f t="shared" si="125"/>
        <v>268874.01945368166</v>
      </c>
      <c r="BB281">
        <v>0</v>
      </c>
      <c r="BC281" s="5">
        <f t="shared" si="126"/>
        <v>268874.01945368166</v>
      </c>
      <c r="BD281" s="5">
        <f t="shared" si="127"/>
        <v>22542.773252999999</v>
      </c>
      <c r="BE281" s="5">
        <f t="shared" si="128"/>
        <v>11501.021078813976</v>
      </c>
      <c r="BF281" s="5">
        <f t="shared" si="129"/>
        <v>5403.5497178156493</v>
      </c>
      <c r="BG281" s="5">
        <f t="shared" si="130"/>
        <v>0</v>
      </c>
      <c r="BH281" s="5">
        <f t="shared" si="131"/>
        <v>308321.3635033113</v>
      </c>
      <c r="BI281" s="5">
        <f>VLOOKUP(A281,'Base Cost'!$A$5:$AF$361,32,FALSE)</f>
        <v>17724.20933071342</v>
      </c>
    </row>
    <row r="282" spans="1:61">
      <c r="A282" t="s">
        <v>2822</v>
      </c>
      <c r="B282" t="s">
        <v>2823</v>
      </c>
      <c r="C282" t="s">
        <v>93</v>
      </c>
      <c r="D282" s="12" t="s">
        <v>1070</v>
      </c>
      <c r="J282" s="5"/>
      <c r="K282" s="5"/>
      <c r="L282" s="5">
        <v>0</v>
      </c>
      <c r="M282" s="5" t="e">
        <f>VLOOKUP(A282,'Detail SFPR'!$A$5:$E$360,5,FALSE)</f>
        <v>#N/A</v>
      </c>
      <c r="N282" s="5" t="e">
        <f t="shared" si="112"/>
        <v>#N/A</v>
      </c>
      <c r="O282" s="5">
        <v>0</v>
      </c>
      <c r="P282" s="5" t="e">
        <f>VLOOKUP(A282,'Detail SFPR'!$A$5:$F$360,6,FALSE)</f>
        <v>#N/A</v>
      </c>
      <c r="Q282" s="5" t="e">
        <f t="shared" si="113"/>
        <v>#N/A</v>
      </c>
      <c r="R282" s="5">
        <v>0</v>
      </c>
      <c r="S282" s="5" t="e">
        <f>VLOOKUP(A282,'Detail SFPR'!$A$5:$G$360,7,FALSE)</f>
        <v>#N/A</v>
      </c>
      <c r="T282" s="5" t="e">
        <f t="shared" si="132"/>
        <v>#N/A</v>
      </c>
      <c r="U282" s="5">
        <v>0</v>
      </c>
      <c r="V282" s="5" t="e">
        <f>VLOOKUP(A282,'Detail SFPR'!$A$5:$H$360,8,FALSE)</f>
        <v>#N/A</v>
      </c>
      <c r="W282" s="5" t="e">
        <f t="shared" si="133"/>
        <v>#N/A</v>
      </c>
      <c r="X282" s="5">
        <v>0</v>
      </c>
      <c r="Y282" s="5" t="e">
        <f>VLOOKUP(A282,'Detail SFPR'!$A$5:$I$360,9,FALSE)</f>
        <v>#N/A</v>
      </c>
      <c r="Z282" s="5" t="e">
        <f t="shared" si="134"/>
        <v>#N/A</v>
      </c>
      <c r="AA282" s="5">
        <f t="shared" si="135"/>
        <v>0</v>
      </c>
      <c r="AB282" s="5" t="e">
        <f t="shared" si="136"/>
        <v>#N/A</v>
      </c>
      <c r="AC282" s="5" t="e">
        <f t="shared" si="137"/>
        <v>#N/A</v>
      </c>
      <c r="AD282" s="5" t="e">
        <f t="shared" si="138"/>
        <v>#N/A</v>
      </c>
      <c r="AE282" s="5"/>
      <c r="AF282" s="5"/>
      <c r="AG282" s="5" t="e">
        <f t="shared" si="114"/>
        <v>#N/A</v>
      </c>
      <c r="AH282" s="5" t="e">
        <f t="shared" si="115"/>
        <v>#N/A</v>
      </c>
      <c r="AI282" s="5" t="e">
        <f t="shared" si="116"/>
        <v>#N/A</v>
      </c>
      <c r="AJ282" s="5" t="e">
        <f t="shared" si="117"/>
        <v>#N/A</v>
      </c>
      <c r="AK282" s="5" t="e">
        <f t="shared" si="118"/>
        <v>#N/A</v>
      </c>
      <c r="AL282" s="5">
        <f t="shared" si="119"/>
        <v>0</v>
      </c>
      <c r="AM282" s="5" t="e">
        <f t="shared" si="120"/>
        <v>#N/A</v>
      </c>
      <c r="AN282" s="5" t="e">
        <f t="shared" si="121"/>
        <v>#N/A</v>
      </c>
      <c r="AO282" s="5" t="e">
        <f t="shared" si="122"/>
        <v>#N/A</v>
      </c>
      <c r="AP282" s="5" t="e">
        <f>VLOOKUP(A282,'Detail SFPR'!$A$5:$M$361,13,FALSE)</f>
        <v>#N/A</v>
      </c>
      <c r="AQ282" s="5" t="e">
        <f>VLOOKUP(A282,'Detail SFPR'!A:X,23,FALSE)</f>
        <v>#N/A</v>
      </c>
      <c r="AR282" s="5" t="e">
        <f>VLOOKUP(A282,'Detail SFPR'!$A$5:$T$361,19,FALSE)</f>
        <v>#N/A</v>
      </c>
      <c r="AS282" s="5" t="e">
        <f>VLOOKUP(A282,'Detail SFPR'!$A$5:$U$360,21,FALSE)</f>
        <v>#N/A</v>
      </c>
      <c r="AT282" s="5" t="e">
        <f>VLOOKUP(A282,'Detail SFPR'!$A$5:$V$361,22,FALSE)</f>
        <v>#N/A</v>
      </c>
      <c r="AU282" s="5" t="e">
        <f t="shared" si="139"/>
        <v>#N/A</v>
      </c>
      <c r="AV282" s="5"/>
      <c r="AW282" s="5">
        <v>0</v>
      </c>
      <c r="AX282" s="5">
        <v>0</v>
      </c>
      <c r="AY282" s="5">
        <f t="shared" si="123"/>
        <v>0</v>
      </c>
      <c r="AZ282" s="5" t="e">
        <f t="shared" si="124"/>
        <v>#N/A</v>
      </c>
      <c r="BA282" s="5" t="e">
        <f t="shared" si="125"/>
        <v>#N/A</v>
      </c>
      <c r="BB282">
        <v>0</v>
      </c>
      <c r="BC282" s="5" t="e">
        <f t="shared" si="126"/>
        <v>#N/A</v>
      </c>
      <c r="BD282" s="5" t="e">
        <f t="shared" si="127"/>
        <v>#N/A</v>
      </c>
      <c r="BE282" s="5" t="e">
        <f t="shared" si="128"/>
        <v>#N/A</v>
      </c>
      <c r="BF282" s="5" t="e">
        <f t="shared" si="129"/>
        <v>#N/A</v>
      </c>
      <c r="BG282" s="5" t="e">
        <f t="shared" si="130"/>
        <v>#N/A</v>
      </c>
      <c r="BH282" s="5" t="e">
        <f t="shared" si="131"/>
        <v>#N/A</v>
      </c>
      <c r="BI282" s="5" t="e">
        <f>VLOOKUP(A282,'Base Cost'!$A$5:$AF$361,32,FALSE)</f>
        <v>#N/A</v>
      </c>
    </row>
    <row r="283" spans="1:61">
      <c r="A283" t="s">
        <v>628</v>
      </c>
      <c r="B283" t="s">
        <v>1990</v>
      </c>
      <c r="C283" t="s">
        <v>193</v>
      </c>
      <c r="D283" s="12" t="s">
        <v>1070</v>
      </c>
      <c r="J283" s="5"/>
      <c r="K283" s="5"/>
      <c r="L283" s="5">
        <v>492017.3</v>
      </c>
      <c r="M283" s="5">
        <f>VLOOKUP(A283,'Detail SFPR'!$A$5:$E$360,5,FALSE)</f>
        <v>817298.48145760433</v>
      </c>
      <c r="N283" s="5">
        <f t="shared" si="112"/>
        <v>271056.8085086217</v>
      </c>
      <c r="O283" s="5">
        <v>684088.81</v>
      </c>
      <c r="P283" s="5">
        <f>VLOOKUP(A283,'Detail SFPR'!$A$5:$F$360,6,FALSE)</f>
        <v>722201.52</v>
      </c>
      <c r="Q283" s="5">
        <f t="shared" si="113"/>
        <v>31759.321242999969</v>
      </c>
      <c r="R283" s="5">
        <v>46212.22</v>
      </c>
      <c r="S283" s="5">
        <f>VLOOKUP(A283,'Detail SFPR'!$A$5:$G$360,7,FALSE)</f>
        <v>100345.91511685155</v>
      </c>
      <c r="T283" s="5">
        <f t="shared" si="132"/>
        <v>45109.608140872399</v>
      </c>
      <c r="U283" s="5">
        <v>0</v>
      </c>
      <c r="V283" s="5">
        <f>VLOOKUP(A283,'Detail SFPR'!$A$5:$H$360,8,FALSE)</f>
        <v>0</v>
      </c>
      <c r="W283" s="5">
        <f t="shared" si="133"/>
        <v>0</v>
      </c>
      <c r="X283" s="5">
        <v>0</v>
      </c>
      <c r="Y283" s="5">
        <f>VLOOKUP(A283,'Detail SFPR'!$A$5:$I$360,9,FALSE)</f>
        <v>0</v>
      </c>
      <c r="Z283" s="5">
        <f t="shared" si="134"/>
        <v>0</v>
      </c>
      <c r="AA283" s="5">
        <f t="shared" si="135"/>
        <v>1222318.33</v>
      </c>
      <c r="AB283" s="5">
        <f t="shared" si="136"/>
        <v>1639845.9165744558</v>
      </c>
      <c r="AC283" s="5">
        <f t="shared" si="137"/>
        <v>347925.73789249407</v>
      </c>
      <c r="AD283" s="5">
        <f t="shared" si="138"/>
        <v>1570244.0678924941</v>
      </c>
      <c r="AE283" s="5"/>
      <c r="AF283" s="5"/>
      <c r="AG283" s="5">
        <f t="shared" si="114"/>
        <v>271056.8085086217</v>
      </c>
      <c r="AH283" s="5">
        <f t="shared" si="115"/>
        <v>31759.321242999969</v>
      </c>
      <c r="AI283" s="5">
        <f t="shared" si="116"/>
        <v>45109.608140872399</v>
      </c>
      <c r="AJ283" s="5">
        <f t="shared" si="117"/>
        <v>0</v>
      </c>
      <c r="AK283" s="5">
        <f t="shared" si="118"/>
        <v>0</v>
      </c>
      <c r="AL283" s="5">
        <f t="shared" si="119"/>
        <v>1222318.33</v>
      </c>
      <c r="AM283" s="5">
        <f t="shared" si="120"/>
        <v>1639845.9165744558</v>
      </c>
      <c r="AN283" s="5">
        <f t="shared" si="121"/>
        <v>347925.73789249407</v>
      </c>
      <c r="AO283" s="5">
        <f t="shared" si="122"/>
        <v>1570244.0678924941</v>
      </c>
      <c r="AP283" s="5">
        <f>VLOOKUP(A283,'Detail SFPR'!$A$5:$M$361,13,FALSE)</f>
        <v>0</v>
      </c>
      <c r="AQ283" s="5">
        <f>VLOOKUP(A283,'Detail SFPR'!A:X,23,FALSE)</f>
        <v>1780947.7419011749</v>
      </c>
      <c r="AR283" s="5">
        <f>VLOOKUP(A283,'Detail SFPR'!$A$5:$T$361,19,FALSE)</f>
        <v>16889.810000000001</v>
      </c>
      <c r="AS283" s="5">
        <f>VLOOKUP(A283,'Detail SFPR'!$A$5:$U$360,21,FALSE)</f>
        <v>3977.8418000000001</v>
      </c>
      <c r="AT283" s="5">
        <f>VLOOKUP(A283,'Detail SFPR'!$A$5:$V$361,22,FALSE)</f>
        <v>97345.565526719001</v>
      </c>
      <c r="AU283" s="5">
        <f t="shared" si="139"/>
        <v>3469405.0271203881</v>
      </c>
      <c r="AV283" s="5"/>
      <c r="AW283" s="5">
        <v>0</v>
      </c>
      <c r="AX283" s="5">
        <v>0</v>
      </c>
      <c r="AY283" s="5">
        <f t="shared" si="123"/>
        <v>0</v>
      </c>
      <c r="AZ283" s="5">
        <f t="shared" si="124"/>
        <v>3469405.0271203881</v>
      </c>
      <c r="BA283" s="5">
        <f t="shared" si="125"/>
        <v>763074.10850862169</v>
      </c>
      <c r="BB283">
        <v>0</v>
      </c>
      <c r="BC283" s="5">
        <f t="shared" si="126"/>
        <v>763074.10850862169</v>
      </c>
      <c r="BD283" s="5">
        <f t="shared" si="127"/>
        <v>715848.13124300004</v>
      </c>
      <c r="BE283" s="5">
        <f t="shared" si="128"/>
        <v>91321.8281408724</v>
      </c>
      <c r="BF283" s="5">
        <f t="shared" si="129"/>
        <v>0</v>
      </c>
      <c r="BG283" s="5">
        <f t="shared" si="130"/>
        <v>0</v>
      </c>
      <c r="BH283" s="5">
        <f t="shared" si="131"/>
        <v>1570244.0678924939</v>
      </c>
      <c r="BI283" s="5">
        <f>VLOOKUP(A283,'Base Cost'!$A$5:$AF$361,32,FALSE)</f>
        <v>41829.442405538037</v>
      </c>
    </row>
    <row r="284" spans="1:61">
      <c r="A284" t="s">
        <v>630</v>
      </c>
      <c r="B284" t="s">
        <v>1991</v>
      </c>
      <c r="C284" t="s">
        <v>324</v>
      </c>
      <c r="D284" s="12" t="s">
        <v>1070</v>
      </c>
      <c r="J284" s="5"/>
      <c r="K284" s="5"/>
      <c r="L284" s="5">
        <v>1198711.79</v>
      </c>
      <c r="M284" s="5">
        <f>VLOOKUP(A284,'Detail SFPR'!$A$5:$E$360,5,FALSE)</f>
        <v>1066199.2131746036</v>
      </c>
      <c r="N284" s="5">
        <f t="shared" si="112"/>
        <v>-110422.73026860281</v>
      </c>
      <c r="O284" s="5">
        <v>1747850.87</v>
      </c>
      <c r="P284" s="5">
        <f>VLOOKUP(A284,'Detail SFPR'!$A$5:$F$360,6,FALSE)</f>
        <v>1281545.19</v>
      </c>
      <c r="Q284" s="5">
        <f t="shared" si="113"/>
        <v>-388572.52314400015</v>
      </c>
      <c r="R284" s="5">
        <v>103436.48</v>
      </c>
      <c r="S284" s="5">
        <f>VLOOKUP(A284,'Detail SFPR'!$A$5:$G$360,7,FALSE)</f>
        <v>159204.77175582931</v>
      </c>
      <c r="T284" s="5">
        <f t="shared" si="132"/>
        <v>46471.717520132566</v>
      </c>
      <c r="U284" s="5">
        <v>1136</v>
      </c>
      <c r="V284" s="5">
        <f>VLOOKUP(A284,'Detail SFPR'!$A$5:$H$360,8,FALSE)</f>
        <v>0</v>
      </c>
      <c r="W284" s="5">
        <f t="shared" si="133"/>
        <v>-946.62880000000007</v>
      </c>
      <c r="X284" s="5">
        <v>0</v>
      </c>
      <c r="Y284" s="5">
        <f>VLOOKUP(A284,'Detail SFPR'!$A$5:$I$360,9,FALSE)</f>
        <v>0</v>
      </c>
      <c r="Z284" s="5">
        <f t="shared" si="134"/>
        <v>0</v>
      </c>
      <c r="AA284" s="5">
        <f t="shared" si="135"/>
        <v>3051135.14</v>
      </c>
      <c r="AB284" s="5">
        <f t="shared" si="136"/>
        <v>2506949.1749304328</v>
      </c>
      <c r="AC284" s="5">
        <f t="shared" si="137"/>
        <v>-453470.1646924704</v>
      </c>
      <c r="AD284" s="5">
        <f t="shared" si="138"/>
        <v>2597664.9753075298</v>
      </c>
      <c r="AE284" s="5"/>
      <c r="AF284" s="5"/>
      <c r="AG284" s="5">
        <f t="shared" si="114"/>
        <v>-110422.73026860281</v>
      </c>
      <c r="AH284" s="5">
        <f t="shared" si="115"/>
        <v>-388572.52314400015</v>
      </c>
      <c r="AI284" s="5">
        <f t="shared" si="116"/>
        <v>46471.717520132566</v>
      </c>
      <c r="AJ284" s="5">
        <f t="shared" si="117"/>
        <v>-946.62880000000007</v>
      </c>
      <c r="AK284" s="5">
        <f t="shared" si="118"/>
        <v>0</v>
      </c>
      <c r="AL284" s="5">
        <f t="shared" si="119"/>
        <v>3051135.14</v>
      </c>
      <c r="AM284" s="5">
        <f t="shared" si="120"/>
        <v>2506949.1749304328</v>
      </c>
      <c r="AN284" s="5">
        <f t="shared" si="121"/>
        <v>-453470.1646924704</v>
      </c>
      <c r="AO284" s="5">
        <f t="shared" si="122"/>
        <v>2506949.1749304328</v>
      </c>
      <c r="AP284" s="5">
        <f>VLOOKUP(A284,'Detail SFPR'!$A$5:$M$361,13,FALSE)</f>
        <v>0</v>
      </c>
      <c r="AQ284" s="5">
        <f>VLOOKUP(A284,'Detail SFPR'!A:X,23,FALSE)</f>
        <v>2696873.3533440921</v>
      </c>
      <c r="AR284" s="5">
        <f>VLOOKUP(A284,'Detail SFPR'!$A$5:$T$361,19,FALSE)</f>
        <v>19128.82</v>
      </c>
      <c r="AS284" s="5">
        <f>VLOOKUP(A284,'Detail SFPR'!$A$5:$U$360,21,FALSE)</f>
        <v>5354.2066799999993</v>
      </c>
      <c r="AT284" s="5">
        <f>VLOOKUP(A284,'Detail SFPR'!$A$5:$V$361,22,FALSE)</f>
        <v>131027.90493365939</v>
      </c>
      <c r="AU284" s="5">
        <f t="shared" si="139"/>
        <v>5359333.4598881844</v>
      </c>
      <c r="AV284" s="5"/>
      <c r="AW284" s="5">
        <v>0</v>
      </c>
      <c r="AX284" s="5">
        <v>0</v>
      </c>
      <c r="AY284" s="5">
        <f t="shared" si="123"/>
        <v>0</v>
      </c>
      <c r="AZ284" s="5">
        <f t="shared" si="124"/>
        <v>5359333.4598881844</v>
      </c>
      <c r="BA284" s="5">
        <f t="shared" si="125"/>
        <v>1066199.2131746036</v>
      </c>
      <c r="BB284">
        <v>0</v>
      </c>
      <c r="BC284" s="5">
        <f t="shared" si="126"/>
        <v>1066199.2131746036</v>
      </c>
      <c r="BD284" s="5">
        <f t="shared" si="127"/>
        <v>1281545.19</v>
      </c>
      <c r="BE284" s="5">
        <f t="shared" si="128"/>
        <v>159204.77175582931</v>
      </c>
      <c r="BF284" s="5">
        <f t="shared" si="129"/>
        <v>0</v>
      </c>
      <c r="BG284" s="5">
        <f t="shared" si="130"/>
        <v>0</v>
      </c>
      <c r="BH284" s="5">
        <f t="shared" si="131"/>
        <v>2506949.1749304328</v>
      </c>
      <c r="BI284" s="5">
        <f>VLOOKUP(A284,'Base Cost'!$A$5:$AF$361,32,FALSE)</f>
        <v>56302.761952073364</v>
      </c>
    </row>
    <row r="285" spans="1:61">
      <c r="A285" t="s">
        <v>632</v>
      </c>
      <c r="B285" t="s">
        <v>1992</v>
      </c>
      <c r="C285" t="s">
        <v>98</v>
      </c>
      <c r="D285" s="12" t="s">
        <v>1070</v>
      </c>
      <c r="J285" s="5"/>
      <c r="K285" s="5"/>
      <c r="L285" s="5">
        <v>369489.59</v>
      </c>
      <c r="M285" s="5">
        <f>VLOOKUP(A285,'Detail SFPR'!$A$5:$E$360,5,FALSE)</f>
        <v>510836.65118736017</v>
      </c>
      <c r="N285" s="5">
        <f t="shared" si="112"/>
        <v>117784.50608742722</v>
      </c>
      <c r="O285" s="5">
        <v>582833.68999999994</v>
      </c>
      <c r="P285" s="5">
        <f>VLOOKUP(A285,'Detail SFPR'!$A$5:$F$360,6,FALSE)</f>
        <v>505779.55000000005</v>
      </c>
      <c r="Q285" s="5">
        <f t="shared" si="113"/>
        <v>-64209.214861999921</v>
      </c>
      <c r="R285" s="5">
        <v>52101.75</v>
      </c>
      <c r="S285" s="5">
        <f>VLOOKUP(A285,'Detail SFPR'!$A$5:$G$360,7,FALSE)</f>
        <v>75275.757792648321</v>
      </c>
      <c r="T285" s="5">
        <f t="shared" si="132"/>
        <v>19310.900693613847</v>
      </c>
      <c r="U285" s="5">
        <v>0</v>
      </c>
      <c r="V285" s="5">
        <f>VLOOKUP(A285,'Detail SFPR'!$A$5:$H$360,8,FALSE)</f>
        <v>0</v>
      </c>
      <c r="W285" s="5">
        <f t="shared" si="133"/>
        <v>0</v>
      </c>
      <c r="X285" s="5">
        <v>0</v>
      </c>
      <c r="Y285" s="5">
        <f>VLOOKUP(A285,'Detail SFPR'!$A$5:$I$360,9,FALSE)</f>
        <v>0</v>
      </c>
      <c r="Z285" s="5">
        <f t="shared" si="134"/>
        <v>0</v>
      </c>
      <c r="AA285" s="5">
        <f t="shared" si="135"/>
        <v>1004425.03</v>
      </c>
      <c r="AB285" s="5">
        <f t="shared" si="136"/>
        <v>1091891.9589800085</v>
      </c>
      <c r="AC285" s="5">
        <f t="shared" si="137"/>
        <v>72886.191919041143</v>
      </c>
      <c r="AD285" s="5">
        <f t="shared" si="138"/>
        <v>1077311.2219190411</v>
      </c>
      <c r="AE285" s="5"/>
      <c r="AF285" s="5"/>
      <c r="AG285" s="5">
        <f t="shared" si="114"/>
        <v>117784.50608742722</v>
      </c>
      <c r="AH285" s="5">
        <f t="shared" si="115"/>
        <v>-64209.214861999921</v>
      </c>
      <c r="AI285" s="5">
        <f t="shared" si="116"/>
        <v>19310.900693613847</v>
      </c>
      <c r="AJ285" s="5">
        <f t="shared" si="117"/>
        <v>0</v>
      </c>
      <c r="AK285" s="5">
        <f t="shared" si="118"/>
        <v>0</v>
      </c>
      <c r="AL285" s="5">
        <f t="shared" si="119"/>
        <v>1004425.03</v>
      </c>
      <c r="AM285" s="5">
        <f t="shared" si="120"/>
        <v>1091891.9589800085</v>
      </c>
      <c r="AN285" s="5">
        <f t="shared" si="121"/>
        <v>72886.191919041143</v>
      </c>
      <c r="AO285" s="5">
        <f t="shared" si="122"/>
        <v>1077311.2219190411</v>
      </c>
      <c r="AP285" s="5">
        <f>VLOOKUP(A285,'Detail SFPR'!$A$5:$M$361,13,FALSE)</f>
        <v>0</v>
      </c>
      <c r="AQ285" s="5">
        <f>VLOOKUP(A285,'Detail SFPR'!A:X,23,FALSE)</f>
        <v>1182943.1239697074</v>
      </c>
      <c r="AR285" s="5">
        <f>VLOOKUP(A285,'Detail SFPR'!$A$5:$T$361,19,FALSE)</f>
        <v>17415.29</v>
      </c>
      <c r="AS285" s="5">
        <f>VLOOKUP(A285,'Detail SFPR'!$A$5:$U$360,21,FALSE)</f>
        <v>2566.8493600000002</v>
      </c>
      <c r="AT285" s="5">
        <f>VLOOKUP(A285,'Detail SFPR'!$A$5:$V$361,22,FALSE)</f>
        <v>62815.8220296988</v>
      </c>
      <c r="AU285" s="5">
        <f t="shared" si="139"/>
        <v>2343052.3072784473</v>
      </c>
      <c r="AV285" s="5"/>
      <c r="AW285" s="5">
        <v>0</v>
      </c>
      <c r="AX285" s="5">
        <v>0</v>
      </c>
      <c r="AY285" s="5">
        <f t="shared" si="123"/>
        <v>0</v>
      </c>
      <c r="AZ285" s="5">
        <f t="shared" si="124"/>
        <v>2343052.3072784473</v>
      </c>
      <c r="BA285" s="5">
        <f t="shared" si="125"/>
        <v>487274.09608742723</v>
      </c>
      <c r="BB285">
        <v>0</v>
      </c>
      <c r="BC285" s="5">
        <f t="shared" si="126"/>
        <v>487274.09608742723</v>
      </c>
      <c r="BD285" s="5">
        <f t="shared" si="127"/>
        <v>518624.47513800004</v>
      </c>
      <c r="BE285" s="5">
        <f t="shared" si="128"/>
        <v>71412.650693613847</v>
      </c>
      <c r="BF285" s="5">
        <f t="shared" si="129"/>
        <v>0</v>
      </c>
      <c r="BG285" s="5">
        <f t="shared" si="130"/>
        <v>0</v>
      </c>
      <c r="BH285" s="5">
        <f t="shared" si="131"/>
        <v>1077311.2219190411</v>
      </c>
      <c r="BI285" s="5">
        <f>VLOOKUP(A285,'Base Cost'!$A$5:$AF$361,32,FALSE)</f>
        <v>26991.992861006231</v>
      </c>
    </row>
    <row r="286" spans="1:61">
      <c r="A286" t="s">
        <v>634</v>
      </c>
      <c r="B286" t="s">
        <v>635</v>
      </c>
      <c r="C286" t="s">
        <v>140</v>
      </c>
      <c r="D286" s="12" t="s">
        <v>1070</v>
      </c>
      <c r="J286" s="5"/>
      <c r="K286" s="5"/>
      <c r="L286" s="5">
        <v>1366542.85</v>
      </c>
      <c r="M286" s="5">
        <f>VLOOKUP(A286,'Detail SFPR'!$A$5:$E$360,5,FALSE)</f>
        <v>2488168.3368303417</v>
      </c>
      <c r="N286" s="5">
        <f t="shared" si="112"/>
        <v>934650.51817572373</v>
      </c>
      <c r="O286" s="5">
        <v>238289.63</v>
      </c>
      <c r="P286" s="5">
        <f>VLOOKUP(A286,'Detail SFPR'!$A$5:$F$360,6,FALSE)</f>
        <v>372821.73</v>
      </c>
      <c r="Q286" s="5">
        <f t="shared" si="113"/>
        <v>112105.59892999999</v>
      </c>
      <c r="R286" s="5">
        <v>154416.99</v>
      </c>
      <c r="S286" s="5">
        <f>VLOOKUP(A286,'Detail SFPR'!$A$5:$G$360,7,FALSE)</f>
        <v>419133.37385512382</v>
      </c>
      <c r="T286" s="5">
        <f t="shared" si="132"/>
        <v>220588.1626664747</v>
      </c>
      <c r="U286" s="5">
        <v>0</v>
      </c>
      <c r="V286" s="5">
        <f>VLOOKUP(A286,'Detail SFPR'!$A$5:$H$360,8,FALSE)</f>
        <v>1299.7018970000001</v>
      </c>
      <c r="W286" s="5">
        <f t="shared" si="133"/>
        <v>1083.0415907701001</v>
      </c>
      <c r="X286" s="5">
        <v>466478.42</v>
      </c>
      <c r="Y286" s="5">
        <f>VLOOKUP(A286,'Detail SFPR'!$A$5:$I$360,9,FALSE)</f>
        <v>1875214.4225495008</v>
      </c>
      <c r="Z286" s="5">
        <f t="shared" si="134"/>
        <v>1173899.7109244992</v>
      </c>
      <c r="AA286" s="5">
        <f t="shared" si="135"/>
        <v>2225727.89</v>
      </c>
      <c r="AB286" s="5">
        <f t="shared" si="136"/>
        <v>5156637.565131966</v>
      </c>
      <c r="AC286" s="5">
        <f t="shared" si="137"/>
        <v>2442327.0322874673</v>
      </c>
      <c r="AD286" s="5">
        <f t="shared" si="138"/>
        <v>4668054.9222874679</v>
      </c>
      <c r="AE286" s="5"/>
      <c r="AF286" s="5"/>
      <c r="AG286" s="5">
        <f t="shared" si="114"/>
        <v>934650.51817572373</v>
      </c>
      <c r="AH286" s="5">
        <f t="shared" si="115"/>
        <v>112105.59892999999</v>
      </c>
      <c r="AI286" s="5">
        <f t="shared" si="116"/>
        <v>220588.1626664747</v>
      </c>
      <c r="AJ286" s="5">
        <f t="shared" si="117"/>
        <v>1083.0415907701001</v>
      </c>
      <c r="AK286" s="5">
        <f t="shared" si="118"/>
        <v>1173899.7109244992</v>
      </c>
      <c r="AL286" s="5">
        <f t="shared" si="119"/>
        <v>2225727.89</v>
      </c>
      <c r="AM286" s="5">
        <f t="shared" si="120"/>
        <v>5156637.565131966</v>
      </c>
      <c r="AN286" s="5">
        <f t="shared" si="121"/>
        <v>2442327.0322874673</v>
      </c>
      <c r="AO286" s="5">
        <f t="shared" si="122"/>
        <v>4668054.9222874679</v>
      </c>
      <c r="AP286" s="5">
        <f>VLOOKUP(A286,'Detail SFPR'!$A$5:$M$361,13,FALSE)</f>
        <v>0</v>
      </c>
      <c r="AQ286" s="5">
        <f>VLOOKUP(A286,'Detail SFPR'!A:X,23,FALSE)</f>
        <v>5611008.4031129219</v>
      </c>
      <c r="AR286" s="5">
        <f>VLOOKUP(A286,'Detail SFPR'!$A$5:$T$361,19,FALSE)</f>
        <v>16502.8</v>
      </c>
      <c r="AS286" s="5">
        <f>VLOOKUP(A286,'Detail SFPR'!$A$5:$U$360,21,FALSE)</f>
        <v>12809.297879999998</v>
      </c>
      <c r="AT286" s="5">
        <f>VLOOKUP(A286,'Detail SFPR'!$A$5:$V$361,22,FALSE)</f>
        <v>313468.56130095542</v>
      </c>
      <c r="AU286" s="5">
        <f t="shared" si="139"/>
        <v>10621843.984581346</v>
      </c>
      <c r="AV286" s="5"/>
      <c r="AW286" s="5">
        <v>0</v>
      </c>
      <c r="AX286" s="5">
        <v>0</v>
      </c>
      <c r="AY286" s="5">
        <f t="shared" si="123"/>
        <v>0</v>
      </c>
      <c r="AZ286" s="5">
        <f t="shared" si="124"/>
        <v>10621843.984581346</v>
      </c>
      <c r="BA286" s="5">
        <f t="shared" si="125"/>
        <v>2301193.3681757236</v>
      </c>
      <c r="BB286">
        <v>0</v>
      </c>
      <c r="BC286" s="5">
        <f t="shared" si="126"/>
        <v>2301193.3681757236</v>
      </c>
      <c r="BD286" s="5">
        <f t="shared" si="127"/>
        <v>350395.22892999998</v>
      </c>
      <c r="BE286" s="5">
        <f t="shared" si="128"/>
        <v>375005.15266647469</v>
      </c>
      <c r="BF286" s="5">
        <f t="shared" si="129"/>
        <v>1083.0415907701001</v>
      </c>
      <c r="BG286" s="5">
        <f t="shared" si="130"/>
        <v>1640378.1309244991</v>
      </c>
      <c r="BH286" s="5">
        <f t="shared" si="131"/>
        <v>4668054.9222874679</v>
      </c>
      <c r="BI286" s="5">
        <f>VLOOKUP(A286,'Base Cost'!$A$5:$AF$361,32,FALSE)</f>
        <v>134697.6111334645</v>
      </c>
    </row>
    <row r="287" spans="1:61">
      <c r="A287" t="s">
        <v>636</v>
      </c>
      <c r="B287" t="s">
        <v>637</v>
      </c>
      <c r="C287" t="s">
        <v>193</v>
      </c>
      <c r="D287" s="12" t="s">
        <v>1070</v>
      </c>
      <c r="J287" s="5"/>
      <c r="K287" s="5"/>
      <c r="L287" s="5">
        <v>1687360.89</v>
      </c>
      <c r="M287" s="5">
        <f>VLOOKUP(A287,'Detail SFPR'!$A$5:$E$360,5,FALSE)</f>
        <v>4872221.2599567855</v>
      </c>
      <c r="N287" s="5">
        <f t="shared" si="112"/>
        <v>2653944.1462849895</v>
      </c>
      <c r="O287" s="5">
        <v>494848.84</v>
      </c>
      <c r="P287" s="5">
        <f>VLOOKUP(A287,'Detail SFPR'!$A$5:$F$360,6,FALSE)</f>
        <v>799285.44000000006</v>
      </c>
      <c r="Q287" s="5">
        <f t="shared" si="113"/>
        <v>253687.01878000004</v>
      </c>
      <c r="R287" s="5">
        <v>226636.71</v>
      </c>
      <c r="S287" s="5">
        <f>VLOOKUP(A287,'Detail SFPR'!$A$5:$G$360,7,FALSE)</f>
        <v>813605.3431484102</v>
      </c>
      <c r="T287" s="5">
        <f t="shared" si="132"/>
        <v>489120.96200257028</v>
      </c>
      <c r="U287" s="5">
        <v>26254.080000000002</v>
      </c>
      <c r="V287" s="5">
        <f>VLOOKUP(A287,'Detail SFPR'!$A$5:$H$360,8,FALSE)</f>
        <v>39627.008426091379</v>
      </c>
      <c r="W287" s="5">
        <f t="shared" si="133"/>
        <v>11143.661257461945</v>
      </c>
      <c r="X287" s="5">
        <v>657904.06000000006</v>
      </c>
      <c r="Y287" s="5">
        <f>VLOOKUP(A287,'Detail SFPR'!$A$5:$I$360,9,FALSE)</f>
        <v>3275595.7173596625</v>
      </c>
      <c r="Z287" s="5">
        <f t="shared" si="134"/>
        <v>2181322.458077807</v>
      </c>
      <c r="AA287" s="5">
        <f t="shared" si="135"/>
        <v>3093004.58</v>
      </c>
      <c r="AB287" s="5">
        <f t="shared" si="136"/>
        <v>9800334.7688909508</v>
      </c>
      <c r="AC287" s="5">
        <f t="shared" si="137"/>
        <v>5589218.246402829</v>
      </c>
      <c r="AD287" s="5">
        <f t="shared" si="138"/>
        <v>8682222.8264028281</v>
      </c>
      <c r="AE287" s="5"/>
      <c r="AF287" s="5"/>
      <c r="AG287" s="5">
        <f t="shared" si="114"/>
        <v>2653944.1462849895</v>
      </c>
      <c r="AH287" s="5">
        <f t="shared" si="115"/>
        <v>253687.01878000004</v>
      </c>
      <c r="AI287" s="5">
        <f t="shared" si="116"/>
        <v>489120.96200257028</v>
      </c>
      <c r="AJ287" s="5">
        <f t="shared" si="117"/>
        <v>11143.661257461945</v>
      </c>
      <c r="AK287" s="5">
        <f t="shared" si="118"/>
        <v>2181322.458077807</v>
      </c>
      <c r="AL287" s="5">
        <f t="shared" si="119"/>
        <v>3093004.58</v>
      </c>
      <c r="AM287" s="5">
        <f t="shared" si="120"/>
        <v>9800334.7688909508</v>
      </c>
      <c r="AN287" s="5">
        <f t="shared" si="121"/>
        <v>5589218.246402829</v>
      </c>
      <c r="AO287" s="5">
        <f t="shared" si="122"/>
        <v>8682222.8264028281</v>
      </c>
      <c r="AP287" s="5">
        <f>VLOOKUP(A287,'Detail SFPR'!$A$5:$M$361,13,FALSE)</f>
        <v>0</v>
      </c>
      <c r="AQ287" s="5">
        <f>VLOOKUP(A287,'Detail SFPR'!A:X,23,FALSE)</f>
        <v>10680503.372206805</v>
      </c>
      <c r="AR287" s="5">
        <f>VLOOKUP(A287,'Detail SFPR'!$A$5:$T$361,19,FALSE)</f>
        <v>16198.66</v>
      </c>
      <c r="AS287" s="5">
        <f>VLOOKUP(A287,'Detail SFPR'!$A$5:$U$360,21,FALSE)</f>
        <v>24813.08412</v>
      </c>
      <c r="AT287" s="5">
        <f>VLOOKUP(A287,'Detail SFPR'!$A$5:$V$361,22,FALSE)</f>
        <v>607224.67799585464</v>
      </c>
      <c r="AU287" s="5">
        <f t="shared" si="139"/>
        <v>20010962.62072549</v>
      </c>
      <c r="AV287" s="5"/>
      <c r="AW287" s="5">
        <v>0</v>
      </c>
      <c r="AX287" s="5">
        <v>0</v>
      </c>
      <c r="AY287" s="5">
        <f t="shared" si="123"/>
        <v>0</v>
      </c>
      <c r="AZ287" s="5">
        <f t="shared" si="124"/>
        <v>20010962.62072549</v>
      </c>
      <c r="BA287" s="5">
        <f t="shared" si="125"/>
        <v>4341305.0362849897</v>
      </c>
      <c r="BB287">
        <v>0</v>
      </c>
      <c r="BC287" s="5">
        <f t="shared" si="126"/>
        <v>4341305.0362849897</v>
      </c>
      <c r="BD287" s="5">
        <f t="shared" si="127"/>
        <v>748535.85878000013</v>
      </c>
      <c r="BE287" s="5">
        <f t="shared" si="128"/>
        <v>715757.67200257024</v>
      </c>
      <c r="BF287" s="5">
        <f t="shared" si="129"/>
        <v>37397.741257461945</v>
      </c>
      <c r="BG287" s="5">
        <f t="shared" si="130"/>
        <v>2839226.518077807</v>
      </c>
      <c r="BH287" s="5">
        <f t="shared" si="131"/>
        <v>8682222.8264028281</v>
      </c>
      <c r="BI287" s="5">
        <f>VLOOKUP(A287,'Base Cost'!$A$5:$AF$361,32,FALSE)</f>
        <v>260924.77410773613</v>
      </c>
    </row>
    <row r="288" spans="1:61">
      <c r="A288" t="s">
        <v>638</v>
      </c>
      <c r="B288" t="s">
        <v>639</v>
      </c>
      <c r="C288" t="s">
        <v>72</v>
      </c>
      <c r="D288" s="12" t="s">
        <v>1070</v>
      </c>
      <c r="J288" s="5"/>
      <c r="K288" s="5"/>
      <c r="L288" s="5">
        <v>831635.81</v>
      </c>
      <c r="M288" s="5">
        <f>VLOOKUP(A288,'Detail SFPR'!$A$5:$E$360,5,FALSE)</f>
        <v>976366.33937059436</v>
      </c>
      <c r="N288" s="5">
        <f t="shared" si="112"/>
        <v>120603.95012451624</v>
      </c>
      <c r="O288" s="5">
        <v>220238.03</v>
      </c>
      <c r="P288" s="5">
        <f>VLOOKUP(A288,'Detail SFPR'!$A$5:$F$360,6,FALSE)</f>
        <v>111955.48773200001</v>
      </c>
      <c r="Q288" s="5">
        <f t="shared" si="113"/>
        <v>-90231.842471924392</v>
      </c>
      <c r="R288" s="5">
        <v>86192.2</v>
      </c>
      <c r="S288" s="5">
        <f>VLOOKUP(A288,'Detail SFPR'!$A$5:$G$360,7,FALSE)</f>
        <v>135958.79198859318</v>
      </c>
      <c r="T288" s="5">
        <f t="shared" si="132"/>
        <v>41470.501104094699</v>
      </c>
      <c r="U288" s="5">
        <v>1136</v>
      </c>
      <c r="V288" s="5">
        <f>VLOOKUP(A288,'Detail SFPR'!$A$5:$H$360,8,FALSE)</f>
        <v>0</v>
      </c>
      <c r="W288" s="5">
        <f t="shared" si="133"/>
        <v>-946.62880000000007</v>
      </c>
      <c r="X288" s="5">
        <v>28091.75</v>
      </c>
      <c r="Y288" s="5">
        <f>VLOOKUP(A288,'Detail SFPR'!$A$5:$I$360,9,FALSE)</f>
        <v>32228.762513520964</v>
      </c>
      <c r="Z288" s="5">
        <f t="shared" si="134"/>
        <v>3447.3725275170191</v>
      </c>
      <c r="AA288" s="5">
        <f t="shared" si="135"/>
        <v>1167293.79</v>
      </c>
      <c r="AB288" s="5">
        <f t="shared" si="136"/>
        <v>1256509.3816047085</v>
      </c>
      <c r="AC288" s="5">
        <f t="shared" si="137"/>
        <v>74343.352484203555</v>
      </c>
      <c r="AD288" s="5">
        <f t="shared" si="138"/>
        <v>1241637.1424842037</v>
      </c>
      <c r="AE288" s="5"/>
      <c r="AF288" s="5"/>
      <c r="AG288" s="5">
        <f t="shared" si="114"/>
        <v>120603.95012451624</v>
      </c>
      <c r="AH288" s="5">
        <f t="shared" si="115"/>
        <v>-90231.842471924392</v>
      </c>
      <c r="AI288" s="5">
        <f t="shared" si="116"/>
        <v>41470.501104094699</v>
      </c>
      <c r="AJ288" s="5">
        <f t="shared" si="117"/>
        <v>-946.62880000000007</v>
      </c>
      <c r="AK288" s="5">
        <f t="shared" si="118"/>
        <v>3447.3725275170191</v>
      </c>
      <c r="AL288" s="5">
        <f t="shared" si="119"/>
        <v>1167293.79</v>
      </c>
      <c r="AM288" s="5">
        <f t="shared" si="120"/>
        <v>1256509.3816047085</v>
      </c>
      <c r="AN288" s="5">
        <f t="shared" si="121"/>
        <v>74343.352484203555</v>
      </c>
      <c r="AO288" s="5">
        <f t="shared" si="122"/>
        <v>1241637.1424842037</v>
      </c>
      <c r="AP288" s="5">
        <f>VLOOKUP(A288,'Detail SFPR'!$A$5:$M$361,13,FALSE)</f>
        <v>0</v>
      </c>
      <c r="AQ288" s="5">
        <f>VLOOKUP(A288,'Detail SFPR'!A:X,23,FALSE)</f>
        <v>1421572.8530646956</v>
      </c>
      <c r="AR288" s="5">
        <f>VLOOKUP(A288,'Detail SFPR'!$A$5:$T$361,19,FALSE)</f>
        <v>11200.9</v>
      </c>
      <c r="AS288" s="5">
        <f>VLOOKUP(A288,'Detail SFPR'!$A$5:$U$360,21,FALSE)</f>
        <v>4653.3514000000005</v>
      </c>
      <c r="AT288" s="5">
        <f>VLOOKUP(A288,'Detail SFPR'!$A$5:$V$361,22,FALSE)</f>
        <v>113876.60605998701</v>
      </c>
      <c r="AU288" s="5">
        <f t="shared" si="139"/>
        <v>2792940.8530088863</v>
      </c>
      <c r="AV288" s="5"/>
      <c r="AW288" s="5">
        <v>0</v>
      </c>
      <c r="AX288" s="5">
        <v>0</v>
      </c>
      <c r="AY288" s="5">
        <f t="shared" si="123"/>
        <v>0</v>
      </c>
      <c r="AZ288" s="5">
        <f t="shared" si="124"/>
        <v>2792940.8530088863</v>
      </c>
      <c r="BA288" s="5">
        <f t="shared" si="125"/>
        <v>952239.76012451632</v>
      </c>
      <c r="BB288">
        <v>0</v>
      </c>
      <c r="BC288" s="5">
        <f t="shared" si="126"/>
        <v>952239.76012451632</v>
      </c>
      <c r="BD288" s="5">
        <f t="shared" si="127"/>
        <v>130006.18752807561</v>
      </c>
      <c r="BE288" s="5">
        <f t="shared" si="128"/>
        <v>127662.7011040947</v>
      </c>
      <c r="BF288" s="5">
        <f t="shared" si="129"/>
        <v>189.37119999999993</v>
      </c>
      <c r="BG288" s="5">
        <f t="shared" si="130"/>
        <v>31539.122527517018</v>
      </c>
      <c r="BH288" s="5">
        <f t="shared" si="131"/>
        <v>1241637.1424842034</v>
      </c>
      <c r="BI288" s="5">
        <f>VLOOKUP(A288,'Base Cost'!$A$5:$AF$361,32,FALSE)</f>
        <v>48932.839505842043</v>
      </c>
    </row>
    <row r="289" spans="1:61">
      <c r="A289" t="s">
        <v>640</v>
      </c>
      <c r="B289" t="s">
        <v>1993</v>
      </c>
      <c r="C289" t="s">
        <v>125</v>
      </c>
      <c r="D289" s="12" t="s">
        <v>1070</v>
      </c>
      <c r="J289" s="5"/>
      <c r="K289" s="5"/>
      <c r="L289" s="5">
        <v>1233240.98</v>
      </c>
      <c r="M289" s="5">
        <f>VLOOKUP(A289,'Detail SFPR'!$A$5:$E$360,5,FALSE)</f>
        <v>647799.5209319538</v>
      </c>
      <c r="N289" s="5">
        <f t="shared" si="112"/>
        <v>-487848.36784140288</v>
      </c>
      <c r="O289" s="5">
        <v>160141.94</v>
      </c>
      <c r="P289" s="5">
        <f>VLOOKUP(A289,'Detail SFPR'!$A$5:$F$360,6,FALSE)</f>
        <v>78777.39</v>
      </c>
      <c r="Q289" s="5">
        <f t="shared" si="113"/>
        <v>-67801.079515000005</v>
      </c>
      <c r="R289" s="5">
        <v>161150.75</v>
      </c>
      <c r="S289" s="5">
        <f>VLOOKUP(A289,'Detail SFPR'!$A$5:$G$360,7,FALSE)</f>
        <v>112802.94691906717</v>
      </c>
      <c r="T289" s="5">
        <f t="shared" si="132"/>
        <v>-40288.224307341334</v>
      </c>
      <c r="U289" s="5">
        <v>19688.86</v>
      </c>
      <c r="V289" s="5">
        <f>VLOOKUP(A289,'Detail SFPR'!$A$5:$H$360,8,FALSE)</f>
        <v>3899.1056910000007</v>
      </c>
      <c r="W289" s="5">
        <f t="shared" si="133"/>
        <v>-13157.6022656897</v>
      </c>
      <c r="X289" s="5">
        <v>0</v>
      </c>
      <c r="Y289" s="5">
        <f>VLOOKUP(A289,'Detail SFPR'!$A$5:$I$360,9,FALSE)</f>
        <v>0</v>
      </c>
      <c r="Z289" s="5">
        <f t="shared" si="134"/>
        <v>0</v>
      </c>
      <c r="AA289" s="5">
        <f t="shared" si="135"/>
        <v>1574222.53</v>
      </c>
      <c r="AB289" s="5">
        <f t="shared" si="136"/>
        <v>843278.963542021</v>
      </c>
      <c r="AC289" s="5">
        <f t="shared" si="137"/>
        <v>-609095.27392943401</v>
      </c>
      <c r="AD289" s="5">
        <f t="shared" si="138"/>
        <v>965127.25607056601</v>
      </c>
      <c r="AE289" s="5"/>
      <c r="AF289" s="5"/>
      <c r="AG289" s="5">
        <f t="shared" si="114"/>
        <v>-487848.36784140288</v>
      </c>
      <c r="AH289" s="5">
        <f t="shared" si="115"/>
        <v>-67801.079515000005</v>
      </c>
      <c r="AI289" s="5">
        <f t="shared" si="116"/>
        <v>-40288.224307341334</v>
      </c>
      <c r="AJ289" s="5">
        <f t="shared" si="117"/>
        <v>-13157.6022656897</v>
      </c>
      <c r="AK289" s="5">
        <f t="shared" si="118"/>
        <v>0</v>
      </c>
      <c r="AL289" s="5">
        <f t="shared" si="119"/>
        <v>1574222.53</v>
      </c>
      <c r="AM289" s="5">
        <f t="shared" si="120"/>
        <v>843278.963542021</v>
      </c>
      <c r="AN289" s="5">
        <f t="shared" si="121"/>
        <v>-609095.27392943401</v>
      </c>
      <c r="AO289" s="5">
        <f t="shared" si="122"/>
        <v>843278.963542021</v>
      </c>
      <c r="AP289" s="5">
        <f>VLOOKUP(A289,'Detail SFPR'!$A$5:$M$361,13,FALSE)</f>
        <v>0</v>
      </c>
      <c r="AQ289" s="5">
        <f>VLOOKUP(A289,'Detail SFPR'!A:X,23,FALSE)</f>
        <v>952700.10905333853</v>
      </c>
      <c r="AR289" s="5">
        <f>VLOOKUP(A289,'Detail SFPR'!$A$5:$T$361,19,FALSE)</f>
        <v>11334.91</v>
      </c>
      <c r="AS289" s="5">
        <f>VLOOKUP(A289,'Detail SFPR'!$A$5:$U$360,21,FALSE)</f>
        <v>3084.7227199999998</v>
      </c>
      <c r="AT289" s="5">
        <f>VLOOKUP(A289,'Detail SFPR'!$A$5:$V$361,22,FALSE)</f>
        <v>75489.195591317606</v>
      </c>
      <c r="AU289" s="5">
        <f t="shared" si="139"/>
        <v>1885887.9009066769</v>
      </c>
      <c r="AV289" s="5"/>
      <c r="AW289" s="5">
        <v>0</v>
      </c>
      <c r="AX289" s="5">
        <v>0</v>
      </c>
      <c r="AY289" s="5">
        <f t="shared" si="123"/>
        <v>0</v>
      </c>
      <c r="AZ289" s="5">
        <f t="shared" si="124"/>
        <v>1885887.9009066769</v>
      </c>
      <c r="BA289" s="5">
        <f t="shared" si="125"/>
        <v>647799.5209319538</v>
      </c>
      <c r="BB289">
        <v>0</v>
      </c>
      <c r="BC289" s="5">
        <f t="shared" si="126"/>
        <v>647799.5209319538</v>
      </c>
      <c r="BD289" s="5">
        <f t="shared" si="127"/>
        <v>78777.39</v>
      </c>
      <c r="BE289" s="5">
        <f t="shared" si="128"/>
        <v>112802.94691906717</v>
      </c>
      <c r="BF289" s="5">
        <f t="shared" si="129"/>
        <v>3899.1056910000007</v>
      </c>
      <c r="BG289" s="5">
        <f t="shared" si="130"/>
        <v>0</v>
      </c>
      <c r="BH289" s="5">
        <f t="shared" si="131"/>
        <v>843278.963542021</v>
      </c>
      <c r="BI289" s="5">
        <f>VLOOKUP(A289,'Base Cost'!$A$5:$AF$361,32,FALSE)</f>
        <v>32437.74836729169</v>
      </c>
    </row>
    <row r="290" spans="1:61">
      <c r="A290" t="s">
        <v>642</v>
      </c>
      <c r="B290" t="s">
        <v>1994</v>
      </c>
      <c r="C290" t="s">
        <v>125</v>
      </c>
      <c r="D290" s="12" t="s">
        <v>1070</v>
      </c>
      <c r="J290" s="5"/>
      <c r="K290" s="5"/>
      <c r="L290" s="5">
        <v>2876246.46</v>
      </c>
      <c r="M290" s="5">
        <f>VLOOKUP(A290,'Detail SFPR'!$A$5:$E$360,5,FALSE)</f>
        <v>3067813.8516005175</v>
      </c>
      <c r="N290" s="5">
        <f t="shared" si="112"/>
        <v>159633.10742071128</v>
      </c>
      <c r="O290" s="5">
        <v>288897.84999999998</v>
      </c>
      <c r="P290" s="5">
        <f>VLOOKUP(A290,'Detail SFPR'!$A$5:$F$360,6,FALSE)</f>
        <v>305821.92000000004</v>
      </c>
      <c r="Q290" s="5">
        <f t="shared" si="113"/>
        <v>14102.827531000055</v>
      </c>
      <c r="R290" s="5">
        <v>150279.07</v>
      </c>
      <c r="S290" s="5">
        <f>VLOOKUP(A290,'Detail SFPR'!$A$5:$G$360,7,FALSE)</f>
        <v>387665.90034496138</v>
      </c>
      <c r="T290" s="5">
        <f t="shared" si="132"/>
        <v>197814.44572645632</v>
      </c>
      <c r="U290" s="5">
        <v>0</v>
      </c>
      <c r="V290" s="5">
        <f>VLOOKUP(A290,'Detail SFPR'!$A$5:$H$360,8,FALSE)</f>
        <v>2599.4037940000003</v>
      </c>
      <c r="W290" s="5">
        <f t="shared" si="133"/>
        <v>2166.0831815402003</v>
      </c>
      <c r="X290" s="5">
        <v>0</v>
      </c>
      <c r="Y290" s="5">
        <f>VLOOKUP(A290,'Detail SFPR'!$A$5:$I$360,9,FALSE)</f>
        <v>0</v>
      </c>
      <c r="Z290" s="5">
        <f t="shared" si="134"/>
        <v>0</v>
      </c>
      <c r="AA290" s="5">
        <f t="shared" si="135"/>
        <v>3315423.38</v>
      </c>
      <c r="AB290" s="5">
        <f t="shared" si="136"/>
        <v>3763901.0757394787</v>
      </c>
      <c r="AC290" s="5">
        <f t="shared" si="137"/>
        <v>373716.46385970787</v>
      </c>
      <c r="AD290" s="5">
        <f t="shared" si="138"/>
        <v>3689139.8438597079</v>
      </c>
      <c r="AE290" s="5"/>
      <c r="AF290" s="5"/>
      <c r="AG290" s="5">
        <f t="shared" si="114"/>
        <v>159633.10742071128</v>
      </c>
      <c r="AH290" s="5">
        <f t="shared" si="115"/>
        <v>14102.827531000055</v>
      </c>
      <c r="AI290" s="5">
        <f t="shared" si="116"/>
        <v>197814.44572645632</v>
      </c>
      <c r="AJ290" s="5">
        <f t="shared" si="117"/>
        <v>2166.0831815402003</v>
      </c>
      <c r="AK290" s="5">
        <f t="shared" si="118"/>
        <v>0</v>
      </c>
      <c r="AL290" s="5">
        <f t="shared" si="119"/>
        <v>3315423.38</v>
      </c>
      <c r="AM290" s="5">
        <f t="shared" si="120"/>
        <v>3763901.0757394787</v>
      </c>
      <c r="AN290" s="5">
        <f t="shared" si="121"/>
        <v>373716.46385970787</v>
      </c>
      <c r="AO290" s="5">
        <f t="shared" si="122"/>
        <v>3689139.8438597079</v>
      </c>
      <c r="AP290" s="5">
        <f>VLOOKUP(A290,'Detail SFPR'!$A$5:$M$361,13,FALSE)</f>
        <v>0</v>
      </c>
      <c r="AQ290" s="5">
        <f>VLOOKUP(A290,'Detail SFPR'!A:X,23,FALSE)</f>
        <v>4293963.9804309653</v>
      </c>
      <c r="AR290" s="5">
        <f>VLOOKUP(A290,'Detail SFPR'!$A$5:$T$361,19,FALSE)</f>
        <v>10475.25</v>
      </c>
      <c r="AS290" s="5">
        <f>VLOOKUP(A290,'Detail SFPR'!$A$5:$U$360,21,FALSE)</f>
        <v>14943.15452</v>
      </c>
      <c r="AT290" s="5">
        <f>VLOOKUP(A290,'Detail SFPR'!$A$5:$V$361,22,FALSE)</f>
        <v>365688.20497148664</v>
      </c>
      <c r="AU290" s="5">
        <f t="shared" si="139"/>
        <v>8374210.4337821603</v>
      </c>
      <c r="AV290" s="5"/>
      <c r="AW290" s="5">
        <v>0</v>
      </c>
      <c r="AX290" s="5">
        <v>0</v>
      </c>
      <c r="AY290" s="5">
        <f t="shared" si="123"/>
        <v>0</v>
      </c>
      <c r="AZ290" s="5">
        <f t="shared" si="124"/>
        <v>8374210.4337821603</v>
      </c>
      <c r="BA290" s="5">
        <f t="shared" si="125"/>
        <v>3035879.5674207113</v>
      </c>
      <c r="BB290">
        <v>0</v>
      </c>
      <c r="BC290" s="5">
        <f t="shared" si="126"/>
        <v>3035879.5674207113</v>
      </c>
      <c r="BD290" s="5">
        <f t="shared" si="127"/>
        <v>303000.67753100005</v>
      </c>
      <c r="BE290" s="5">
        <f t="shared" si="128"/>
        <v>348093.5157264563</v>
      </c>
      <c r="BF290" s="5">
        <f t="shared" si="129"/>
        <v>2166.0831815402003</v>
      </c>
      <c r="BG290" s="5">
        <f t="shared" si="130"/>
        <v>0</v>
      </c>
      <c r="BH290" s="5">
        <f t="shared" si="131"/>
        <v>3689139.8438597079</v>
      </c>
      <c r="BI290" s="5">
        <f>VLOOKUP(A290,'Base Cost'!$A$5:$AF$361,32,FALSE)</f>
        <v>157136.42039545046</v>
      </c>
    </row>
    <row r="291" spans="1:61">
      <c r="A291" t="s">
        <v>644</v>
      </c>
      <c r="B291" t="s">
        <v>1995</v>
      </c>
      <c r="C291" t="s">
        <v>93</v>
      </c>
      <c r="D291" s="12" t="s">
        <v>1070</v>
      </c>
      <c r="J291" s="5"/>
      <c r="K291" s="5"/>
      <c r="L291" s="5">
        <v>982883.42</v>
      </c>
      <c r="M291" s="5">
        <f>VLOOKUP(A291,'Detail SFPR'!$A$5:$E$360,5,FALSE)</f>
        <v>2002106.0640019907</v>
      </c>
      <c r="N291" s="5">
        <f t="shared" si="112"/>
        <v>849318.22924685886</v>
      </c>
      <c r="O291" s="5">
        <v>336170.48</v>
      </c>
      <c r="P291" s="5">
        <f>VLOOKUP(A291,'Detail SFPR'!$A$5:$F$360,6,FALSE)</f>
        <v>339587.99</v>
      </c>
      <c r="Q291" s="5">
        <f t="shared" si="113"/>
        <v>2847.8110830000078</v>
      </c>
      <c r="R291" s="5">
        <v>138776.51999999999</v>
      </c>
      <c r="S291" s="5">
        <f>VLOOKUP(A291,'Detail SFPR'!$A$5:$G$360,7,FALSE)</f>
        <v>298135.59326228895</v>
      </c>
      <c r="T291" s="5">
        <f t="shared" si="132"/>
        <v>132793.91574946541</v>
      </c>
      <c r="U291" s="5">
        <v>0</v>
      </c>
      <c r="V291" s="5">
        <f>VLOOKUP(A291,'Detail SFPR'!$A$5:$H$360,8,FALSE)</f>
        <v>37419.67210140622</v>
      </c>
      <c r="W291" s="5">
        <f t="shared" si="133"/>
        <v>31181.812762101807</v>
      </c>
      <c r="X291" s="5">
        <v>773863.21</v>
      </c>
      <c r="Y291" s="5">
        <f>VLOOKUP(A291,'Detail SFPR'!$A$5:$I$360,9,FALSE)</f>
        <v>1667076.2656216817</v>
      </c>
      <c r="Z291" s="5">
        <f t="shared" si="134"/>
        <v>744314.43924954743</v>
      </c>
      <c r="AA291" s="5">
        <f t="shared" si="135"/>
        <v>2231693.63</v>
      </c>
      <c r="AB291" s="5">
        <f t="shared" si="136"/>
        <v>4344325.5849873675</v>
      </c>
      <c r="AC291" s="5">
        <f t="shared" si="137"/>
        <v>1760456.2080909736</v>
      </c>
      <c r="AD291" s="5">
        <f t="shared" si="138"/>
        <v>3992149.8380909734</v>
      </c>
      <c r="AE291" s="5"/>
      <c r="AF291" s="5"/>
      <c r="AG291" s="5">
        <f t="shared" si="114"/>
        <v>849318.22924685886</v>
      </c>
      <c r="AH291" s="5">
        <f t="shared" si="115"/>
        <v>2847.8110830000078</v>
      </c>
      <c r="AI291" s="5">
        <f t="shared" si="116"/>
        <v>132793.91574946541</v>
      </c>
      <c r="AJ291" s="5">
        <f t="shared" si="117"/>
        <v>31181.812762101807</v>
      </c>
      <c r="AK291" s="5">
        <f t="shared" si="118"/>
        <v>744314.43924954743</v>
      </c>
      <c r="AL291" s="5">
        <f t="shared" si="119"/>
        <v>2231693.63</v>
      </c>
      <c r="AM291" s="5">
        <f t="shared" si="120"/>
        <v>4344325.5849873675</v>
      </c>
      <c r="AN291" s="5">
        <f t="shared" si="121"/>
        <v>1760456.2080909736</v>
      </c>
      <c r="AO291" s="5">
        <f t="shared" si="122"/>
        <v>3992149.8380909734</v>
      </c>
      <c r="AP291" s="5">
        <f>VLOOKUP(A291,'Detail SFPR'!$A$5:$M$361,13,FALSE)</f>
        <v>100288.5</v>
      </c>
      <c r="AQ291" s="5">
        <f>VLOOKUP(A291,'Detail SFPR'!A:X,23,FALSE)</f>
        <v>4815481.1755047105</v>
      </c>
      <c r="AR291" s="5">
        <f>VLOOKUP(A291,'Detail SFPR'!$A$5:$T$361,19,FALSE)</f>
        <v>17404.38</v>
      </c>
      <c r="AS291" s="5">
        <f>VLOOKUP(A291,'Detail SFPR'!$A$5:$U$360,21,FALSE)</f>
        <v>10455.21992</v>
      </c>
      <c r="AT291" s="5">
        <f>VLOOKUP(A291,'Detail SFPR'!$A$5:$V$361,22,FALSE)</f>
        <v>255859.6713973436</v>
      </c>
      <c r="AU291" s="5">
        <f t="shared" si="139"/>
        <v>9191638.7849130277</v>
      </c>
      <c r="AV291" s="5"/>
      <c r="AW291" s="5">
        <v>0</v>
      </c>
      <c r="AX291" s="5">
        <v>0</v>
      </c>
      <c r="AY291" s="5">
        <f t="shared" si="123"/>
        <v>0</v>
      </c>
      <c r="AZ291" s="5">
        <f t="shared" si="124"/>
        <v>9191638.7849130277</v>
      </c>
      <c r="BA291" s="5">
        <f t="shared" si="125"/>
        <v>1832201.6492468589</v>
      </c>
      <c r="BB291">
        <v>0</v>
      </c>
      <c r="BC291" s="5">
        <f t="shared" si="126"/>
        <v>1832201.6492468589</v>
      </c>
      <c r="BD291" s="5">
        <f t="shared" si="127"/>
        <v>339018.29108300002</v>
      </c>
      <c r="BE291" s="5">
        <f t="shared" si="128"/>
        <v>271570.43574946537</v>
      </c>
      <c r="BF291" s="5">
        <f t="shared" si="129"/>
        <v>31181.812762101807</v>
      </c>
      <c r="BG291" s="5">
        <f t="shared" si="130"/>
        <v>1518177.6492495474</v>
      </c>
      <c r="BH291" s="5">
        <f t="shared" si="131"/>
        <v>3992149.8380909739</v>
      </c>
      <c r="BI291" s="5">
        <f>VLOOKUP(A291,'Base Cost'!$A$5:$AF$361,32,FALSE)</f>
        <v>109943.03983654504</v>
      </c>
    </row>
    <row r="292" spans="1:61">
      <c r="A292" t="s">
        <v>646</v>
      </c>
      <c r="B292" t="s">
        <v>1996</v>
      </c>
      <c r="C292" t="s">
        <v>80</v>
      </c>
      <c r="D292" s="12" t="s">
        <v>1070</v>
      </c>
      <c r="J292" s="5"/>
      <c r="K292" s="5"/>
      <c r="L292" s="5">
        <v>1863597.26</v>
      </c>
      <c r="M292" s="5">
        <f>VLOOKUP(A292,'Detail SFPR'!$A$5:$E$360,5,FALSE)</f>
        <v>1754931.1260543864</v>
      </c>
      <c r="N292" s="5">
        <f t="shared" si="112"/>
        <v>-90551.489416879849</v>
      </c>
      <c r="O292" s="5">
        <v>169067.5</v>
      </c>
      <c r="P292" s="5">
        <f>VLOOKUP(A292,'Detail SFPR'!$A$5:$F$360,6,FALSE)</f>
        <v>300169.96000000002</v>
      </c>
      <c r="Q292" s="5">
        <f t="shared" si="113"/>
        <v>109247.67991800002</v>
      </c>
      <c r="R292" s="5">
        <v>171174.81</v>
      </c>
      <c r="S292" s="5">
        <f>VLOOKUP(A292,'Detail SFPR'!$A$5:$G$360,7,FALSE)</f>
        <v>206566.15447231414</v>
      </c>
      <c r="T292" s="5">
        <f t="shared" si="132"/>
        <v>29491.607348779376</v>
      </c>
      <c r="U292" s="5">
        <v>0</v>
      </c>
      <c r="V292" s="5">
        <f>VLOOKUP(A292,'Detail SFPR'!$A$5:$H$360,8,FALSE)</f>
        <v>8705.199936137642</v>
      </c>
      <c r="W292" s="5">
        <f t="shared" si="133"/>
        <v>7254.043106783497</v>
      </c>
      <c r="X292" s="5">
        <v>0</v>
      </c>
      <c r="Y292" s="5">
        <f>VLOOKUP(A292,'Detail SFPR'!$A$5:$I$360,9,FALSE)</f>
        <v>0</v>
      </c>
      <c r="Z292" s="5">
        <f t="shared" si="134"/>
        <v>0</v>
      </c>
      <c r="AA292" s="5">
        <f t="shared" si="135"/>
        <v>2203839.5699999998</v>
      </c>
      <c r="AB292" s="5">
        <f t="shared" si="136"/>
        <v>2270372.4404628379</v>
      </c>
      <c r="AC292" s="5">
        <f t="shared" si="137"/>
        <v>55441.840956683045</v>
      </c>
      <c r="AD292" s="5">
        <f t="shared" si="138"/>
        <v>2259281.4109566831</v>
      </c>
      <c r="AE292" s="5"/>
      <c r="AF292" s="5"/>
      <c r="AG292" s="5">
        <f t="shared" si="114"/>
        <v>-90551.489416879849</v>
      </c>
      <c r="AH292" s="5">
        <f t="shared" si="115"/>
        <v>109247.67991800002</v>
      </c>
      <c r="AI292" s="5">
        <f t="shared" si="116"/>
        <v>29491.607348779376</v>
      </c>
      <c r="AJ292" s="5">
        <f t="shared" si="117"/>
        <v>7254.043106783497</v>
      </c>
      <c r="AK292" s="5">
        <f t="shared" si="118"/>
        <v>0</v>
      </c>
      <c r="AL292" s="5">
        <f t="shared" si="119"/>
        <v>2203839.5699999998</v>
      </c>
      <c r="AM292" s="5">
        <f t="shared" si="120"/>
        <v>2270372.4404628379</v>
      </c>
      <c r="AN292" s="5">
        <f t="shared" si="121"/>
        <v>55441.840956683045</v>
      </c>
      <c r="AO292" s="5">
        <f t="shared" si="122"/>
        <v>2259281.4109566831</v>
      </c>
      <c r="AP292" s="5">
        <f>VLOOKUP(A292,'Detail SFPR'!$A$5:$M$361,13,FALSE)</f>
        <v>0</v>
      </c>
      <c r="AQ292" s="5">
        <f>VLOOKUP(A292,'Detail SFPR'!A:X,23,FALSE)</f>
        <v>2568909.0818521162</v>
      </c>
      <c r="AR292" s="5">
        <f>VLOOKUP(A292,'Detail SFPR'!$A$5:$T$361,19,FALSE)</f>
        <v>11190.57</v>
      </c>
      <c r="AS292" s="5">
        <f>VLOOKUP(A292,'Detail SFPR'!$A$5:$U$360,21,FALSE)</f>
        <v>8416.1316000000006</v>
      </c>
      <c r="AT292" s="5">
        <f>VLOOKUP(A292,'Detail SFPR'!$A$5:$V$361,22,FALSE)</f>
        <v>205959.19378927801</v>
      </c>
      <c r="AU292" s="5">
        <f t="shared" si="139"/>
        <v>5053756.3881980777</v>
      </c>
      <c r="AV292" s="5"/>
      <c r="AW292" s="5">
        <v>0</v>
      </c>
      <c r="AX292" s="5">
        <v>0</v>
      </c>
      <c r="AY292" s="5">
        <f t="shared" si="123"/>
        <v>0</v>
      </c>
      <c r="AZ292" s="5">
        <f t="shared" si="124"/>
        <v>5053756.3881980777</v>
      </c>
      <c r="BA292" s="5">
        <f t="shared" si="125"/>
        <v>1773045.7705831202</v>
      </c>
      <c r="BB292">
        <v>0</v>
      </c>
      <c r="BC292" s="5">
        <f t="shared" si="126"/>
        <v>1773045.7705831202</v>
      </c>
      <c r="BD292" s="5">
        <f t="shared" si="127"/>
        <v>278315.17991800001</v>
      </c>
      <c r="BE292" s="5">
        <f t="shared" si="128"/>
        <v>200666.41734877939</v>
      </c>
      <c r="BF292" s="5">
        <f t="shared" si="129"/>
        <v>7254.043106783497</v>
      </c>
      <c r="BG292" s="5">
        <f t="shared" si="130"/>
        <v>0</v>
      </c>
      <c r="BH292" s="5">
        <f t="shared" si="131"/>
        <v>2259281.4109566831</v>
      </c>
      <c r="BI292" s="5">
        <f>VLOOKUP(A292,'Base Cost'!$A$5:$AF$361,32,FALSE)</f>
        <v>88500.777491862216</v>
      </c>
    </row>
    <row r="293" spans="1:61">
      <c r="A293" t="s">
        <v>648</v>
      </c>
      <c r="B293" t="s">
        <v>649</v>
      </c>
      <c r="C293" t="s">
        <v>80</v>
      </c>
      <c r="D293" s="12" t="s">
        <v>1070</v>
      </c>
      <c r="J293" s="5"/>
      <c r="K293" s="5"/>
      <c r="L293" s="5">
        <v>3101088.73</v>
      </c>
      <c r="M293" s="5">
        <f>VLOOKUP(A293,'Detail SFPR'!$A$5:$E$360,5,FALSE)</f>
        <v>1750469.4902710961</v>
      </c>
      <c r="N293" s="5">
        <f t="shared" si="112"/>
        <v>-1125471.0124660956</v>
      </c>
      <c r="O293" s="5">
        <v>329427.75</v>
      </c>
      <c r="P293" s="5">
        <f>VLOOKUP(A293,'Detail SFPR'!$A$5:$F$360,6,FALSE)</f>
        <v>290729.25</v>
      </c>
      <c r="Q293" s="5">
        <f t="shared" si="113"/>
        <v>-32247.460050000002</v>
      </c>
      <c r="R293" s="5">
        <v>424699.07</v>
      </c>
      <c r="S293" s="5">
        <f>VLOOKUP(A293,'Detail SFPR'!$A$5:$G$360,7,FALSE)</f>
        <v>215658.89518447104</v>
      </c>
      <c r="T293" s="5">
        <f t="shared" si="132"/>
        <v>-174193.1776737803</v>
      </c>
      <c r="U293" s="5">
        <v>2272</v>
      </c>
      <c r="V293" s="5">
        <f>VLOOKUP(A293,'Detail SFPR'!$A$5:$H$360,8,FALSE)</f>
        <v>6498.5094850000005</v>
      </c>
      <c r="W293" s="5">
        <f t="shared" si="133"/>
        <v>3521.9503538505005</v>
      </c>
      <c r="X293" s="5">
        <v>0</v>
      </c>
      <c r="Y293" s="5">
        <f>VLOOKUP(A293,'Detail SFPR'!$A$5:$I$360,9,FALSE)</f>
        <v>0</v>
      </c>
      <c r="Z293" s="5">
        <f t="shared" si="134"/>
        <v>0</v>
      </c>
      <c r="AA293" s="5">
        <f t="shared" si="135"/>
        <v>3857487.55</v>
      </c>
      <c r="AB293" s="5">
        <f t="shared" si="136"/>
        <v>2263356.1449405672</v>
      </c>
      <c r="AC293" s="5">
        <f t="shared" si="137"/>
        <v>-1328389.6998360255</v>
      </c>
      <c r="AD293" s="5">
        <f t="shared" si="138"/>
        <v>2529097.8501639743</v>
      </c>
      <c r="AE293" s="5"/>
      <c r="AF293" s="5"/>
      <c r="AG293" s="5">
        <f t="shared" si="114"/>
        <v>-1125471.0124660956</v>
      </c>
      <c r="AH293" s="5">
        <f t="shared" si="115"/>
        <v>-32247.460050000002</v>
      </c>
      <c r="AI293" s="5">
        <f t="shared" si="116"/>
        <v>-174193.1776737803</v>
      </c>
      <c r="AJ293" s="5">
        <f t="shared" si="117"/>
        <v>3521.9503538505005</v>
      </c>
      <c r="AK293" s="5">
        <f t="shared" si="118"/>
        <v>0</v>
      </c>
      <c r="AL293" s="5">
        <f t="shared" si="119"/>
        <v>3857487.55</v>
      </c>
      <c r="AM293" s="5">
        <f t="shared" si="120"/>
        <v>2263356.1449405672</v>
      </c>
      <c r="AN293" s="5">
        <f t="shared" si="121"/>
        <v>-1328389.6998360255</v>
      </c>
      <c r="AO293" s="5">
        <f t="shared" si="122"/>
        <v>2263356.1449405672</v>
      </c>
      <c r="AP293" s="5">
        <f>VLOOKUP(A293,'Detail SFPR'!$A$5:$M$361,13,FALSE)</f>
        <v>0</v>
      </c>
      <c r="AQ293" s="5">
        <f>VLOOKUP(A293,'Detail SFPR'!A:X,23,FALSE)</f>
        <v>2568721.9918320212</v>
      </c>
      <c r="AR293" s="5">
        <f>VLOOKUP(A293,'Detail SFPR'!$A$5:$T$361,19,FALSE)</f>
        <v>10916.65</v>
      </c>
      <c r="AS293" s="5">
        <f>VLOOKUP(A293,'Detail SFPR'!$A$5:$U$360,21,FALSE)</f>
        <v>8608.6556799999998</v>
      </c>
      <c r="AT293" s="5">
        <f>VLOOKUP(A293,'Detail SFPR'!$A$5:$V$361,22,FALSE)</f>
        <v>210670.6344114544</v>
      </c>
      <c r="AU293" s="5">
        <f t="shared" si="139"/>
        <v>5062274.0768640423</v>
      </c>
      <c r="AV293" s="5"/>
      <c r="AW293" s="5">
        <v>0</v>
      </c>
      <c r="AX293" s="5">
        <v>0</v>
      </c>
      <c r="AY293" s="5">
        <f t="shared" si="123"/>
        <v>0</v>
      </c>
      <c r="AZ293" s="5">
        <f t="shared" si="124"/>
        <v>5062274.0768640423</v>
      </c>
      <c r="BA293" s="5">
        <f t="shared" si="125"/>
        <v>1750469.4902710961</v>
      </c>
      <c r="BB293">
        <v>0</v>
      </c>
      <c r="BC293" s="5">
        <f t="shared" si="126"/>
        <v>1750469.4902710961</v>
      </c>
      <c r="BD293" s="5">
        <f t="shared" si="127"/>
        <v>290729.25</v>
      </c>
      <c r="BE293" s="5">
        <f t="shared" si="128"/>
        <v>215658.89518447104</v>
      </c>
      <c r="BF293" s="5">
        <f t="shared" si="129"/>
        <v>6498.5094850000005</v>
      </c>
      <c r="BG293" s="5">
        <f t="shared" si="130"/>
        <v>0</v>
      </c>
      <c r="BH293" s="5">
        <f t="shared" si="131"/>
        <v>2263356.1449405672</v>
      </c>
      <c r="BI293" s="5">
        <f>VLOOKUP(A293,'Base Cost'!$A$5:$AF$361,32,FALSE)</f>
        <v>90525.286087462766</v>
      </c>
    </row>
    <row r="294" spans="1:61">
      <c r="A294" t="s">
        <v>650</v>
      </c>
      <c r="B294" t="s">
        <v>1997</v>
      </c>
      <c r="C294" t="s">
        <v>80</v>
      </c>
      <c r="D294" s="12" t="s">
        <v>1070</v>
      </c>
      <c r="J294" s="5"/>
      <c r="K294" s="5"/>
      <c r="L294" s="5">
        <v>8706596.2100000009</v>
      </c>
      <c r="M294" s="5">
        <f>VLOOKUP(A294,'Detail SFPR'!$A$5:$E$360,5,FALSE)</f>
        <v>8905641.0814616438</v>
      </c>
      <c r="N294" s="5">
        <f t="shared" si="112"/>
        <v>165864.09138898703</v>
      </c>
      <c r="O294" s="5">
        <v>1254008.69</v>
      </c>
      <c r="P294" s="5">
        <f>VLOOKUP(A294,'Detail SFPR'!$A$5:$F$360,6,FALSE)</f>
        <v>1232545.58</v>
      </c>
      <c r="Q294" s="5">
        <f t="shared" si="113"/>
        <v>-17885.209562999891</v>
      </c>
      <c r="R294" s="5">
        <v>276774.40000000002</v>
      </c>
      <c r="S294" s="5">
        <f>VLOOKUP(A294,'Detail SFPR'!$A$5:$G$360,7,FALSE)</f>
        <v>1179255.8261982345</v>
      </c>
      <c r="T294" s="5">
        <f t="shared" si="132"/>
        <v>752037.77245098876</v>
      </c>
      <c r="U294" s="5">
        <v>81616.11</v>
      </c>
      <c r="V294" s="5">
        <f>VLOOKUP(A294,'Detail SFPR'!$A$5:$H$360,8,FALSE)</f>
        <v>153039.09854987267</v>
      </c>
      <c r="W294" s="5">
        <f t="shared" si="133"/>
        <v>59516.776358608891</v>
      </c>
      <c r="X294" s="5">
        <v>0</v>
      </c>
      <c r="Y294" s="5">
        <f>VLOOKUP(A294,'Detail SFPR'!$A$5:$I$360,9,FALSE)</f>
        <v>0</v>
      </c>
      <c r="Z294" s="5">
        <f t="shared" si="134"/>
        <v>0</v>
      </c>
      <c r="AA294" s="5">
        <f t="shared" si="135"/>
        <v>10318995.41</v>
      </c>
      <c r="AB294" s="5">
        <f t="shared" si="136"/>
        <v>11470481.586209752</v>
      </c>
      <c r="AC294" s="5">
        <f t="shared" si="137"/>
        <v>959533.43063558475</v>
      </c>
      <c r="AD294" s="5">
        <f t="shared" si="138"/>
        <v>11278528.840635585</v>
      </c>
      <c r="AE294" s="5"/>
      <c r="AF294" s="5"/>
      <c r="AG294" s="5">
        <f t="shared" si="114"/>
        <v>165864.09138898703</v>
      </c>
      <c r="AH294" s="5">
        <f t="shared" si="115"/>
        <v>-17885.209562999891</v>
      </c>
      <c r="AI294" s="5">
        <f t="shared" si="116"/>
        <v>752037.77245098876</v>
      </c>
      <c r="AJ294" s="5">
        <f t="shared" si="117"/>
        <v>59516.776358608891</v>
      </c>
      <c r="AK294" s="5">
        <f t="shared" si="118"/>
        <v>0</v>
      </c>
      <c r="AL294" s="5">
        <f t="shared" si="119"/>
        <v>10318995.41</v>
      </c>
      <c r="AM294" s="5">
        <f t="shared" si="120"/>
        <v>11470481.586209752</v>
      </c>
      <c r="AN294" s="5">
        <f t="shared" si="121"/>
        <v>959533.43063558475</v>
      </c>
      <c r="AO294" s="5">
        <f t="shared" si="122"/>
        <v>11278528.840635585</v>
      </c>
      <c r="AP294" s="5">
        <f>VLOOKUP(A294,'Detail SFPR'!$A$5:$M$361,13,FALSE)</f>
        <v>0</v>
      </c>
      <c r="AQ294" s="5">
        <f>VLOOKUP(A294,'Detail SFPR'!A:X,23,FALSE)</f>
        <v>13040354.887349304</v>
      </c>
      <c r="AR294" s="5">
        <f>VLOOKUP(A294,'Detail SFPR'!$A$5:$T$361,19,FALSE)</f>
        <v>10767.22</v>
      </c>
      <c r="AS294" s="5">
        <f>VLOOKUP(A294,'Detail SFPR'!$A$5:$U$360,21,FALSE)</f>
        <v>44256.74596</v>
      </c>
      <c r="AT294" s="5">
        <f>VLOOKUP(A294,'Detail SFPR'!$A$5:$V$361,22,FALSE)</f>
        <v>1083049.0955795518</v>
      </c>
      <c r="AU294" s="5">
        <f t="shared" si="139"/>
        <v>25456956.789524443</v>
      </c>
      <c r="AV294" s="5"/>
      <c r="AW294" s="5">
        <v>0</v>
      </c>
      <c r="AX294" s="5">
        <v>0</v>
      </c>
      <c r="AY294" s="5">
        <f t="shared" si="123"/>
        <v>0</v>
      </c>
      <c r="AZ294" s="5">
        <f t="shared" si="124"/>
        <v>25456956.789524443</v>
      </c>
      <c r="BA294" s="5">
        <f t="shared" si="125"/>
        <v>8872460.3013889883</v>
      </c>
      <c r="BB294">
        <v>0</v>
      </c>
      <c r="BC294" s="5">
        <f t="shared" si="126"/>
        <v>8872460.3013889883</v>
      </c>
      <c r="BD294" s="5">
        <f t="shared" si="127"/>
        <v>1236123.480437</v>
      </c>
      <c r="BE294" s="5">
        <f t="shared" si="128"/>
        <v>1028812.1724509888</v>
      </c>
      <c r="BF294" s="5">
        <f t="shared" si="129"/>
        <v>141132.8863586089</v>
      </c>
      <c r="BG294" s="5">
        <f t="shared" si="130"/>
        <v>0</v>
      </c>
      <c r="BH294" s="5">
        <f t="shared" si="131"/>
        <v>11278528.840635587</v>
      </c>
      <c r="BI294" s="5">
        <f>VLOOKUP(A294,'Base Cost'!$A$5:$AF$361,32,FALSE)</f>
        <v>465386.78491194604</v>
      </c>
    </row>
    <row r="295" spans="1:61">
      <c r="A295" t="s">
        <v>654</v>
      </c>
      <c r="B295" t="s">
        <v>1998</v>
      </c>
      <c r="C295" t="s">
        <v>80</v>
      </c>
      <c r="D295" s="12" t="s">
        <v>1070</v>
      </c>
      <c r="J295" s="5"/>
      <c r="K295" s="5"/>
      <c r="L295" s="5">
        <v>1228372.94</v>
      </c>
      <c r="M295" s="5">
        <f>VLOOKUP(A295,'Detail SFPR'!$A$5:$E$360,5,FALSE)</f>
        <v>1653661.8382782214</v>
      </c>
      <c r="N295" s="5">
        <f t="shared" si="112"/>
        <v>354393.238935242</v>
      </c>
      <c r="O295" s="5">
        <v>137420.51999999999</v>
      </c>
      <c r="P295" s="5">
        <f>VLOOKUP(A295,'Detail SFPR'!$A$5:$F$360,6,FALSE)</f>
        <v>195795.12773200002</v>
      </c>
      <c r="Q295" s="5">
        <f t="shared" si="113"/>
        <v>48643.560623075631</v>
      </c>
      <c r="R295" s="5">
        <v>192328.5</v>
      </c>
      <c r="S295" s="5">
        <f>VLOOKUP(A295,'Detail SFPR'!$A$5:$G$360,7,FALSE)</f>
        <v>151968.52996699186</v>
      </c>
      <c r="T295" s="5">
        <f t="shared" si="132"/>
        <v>-33631.963028505685</v>
      </c>
      <c r="U295" s="5">
        <v>0</v>
      </c>
      <c r="V295" s="5">
        <f>VLOOKUP(A295,'Detail SFPR'!$A$5:$H$360,8,FALSE)</f>
        <v>1299.7018970000001</v>
      </c>
      <c r="W295" s="5">
        <f t="shared" si="133"/>
        <v>1083.0415907701001</v>
      </c>
      <c r="X295" s="5">
        <v>0</v>
      </c>
      <c r="Y295" s="5">
        <f>VLOOKUP(A295,'Detail SFPR'!$A$5:$I$360,9,FALSE)</f>
        <v>0</v>
      </c>
      <c r="Z295" s="5">
        <f t="shared" si="134"/>
        <v>0</v>
      </c>
      <c r="AA295" s="5">
        <f t="shared" si="135"/>
        <v>1558121.96</v>
      </c>
      <c r="AB295" s="5">
        <f t="shared" si="136"/>
        <v>2002725.1978742133</v>
      </c>
      <c r="AC295" s="5">
        <f t="shared" si="137"/>
        <v>370487.87812058209</v>
      </c>
      <c r="AD295" s="5">
        <f t="shared" si="138"/>
        <v>1928609.838120582</v>
      </c>
      <c r="AE295" s="5"/>
      <c r="AF295" s="5"/>
      <c r="AG295" s="5">
        <f t="shared" si="114"/>
        <v>354393.238935242</v>
      </c>
      <c r="AH295" s="5">
        <f t="shared" si="115"/>
        <v>48643.560623075631</v>
      </c>
      <c r="AI295" s="5">
        <f t="shared" si="116"/>
        <v>-33631.963028505685</v>
      </c>
      <c r="AJ295" s="5">
        <f t="shared" si="117"/>
        <v>1083.0415907701001</v>
      </c>
      <c r="AK295" s="5">
        <f t="shared" si="118"/>
        <v>0</v>
      </c>
      <c r="AL295" s="5">
        <f t="shared" si="119"/>
        <v>1558121.96</v>
      </c>
      <c r="AM295" s="5">
        <f t="shared" si="120"/>
        <v>2002725.1978742133</v>
      </c>
      <c r="AN295" s="5">
        <f t="shared" si="121"/>
        <v>370487.87812058209</v>
      </c>
      <c r="AO295" s="5">
        <f t="shared" si="122"/>
        <v>1928609.838120582</v>
      </c>
      <c r="AP295" s="5">
        <f>VLOOKUP(A295,'Detail SFPR'!$A$5:$M$361,13,FALSE)</f>
        <v>0</v>
      </c>
      <c r="AQ295" s="5">
        <f>VLOOKUP(A295,'Detail SFPR'!A:X,23,FALSE)</f>
        <v>2290482.513743348</v>
      </c>
      <c r="AR295" s="5">
        <f>VLOOKUP(A295,'Detail SFPR'!$A$5:$T$361,19,FALSE)</f>
        <v>10275.07</v>
      </c>
      <c r="AS295" s="5">
        <f>VLOOKUP(A295,'Detail SFPR'!$A$5:$U$360,21,FALSE)</f>
        <v>8112.24856</v>
      </c>
      <c r="AT295" s="5">
        <f>VLOOKUP(A295,'Detail SFPR'!$A$5:$V$361,22,FALSE)</f>
        <v>198522.5817091348</v>
      </c>
      <c r="AU295" s="5">
        <f t="shared" si="139"/>
        <v>4436002.2521330649</v>
      </c>
      <c r="AV295" s="5"/>
      <c r="AW295" s="5">
        <v>0</v>
      </c>
      <c r="AX295" s="5">
        <v>0</v>
      </c>
      <c r="AY295" s="5">
        <f t="shared" si="123"/>
        <v>0</v>
      </c>
      <c r="AZ295" s="5">
        <f t="shared" si="124"/>
        <v>4436002.2521330649</v>
      </c>
      <c r="BA295" s="5">
        <f t="shared" si="125"/>
        <v>1582766.1789352419</v>
      </c>
      <c r="BB295">
        <v>0</v>
      </c>
      <c r="BC295" s="5">
        <f t="shared" si="126"/>
        <v>1582766.1789352419</v>
      </c>
      <c r="BD295" s="5">
        <f t="shared" si="127"/>
        <v>186064.08062307563</v>
      </c>
      <c r="BE295" s="5">
        <f t="shared" si="128"/>
        <v>158696.53697149432</v>
      </c>
      <c r="BF295" s="5">
        <f t="shared" si="129"/>
        <v>1083.0415907701001</v>
      </c>
      <c r="BG295" s="5">
        <f t="shared" si="130"/>
        <v>0</v>
      </c>
      <c r="BH295" s="5">
        <f t="shared" si="131"/>
        <v>1928609.8381205818</v>
      </c>
      <c r="BI295" s="5">
        <f>VLOOKUP(A295,'Base Cost'!$A$5:$AF$361,32,FALSE)</f>
        <v>85305.261239883621</v>
      </c>
    </row>
    <row r="296" spans="1:61">
      <c r="A296" t="s">
        <v>656</v>
      </c>
      <c r="B296" t="s">
        <v>1999</v>
      </c>
      <c r="C296" t="s">
        <v>101</v>
      </c>
      <c r="D296" s="12" t="s">
        <v>1070</v>
      </c>
      <c r="J296" s="5"/>
      <c r="K296" s="5"/>
      <c r="L296" s="5">
        <v>732595.28</v>
      </c>
      <c r="M296" s="5">
        <f>VLOOKUP(A296,'Detail SFPR'!$A$5:$E$360,5,FALSE)</f>
        <v>1271762.4765339624</v>
      </c>
      <c r="N296" s="5">
        <f t="shared" si="112"/>
        <v>449288.02487175085</v>
      </c>
      <c r="O296" s="5">
        <v>512000.29</v>
      </c>
      <c r="P296" s="5">
        <f>VLOOKUP(A296,'Detail SFPR'!$A$5:$F$360,6,FALSE)</f>
        <v>958015.84773200005</v>
      </c>
      <c r="Q296" s="5">
        <f t="shared" si="113"/>
        <v>371664.76425807568</v>
      </c>
      <c r="R296" s="5">
        <v>96222.38</v>
      </c>
      <c r="S296" s="5">
        <f>VLOOKUP(A296,'Detail SFPR'!$A$5:$G$360,7,FALSE)</f>
        <v>147858.9279610152</v>
      </c>
      <c r="T296" s="5">
        <f t="shared" si="132"/>
        <v>43028.735415913965</v>
      </c>
      <c r="U296" s="5">
        <v>0</v>
      </c>
      <c r="V296" s="5">
        <f>VLOOKUP(A296,'Detail SFPR'!$A$5:$H$360,8,FALSE)</f>
        <v>0</v>
      </c>
      <c r="W296" s="5">
        <f t="shared" si="133"/>
        <v>0</v>
      </c>
      <c r="X296" s="5">
        <v>0</v>
      </c>
      <c r="Y296" s="5">
        <f>VLOOKUP(A296,'Detail SFPR'!$A$5:$I$360,9,FALSE)</f>
        <v>0</v>
      </c>
      <c r="Z296" s="5">
        <f t="shared" si="134"/>
        <v>0</v>
      </c>
      <c r="AA296" s="5">
        <f t="shared" si="135"/>
        <v>1340817.9500000002</v>
      </c>
      <c r="AB296" s="5">
        <f t="shared" si="136"/>
        <v>2377637.2522269776</v>
      </c>
      <c r="AC296" s="5">
        <f t="shared" si="137"/>
        <v>863981.52454574045</v>
      </c>
      <c r="AD296" s="5">
        <f t="shared" si="138"/>
        <v>2204799.4745457405</v>
      </c>
      <c r="AE296" s="5"/>
      <c r="AF296" s="5"/>
      <c r="AG296" s="5">
        <f t="shared" si="114"/>
        <v>449288.02487175085</v>
      </c>
      <c r="AH296" s="5">
        <f t="shared" si="115"/>
        <v>371664.76425807568</v>
      </c>
      <c r="AI296" s="5">
        <f t="shared" si="116"/>
        <v>43028.735415913965</v>
      </c>
      <c r="AJ296" s="5">
        <f t="shared" si="117"/>
        <v>0</v>
      </c>
      <c r="AK296" s="5">
        <f t="shared" si="118"/>
        <v>0</v>
      </c>
      <c r="AL296" s="5">
        <f t="shared" si="119"/>
        <v>1340817.9500000002</v>
      </c>
      <c r="AM296" s="5">
        <f t="shared" si="120"/>
        <v>2377637.2522269776</v>
      </c>
      <c r="AN296" s="5">
        <f t="shared" si="121"/>
        <v>863981.52454574045</v>
      </c>
      <c r="AO296" s="5">
        <f t="shared" si="122"/>
        <v>2204799.4745457405</v>
      </c>
      <c r="AP296" s="5">
        <f>VLOOKUP(A296,'Detail SFPR'!$A$5:$M$361,13,FALSE)</f>
        <v>0</v>
      </c>
      <c r="AQ296" s="5">
        <f>VLOOKUP(A296,'Detail SFPR'!A:X,23,FALSE)</f>
        <v>2598868.7652919069</v>
      </c>
      <c r="AR296" s="5">
        <f>VLOOKUP(A296,'Detail SFPR'!$A$5:$T$361,19,FALSE)</f>
        <v>15649.08</v>
      </c>
      <c r="AS296" s="5">
        <f>VLOOKUP(A296,'Detail SFPR'!$A$5:$U$360,21,FALSE)</f>
        <v>6236.8006800000003</v>
      </c>
      <c r="AT296" s="5">
        <f>VLOOKUP(A296,'Detail SFPR'!$A$5:$V$361,22,FALSE)</f>
        <v>152626.70558492941</v>
      </c>
      <c r="AU296" s="5">
        <f t="shared" si="139"/>
        <v>4978180.8261025771</v>
      </c>
      <c r="AV296" s="5"/>
      <c r="AW296" s="5">
        <v>0</v>
      </c>
      <c r="AX296" s="5">
        <v>0</v>
      </c>
      <c r="AY296" s="5">
        <f t="shared" si="123"/>
        <v>0</v>
      </c>
      <c r="AZ296" s="5">
        <f t="shared" si="124"/>
        <v>4978180.8261025771</v>
      </c>
      <c r="BA296" s="5">
        <f t="shared" si="125"/>
        <v>1181883.304871751</v>
      </c>
      <c r="BB296">
        <v>0</v>
      </c>
      <c r="BC296" s="5">
        <f t="shared" si="126"/>
        <v>1181883.304871751</v>
      </c>
      <c r="BD296" s="5">
        <f t="shared" si="127"/>
        <v>883665.05425807566</v>
      </c>
      <c r="BE296" s="5">
        <f t="shared" si="128"/>
        <v>139251.11541591398</v>
      </c>
      <c r="BF296" s="5">
        <f t="shared" si="129"/>
        <v>0</v>
      </c>
      <c r="BG296" s="5">
        <f t="shared" si="130"/>
        <v>0</v>
      </c>
      <c r="BH296" s="5">
        <f t="shared" si="131"/>
        <v>2204799.4745457405</v>
      </c>
      <c r="BI296" s="5">
        <f>VLOOKUP(A296,'Base Cost'!$A$5:$AF$361,32,FALSE)</f>
        <v>65583.778328962318</v>
      </c>
    </row>
    <row r="297" spans="1:61">
      <c r="A297" t="s">
        <v>658</v>
      </c>
      <c r="B297" t="s">
        <v>2000</v>
      </c>
      <c r="C297" t="s">
        <v>125</v>
      </c>
      <c r="D297" s="12" t="s">
        <v>1070</v>
      </c>
      <c r="J297" s="5"/>
      <c r="K297" s="5"/>
      <c r="L297" s="5">
        <v>498059.87</v>
      </c>
      <c r="M297" s="5">
        <f>VLOOKUP(A297,'Detail SFPR'!$A$5:$E$360,5,FALSE)</f>
        <v>712346.09006209648</v>
      </c>
      <c r="N297" s="5">
        <f t="shared" si="112"/>
        <v>178564.707177745</v>
      </c>
      <c r="O297" s="5">
        <v>577650.35</v>
      </c>
      <c r="P297" s="5">
        <f>VLOOKUP(A297,'Detail SFPR'!$A$5:$F$360,6,FALSE)</f>
        <v>589609.85</v>
      </c>
      <c r="Q297" s="5">
        <f t="shared" si="113"/>
        <v>9965.8513500000008</v>
      </c>
      <c r="R297" s="5">
        <v>64727.95</v>
      </c>
      <c r="S297" s="5">
        <f>VLOOKUP(A297,'Detail SFPR'!$A$5:$G$360,7,FALSE)</f>
        <v>64182.052327529396</v>
      </c>
      <c r="T297" s="5">
        <f t="shared" si="132"/>
        <v>-454.89653046975167</v>
      </c>
      <c r="U297" s="5">
        <v>0</v>
      </c>
      <c r="V297" s="5">
        <f>VLOOKUP(A297,'Detail SFPR'!$A$5:$H$360,8,FALSE)</f>
        <v>2599.4037940000003</v>
      </c>
      <c r="W297" s="5">
        <f t="shared" si="133"/>
        <v>2166.0831815402003</v>
      </c>
      <c r="X297" s="5">
        <v>0</v>
      </c>
      <c r="Y297" s="5">
        <f>VLOOKUP(A297,'Detail SFPR'!$A$5:$I$360,9,FALSE)</f>
        <v>0</v>
      </c>
      <c r="Z297" s="5">
        <f t="shared" si="134"/>
        <v>0</v>
      </c>
      <c r="AA297" s="5">
        <f t="shared" si="135"/>
        <v>1140438.17</v>
      </c>
      <c r="AB297" s="5">
        <f t="shared" si="136"/>
        <v>1368737.3961836256</v>
      </c>
      <c r="AC297" s="5">
        <f t="shared" si="137"/>
        <v>190241.74517881544</v>
      </c>
      <c r="AD297" s="5">
        <f t="shared" si="138"/>
        <v>1330679.9151788154</v>
      </c>
      <c r="AE297" s="5"/>
      <c r="AF297" s="5"/>
      <c r="AG297" s="5">
        <f t="shared" si="114"/>
        <v>178564.707177745</v>
      </c>
      <c r="AH297" s="5">
        <f t="shared" si="115"/>
        <v>9965.8513500000008</v>
      </c>
      <c r="AI297" s="5">
        <f t="shared" si="116"/>
        <v>-454.89653046975167</v>
      </c>
      <c r="AJ297" s="5">
        <f t="shared" si="117"/>
        <v>2166.0831815402003</v>
      </c>
      <c r="AK297" s="5">
        <f t="shared" si="118"/>
        <v>0</v>
      </c>
      <c r="AL297" s="5">
        <f t="shared" si="119"/>
        <v>1140438.17</v>
      </c>
      <c r="AM297" s="5">
        <f t="shared" si="120"/>
        <v>1368737.3961836256</v>
      </c>
      <c r="AN297" s="5">
        <f t="shared" si="121"/>
        <v>190241.74517881544</v>
      </c>
      <c r="AO297" s="5">
        <f t="shared" si="122"/>
        <v>1330679.9151788154</v>
      </c>
      <c r="AP297" s="5">
        <f>VLOOKUP(A297,'Detail SFPR'!$A$5:$M$361,13,FALSE)</f>
        <v>0</v>
      </c>
      <c r="AQ297" s="5">
        <f>VLOOKUP(A297,'Detail SFPR'!A:X,23,FALSE)</f>
        <v>1492943.0595715081</v>
      </c>
      <c r="AR297" s="5">
        <f>VLOOKUP(A297,'Detail SFPR'!$A$5:$T$361,19,FALSE)</f>
        <v>16035.93</v>
      </c>
      <c r="AS297" s="5">
        <f>VLOOKUP(A297,'Detail SFPR'!$A$5:$U$360,21,FALSE)</f>
        <v>3501.51728</v>
      </c>
      <c r="AT297" s="5">
        <f>VLOOKUP(A297,'Detail SFPR'!$A$5:$V$361,22,FALSE)</f>
        <v>85688.973307882407</v>
      </c>
      <c r="AU297" s="5">
        <f t="shared" si="139"/>
        <v>2928849.3953382056</v>
      </c>
      <c r="AV297" s="5"/>
      <c r="AW297" s="5">
        <v>0</v>
      </c>
      <c r="AX297" s="5">
        <v>0</v>
      </c>
      <c r="AY297" s="5">
        <f t="shared" si="123"/>
        <v>0</v>
      </c>
      <c r="AZ297" s="5">
        <f t="shared" si="124"/>
        <v>2928849.3953382056</v>
      </c>
      <c r="BA297" s="5">
        <f t="shared" si="125"/>
        <v>676624.57717774506</v>
      </c>
      <c r="BB297">
        <v>0</v>
      </c>
      <c r="BC297" s="5">
        <f t="shared" si="126"/>
        <v>676624.57717774506</v>
      </c>
      <c r="BD297" s="5">
        <f t="shared" si="127"/>
        <v>587616.20134999999</v>
      </c>
      <c r="BE297" s="5">
        <f t="shared" si="128"/>
        <v>64273.053469530249</v>
      </c>
      <c r="BF297" s="5">
        <f t="shared" si="129"/>
        <v>2166.0831815402003</v>
      </c>
      <c r="BG297" s="5">
        <f t="shared" si="130"/>
        <v>0</v>
      </c>
      <c r="BH297" s="5">
        <f t="shared" si="131"/>
        <v>1330679.9151788156</v>
      </c>
      <c r="BI297" s="5">
        <f>VLOOKUP(A297,'Base Cost'!$A$5:$AF$361,32,FALSE)</f>
        <v>36820.59839477684</v>
      </c>
    </row>
    <row r="298" spans="1:61">
      <c r="A298" t="s">
        <v>660</v>
      </c>
      <c r="B298" t="s">
        <v>661</v>
      </c>
      <c r="C298" t="s">
        <v>75</v>
      </c>
      <c r="D298" s="12" t="s">
        <v>1070</v>
      </c>
      <c r="J298" s="5"/>
      <c r="K298" s="5"/>
      <c r="L298" s="5">
        <v>3254502.31</v>
      </c>
      <c r="M298" s="5">
        <f>VLOOKUP(A298,'Detail SFPR'!$A$5:$E$360,5,FALSE)</f>
        <v>2611132.1983683142</v>
      </c>
      <c r="N298" s="5">
        <f t="shared" si="112"/>
        <v>-536120.31402268389</v>
      </c>
      <c r="O298" s="5">
        <v>234879.63</v>
      </c>
      <c r="P298" s="5">
        <f>VLOOKUP(A298,'Detail SFPR'!$A$5:$F$360,6,FALSE)</f>
        <v>203776.56</v>
      </c>
      <c r="Q298" s="5">
        <f t="shared" si="113"/>
        <v>-25918.188231000007</v>
      </c>
      <c r="R298" s="5">
        <v>267064.31</v>
      </c>
      <c r="S298" s="5">
        <f>VLOOKUP(A298,'Detail SFPR'!$A$5:$G$360,7,FALSE)</f>
        <v>160815.97511551346</v>
      </c>
      <c r="T298" s="5">
        <f t="shared" si="132"/>
        <v>-88536.737459242635</v>
      </c>
      <c r="U298" s="5">
        <v>11938.2</v>
      </c>
      <c r="V298" s="5">
        <f>VLOOKUP(A298,'Detail SFPR'!$A$5:$H$360,8,FALSE)</f>
        <v>26036.822260548739</v>
      </c>
      <c r="W298" s="5">
        <f t="shared" si="133"/>
        <v>11748.381929715264</v>
      </c>
      <c r="X298" s="5">
        <v>0</v>
      </c>
      <c r="Y298" s="5">
        <f>VLOOKUP(A298,'Detail SFPR'!$A$5:$I$360,9,FALSE)</f>
        <v>0</v>
      </c>
      <c r="Z298" s="5">
        <f t="shared" si="134"/>
        <v>0</v>
      </c>
      <c r="AA298" s="5">
        <f t="shared" si="135"/>
        <v>3768384.45</v>
      </c>
      <c r="AB298" s="5">
        <f t="shared" si="136"/>
        <v>3001761.5557443765</v>
      </c>
      <c r="AC298" s="5">
        <f t="shared" si="137"/>
        <v>-638826.85778321128</v>
      </c>
      <c r="AD298" s="5">
        <f t="shared" si="138"/>
        <v>3129557.5922167888</v>
      </c>
      <c r="AE298" s="5"/>
      <c r="AF298" s="5"/>
      <c r="AG298" s="5">
        <f t="shared" si="114"/>
        <v>-536120.31402268389</v>
      </c>
      <c r="AH298" s="5">
        <f t="shared" si="115"/>
        <v>-25918.188231000007</v>
      </c>
      <c r="AI298" s="5">
        <f t="shared" si="116"/>
        <v>-88536.737459242635</v>
      </c>
      <c r="AJ298" s="5">
        <f t="shared" si="117"/>
        <v>11748.381929715264</v>
      </c>
      <c r="AK298" s="5">
        <f t="shared" si="118"/>
        <v>0</v>
      </c>
      <c r="AL298" s="5">
        <f t="shared" si="119"/>
        <v>3768384.45</v>
      </c>
      <c r="AM298" s="5">
        <f t="shared" si="120"/>
        <v>3001761.5557443765</v>
      </c>
      <c r="AN298" s="5">
        <f t="shared" si="121"/>
        <v>-638826.85778321128</v>
      </c>
      <c r="AO298" s="5">
        <f t="shared" si="122"/>
        <v>3001761.5557443765</v>
      </c>
      <c r="AP298" s="5">
        <f>VLOOKUP(A298,'Detail SFPR'!$A$5:$M$361,13,FALSE)</f>
        <v>0</v>
      </c>
      <c r="AQ298" s="5">
        <f>VLOOKUP(A298,'Detail SFPR'!A:X,23,FALSE)</f>
        <v>3452833.375630172</v>
      </c>
      <c r="AR298" s="5">
        <f>VLOOKUP(A298,'Detail SFPR'!$A$5:$T$361,19,FALSE)</f>
        <v>9842.25</v>
      </c>
      <c r="AS298" s="5">
        <f>VLOOKUP(A298,'Detail SFPR'!$A$5:$U$360,21,FALSE)</f>
        <v>12716.294320000001</v>
      </c>
      <c r="AT298" s="5">
        <f>VLOOKUP(A298,'Detail SFPR'!$A$5:$V$361,22,FALSE)</f>
        <v>311192.58236579568</v>
      </c>
      <c r="AU298" s="5">
        <f t="shared" si="139"/>
        <v>6788346.0580603443</v>
      </c>
      <c r="AV298" s="5"/>
      <c r="AW298" s="5">
        <v>0</v>
      </c>
      <c r="AX298" s="5">
        <v>0</v>
      </c>
      <c r="AY298" s="5">
        <f t="shared" si="123"/>
        <v>0</v>
      </c>
      <c r="AZ298" s="5">
        <f t="shared" si="124"/>
        <v>6788346.0580603443</v>
      </c>
      <c r="BA298" s="5">
        <f t="shared" si="125"/>
        <v>2611132.1983683142</v>
      </c>
      <c r="BB298">
        <v>0</v>
      </c>
      <c r="BC298" s="5">
        <f t="shared" si="126"/>
        <v>2611132.1983683142</v>
      </c>
      <c r="BD298" s="5">
        <f t="shared" si="127"/>
        <v>203776.56</v>
      </c>
      <c r="BE298" s="5">
        <f t="shared" si="128"/>
        <v>160815.97511551346</v>
      </c>
      <c r="BF298" s="5">
        <f t="shared" si="129"/>
        <v>26036.822260548739</v>
      </c>
      <c r="BG298" s="5">
        <f t="shared" si="130"/>
        <v>0</v>
      </c>
      <c r="BH298" s="5">
        <f t="shared" si="131"/>
        <v>3001761.5557443765</v>
      </c>
      <c r="BI298" s="5">
        <f>VLOOKUP(A298,'Base Cost'!$A$5:$AF$361,32,FALSE)</f>
        <v>133719.62174823307</v>
      </c>
    </row>
    <row r="299" spans="1:61">
      <c r="A299" t="s">
        <v>662</v>
      </c>
      <c r="B299" t="s">
        <v>663</v>
      </c>
      <c r="C299" t="s">
        <v>72</v>
      </c>
      <c r="D299" s="12" t="s">
        <v>1070</v>
      </c>
      <c r="J299" s="5"/>
      <c r="K299" s="5"/>
      <c r="L299" s="5">
        <v>2377743.67</v>
      </c>
      <c r="M299" s="5">
        <f>VLOOKUP(A299,'Detail SFPR'!$A$5:$E$360,5,FALSE)</f>
        <v>2723653.0370591898</v>
      </c>
      <c r="N299" s="5">
        <f t="shared" si="112"/>
        <v>288246.27557042288</v>
      </c>
      <c r="O299" s="5">
        <v>62238.46</v>
      </c>
      <c r="P299" s="5">
        <f>VLOOKUP(A299,'Detail SFPR'!$A$5:$F$360,6,FALSE)</f>
        <v>169750.32</v>
      </c>
      <c r="Q299" s="5">
        <f t="shared" si="113"/>
        <v>89589.63293800001</v>
      </c>
      <c r="R299" s="5">
        <v>287185.27</v>
      </c>
      <c r="S299" s="5">
        <f>VLOOKUP(A299,'Detail SFPR'!$A$5:$G$360,7,FALSE)</f>
        <v>481496.80963852355</v>
      </c>
      <c r="T299" s="5">
        <f t="shared" si="132"/>
        <v>161919.80598078168</v>
      </c>
      <c r="U299" s="5">
        <v>0</v>
      </c>
      <c r="V299" s="5">
        <f>VLOOKUP(A299,'Detail SFPR'!$A$5:$H$360,8,FALSE)</f>
        <v>1734.034744</v>
      </c>
      <c r="W299" s="5">
        <f t="shared" si="133"/>
        <v>1444.9711521752001</v>
      </c>
      <c r="X299" s="5">
        <v>0</v>
      </c>
      <c r="Y299" s="5">
        <f>VLOOKUP(A299,'Detail SFPR'!$A$5:$I$360,9,FALSE)</f>
        <v>0</v>
      </c>
      <c r="Z299" s="5">
        <f t="shared" si="134"/>
        <v>0</v>
      </c>
      <c r="AA299" s="5">
        <f t="shared" si="135"/>
        <v>2727167.4</v>
      </c>
      <c r="AB299" s="5">
        <f t="shared" si="136"/>
        <v>3376634.2014417131</v>
      </c>
      <c r="AC299" s="5">
        <f t="shared" si="137"/>
        <v>541200.68564137979</v>
      </c>
      <c r="AD299" s="5">
        <f t="shared" si="138"/>
        <v>3268368.0856413795</v>
      </c>
      <c r="AE299" s="5"/>
      <c r="AF299" s="5"/>
      <c r="AG299" s="5">
        <f t="shared" si="114"/>
        <v>288246.27557042288</v>
      </c>
      <c r="AH299" s="5">
        <f t="shared" si="115"/>
        <v>89589.63293800001</v>
      </c>
      <c r="AI299" s="5">
        <f t="shared" si="116"/>
        <v>161919.80598078168</v>
      </c>
      <c r="AJ299" s="5">
        <f t="shared" si="117"/>
        <v>1444.9711521752001</v>
      </c>
      <c r="AK299" s="5">
        <f t="shared" si="118"/>
        <v>0</v>
      </c>
      <c r="AL299" s="5">
        <f t="shared" si="119"/>
        <v>2727167.4</v>
      </c>
      <c r="AM299" s="5">
        <f t="shared" si="120"/>
        <v>3376634.2014417131</v>
      </c>
      <c r="AN299" s="5">
        <f t="shared" si="121"/>
        <v>541200.68564137979</v>
      </c>
      <c r="AO299" s="5">
        <f t="shared" si="122"/>
        <v>3268368.0856413795</v>
      </c>
      <c r="AP299" s="5">
        <f>VLOOKUP(A299,'Detail SFPR'!$A$5:$M$361,13,FALSE)</f>
        <v>0</v>
      </c>
      <c r="AQ299" s="5">
        <f>VLOOKUP(A299,'Detail SFPR'!A:X,23,FALSE)</f>
        <v>3841572.5718316543</v>
      </c>
      <c r="AR299" s="5">
        <f>VLOOKUP(A299,'Detail SFPR'!$A$5:$T$361,19,FALSE)</f>
        <v>10704.66</v>
      </c>
      <c r="AS299" s="5">
        <f>VLOOKUP(A299,'Detail SFPR'!$A$5:$U$360,21,FALSE)</f>
        <v>13107.2102</v>
      </c>
      <c r="AT299" s="5">
        <f>VLOOKUP(A299,'Detail SFPR'!$A$5:$V$361,22,FALSE)</f>
        <v>320759.05818994099</v>
      </c>
      <c r="AU299" s="5">
        <f t="shared" si="139"/>
        <v>7454511.5858629737</v>
      </c>
      <c r="AV299" s="5"/>
      <c r="AW299" s="5">
        <v>0</v>
      </c>
      <c r="AX299" s="5">
        <v>0</v>
      </c>
      <c r="AY299" s="5">
        <f t="shared" si="123"/>
        <v>0</v>
      </c>
      <c r="AZ299" s="5">
        <f t="shared" si="124"/>
        <v>7454511.5858629737</v>
      </c>
      <c r="BA299" s="5">
        <f t="shared" si="125"/>
        <v>2665989.9455704228</v>
      </c>
      <c r="BB299">
        <v>0</v>
      </c>
      <c r="BC299" s="5">
        <f t="shared" si="126"/>
        <v>2665989.9455704228</v>
      </c>
      <c r="BD299" s="5">
        <f t="shared" si="127"/>
        <v>151828.09293800002</v>
      </c>
      <c r="BE299" s="5">
        <f t="shared" si="128"/>
        <v>449105.07598078169</v>
      </c>
      <c r="BF299" s="5">
        <f t="shared" si="129"/>
        <v>1444.9711521752001</v>
      </c>
      <c r="BG299" s="5">
        <f t="shared" si="130"/>
        <v>0</v>
      </c>
      <c r="BH299" s="5">
        <f t="shared" si="131"/>
        <v>3268368.0856413795</v>
      </c>
      <c r="BI299" s="5">
        <f>VLOOKUP(A299,'Base Cost'!$A$5:$AF$361,32,FALSE)</f>
        <v>137830.341608402</v>
      </c>
    </row>
    <row r="300" spans="1:61">
      <c r="A300" t="s">
        <v>664</v>
      </c>
      <c r="B300" t="s">
        <v>665</v>
      </c>
      <c r="C300" t="s">
        <v>93</v>
      </c>
      <c r="D300" s="12" t="s">
        <v>1070</v>
      </c>
      <c r="J300" s="5"/>
      <c r="K300" s="5"/>
      <c r="L300" s="5">
        <v>1359433.5</v>
      </c>
      <c r="M300" s="5">
        <f>VLOOKUP(A300,'Detail SFPR'!$A$5:$E$360,5,FALSE)</f>
        <v>1011479.893047051</v>
      </c>
      <c r="N300" s="5">
        <f t="shared" si="112"/>
        <v>-289949.74067389237</v>
      </c>
      <c r="O300" s="5">
        <v>627279.77</v>
      </c>
      <c r="P300" s="5">
        <f>VLOOKUP(A300,'Detail SFPR'!$A$5:$F$360,6,FALSE)</f>
        <v>623608.49</v>
      </c>
      <c r="Q300" s="5">
        <f t="shared" si="113"/>
        <v>-3059.2776240000235</v>
      </c>
      <c r="R300" s="5">
        <v>112865.77</v>
      </c>
      <c r="S300" s="5">
        <f>VLOOKUP(A300,'Detail SFPR'!$A$5:$G$360,7,FALSE)</f>
        <v>117574.78171038072</v>
      </c>
      <c r="T300" s="5">
        <f t="shared" si="132"/>
        <v>3924.0194582602485</v>
      </c>
      <c r="U300" s="5">
        <v>11224.43</v>
      </c>
      <c r="V300" s="5">
        <f>VLOOKUP(A300,'Detail SFPR'!$A$5:$H$360,8,FALSE)</f>
        <v>6456.3107638082056</v>
      </c>
      <c r="W300" s="5">
        <f t="shared" si="133"/>
        <v>-3973.2737595186227</v>
      </c>
      <c r="X300" s="5">
        <v>10020.56</v>
      </c>
      <c r="Y300" s="5">
        <f>VLOOKUP(A300,'Detail SFPR'!$A$5:$I$360,9,FALSE)</f>
        <v>0</v>
      </c>
      <c r="Z300" s="5">
        <f t="shared" si="134"/>
        <v>-8350.1326480000007</v>
      </c>
      <c r="AA300" s="5">
        <f t="shared" si="135"/>
        <v>2120824.0300000003</v>
      </c>
      <c r="AB300" s="5">
        <f t="shared" si="136"/>
        <v>1759119.4755212399</v>
      </c>
      <c r="AC300" s="5">
        <f t="shared" si="137"/>
        <v>-301408.4052471508</v>
      </c>
      <c r="AD300" s="5">
        <f t="shared" si="138"/>
        <v>1819415.6247528493</v>
      </c>
      <c r="AE300" s="5"/>
      <c r="AF300" s="5"/>
      <c r="AG300" s="5">
        <f t="shared" si="114"/>
        <v>-289949.74067389237</v>
      </c>
      <c r="AH300" s="5">
        <f t="shared" si="115"/>
        <v>-3059.2776240000235</v>
      </c>
      <c r="AI300" s="5">
        <f t="shared" si="116"/>
        <v>3924.0194582602485</v>
      </c>
      <c r="AJ300" s="5">
        <f t="shared" si="117"/>
        <v>-3973.2737595186227</v>
      </c>
      <c r="AK300" s="5">
        <f t="shared" si="118"/>
        <v>-8350.1326480000007</v>
      </c>
      <c r="AL300" s="5">
        <f t="shared" si="119"/>
        <v>2120824.0300000003</v>
      </c>
      <c r="AM300" s="5">
        <f t="shared" si="120"/>
        <v>1759119.4755212399</v>
      </c>
      <c r="AN300" s="5">
        <f t="shared" si="121"/>
        <v>-301408.4052471508</v>
      </c>
      <c r="AO300" s="5">
        <f t="shared" si="122"/>
        <v>1759119.4755212399</v>
      </c>
      <c r="AP300" s="5">
        <f>VLOOKUP(A300,'Detail SFPR'!$A$5:$M$361,13,FALSE)</f>
        <v>0</v>
      </c>
      <c r="AQ300" s="5">
        <f>VLOOKUP(A300,'Detail SFPR'!A:X,23,FALSE)</f>
        <v>1946462.6889492916</v>
      </c>
      <c r="AR300" s="5">
        <f>VLOOKUP(A300,'Detail SFPR'!$A$5:$T$361,19,FALSE)</f>
        <v>13723.01</v>
      </c>
      <c r="AS300" s="5">
        <f>VLOOKUP(A300,'Detail SFPR'!$A$5:$U$360,21,FALSE)</f>
        <v>5281.44596</v>
      </c>
      <c r="AT300" s="5">
        <f>VLOOKUP(A300,'Detail SFPR'!$A$5:$V$361,22,FALSE)</f>
        <v>129247.30786805181</v>
      </c>
      <c r="AU300" s="5">
        <f t="shared" si="139"/>
        <v>3853833.9282985833</v>
      </c>
      <c r="AV300" s="5"/>
      <c r="AW300" s="5">
        <v>0</v>
      </c>
      <c r="AX300" s="5">
        <v>0</v>
      </c>
      <c r="AY300" s="5">
        <f t="shared" si="123"/>
        <v>0</v>
      </c>
      <c r="AZ300" s="5">
        <f t="shared" si="124"/>
        <v>3853833.9282985833</v>
      </c>
      <c r="BA300" s="5">
        <f t="shared" si="125"/>
        <v>1011479.893047051</v>
      </c>
      <c r="BB300">
        <v>0</v>
      </c>
      <c r="BC300" s="5">
        <f t="shared" si="126"/>
        <v>1011479.893047051</v>
      </c>
      <c r="BD300" s="5">
        <f t="shared" si="127"/>
        <v>623608.49</v>
      </c>
      <c r="BE300" s="5">
        <f t="shared" si="128"/>
        <v>117574.78171038072</v>
      </c>
      <c r="BF300" s="5">
        <f t="shared" si="129"/>
        <v>6456.3107638082056</v>
      </c>
      <c r="BG300" s="5">
        <f t="shared" si="130"/>
        <v>0</v>
      </c>
      <c r="BH300" s="5">
        <f t="shared" si="131"/>
        <v>1759119.4755212399</v>
      </c>
      <c r="BI300" s="5">
        <f>VLOOKUP(A300,'Base Cost'!$A$5:$AF$361,32,FALSE)</f>
        <v>55537.638425384728</v>
      </c>
    </row>
    <row r="301" spans="1:61">
      <c r="A301" t="s">
        <v>666</v>
      </c>
      <c r="B301" t="s">
        <v>2001</v>
      </c>
      <c r="C301" t="s">
        <v>93</v>
      </c>
      <c r="D301" s="12" t="s">
        <v>1070</v>
      </c>
      <c r="J301" s="5"/>
      <c r="K301" s="5"/>
      <c r="L301" s="5">
        <v>5323793.66</v>
      </c>
      <c r="M301" s="5">
        <f>VLOOKUP(A301,'Detail SFPR'!$A$5:$E$360,5,FALSE)</f>
        <v>9720721.699938342</v>
      </c>
      <c r="N301" s="5">
        <f t="shared" si="112"/>
        <v>3663960.1356806206</v>
      </c>
      <c r="O301" s="5">
        <v>390230.97</v>
      </c>
      <c r="P301" s="5">
        <f>VLOOKUP(A301,'Detail SFPR'!$A$5:$F$360,6,FALSE)</f>
        <v>1117669.5</v>
      </c>
      <c r="Q301" s="5">
        <f t="shared" si="113"/>
        <v>606174.52704900003</v>
      </c>
      <c r="R301" s="5">
        <v>373121.42</v>
      </c>
      <c r="S301" s="5">
        <f>VLOOKUP(A301,'Detail SFPR'!$A$5:$G$360,7,FALSE)</f>
        <v>893266.80991732131</v>
      </c>
      <c r="T301" s="5">
        <f t="shared" si="132"/>
        <v>433437.15341810387</v>
      </c>
      <c r="U301" s="5">
        <v>101195.43</v>
      </c>
      <c r="V301" s="5">
        <f>VLOOKUP(A301,'Detail SFPR'!$A$5:$H$360,8,FALSE)</f>
        <v>256744.99771815614</v>
      </c>
      <c r="W301" s="5">
        <f t="shared" si="133"/>
        <v>129619.45477953952</v>
      </c>
      <c r="X301" s="5">
        <v>0</v>
      </c>
      <c r="Y301" s="5">
        <f>VLOOKUP(A301,'Detail SFPR'!$A$5:$I$360,9,FALSE)</f>
        <v>0</v>
      </c>
      <c r="Z301" s="5">
        <f t="shared" si="134"/>
        <v>0</v>
      </c>
      <c r="AA301" s="5">
        <f t="shared" si="135"/>
        <v>6188341.4799999995</v>
      </c>
      <c r="AB301" s="5">
        <f t="shared" si="136"/>
        <v>11988403.007573819</v>
      </c>
      <c r="AC301" s="5">
        <f t="shared" si="137"/>
        <v>4833191.2709272644</v>
      </c>
      <c r="AD301" s="5">
        <f t="shared" si="138"/>
        <v>11021532.750927264</v>
      </c>
      <c r="AE301" s="5"/>
      <c r="AF301" s="5"/>
      <c r="AG301" s="5">
        <f t="shared" si="114"/>
        <v>3663960.1356806206</v>
      </c>
      <c r="AH301" s="5">
        <f t="shared" si="115"/>
        <v>606174.52704900003</v>
      </c>
      <c r="AI301" s="5">
        <f t="shared" si="116"/>
        <v>433437.15341810387</v>
      </c>
      <c r="AJ301" s="5">
        <f t="shared" si="117"/>
        <v>129619.45477953952</v>
      </c>
      <c r="AK301" s="5">
        <f t="shared" si="118"/>
        <v>0</v>
      </c>
      <c r="AL301" s="5">
        <f t="shared" si="119"/>
        <v>6188341.4799999995</v>
      </c>
      <c r="AM301" s="5">
        <f t="shared" si="120"/>
        <v>11988403.007573819</v>
      </c>
      <c r="AN301" s="5">
        <f t="shared" si="121"/>
        <v>4833191.2709272644</v>
      </c>
      <c r="AO301" s="5">
        <f t="shared" si="122"/>
        <v>11021532.750927264</v>
      </c>
      <c r="AP301" s="5">
        <f>VLOOKUP(A301,'Detail SFPR'!$A$5:$M$361,13,FALSE)</f>
        <v>0</v>
      </c>
      <c r="AQ301" s="5">
        <f>VLOOKUP(A301,'Detail SFPR'!A:X,23,FALSE)</f>
        <v>13700569.356070656</v>
      </c>
      <c r="AR301" s="5">
        <f>VLOOKUP(A301,'Detail SFPR'!$A$5:$T$361,19,FALSE)</f>
        <v>10334.83</v>
      </c>
      <c r="AS301" s="5">
        <f>VLOOKUP(A301,'Detail SFPR'!$A$5:$U$360,21,FALSE)</f>
        <v>48268.169840000002</v>
      </c>
      <c r="AT301" s="5">
        <f>VLOOKUP(A301,'Detail SFPR'!$A$5:$V$361,22,FALSE)</f>
        <v>1181216.4802568373</v>
      </c>
      <c r="AU301" s="5">
        <f t="shared" si="139"/>
        <v>25961921.587094758</v>
      </c>
      <c r="AV301" s="5"/>
      <c r="AW301" s="5">
        <v>0</v>
      </c>
      <c r="AX301" s="5">
        <v>0</v>
      </c>
      <c r="AY301" s="5">
        <f t="shared" si="123"/>
        <v>0</v>
      </c>
      <c r="AZ301" s="5">
        <f t="shared" si="124"/>
        <v>25961921.587094758</v>
      </c>
      <c r="BA301" s="5">
        <f t="shared" si="125"/>
        <v>8987753.7956806198</v>
      </c>
      <c r="BB301">
        <v>0</v>
      </c>
      <c r="BC301" s="5">
        <f t="shared" si="126"/>
        <v>8987753.7956806198</v>
      </c>
      <c r="BD301" s="5">
        <f t="shared" si="127"/>
        <v>996405.497049</v>
      </c>
      <c r="BE301" s="5">
        <f t="shared" si="128"/>
        <v>806558.57341810386</v>
      </c>
      <c r="BF301" s="5">
        <f t="shared" si="129"/>
        <v>230814.88477953951</v>
      </c>
      <c r="BG301" s="5">
        <f t="shared" si="130"/>
        <v>0</v>
      </c>
      <c r="BH301" s="5">
        <f t="shared" si="131"/>
        <v>11021532.750927262</v>
      </c>
      <c r="BI301" s="5">
        <f>VLOOKUP(A301,'Base Cost'!$A$5:$AF$361,32,FALSE)</f>
        <v>507569.36345306848</v>
      </c>
    </row>
    <row r="302" spans="1:61">
      <c r="A302" t="s">
        <v>668</v>
      </c>
      <c r="B302" t="s">
        <v>2002</v>
      </c>
      <c r="C302" t="s">
        <v>72</v>
      </c>
      <c r="D302" s="12" t="s">
        <v>1070</v>
      </c>
      <c r="J302" s="5"/>
      <c r="K302" s="5"/>
      <c r="L302" s="5">
        <v>3028922.29</v>
      </c>
      <c r="M302" s="5">
        <f>VLOOKUP(A302,'Detail SFPR'!$A$5:$E$360,5,FALSE)</f>
        <v>4497213.2944678171</v>
      </c>
      <c r="N302" s="5">
        <f t="shared" si="112"/>
        <v>1223526.8940230319</v>
      </c>
      <c r="O302" s="5">
        <v>307193.81</v>
      </c>
      <c r="P302" s="5">
        <f>VLOOKUP(A302,'Detail SFPR'!$A$5:$F$360,6,FALSE)</f>
        <v>349520.68773200002</v>
      </c>
      <c r="Q302" s="5">
        <f t="shared" si="113"/>
        <v>35270.98721407562</v>
      </c>
      <c r="R302" s="5">
        <v>375014.66</v>
      </c>
      <c r="S302" s="5">
        <f>VLOOKUP(A302,'Detail SFPR'!$A$5:$G$360,7,FALSE)</f>
        <v>645106.41943564615</v>
      </c>
      <c r="T302" s="5">
        <f t="shared" si="132"/>
        <v>225067.46313772397</v>
      </c>
      <c r="U302" s="5">
        <v>0</v>
      </c>
      <c r="V302" s="5">
        <f>VLOOKUP(A302,'Detail SFPR'!$A$5:$H$360,8,FALSE)</f>
        <v>867.84153300000014</v>
      </c>
      <c r="W302" s="5">
        <f t="shared" si="133"/>
        <v>723.17234944890015</v>
      </c>
      <c r="X302" s="5">
        <v>0</v>
      </c>
      <c r="Y302" s="5">
        <f>VLOOKUP(A302,'Detail SFPR'!$A$5:$I$360,9,FALSE)</f>
        <v>0</v>
      </c>
      <c r="Z302" s="5">
        <f t="shared" si="134"/>
        <v>0</v>
      </c>
      <c r="AA302" s="5">
        <f t="shared" si="135"/>
        <v>3711130.7600000002</v>
      </c>
      <c r="AB302" s="5">
        <f t="shared" si="136"/>
        <v>5492708.243168463</v>
      </c>
      <c r="AC302" s="5">
        <f t="shared" si="137"/>
        <v>1484588.5167242805</v>
      </c>
      <c r="AD302" s="5">
        <f t="shared" si="138"/>
        <v>5195719.2767242808</v>
      </c>
      <c r="AE302" s="5"/>
      <c r="AF302" s="5"/>
      <c r="AG302" s="5">
        <f t="shared" si="114"/>
        <v>1223526.8940230319</v>
      </c>
      <c r="AH302" s="5">
        <f t="shared" si="115"/>
        <v>35270.98721407562</v>
      </c>
      <c r="AI302" s="5">
        <f t="shared" si="116"/>
        <v>225067.46313772397</v>
      </c>
      <c r="AJ302" s="5">
        <f t="shared" si="117"/>
        <v>723.17234944890015</v>
      </c>
      <c r="AK302" s="5">
        <f t="shared" si="118"/>
        <v>0</v>
      </c>
      <c r="AL302" s="5">
        <f t="shared" si="119"/>
        <v>3711130.7600000002</v>
      </c>
      <c r="AM302" s="5">
        <f t="shared" si="120"/>
        <v>5492708.243168463</v>
      </c>
      <c r="AN302" s="5">
        <f t="shared" si="121"/>
        <v>1484588.5167242805</v>
      </c>
      <c r="AO302" s="5">
        <f t="shared" si="122"/>
        <v>5195719.2767242808</v>
      </c>
      <c r="AP302" s="5">
        <f>VLOOKUP(A302,'Detail SFPR'!$A$5:$M$361,13,FALSE)</f>
        <v>0</v>
      </c>
      <c r="AQ302" s="5">
        <f>VLOOKUP(A302,'Detail SFPR'!A:X,23,FALSE)</f>
        <v>6273168.2556883767</v>
      </c>
      <c r="AR302" s="5">
        <f>VLOOKUP(A302,'Detail SFPR'!$A$5:$T$361,19,FALSE)</f>
        <v>10385.76</v>
      </c>
      <c r="AS302" s="5">
        <f>VLOOKUP(A302,'Detail SFPR'!$A$5:$U$360,21,FALSE)</f>
        <v>22002.170800000004</v>
      </c>
      <c r="AT302" s="5">
        <f>VLOOKUP(A302,'Detail SFPR'!$A$5:$V$361,22,FALSE)</f>
        <v>538436.13371991413</v>
      </c>
      <c r="AU302" s="5">
        <f t="shared" si="139"/>
        <v>12039711.596932571</v>
      </c>
      <c r="AV302" s="5"/>
      <c r="AW302" s="5">
        <v>0</v>
      </c>
      <c r="AX302" s="5">
        <v>0</v>
      </c>
      <c r="AY302" s="5">
        <f t="shared" si="123"/>
        <v>0</v>
      </c>
      <c r="AZ302" s="5">
        <f t="shared" si="124"/>
        <v>12039711.596932571</v>
      </c>
      <c r="BA302" s="5">
        <f t="shared" si="125"/>
        <v>4252449.184023032</v>
      </c>
      <c r="BB302">
        <v>0</v>
      </c>
      <c r="BC302" s="5">
        <f t="shared" si="126"/>
        <v>4252449.184023032</v>
      </c>
      <c r="BD302" s="5">
        <f t="shared" si="127"/>
        <v>342464.79721407563</v>
      </c>
      <c r="BE302" s="5">
        <f t="shared" si="128"/>
        <v>600082.12313772389</v>
      </c>
      <c r="BF302" s="5">
        <f t="shared" si="129"/>
        <v>723.17234944890015</v>
      </c>
      <c r="BG302" s="5">
        <f t="shared" si="130"/>
        <v>0</v>
      </c>
      <c r="BH302" s="5">
        <f t="shared" si="131"/>
        <v>5195719.2767242808</v>
      </c>
      <c r="BI302" s="5">
        <f>VLOOKUP(A302,'Base Cost'!$A$5:$AF$361,32,FALSE)</f>
        <v>231366.29925187345</v>
      </c>
    </row>
    <row r="303" spans="1:61">
      <c r="A303" t="s">
        <v>670</v>
      </c>
      <c r="B303" t="s">
        <v>671</v>
      </c>
      <c r="C303" t="s">
        <v>111</v>
      </c>
      <c r="D303" s="12" t="s">
        <v>1070</v>
      </c>
      <c r="J303" s="5"/>
      <c r="K303" s="5"/>
      <c r="L303" s="5">
        <v>1117533.03</v>
      </c>
      <c r="M303" s="5">
        <f>VLOOKUP(A303,'Detail SFPR'!$A$5:$E$360,5,FALSE)</f>
        <v>1542930.425167873</v>
      </c>
      <c r="N303" s="5">
        <f t="shared" si="112"/>
        <v>354483.64939338859</v>
      </c>
      <c r="O303" s="5">
        <v>138848.87</v>
      </c>
      <c r="P303" s="5">
        <f>VLOOKUP(A303,'Detail SFPR'!$A$5:$F$360,6,FALSE)</f>
        <v>130697.63999999998</v>
      </c>
      <c r="Q303" s="5">
        <f t="shared" si="113"/>
        <v>-6792.4199590000089</v>
      </c>
      <c r="R303" s="5">
        <v>130195.85</v>
      </c>
      <c r="S303" s="5">
        <f>VLOOKUP(A303,'Detail SFPR'!$A$5:$G$360,7,FALSE)</f>
        <v>183920.31685894588</v>
      </c>
      <c r="T303" s="5">
        <f t="shared" si="132"/>
        <v>44768.598233559598</v>
      </c>
      <c r="U303" s="5">
        <v>0</v>
      </c>
      <c r="V303" s="5">
        <f>VLOOKUP(A303,'Detail SFPR'!$A$5:$H$360,8,FALSE)</f>
        <v>0</v>
      </c>
      <c r="W303" s="5">
        <f t="shared" si="133"/>
        <v>0</v>
      </c>
      <c r="X303" s="5">
        <v>300141.95</v>
      </c>
      <c r="Y303" s="5">
        <f>VLOOKUP(A303,'Detail SFPR'!$A$5:$I$360,9,FALSE)</f>
        <v>199412.48027981436</v>
      </c>
      <c r="Z303" s="5">
        <f t="shared" si="134"/>
        <v>-83937.867117830698</v>
      </c>
      <c r="AA303" s="5">
        <f t="shared" si="135"/>
        <v>1686719.7</v>
      </c>
      <c r="AB303" s="5">
        <f t="shared" si="136"/>
        <v>2056960.8623066333</v>
      </c>
      <c r="AC303" s="5">
        <f t="shared" si="137"/>
        <v>308521.96055011742</v>
      </c>
      <c r="AD303" s="5">
        <f t="shared" si="138"/>
        <v>1995241.6605501175</v>
      </c>
      <c r="AE303" s="5"/>
      <c r="AF303" s="5"/>
      <c r="AG303" s="5">
        <f t="shared" si="114"/>
        <v>354483.64939338859</v>
      </c>
      <c r="AH303" s="5">
        <f t="shared" si="115"/>
        <v>-6792.4199590000089</v>
      </c>
      <c r="AI303" s="5">
        <f t="shared" si="116"/>
        <v>44768.598233559598</v>
      </c>
      <c r="AJ303" s="5">
        <f t="shared" si="117"/>
        <v>0</v>
      </c>
      <c r="AK303" s="5">
        <f t="shared" si="118"/>
        <v>-83937.867117830698</v>
      </c>
      <c r="AL303" s="5">
        <f t="shared" si="119"/>
        <v>1686719.7</v>
      </c>
      <c r="AM303" s="5">
        <f t="shared" si="120"/>
        <v>2056960.8623066333</v>
      </c>
      <c r="AN303" s="5">
        <f t="shared" si="121"/>
        <v>308521.96055011742</v>
      </c>
      <c r="AO303" s="5">
        <f t="shared" si="122"/>
        <v>1995241.6605501175</v>
      </c>
      <c r="AP303" s="5">
        <f>VLOOKUP(A303,'Detail SFPR'!$A$5:$M$361,13,FALSE)</f>
        <v>0</v>
      </c>
      <c r="AQ303" s="5">
        <f>VLOOKUP(A303,'Detail SFPR'!A:X,23,FALSE)</f>
        <v>2315013.4224661742</v>
      </c>
      <c r="AR303" s="5">
        <f>VLOOKUP(A303,'Detail SFPR'!$A$5:$T$361,19,FALSE)</f>
        <v>11710.01</v>
      </c>
      <c r="AS303" s="5">
        <f>VLOOKUP(A303,'Detail SFPR'!$A$5:$U$360,21,FALSE)</f>
        <v>7274.8333199999997</v>
      </c>
      <c r="AT303" s="5">
        <f>VLOOKUP(A303,'Detail SFPR'!$A$5:$V$361,22,FALSE)</f>
        <v>178029.39363954062</v>
      </c>
      <c r="AU303" s="5">
        <f t="shared" si="139"/>
        <v>4507269.3199758315</v>
      </c>
      <c r="AV303" s="5"/>
      <c r="AW303" s="5">
        <v>0</v>
      </c>
      <c r="AX303" s="5">
        <v>0</v>
      </c>
      <c r="AY303" s="5">
        <f t="shared" si="123"/>
        <v>0</v>
      </c>
      <c r="AZ303" s="5">
        <f t="shared" si="124"/>
        <v>4507269.3199758315</v>
      </c>
      <c r="BA303" s="5">
        <f t="shared" si="125"/>
        <v>1472016.6793933886</v>
      </c>
      <c r="BB303">
        <v>0</v>
      </c>
      <c r="BC303" s="5">
        <f t="shared" si="126"/>
        <v>1472016.6793933886</v>
      </c>
      <c r="BD303" s="5">
        <f t="shared" si="127"/>
        <v>132056.45004099997</v>
      </c>
      <c r="BE303" s="5">
        <f t="shared" si="128"/>
        <v>174964.44823355961</v>
      </c>
      <c r="BF303" s="5">
        <f t="shared" si="129"/>
        <v>0</v>
      </c>
      <c r="BG303" s="5">
        <f t="shared" si="130"/>
        <v>216204.08288216931</v>
      </c>
      <c r="BH303" s="5">
        <f t="shared" si="131"/>
        <v>1995241.6605501177</v>
      </c>
      <c r="BI303" s="5">
        <f>VLOOKUP(A303,'Base Cost'!$A$5:$AF$361,32,FALSE)</f>
        <v>76499.327190143435</v>
      </c>
    </row>
    <row r="304" spans="1:61">
      <c r="A304" t="s">
        <v>672</v>
      </c>
      <c r="B304" t="s">
        <v>2003</v>
      </c>
      <c r="C304" t="s">
        <v>75</v>
      </c>
      <c r="D304" s="12" t="s">
        <v>1070</v>
      </c>
      <c r="J304" s="5"/>
      <c r="K304" s="5"/>
      <c r="L304" s="5">
        <v>2623895.92</v>
      </c>
      <c r="M304" s="5">
        <f>VLOOKUP(A304,'Detail SFPR'!$A$5:$E$360,5,FALSE)</f>
        <v>1315024.3304915708</v>
      </c>
      <c r="N304" s="5">
        <f t="shared" si="112"/>
        <v>-1090682.6955373741</v>
      </c>
      <c r="O304" s="5">
        <v>148529.21</v>
      </c>
      <c r="P304" s="5">
        <f>VLOOKUP(A304,'Detail SFPR'!$A$5:$F$360,6,FALSE)</f>
        <v>75007.38</v>
      </c>
      <c r="Q304" s="5">
        <f t="shared" si="113"/>
        <v>-61265.740938999996</v>
      </c>
      <c r="R304" s="5">
        <v>269839.59999999998</v>
      </c>
      <c r="S304" s="5">
        <f>VLOOKUP(A304,'Detail SFPR'!$A$5:$G$360,7,FALSE)</f>
        <v>142494.58812070554</v>
      </c>
      <c r="T304" s="5">
        <f t="shared" si="132"/>
        <v>-106116.59839901606</v>
      </c>
      <c r="U304" s="5">
        <v>0</v>
      </c>
      <c r="V304" s="5">
        <f>VLOOKUP(A304,'Detail SFPR'!$A$5:$H$360,8,FALSE)</f>
        <v>5071.6764046524031</v>
      </c>
      <c r="W304" s="5">
        <f t="shared" si="133"/>
        <v>4226.2279479968474</v>
      </c>
      <c r="X304" s="5">
        <v>0</v>
      </c>
      <c r="Y304" s="5">
        <f>VLOOKUP(A304,'Detail SFPR'!$A$5:$I$360,9,FALSE)</f>
        <v>0</v>
      </c>
      <c r="Z304" s="5">
        <f t="shared" si="134"/>
        <v>0</v>
      </c>
      <c r="AA304" s="5">
        <f t="shared" si="135"/>
        <v>3042264.73</v>
      </c>
      <c r="AB304" s="5">
        <f t="shared" si="136"/>
        <v>1537597.9750169285</v>
      </c>
      <c r="AC304" s="5">
        <f t="shared" si="137"/>
        <v>-1253838.8069273932</v>
      </c>
      <c r="AD304" s="5">
        <f t="shared" si="138"/>
        <v>1788425.9230726068</v>
      </c>
      <c r="AE304" s="5"/>
      <c r="AF304" s="5"/>
      <c r="AG304" s="5">
        <f t="shared" si="114"/>
        <v>-1090682.6955373741</v>
      </c>
      <c r="AH304" s="5">
        <f t="shared" si="115"/>
        <v>-61265.740938999996</v>
      </c>
      <c r="AI304" s="5">
        <f t="shared" si="116"/>
        <v>-106116.59839901606</v>
      </c>
      <c r="AJ304" s="5">
        <f t="shared" si="117"/>
        <v>4226.2279479968474</v>
      </c>
      <c r="AK304" s="5">
        <f t="shared" si="118"/>
        <v>0</v>
      </c>
      <c r="AL304" s="5">
        <f t="shared" si="119"/>
        <v>3042264.73</v>
      </c>
      <c r="AM304" s="5">
        <f t="shared" si="120"/>
        <v>1537597.9750169285</v>
      </c>
      <c r="AN304" s="5">
        <f t="shared" si="121"/>
        <v>-1253838.8069273932</v>
      </c>
      <c r="AO304" s="5">
        <f t="shared" si="122"/>
        <v>1537597.9750169285</v>
      </c>
      <c r="AP304" s="5">
        <f>VLOOKUP(A304,'Detail SFPR'!$A$5:$M$361,13,FALSE)</f>
        <v>0</v>
      </c>
      <c r="AQ304" s="5">
        <f>VLOOKUP(A304,'Detail SFPR'!A:X,23,FALSE)</f>
        <v>1761316.3147555301</v>
      </c>
      <c r="AR304" s="5">
        <f>VLOOKUP(A304,'Detail SFPR'!$A$5:$T$361,19,FALSE)</f>
        <v>10151.83</v>
      </c>
      <c r="AS304" s="5">
        <f>VLOOKUP(A304,'Detail SFPR'!$A$5:$U$360,21,FALSE)</f>
        <v>6306.9075199999997</v>
      </c>
      <c r="AT304" s="5">
        <f>VLOOKUP(A304,'Detail SFPR'!$A$5:$V$361,22,FALSE)</f>
        <v>154342.35701860159</v>
      </c>
      <c r="AU304" s="5">
        <f t="shared" si="139"/>
        <v>3469715.38431106</v>
      </c>
      <c r="AV304" s="5"/>
      <c r="AW304" s="5">
        <v>0</v>
      </c>
      <c r="AX304" s="5">
        <v>0</v>
      </c>
      <c r="AY304" s="5">
        <f t="shared" si="123"/>
        <v>0</v>
      </c>
      <c r="AZ304" s="5">
        <f t="shared" si="124"/>
        <v>3469715.38431106</v>
      </c>
      <c r="BA304" s="5">
        <f t="shared" si="125"/>
        <v>1315024.3304915708</v>
      </c>
      <c r="BB304">
        <v>0</v>
      </c>
      <c r="BC304" s="5">
        <f t="shared" si="126"/>
        <v>1315024.3304915708</v>
      </c>
      <c r="BD304" s="5">
        <f t="shared" si="127"/>
        <v>75007.38</v>
      </c>
      <c r="BE304" s="5">
        <f t="shared" si="128"/>
        <v>142494.58812070554</v>
      </c>
      <c r="BF304" s="5">
        <f t="shared" si="129"/>
        <v>5071.6764046524031</v>
      </c>
      <c r="BG304" s="5">
        <f t="shared" si="130"/>
        <v>0</v>
      </c>
      <c r="BH304" s="5">
        <f t="shared" si="131"/>
        <v>1537597.9750169285</v>
      </c>
      <c r="BI304" s="5">
        <f>VLOOKUP(A304,'Base Cost'!$A$5:$AF$361,32,FALSE)</f>
        <v>66320.994682316101</v>
      </c>
    </row>
    <row r="305" spans="1:61">
      <c r="A305" t="s">
        <v>674</v>
      </c>
      <c r="B305" t="s">
        <v>2004</v>
      </c>
      <c r="C305" t="s">
        <v>75</v>
      </c>
      <c r="D305" s="12" t="s">
        <v>1070</v>
      </c>
      <c r="J305" s="5"/>
      <c r="K305" s="5"/>
      <c r="L305" s="5">
        <v>5594117.4800000004</v>
      </c>
      <c r="M305" s="5">
        <f>VLOOKUP(A305,'Detail SFPR'!$A$5:$E$360,5,FALSE)</f>
        <v>8009535.8958022045</v>
      </c>
      <c r="N305" s="5">
        <f t="shared" si="112"/>
        <v>2012768.1658879768</v>
      </c>
      <c r="O305" s="5">
        <v>208699.1</v>
      </c>
      <c r="P305" s="5">
        <f>VLOOKUP(A305,'Detail SFPR'!$A$5:$F$360,6,FALSE)</f>
        <v>458679.66</v>
      </c>
      <c r="Q305" s="5">
        <f t="shared" si="113"/>
        <v>208308.80064799997</v>
      </c>
      <c r="R305" s="5">
        <v>571384.98</v>
      </c>
      <c r="S305" s="5">
        <f>VLOOKUP(A305,'Detail SFPR'!$A$5:$G$360,7,FALSE)</f>
        <v>993888.16485362407</v>
      </c>
      <c r="T305" s="5">
        <f t="shared" si="132"/>
        <v>352071.90393852495</v>
      </c>
      <c r="U305" s="5">
        <v>41264.639999999999</v>
      </c>
      <c r="V305" s="5">
        <f>VLOOKUP(A305,'Detail SFPR'!$A$5:$H$360,8,FALSE)</f>
        <v>34447.775634351354</v>
      </c>
      <c r="W305" s="5">
        <f t="shared" si="133"/>
        <v>-5680.4930758950168</v>
      </c>
      <c r="X305" s="5">
        <v>0</v>
      </c>
      <c r="Y305" s="5">
        <f>VLOOKUP(A305,'Detail SFPR'!$A$5:$I$360,9,FALSE)</f>
        <v>0</v>
      </c>
      <c r="Z305" s="5">
        <f t="shared" si="134"/>
        <v>0</v>
      </c>
      <c r="AA305" s="5">
        <f t="shared" si="135"/>
        <v>6415466.2000000002</v>
      </c>
      <c r="AB305" s="5">
        <f t="shared" si="136"/>
        <v>9496551.4962901808</v>
      </c>
      <c r="AC305" s="5">
        <f t="shared" si="137"/>
        <v>2567468.3773986064</v>
      </c>
      <c r="AD305" s="5">
        <f t="shared" si="138"/>
        <v>8982934.5773986056</v>
      </c>
      <c r="AE305" s="5"/>
      <c r="AF305" s="5"/>
      <c r="AG305" s="5">
        <f t="shared" si="114"/>
        <v>2012768.1658879768</v>
      </c>
      <c r="AH305" s="5">
        <f t="shared" si="115"/>
        <v>208308.80064799997</v>
      </c>
      <c r="AI305" s="5">
        <f t="shared" si="116"/>
        <v>352071.90393852495</v>
      </c>
      <c r="AJ305" s="5">
        <f t="shared" si="117"/>
        <v>-5680.4930758950168</v>
      </c>
      <c r="AK305" s="5">
        <f t="shared" si="118"/>
        <v>0</v>
      </c>
      <c r="AL305" s="5">
        <f t="shared" si="119"/>
        <v>6415466.2000000002</v>
      </c>
      <c r="AM305" s="5">
        <f t="shared" si="120"/>
        <v>9496551.4962901808</v>
      </c>
      <c r="AN305" s="5">
        <f t="shared" si="121"/>
        <v>2567468.3773986064</v>
      </c>
      <c r="AO305" s="5">
        <f t="shared" si="122"/>
        <v>8982934.5773986056</v>
      </c>
      <c r="AP305" s="5">
        <f>VLOOKUP(A305,'Detail SFPR'!$A$5:$M$361,13,FALSE)</f>
        <v>0</v>
      </c>
      <c r="AQ305" s="5">
        <f>VLOOKUP(A305,'Detail SFPR'!A:X,23,FALSE)</f>
        <v>10877509.329324896</v>
      </c>
      <c r="AR305" s="5">
        <f>VLOOKUP(A305,'Detail SFPR'!$A$5:$T$361,19,FALSE)</f>
        <v>10157.32</v>
      </c>
      <c r="AS305" s="5">
        <f>VLOOKUP(A305,'Detail SFPR'!$A$5:$U$360,21,FALSE)</f>
        <v>38930.976119999999</v>
      </c>
      <c r="AT305" s="5">
        <f>VLOOKUP(A305,'Detail SFPR'!$A$5:$V$361,22,FALSE)</f>
        <v>952717.09571471473</v>
      </c>
      <c r="AU305" s="5">
        <f t="shared" si="139"/>
        <v>20862249.298558213</v>
      </c>
      <c r="AV305" s="5"/>
      <c r="AW305" s="5">
        <v>0</v>
      </c>
      <c r="AX305" s="5">
        <v>0</v>
      </c>
      <c r="AY305" s="5">
        <f t="shared" si="123"/>
        <v>0</v>
      </c>
      <c r="AZ305" s="5">
        <f t="shared" si="124"/>
        <v>20862249.298558213</v>
      </c>
      <c r="BA305" s="5">
        <f t="shared" si="125"/>
        <v>7606885.6458879774</v>
      </c>
      <c r="BB305">
        <v>0</v>
      </c>
      <c r="BC305" s="5">
        <f t="shared" si="126"/>
        <v>7606885.6458879774</v>
      </c>
      <c r="BD305" s="5">
        <f t="shared" si="127"/>
        <v>417007.90064799995</v>
      </c>
      <c r="BE305" s="5">
        <f t="shared" si="128"/>
        <v>923456.88393852487</v>
      </c>
      <c r="BF305" s="5">
        <f t="shared" si="129"/>
        <v>35584.146924104985</v>
      </c>
      <c r="BG305" s="5">
        <f t="shared" si="130"/>
        <v>0</v>
      </c>
      <c r="BH305" s="5">
        <f t="shared" si="131"/>
        <v>8982934.5773986056</v>
      </c>
      <c r="BI305" s="5">
        <f>VLOOKUP(A305,'Base Cost'!$A$5:$AF$361,32,FALSE)</f>
        <v>409383.05374610843</v>
      </c>
    </row>
    <row r="306" spans="1:61">
      <c r="A306" t="s">
        <v>676</v>
      </c>
      <c r="B306" t="s">
        <v>2005</v>
      </c>
      <c r="C306" t="s">
        <v>98</v>
      </c>
      <c r="D306" s="12" t="s">
        <v>1070</v>
      </c>
      <c r="J306" s="5"/>
      <c r="K306" s="5"/>
      <c r="L306" s="5">
        <v>1439477.42</v>
      </c>
      <c r="M306" s="5">
        <f>VLOOKUP(A306,'Detail SFPR'!$A$5:$E$360,5,FALSE)</f>
        <v>1989453.8916576896</v>
      </c>
      <c r="N306" s="5">
        <f t="shared" si="112"/>
        <v>458295.39383235283</v>
      </c>
      <c r="O306" s="5">
        <v>233958.1</v>
      </c>
      <c r="P306" s="5">
        <f>VLOOKUP(A306,'Detail SFPR'!$A$5:$F$360,6,FALSE)</f>
        <v>312603.53000000003</v>
      </c>
      <c r="Q306" s="5">
        <f t="shared" si="113"/>
        <v>65535.23681900002</v>
      </c>
      <c r="R306" s="5">
        <v>209883.06</v>
      </c>
      <c r="S306" s="5">
        <f>VLOOKUP(A306,'Detail SFPR'!$A$5:$G$360,7,FALSE)</f>
        <v>301762.09812656225</v>
      </c>
      <c r="T306" s="5">
        <f t="shared" si="132"/>
        <v>76562.802470864335</v>
      </c>
      <c r="U306" s="5">
        <v>14377.85</v>
      </c>
      <c r="V306" s="5">
        <f>VLOOKUP(A306,'Detail SFPR'!$A$5:$H$360,8,FALSE)</f>
        <v>8666.8770760000007</v>
      </c>
      <c r="W306" s="5">
        <f t="shared" si="133"/>
        <v>-4758.9537375691998</v>
      </c>
      <c r="X306" s="5">
        <v>0</v>
      </c>
      <c r="Y306" s="5">
        <f>VLOOKUP(A306,'Detail SFPR'!$A$5:$I$360,9,FALSE)</f>
        <v>0</v>
      </c>
      <c r="Z306" s="5">
        <f t="shared" si="134"/>
        <v>0</v>
      </c>
      <c r="AA306" s="5">
        <f t="shared" si="135"/>
        <v>1897696.4300000002</v>
      </c>
      <c r="AB306" s="5">
        <f t="shared" si="136"/>
        <v>2612486.3968602521</v>
      </c>
      <c r="AC306" s="5">
        <f t="shared" si="137"/>
        <v>595634.47938464803</v>
      </c>
      <c r="AD306" s="5">
        <f t="shared" si="138"/>
        <v>2493330.9093846483</v>
      </c>
      <c r="AE306" s="5"/>
      <c r="AF306" s="5"/>
      <c r="AG306" s="5">
        <f t="shared" si="114"/>
        <v>458295.39383235283</v>
      </c>
      <c r="AH306" s="5">
        <f t="shared" si="115"/>
        <v>65535.23681900002</v>
      </c>
      <c r="AI306" s="5">
        <f t="shared" si="116"/>
        <v>76562.802470864335</v>
      </c>
      <c r="AJ306" s="5">
        <f t="shared" si="117"/>
        <v>-4758.9537375691998</v>
      </c>
      <c r="AK306" s="5">
        <f t="shared" si="118"/>
        <v>0</v>
      </c>
      <c r="AL306" s="5">
        <f t="shared" si="119"/>
        <v>1897696.4300000002</v>
      </c>
      <c r="AM306" s="5">
        <f t="shared" si="120"/>
        <v>2612486.3968602521</v>
      </c>
      <c r="AN306" s="5">
        <f t="shared" si="121"/>
        <v>595634.47938464803</v>
      </c>
      <c r="AO306" s="5">
        <f t="shared" si="122"/>
        <v>2493330.9093846483</v>
      </c>
      <c r="AP306" s="5">
        <f>VLOOKUP(A306,'Detail SFPR'!$A$5:$M$361,13,FALSE)</f>
        <v>0</v>
      </c>
      <c r="AQ306" s="5">
        <f>VLOOKUP(A306,'Detail SFPR'!A:X,23,FALSE)</f>
        <v>2952296.8117491379</v>
      </c>
      <c r="AR306" s="5">
        <f>VLOOKUP(A306,'Detail SFPR'!$A$5:$T$361,19,FALSE)</f>
        <v>11308.44</v>
      </c>
      <c r="AS306" s="5">
        <f>VLOOKUP(A306,'Detail SFPR'!$A$5:$U$360,21,FALSE)</f>
        <v>9579.6923200000001</v>
      </c>
      <c r="AT306" s="5">
        <f>VLOOKUP(A306,'Detail SFPR'!$A$5:$V$361,22,FALSE)</f>
        <v>234433.79936888564</v>
      </c>
      <c r="AU306" s="5">
        <f t="shared" si="139"/>
        <v>5700949.6528226724</v>
      </c>
      <c r="AV306" s="5"/>
      <c r="AW306" s="5">
        <v>0</v>
      </c>
      <c r="AX306" s="5">
        <v>0</v>
      </c>
      <c r="AY306" s="5">
        <f t="shared" si="123"/>
        <v>0</v>
      </c>
      <c r="AZ306" s="5">
        <f t="shared" si="124"/>
        <v>5700949.6528226724</v>
      </c>
      <c r="BA306" s="5">
        <f t="shared" si="125"/>
        <v>1897772.8138323529</v>
      </c>
      <c r="BB306">
        <v>0</v>
      </c>
      <c r="BC306" s="5">
        <f t="shared" si="126"/>
        <v>1897772.8138323529</v>
      </c>
      <c r="BD306" s="5">
        <f t="shared" si="127"/>
        <v>299493.33681900002</v>
      </c>
      <c r="BE306" s="5">
        <f t="shared" si="128"/>
        <v>286445.86247086432</v>
      </c>
      <c r="BF306" s="5">
        <f t="shared" si="129"/>
        <v>9618.8962624308006</v>
      </c>
      <c r="BG306" s="5">
        <f t="shared" si="130"/>
        <v>0</v>
      </c>
      <c r="BH306" s="5">
        <f t="shared" si="131"/>
        <v>2493330.9093846478</v>
      </c>
      <c r="BI306" s="5">
        <f>VLOOKUP(A306,'Base Cost'!$A$5:$AF$361,32,FALSE)</f>
        <v>100736.33098284982</v>
      </c>
    </row>
    <row r="307" spans="1:61">
      <c r="A307" t="s">
        <v>678</v>
      </c>
      <c r="B307" t="s">
        <v>2006</v>
      </c>
      <c r="C307" t="s">
        <v>93</v>
      </c>
      <c r="D307" s="12" t="s">
        <v>1070</v>
      </c>
      <c r="J307" s="5"/>
      <c r="K307" s="5"/>
      <c r="L307" s="5">
        <v>3281319.18</v>
      </c>
      <c r="M307" s="5">
        <f>VLOOKUP(A307,'Detail SFPR'!$A$5:$E$360,5,FALSE)</f>
        <v>3908480.9346029405</v>
      </c>
      <c r="N307" s="5">
        <f t="shared" si="112"/>
        <v>522613.89011063019</v>
      </c>
      <c r="O307" s="5">
        <v>261577.88</v>
      </c>
      <c r="P307" s="5">
        <f>VLOOKUP(A307,'Detail SFPR'!$A$5:$F$360,6,FALSE)</f>
        <v>174808.27000000002</v>
      </c>
      <c r="Q307" s="5">
        <f t="shared" si="113"/>
        <v>-72305.116012999992</v>
      </c>
      <c r="R307" s="5">
        <v>435036.2</v>
      </c>
      <c r="S307" s="5">
        <f>VLOOKUP(A307,'Detail SFPR'!$A$5:$G$360,7,FALSE)</f>
        <v>533133.19315732713</v>
      </c>
      <c r="T307" s="5">
        <f t="shared" si="132"/>
        <v>81744.22439800069</v>
      </c>
      <c r="U307" s="5">
        <v>1136</v>
      </c>
      <c r="V307" s="5">
        <f>VLOOKUP(A307,'Detail SFPR'!$A$5:$H$360,8,FALSE)</f>
        <v>72097.487038152802</v>
      </c>
      <c r="W307" s="5">
        <f t="shared" si="133"/>
        <v>59132.207148892732</v>
      </c>
      <c r="X307" s="5">
        <v>41312.83</v>
      </c>
      <c r="Y307" s="5">
        <f>VLOOKUP(A307,'Detail SFPR'!$A$5:$I$360,9,FALSE)</f>
        <v>0</v>
      </c>
      <c r="Z307" s="5">
        <f t="shared" si="134"/>
        <v>-34425.981239000001</v>
      </c>
      <c r="AA307" s="5">
        <f t="shared" si="135"/>
        <v>4020382.0900000003</v>
      </c>
      <c r="AB307" s="5">
        <f t="shared" si="136"/>
        <v>4688519.8847984206</v>
      </c>
      <c r="AC307" s="5">
        <f t="shared" si="137"/>
        <v>556759.22440552362</v>
      </c>
      <c r="AD307" s="5">
        <f t="shared" si="138"/>
        <v>4577141.3144055242</v>
      </c>
      <c r="AE307" s="5"/>
      <c r="AF307" s="5"/>
      <c r="AG307" s="5">
        <f t="shared" si="114"/>
        <v>522613.89011063019</v>
      </c>
      <c r="AH307" s="5">
        <f t="shared" si="115"/>
        <v>-72305.116012999992</v>
      </c>
      <c r="AI307" s="5">
        <f t="shared" si="116"/>
        <v>81744.22439800069</v>
      </c>
      <c r="AJ307" s="5">
        <f t="shared" si="117"/>
        <v>59132.207148892732</v>
      </c>
      <c r="AK307" s="5">
        <f t="shared" si="118"/>
        <v>-34425.981239000001</v>
      </c>
      <c r="AL307" s="5">
        <f t="shared" si="119"/>
        <v>4020382.0900000003</v>
      </c>
      <c r="AM307" s="5">
        <f t="shared" si="120"/>
        <v>4688519.8847984206</v>
      </c>
      <c r="AN307" s="5">
        <f t="shared" si="121"/>
        <v>556759.22440552362</v>
      </c>
      <c r="AO307" s="5">
        <f t="shared" si="122"/>
        <v>4577141.3144055242</v>
      </c>
      <c r="AP307" s="5">
        <f>VLOOKUP(A307,'Detail SFPR'!$A$5:$M$361,13,FALSE)</f>
        <v>0</v>
      </c>
      <c r="AQ307" s="5">
        <f>VLOOKUP(A307,'Detail SFPR'!A:X,23,FALSE)</f>
        <v>5367053.8269163053</v>
      </c>
      <c r="AR307" s="5">
        <f>VLOOKUP(A307,'Detail SFPR'!$A$5:$T$361,19,FALSE)</f>
        <v>10204.14</v>
      </c>
      <c r="AS307" s="5">
        <f>VLOOKUP(A307,'Detail SFPR'!$A$5:$U$360,21,FALSE)</f>
        <v>19128.743879999998</v>
      </c>
      <c r="AT307" s="5">
        <f>VLOOKUP(A307,'Detail SFPR'!$A$5:$V$361,22,FALSE)</f>
        <v>468117.75943788543</v>
      </c>
      <c r="AU307" s="5">
        <f t="shared" si="139"/>
        <v>10441645.784639716</v>
      </c>
      <c r="AV307" s="5"/>
      <c r="AW307" s="5">
        <v>0</v>
      </c>
      <c r="AX307" s="5">
        <v>0</v>
      </c>
      <c r="AY307" s="5">
        <f t="shared" si="123"/>
        <v>0</v>
      </c>
      <c r="AZ307" s="5">
        <f t="shared" si="124"/>
        <v>10441645.784639716</v>
      </c>
      <c r="BA307" s="5">
        <f t="shared" si="125"/>
        <v>3803933.0701106302</v>
      </c>
      <c r="BB307">
        <v>0</v>
      </c>
      <c r="BC307" s="5">
        <f t="shared" si="126"/>
        <v>3803933.0701106302</v>
      </c>
      <c r="BD307" s="5">
        <f t="shared" si="127"/>
        <v>189272.76398700001</v>
      </c>
      <c r="BE307" s="5">
        <f t="shared" si="128"/>
        <v>516780.4243980007</v>
      </c>
      <c r="BF307" s="5">
        <f t="shared" si="129"/>
        <v>60268.207148892732</v>
      </c>
      <c r="BG307" s="5">
        <f t="shared" si="130"/>
        <v>6886.8487610000011</v>
      </c>
      <c r="BH307" s="5">
        <f t="shared" si="131"/>
        <v>4577141.3144055232</v>
      </c>
      <c r="BI307" s="5">
        <f>VLOOKUP(A307,'Base Cost'!$A$5:$AF$361,32,FALSE)</f>
        <v>201150.45561106733</v>
      </c>
    </row>
    <row r="308" spans="1:61">
      <c r="A308" t="s">
        <v>680</v>
      </c>
      <c r="B308" t="s">
        <v>2007</v>
      </c>
      <c r="C308" t="s">
        <v>98</v>
      </c>
      <c r="D308" s="12" t="s">
        <v>1070</v>
      </c>
      <c r="J308" s="5"/>
      <c r="K308" s="5"/>
      <c r="L308" s="5">
        <v>691937.98</v>
      </c>
      <c r="M308" s="5">
        <f>VLOOKUP(A308,'Detail SFPR'!$A$5:$E$360,5,FALSE)</f>
        <v>1060375.8026226815</v>
      </c>
      <c r="N308" s="5">
        <f t="shared" si="112"/>
        <v>307019.23759148049</v>
      </c>
      <c r="O308" s="5">
        <v>895424.38</v>
      </c>
      <c r="P308" s="5">
        <f>VLOOKUP(A308,'Detail SFPR'!$A$5:$F$360,6,FALSE)</f>
        <v>992804.45</v>
      </c>
      <c r="Q308" s="5">
        <f t="shared" si="113"/>
        <v>81146.812330999965</v>
      </c>
      <c r="R308" s="5">
        <v>92607.49</v>
      </c>
      <c r="S308" s="5">
        <f>VLOOKUP(A308,'Detail SFPR'!$A$5:$G$360,7,FALSE)</f>
        <v>123400.28239966297</v>
      </c>
      <c r="T308" s="5">
        <f t="shared" si="132"/>
        <v>25659.633906639152</v>
      </c>
      <c r="U308" s="5">
        <v>0</v>
      </c>
      <c r="V308" s="5">
        <f>VLOOKUP(A308,'Detail SFPR'!$A$5:$H$360,8,FALSE)</f>
        <v>0</v>
      </c>
      <c r="W308" s="5">
        <f t="shared" si="133"/>
        <v>0</v>
      </c>
      <c r="X308" s="5">
        <v>0</v>
      </c>
      <c r="Y308" s="5">
        <f>VLOOKUP(A308,'Detail SFPR'!$A$5:$I$360,9,FALSE)</f>
        <v>0</v>
      </c>
      <c r="Z308" s="5">
        <f t="shared" si="134"/>
        <v>0</v>
      </c>
      <c r="AA308" s="5">
        <f t="shared" si="135"/>
        <v>1679969.8499999999</v>
      </c>
      <c r="AB308" s="5">
        <f t="shared" si="136"/>
        <v>2176580.5350223444</v>
      </c>
      <c r="AC308" s="5">
        <f t="shared" si="137"/>
        <v>413825.68382911966</v>
      </c>
      <c r="AD308" s="5">
        <f t="shared" si="138"/>
        <v>2093795.5338291195</v>
      </c>
      <c r="AE308" s="5"/>
      <c r="AF308" s="5"/>
      <c r="AG308" s="5">
        <f t="shared" si="114"/>
        <v>307019.23759148049</v>
      </c>
      <c r="AH308" s="5">
        <f t="shared" si="115"/>
        <v>81146.812330999965</v>
      </c>
      <c r="AI308" s="5">
        <f t="shared" si="116"/>
        <v>25659.633906639152</v>
      </c>
      <c r="AJ308" s="5">
        <f t="shared" si="117"/>
        <v>0</v>
      </c>
      <c r="AK308" s="5">
        <f t="shared" si="118"/>
        <v>0</v>
      </c>
      <c r="AL308" s="5">
        <f t="shared" si="119"/>
        <v>1679969.8499999999</v>
      </c>
      <c r="AM308" s="5">
        <f t="shared" si="120"/>
        <v>2176580.5350223444</v>
      </c>
      <c r="AN308" s="5">
        <f t="shared" si="121"/>
        <v>413825.68382911966</v>
      </c>
      <c r="AO308" s="5">
        <f t="shared" si="122"/>
        <v>2093795.5338291195</v>
      </c>
      <c r="AP308" s="5">
        <f>VLOOKUP(A308,'Detail SFPR'!$A$5:$M$361,13,FALSE)</f>
        <v>0</v>
      </c>
      <c r="AQ308" s="5">
        <f>VLOOKUP(A308,'Detail SFPR'!A:X,23,FALSE)</f>
        <v>2358416.6522361012</v>
      </c>
      <c r="AR308" s="5">
        <f>VLOOKUP(A308,'Detail SFPR'!$A$5:$T$361,19,FALSE)</f>
        <v>17383.990000000002</v>
      </c>
      <c r="AS308" s="5">
        <f>VLOOKUP(A308,'Detail SFPR'!$A$5:$U$360,21,FALSE)</f>
        <v>5126.1938399999999</v>
      </c>
      <c r="AT308" s="5">
        <f>VLOOKUP(A308,'Detail SFPR'!$A$5:$V$361,22,FALSE)</f>
        <v>125447.98497375719</v>
      </c>
      <c r="AU308" s="5">
        <f t="shared" si="139"/>
        <v>4600170.3548789788</v>
      </c>
      <c r="AV308" s="5"/>
      <c r="AW308" s="5">
        <v>0</v>
      </c>
      <c r="AX308" s="5">
        <v>0</v>
      </c>
      <c r="AY308" s="5">
        <f t="shared" si="123"/>
        <v>0</v>
      </c>
      <c r="AZ308" s="5">
        <f t="shared" si="124"/>
        <v>4600170.3548789788</v>
      </c>
      <c r="BA308" s="5">
        <f t="shared" si="125"/>
        <v>998957.21759148047</v>
      </c>
      <c r="BB308">
        <v>0</v>
      </c>
      <c r="BC308" s="5">
        <f t="shared" si="126"/>
        <v>998957.21759148047</v>
      </c>
      <c r="BD308" s="5">
        <f t="shared" si="127"/>
        <v>976571.192331</v>
      </c>
      <c r="BE308" s="5">
        <f t="shared" si="128"/>
        <v>118267.12390663916</v>
      </c>
      <c r="BF308" s="5">
        <f t="shared" si="129"/>
        <v>0</v>
      </c>
      <c r="BG308" s="5">
        <f t="shared" si="130"/>
        <v>0</v>
      </c>
      <c r="BH308" s="5">
        <f t="shared" si="131"/>
        <v>2093795.5338291198</v>
      </c>
      <c r="BI308" s="5">
        <f>VLOOKUP(A308,'Base Cost'!$A$5:$AF$361,32,FALSE)</f>
        <v>53905.067313110303</v>
      </c>
    </row>
    <row r="309" spans="1:61">
      <c r="A309" t="s">
        <v>682</v>
      </c>
      <c r="B309" t="s">
        <v>683</v>
      </c>
      <c r="C309" t="s">
        <v>80</v>
      </c>
      <c r="D309" s="12" t="s">
        <v>1070</v>
      </c>
      <c r="J309" s="5"/>
      <c r="K309" s="5"/>
      <c r="L309" s="5">
        <v>2401573.39</v>
      </c>
      <c r="M309" s="5">
        <f>VLOOKUP(A309,'Detail SFPR'!$A$5:$E$360,5,FALSE)</f>
        <v>2295521.0505384072</v>
      </c>
      <c r="N309" s="5">
        <f t="shared" si="112"/>
        <v>-88373.414473345416</v>
      </c>
      <c r="O309" s="5">
        <v>325230.57</v>
      </c>
      <c r="P309" s="5">
        <f>VLOOKUP(A309,'Detail SFPR'!$A$5:$F$360,6,FALSE)</f>
        <v>332368.49</v>
      </c>
      <c r="Q309" s="5">
        <f t="shared" si="113"/>
        <v>5948.0287359999866</v>
      </c>
      <c r="R309" s="5">
        <v>334691.53000000003</v>
      </c>
      <c r="S309" s="5">
        <f>VLOOKUP(A309,'Detail SFPR'!$A$5:$G$360,7,FALSE)</f>
        <v>275597.94605847477</v>
      </c>
      <c r="T309" s="5">
        <f t="shared" si="132"/>
        <v>-49242.683498473001</v>
      </c>
      <c r="U309" s="5">
        <v>2272</v>
      </c>
      <c r="V309" s="5">
        <f>VLOOKUP(A309,'Detail SFPR'!$A$5:$H$360,8,FALSE)</f>
        <v>1299.7018970000001</v>
      </c>
      <c r="W309" s="5">
        <f t="shared" si="133"/>
        <v>-810.2160092298999</v>
      </c>
      <c r="X309" s="5">
        <v>46312.639999999999</v>
      </c>
      <c r="Y309" s="5">
        <f>VLOOKUP(A309,'Detail SFPR'!$A$5:$I$360,9,FALSE)</f>
        <v>395862.93800552934</v>
      </c>
      <c r="Z309" s="5">
        <f t="shared" si="134"/>
        <v>291280.2633280076</v>
      </c>
      <c r="AA309" s="5">
        <f t="shared" si="135"/>
        <v>3110080.1300000004</v>
      </c>
      <c r="AB309" s="5">
        <f t="shared" si="136"/>
        <v>3300650.1264994112</v>
      </c>
      <c r="AC309" s="5">
        <f t="shared" si="137"/>
        <v>158801.97808295928</v>
      </c>
      <c r="AD309" s="5">
        <f t="shared" si="138"/>
        <v>3268882.1080829594</v>
      </c>
      <c r="AE309" s="5"/>
      <c r="AF309" s="5"/>
      <c r="AG309" s="5">
        <f t="shared" si="114"/>
        <v>-88373.414473345416</v>
      </c>
      <c r="AH309" s="5">
        <f t="shared" si="115"/>
        <v>5948.0287359999866</v>
      </c>
      <c r="AI309" s="5">
        <f t="shared" si="116"/>
        <v>-49242.683498473001</v>
      </c>
      <c r="AJ309" s="5">
        <f t="shared" si="117"/>
        <v>-810.2160092298999</v>
      </c>
      <c r="AK309" s="5">
        <f t="shared" si="118"/>
        <v>291280.2633280076</v>
      </c>
      <c r="AL309" s="5">
        <f t="shared" si="119"/>
        <v>3110080.1300000004</v>
      </c>
      <c r="AM309" s="5">
        <f t="shared" si="120"/>
        <v>3300650.1264994112</v>
      </c>
      <c r="AN309" s="5">
        <f t="shared" si="121"/>
        <v>158801.97808295928</v>
      </c>
      <c r="AO309" s="5">
        <f t="shared" si="122"/>
        <v>3268882.1080829594</v>
      </c>
      <c r="AP309" s="5">
        <f>VLOOKUP(A309,'Detail SFPR'!$A$5:$M$361,13,FALSE)</f>
        <v>0</v>
      </c>
      <c r="AQ309" s="5">
        <f>VLOOKUP(A309,'Detail SFPR'!A:X,23,FALSE)</f>
        <v>3705693.3119755727</v>
      </c>
      <c r="AR309" s="5">
        <f>VLOOKUP(A309,'Detail SFPR'!$A$5:$T$361,19,FALSE)</f>
        <v>11962.27</v>
      </c>
      <c r="AS309" s="5">
        <f>VLOOKUP(A309,'Detail SFPR'!$A$5:$U$360,21,FALSE)</f>
        <v>11418.687959999999</v>
      </c>
      <c r="AT309" s="5">
        <f>VLOOKUP(A309,'Detail SFPR'!$A$5:$V$361,22,FALSE)</f>
        <v>279437.61791616183</v>
      </c>
      <c r="AU309" s="5">
        <f t="shared" si="139"/>
        <v>7277393.9959346931</v>
      </c>
      <c r="AV309" s="5"/>
      <c r="AW309" s="5">
        <v>0</v>
      </c>
      <c r="AX309" s="5">
        <v>0</v>
      </c>
      <c r="AY309" s="5">
        <f t="shared" si="123"/>
        <v>0</v>
      </c>
      <c r="AZ309" s="5">
        <f t="shared" si="124"/>
        <v>7277393.9959346931</v>
      </c>
      <c r="BA309" s="5">
        <f t="shared" si="125"/>
        <v>2313199.9755266546</v>
      </c>
      <c r="BB309">
        <v>0</v>
      </c>
      <c r="BC309" s="5">
        <f t="shared" si="126"/>
        <v>2313199.9755266546</v>
      </c>
      <c r="BD309" s="5">
        <f t="shared" si="127"/>
        <v>331178.59873600001</v>
      </c>
      <c r="BE309" s="5">
        <f t="shared" si="128"/>
        <v>285448.846501527</v>
      </c>
      <c r="BF309" s="5">
        <f t="shared" si="129"/>
        <v>1461.7839907701</v>
      </c>
      <c r="BG309" s="5">
        <f t="shared" si="130"/>
        <v>337592.90332800761</v>
      </c>
      <c r="BH309" s="5">
        <f t="shared" si="131"/>
        <v>3268882.108082959</v>
      </c>
      <c r="BI309" s="5">
        <f>VLOOKUP(A309,'Base Cost'!$A$5:$AF$361,32,FALSE)</f>
        <v>120074.49626821022</v>
      </c>
    </row>
    <row r="310" spans="1:61">
      <c r="A310" t="s">
        <v>684</v>
      </c>
      <c r="B310" t="s">
        <v>2008</v>
      </c>
      <c r="C310" t="s">
        <v>93</v>
      </c>
      <c r="D310" s="12" t="s">
        <v>1070</v>
      </c>
      <c r="J310" s="5"/>
      <c r="K310" s="5"/>
      <c r="L310" s="5">
        <v>3058146.07</v>
      </c>
      <c r="M310" s="5">
        <f>VLOOKUP(A310,'Detail SFPR'!$A$5:$E$360,5,FALSE)</f>
        <v>5865441.9451472769</v>
      </c>
      <c r="N310" s="5">
        <f t="shared" si="112"/>
        <v>2339319.6527602263</v>
      </c>
      <c r="O310" s="5">
        <v>182925.4</v>
      </c>
      <c r="P310" s="5">
        <f>VLOOKUP(A310,'Detail SFPR'!$A$5:$F$360,6,FALSE)</f>
        <v>377796.77</v>
      </c>
      <c r="Q310" s="5">
        <f t="shared" si="113"/>
        <v>162386.31262100002</v>
      </c>
      <c r="R310" s="5">
        <v>456436.93</v>
      </c>
      <c r="S310" s="5">
        <f>VLOOKUP(A310,'Detail SFPR'!$A$5:$G$360,7,FALSE)</f>
        <v>553116.35756297584</v>
      </c>
      <c r="T310" s="5">
        <f t="shared" si="132"/>
        <v>80562.966988227781</v>
      </c>
      <c r="U310" s="5">
        <v>83868.100000000006</v>
      </c>
      <c r="V310" s="5">
        <f>VLOOKUP(A310,'Detail SFPR'!$A$5:$H$360,8,FALSE)</f>
        <v>267727.96593492222</v>
      </c>
      <c r="W310" s="5">
        <f t="shared" si="133"/>
        <v>153210.42628357068</v>
      </c>
      <c r="X310" s="5">
        <v>482544.48</v>
      </c>
      <c r="Y310" s="5">
        <f>VLOOKUP(A310,'Detail SFPR'!$A$5:$I$360,9,FALSE)</f>
        <v>1748512.0192623199</v>
      </c>
      <c r="Z310" s="5">
        <f t="shared" si="134"/>
        <v>1054930.7504672913</v>
      </c>
      <c r="AA310" s="5">
        <f t="shared" si="135"/>
        <v>4263920.9800000004</v>
      </c>
      <c r="AB310" s="5">
        <f t="shared" si="136"/>
        <v>8812595.0579074956</v>
      </c>
      <c r="AC310" s="5">
        <f t="shared" si="137"/>
        <v>3790410.1091203159</v>
      </c>
      <c r="AD310" s="5">
        <f t="shared" si="138"/>
        <v>8054331.0891203163</v>
      </c>
      <c r="AE310" s="5"/>
      <c r="AF310" s="5"/>
      <c r="AG310" s="5">
        <f t="shared" si="114"/>
        <v>2339319.6527602263</v>
      </c>
      <c r="AH310" s="5">
        <f t="shared" si="115"/>
        <v>162386.31262100002</v>
      </c>
      <c r="AI310" s="5">
        <f t="shared" si="116"/>
        <v>80562.966988227781</v>
      </c>
      <c r="AJ310" s="5">
        <f t="shared" si="117"/>
        <v>153210.42628357068</v>
      </c>
      <c r="AK310" s="5">
        <f t="shared" si="118"/>
        <v>1054930.7504672913</v>
      </c>
      <c r="AL310" s="5">
        <f t="shared" si="119"/>
        <v>4263920.9800000004</v>
      </c>
      <c r="AM310" s="5">
        <f t="shared" si="120"/>
        <v>8812595.0579074956</v>
      </c>
      <c r="AN310" s="5">
        <f t="shared" si="121"/>
        <v>3790410.1091203159</v>
      </c>
      <c r="AO310" s="5">
        <f t="shared" si="122"/>
        <v>8054331.0891203163</v>
      </c>
      <c r="AP310" s="5">
        <f>VLOOKUP(A310,'Detail SFPR'!$A$5:$M$361,13,FALSE)</f>
        <v>0</v>
      </c>
      <c r="AQ310" s="5">
        <f>VLOOKUP(A310,'Detail SFPR'!A:X,23,FALSE)</f>
        <v>9790390.5860156287</v>
      </c>
      <c r="AR310" s="5">
        <f>VLOOKUP(A310,'Detail SFPR'!$A$5:$T$361,19,FALSE)</f>
        <v>13187.95</v>
      </c>
      <c r="AS310" s="5">
        <f>VLOOKUP(A310,'Detail SFPR'!$A$5:$U$360,21,FALSE)</f>
        <v>27565.312600000001</v>
      </c>
      <c r="AT310" s="5">
        <f>VLOOKUP(A310,'Detail SFPR'!$A$5:$V$361,22,FALSE)</f>
        <v>674577.08950813313</v>
      </c>
      <c r="AU310" s="5">
        <f t="shared" si="139"/>
        <v>18560052.02724408</v>
      </c>
      <c r="AV310" s="5"/>
      <c r="AW310" s="5">
        <v>0</v>
      </c>
      <c r="AX310" s="5">
        <v>0</v>
      </c>
      <c r="AY310" s="5">
        <f t="shared" si="123"/>
        <v>0</v>
      </c>
      <c r="AZ310" s="5">
        <f t="shared" si="124"/>
        <v>18560052.02724408</v>
      </c>
      <c r="BA310" s="5">
        <f t="shared" si="125"/>
        <v>5397465.7227602266</v>
      </c>
      <c r="BB310">
        <v>0</v>
      </c>
      <c r="BC310" s="5">
        <f t="shared" si="126"/>
        <v>5397465.7227602266</v>
      </c>
      <c r="BD310" s="5">
        <f t="shared" si="127"/>
        <v>345311.71262100001</v>
      </c>
      <c r="BE310" s="5">
        <f t="shared" si="128"/>
        <v>536999.89698822773</v>
      </c>
      <c r="BF310" s="5">
        <f t="shared" si="129"/>
        <v>237078.52628357068</v>
      </c>
      <c r="BG310" s="5">
        <f t="shared" si="130"/>
        <v>1537475.2304672913</v>
      </c>
      <c r="BH310" s="5">
        <f t="shared" si="131"/>
        <v>8054331.0891203163</v>
      </c>
      <c r="BI310" s="5">
        <f>VLOOKUP(A310,'Base Cost'!$A$5:$AF$361,32,FALSE)</f>
        <v>289866.14193464204</v>
      </c>
    </row>
    <row r="311" spans="1:61">
      <c r="A311" t="s">
        <v>686</v>
      </c>
      <c r="B311" t="s">
        <v>2009</v>
      </c>
      <c r="C311" t="s">
        <v>75</v>
      </c>
      <c r="D311" s="12" t="s">
        <v>1070</v>
      </c>
      <c r="J311" s="5"/>
      <c r="K311" s="5"/>
      <c r="L311" s="5">
        <v>1259157.2</v>
      </c>
      <c r="M311" s="5">
        <f>VLOOKUP(A311,'Detail SFPR'!$A$5:$E$360,5,FALSE)</f>
        <v>1789125.3578297468</v>
      </c>
      <c r="N311" s="5">
        <f t="shared" si="112"/>
        <v>441622.46591952804</v>
      </c>
      <c r="O311" s="5">
        <v>183183.29</v>
      </c>
      <c r="P311" s="5">
        <f>VLOOKUP(A311,'Detail SFPR'!$A$5:$F$360,6,FALSE)</f>
        <v>227271.87</v>
      </c>
      <c r="Q311" s="5">
        <f t="shared" si="113"/>
        <v>36739.013713999993</v>
      </c>
      <c r="R311" s="5">
        <v>128921.61</v>
      </c>
      <c r="S311" s="5">
        <f>VLOOKUP(A311,'Detail SFPR'!$A$5:$G$360,7,FALSE)</f>
        <v>193049.21525577997</v>
      </c>
      <c r="T311" s="5">
        <f t="shared" si="132"/>
        <v>53437.533459641454</v>
      </c>
      <c r="U311" s="5">
        <v>0</v>
      </c>
      <c r="V311" s="5">
        <f>VLOOKUP(A311,'Detail SFPR'!$A$5:$H$360,8,FALSE)</f>
        <v>7798.2113820000013</v>
      </c>
      <c r="W311" s="5">
        <f t="shared" si="133"/>
        <v>6498.2495446206012</v>
      </c>
      <c r="X311" s="5">
        <v>0</v>
      </c>
      <c r="Y311" s="5">
        <f>VLOOKUP(A311,'Detail SFPR'!$A$5:$I$360,9,FALSE)</f>
        <v>0</v>
      </c>
      <c r="Z311" s="5">
        <f t="shared" si="134"/>
        <v>0</v>
      </c>
      <c r="AA311" s="5">
        <f t="shared" si="135"/>
        <v>1571262.1</v>
      </c>
      <c r="AB311" s="5">
        <f t="shared" si="136"/>
        <v>2217244.6544675268</v>
      </c>
      <c r="AC311" s="5">
        <f t="shared" si="137"/>
        <v>538297.26263779018</v>
      </c>
      <c r="AD311" s="5">
        <f t="shared" si="138"/>
        <v>2109559.3626377904</v>
      </c>
      <c r="AE311" s="5"/>
      <c r="AF311" s="5"/>
      <c r="AG311" s="5">
        <f t="shared" si="114"/>
        <v>441622.46591952804</v>
      </c>
      <c r="AH311" s="5">
        <f t="shared" si="115"/>
        <v>36739.013713999993</v>
      </c>
      <c r="AI311" s="5">
        <f t="shared" si="116"/>
        <v>53437.533459641454</v>
      </c>
      <c r="AJ311" s="5">
        <f t="shared" si="117"/>
        <v>6498.2495446206012</v>
      </c>
      <c r="AK311" s="5">
        <f t="shared" si="118"/>
        <v>0</v>
      </c>
      <c r="AL311" s="5">
        <f t="shared" si="119"/>
        <v>1571262.1</v>
      </c>
      <c r="AM311" s="5">
        <f t="shared" si="120"/>
        <v>2217244.6544675268</v>
      </c>
      <c r="AN311" s="5">
        <f t="shared" si="121"/>
        <v>538297.26263779018</v>
      </c>
      <c r="AO311" s="5">
        <f t="shared" si="122"/>
        <v>2109559.3626377904</v>
      </c>
      <c r="AP311" s="5">
        <f>VLOOKUP(A311,'Detail SFPR'!$A$5:$M$361,13,FALSE)</f>
        <v>0</v>
      </c>
      <c r="AQ311" s="5">
        <f>VLOOKUP(A311,'Detail SFPR'!A:X,23,FALSE)</f>
        <v>2527302.5357611896</v>
      </c>
      <c r="AR311" s="5">
        <f>VLOOKUP(A311,'Detail SFPR'!$A$5:$T$361,19,FALSE)</f>
        <v>10546.49</v>
      </c>
      <c r="AS311" s="5">
        <f>VLOOKUP(A311,'Detail SFPR'!$A$5:$U$360,21,FALSE)</f>
        <v>8740.9301599999999</v>
      </c>
      <c r="AT311" s="5">
        <f>VLOOKUP(A311,'Detail SFPR'!$A$5:$V$361,22,FALSE)</f>
        <v>213907.64953366283</v>
      </c>
      <c r="AU311" s="5">
        <f t="shared" si="139"/>
        <v>4870056.9680926437</v>
      </c>
      <c r="AV311" s="5"/>
      <c r="AW311" s="5">
        <v>0</v>
      </c>
      <c r="AX311" s="5">
        <v>0</v>
      </c>
      <c r="AY311" s="5">
        <f t="shared" si="123"/>
        <v>0</v>
      </c>
      <c r="AZ311" s="5">
        <f t="shared" si="124"/>
        <v>4870056.9680926437</v>
      </c>
      <c r="BA311" s="5">
        <f t="shared" si="125"/>
        <v>1700779.6659195279</v>
      </c>
      <c r="BB311">
        <v>0</v>
      </c>
      <c r="BC311" s="5">
        <f t="shared" si="126"/>
        <v>1700779.6659195279</v>
      </c>
      <c r="BD311" s="5">
        <f t="shared" si="127"/>
        <v>219922.30371400001</v>
      </c>
      <c r="BE311" s="5">
        <f t="shared" si="128"/>
        <v>182359.14345964146</v>
      </c>
      <c r="BF311" s="5">
        <f t="shared" si="129"/>
        <v>6498.2495446206012</v>
      </c>
      <c r="BG311" s="5">
        <f t="shared" si="130"/>
        <v>0</v>
      </c>
      <c r="BH311" s="5">
        <f t="shared" si="131"/>
        <v>2109559.3626377899</v>
      </c>
      <c r="BI311" s="5">
        <f>VLOOKUP(A311,'Base Cost'!$A$5:$AF$361,32,FALSE)</f>
        <v>91916.23324450721</v>
      </c>
    </row>
    <row r="312" spans="1:61">
      <c r="A312" t="s">
        <v>688</v>
      </c>
      <c r="B312" t="s">
        <v>689</v>
      </c>
      <c r="C312" t="s">
        <v>193</v>
      </c>
      <c r="D312" s="12" t="s">
        <v>1070</v>
      </c>
      <c r="J312" s="5"/>
      <c r="K312" s="5"/>
      <c r="L312" s="5">
        <v>871150.99</v>
      </c>
      <c r="M312" s="5">
        <f>VLOOKUP(A312,'Detail SFPR'!$A$5:$E$360,5,FALSE)</f>
        <v>1010282.2306701108</v>
      </c>
      <c r="N312" s="5">
        <f t="shared" si="112"/>
        <v>115938.06285040334</v>
      </c>
      <c r="O312" s="5">
        <v>85007.22</v>
      </c>
      <c r="P312" s="5">
        <f>VLOOKUP(A312,'Detail SFPR'!$A$5:$F$360,6,FALSE)</f>
        <v>84688.260000000009</v>
      </c>
      <c r="Q312" s="5">
        <f t="shared" si="113"/>
        <v>-265.7893679999932</v>
      </c>
      <c r="R312" s="5">
        <v>67901.72</v>
      </c>
      <c r="S312" s="5">
        <f>VLOOKUP(A312,'Detail SFPR'!$A$5:$G$360,7,FALSE)</f>
        <v>122735.61196142188</v>
      </c>
      <c r="T312" s="5">
        <f t="shared" si="132"/>
        <v>45693.08217145285</v>
      </c>
      <c r="U312" s="5">
        <v>57060.800000000003</v>
      </c>
      <c r="V312" s="5">
        <f>VLOOKUP(A312,'Detail SFPR'!$A$5:$H$360,8,FALSE)</f>
        <v>65099.601584599266</v>
      </c>
      <c r="W312" s="5">
        <f t="shared" si="133"/>
        <v>6698.7333604465666</v>
      </c>
      <c r="X312" s="5">
        <v>0</v>
      </c>
      <c r="Y312" s="5">
        <f>VLOOKUP(A312,'Detail SFPR'!$A$5:$I$360,9,FALSE)</f>
        <v>0</v>
      </c>
      <c r="Z312" s="5">
        <f t="shared" si="134"/>
        <v>0</v>
      </c>
      <c r="AA312" s="5">
        <f t="shared" si="135"/>
        <v>1081120.73</v>
      </c>
      <c r="AB312" s="5">
        <f t="shared" si="136"/>
        <v>1282805.7042161319</v>
      </c>
      <c r="AC312" s="5">
        <f t="shared" si="137"/>
        <v>168064.08901430274</v>
      </c>
      <c r="AD312" s="5">
        <f t="shared" si="138"/>
        <v>1249184.8190143027</v>
      </c>
      <c r="AE312" s="5"/>
      <c r="AF312" s="5"/>
      <c r="AG312" s="5">
        <f t="shared" si="114"/>
        <v>115938.06285040334</v>
      </c>
      <c r="AH312" s="5">
        <f t="shared" si="115"/>
        <v>-265.7893679999932</v>
      </c>
      <c r="AI312" s="5">
        <f t="shared" si="116"/>
        <v>45693.08217145285</v>
      </c>
      <c r="AJ312" s="5">
        <f t="shared" si="117"/>
        <v>6698.7333604465666</v>
      </c>
      <c r="AK312" s="5">
        <f t="shared" si="118"/>
        <v>0</v>
      </c>
      <c r="AL312" s="5">
        <f t="shared" si="119"/>
        <v>1081120.73</v>
      </c>
      <c r="AM312" s="5">
        <f t="shared" si="120"/>
        <v>1282805.7042161319</v>
      </c>
      <c r="AN312" s="5">
        <f t="shared" si="121"/>
        <v>168064.08901430274</v>
      </c>
      <c r="AO312" s="5">
        <f t="shared" si="122"/>
        <v>1249184.8190143027</v>
      </c>
      <c r="AP312" s="5">
        <f>VLOOKUP(A312,'Detail SFPR'!$A$5:$M$361,13,FALSE)</f>
        <v>0</v>
      </c>
      <c r="AQ312" s="5">
        <f>VLOOKUP(A312,'Detail SFPR'!A:X,23,FALSE)</f>
        <v>1455124.7228620749</v>
      </c>
      <c r="AR312" s="5">
        <f>VLOOKUP(A312,'Detail SFPR'!$A$5:$T$361,19,FALSE)</f>
        <v>10962.65</v>
      </c>
      <c r="AS312" s="5">
        <f>VLOOKUP(A312,'Detail SFPR'!$A$5:$U$360,21,FALSE)</f>
        <v>4857.8945999999996</v>
      </c>
      <c r="AT312" s="5">
        <f>VLOOKUP(A312,'Detail SFPR'!$A$5:$V$361,22,FALSE)</f>
        <v>118882.178045943</v>
      </c>
      <c r="AU312" s="5">
        <f t="shared" si="139"/>
        <v>2839012.2645223201</v>
      </c>
      <c r="AV312" s="5"/>
      <c r="AW312" s="5">
        <v>0</v>
      </c>
      <c r="AX312" s="5">
        <v>0</v>
      </c>
      <c r="AY312" s="5">
        <f t="shared" si="123"/>
        <v>0</v>
      </c>
      <c r="AZ312" s="5">
        <f t="shared" si="124"/>
        <v>2839012.2645223201</v>
      </c>
      <c r="BA312" s="5">
        <f t="shared" si="125"/>
        <v>987089.05285040336</v>
      </c>
      <c r="BB312">
        <v>0</v>
      </c>
      <c r="BC312" s="5">
        <f t="shared" si="126"/>
        <v>987089.05285040336</v>
      </c>
      <c r="BD312" s="5">
        <f t="shared" si="127"/>
        <v>84741.430632000003</v>
      </c>
      <c r="BE312" s="5">
        <f t="shared" si="128"/>
        <v>113594.80217145284</v>
      </c>
      <c r="BF312" s="5">
        <f t="shared" si="129"/>
        <v>63759.53336044657</v>
      </c>
      <c r="BG312" s="5">
        <f t="shared" si="130"/>
        <v>0</v>
      </c>
      <c r="BH312" s="5">
        <f t="shared" si="131"/>
        <v>1249184.8190143029</v>
      </c>
      <c r="BI312" s="5">
        <f>VLOOKUP(A312,'Base Cost'!$A$5:$AF$361,32,FALSE)</f>
        <v>51083.73650829307</v>
      </c>
    </row>
    <row r="313" spans="1:61">
      <c r="A313" t="s">
        <v>692</v>
      </c>
      <c r="B313" t="s">
        <v>693</v>
      </c>
      <c r="C313" t="s">
        <v>80</v>
      </c>
      <c r="D313" s="12" t="s">
        <v>1070</v>
      </c>
      <c r="J313" s="5"/>
      <c r="K313" s="5"/>
      <c r="L313" s="5">
        <v>2431884.09</v>
      </c>
      <c r="M313" s="5">
        <f>VLOOKUP(A313,'Detail SFPR'!$A$5:$E$360,5,FALSE)</f>
        <v>3336912.7787287403</v>
      </c>
      <c r="N313" s="5">
        <f t="shared" si="112"/>
        <v>754160.40631765942</v>
      </c>
      <c r="O313" s="5">
        <v>563848.78</v>
      </c>
      <c r="P313" s="5">
        <f>VLOOKUP(A313,'Detail SFPR'!$A$5:$F$360,6,FALSE)</f>
        <v>540242.65999999992</v>
      </c>
      <c r="Q313" s="5">
        <f t="shared" si="113"/>
        <v>-19670.979796000094</v>
      </c>
      <c r="R313" s="5">
        <v>306576.98</v>
      </c>
      <c r="S313" s="5">
        <f>VLOOKUP(A313,'Detail SFPR'!$A$5:$G$360,7,FALSE)</f>
        <v>335078.09296184406</v>
      </c>
      <c r="T313" s="5">
        <f t="shared" si="132"/>
        <v>23749.977431104668</v>
      </c>
      <c r="U313" s="5">
        <v>0</v>
      </c>
      <c r="V313" s="5">
        <f>VLOOKUP(A313,'Detail SFPR'!$A$5:$H$360,8,FALSE)</f>
        <v>0</v>
      </c>
      <c r="W313" s="5">
        <f t="shared" si="133"/>
        <v>0</v>
      </c>
      <c r="X313" s="5">
        <v>714697.2</v>
      </c>
      <c r="Y313" s="5">
        <f>VLOOKUP(A313,'Detail SFPR'!$A$5:$I$360,9,FALSE)</f>
        <v>848970.61988893163</v>
      </c>
      <c r="Z313" s="5">
        <f t="shared" si="134"/>
        <v>111890.04079344677</v>
      </c>
      <c r="AA313" s="5">
        <f t="shared" si="135"/>
        <v>4017007.05</v>
      </c>
      <c r="AB313" s="5">
        <f t="shared" si="136"/>
        <v>5061204.151579516</v>
      </c>
      <c r="AC313" s="5">
        <f t="shared" si="137"/>
        <v>870129.44474621071</v>
      </c>
      <c r="AD313" s="5">
        <f t="shared" si="138"/>
        <v>4887136.4947462101</v>
      </c>
      <c r="AE313" s="5"/>
      <c r="AF313" s="5"/>
      <c r="AG313" s="5">
        <f t="shared" si="114"/>
        <v>754160.40631765942</v>
      </c>
      <c r="AH313" s="5">
        <f t="shared" si="115"/>
        <v>-19670.979796000094</v>
      </c>
      <c r="AI313" s="5">
        <f t="shared" si="116"/>
        <v>23749.977431104668</v>
      </c>
      <c r="AJ313" s="5">
        <f t="shared" si="117"/>
        <v>0</v>
      </c>
      <c r="AK313" s="5">
        <f t="shared" si="118"/>
        <v>111890.04079344677</v>
      </c>
      <c r="AL313" s="5">
        <f t="shared" si="119"/>
        <v>4017007.05</v>
      </c>
      <c r="AM313" s="5">
        <f t="shared" si="120"/>
        <v>5061204.151579516</v>
      </c>
      <c r="AN313" s="5">
        <f t="shared" si="121"/>
        <v>870129.44474621071</v>
      </c>
      <c r="AO313" s="5">
        <f t="shared" si="122"/>
        <v>4887136.4947462101</v>
      </c>
      <c r="AP313" s="5">
        <f>VLOOKUP(A313,'Detail SFPR'!$A$5:$M$361,13,FALSE)</f>
        <v>0</v>
      </c>
      <c r="AQ313" s="5">
        <f>VLOOKUP(A313,'Detail SFPR'!A:X,23,FALSE)</f>
        <v>5561257.7539634388</v>
      </c>
      <c r="AR313" s="5">
        <f>VLOOKUP(A313,'Detail SFPR'!$A$5:$T$361,19,FALSE)</f>
        <v>14760.92</v>
      </c>
      <c r="AS313" s="5">
        <f>VLOOKUP(A313,'Detail SFPR'!$A$5:$U$360,21,FALSE)</f>
        <v>14097.153719999998</v>
      </c>
      <c r="AT313" s="5">
        <f>VLOOKUP(A313,'Detail SFPR'!$A$5:$V$361,22,FALSE)</f>
        <v>344984.91146392259</v>
      </c>
      <c r="AU313" s="5">
        <f t="shared" si="139"/>
        <v>10822237.233893571</v>
      </c>
      <c r="AV313" s="5"/>
      <c r="AW313" s="5">
        <v>0</v>
      </c>
      <c r="AX313" s="5">
        <v>0</v>
      </c>
      <c r="AY313" s="5">
        <f t="shared" si="123"/>
        <v>0</v>
      </c>
      <c r="AZ313" s="5">
        <f t="shared" si="124"/>
        <v>10822237.233893571</v>
      </c>
      <c r="BA313" s="5">
        <f t="shared" si="125"/>
        <v>3186044.4963176595</v>
      </c>
      <c r="BB313">
        <v>0</v>
      </c>
      <c r="BC313" s="5">
        <f t="shared" si="126"/>
        <v>3186044.4963176595</v>
      </c>
      <c r="BD313" s="5">
        <f t="shared" si="127"/>
        <v>544177.80020399997</v>
      </c>
      <c r="BE313" s="5">
        <f t="shared" si="128"/>
        <v>330326.95743110467</v>
      </c>
      <c r="BF313" s="5">
        <f t="shared" si="129"/>
        <v>0</v>
      </c>
      <c r="BG313" s="5">
        <f t="shared" si="130"/>
        <v>826587.24079344678</v>
      </c>
      <c r="BH313" s="5">
        <f t="shared" si="131"/>
        <v>4887136.494746211</v>
      </c>
      <c r="BI313" s="5">
        <f>VLOOKUP(A313,'Base Cost'!$A$5:$AF$361,32,FALSE)</f>
        <v>148240.20392484093</v>
      </c>
    </row>
    <row r="314" spans="1:61">
      <c r="A314" t="s">
        <v>694</v>
      </c>
      <c r="B314" t="s">
        <v>695</v>
      </c>
      <c r="C314" t="s">
        <v>98</v>
      </c>
      <c r="D314" s="12" t="s">
        <v>1070</v>
      </c>
      <c r="J314" s="5"/>
      <c r="K314" s="5"/>
      <c r="L314" s="5">
        <v>2866851.54</v>
      </c>
      <c r="M314" s="5">
        <f>VLOOKUP(A314,'Detail SFPR'!$A$5:$E$360,5,FALSE)</f>
        <v>6260056.0331110712</v>
      </c>
      <c r="N314" s="5">
        <f t="shared" si="112"/>
        <v>2827557.3041094556</v>
      </c>
      <c r="O314" s="5">
        <v>612254.18999999994</v>
      </c>
      <c r="P314" s="5">
        <f>VLOOKUP(A314,'Detail SFPR'!$A$5:$F$360,6,FALSE)</f>
        <v>1159039.92</v>
      </c>
      <c r="Q314" s="5">
        <f t="shared" si="113"/>
        <v>455636.548809</v>
      </c>
      <c r="R314" s="5">
        <v>366622.42</v>
      </c>
      <c r="S314" s="5">
        <f>VLOOKUP(A314,'Detail SFPR'!$A$5:$G$360,7,FALSE)</f>
        <v>813937.62532660144</v>
      </c>
      <c r="T314" s="5">
        <f t="shared" si="132"/>
        <v>372747.76059865701</v>
      </c>
      <c r="U314" s="5">
        <v>21919.77</v>
      </c>
      <c r="V314" s="5">
        <f>VLOOKUP(A314,'Detail SFPR'!$A$5:$H$360,8,FALSE)</f>
        <v>19768.736598500112</v>
      </c>
      <c r="W314" s="5">
        <f t="shared" si="133"/>
        <v>-1792.4561334698567</v>
      </c>
      <c r="X314" s="5">
        <v>1161458.3700000001</v>
      </c>
      <c r="Y314" s="5">
        <f>VLOOKUP(A314,'Detail SFPR'!$A$5:$I$360,9,FALSE)</f>
        <v>4218238.106704833</v>
      </c>
      <c r="Z314" s="5">
        <f t="shared" si="134"/>
        <v>2547214.5545961373</v>
      </c>
      <c r="AA314" s="5">
        <f t="shared" si="135"/>
        <v>5029106.29</v>
      </c>
      <c r="AB314" s="5">
        <f t="shared" si="136"/>
        <v>12471040.421741005</v>
      </c>
      <c r="AC314" s="5">
        <f t="shared" si="137"/>
        <v>6201363.7119797803</v>
      </c>
      <c r="AD314" s="5">
        <f t="shared" si="138"/>
        <v>11230470.001979779</v>
      </c>
      <c r="AE314" s="5"/>
      <c r="AF314" s="5"/>
      <c r="AG314" s="5">
        <f t="shared" si="114"/>
        <v>2827557.3041094556</v>
      </c>
      <c r="AH314" s="5">
        <f t="shared" si="115"/>
        <v>455636.548809</v>
      </c>
      <c r="AI314" s="5">
        <f t="shared" si="116"/>
        <v>372747.76059865701</v>
      </c>
      <c r="AJ314" s="5">
        <f t="shared" si="117"/>
        <v>-1792.4561334698567</v>
      </c>
      <c r="AK314" s="5">
        <f t="shared" si="118"/>
        <v>2547214.5545961373</v>
      </c>
      <c r="AL314" s="5">
        <f t="shared" si="119"/>
        <v>5029106.29</v>
      </c>
      <c r="AM314" s="5">
        <f t="shared" si="120"/>
        <v>12471040.421741005</v>
      </c>
      <c r="AN314" s="5">
        <f t="shared" si="121"/>
        <v>6201363.7119797803</v>
      </c>
      <c r="AO314" s="5">
        <f t="shared" si="122"/>
        <v>11230470.001979779</v>
      </c>
      <c r="AP314" s="5">
        <f>VLOOKUP(A314,'Detail SFPR'!$A$5:$M$361,13,FALSE)</f>
        <v>0</v>
      </c>
      <c r="AQ314" s="5">
        <f>VLOOKUP(A314,'Detail SFPR'!A:X,23,FALSE)</f>
        <v>13602665.05587473</v>
      </c>
      <c r="AR314" s="5">
        <f>VLOOKUP(A314,'Detail SFPR'!$A$5:$T$361,19,FALSE)</f>
        <v>16036.71</v>
      </c>
      <c r="AS314" s="5">
        <f>VLOOKUP(A314,'Detail SFPR'!$A$5:$U$360,21,FALSE)</f>
        <v>31901.952799999999</v>
      </c>
      <c r="AT314" s="5">
        <f>VLOOKUP(A314,'Detail SFPR'!$A$5:$V$361,22,FALSE)</f>
        <v>780703.15333372401</v>
      </c>
      <c r="AU314" s="5">
        <f t="shared" si="139"/>
        <v>25661776.873988234</v>
      </c>
      <c r="AV314" s="5"/>
      <c r="AW314" s="5">
        <v>0</v>
      </c>
      <c r="AX314" s="5">
        <v>0</v>
      </c>
      <c r="AY314" s="5">
        <f t="shared" si="123"/>
        <v>0</v>
      </c>
      <c r="AZ314" s="5">
        <f t="shared" si="124"/>
        <v>25661776.873988234</v>
      </c>
      <c r="BA314" s="5">
        <f t="shared" si="125"/>
        <v>5694408.8441094551</v>
      </c>
      <c r="BB314">
        <v>0</v>
      </c>
      <c r="BC314" s="5">
        <f t="shared" si="126"/>
        <v>5694408.8441094551</v>
      </c>
      <c r="BD314" s="5">
        <f t="shared" si="127"/>
        <v>1067890.738809</v>
      </c>
      <c r="BE314" s="5">
        <f t="shared" si="128"/>
        <v>739370.180598657</v>
      </c>
      <c r="BF314" s="5">
        <f t="shared" si="129"/>
        <v>20127.313866530145</v>
      </c>
      <c r="BG314" s="5">
        <f t="shared" si="130"/>
        <v>3708672.9245961374</v>
      </c>
      <c r="BH314" s="5">
        <f t="shared" si="131"/>
        <v>11230470.001979779</v>
      </c>
      <c r="BI314" s="5">
        <f>VLOOKUP(A314,'Base Cost'!$A$5:$AF$361,32,FALSE)</f>
        <v>335468.56923062977</v>
      </c>
    </row>
    <row r="315" spans="1:61">
      <c r="A315" t="s">
        <v>696</v>
      </c>
      <c r="B315" t="s">
        <v>697</v>
      </c>
      <c r="C315" t="s">
        <v>68</v>
      </c>
      <c r="D315" s="12" t="s">
        <v>1070</v>
      </c>
      <c r="J315" s="5"/>
      <c r="K315" s="5"/>
      <c r="L315" s="5">
        <v>4325661.1500000004</v>
      </c>
      <c r="M315" s="5">
        <f>VLOOKUP(A315,'Detail SFPR'!$A$5:$E$360,5,FALSE)</f>
        <v>6196520.8204855826</v>
      </c>
      <c r="N315" s="5">
        <f t="shared" si="112"/>
        <v>1558987.3634156357</v>
      </c>
      <c r="O315" s="5">
        <v>322449.05</v>
      </c>
      <c r="P315" s="5">
        <f>VLOOKUP(A315,'Detail SFPR'!$A$5:$F$360,6,FALSE)</f>
        <v>630653.48</v>
      </c>
      <c r="Q315" s="5">
        <f t="shared" si="113"/>
        <v>256826.75151900001</v>
      </c>
      <c r="R315" s="5">
        <v>164183.06</v>
      </c>
      <c r="S315" s="5">
        <f>VLOOKUP(A315,'Detail SFPR'!$A$5:$G$360,7,FALSE)</f>
        <v>80394.826411015165</v>
      </c>
      <c r="T315" s="5">
        <f t="shared" si="132"/>
        <v>-69820.735049701063</v>
      </c>
      <c r="U315" s="5">
        <v>0</v>
      </c>
      <c r="V315" s="5">
        <f>VLOOKUP(A315,'Detail SFPR'!$A$5:$H$360,8,FALSE)</f>
        <v>2167.5434300000002</v>
      </c>
      <c r="W315" s="5">
        <f t="shared" si="133"/>
        <v>1806.2139402190003</v>
      </c>
      <c r="X315" s="5">
        <v>312089.82</v>
      </c>
      <c r="Y315" s="5">
        <f>VLOOKUP(A315,'Detail SFPR'!$A$5:$I$360,9,FALSE)</f>
        <v>399078.34754554107</v>
      </c>
      <c r="Z315" s="5">
        <f t="shared" si="134"/>
        <v>72487.540003699367</v>
      </c>
      <c r="AA315" s="5">
        <f t="shared" si="135"/>
        <v>5124383.08</v>
      </c>
      <c r="AB315" s="5">
        <f t="shared" si="136"/>
        <v>7308815.0178721389</v>
      </c>
      <c r="AC315" s="5">
        <f t="shared" si="137"/>
        <v>1820287.1338288528</v>
      </c>
      <c r="AD315" s="5">
        <f t="shared" si="138"/>
        <v>6944670.2138288524</v>
      </c>
      <c r="AE315" s="5"/>
      <c r="AF315" s="5"/>
      <c r="AG315" s="5">
        <f t="shared" si="114"/>
        <v>1558987.3634156357</v>
      </c>
      <c r="AH315" s="5">
        <f t="shared" si="115"/>
        <v>256826.75151900001</v>
      </c>
      <c r="AI315" s="5">
        <f t="shared" si="116"/>
        <v>-69820.735049701063</v>
      </c>
      <c r="AJ315" s="5">
        <f t="shared" si="117"/>
        <v>1806.2139402190003</v>
      </c>
      <c r="AK315" s="5">
        <f t="shared" si="118"/>
        <v>72487.540003699367</v>
      </c>
      <c r="AL315" s="5">
        <f t="shared" si="119"/>
        <v>5124383.08</v>
      </c>
      <c r="AM315" s="5">
        <f t="shared" si="120"/>
        <v>7308815.0178721389</v>
      </c>
      <c r="AN315" s="5">
        <f t="shared" si="121"/>
        <v>1820287.1338288528</v>
      </c>
      <c r="AO315" s="5">
        <f t="shared" si="122"/>
        <v>6944670.2138288524</v>
      </c>
      <c r="AP315" s="5">
        <f>VLOOKUP(A315,'Detail SFPR'!$A$5:$M$361,13,FALSE)</f>
        <v>0</v>
      </c>
      <c r="AQ315" s="5">
        <f>VLOOKUP(A315,'Detail SFPR'!A:X,23,FALSE)</f>
        <v>8415370.2848240994</v>
      </c>
      <c r="AR315" s="5">
        <f>VLOOKUP(A315,'Detail SFPR'!$A$5:$T$361,19,FALSE)</f>
        <v>9771.7099999999991</v>
      </c>
      <c r="AS315" s="5">
        <f>VLOOKUP(A315,'Detail SFPR'!$A$5:$U$360,21,FALSE)</f>
        <v>31195.215119999997</v>
      </c>
      <c r="AT315" s="5">
        <f>VLOOKUP(A315,'Detail SFPR'!$A$5:$V$361,22,FALSE)</f>
        <v>763407.90063195955</v>
      </c>
      <c r="AU315" s="5">
        <f t="shared" si="139"/>
        <v>16164415.324404914</v>
      </c>
      <c r="AV315" s="5"/>
      <c r="AW315" s="5">
        <v>0</v>
      </c>
      <c r="AX315" s="5">
        <v>0</v>
      </c>
      <c r="AY315" s="5">
        <f t="shared" si="123"/>
        <v>0</v>
      </c>
      <c r="AZ315" s="5">
        <f t="shared" si="124"/>
        <v>16164415.324404914</v>
      </c>
      <c r="BA315" s="5">
        <f t="shared" si="125"/>
        <v>5884648.5134156365</v>
      </c>
      <c r="BB315">
        <v>0</v>
      </c>
      <c r="BC315" s="5">
        <f t="shared" si="126"/>
        <v>5884648.5134156365</v>
      </c>
      <c r="BD315" s="5">
        <f t="shared" si="127"/>
        <v>579275.80151899997</v>
      </c>
      <c r="BE315" s="5">
        <f t="shared" si="128"/>
        <v>94362.324950298935</v>
      </c>
      <c r="BF315" s="5">
        <f t="shared" si="129"/>
        <v>1806.2139402190003</v>
      </c>
      <c r="BG315" s="5">
        <f t="shared" si="130"/>
        <v>384577.36000369937</v>
      </c>
      <c r="BH315" s="5">
        <f t="shared" si="131"/>
        <v>6944670.2138288543</v>
      </c>
      <c r="BI315" s="5">
        <f>VLOOKUP(A315,'Base Cost'!$A$5:$AF$361,32,FALSE)</f>
        <v>328036.78974624112</v>
      </c>
    </row>
    <row r="316" spans="1:61">
      <c r="A316" t="s">
        <v>698</v>
      </c>
      <c r="B316" t="s">
        <v>699</v>
      </c>
      <c r="C316" t="s">
        <v>108</v>
      </c>
      <c r="D316" s="12" t="s">
        <v>1070</v>
      </c>
      <c r="J316" s="5"/>
      <c r="K316" s="5"/>
      <c r="L316" s="5">
        <v>2162137.71</v>
      </c>
      <c r="M316" s="5">
        <f>VLOOKUP(A316,'Detail SFPR'!$A$5:$E$360,5,FALSE)</f>
        <v>2656479.0133224521</v>
      </c>
      <c r="N316" s="5">
        <f t="shared" si="112"/>
        <v>411934.60805859935</v>
      </c>
      <c r="O316" s="5">
        <v>93753.02</v>
      </c>
      <c r="P316" s="5">
        <f>VLOOKUP(A316,'Detail SFPR'!$A$5:$F$360,6,FALSE)</f>
        <v>166501.21999999997</v>
      </c>
      <c r="Q316" s="5">
        <f t="shared" si="113"/>
        <v>60621.075059999974</v>
      </c>
      <c r="R316" s="5">
        <v>231927.58</v>
      </c>
      <c r="S316" s="5">
        <f>VLOOKUP(A316,'Detail SFPR'!$A$5:$G$360,7,FALSE)</f>
        <v>459913.15736457199</v>
      </c>
      <c r="T316" s="5">
        <f t="shared" si="132"/>
        <v>189980.38161789786</v>
      </c>
      <c r="U316" s="5">
        <v>3169.44</v>
      </c>
      <c r="V316" s="5">
        <f>VLOOKUP(A316,'Detail SFPR'!$A$5:$H$360,8,FALSE)</f>
        <v>8234.1925510000001</v>
      </c>
      <c r="W316" s="5">
        <f t="shared" si="133"/>
        <v>4220.4583007482997</v>
      </c>
      <c r="X316" s="5">
        <v>0</v>
      </c>
      <c r="Y316" s="5">
        <f>VLOOKUP(A316,'Detail SFPR'!$A$5:$I$360,9,FALSE)</f>
        <v>0</v>
      </c>
      <c r="Z316" s="5">
        <f t="shared" si="134"/>
        <v>0</v>
      </c>
      <c r="AA316" s="5">
        <f t="shared" si="135"/>
        <v>2490987.75</v>
      </c>
      <c r="AB316" s="5">
        <f t="shared" si="136"/>
        <v>3291127.5832380238</v>
      </c>
      <c r="AC316" s="5">
        <f t="shared" si="137"/>
        <v>666756.5230372455</v>
      </c>
      <c r="AD316" s="5">
        <f t="shared" si="138"/>
        <v>3157744.2730372455</v>
      </c>
      <c r="AE316" s="5"/>
      <c r="AF316" s="5"/>
      <c r="AG316" s="5">
        <f t="shared" si="114"/>
        <v>411934.60805859935</v>
      </c>
      <c r="AH316" s="5">
        <f t="shared" si="115"/>
        <v>60621.075059999974</v>
      </c>
      <c r="AI316" s="5">
        <f t="shared" si="116"/>
        <v>189980.38161789786</v>
      </c>
      <c r="AJ316" s="5">
        <f t="shared" si="117"/>
        <v>4220.4583007482997</v>
      </c>
      <c r="AK316" s="5">
        <f t="shared" si="118"/>
        <v>0</v>
      </c>
      <c r="AL316" s="5">
        <f t="shared" si="119"/>
        <v>2490987.75</v>
      </c>
      <c r="AM316" s="5">
        <f t="shared" si="120"/>
        <v>3291127.5832380238</v>
      </c>
      <c r="AN316" s="5">
        <f t="shared" si="121"/>
        <v>666756.5230372455</v>
      </c>
      <c r="AO316" s="5">
        <f t="shared" si="122"/>
        <v>3157744.2730372455</v>
      </c>
      <c r="AP316" s="5">
        <f>VLOOKUP(A316,'Detail SFPR'!$A$5:$M$361,13,FALSE)</f>
        <v>0</v>
      </c>
      <c r="AQ316" s="5">
        <f>VLOOKUP(A316,'Detail SFPR'!A:X,23,FALSE)</f>
        <v>3748884.3966835043</v>
      </c>
      <c r="AR316" s="5">
        <f>VLOOKUP(A316,'Detail SFPR'!$A$5:$T$361,19,FALSE)</f>
        <v>10601.29</v>
      </c>
      <c r="AS316" s="5">
        <f>VLOOKUP(A316,'Detail SFPR'!$A$5:$U$360,21,FALSE)</f>
        <v>12904.75288</v>
      </c>
      <c r="AT316" s="5">
        <f>VLOOKUP(A316,'Detail SFPR'!$A$5:$V$361,22,FALSE)</f>
        <v>315804.53176548047</v>
      </c>
      <c r="AU316" s="5">
        <f t="shared" si="139"/>
        <v>7245939.2443662304</v>
      </c>
      <c r="AV316" s="5"/>
      <c r="AW316" s="5">
        <v>0</v>
      </c>
      <c r="AX316" s="5">
        <v>0</v>
      </c>
      <c r="AY316" s="5">
        <f t="shared" si="123"/>
        <v>0</v>
      </c>
      <c r="AZ316" s="5">
        <f t="shared" si="124"/>
        <v>7245939.2443662304</v>
      </c>
      <c r="BA316" s="5">
        <f t="shared" si="125"/>
        <v>2574072.3180585993</v>
      </c>
      <c r="BB316">
        <v>0</v>
      </c>
      <c r="BC316" s="5">
        <f t="shared" si="126"/>
        <v>2574072.3180585993</v>
      </c>
      <c r="BD316" s="5">
        <f t="shared" si="127"/>
        <v>154374.09505999996</v>
      </c>
      <c r="BE316" s="5">
        <f t="shared" si="128"/>
        <v>421907.96161789785</v>
      </c>
      <c r="BF316" s="5">
        <f t="shared" si="129"/>
        <v>7389.8983007483002</v>
      </c>
      <c r="BG316" s="5">
        <f t="shared" si="130"/>
        <v>0</v>
      </c>
      <c r="BH316" s="5">
        <f t="shared" si="131"/>
        <v>3157744.273037245</v>
      </c>
      <c r="BI316" s="5">
        <f>VLOOKUP(A316,'Base Cost'!$A$5:$AF$361,32,FALSE)</f>
        <v>135701.3789114643</v>
      </c>
    </row>
    <row r="317" spans="1:61">
      <c r="A317" t="s">
        <v>700</v>
      </c>
      <c r="B317" t="s">
        <v>2011</v>
      </c>
      <c r="C317" t="s">
        <v>80</v>
      </c>
      <c r="D317" s="12" t="s">
        <v>1070</v>
      </c>
      <c r="J317" s="5"/>
      <c r="K317" s="5"/>
      <c r="L317" s="5">
        <v>2305655.4900000002</v>
      </c>
      <c r="M317" s="5">
        <f>VLOOKUP(A317,'Detail SFPR'!$A$5:$E$360,5,FALSE)</f>
        <v>2760333.4145956822</v>
      </c>
      <c r="N317" s="5">
        <f t="shared" si="112"/>
        <v>378883.11456558178</v>
      </c>
      <c r="O317" s="5">
        <v>179123.88</v>
      </c>
      <c r="P317" s="5">
        <f>VLOOKUP(A317,'Detail SFPR'!$A$5:$F$360,6,FALSE)</f>
        <v>212844.42</v>
      </c>
      <c r="Q317" s="5">
        <f t="shared" si="113"/>
        <v>28099.325982000009</v>
      </c>
      <c r="R317" s="5">
        <v>178874.23</v>
      </c>
      <c r="S317" s="5">
        <f>VLOOKUP(A317,'Detail SFPR'!$A$5:$G$360,7,FALSE)</f>
        <v>400370.62380830292</v>
      </c>
      <c r="T317" s="5">
        <f t="shared" si="132"/>
        <v>184572.94496045882</v>
      </c>
      <c r="U317" s="5">
        <v>0</v>
      </c>
      <c r="V317" s="5">
        <f>VLOOKUP(A317,'Detail SFPR'!$A$5:$H$360,8,FALSE)</f>
        <v>4766.9472240000005</v>
      </c>
      <c r="W317" s="5">
        <f t="shared" si="133"/>
        <v>3972.2971217592008</v>
      </c>
      <c r="X317" s="5">
        <v>0</v>
      </c>
      <c r="Y317" s="5">
        <f>VLOOKUP(A317,'Detail SFPR'!$A$5:$I$360,9,FALSE)</f>
        <v>0</v>
      </c>
      <c r="Z317" s="5">
        <f t="shared" si="134"/>
        <v>0</v>
      </c>
      <c r="AA317" s="5">
        <f t="shared" si="135"/>
        <v>2663653.6</v>
      </c>
      <c r="AB317" s="5">
        <f t="shared" si="136"/>
        <v>3378315.405627985</v>
      </c>
      <c r="AC317" s="5">
        <f t="shared" si="137"/>
        <v>595527.6826297997</v>
      </c>
      <c r="AD317" s="5">
        <f t="shared" si="138"/>
        <v>3259181.2826298</v>
      </c>
      <c r="AE317" s="5"/>
      <c r="AF317" s="5"/>
      <c r="AG317" s="5">
        <f t="shared" si="114"/>
        <v>378883.11456558178</v>
      </c>
      <c r="AH317" s="5">
        <f t="shared" si="115"/>
        <v>28099.325982000009</v>
      </c>
      <c r="AI317" s="5">
        <f t="shared" si="116"/>
        <v>184572.94496045882</v>
      </c>
      <c r="AJ317" s="5">
        <f t="shared" si="117"/>
        <v>3972.2971217592008</v>
      </c>
      <c r="AK317" s="5">
        <f t="shared" si="118"/>
        <v>0</v>
      </c>
      <c r="AL317" s="5">
        <f t="shared" si="119"/>
        <v>2663653.6</v>
      </c>
      <c r="AM317" s="5">
        <f t="shared" si="120"/>
        <v>3378315.405627985</v>
      </c>
      <c r="AN317" s="5">
        <f t="shared" si="121"/>
        <v>595527.6826297997</v>
      </c>
      <c r="AO317" s="5">
        <f t="shared" si="122"/>
        <v>3259181.2826298</v>
      </c>
      <c r="AP317" s="5">
        <f>VLOOKUP(A317,'Detail SFPR'!$A$5:$M$361,13,FALSE)</f>
        <v>0</v>
      </c>
      <c r="AQ317" s="5">
        <f>VLOOKUP(A317,'Detail SFPR'!A:X,23,FALSE)</f>
        <v>3847527.2640531859</v>
      </c>
      <c r="AR317" s="5">
        <f>VLOOKUP(A317,'Detail SFPR'!$A$5:$T$361,19,FALSE)</f>
        <v>10615.89</v>
      </c>
      <c r="AS317" s="5">
        <f>VLOOKUP(A317,'Detail SFPR'!$A$5:$U$360,21,FALSE)</f>
        <v>13227.685320000001</v>
      </c>
      <c r="AT317" s="5">
        <f>VLOOKUP(A317,'Detail SFPR'!$A$5:$V$361,22,FALSE)</f>
        <v>323707.31990520062</v>
      </c>
      <c r="AU317" s="5">
        <f t="shared" si="139"/>
        <v>7454259.4419081863</v>
      </c>
      <c r="AV317" s="5"/>
      <c r="AW317" s="5">
        <v>0</v>
      </c>
      <c r="AX317" s="5">
        <v>0</v>
      </c>
      <c r="AY317" s="5">
        <f t="shared" si="123"/>
        <v>0</v>
      </c>
      <c r="AZ317" s="5">
        <f t="shared" si="124"/>
        <v>7454259.4419081863</v>
      </c>
      <c r="BA317" s="5">
        <f t="shared" si="125"/>
        <v>2684538.6045655822</v>
      </c>
      <c r="BB317">
        <v>0</v>
      </c>
      <c r="BC317" s="5">
        <f t="shared" si="126"/>
        <v>2684538.6045655822</v>
      </c>
      <c r="BD317" s="5">
        <f t="shared" si="127"/>
        <v>207223.20598200001</v>
      </c>
      <c r="BE317" s="5">
        <f t="shared" si="128"/>
        <v>363447.17496045883</v>
      </c>
      <c r="BF317" s="5">
        <f t="shared" si="129"/>
        <v>3972.2971217592008</v>
      </c>
      <c r="BG317" s="5">
        <f t="shared" si="130"/>
        <v>0</v>
      </c>
      <c r="BH317" s="5">
        <f t="shared" si="131"/>
        <v>3259181.2826298</v>
      </c>
      <c r="BI317" s="5">
        <f>VLOOKUP(A317,'Base Cost'!$A$5:$AF$361,32,FALSE)</f>
        <v>139097.21126956859</v>
      </c>
    </row>
    <row r="318" spans="1:61">
      <c r="A318" t="s">
        <v>702</v>
      </c>
      <c r="B318" t="s">
        <v>703</v>
      </c>
      <c r="C318" t="s">
        <v>68</v>
      </c>
      <c r="D318" s="12" t="s">
        <v>1070</v>
      </c>
      <c r="J318" s="5"/>
      <c r="K318" s="5"/>
      <c r="L318" s="5">
        <v>658162.28</v>
      </c>
      <c r="M318" s="5">
        <f>VLOOKUP(A318,'Detail SFPR'!$A$5:$E$360,5,FALSE)</f>
        <v>803470.62625450618</v>
      </c>
      <c r="N318" s="5">
        <f t="shared" si="112"/>
        <v>121085.44493387997</v>
      </c>
      <c r="O318" s="5">
        <v>2532371.94</v>
      </c>
      <c r="P318" s="5">
        <f>VLOOKUP(A318,'Detail SFPR'!$A$5:$F$360,6,FALSE)</f>
        <v>2962147.48</v>
      </c>
      <c r="Q318" s="5">
        <f t="shared" si="113"/>
        <v>358131.95748200006</v>
      </c>
      <c r="R318" s="5">
        <v>43866.69</v>
      </c>
      <c r="S318" s="5">
        <f>VLOOKUP(A318,'Detail SFPR'!$A$5:$G$360,7,FALSE)</f>
        <v>15368.977717188789</v>
      </c>
      <c r="T318" s="5">
        <f t="shared" si="132"/>
        <v>-23747.143645266584</v>
      </c>
      <c r="U318" s="5">
        <v>0</v>
      </c>
      <c r="V318" s="5">
        <f>VLOOKUP(A318,'Detail SFPR'!$A$5:$H$360,8,FALSE)</f>
        <v>0</v>
      </c>
      <c r="W318" s="5">
        <f t="shared" si="133"/>
        <v>0</v>
      </c>
      <c r="X318" s="5">
        <v>176516.27</v>
      </c>
      <c r="Y318" s="5">
        <f>VLOOKUP(A318,'Detail SFPR'!$A$5:$I$360,9,FALSE)</f>
        <v>120159.50781040992</v>
      </c>
      <c r="Z318" s="5">
        <f t="shared" si="134"/>
        <v>-46962.089932585404</v>
      </c>
      <c r="AA318" s="5">
        <f t="shared" si="135"/>
        <v>3410917.1799999997</v>
      </c>
      <c r="AB318" s="5">
        <f t="shared" si="136"/>
        <v>3901146.5917821047</v>
      </c>
      <c r="AC318" s="5">
        <f t="shared" si="137"/>
        <v>408508.16883802798</v>
      </c>
      <c r="AD318" s="5">
        <f t="shared" si="138"/>
        <v>3819425.3488380276</v>
      </c>
      <c r="AE318" s="5"/>
      <c r="AF318" s="5"/>
      <c r="AG318" s="5">
        <f t="shared" si="114"/>
        <v>121085.44493387997</v>
      </c>
      <c r="AH318" s="5">
        <f t="shared" si="115"/>
        <v>358131.95748200006</v>
      </c>
      <c r="AI318" s="5">
        <f t="shared" si="116"/>
        <v>-23747.143645266584</v>
      </c>
      <c r="AJ318" s="5">
        <f t="shared" si="117"/>
        <v>0</v>
      </c>
      <c r="AK318" s="5">
        <f t="shared" si="118"/>
        <v>-46962.089932585404</v>
      </c>
      <c r="AL318" s="5">
        <f t="shared" si="119"/>
        <v>3410917.1799999997</v>
      </c>
      <c r="AM318" s="5">
        <f t="shared" si="120"/>
        <v>3901146.5917821047</v>
      </c>
      <c r="AN318" s="5">
        <f t="shared" si="121"/>
        <v>408508.16883802798</v>
      </c>
      <c r="AO318" s="5">
        <f t="shared" si="122"/>
        <v>3819425.3488380276</v>
      </c>
      <c r="AP318" s="5">
        <f>VLOOKUP(A318,'Detail SFPR'!$A$5:$M$361,13,FALSE)</f>
        <v>124357.74</v>
      </c>
      <c r="AQ318" s="5">
        <f>VLOOKUP(A318,'Detail SFPR'!A:X,23,FALSE)</f>
        <v>4164921.0718186963</v>
      </c>
      <c r="AR318" s="5">
        <f>VLOOKUP(A318,'Detail SFPR'!$A$5:$T$361,19,FALSE)</f>
        <v>41368.54</v>
      </c>
      <c r="AS318" s="5">
        <f>VLOOKUP(A318,'Detail SFPR'!$A$5:$U$360,21,FALSE)</f>
        <v>3930.3370800000002</v>
      </c>
      <c r="AT318" s="5">
        <f>VLOOKUP(A318,'Detail SFPR'!$A$5:$V$361,22,FALSE)</f>
        <v>96183.03215659142</v>
      </c>
      <c r="AU318" s="5">
        <f t="shared" si="139"/>
        <v>8250186.0698933154</v>
      </c>
      <c r="AV318" s="5"/>
      <c r="AW318" s="5">
        <v>0</v>
      </c>
      <c r="AX318" s="5">
        <v>0</v>
      </c>
      <c r="AY318" s="5">
        <f t="shared" si="123"/>
        <v>0</v>
      </c>
      <c r="AZ318" s="5">
        <f t="shared" si="124"/>
        <v>8250186.0698933154</v>
      </c>
      <c r="BA318" s="5">
        <f t="shared" si="125"/>
        <v>779247.72493388003</v>
      </c>
      <c r="BB318">
        <v>0</v>
      </c>
      <c r="BC318" s="5">
        <f t="shared" si="126"/>
        <v>779247.72493388003</v>
      </c>
      <c r="BD318" s="5">
        <f t="shared" si="127"/>
        <v>2890503.8974819998</v>
      </c>
      <c r="BE318" s="5">
        <f t="shared" si="128"/>
        <v>20119.546354733418</v>
      </c>
      <c r="BF318" s="5">
        <f t="shared" si="129"/>
        <v>0</v>
      </c>
      <c r="BG318" s="5">
        <f t="shared" si="130"/>
        <v>129554.18006741459</v>
      </c>
      <c r="BH318" s="5">
        <f t="shared" si="131"/>
        <v>3819425.3488380276</v>
      </c>
      <c r="BI318" s="5">
        <f>VLOOKUP(A318,'Base Cost'!$A$5:$AF$361,32,FALSE)</f>
        <v>41329.901184660128</v>
      </c>
    </row>
    <row r="319" spans="1:61">
      <c r="A319" t="s">
        <v>704</v>
      </c>
      <c r="B319" t="s">
        <v>2012</v>
      </c>
      <c r="C319" t="s">
        <v>80</v>
      </c>
      <c r="D319" s="12" t="s">
        <v>1070</v>
      </c>
      <c r="J319" s="5"/>
      <c r="K319" s="5"/>
      <c r="L319" s="5">
        <v>1721860.32</v>
      </c>
      <c r="M319" s="5">
        <f>VLOOKUP(A319,'Detail SFPR'!$A$5:$E$360,5,FALSE)</f>
        <v>1518275.2688790511</v>
      </c>
      <c r="N319" s="5">
        <f t="shared" si="112"/>
        <v>-169647.42309908679</v>
      </c>
      <c r="O319" s="5">
        <v>124981.92</v>
      </c>
      <c r="P319" s="5">
        <f>VLOOKUP(A319,'Detail SFPR'!$A$5:$F$360,6,FALSE)</f>
        <v>177533.62554979968</v>
      </c>
      <c r="Q319" s="5">
        <f t="shared" si="113"/>
        <v>43791.336234648072</v>
      </c>
      <c r="R319" s="5">
        <v>257099.96</v>
      </c>
      <c r="S319" s="5">
        <f>VLOOKUP(A319,'Detail SFPR'!$A$5:$G$360,7,FALSE)</f>
        <v>86711.851688337279</v>
      </c>
      <c r="T319" s="5">
        <f t="shared" si="132"/>
        <v>-141984.41065610855</v>
      </c>
      <c r="U319" s="5">
        <v>0</v>
      </c>
      <c r="V319" s="5">
        <f>VLOOKUP(A319,'Detail SFPR'!$A$5:$H$360,8,FALSE)</f>
        <v>0</v>
      </c>
      <c r="W319" s="5">
        <f t="shared" si="133"/>
        <v>0</v>
      </c>
      <c r="X319" s="5">
        <v>0</v>
      </c>
      <c r="Y319" s="5">
        <f>VLOOKUP(A319,'Detail SFPR'!$A$5:$I$360,9,FALSE)</f>
        <v>0</v>
      </c>
      <c r="Z319" s="5">
        <f t="shared" si="134"/>
        <v>0</v>
      </c>
      <c r="AA319" s="5">
        <f t="shared" si="135"/>
        <v>2103942.2000000002</v>
      </c>
      <c r="AB319" s="5">
        <f t="shared" si="136"/>
        <v>1782520.7461171881</v>
      </c>
      <c r="AC319" s="5">
        <f t="shared" si="137"/>
        <v>-267840.49752054724</v>
      </c>
      <c r="AD319" s="5">
        <f t="shared" si="138"/>
        <v>1836101.7024794528</v>
      </c>
      <c r="AE319" s="5"/>
      <c r="AF319" s="5"/>
      <c r="AG319" s="5">
        <f t="shared" si="114"/>
        <v>-169647.42309908679</v>
      </c>
      <c r="AH319" s="5">
        <f t="shared" si="115"/>
        <v>43791.336234648072</v>
      </c>
      <c r="AI319" s="5">
        <f t="shared" si="116"/>
        <v>-141984.41065610855</v>
      </c>
      <c r="AJ319" s="5">
        <f t="shared" si="117"/>
        <v>0</v>
      </c>
      <c r="AK319" s="5">
        <f t="shared" si="118"/>
        <v>0</v>
      </c>
      <c r="AL319" s="5">
        <f t="shared" si="119"/>
        <v>2103942.2000000002</v>
      </c>
      <c r="AM319" s="5">
        <f t="shared" si="120"/>
        <v>1782520.7461171881</v>
      </c>
      <c r="AN319" s="5">
        <f t="shared" si="121"/>
        <v>-267840.49752054724</v>
      </c>
      <c r="AO319" s="5">
        <f t="shared" si="122"/>
        <v>1782520.7461171881</v>
      </c>
      <c r="AP319" s="5">
        <f>VLOOKUP(A319,'Detail SFPR'!$A$5:$M$361,13,FALSE)</f>
        <v>0</v>
      </c>
      <c r="AQ319" s="5">
        <f>VLOOKUP(A319,'Detail SFPR'!A:X,23,FALSE)</f>
        <v>2046350.6491273863</v>
      </c>
      <c r="AR319" s="5">
        <f>VLOOKUP(A319,'Detail SFPR'!$A$5:$T$361,19,FALSE)</f>
        <v>9986.4</v>
      </c>
      <c r="AS319" s="5">
        <f>VLOOKUP(A319,'Detail SFPR'!$A$5:$U$360,21,FALSE)</f>
        <v>7437.7040399999996</v>
      </c>
      <c r="AT319" s="5">
        <f>VLOOKUP(A319,'Detail SFPR'!$A$5:$V$361,22,FALSE)</f>
        <v>182015.1585701982</v>
      </c>
      <c r="AU319" s="5">
        <f t="shared" si="139"/>
        <v>4028310.6578547726</v>
      </c>
      <c r="AV319" s="5"/>
      <c r="AW319" s="5">
        <v>0</v>
      </c>
      <c r="AX319" s="5">
        <v>0</v>
      </c>
      <c r="AY319" s="5">
        <f t="shared" si="123"/>
        <v>0</v>
      </c>
      <c r="AZ319" s="5">
        <f t="shared" si="124"/>
        <v>4028310.6578547726</v>
      </c>
      <c r="BA319" s="5">
        <f t="shared" si="125"/>
        <v>1518275.2688790511</v>
      </c>
      <c r="BB319">
        <v>0</v>
      </c>
      <c r="BC319" s="5">
        <f t="shared" si="126"/>
        <v>1518275.2688790511</v>
      </c>
      <c r="BD319" s="5">
        <f t="shared" si="127"/>
        <v>177533.62554979968</v>
      </c>
      <c r="BE319" s="5">
        <f t="shared" si="128"/>
        <v>86711.851688337279</v>
      </c>
      <c r="BF319" s="5">
        <f t="shared" si="129"/>
        <v>0</v>
      </c>
      <c r="BG319" s="5">
        <f t="shared" si="130"/>
        <v>0</v>
      </c>
      <c r="BH319" s="5">
        <f t="shared" si="131"/>
        <v>1782520.7461171881</v>
      </c>
      <c r="BI319" s="5">
        <f>VLOOKUP(A319,'Base Cost'!$A$5:$AF$361,32,FALSE)</f>
        <v>78212.012546757789</v>
      </c>
    </row>
    <row r="320" spans="1:61">
      <c r="A320" t="s">
        <v>706</v>
      </c>
      <c r="B320" t="s">
        <v>707</v>
      </c>
      <c r="C320" t="s">
        <v>98</v>
      </c>
      <c r="D320" s="12" t="s">
        <v>1070</v>
      </c>
      <c r="J320" s="5"/>
      <c r="K320" s="5"/>
      <c r="L320" s="5">
        <v>1302066.32</v>
      </c>
      <c r="M320" s="5">
        <f>VLOOKUP(A320,'Detail SFPR'!$A$5:$E$360,5,FALSE)</f>
        <v>1292116.0599138723</v>
      </c>
      <c r="N320" s="5">
        <f t="shared" si="112"/>
        <v>-8291.5517297702881</v>
      </c>
      <c r="O320" s="5">
        <v>142117.85999999999</v>
      </c>
      <c r="P320" s="5">
        <f>VLOOKUP(A320,'Detail SFPR'!$A$5:$F$360,6,FALSE)</f>
        <v>150173.38</v>
      </c>
      <c r="Q320" s="5">
        <f t="shared" si="113"/>
        <v>6712.6648160000159</v>
      </c>
      <c r="R320" s="5">
        <v>192678.61</v>
      </c>
      <c r="S320" s="5">
        <f>VLOOKUP(A320,'Detail SFPR'!$A$5:$G$360,7,FALSE)</f>
        <v>230249.87526173115</v>
      </c>
      <c r="T320" s="5">
        <f t="shared" si="132"/>
        <v>31308.135342600584</v>
      </c>
      <c r="U320" s="5">
        <v>5680</v>
      </c>
      <c r="V320" s="5">
        <f>VLOOKUP(A320,'Detail SFPR'!$A$5:$H$360,8,FALSE)</f>
        <v>10579.883350016669</v>
      </c>
      <c r="W320" s="5">
        <f t="shared" si="133"/>
        <v>4083.0727955688908</v>
      </c>
      <c r="X320" s="5">
        <v>0</v>
      </c>
      <c r="Y320" s="5">
        <f>VLOOKUP(A320,'Detail SFPR'!$A$5:$I$360,9,FALSE)</f>
        <v>51092.099634898077</v>
      </c>
      <c r="Z320" s="5">
        <f t="shared" si="134"/>
        <v>42575.046625760573</v>
      </c>
      <c r="AA320" s="5">
        <f t="shared" si="135"/>
        <v>1642542.79</v>
      </c>
      <c r="AB320" s="5">
        <f t="shared" si="136"/>
        <v>1734211.2981605183</v>
      </c>
      <c r="AC320" s="5">
        <f t="shared" si="137"/>
        <v>76387.367850159775</v>
      </c>
      <c r="AD320" s="5">
        <f t="shared" si="138"/>
        <v>1718930.1578501598</v>
      </c>
      <c r="AE320" s="5"/>
      <c r="AF320" s="5"/>
      <c r="AG320" s="5">
        <f t="shared" si="114"/>
        <v>-8291.5517297702881</v>
      </c>
      <c r="AH320" s="5">
        <f t="shared" si="115"/>
        <v>6712.6648160000159</v>
      </c>
      <c r="AI320" s="5">
        <f t="shared" si="116"/>
        <v>31308.135342600584</v>
      </c>
      <c r="AJ320" s="5">
        <f t="shared" si="117"/>
        <v>4083.0727955688908</v>
      </c>
      <c r="AK320" s="5">
        <f t="shared" si="118"/>
        <v>42575.046625760573</v>
      </c>
      <c r="AL320" s="5">
        <f t="shared" si="119"/>
        <v>1642542.79</v>
      </c>
      <c r="AM320" s="5">
        <f t="shared" si="120"/>
        <v>1734211.2981605183</v>
      </c>
      <c r="AN320" s="5">
        <f t="shared" si="121"/>
        <v>76387.367850159775</v>
      </c>
      <c r="AO320" s="5">
        <f t="shared" si="122"/>
        <v>1718930.1578501598</v>
      </c>
      <c r="AP320" s="5">
        <f>VLOOKUP(A320,'Detail SFPR'!$A$5:$M$361,13,FALSE)</f>
        <v>0</v>
      </c>
      <c r="AQ320" s="5">
        <f>VLOOKUP(A320,'Detail SFPR'!A:X,23,FALSE)</f>
        <v>1954073.2333673846</v>
      </c>
      <c r="AR320" s="5">
        <f>VLOOKUP(A320,'Detail SFPR'!$A$5:$T$361,19,FALSE)</f>
        <v>11591.73</v>
      </c>
      <c r="AS320" s="5">
        <f>VLOOKUP(A320,'Detail SFPR'!$A$5:$U$360,21,FALSE)</f>
        <v>6198.1905199999992</v>
      </c>
      <c r="AT320" s="5">
        <f>VLOOKUP(A320,'Detail SFPR'!$A$5:$V$361,22,FALSE)</f>
        <v>151681.83948686658</v>
      </c>
      <c r="AU320" s="5">
        <f t="shared" si="139"/>
        <v>3842475.1512244116</v>
      </c>
      <c r="AV320" s="5"/>
      <c r="AW320" s="5">
        <v>0</v>
      </c>
      <c r="AX320" s="5">
        <v>0</v>
      </c>
      <c r="AY320" s="5">
        <f t="shared" si="123"/>
        <v>0</v>
      </c>
      <c r="AZ320" s="5">
        <f t="shared" si="124"/>
        <v>3842475.1512244116</v>
      </c>
      <c r="BA320" s="5">
        <f t="shared" si="125"/>
        <v>1293774.7682702297</v>
      </c>
      <c r="BB320">
        <v>0</v>
      </c>
      <c r="BC320" s="5">
        <f t="shared" si="126"/>
        <v>1293774.7682702297</v>
      </c>
      <c r="BD320" s="5">
        <f t="shared" si="127"/>
        <v>148830.52481599999</v>
      </c>
      <c r="BE320" s="5">
        <f t="shared" si="128"/>
        <v>223986.74534260057</v>
      </c>
      <c r="BF320" s="5">
        <f t="shared" si="129"/>
        <v>9763.0727955688908</v>
      </c>
      <c r="BG320" s="5">
        <f t="shared" si="130"/>
        <v>42575.046625760573</v>
      </c>
      <c r="BH320" s="5">
        <f t="shared" si="131"/>
        <v>1718930.1578501598</v>
      </c>
      <c r="BI320" s="5">
        <f>VLOOKUP(A320,'Base Cost'!$A$5:$AF$361,32,FALSE)</f>
        <v>65177.768853173555</v>
      </c>
    </row>
    <row r="321" spans="1:61">
      <c r="A321" t="s">
        <v>708</v>
      </c>
      <c r="B321" t="s">
        <v>709</v>
      </c>
      <c r="C321" t="s">
        <v>72</v>
      </c>
      <c r="D321" s="12" t="s">
        <v>1070</v>
      </c>
      <c r="J321" s="5"/>
      <c r="K321" s="5"/>
      <c r="L321" s="5">
        <v>1202249.8999999999</v>
      </c>
      <c r="M321" s="5">
        <f>VLOOKUP(A321,'Detail SFPR'!$A$5:$E$360,5,FALSE)</f>
        <v>1481146.9321943938</v>
      </c>
      <c r="N321" s="5">
        <f t="shared" si="112"/>
        <v>232404.89692758847</v>
      </c>
      <c r="O321" s="5">
        <v>75478.7</v>
      </c>
      <c r="P321" s="5">
        <f>VLOOKUP(A321,'Detail SFPR'!$A$5:$F$360,6,FALSE)</f>
        <v>190759.40999999997</v>
      </c>
      <c r="Q321" s="5">
        <f t="shared" si="113"/>
        <v>96063.415642999986</v>
      </c>
      <c r="R321" s="5">
        <v>141110.49</v>
      </c>
      <c r="S321" s="5">
        <f>VLOOKUP(A321,'Detail SFPR'!$A$5:$G$360,7,FALSE)</f>
        <v>216313.15455945305</v>
      </c>
      <c r="T321" s="5">
        <f t="shared" si="132"/>
        <v>62666.380377392234</v>
      </c>
      <c r="U321" s="5">
        <v>0</v>
      </c>
      <c r="V321" s="5">
        <f>VLOOKUP(A321,'Detail SFPR'!$A$5:$H$360,8,FALSE)</f>
        <v>0</v>
      </c>
      <c r="W321" s="5">
        <f t="shared" si="133"/>
        <v>0</v>
      </c>
      <c r="X321" s="5">
        <v>0</v>
      </c>
      <c r="Y321" s="5">
        <f>VLOOKUP(A321,'Detail SFPR'!$A$5:$I$360,9,FALSE)</f>
        <v>44530.019682290309</v>
      </c>
      <c r="Z321" s="5">
        <f t="shared" si="134"/>
        <v>37106.865401252515</v>
      </c>
      <c r="AA321" s="5">
        <f t="shared" si="135"/>
        <v>1418839.0899999999</v>
      </c>
      <c r="AB321" s="5">
        <f t="shared" si="136"/>
        <v>1932749.516436137</v>
      </c>
      <c r="AC321" s="5">
        <f t="shared" si="137"/>
        <v>428241.55834923318</v>
      </c>
      <c r="AD321" s="5">
        <f t="shared" si="138"/>
        <v>1847080.648349233</v>
      </c>
      <c r="AE321" s="5"/>
      <c r="AF321" s="5"/>
      <c r="AG321" s="5">
        <f t="shared" si="114"/>
        <v>232404.89692758847</v>
      </c>
      <c r="AH321" s="5">
        <f t="shared" si="115"/>
        <v>96063.415642999986</v>
      </c>
      <c r="AI321" s="5">
        <f t="shared" si="116"/>
        <v>62666.380377392234</v>
      </c>
      <c r="AJ321" s="5">
        <f t="shared" si="117"/>
        <v>0</v>
      </c>
      <c r="AK321" s="5">
        <f t="shared" si="118"/>
        <v>37106.865401252515</v>
      </c>
      <c r="AL321" s="5">
        <f t="shared" si="119"/>
        <v>1418839.0899999999</v>
      </c>
      <c r="AM321" s="5">
        <f t="shared" si="120"/>
        <v>1932749.516436137</v>
      </c>
      <c r="AN321" s="5">
        <f t="shared" si="121"/>
        <v>428241.55834923318</v>
      </c>
      <c r="AO321" s="5">
        <f t="shared" si="122"/>
        <v>1847080.648349233</v>
      </c>
      <c r="AP321" s="5">
        <f>VLOOKUP(A321,'Detail SFPR'!$A$5:$M$361,13,FALSE)</f>
        <v>0</v>
      </c>
      <c r="AQ321" s="5">
        <f>VLOOKUP(A321,'Detail SFPR'!A:X,23,FALSE)</f>
        <v>2188383.5093144509</v>
      </c>
      <c r="AR321" s="5">
        <f>VLOOKUP(A321,'Detail SFPR'!$A$5:$T$361,19,FALSE)</f>
        <v>11127.59</v>
      </c>
      <c r="AS321" s="5">
        <f>VLOOKUP(A321,'Detail SFPR'!$A$5:$U$360,21,FALSE)</f>
        <v>7206.6507999999994</v>
      </c>
      <c r="AT321" s="5">
        <f>VLOOKUP(A321,'Detail SFPR'!$A$5:$V$361,22,FALSE)</f>
        <v>176360.83407831399</v>
      </c>
      <c r="AU321" s="5">
        <f t="shared" si="139"/>
        <v>4230159.2325419979</v>
      </c>
      <c r="AV321" s="5"/>
      <c r="AW321" s="5">
        <v>0</v>
      </c>
      <c r="AX321" s="5">
        <v>0</v>
      </c>
      <c r="AY321" s="5">
        <f t="shared" si="123"/>
        <v>0</v>
      </c>
      <c r="AZ321" s="5">
        <f t="shared" si="124"/>
        <v>4230159.2325419979</v>
      </c>
      <c r="BA321" s="5">
        <f t="shared" si="125"/>
        <v>1434654.7969275883</v>
      </c>
      <c r="BB321">
        <v>0</v>
      </c>
      <c r="BC321" s="5">
        <f t="shared" si="126"/>
        <v>1434654.7969275883</v>
      </c>
      <c r="BD321" s="5">
        <f t="shared" si="127"/>
        <v>171542.115643</v>
      </c>
      <c r="BE321" s="5">
        <f t="shared" si="128"/>
        <v>203776.87037739222</v>
      </c>
      <c r="BF321" s="5">
        <f t="shared" si="129"/>
        <v>0</v>
      </c>
      <c r="BG321" s="5">
        <f t="shared" si="130"/>
        <v>37106.865401252515</v>
      </c>
      <c r="BH321" s="5">
        <f t="shared" si="131"/>
        <v>1847080.648349233</v>
      </c>
      <c r="BI321" s="5">
        <f>VLOOKUP(A321,'Base Cost'!$A$5:$AF$361,32,FALSE)</f>
        <v>75782.346239969775</v>
      </c>
    </row>
    <row r="322" spans="1:61">
      <c r="A322" t="s">
        <v>710</v>
      </c>
      <c r="B322" t="s">
        <v>2013</v>
      </c>
      <c r="C322" t="s">
        <v>101</v>
      </c>
      <c r="D322" s="12" t="s">
        <v>1070</v>
      </c>
      <c r="J322" s="5"/>
      <c r="K322" s="5"/>
      <c r="L322" s="5">
        <v>736890.9</v>
      </c>
      <c r="M322" s="5">
        <f>VLOOKUP(A322,'Detail SFPR'!$A$5:$E$360,5,FALSE)</f>
        <v>898187.99062604259</v>
      </c>
      <c r="N322" s="5">
        <f t="shared" si="112"/>
        <v>134408.86561868127</v>
      </c>
      <c r="O322" s="5">
        <v>61953.23</v>
      </c>
      <c r="P322" s="5">
        <f>VLOOKUP(A322,'Detail SFPR'!$A$5:$F$360,6,FALSE)</f>
        <v>186607.76</v>
      </c>
      <c r="Q322" s="5">
        <f t="shared" si="113"/>
        <v>103874.61984900001</v>
      </c>
      <c r="R322" s="5">
        <v>99885.26</v>
      </c>
      <c r="S322" s="5">
        <f>VLOOKUP(A322,'Detail SFPR'!$A$5:$G$360,7,FALSE)</f>
        <v>106114.33544015899</v>
      </c>
      <c r="T322" s="5">
        <f t="shared" si="132"/>
        <v>5190.6885642844909</v>
      </c>
      <c r="U322" s="5">
        <v>0</v>
      </c>
      <c r="V322" s="5">
        <f>VLOOKUP(A322,'Detail SFPR'!$A$5:$H$360,8,FALSE)</f>
        <v>0</v>
      </c>
      <c r="W322" s="5">
        <f t="shared" si="133"/>
        <v>0</v>
      </c>
      <c r="X322" s="5">
        <v>225613.55</v>
      </c>
      <c r="Y322" s="5">
        <f>VLOOKUP(A322,'Detail SFPR'!$A$5:$I$360,9,FALSE)</f>
        <v>340348.39445334102</v>
      </c>
      <c r="Z322" s="5">
        <f t="shared" si="134"/>
        <v>95608.545882969091</v>
      </c>
      <c r="AA322" s="5">
        <f t="shared" si="135"/>
        <v>1124342.94</v>
      </c>
      <c r="AB322" s="5">
        <f t="shared" si="136"/>
        <v>1531258.4805195425</v>
      </c>
      <c r="AC322" s="5">
        <f t="shared" si="137"/>
        <v>339082.71991493489</v>
      </c>
      <c r="AD322" s="5">
        <f t="shared" si="138"/>
        <v>1463425.6599149348</v>
      </c>
      <c r="AE322" s="5"/>
      <c r="AF322" s="5"/>
      <c r="AG322" s="5">
        <f t="shared" si="114"/>
        <v>134408.86561868127</v>
      </c>
      <c r="AH322" s="5">
        <f t="shared" si="115"/>
        <v>103874.61984900001</v>
      </c>
      <c r="AI322" s="5">
        <f t="shared" si="116"/>
        <v>5190.6885642844909</v>
      </c>
      <c r="AJ322" s="5">
        <f t="shared" si="117"/>
        <v>0</v>
      </c>
      <c r="AK322" s="5">
        <f t="shared" si="118"/>
        <v>95608.545882969091</v>
      </c>
      <c r="AL322" s="5">
        <f t="shared" si="119"/>
        <v>1124342.94</v>
      </c>
      <c r="AM322" s="5">
        <f t="shared" si="120"/>
        <v>1531258.4805195425</v>
      </c>
      <c r="AN322" s="5">
        <f t="shared" si="121"/>
        <v>339082.71991493489</v>
      </c>
      <c r="AO322" s="5">
        <f t="shared" si="122"/>
        <v>1463425.6599149348</v>
      </c>
      <c r="AP322" s="5">
        <f>VLOOKUP(A322,'Detail SFPR'!$A$5:$M$361,13,FALSE)</f>
        <v>84242.340000000011</v>
      </c>
      <c r="AQ322" s="5">
        <f>VLOOKUP(A322,'Detail SFPR'!A:X,23,FALSE)</f>
        <v>1755051.2075315483</v>
      </c>
      <c r="AR322" s="5">
        <f>VLOOKUP(A322,'Detail SFPR'!$A$5:$T$361,19,FALSE)</f>
        <v>16825.599999999999</v>
      </c>
      <c r="AS322" s="5">
        <f>VLOOKUP(A322,'Detail SFPR'!$A$5:$U$360,21,FALSE)</f>
        <v>3934.1047599999997</v>
      </c>
      <c r="AT322" s="5">
        <f>VLOOKUP(A322,'Detail SFPR'!$A$5:$V$361,22,FALSE)</f>
        <v>96275.234652005791</v>
      </c>
      <c r="AU322" s="5">
        <f t="shared" si="139"/>
        <v>3419754.1468584887</v>
      </c>
      <c r="AV322" s="5"/>
      <c r="AW322" s="5">
        <v>0</v>
      </c>
      <c r="AX322" s="5">
        <v>0</v>
      </c>
      <c r="AY322" s="5">
        <f t="shared" si="123"/>
        <v>0</v>
      </c>
      <c r="AZ322" s="5">
        <f t="shared" si="124"/>
        <v>3419754.1468584887</v>
      </c>
      <c r="BA322" s="5">
        <f t="shared" si="125"/>
        <v>871299.76561868133</v>
      </c>
      <c r="BB322">
        <v>0</v>
      </c>
      <c r="BC322" s="5">
        <f t="shared" si="126"/>
        <v>871299.76561868133</v>
      </c>
      <c r="BD322" s="5">
        <f t="shared" si="127"/>
        <v>165827.84984900002</v>
      </c>
      <c r="BE322" s="5">
        <f t="shared" si="128"/>
        <v>105075.94856428448</v>
      </c>
      <c r="BF322" s="5">
        <f t="shared" si="129"/>
        <v>0</v>
      </c>
      <c r="BG322" s="5">
        <f t="shared" si="130"/>
        <v>321222.09588296909</v>
      </c>
      <c r="BH322" s="5">
        <f t="shared" si="131"/>
        <v>1463425.659914935</v>
      </c>
      <c r="BI322" s="5">
        <f>VLOOKUP(A322,'Base Cost'!$A$5:$AF$361,32,FALSE)</f>
        <v>41369.520647043588</v>
      </c>
    </row>
    <row r="323" spans="1:61">
      <c r="A323" t="s">
        <v>712</v>
      </c>
      <c r="B323" t="s">
        <v>2014</v>
      </c>
      <c r="C323" t="s">
        <v>125</v>
      </c>
      <c r="D323" s="12" t="s">
        <v>1070</v>
      </c>
      <c r="J323" s="5"/>
      <c r="K323" s="5"/>
      <c r="L323" s="5">
        <v>993118.57</v>
      </c>
      <c r="M323" s="5">
        <f>VLOOKUP(A323,'Detail SFPR'!$A$5:$E$360,5,FALSE)</f>
        <v>1168634.3750638096</v>
      </c>
      <c r="N323" s="5">
        <f t="shared" si="112"/>
        <v>146257.32035967257</v>
      </c>
      <c r="O323" s="5">
        <v>251895.2</v>
      </c>
      <c r="P323" s="5">
        <f>VLOOKUP(A323,'Detail SFPR'!$A$5:$F$360,6,FALSE)</f>
        <v>199671.01</v>
      </c>
      <c r="Q323" s="5">
        <f t="shared" si="113"/>
        <v>-43518.417527000005</v>
      </c>
      <c r="R323" s="5">
        <v>100176.27</v>
      </c>
      <c r="S323" s="5">
        <f>VLOOKUP(A323,'Detail SFPR'!$A$5:$G$360,7,FALSE)</f>
        <v>202197.26811103991</v>
      </c>
      <c r="T323" s="5">
        <f t="shared" si="132"/>
        <v>85014.097725929561</v>
      </c>
      <c r="U323" s="5">
        <v>329.44</v>
      </c>
      <c r="V323" s="5">
        <f>VLOOKUP(A323,'Detail SFPR'!$A$5:$H$360,8,FALSE)</f>
        <v>6014.1664751696717</v>
      </c>
      <c r="W323" s="5">
        <f t="shared" si="133"/>
        <v>4737.0825717588878</v>
      </c>
      <c r="X323" s="5">
        <v>294613.34999999998</v>
      </c>
      <c r="Y323" s="5">
        <f>VLOOKUP(A323,'Detail SFPR'!$A$5:$I$360,9,FALSE)</f>
        <v>256049.64342152647</v>
      </c>
      <c r="Z323" s="5">
        <f t="shared" si="134"/>
        <v>-32135.13669184197</v>
      </c>
      <c r="AA323" s="5">
        <f t="shared" si="135"/>
        <v>1640132.83</v>
      </c>
      <c r="AB323" s="5">
        <f t="shared" si="136"/>
        <v>1832566.4630715456</v>
      </c>
      <c r="AC323" s="5">
        <f t="shared" si="137"/>
        <v>160354.94643851902</v>
      </c>
      <c r="AD323" s="5">
        <f t="shared" si="138"/>
        <v>1800487.7764385191</v>
      </c>
      <c r="AE323" s="5"/>
      <c r="AF323" s="5"/>
      <c r="AG323" s="5">
        <f t="shared" si="114"/>
        <v>146257.32035967257</v>
      </c>
      <c r="AH323" s="5">
        <f t="shared" si="115"/>
        <v>-43518.417527000005</v>
      </c>
      <c r="AI323" s="5">
        <f t="shared" si="116"/>
        <v>85014.097725929561</v>
      </c>
      <c r="AJ323" s="5">
        <f t="shared" si="117"/>
        <v>4737.0825717588878</v>
      </c>
      <c r="AK323" s="5">
        <f t="shared" si="118"/>
        <v>-32135.13669184197</v>
      </c>
      <c r="AL323" s="5">
        <f t="shared" si="119"/>
        <v>1640132.83</v>
      </c>
      <c r="AM323" s="5">
        <f t="shared" si="120"/>
        <v>1832566.4630715456</v>
      </c>
      <c r="AN323" s="5">
        <f t="shared" si="121"/>
        <v>160354.94643851902</v>
      </c>
      <c r="AO323" s="5">
        <f t="shared" si="122"/>
        <v>1800487.7764385191</v>
      </c>
      <c r="AP323" s="5">
        <f>VLOOKUP(A323,'Detail SFPR'!$A$5:$M$361,13,FALSE)</f>
        <v>0</v>
      </c>
      <c r="AQ323" s="5">
        <f>VLOOKUP(A323,'Detail SFPR'!A:X,23,FALSE)</f>
        <v>2025641.4109293942</v>
      </c>
      <c r="AR323" s="5">
        <f>VLOOKUP(A323,'Detail SFPR'!$A$5:$T$361,19,FALSE)</f>
        <v>13867.25</v>
      </c>
      <c r="AS323" s="5">
        <f>VLOOKUP(A323,'Detail SFPR'!$A$5:$U$360,21,FALSE)</f>
        <v>5443.0309200000002</v>
      </c>
      <c r="AT323" s="5">
        <f>VLOOKUP(A323,'Detail SFPR'!$A$5:$V$361,22,FALSE)</f>
        <v>133201.60773784859</v>
      </c>
      <c r="AU323" s="5">
        <f t="shared" si="139"/>
        <v>3978641.0760257617</v>
      </c>
      <c r="AV323" s="5"/>
      <c r="AW323" s="5">
        <v>0</v>
      </c>
      <c r="AX323" s="5">
        <v>0</v>
      </c>
      <c r="AY323" s="5">
        <f t="shared" si="123"/>
        <v>0</v>
      </c>
      <c r="AZ323" s="5">
        <f t="shared" si="124"/>
        <v>3978641.0760257617</v>
      </c>
      <c r="BA323" s="5">
        <f t="shared" si="125"/>
        <v>1139375.8903596725</v>
      </c>
      <c r="BB323">
        <v>0</v>
      </c>
      <c r="BC323" s="5">
        <f t="shared" si="126"/>
        <v>1139375.8903596725</v>
      </c>
      <c r="BD323" s="5">
        <f t="shared" si="127"/>
        <v>208376.782473</v>
      </c>
      <c r="BE323" s="5">
        <f t="shared" si="128"/>
        <v>185190.36772592957</v>
      </c>
      <c r="BF323" s="5">
        <f t="shared" si="129"/>
        <v>5066.5225717588874</v>
      </c>
      <c r="BG323" s="5">
        <f t="shared" si="130"/>
        <v>262478.21330815798</v>
      </c>
      <c r="BH323" s="5">
        <f t="shared" si="131"/>
        <v>1800487.7764385189</v>
      </c>
      <c r="BI323" s="5">
        <f>VLOOKUP(A323,'Base Cost'!$A$5:$AF$361,32,FALSE)</f>
        <v>57236.803228248726</v>
      </c>
    </row>
    <row r="324" spans="1:61">
      <c r="A324" t="s">
        <v>714</v>
      </c>
      <c r="B324" t="s">
        <v>2794</v>
      </c>
      <c r="C324" t="s">
        <v>93</v>
      </c>
      <c r="D324" s="12" t="s">
        <v>1070</v>
      </c>
      <c r="J324" s="5"/>
      <c r="K324" s="5"/>
      <c r="L324" s="5">
        <v>1560074.85</v>
      </c>
      <c r="M324" s="5">
        <f>VLOOKUP(A324,'Detail SFPR'!$A$5:$E$360,5,FALSE)</f>
        <v>3829874.4538760092</v>
      </c>
      <c r="N324" s="5">
        <f t="shared" si="112"/>
        <v>1891424.0099098785</v>
      </c>
      <c r="O324" s="5">
        <v>372485</v>
      </c>
      <c r="P324" s="5">
        <f>VLOOKUP(A324,'Detail SFPR'!$A$5:$F$360,6,FALSE)</f>
        <v>528950.19408582011</v>
      </c>
      <c r="Q324" s="5">
        <f t="shared" si="113"/>
        <v>130382.44623171391</v>
      </c>
      <c r="R324" s="5">
        <v>213434.4</v>
      </c>
      <c r="S324" s="5">
        <f>VLOOKUP(A324,'Detail SFPR'!$A$5:$G$360,7,FALSE)</f>
        <v>537133.632153905</v>
      </c>
      <c r="T324" s="5">
        <f t="shared" si="132"/>
        <v>269738.57015384902</v>
      </c>
      <c r="U324" s="5">
        <v>0</v>
      </c>
      <c r="V324" s="5">
        <f>VLOOKUP(A324,'Detail SFPR'!$A$5:$H$360,8,FALSE)</f>
        <v>1297.9356021219771</v>
      </c>
      <c r="W324" s="5">
        <f t="shared" si="133"/>
        <v>1081.5697372482437</v>
      </c>
      <c r="X324" s="5">
        <v>121194.65</v>
      </c>
      <c r="Y324" s="5">
        <f>VLOOKUP(A324,'Detail SFPR'!$A$5:$I$360,9,FALSE)</f>
        <v>1766004.2027707407</v>
      </c>
      <c r="Z324" s="5">
        <f t="shared" si="134"/>
        <v>1370619.8003238584</v>
      </c>
      <c r="AA324" s="5">
        <f t="shared" si="135"/>
        <v>2267188.9</v>
      </c>
      <c r="AB324" s="5">
        <f t="shared" si="136"/>
        <v>6663260.4184885966</v>
      </c>
      <c r="AC324" s="5">
        <f t="shared" si="137"/>
        <v>3663246.3963565482</v>
      </c>
      <c r="AD324" s="5">
        <f t="shared" si="138"/>
        <v>5930435.2963565476</v>
      </c>
      <c r="AE324" s="5"/>
      <c r="AF324" s="5"/>
      <c r="AG324" s="5">
        <f t="shared" si="114"/>
        <v>1891424.0099098785</v>
      </c>
      <c r="AH324" s="5">
        <f t="shared" si="115"/>
        <v>130382.44623171391</v>
      </c>
      <c r="AI324" s="5">
        <f t="shared" si="116"/>
        <v>269738.57015384902</v>
      </c>
      <c r="AJ324" s="5">
        <f t="shared" si="117"/>
        <v>1081.5697372482437</v>
      </c>
      <c r="AK324" s="5">
        <f t="shared" si="118"/>
        <v>1370619.8003238584</v>
      </c>
      <c r="AL324" s="5">
        <f t="shared" si="119"/>
        <v>2267188.9</v>
      </c>
      <c r="AM324" s="5">
        <f t="shared" si="120"/>
        <v>6663260.4184885966</v>
      </c>
      <c r="AN324" s="5">
        <f t="shared" si="121"/>
        <v>3663246.3963565482</v>
      </c>
      <c r="AO324" s="5">
        <f t="shared" si="122"/>
        <v>5930435.2963565476</v>
      </c>
      <c r="AP324" s="5">
        <f>VLOOKUP(A324,'Detail SFPR'!$A$5:$M$361,13,FALSE)</f>
        <v>125694.92000000001</v>
      </c>
      <c r="AQ324" s="5">
        <f>VLOOKUP(A324,'Detail SFPR'!A:X,23,FALSE)</f>
        <v>7419809.744520315</v>
      </c>
      <c r="AR324" s="5">
        <f>VLOOKUP(A324,'Detail SFPR'!$A$5:$T$361,19,FALSE)</f>
        <v>15669.29</v>
      </c>
      <c r="AS324" s="5">
        <f>VLOOKUP(A324,'Detail SFPR'!$A$5:$U$360,21,FALSE)</f>
        <v>17784.59648</v>
      </c>
      <c r="AT324" s="5">
        <f>VLOOKUP(A324,'Detail SFPR'!$A$5:$V$361,22,FALSE)</f>
        <v>435223.84475171845</v>
      </c>
      <c r="AU324" s="5">
        <f t="shared" si="139"/>
        <v>13944617.692108583</v>
      </c>
      <c r="AV324" s="5"/>
      <c r="AW324" s="5">
        <v>0</v>
      </c>
      <c r="AX324" s="5">
        <v>0</v>
      </c>
      <c r="AY324" s="5">
        <f t="shared" si="123"/>
        <v>0</v>
      </c>
      <c r="AZ324" s="5">
        <f t="shared" si="124"/>
        <v>13944617.692108583</v>
      </c>
      <c r="BA324" s="5">
        <f t="shared" si="125"/>
        <v>3451498.8599098786</v>
      </c>
      <c r="BB324">
        <v>0</v>
      </c>
      <c r="BC324" s="5">
        <f t="shared" si="126"/>
        <v>3451498.8599098786</v>
      </c>
      <c r="BD324" s="5">
        <f t="shared" si="127"/>
        <v>502867.44623171393</v>
      </c>
      <c r="BE324" s="5">
        <f t="shared" si="128"/>
        <v>483172.97015384899</v>
      </c>
      <c r="BF324" s="5">
        <f t="shared" si="129"/>
        <v>1081.5697372482437</v>
      </c>
      <c r="BG324" s="5">
        <f t="shared" si="130"/>
        <v>1491814.4503238583</v>
      </c>
      <c r="BH324" s="5">
        <f t="shared" si="131"/>
        <v>5930435.2963565476</v>
      </c>
      <c r="BI324" s="5">
        <f>VLOOKUP(A324,'Base Cost'!$A$5:$AF$361,32,FALSE)</f>
        <v>187015.92259548747</v>
      </c>
    </row>
    <row r="325" spans="1:61">
      <c r="A325" t="s">
        <v>716</v>
      </c>
      <c r="B325" t="s">
        <v>2016</v>
      </c>
      <c r="C325" t="s">
        <v>93</v>
      </c>
      <c r="D325" s="12" t="s">
        <v>1070</v>
      </c>
      <c r="J325" s="5"/>
      <c r="K325" s="5"/>
      <c r="L325" s="5">
        <v>1184412.58</v>
      </c>
      <c r="M325" s="5">
        <f>VLOOKUP(A325,'Detail SFPR'!$A$5:$E$360,5,FALSE)</f>
        <v>1983494.8491054813</v>
      </c>
      <c r="N325" s="5">
        <f t="shared" ref="N325:N365" si="140">(M325-L325)*$AG$3</f>
        <v>665875.25484559755</v>
      </c>
      <c r="O325" s="5">
        <v>265592.86</v>
      </c>
      <c r="P325" s="5">
        <f>VLOOKUP(A325,'Detail SFPR'!$A$5:$F$360,6,FALSE)</f>
        <v>324694.03999999998</v>
      </c>
      <c r="Q325" s="5">
        <f t="shared" ref="Q325:Q365" si="141">(P325-O325)*$AG$3</f>
        <v>49249.013293999997</v>
      </c>
      <c r="R325" s="5">
        <v>150975.23000000001</v>
      </c>
      <c r="S325" s="5">
        <f>VLOOKUP(A325,'Detail SFPR'!$A$5:$G$360,7,FALSE)</f>
        <v>306747.67711150239</v>
      </c>
      <c r="T325" s="5">
        <f t="shared" si="132"/>
        <v>129805.18017801494</v>
      </c>
      <c r="U325" s="5">
        <v>0</v>
      </c>
      <c r="V325" s="5">
        <f>VLOOKUP(A325,'Detail SFPR'!$A$5:$H$360,8,FALSE)</f>
        <v>6460.4400428316076</v>
      </c>
      <c r="W325" s="5">
        <f t="shared" si="133"/>
        <v>5383.484687691579</v>
      </c>
      <c r="X325" s="5">
        <v>143299.20000000001</v>
      </c>
      <c r="Y325" s="5">
        <f>VLOOKUP(A325,'Detail SFPR'!$A$5:$I$360,9,FALSE)</f>
        <v>548618.42507816746</v>
      </c>
      <c r="Z325" s="5">
        <f t="shared" si="134"/>
        <v>337752.51025763695</v>
      </c>
      <c r="AA325" s="5">
        <f t="shared" si="135"/>
        <v>1744279.8699999999</v>
      </c>
      <c r="AB325" s="5">
        <f t="shared" si="136"/>
        <v>3170015.4313379824</v>
      </c>
      <c r="AC325" s="5">
        <f t="shared" si="137"/>
        <v>1188065.443262941</v>
      </c>
      <c r="AD325" s="5">
        <f t="shared" si="138"/>
        <v>2932345.3132629409</v>
      </c>
      <c r="AE325" s="5"/>
      <c r="AF325" s="5"/>
      <c r="AG325" s="5">
        <f t="shared" ref="AG325:AG365" si="142">(M325-L325)*$AG$3</f>
        <v>665875.25484559755</v>
      </c>
      <c r="AH325" s="5">
        <f t="shared" ref="AH325:AH365" si="143">(P325-O325)*$AG$3</f>
        <v>49249.013293999997</v>
      </c>
      <c r="AI325" s="5">
        <f t="shared" ref="AI325:AI365" si="144">(S325-R325)*$AG$3</f>
        <v>129805.18017801494</v>
      </c>
      <c r="AJ325" s="5">
        <f t="shared" ref="AJ325:AJ365" si="145">(V325-U325)*$AG$3</f>
        <v>5383.484687691579</v>
      </c>
      <c r="AK325" s="5">
        <f t="shared" ref="AK325:AK365" si="146">(Y325-X325)*$AG$3</f>
        <v>337752.51025763695</v>
      </c>
      <c r="AL325" s="5">
        <f t="shared" ref="AL325:AL365" si="147">L325+O325+R325+U325+X325</f>
        <v>1744279.8699999999</v>
      </c>
      <c r="AM325" s="5">
        <f t="shared" ref="AM325:AM365" si="148">M325+P325+S325+V325+Y325</f>
        <v>3170015.4313379824</v>
      </c>
      <c r="AN325" s="5">
        <f t="shared" ref="AN325:AN365" si="149">AG325+AH325+AI325+AJ325+AK325</f>
        <v>1188065.443262941</v>
      </c>
      <c r="AO325" s="5">
        <f t="shared" ref="AO325:AO365" si="150">MIN(AM325,(AL325+AN325))</f>
        <v>2932345.3132629409</v>
      </c>
      <c r="AP325" s="5">
        <f>VLOOKUP(A325,'Detail SFPR'!$A$5:$M$361,13,FALSE)</f>
        <v>72207.72</v>
      </c>
      <c r="AQ325" s="5">
        <f>VLOOKUP(A325,'Detail SFPR'!A:X,23,FALSE)</f>
        <v>3554215.2544882763</v>
      </c>
      <c r="AR325" s="5">
        <f>VLOOKUP(A325,'Detail SFPR'!$A$5:$T$361,19,FALSE)</f>
        <v>15144.99</v>
      </c>
      <c r="AS325" s="5">
        <f>VLOOKUP(A325,'Detail SFPR'!$A$5:$U$360,21,FALSE)</f>
        <v>8795.4583600000005</v>
      </c>
      <c r="AT325" s="5">
        <f>VLOOKUP(A325,'Detail SFPR'!$A$5:$V$361,22,FALSE)</f>
        <v>215242.06119029381</v>
      </c>
      <c r="AU325" s="5">
        <f t="shared" si="139"/>
        <v>6797950.7973015113</v>
      </c>
      <c r="AV325" s="5"/>
      <c r="AW325" s="5">
        <v>0</v>
      </c>
      <c r="AX325" s="5">
        <v>0</v>
      </c>
      <c r="AY325" s="5">
        <f t="shared" ref="AY325:AY354" si="151">AW325+AX325</f>
        <v>0</v>
      </c>
      <c r="AZ325" s="5">
        <f t="shared" ref="AZ325:AZ354" si="152">AU325+AY325</f>
        <v>6797950.7973015113</v>
      </c>
      <c r="BA325" s="5">
        <f t="shared" ref="BA325:BA354" si="153">IF(AM325&lt;(AL325+AN325),M325,(L325+AG325))</f>
        <v>1850287.8348455976</v>
      </c>
      <c r="BB325">
        <v>0</v>
      </c>
      <c r="BC325" s="5">
        <f t="shared" ref="BC325:BC354" si="154">IF(AM325&lt;(AL325+AN325),M325,(L325+AG325))</f>
        <v>1850287.8348455976</v>
      </c>
      <c r="BD325" s="5">
        <f t="shared" ref="BD325:BD354" si="155">IF(AM325&lt;(AL325+AN325),P325,(O325+AH325))</f>
        <v>314841.87329399999</v>
      </c>
      <c r="BE325" s="5">
        <f t="shared" ref="BE325:BE354" si="156">IF(AM325&lt;(AL325+AN325),S325,(R325+AI325))</f>
        <v>280780.41017801495</v>
      </c>
      <c r="BF325" s="5">
        <f t="shared" ref="BF325:BF354" si="157">IF(AM325&lt;(AL325+AN325),V325,(U325+AJ325))</f>
        <v>5383.484687691579</v>
      </c>
      <c r="BG325" s="5">
        <f t="shared" ref="BG325:BG354" si="158">IF(AM325&lt;(AL325+AN325),Y325,(X325+AK325))</f>
        <v>481051.71025763697</v>
      </c>
      <c r="BH325" s="5">
        <f t="shared" ref="BH325:BH354" si="159">BC325+BD325+BE325+BF325+BG325</f>
        <v>2932345.3132629409</v>
      </c>
      <c r="BI325" s="5">
        <f>VLOOKUP(A325,'Base Cost'!$A$5:$AF$361,32,FALSE)</f>
        <v>92489.630658496288</v>
      </c>
    </row>
    <row r="326" spans="1:61">
      <c r="A326" t="s">
        <v>718</v>
      </c>
      <c r="B326" t="s">
        <v>2017</v>
      </c>
      <c r="C326" t="s">
        <v>93</v>
      </c>
      <c r="D326" s="12" t="s">
        <v>1070</v>
      </c>
      <c r="J326" s="5"/>
      <c r="K326" s="5"/>
      <c r="L326" s="5">
        <v>3315002.07</v>
      </c>
      <c r="M326" s="5">
        <f>VLOOKUP(A326,'Detail SFPR'!$A$5:$E$360,5,FALSE)</f>
        <v>6036181.2235298939</v>
      </c>
      <c r="N326" s="5">
        <f t="shared" si="140"/>
        <v>2267558.5886364607</v>
      </c>
      <c r="O326" s="5">
        <v>35764.65</v>
      </c>
      <c r="P326" s="5">
        <f>VLOOKUP(A326,'Detail SFPR'!$A$5:$F$360,6,FALSE)</f>
        <v>335458.08</v>
      </c>
      <c r="Q326" s="5">
        <f t="shared" si="141"/>
        <v>249734.53521900001</v>
      </c>
      <c r="R326" s="5">
        <v>470589.19</v>
      </c>
      <c r="S326" s="5">
        <f>VLOOKUP(A326,'Detail SFPR'!$A$5:$G$360,7,FALSE)</f>
        <v>785189.11793476169</v>
      </c>
      <c r="T326" s="5">
        <f t="shared" ref="T326:T365" si="160">(S326-R326)*$AG$3</f>
        <v>262156.11994803691</v>
      </c>
      <c r="U326" s="5">
        <v>394189.24</v>
      </c>
      <c r="V326" s="5">
        <f>VLOOKUP(A326,'Detail SFPR'!$A$5:$H$360,8,FALSE)</f>
        <v>643839.78017749602</v>
      </c>
      <c r="W326" s="5">
        <f t="shared" ref="W326:W365" si="161">(V326-U326)*$AG$3</f>
        <v>208033.79512990746</v>
      </c>
      <c r="X326" s="5">
        <v>0</v>
      </c>
      <c r="Y326" s="5">
        <f>VLOOKUP(A326,'Detail SFPR'!$A$5:$I$360,9,FALSE)</f>
        <v>0</v>
      </c>
      <c r="Z326" s="5">
        <f t="shared" ref="Z326:Z365" si="162">(Y326-X326)*$AG$3</f>
        <v>0</v>
      </c>
      <c r="AA326" s="5">
        <f t="shared" ref="AA326:AA365" si="163">L326+O326+R326+U326+X326</f>
        <v>4215545.1499999994</v>
      </c>
      <c r="AB326" s="5">
        <f t="shared" ref="AB326:AB365" si="164">M326+P326+S326+V326+Y326</f>
        <v>7800668.2016421519</v>
      </c>
      <c r="AC326" s="5">
        <f t="shared" ref="AC326:AC365" si="165">N326+Q326+T326+W326+Z326</f>
        <v>2987483.0389334052</v>
      </c>
      <c r="AD326" s="5">
        <f t="shared" ref="AD326:AD365" si="166">IF(AB687&lt;(AA687+AC687),AB326,(AA326+AC326))</f>
        <v>7203028.1889334042</v>
      </c>
      <c r="AE326" s="5"/>
      <c r="AF326" s="5"/>
      <c r="AG326" s="5">
        <f t="shared" si="142"/>
        <v>2267558.5886364607</v>
      </c>
      <c r="AH326" s="5">
        <f t="shared" si="143"/>
        <v>249734.53521900001</v>
      </c>
      <c r="AI326" s="5">
        <f t="shared" si="144"/>
        <v>262156.11994803691</v>
      </c>
      <c r="AJ326" s="5">
        <f t="shared" si="145"/>
        <v>208033.79512990746</v>
      </c>
      <c r="AK326" s="5">
        <f t="shared" si="146"/>
        <v>0</v>
      </c>
      <c r="AL326" s="5">
        <f t="shared" si="147"/>
        <v>4215545.1499999994</v>
      </c>
      <c r="AM326" s="5">
        <f t="shared" si="148"/>
        <v>7800668.2016421519</v>
      </c>
      <c r="AN326" s="5">
        <f t="shared" si="149"/>
        <v>2987483.0389334052</v>
      </c>
      <c r="AO326" s="5">
        <f t="shared" si="150"/>
        <v>7203028.1889334042</v>
      </c>
      <c r="AP326" s="5">
        <f>VLOOKUP(A326,'Detail SFPR'!$A$5:$M$361,13,FALSE)</f>
        <v>879864.44000000006</v>
      </c>
      <c r="AQ326" s="5">
        <f>VLOOKUP(A326,'Detail SFPR'!A:X,23,FALSE)</f>
        <v>9736455.6614339352</v>
      </c>
      <c r="AR326" s="5">
        <f>VLOOKUP(A326,'Detail SFPR'!$A$5:$T$361,19,FALSE)</f>
        <v>12064.31</v>
      </c>
      <c r="AS326" s="5">
        <f>VLOOKUP(A326,'Detail SFPR'!$A$5:$U$360,21,FALSE)</f>
        <v>29767.826999999997</v>
      </c>
      <c r="AT326" s="5">
        <f>VLOOKUP(A326,'Detail SFPR'!$A$5:$V$361,22,FALSE)</f>
        <v>728476.92279178498</v>
      </c>
      <c r="AU326" s="5">
        <f t="shared" ref="AU326:AU365" si="167">AO326+AP326+AQ326+AR326+AS326+AT326</f>
        <v>18589657.350159124</v>
      </c>
      <c r="AV326" s="5"/>
      <c r="AW326" s="5">
        <v>0</v>
      </c>
      <c r="AX326" s="5">
        <v>0</v>
      </c>
      <c r="AY326" s="5">
        <f t="shared" si="151"/>
        <v>0</v>
      </c>
      <c r="AZ326" s="5">
        <f t="shared" si="152"/>
        <v>18589657.350159124</v>
      </c>
      <c r="BA326" s="5">
        <f t="shared" si="153"/>
        <v>5582560.6586364601</v>
      </c>
      <c r="BB326">
        <v>0</v>
      </c>
      <c r="BC326" s="5">
        <f t="shared" si="154"/>
        <v>5582560.6586364601</v>
      </c>
      <c r="BD326" s="5">
        <f t="shared" si="155"/>
        <v>285499.18521900004</v>
      </c>
      <c r="BE326" s="5">
        <f t="shared" si="156"/>
        <v>732745.30994803691</v>
      </c>
      <c r="BF326" s="5">
        <f t="shared" si="157"/>
        <v>602223.03512990742</v>
      </c>
      <c r="BG326" s="5">
        <f t="shared" si="158"/>
        <v>0</v>
      </c>
      <c r="BH326" s="5">
        <f t="shared" si="159"/>
        <v>7203028.1889334051</v>
      </c>
      <c r="BI326" s="5">
        <f>VLOOKUP(A326,'Base Cost'!$A$5:$AF$361,32,FALSE)</f>
        <v>313026.92958642048</v>
      </c>
    </row>
    <row r="327" spans="1:61">
      <c r="A327" t="s">
        <v>720</v>
      </c>
      <c r="B327" t="s">
        <v>721</v>
      </c>
      <c r="C327" t="s">
        <v>68</v>
      </c>
      <c r="D327" s="12" t="s">
        <v>1823</v>
      </c>
      <c r="J327" s="5"/>
      <c r="K327" s="5"/>
      <c r="L327" s="5">
        <v>70443471.719999999</v>
      </c>
      <c r="M327" s="5">
        <f>VLOOKUP(A327,'Detail SFPR'!$A$5:$E$360,5,FALSE)</f>
        <v>116344754.4485074</v>
      </c>
      <c r="N327" s="5">
        <f t="shared" si="140"/>
        <v>38249538.897665218</v>
      </c>
      <c r="O327" s="5">
        <v>15723475.060000001</v>
      </c>
      <c r="P327" s="5">
        <f>VLOOKUP(A327,'Detail SFPR'!$A$5:$F$360,6,FALSE)</f>
        <v>23169245.483324438</v>
      </c>
      <c r="Q327" s="5">
        <f t="shared" si="141"/>
        <v>6204560.4937562542</v>
      </c>
      <c r="R327" s="5">
        <v>0</v>
      </c>
      <c r="S327" s="5">
        <f>VLOOKUP(A327,'Detail SFPR'!$A$5:$G$360,7,FALSE)</f>
        <v>0</v>
      </c>
      <c r="T327" s="5">
        <f t="shared" si="160"/>
        <v>0</v>
      </c>
      <c r="U327" s="5">
        <v>0</v>
      </c>
      <c r="V327" s="5">
        <f>VLOOKUP(A327,'Detail SFPR'!$A$5:$H$360,8,FALSE)</f>
        <v>175799.00466244484</v>
      </c>
      <c r="W327" s="5">
        <f t="shared" si="161"/>
        <v>146493.31058521531</v>
      </c>
      <c r="X327" s="5">
        <v>467667.02</v>
      </c>
      <c r="Y327" s="5">
        <f>VLOOKUP(A327,'Detail SFPR'!$A$5:$I$360,9,FALSE)</f>
        <v>1059273.2909363336</v>
      </c>
      <c r="Z327" s="5">
        <f t="shared" si="162"/>
        <v>492985.50557124679</v>
      </c>
      <c r="AA327" s="5">
        <f t="shared" si="163"/>
        <v>86634613.799999997</v>
      </c>
      <c r="AB327" s="5">
        <f t="shared" si="164"/>
        <v>140749072.22743061</v>
      </c>
      <c r="AC327" s="5">
        <f t="shared" si="165"/>
        <v>45093578.207577936</v>
      </c>
      <c r="AD327" s="5">
        <f t="shared" si="166"/>
        <v>131728192.00757793</v>
      </c>
      <c r="AE327" s="5"/>
      <c r="AF327" s="5"/>
      <c r="AG327" s="5">
        <f t="shared" si="142"/>
        <v>38249538.897665218</v>
      </c>
      <c r="AH327" s="5">
        <f t="shared" si="143"/>
        <v>6204560.4937562542</v>
      </c>
      <c r="AI327" s="5">
        <f t="shared" si="144"/>
        <v>0</v>
      </c>
      <c r="AJ327" s="5">
        <f t="shared" si="145"/>
        <v>146493.31058521531</v>
      </c>
      <c r="AK327" s="5">
        <f t="shared" si="146"/>
        <v>492985.50557124679</v>
      </c>
      <c r="AL327" s="5">
        <f t="shared" si="147"/>
        <v>86634613.799999997</v>
      </c>
      <c r="AM327" s="5">
        <f t="shared" si="148"/>
        <v>140749072.22743061</v>
      </c>
      <c r="AN327" s="5">
        <f t="shared" si="149"/>
        <v>45093578.207577936</v>
      </c>
      <c r="AO327" s="5">
        <f t="shared" si="150"/>
        <v>131728192.00757793</v>
      </c>
      <c r="AP327" s="5">
        <f>VLOOKUP(A327,'Detail SFPR'!$A$5:$M$361,13,FALSE)</f>
        <v>0</v>
      </c>
      <c r="AQ327" s="5">
        <f>VLOOKUP(A327,'Detail SFPR'!A:X,23,FALSE)</f>
        <v>141693211.09485376</v>
      </c>
      <c r="AR327" s="5">
        <f>VLOOKUP(A327,'Detail SFPR'!$A$5:$T$361,19,FALSE)</f>
        <v>9611.26</v>
      </c>
      <c r="AS327" s="5">
        <f>VLOOKUP(A327,'Detail SFPR'!$A$5:$U$360,21,FALSE)</f>
        <v>585767.17111999996</v>
      </c>
      <c r="AT327" s="5">
        <f>VLOOKUP(A327,'Detail SFPR'!$A$5:$V$361,22,FALSE)</f>
        <v>358371.69630314846</v>
      </c>
      <c r="AU327" s="5">
        <f t="shared" si="167"/>
        <v>274375153.22985476</v>
      </c>
      <c r="AV327" s="5"/>
      <c r="AW327" s="5">
        <v>0</v>
      </c>
      <c r="AX327" s="5">
        <v>0</v>
      </c>
      <c r="AY327" s="5">
        <f t="shared" si="151"/>
        <v>0</v>
      </c>
      <c r="AZ327" s="5">
        <f t="shared" si="152"/>
        <v>274375153.22985476</v>
      </c>
      <c r="BA327" s="5">
        <f t="shared" si="153"/>
        <v>108693010.61766522</v>
      </c>
      <c r="BB327">
        <v>0</v>
      </c>
      <c r="BC327" s="5">
        <f t="shared" si="154"/>
        <v>108693010.61766522</v>
      </c>
      <c r="BD327" s="5">
        <f t="shared" si="155"/>
        <v>21928035.553756256</v>
      </c>
      <c r="BE327" s="5">
        <f t="shared" si="156"/>
        <v>0</v>
      </c>
      <c r="BF327" s="5">
        <f t="shared" si="157"/>
        <v>146493.31058521531</v>
      </c>
      <c r="BG327" s="5">
        <f t="shared" si="158"/>
        <v>960652.52557124686</v>
      </c>
      <c r="BH327" s="5">
        <f t="shared" si="159"/>
        <v>131728192.00757793</v>
      </c>
      <c r="BI327" s="5">
        <f>VLOOKUP(A327,'Base Cost'!$A$5:$AF$361,32,FALSE)</f>
        <v>6159700.5057916036</v>
      </c>
    </row>
    <row r="328" spans="1:61">
      <c r="A328" t="s">
        <v>722</v>
      </c>
      <c r="B328" t="s">
        <v>2795</v>
      </c>
      <c r="C328" t="s">
        <v>80</v>
      </c>
      <c r="D328" s="12" t="s">
        <v>1070</v>
      </c>
      <c r="J328" s="5"/>
      <c r="K328" s="5"/>
      <c r="L328" s="5">
        <v>1716556.67</v>
      </c>
      <c r="M328" s="5">
        <f>VLOOKUP(A328,'Detail SFPR'!$A$5:$E$360,5,FALSE)</f>
        <v>1284107.5877256559</v>
      </c>
      <c r="N328" s="5">
        <f t="shared" si="140"/>
        <v>-360359.82025921089</v>
      </c>
      <c r="O328" s="5">
        <v>233488.25</v>
      </c>
      <c r="P328" s="5">
        <f>VLOOKUP(A328,'Detail SFPR'!$A$5:$F$360,6,FALSE)</f>
        <v>232824.94</v>
      </c>
      <c r="Q328" s="5">
        <f t="shared" si="141"/>
        <v>-552.73622299999806</v>
      </c>
      <c r="R328" s="5">
        <v>272940.43</v>
      </c>
      <c r="S328" s="5">
        <f>VLOOKUP(A328,'Detail SFPR'!$A$5:$G$360,7,FALSE)</f>
        <v>226892.60376065009</v>
      </c>
      <c r="T328" s="5">
        <f t="shared" si="160"/>
        <v>-38371.653605250278</v>
      </c>
      <c r="U328" s="5">
        <v>7986.34</v>
      </c>
      <c r="V328" s="5">
        <f>VLOOKUP(A328,'Detail SFPR'!$A$5:$H$360,8,FALSE)</f>
        <v>3899.1056910000007</v>
      </c>
      <c r="W328" s="5">
        <f t="shared" si="161"/>
        <v>-3405.8923496896996</v>
      </c>
      <c r="X328" s="5">
        <v>0</v>
      </c>
      <c r="Y328" s="5">
        <f>VLOOKUP(A328,'Detail SFPR'!$A$5:$I$360,9,FALSE)</f>
        <v>0</v>
      </c>
      <c r="Z328" s="5">
        <f t="shared" si="162"/>
        <v>0</v>
      </c>
      <c r="AA328" s="5">
        <f t="shared" si="163"/>
        <v>2230971.69</v>
      </c>
      <c r="AB328" s="5">
        <f t="shared" si="164"/>
        <v>1747724.2371773059</v>
      </c>
      <c r="AC328" s="5">
        <f t="shared" si="165"/>
        <v>-402690.10243715084</v>
      </c>
      <c r="AD328" s="5">
        <f t="shared" si="166"/>
        <v>1828281.587562849</v>
      </c>
      <c r="AE328" s="5"/>
      <c r="AF328" s="5"/>
      <c r="AG328" s="5">
        <f t="shared" si="142"/>
        <v>-360359.82025921089</v>
      </c>
      <c r="AH328" s="5">
        <f t="shared" si="143"/>
        <v>-552.73622299999806</v>
      </c>
      <c r="AI328" s="5">
        <f t="shared" si="144"/>
        <v>-38371.653605250278</v>
      </c>
      <c r="AJ328" s="5">
        <f t="shared" si="145"/>
        <v>-3405.8923496896996</v>
      </c>
      <c r="AK328" s="5">
        <f t="shared" si="146"/>
        <v>0</v>
      </c>
      <c r="AL328" s="5">
        <f t="shared" si="147"/>
        <v>2230971.69</v>
      </c>
      <c r="AM328" s="5">
        <f t="shared" si="148"/>
        <v>1747724.2371773059</v>
      </c>
      <c r="AN328" s="5">
        <f t="shared" si="149"/>
        <v>-402690.10243715084</v>
      </c>
      <c r="AO328" s="5">
        <f t="shared" si="150"/>
        <v>1747724.2371773059</v>
      </c>
      <c r="AP328" s="5">
        <f>VLOOKUP(A328,'Detail SFPR'!$A$5:$M$361,13,FALSE)</f>
        <v>0</v>
      </c>
      <c r="AQ328" s="5">
        <f>VLOOKUP(A328,'Detail SFPR'!A:X,23,FALSE)</f>
        <v>1970015.3358477969</v>
      </c>
      <c r="AR328" s="5">
        <f>VLOOKUP(A328,'Detail SFPR'!$A$5:$T$361,19,FALSE)</f>
        <v>11555.68</v>
      </c>
      <c r="AS328" s="5">
        <f>VLOOKUP(A328,'Detail SFPR'!$A$5:$U$360,21,FALSE)</f>
        <v>6266.6717599999993</v>
      </c>
      <c r="AT328" s="5">
        <f>VLOOKUP(A328,'Detail SFPR'!$A$5:$V$361,22,FALSE)</f>
        <v>153357.70931049081</v>
      </c>
      <c r="AU328" s="5">
        <f t="shared" si="167"/>
        <v>3888919.6340955934</v>
      </c>
      <c r="AV328" s="5"/>
      <c r="AW328" s="5">
        <v>0</v>
      </c>
      <c r="AX328" s="5">
        <v>0</v>
      </c>
      <c r="AY328" s="5">
        <f t="shared" si="151"/>
        <v>0</v>
      </c>
      <c r="AZ328" s="5">
        <f t="shared" si="152"/>
        <v>3888919.6340955934</v>
      </c>
      <c r="BA328" s="5">
        <f t="shared" si="153"/>
        <v>1284107.5877256559</v>
      </c>
      <c r="BB328">
        <v>0</v>
      </c>
      <c r="BC328" s="5">
        <f t="shared" si="154"/>
        <v>1284107.5877256559</v>
      </c>
      <c r="BD328" s="5">
        <f t="shared" si="155"/>
        <v>232824.94</v>
      </c>
      <c r="BE328" s="5">
        <f t="shared" si="156"/>
        <v>226892.60376065009</v>
      </c>
      <c r="BF328" s="5">
        <f t="shared" si="157"/>
        <v>3899.1056910000007</v>
      </c>
      <c r="BG328" s="5">
        <f t="shared" si="158"/>
        <v>0</v>
      </c>
      <c r="BH328" s="5">
        <f t="shared" si="159"/>
        <v>1747724.2371773059</v>
      </c>
      <c r="BI328" s="5">
        <f>VLOOKUP(A328,'Base Cost'!$A$5:$AF$361,32,FALSE)</f>
        <v>65897.891027071935</v>
      </c>
    </row>
    <row r="329" spans="1:61">
      <c r="A329" t="s">
        <v>724</v>
      </c>
      <c r="B329" t="s">
        <v>725</v>
      </c>
      <c r="C329" t="s">
        <v>93</v>
      </c>
      <c r="D329" s="12" t="s">
        <v>1070</v>
      </c>
      <c r="J329" s="5"/>
      <c r="K329" s="5"/>
      <c r="L329" s="5">
        <v>1846815.94</v>
      </c>
      <c r="M329" s="5">
        <f>VLOOKUP(A329,'Detail SFPR'!$A$5:$E$360,5,FALSE)</f>
        <v>2476977.04085973</v>
      </c>
      <c r="N329" s="5">
        <f t="shared" si="140"/>
        <v>525113.24534641311</v>
      </c>
      <c r="O329" s="5">
        <v>161918.6</v>
      </c>
      <c r="P329" s="5">
        <f>VLOOKUP(A329,'Detail SFPR'!$A$5:$F$360,6,FALSE)</f>
        <v>127639.54000000001</v>
      </c>
      <c r="Q329" s="5">
        <f t="shared" si="141"/>
        <v>-28564.740697999998</v>
      </c>
      <c r="R329" s="5">
        <v>254377.69</v>
      </c>
      <c r="S329" s="5">
        <f>VLOOKUP(A329,'Detail SFPR'!$A$5:$G$360,7,FALSE)</f>
        <v>333987.6508053313</v>
      </c>
      <c r="T329" s="5">
        <f t="shared" si="160"/>
        <v>66338.980339082569</v>
      </c>
      <c r="U329" s="5">
        <v>169401.74</v>
      </c>
      <c r="V329" s="5">
        <f>VLOOKUP(A329,'Detail SFPR'!$A$5:$H$360,8,FALSE)</f>
        <v>174825.8441902991</v>
      </c>
      <c r="W329" s="5">
        <f t="shared" si="161"/>
        <v>4519.9060217762508</v>
      </c>
      <c r="X329" s="5">
        <v>0</v>
      </c>
      <c r="Y329" s="5">
        <f>VLOOKUP(A329,'Detail SFPR'!$A$5:$I$360,9,FALSE)</f>
        <v>0</v>
      </c>
      <c r="Z329" s="5">
        <f t="shared" si="162"/>
        <v>0</v>
      </c>
      <c r="AA329" s="5">
        <f t="shared" si="163"/>
        <v>2432513.9699999997</v>
      </c>
      <c r="AB329" s="5">
        <f t="shared" si="164"/>
        <v>3113430.0758553604</v>
      </c>
      <c r="AC329" s="5">
        <f t="shared" si="165"/>
        <v>567407.39100927196</v>
      </c>
      <c r="AD329" s="5">
        <f t="shared" si="166"/>
        <v>2999921.3610092718</v>
      </c>
      <c r="AE329" s="5"/>
      <c r="AF329" s="5"/>
      <c r="AG329" s="5">
        <f t="shared" si="142"/>
        <v>525113.24534641311</v>
      </c>
      <c r="AH329" s="5">
        <f t="shared" si="143"/>
        <v>-28564.740697999998</v>
      </c>
      <c r="AI329" s="5">
        <f t="shared" si="144"/>
        <v>66338.980339082569</v>
      </c>
      <c r="AJ329" s="5">
        <f t="shared" si="145"/>
        <v>4519.9060217762508</v>
      </c>
      <c r="AK329" s="5">
        <f t="shared" si="146"/>
        <v>0</v>
      </c>
      <c r="AL329" s="5">
        <f t="shared" si="147"/>
        <v>2432513.9699999997</v>
      </c>
      <c r="AM329" s="5">
        <f t="shared" si="148"/>
        <v>3113430.0758553604</v>
      </c>
      <c r="AN329" s="5">
        <f t="shared" si="149"/>
        <v>567407.39100927196</v>
      </c>
      <c r="AO329" s="5">
        <f t="shared" si="150"/>
        <v>2999921.3610092718</v>
      </c>
      <c r="AP329" s="5">
        <f>VLOOKUP(A329,'Detail SFPR'!$A$5:$M$361,13,FALSE)</f>
        <v>0</v>
      </c>
      <c r="AQ329" s="5">
        <f>VLOOKUP(A329,'Detail SFPR'!A:X,23,FALSE)</f>
        <v>3542338.4407737288</v>
      </c>
      <c r="AR329" s="5">
        <f>VLOOKUP(A329,'Detail SFPR'!$A$5:$T$361,19,FALSE)</f>
        <v>10699.58</v>
      </c>
      <c r="AS329" s="5">
        <f>VLOOKUP(A329,'Detail SFPR'!$A$5:$U$360,21,FALSE)</f>
        <v>12091.47804</v>
      </c>
      <c r="AT329" s="5">
        <f>VLOOKUP(A329,'Detail SFPR'!$A$5:$V$361,22,FALSE)</f>
        <v>295902.10647836822</v>
      </c>
      <c r="AU329" s="5">
        <f t="shared" si="167"/>
        <v>6860952.9663013695</v>
      </c>
      <c r="AV329" s="5"/>
      <c r="AW329" s="5">
        <v>0</v>
      </c>
      <c r="AX329" s="5">
        <v>0</v>
      </c>
      <c r="AY329" s="5">
        <f t="shared" si="151"/>
        <v>0</v>
      </c>
      <c r="AZ329" s="5">
        <f t="shared" si="152"/>
        <v>6860952.9663013695</v>
      </c>
      <c r="BA329" s="5">
        <f t="shared" si="153"/>
        <v>2371929.1853464129</v>
      </c>
      <c r="BB329">
        <v>0</v>
      </c>
      <c r="BC329" s="5">
        <f t="shared" si="154"/>
        <v>2371929.1853464129</v>
      </c>
      <c r="BD329" s="5">
        <f t="shared" si="155"/>
        <v>133353.859302</v>
      </c>
      <c r="BE329" s="5">
        <f t="shared" si="156"/>
        <v>320716.6703390826</v>
      </c>
      <c r="BF329" s="5">
        <f t="shared" si="157"/>
        <v>173921.64602177625</v>
      </c>
      <c r="BG329" s="5">
        <f t="shared" si="158"/>
        <v>0</v>
      </c>
      <c r="BH329" s="5">
        <f t="shared" si="159"/>
        <v>2999921.3610092723</v>
      </c>
      <c r="BI329" s="5">
        <f>VLOOKUP(A329,'Base Cost'!$A$5:$AF$361,32,FALSE)</f>
        <v>127149.29595038394</v>
      </c>
    </row>
    <row r="330" spans="1:61">
      <c r="A330" t="s">
        <v>726</v>
      </c>
      <c r="B330" t="s">
        <v>727</v>
      </c>
      <c r="C330" t="s">
        <v>93</v>
      </c>
      <c r="D330" s="12" t="s">
        <v>1070</v>
      </c>
      <c r="J330" s="5"/>
      <c r="K330" s="5"/>
      <c r="L330" s="5">
        <v>4694113.55</v>
      </c>
      <c r="M330" s="5">
        <f>VLOOKUP(A330,'Detail SFPR'!$A$5:$E$360,5,FALSE)</f>
        <v>5481167.456223608</v>
      </c>
      <c r="N330" s="5">
        <f t="shared" si="140"/>
        <v>655852.02005613269</v>
      </c>
      <c r="O330" s="5">
        <v>313012.46999999997</v>
      </c>
      <c r="P330" s="5">
        <f>VLOOKUP(A330,'Detail SFPR'!$A$5:$F$360,6,FALSE)</f>
        <v>397949.44</v>
      </c>
      <c r="Q330" s="5">
        <f t="shared" si="141"/>
        <v>70777.977101000026</v>
      </c>
      <c r="R330" s="5">
        <v>588742.92000000004</v>
      </c>
      <c r="S330" s="5">
        <f>VLOOKUP(A330,'Detail SFPR'!$A$5:$G$360,7,FALSE)</f>
        <v>686283.92749014334</v>
      </c>
      <c r="T330" s="5">
        <f t="shared" si="160"/>
        <v>81280.921541536416</v>
      </c>
      <c r="U330" s="5">
        <v>231450.11</v>
      </c>
      <c r="V330" s="5">
        <f>VLOOKUP(A330,'Detail SFPR'!$A$5:$H$360,8,FALSE)</f>
        <v>315144.1634011775</v>
      </c>
      <c r="W330" s="5">
        <f t="shared" si="161"/>
        <v>69742.254699201221</v>
      </c>
      <c r="X330" s="5">
        <v>0</v>
      </c>
      <c r="Y330" s="5">
        <f>VLOOKUP(A330,'Detail SFPR'!$A$5:$I$360,9,FALSE)</f>
        <v>0</v>
      </c>
      <c r="Z330" s="5">
        <f t="shared" si="162"/>
        <v>0</v>
      </c>
      <c r="AA330" s="5">
        <f t="shared" si="163"/>
        <v>5827319.0499999998</v>
      </c>
      <c r="AB330" s="5">
        <f t="shared" si="164"/>
        <v>6880544.9871149287</v>
      </c>
      <c r="AC330" s="5">
        <f t="shared" si="165"/>
        <v>877653.17339787039</v>
      </c>
      <c r="AD330" s="5">
        <f t="shared" si="166"/>
        <v>6704972.2233978705</v>
      </c>
      <c r="AE330" s="5"/>
      <c r="AF330" s="5"/>
      <c r="AG330" s="5">
        <f t="shared" si="142"/>
        <v>655852.02005613269</v>
      </c>
      <c r="AH330" s="5">
        <f t="shared" si="143"/>
        <v>70777.977101000026</v>
      </c>
      <c r="AI330" s="5">
        <f t="shared" si="144"/>
        <v>81280.921541536416</v>
      </c>
      <c r="AJ330" s="5">
        <f t="shared" si="145"/>
        <v>69742.254699201221</v>
      </c>
      <c r="AK330" s="5">
        <f t="shared" si="146"/>
        <v>0</v>
      </c>
      <c r="AL330" s="5">
        <f t="shared" si="147"/>
        <v>5827319.0499999998</v>
      </c>
      <c r="AM330" s="5">
        <f t="shared" si="148"/>
        <v>6880544.9871149287</v>
      </c>
      <c r="AN330" s="5">
        <f t="shared" si="149"/>
        <v>877653.17339787039</v>
      </c>
      <c r="AO330" s="5">
        <f t="shared" si="150"/>
        <v>6704972.2233978705</v>
      </c>
      <c r="AP330" s="5">
        <f>VLOOKUP(A330,'Detail SFPR'!$A$5:$M$361,13,FALSE)</f>
        <v>0</v>
      </c>
      <c r="AQ330" s="5">
        <f>VLOOKUP(A330,'Detail SFPR'!A:X,23,FALSE)</f>
        <v>7832173.2300222851</v>
      </c>
      <c r="AR330" s="5">
        <f>VLOOKUP(A330,'Detail SFPR'!$A$5:$T$361,19,FALSE)</f>
        <v>10658.9</v>
      </c>
      <c r="AS330" s="5">
        <f>VLOOKUP(A330,'Detail SFPR'!$A$5:$U$360,21,FALSE)</f>
        <v>26827.623199999998</v>
      </c>
      <c r="AT330" s="5">
        <f>VLOOKUP(A330,'Detail SFPR'!$A$5:$V$361,22,FALSE)</f>
        <v>656524.38770735601</v>
      </c>
      <c r="AU330" s="5">
        <f t="shared" si="167"/>
        <v>15231156.364327511</v>
      </c>
      <c r="AV330" s="5"/>
      <c r="AW330" s="5">
        <v>0</v>
      </c>
      <c r="AX330" s="5">
        <v>0</v>
      </c>
      <c r="AY330" s="5">
        <f t="shared" si="151"/>
        <v>0</v>
      </c>
      <c r="AZ330" s="5">
        <f t="shared" si="152"/>
        <v>15231156.364327511</v>
      </c>
      <c r="BA330" s="5">
        <f t="shared" si="153"/>
        <v>5349965.570056133</v>
      </c>
      <c r="BB330">
        <v>0</v>
      </c>
      <c r="BC330" s="5">
        <f t="shared" si="154"/>
        <v>5349965.570056133</v>
      </c>
      <c r="BD330" s="5">
        <f t="shared" si="155"/>
        <v>383790.447101</v>
      </c>
      <c r="BE330" s="5">
        <f t="shared" si="156"/>
        <v>670023.8415415365</v>
      </c>
      <c r="BF330" s="5">
        <f t="shared" si="157"/>
        <v>301192.36469920119</v>
      </c>
      <c r="BG330" s="5">
        <f t="shared" si="158"/>
        <v>0</v>
      </c>
      <c r="BH330" s="5">
        <f t="shared" si="159"/>
        <v>6704972.2233978696</v>
      </c>
      <c r="BI330" s="5">
        <f>VLOOKUP(A330,'Base Cost'!$A$5:$AF$361,32,FALSE)</f>
        <v>282108.88616080105</v>
      </c>
    </row>
    <row r="331" spans="1:61">
      <c r="A331" t="s">
        <v>728</v>
      </c>
      <c r="B331" t="s">
        <v>2018</v>
      </c>
      <c r="C331" t="s">
        <v>72</v>
      </c>
      <c r="D331" s="12" t="s">
        <v>1070</v>
      </c>
      <c r="J331" s="5"/>
      <c r="K331" s="5"/>
      <c r="L331" s="5">
        <v>2090665.64</v>
      </c>
      <c r="M331" s="5">
        <f>VLOOKUP(A331,'Detail SFPR'!$A$5:$E$360,5,FALSE)</f>
        <v>2096461.3384794425</v>
      </c>
      <c r="N331" s="5">
        <f t="shared" si="140"/>
        <v>4829.5555429195392</v>
      </c>
      <c r="O331" s="5">
        <v>300715.15999999997</v>
      </c>
      <c r="P331" s="5">
        <f>VLOOKUP(A331,'Detail SFPR'!$A$5:$F$360,6,FALSE)</f>
        <v>376487.62</v>
      </c>
      <c r="Q331" s="5">
        <f t="shared" si="141"/>
        <v>63141.190918000022</v>
      </c>
      <c r="R331" s="5">
        <v>277046.21000000002</v>
      </c>
      <c r="S331" s="5">
        <f>VLOOKUP(A331,'Detail SFPR'!$A$5:$G$360,7,FALSE)</f>
        <v>381853.24921448826</v>
      </c>
      <c r="T331" s="5">
        <f t="shared" si="160"/>
        <v>87335.705777433046</v>
      </c>
      <c r="U331" s="5">
        <v>0</v>
      </c>
      <c r="V331" s="5">
        <f>VLOOKUP(A331,'Detail SFPR'!$A$5:$H$360,8,FALSE)</f>
        <v>23818.46103361894</v>
      </c>
      <c r="W331" s="5">
        <f t="shared" si="161"/>
        <v>19847.923579314662</v>
      </c>
      <c r="X331" s="5">
        <v>0</v>
      </c>
      <c r="Y331" s="5">
        <f>VLOOKUP(A331,'Detail SFPR'!$A$5:$I$360,9,FALSE)</f>
        <v>0</v>
      </c>
      <c r="Z331" s="5">
        <f t="shared" si="162"/>
        <v>0</v>
      </c>
      <c r="AA331" s="5">
        <f t="shared" si="163"/>
        <v>2668427.0099999998</v>
      </c>
      <c r="AB331" s="5">
        <f t="shared" si="164"/>
        <v>2878620.6687275497</v>
      </c>
      <c r="AC331" s="5">
        <f t="shared" si="165"/>
        <v>175154.37581766729</v>
      </c>
      <c r="AD331" s="5">
        <f t="shared" si="166"/>
        <v>2843581.385817667</v>
      </c>
      <c r="AE331" s="5"/>
      <c r="AF331" s="5"/>
      <c r="AG331" s="5">
        <f t="shared" si="142"/>
        <v>4829.5555429195392</v>
      </c>
      <c r="AH331" s="5">
        <f t="shared" si="143"/>
        <v>63141.190918000022</v>
      </c>
      <c r="AI331" s="5">
        <f t="shared" si="144"/>
        <v>87335.705777433046</v>
      </c>
      <c r="AJ331" s="5">
        <f t="shared" si="145"/>
        <v>19847.923579314662</v>
      </c>
      <c r="AK331" s="5">
        <f t="shared" si="146"/>
        <v>0</v>
      </c>
      <c r="AL331" s="5">
        <f t="shared" si="147"/>
        <v>2668427.0099999998</v>
      </c>
      <c r="AM331" s="5">
        <f t="shared" si="148"/>
        <v>2878620.6687275497</v>
      </c>
      <c r="AN331" s="5">
        <f t="shared" si="149"/>
        <v>175154.37581766729</v>
      </c>
      <c r="AO331" s="5">
        <f t="shared" si="150"/>
        <v>2843581.385817667</v>
      </c>
      <c r="AP331" s="5">
        <f>VLOOKUP(A331,'Detail SFPR'!$A$5:$M$361,13,FALSE)</f>
        <v>0</v>
      </c>
      <c r="AQ331" s="5">
        <f>VLOOKUP(A331,'Detail SFPR'!A:X,23,FALSE)</f>
        <v>3243246.248836522</v>
      </c>
      <c r="AR331" s="5">
        <f>VLOOKUP(A331,'Detail SFPR'!$A$5:$T$361,19,FALSE)</f>
        <v>11601.66</v>
      </c>
      <c r="AS331" s="5">
        <f>VLOOKUP(A331,'Detail SFPR'!$A$5:$U$360,21,FALSE)</f>
        <v>10279.263719999999</v>
      </c>
      <c r="AT331" s="5">
        <f>VLOOKUP(A331,'Detail SFPR'!$A$5:$V$361,22,FALSE)</f>
        <v>251553.67918897257</v>
      </c>
      <c r="AU331" s="5">
        <f t="shared" si="167"/>
        <v>6360262.2375631612</v>
      </c>
      <c r="AV331" s="5"/>
      <c r="AW331" s="5">
        <v>0</v>
      </c>
      <c r="AX331" s="5">
        <v>0</v>
      </c>
      <c r="AY331" s="5">
        <f t="shared" si="151"/>
        <v>0</v>
      </c>
      <c r="AZ331" s="5">
        <f t="shared" si="152"/>
        <v>6360262.2375631612</v>
      </c>
      <c r="BA331" s="5">
        <f t="shared" si="153"/>
        <v>2095495.1955429194</v>
      </c>
      <c r="BB331">
        <v>0</v>
      </c>
      <c r="BC331" s="5">
        <f t="shared" si="154"/>
        <v>2095495.1955429194</v>
      </c>
      <c r="BD331" s="5">
        <f t="shared" si="155"/>
        <v>363856.35091799998</v>
      </c>
      <c r="BE331" s="5">
        <f t="shared" si="156"/>
        <v>364381.91577743308</v>
      </c>
      <c r="BF331" s="5">
        <f t="shared" si="157"/>
        <v>19847.923579314662</v>
      </c>
      <c r="BG331" s="5">
        <f t="shared" si="158"/>
        <v>0</v>
      </c>
      <c r="BH331" s="5">
        <f t="shared" si="159"/>
        <v>2843581.3858176675</v>
      </c>
      <c r="BI331" s="5">
        <f>VLOOKUP(A331,'Base Cost'!$A$5:$AF$361,32,FALSE)</f>
        <v>108092.75264468201</v>
      </c>
    </row>
    <row r="332" spans="1:61">
      <c r="A332" t="s">
        <v>730</v>
      </c>
      <c r="B332" t="s">
        <v>2019</v>
      </c>
      <c r="C332" t="s">
        <v>193</v>
      </c>
      <c r="D332" s="12" t="s">
        <v>1070</v>
      </c>
      <c r="J332" s="5"/>
      <c r="K332" s="5"/>
      <c r="L332" s="5">
        <v>1687234.99</v>
      </c>
      <c r="M332" s="5">
        <f>VLOOKUP(A332,'Detail SFPR'!$A$5:$E$360,5,FALSE)</f>
        <v>2819245.1001603925</v>
      </c>
      <c r="N332" s="5">
        <f t="shared" si="140"/>
        <v>943304.02479665505</v>
      </c>
      <c r="O332" s="5">
        <v>286527.23</v>
      </c>
      <c r="P332" s="5">
        <f>VLOOKUP(A332,'Detail SFPR'!$A$5:$F$360,6,FALSE)</f>
        <v>445525.13</v>
      </c>
      <c r="Q332" s="5">
        <f t="shared" si="141"/>
        <v>132492.95007000002</v>
      </c>
      <c r="R332" s="5">
        <v>240507.88</v>
      </c>
      <c r="S332" s="5">
        <f>VLOOKUP(A332,'Detail SFPR'!$A$5:$G$360,7,FALSE)</f>
        <v>335417.06704022078</v>
      </c>
      <c r="T332" s="5">
        <f t="shared" si="160"/>
        <v>79087.825560615966</v>
      </c>
      <c r="U332" s="5">
        <v>72319.61</v>
      </c>
      <c r="V332" s="5">
        <f>VLOOKUP(A332,'Detail SFPR'!$A$5:$H$360,8,FALSE)</f>
        <v>218881.89389137839</v>
      </c>
      <c r="W332" s="5">
        <f t="shared" si="161"/>
        <v>122130.35116668561</v>
      </c>
      <c r="X332" s="5">
        <v>0</v>
      </c>
      <c r="Y332" s="5">
        <f>VLOOKUP(A332,'Detail SFPR'!$A$5:$I$360,9,FALSE)</f>
        <v>0</v>
      </c>
      <c r="Z332" s="5">
        <f t="shared" si="162"/>
        <v>0</v>
      </c>
      <c r="AA332" s="5">
        <f t="shared" si="163"/>
        <v>2286589.71</v>
      </c>
      <c r="AB332" s="5">
        <f t="shared" si="164"/>
        <v>3819069.1910919915</v>
      </c>
      <c r="AC332" s="5">
        <f t="shared" si="165"/>
        <v>1277015.1515939566</v>
      </c>
      <c r="AD332" s="5">
        <f t="shared" si="166"/>
        <v>3563604.8615939566</v>
      </c>
      <c r="AE332" s="5"/>
      <c r="AF332" s="5"/>
      <c r="AG332" s="5">
        <f t="shared" si="142"/>
        <v>943304.02479665505</v>
      </c>
      <c r="AH332" s="5">
        <f t="shared" si="143"/>
        <v>132492.95007000002</v>
      </c>
      <c r="AI332" s="5">
        <f t="shared" si="144"/>
        <v>79087.825560615966</v>
      </c>
      <c r="AJ332" s="5">
        <f t="shared" si="145"/>
        <v>122130.35116668561</v>
      </c>
      <c r="AK332" s="5">
        <f t="shared" si="146"/>
        <v>0</v>
      </c>
      <c r="AL332" s="5">
        <f t="shared" si="147"/>
        <v>2286589.71</v>
      </c>
      <c r="AM332" s="5">
        <f t="shared" si="148"/>
        <v>3819069.1910919915</v>
      </c>
      <c r="AN332" s="5">
        <f t="shared" si="149"/>
        <v>1277015.1515939566</v>
      </c>
      <c r="AO332" s="5">
        <f t="shared" si="150"/>
        <v>3563604.8615939566</v>
      </c>
      <c r="AP332" s="5">
        <f>VLOOKUP(A332,'Detail SFPR'!$A$5:$M$361,13,FALSE)</f>
        <v>0</v>
      </c>
      <c r="AQ332" s="5">
        <f>VLOOKUP(A332,'Detail SFPR'!A:X,23,FALSE)</f>
        <v>4306910.8677846985</v>
      </c>
      <c r="AR332" s="5">
        <f>VLOOKUP(A332,'Detail SFPR'!$A$5:$T$361,19,FALSE)</f>
        <v>11507.69</v>
      </c>
      <c r="AS332" s="5">
        <f>VLOOKUP(A332,'Detail SFPR'!$A$5:$U$360,21,FALSE)</f>
        <v>13752.883839999999</v>
      </c>
      <c r="AT332" s="5">
        <f>VLOOKUP(A332,'Detail SFPR'!$A$5:$V$361,22,FALSE)</f>
        <v>336559.9544527072</v>
      </c>
      <c r="AU332" s="5">
        <f t="shared" si="167"/>
        <v>8232336.2576713637</v>
      </c>
      <c r="AV332" s="5"/>
      <c r="AW332" s="5">
        <v>0</v>
      </c>
      <c r="AX332" s="5">
        <v>0</v>
      </c>
      <c r="AY332" s="5">
        <f t="shared" si="151"/>
        <v>0</v>
      </c>
      <c r="AZ332" s="5">
        <f t="shared" si="152"/>
        <v>8232336.2576713637</v>
      </c>
      <c r="BA332" s="5">
        <f t="shared" si="153"/>
        <v>2630539.0147966552</v>
      </c>
      <c r="BB332">
        <v>0</v>
      </c>
      <c r="BC332" s="5">
        <f t="shared" si="154"/>
        <v>2630539.0147966552</v>
      </c>
      <c r="BD332" s="5">
        <f t="shared" si="155"/>
        <v>419020.18007</v>
      </c>
      <c r="BE332" s="5">
        <f t="shared" si="156"/>
        <v>319595.70556061598</v>
      </c>
      <c r="BF332" s="5">
        <f t="shared" si="157"/>
        <v>194449.96116668562</v>
      </c>
      <c r="BG332" s="5">
        <f t="shared" si="158"/>
        <v>0</v>
      </c>
      <c r="BH332" s="5">
        <f t="shared" si="159"/>
        <v>3563604.8615939571</v>
      </c>
      <c r="BI332" s="5">
        <f>VLOOKUP(A332,'Base Cost'!$A$5:$AF$361,32,FALSE)</f>
        <v>144619.99531890251</v>
      </c>
    </row>
    <row r="333" spans="1:61">
      <c r="A333" t="s">
        <v>732</v>
      </c>
      <c r="B333" t="s">
        <v>2020</v>
      </c>
      <c r="C333" t="s">
        <v>68</v>
      </c>
      <c r="D333" s="12" t="s">
        <v>1070</v>
      </c>
      <c r="J333" s="5"/>
      <c r="K333" s="5"/>
      <c r="L333" s="5">
        <v>320801.34999999998</v>
      </c>
      <c r="M333" s="5">
        <f>VLOOKUP(A333,'Detail SFPR'!$A$5:$E$360,5,FALSE)</f>
        <v>430712.8231944135</v>
      </c>
      <c r="N333" s="5">
        <f t="shared" si="140"/>
        <v>91589.230612904794</v>
      </c>
      <c r="O333" s="5">
        <v>1212240.47</v>
      </c>
      <c r="P333" s="5">
        <f>VLOOKUP(A333,'Detail SFPR'!$A$5:$F$360,6,FALSE)</f>
        <v>1689768.73</v>
      </c>
      <c r="Q333" s="5">
        <f t="shared" si="141"/>
        <v>397924.29905800003</v>
      </c>
      <c r="R333" s="5">
        <v>12814.88</v>
      </c>
      <c r="S333" s="5">
        <f>VLOOKUP(A333,'Detail SFPR'!$A$5:$G$360,7,FALSE)</f>
        <v>13936.644891633079</v>
      </c>
      <c r="T333" s="5">
        <f t="shared" si="160"/>
        <v>934.76668419784562</v>
      </c>
      <c r="U333" s="5">
        <v>0</v>
      </c>
      <c r="V333" s="5">
        <f>VLOOKUP(A333,'Detail SFPR'!$A$5:$H$360,8,FALSE)</f>
        <v>0</v>
      </c>
      <c r="W333" s="5">
        <f t="shared" si="161"/>
        <v>0</v>
      </c>
      <c r="X333" s="5">
        <v>0</v>
      </c>
      <c r="Y333" s="5">
        <f>VLOOKUP(A333,'Detail SFPR'!$A$5:$I$360,9,FALSE)</f>
        <v>0</v>
      </c>
      <c r="Z333" s="5">
        <f t="shared" si="162"/>
        <v>0</v>
      </c>
      <c r="AA333" s="5">
        <f t="shared" si="163"/>
        <v>1545856.6999999997</v>
      </c>
      <c r="AB333" s="5">
        <f t="shared" si="164"/>
        <v>2134418.1980860466</v>
      </c>
      <c r="AC333" s="5">
        <f t="shared" si="165"/>
        <v>490448.29635510268</v>
      </c>
      <c r="AD333" s="5">
        <f t="shared" si="166"/>
        <v>2036304.9963551024</v>
      </c>
      <c r="AE333" s="5"/>
      <c r="AF333" s="5"/>
      <c r="AG333" s="5">
        <f t="shared" si="142"/>
        <v>91589.230612904794</v>
      </c>
      <c r="AH333" s="5">
        <f t="shared" si="143"/>
        <v>397924.29905800003</v>
      </c>
      <c r="AI333" s="5">
        <f t="shared" si="144"/>
        <v>934.76668419784562</v>
      </c>
      <c r="AJ333" s="5">
        <f t="shared" si="145"/>
        <v>0</v>
      </c>
      <c r="AK333" s="5">
        <f t="shared" si="146"/>
        <v>0</v>
      </c>
      <c r="AL333" s="5">
        <f t="shared" si="147"/>
        <v>1545856.6999999997</v>
      </c>
      <c r="AM333" s="5">
        <f t="shared" si="148"/>
        <v>2134418.1980860466</v>
      </c>
      <c r="AN333" s="5">
        <f t="shared" si="149"/>
        <v>490448.29635510268</v>
      </c>
      <c r="AO333" s="5">
        <f t="shared" si="150"/>
        <v>2036304.9963551024</v>
      </c>
      <c r="AP333" s="5">
        <f>VLOOKUP(A333,'Detail SFPR'!$A$5:$M$361,13,FALSE)</f>
        <v>61510.280000000006</v>
      </c>
      <c r="AQ333" s="5">
        <f>VLOOKUP(A333,'Detail SFPR'!A:X,23,FALSE)</f>
        <v>2274335.1425688174</v>
      </c>
      <c r="AR333" s="5">
        <f>VLOOKUP(A333,'Detail SFPR'!$A$5:$T$361,19,FALSE)</f>
        <v>40138.400000000001</v>
      </c>
      <c r="AS333" s="5">
        <f>VLOOKUP(A333,'Detail SFPR'!$A$5:$U$360,21,FALSE)</f>
        <v>2210.3846400000002</v>
      </c>
      <c r="AT333" s="5">
        <f>VLOOKUP(A333,'Detail SFPR'!$A$5:$V$361,22,FALSE)</f>
        <v>54092.433442771202</v>
      </c>
      <c r="AU333" s="5">
        <f t="shared" si="167"/>
        <v>4468591.6370066917</v>
      </c>
      <c r="AV333" s="5"/>
      <c r="AW333" s="5">
        <v>0</v>
      </c>
      <c r="AX333" s="5">
        <v>0</v>
      </c>
      <c r="AY333" s="5">
        <f t="shared" si="151"/>
        <v>0</v>
      </c>
      <c r="AZ333" s="5">
        <f t="shared" si="152"/>
        <v>4468591.6370066917</v>
      </c>
      <c r="BA333" s="5">
        <f t="shared" si="153"/>
        <v>412390.58061290474</v>
      </c>
      <c r="BB333">
        <v>0</v>
      </c>
      <c r="BC333" s="5">
        <f t="shared" si="154"/>
        <v>412390.58061290474</v>
      </c>
      <c r="BD333" s="5">
        <f t="shared" si="155"/>
        <v>1610164.7690580001</v>
      </c>
      <c r="BE333" s="5">
        <f t="shared" si="156"/>
        <v>13749.646684197845</v>
      </c>
      <c r="BF333" s="5">
        <f t="shared" si="157"/>
        <v>0</v>
      </c>
      <c r="BG333" s="5">
        <f t="shared" si="158"/>
        <v>0</v>
      </c>
      <c r="BH333" s="5">
        <f t="shared" si="159"/>
        <v>2036304.9963551026</v>
      </c>
      <c r="BI333" s="5">
        <f>VLOOKUP(A333,'Base Cost'!$A$5:$AF$361,32,FALSE)</f>
        <v>23243.548044813127</v>
      </c>
    </row>
    <row r="334" spans="1:61">
      <c r="A334" t="s">
        <v>734</v>
      </c>
      <c r="B334" t="s">
        <v>735</v>
      </c>
      <c r="C334" t="s">
        <v>555</v>
      </c>
      <c r="D334" s="12" t="s">
        <v>1823</v>
      </c>
      <c r="J334" s="5"/>
      <c r="K334" s="5"/>
      <c r="L334" s="5">
        <v>10229925.640000001</v>
      </c>
      <c r="M334" s="5">
        <f>VLOOKUP(A334,'Detail SFPR'!$A$5:$E$360,5,FALSE)</f>
        <v>14289998.664625557</v>
      </c>
      <c r="N334" s="5">
        <f t="shared" si="140"/>
        <v>3383258.8514204766</v>
      </c>
      <c r="O334" s="5">
        <v>1895992.55</v>
      </c>
      <c r="P334" s="5">
        <f>VLOOKUP(A334,'Detail SFPR'!$A$5:$F$360,6,FALSE)</f>
        <v>2853401.0055134399</v>
      </c>
      <c r="Q334" s="5">
        <f t="shared" si="141"/>
        <v>797808.46597934945</v>
      </c>
      <c r="R334" s="5">
        <v>0</v>
      </c>
      <c r="S334" s="5">
        <f>VLOOKUP(A334,'Detail SFPR'!$A$5:$G$360,7,FALSE)</f>
        <v>0</v>
      </c>
      <c r="T334" s="5">
        <f t="shared" si="160"/>
        <v>0</v>
      </c>
      <c r="U334" s="5">
        <v>0</v>
      </c>
      <c r="V334" s="5">
        <f>VLOOKUP(A334,'Detail SFPR'!$A$5:$H$360,8,FALSE)</f>
        <v>68675.609330565436</v>
      </c>
      <c r="W334" s="5">
        <f t="shared" si="161"/>
        <v>57227.385255160181</v>
      </c>
      <c r="X334" s="5">
        <v>30368.21</v>
      </c>
      <c r="Y334" s="5">
        <f>VLOOKUP(A334,'Detail SFPR'!$A$5:$I$360,9,FALSE)</f>
        <v>15655.170670659129</v>
      </c>
      <c r="Z334" s="5">
        <f t="shared" si="162"/>
        <v>-12260.375673139748</v>
      </c>
      <c r="AA334" s="5">
        <f t="shared" si="163"/>
        <v>12156286.400000002</v>
      </c>
      <c r="AB334" s="5">
        <f t="shared" si="164"/>
        <v>17227730.450140219</v>
      </c>
      <c r="AC334" s="5">
        <f t="shared" si="165"/>
        <v>4226034.3269818462</v>
      </c>
      <c r="AD334" s="5">
        <f t="shared" si="166"/>
        <v>16382320.726981848</v>
      </c>
      <c r="AE334" s="5"/>
      <c r="AF334" s="5"/>
      <c r="AG334" s="5">
        <f t="shared" si="142"/>
        <v>3383258.8514204766</v>
      </c>
      <c r="AH334" s="5">
        <f t="shared" si="143"/>
        <v>797808.46597934945</v>
      </c>
      <c r="AI334" s="5">
        <f t="shared" si="144"/>
        <v>0</v>
      </c>
      <c r="AJ334" s="5">
        <f t="shared" si="145"/>
        <v>57227.385255160181</v>
      </c>
      <c r="AK334" s="5">
        <f t="shared" si="146"/>
        <v>-12260.375673139748</v>
      </c>
      <c r="AL334" s="5">
        <f t="shared" si="147"/>
        <v>12156286.400000002</v>
      </c>
      <c r="AM334" s="5">
        <f t="shared" si="148"/>
        <v>17227730.450140219</v>
      </c>
      <c r="AN334" s="5">
        <f t="shared" si="149"/>
        <v>4226034.3269818462</v>
      </c>
      <c r="AO334" s="5">
        <f t="shared" si="150"/>
        <v>16382320.726981848</v>
      </c>
      <c r="AP334" s="5">
        <f>VLOOKUP(A334,'Detail SFPR'!$A$5:$M$361,13,FALSE)</f>
        <v>0</v>
      </c>
      <c r="AQ334" s="5">
        <f>VLOOKUP(A334,'Detail SFPR'!A:X,23,FALSE)</f>
        <v>17346232.277158659</v>
      </c>
      <c r="AR334" s="5">
        <f>VLOOKUP(A334,'Detail SFPR'!$A$5:$T$361,19,FALSE)</f>
        <v>9372.9</v>
      </c>
      <c r="AS334" s="5">
        <f>VLOOKUP(A334,'Detail SFPR'!$A$5:$U$360,21,FALSE)</f>
        <v>73521.472719999991</v>
      </c>
      <c r="AT334" s="5">
        <f>VLOOKUP(A334,'Detail SFPR'!$A$5:$V$361,22,FALSE)</f>
        <v>44980.35429843919</v>
      </c>
      <c r="AU334" s="5">
        <f t="shared" si="167"/>
        <v>33856427.731158949</v>
      </c>
      <c r="AV334" s="5"/>
      <c r="AW334" s="5">
        <v>0</v>
      </c>
      <c r="AX334" s="5">
        <v>0</v>
      </c>
      <c r="AY334" s="5">
        <f t="shared" si="151"/>
        <v>0</v>
      </c>
      <c r="AZ334" s="5">
        <f t="shared" si="152"/>
        <v>33856427.731158949</v>
      </c>
      <c r="BA334" s="5">
        <f t="shared" si="153"/>
        <v>13613184.491420478</v>
      </c>
      <c r="BB334">
        <v>0</v>
      </c>
      <c r="BC334" s="5">
        <f t="shared" si="154"/>
        <v>13613184.491420478</v>
      </c>
      <c r="BD334" s="5">
        <f t="shared" si="155"/>
        <v>2693801.0159793496</v>
      </c>
      <c r="BE334" s="5">
        <f t="shared" si="156"/>
        <v>0</v>
      </c>
      <c r="BF334" s="5">
        <f t="shared" si="157"/>
        <v>57227.385255160181</v>
      </c>
      <c r="BG334" s="5">
        <f t="shared" si="158"/>
        <v>18107.834326860251</v>
      </c>
      <c r="BH334" s="5">
        <f t="shared" si="159"/>
        <v>16382320.726981847</v>
      </c>
      <c r="BI334" s="5">
        <f>VLOOKUP(A334,'Base Cost'!$A$5:$AF$361,32,FALSE)</f>
        <v>773123.30739537603</v>
      </c>
    </row>
    <row r="335" spans="1:61">
      <c r="A335" t="s">
        <v>736</v>
      </c>
      <c r="B335" t="s">
        <v>737</v>
      </c>
      <c r="C335" t="s">
        <v>80</v>
      </c>
      <c r="D335" s="12" t="s">
        <v>1070</v>
      </c>
      <c r="J335" s="5"/>
      <c r="K335" s="5"/>
      <c r="L335" s="5">
        <v>676780.13</v>
      </c>
      <c r="M335" s="5">
        <f>VLOOKUP(A335,'Detail SFPR'!$A$5:$E$360,5,FALSE)</f>
        <v>1016546.2629168936</v>
      </c>
      <c r="N335" s="5">
        <f t="shared" si="140"/>
        <v>283127.11855964741</v>
      </c>
      <c r="O335" s="5">
        <v>92439</v>
      </c>
      <c r="P335" s="5">
        <f>VLOOKUP(A335,'Detail SFPR'!$A$5:$F$360,6,FALSE)</f>
        <v>171882.35</v>
      </c>
      <c r="Q335" s="5">
        <f t="shared" si="141"/>
        <v>66200.143555000002</v>
      </c>
      <c r="R335" s="5">
        <v>103279.52</v>
      </c>
      <c r="S335" s="5">
        <f>VLOOKUP(A335,'Detail SFPR'!$A$5:$G$360,7,FALSE)</f>
        <v>152049.48348421036</v>
      </c>
      <c r="T335" s="5">
        <f t="shared" si="160"/>
        <v>40640.010571392493</v>
      </c>
      <c r="U335" s="5">
        <v>9847</v>
      </c>
      <c r="V335" s="5">
        <f>VLOOKUP(A335,'Detail SFPR'!$A$5:$H$360,8,FALSE)</f>
        <v>9366.5695606930858</v>
      </c>
      <c r="W335" s="5">
        <f t="shared" si="161"/>
        <v>-400.34268507445159</v>
      </c>
      <c r="X335" s="5">
        <v>31771.5</v>
      </c>
      <c r="Y335" s="5">
        <f>VLOOKUP(A335,'Detail SFPR'!$A$5:$I$360,9,FALSE)</f>
        <v>33471.244048324326</v>
      </c>
      <c r="Z335" s="5">
        <f t="shared" si="162"/>
        <v>1416.3967154686611</v>
      </c>
      <c r="AA335" s="5">
        <f t="shared" si="163"/>
        <v>914117.15</v>
      </c>
      <c r="AB335" s="5">
        <f t="shared" si="164"/>
        <v>1383315.9100101215</v>
      </c>
      <c r="AC335" s="5">
        <f t="shared" si="165"/>
        <v>390983.32671643415</v>
      </c>
      <c r="AD335" s="5">
        <f t="shared" si="166"/>
        <v>1305100.4767164341</v>
      </c>
      <c r="AE335" s="5"/>
      <c r="AF335" s="5"/>
      <c r="AG335" s="5">
        <f t="shared" si="142"/>
        <v>283127.11855964741</v>
      </c>
      <c r="AH335" s="5">
        <f t="shared" si="143"/>
        <v>66200.143555000002</v>
      </c>
      <c r="AI335" s="5">
        <f t="shared" si="144"/>
        <v>40640.010571392493</v>
      </c>
      <c r="AJ335" s="5">
        <f t="shared" si="145"/>
        <v>-400.34268507445159</v>
      </c>
      <c r="AK335" s="5">
        <f t="shared" si="146"/>
        <v>1416.3967154686611</v>
      </c>
      <c r="AL335" s="5">
        <f t="shared" si="147"/>
        <v>914117.15</v>
      </c>
      <c r="AM335" s="5">
        <f t="shared" si="148"/>
        <v>1383315.9100101215</v>
      </c>
      <c r="AN335" s="5">
        <f t="shared" si="149"/>
        <v>390983.32671643415</v>
      </c>
      <c r="AO335" s="5">
        <f t="shared" si="150"/>
        <v>1305100.4767164341</v>
      </c>
      <c r="AP335" s="5">
        <f>VLOOKUP(A335,'Detail SFPR'!$A$5:$M$361,13,FALSE)</f>
        <v>0</v>
      </c>
      <c r="AQ335" s="5">
        <f>VLOOKUP(A335,'Detail SFPR'!A:X,23,FALSE)</f>
        <v>1556203.3113986896</v>
      </c>
      <c r="AR335" s="5">
        <f>VLOOKUP(A335,'Detail SFPR'!$A$5:$T$361,19,FALSE)</f>
        <v>11752.8</v>
      </c>
      <c r="AS335" s="5">
        <f>VLOOKUP(A335,'Detail SFPR'!$A$5:$U$360,21,FALSE)</f>
        <v>4873.9180399999996</v>
      </c>
      <c r="AT335" s="5">
        <f>VLOOKUP(A335,'Detail SFPR'!$A$5:$V$361,22,FALSE)</f>
        <v>119274.30294856821</v>
      </c>
      <c r="AU335" s="5">
        <f t="shared" si="167"/>
        <v>2997204.8091036915</v>
      </c>
      <c r="AV335" s="5"/>
      <c r="AW335" s="5">
        <v>0</v>
      </c>
      <c r="AX335" s="5">
        <v>0</v>
      </c>
      <c r="AY335" s="5">
        <f t="shared" si="151"/>
        <v>0</v>
      </c>
      <c r="AZ335" s="5">
        <f t="shared" si="152"/>
        <v>2997204.8091036915</v>
      </c>
      <c r="BA335" s="5">
        <f t="shared" si="153"/>
        <v>959907.24855964747</v>
      </c>
      <c r="BB335">
        <v>0</v>
      </c>
      <c r="BC335" s="5">
        <f t="shared" si="154"/>
        <v>959907.24855964747</v>
      </c>
      <c r="BD335" s="5">
        <f t="shared" si="155"/>
        <v>158639.14355500002</v>
      </c>
      <c r="BE335" s="5">
        <f t="shared" si="156"/>
        <v>143919.5305713925</v>
      </c>
      <c r="BF335" s="5">
        <f t="shared" si="157"/>
        <v>9446.6573149255491</v>
      </c>
      <c r="BG335" s="5">
        <f t="shared" si="158"/>
        <v>33187.896715468662</v>
      </c>
      <c r="BH335" s="5">
        <f t="shared" si="159"/>
        <v>1305100.4767164341</v>
      </c>
      <c r="BI335" s="5">
        <f>VLOOKUP(A335,'Base Cost'!$A$5:$AF$361,32,FALSE)</f>
        <v>51252.232792036331</v>
      </c>
    </row>
    <row r="336" spans="1:61">
      <c r="A336" s="115" t="s">
        <v>738</v>
      </c>
      <c r="B336" t="s">
        <v>739</v>
      </c>
      <c r="C336" t="s">
        <v>98</v>
      </c>
      <c r="D336" s="12" t="s">
        <v>1823</v>
      </c>
      <c r="J336" s="5"/>
      <c r="K336" s="5"/>
      <c r="L336" s="5">
        <v>12028239.99</v>
      </c>
      <c r="M336" s="5">
        <f>VLOOKUP(A336,'Detail SFPR'!$A$5:$E$360,5,FALSE)</f>
        <v>43800410.167361379</v>
      </c>
      <c r="N336" s="5">
        <f t="shared" si="140"/>
        <v>26475749.408795238</v>
      </c>
      <c r="O336" s="5">
        <v>2590407.36</v>
      </c>
      <c r="P336" s="5">
        <f>VLOOKUP(A336,'Detail SFPR'!$A$5:$F$360,6,FALSE)</f>
        <v>10699963.963236559</v>
      </c>
      <c r="Q336" s="5">
        <f t="shared" si="141"/>
        <v>6757693.5174770253</v>
      </c>
      <c r="R336" s="5">
        <v>0</v>
      </c>
      <c r="S336" s="5">
        <f>VLOOKUP(A336,'Detail SFPR'!$A$5:$G$360,7,FALSE)</f>
        <v>0</v>
      </c>
      <c r="T336" s="5">
        <f t="shared" si="160"/>
        <v>0</v>
      </c>
      <c r="U336" s="5">
        <v>0</v>
      </c>
      <c r="V336" s="5">
        <f>VLOOKUP(A336,'Detail SFPR'!$A$5:$H$360,8,FALSE)</f>
        <v>117034.91577845835</v>
      </c>
      <c r="W336" s="5">
        <f t="shared" si="161"/>
        <v>97525.195318189348</v>
      </c>
      <c r="X336" s="5">
        <v>0</v>
      </c>
      <c r="Y336" s="5">
        <f>VLOOKUP(A336,'Detail SFPR'!$A$5:$I$360,9,FALSE)</f>
        <v>2487467.0600792058</v>
      </c>
      <c r="Z336" s="5">
        <f t="shared" si="162"/>
        <v>2072806.3011640024</v>
      </c>
      <c r="AA336" s="5">
        <f t="shared" si="163"/>
        <v>14618647.35</v>
      </c>
      <c r="AB336" s="5">
        <f t="shared" si="164"/>
        <v>57104876.106455594</v>
      </c>
      <c r="AC336" s="5">
        <f t="shared" si="165"/>
        <v>35403774.422754452</v>
      </c>
      <c r="AD336" s="5">
        <f t="shared" si="166"/>
        <v>50022421.772754453</v>
      </c>
      <c r="AE336" s="5"/>
      <c r="AF336" s="5"/>
      <c r="AG336" s="5">
        <f t="shared" si="142"/>
        <v>26475749.408795238</v>
      </c>
      <c r="AH336" s="5">
        <f t="shared" si="143"/>
        <v>6757693.5174770253</v>
      </c>
      <c r="AI336" s="5">
        <f t="shared" si="144"/>
        <v>0</v>
      </c>
      <c r="AJ336" s="5">
        <f t="shared" si="145"/>
        <v>97525.195318189348</v>
      </c>
      <c r="AK336" s="5">
        <f t="shared" si="146"/>
        <v>2072806.3011640024</v>
      </c>
      <c r="AL336" s="5">
        <f t="shared" si="147"/>
        <v>14618647.35</v>
      </c>
      <c r="AM336" s="5">
        <f t="shared" si="148"/>
        <v>57104876.106455594</v>
      </c>
      <c r="AN336" s="5">
        <f t="shared" si="149"/>
        <v>35403774.422754452</v>
      </c>
      <c r="AO336" s="5">
        <f t="shared" si="150"/>
        <v>50022421.772754453</v>
      </c>
      <c r="AP336" s="5">
        <f>VLOOKUP(A336,'Detail SFPR'!$A$5:$M$361,13,FALSE)</f>
        <v>0</v>
      </c>
      <c r="AQ336" s="5">
        <f>VLOOKUP(A336,'Detail SFPR'!A:X,23,FALSE)</f>
        <v>57448051.595674403</v>
      </c>
      <c r="AR336" s="5">
        <f>VLOOKUP(A336,'Detail SFPR'!$A$5:$T$361,19,FALSE)</f>
        <v>10728.22</v>
      </c>
      <c r="AS336" s="5">
        <f>VLOOKUP(A336,'Detail SFPR'!$A$5:$U$360,21,FALSE)</f>
        <v>212914.58540000004</v>
      </c>
      <c r="AT336" s="5">
        <f>VLOOKUP(A336,'Detail SFPR'!$A$5:$V$361,22,FALSE)</f>
        <v>130260.90381881145</v>
      </c>
      <c r="AU336" s="5">
        <f t="shared" si="167"/>
        <v>107824377.07764767</v>
      </c>
      <c r="AV336" s="5"/>
      <c r="AW336" s="5">
        <v>0</v>
      </c>
      <c r="AX336" s="5">
        <v>0</v>
      </c>
      <c r="AY336" s="5">
        <f t="shared" si="151"/>
        <v>0</v>
      </c>
      <c r="AZ336" s="5">
        <f t="shared" si="152"/>
        <v>107824377.07764767</v>
      </c>
      <c r="BA336" s="5">
        <f t="shared" si="153"/>
        <v>38503989.39879524</v>
      </c>
      <c r="BB336" s="5"/>
      <c r="BC336" s="5">
        <f t="shared" si="154"/>
        <v>38503989.39879524</v>
      </c>
      <c r="BD336" s="5">
        <f t="shared" si="155"/>
        <v>9348100.8774770256</v>
      </c>
      <c r="BE336" s="5">
        <f t="shared" si="156"/>
        <v>0</v>
      </c>
      <c r="BF336" s="5">
        <f t="shared" si="157"/>
        <v>97525.195318189348</v>
      </c>
      <c r="BG336" s="5">
        <f t="shared" si="158"/>
        <v>2072806.3011640024</v>
      </c>
      <c r="BH336" s="5">
        <f t="shared" si="159"/>
        <v>50022421.772754461</v>
      </c>
      <c r="BI336" s="5">
        <f>VLOOKUP(A336,'Base Cost'!$A$5:$AF$361,32,FALSE)</f>
        <v>2238927.2462490369</v>
      </c>
    </row>
    <row r="337" spans="1:61">
      <c r="A337" t="s">
        <v>740</v>
      </c>
      <c r="B337" t="s">
        <v>2022</v>
      </c>
      <c r="C337" t="s">
        <v>80</v>
      </c>
      <c r="D337" s="12" t="s">
        <v>1070</v>
      </c>
      <c r="J337" s="5"/>
      <c r="K337" s="5"/>
      <c r="L337" s="5">
        <v>1283876.76</v>
      </c>
      <c r="M337" s="5">
        <f>VLOOKUP(A337,'Detail SFPR'!$A$5:$E$360,5,FALSE)</f>
        <v>907419.29256465205</v>
      </c>
      <c r="N337" s="5">
        <f t="shared" si="140"/>
        <v>-313702.0076138755</v>
      </c>
      <c r="O337" s="5">
        <v>126289.67</v>
      </c>
      <c r="P337" s="5">
        <f>VLOOKUP(A337,'Detail SFPR'!$A$5:$F$360,6,FALSE)</f>
        <v>140378.37</v>
      </c>
      <c r="Q337" s="5">
        <f t="shared" si="141"/>
        <v>11740.113709999998</v>
      </c>
      <c r="R337" s="5">
        <v>190897.88</v>
      </c>
      <c r="S337" s="5">
        <f>VLOOKUP(A337,'Detail SFPR'!$A$5:$G$360,7,FALSE)</f>
        <v>130744.31046038149</v>
      </c>
      <c r="T337" s="5">
        <f t="shared" si="160"/>
        <v>-50125.969497364116</v>
      </c>
      <c r="U337" s="5">
        <v>51303.58</v>
      </c>
      <c r="V337" s="5">
        <f>VLOOKUP(A337,'Detail SFPR'!$A$5:$H$360,8,FALSE)</f>
        <v>15875.813249045646</v>
      </c>
      <c r="W337" s="5">
        <f t="shared" si="161"/>
        <v>-29521.958033570263</v>
      </c>
      <c r="X337" s="5">
        <v>0</v>
      </c>
      <c r="Y337" s="5">
        <f>VLOOKUP(A337,'Detail SFPR'!$A$5:$I$360,9,FALSE)</f>
        <v>0</v>
      </c>
      <c r="Z337" s="5">
        <f t="shared" si="162"/>
        <v>0</v>
      </c>
      <c r="AA337" s="5">
        <f t="shared" si="163"/>
        <v>1652367.8900000001</v>
      </c>
      <c r="AB337" s="5">
        <f t="shared" si="164"/>
        <v>1194417.7862740792</v>
      </c>
      <c r="AC337" s="5">
        <f t="shared" si="165"/>
        <v>-381609.82143480988</v>
      </c>
      <c r="AD337" s="5">
        <f t="shared" si="166"/>
        <v>1270758.0685651903</v>
      </c>
      <c r="AE337" s="5"/>
      <c r="AF337" s="5"/>
      <c r="AG337" s="5">
        <f t="shared" si="142"/>
        <v>-313702.0076138755</v>
      </c>
      <c r="AH337" s="5">
        <f t="shared" si="143"/>
        <v>11740.113709999998</v>
      </c>
      <c r="AI337" s="5">
        <f t="shared" si="144"/>
        <v>-50125.969497364116</v>
      </c>
      <c r="AJ337" s="5">
        <f t="shared" si="145"/>
        <v>-29521.958033570263</v>
      </c>
      <c r="AK337" s="5">
        <f t="shared" si="146"/>
        <v>0</v>
      </c>
      <c r="AL337" s="5">
        <f t="shared" si="147"/>
        <v>1652367.8900000001</v>
      </c>
      <c r="AM337" s="5">
        <f t="shared" si="148"/>
        <v>1194417.7862740792</v>
      </c>
      <c r="AN337" s="5">
        <f t="shared" si="149"/>
        <v>-381609.82143480988</v>
      </c>
      <c r="AO337" s="5">
        <f t="shared" si="150"/>
        <v>1194417.7862740792</v>
      </c>
      <c r="AP337" s="5">
        <f>VLOOKUP(A337,'Detail SFPR'!$A$5:$M$361,13,FALSE)</f>
        <v>0</v>
      </c>
      <c r="AQ337" s="5">
        <f>VLOOKUP(A337,'Detail SFPR'!A:X,23,FALSE)</f>
        <v>1349062.7813177472</v>
      </c>
      <c r="AR337" s="5">
        <f>VLOOKUP(A337,'Detail SFPR'!$A$5:$T$361,19,FALSE)</f>
        <v>11358.86</v>
      </c>
      <c r="AS337" s="5">
        <f>VLOOKUP(A337,'Detail SFPR'!$A$5:$U$360,21,FALSE)</f>
        <v>4359.6411600000001</v>
      </c>
      <c r="AT337" s="5">
        <f>VLOOKUP(A337,'Detail SFPR'!$A$5:$V$361,22,FALSE)</f>
        <v>106688.9422836678</v>
      </c>
      <c r="AU337" s="5">
        <f t="shared" si="167"/>
        <v>2665888.011035494</v>
      </c>
      <c r="AV337" s="5"/>
      <c r="AW337" s="5">
        <v>0</v>
      </c>
      <c r="AX337" s="5">
        <v>0</v>
      </c>
      <c r="AY337" s="5">
        <f t="shared" si="151"/>
        <v>0</v>
      </c>
      <c r="AZ337" s="5">
        <f t="shared" si="152"/>
        <v>2665888.011035494</v>
      </c>
      <c r="BA337" s="5">
        <f t="shared" si="153"/>
        <v>907419.29256465205</v>
      </c>
      <c r="BC337" s="5">
        <f t="shared" si="154"/>
        <v>907419.29256465205</v>
      </c>
      <c r="BD337" s="5">
        <f t="shared" si="155"/>
        <v>140378.37</v>
      </c>
      <c r="BE337" s="5">
        <f t="shared" si="156"/>
        <v>130744.31046038149</v>
      </c>
      <c r="BF337" s="5">
        <f t="shared" si="157"/>
        <v>15875.813249045646</v>
      </c>
      <c r="BG337" s="5">
        <f t="shared" si="158"/>
        <v>0</v>
      </c>
      <c r="BH337" s="5">
        <f t="shared" si="159"/>
        <v>1194417.7862740792</v>
      </c>
      <c r="BI337" s="5">
        <f>VLOOKUP(A337,'Base Cost'!$A$5:$AF$361,32,FALSE)</f>
        <v>45844.296475297997</v>
      </c>
    </row>
    <row r="338" spans="1:61">
      <c r="A338" t="s">
        <v>742</v>
      </c>
      <c r="B338" t="s">
        <v>2023</v>
      </c>
      <c r="C338" t="s">
        <v>80</v>
      </c>
      <c r="D338" s="12" t="s">
        <v>1070</v>
      </c>
      <c r="J338" s="5"/>
      <c r="K338" s="5"/>
      <c r="L338" s="5">
        <v>1315040.72</v>
      </c>
      <c r="M338" s="5">
        <f>VLOOKUP(A338,'Detail SFPR'!$A$5:$E$360,5,FALSE)</f>
        <v>1039917.4253612483</v>
      </c>
      <c r="N338" s="5">
        <f t="shared" si="140"/>
        <v>-229260.24142247176</v>
      </c>
      <c r="O338" s="5">
        <v>171867.88</v>
      </c>
      <c r="P338" s="5">
        <f>VLOOKUP(A338,'Detail SFPR'!$A$5:$F$360,6,FALSE)</f>
        <v>142504.45000000001</v>
      </c>
      <c r="Q338" s="5">
        <f t="shared" si="141"/>
        <v>-24468.546218999996</v>
      </c>
      <c r="R338" s="5">
        <v>209038.71</v>
      </c>
      <c r="S338" s="5">
        <f>VLOOKUP(A338,'Detail SFPR'!$A$5:$G$360,7,FALSE)</f>
        <v>141829.14927112078</v>
      </c>
      <c r="T338" s="5">
        <f t="shared" si="160"/>
        <v>-56005.726955375045</v>
      </c>
      <c r="U338" s="5">
        <v>46779.360000000001</v>
      </c>
      <c r="V338" s="5">
        <f>VLOOKUP(A338,'Detail SFPR'!$A$5:$H$360,8,FALSE)</f>
        <v>18077.147561908707</v>
      </c>
      <c r="W338" s="5">
        <f t="shared" si="161"/>
        <v>-23917.553624661476</v>
      </c>
      <c r="X338" s="5">
        <v>0</v>
      </c>
      <c r="Y338" s="5">
        <f>VLOOKUP(A338,'Detail SFPR'!$A$5:$I$360,9,FALSE)</f>
        <v>0</v>
      </c>
      <c r="Z338" s="5">
        <f t="shared" si="162"/>
        <v>0</v>
      </c>
      <c r="AA338" s="5">
        <f t="shared" si="163"/>
        <v>1742726.6700000002</v>
      </c>
      <c r="AB338" s="5">
        <f t="shared" si="164"/>
        <v>1342328.1721942779</v>
      </c>
      <c r="AC338" s="5">
        <f t="shared" si="165"/>
        <v>-333652.06822150829</v>
      </c>
      <c r="AD338" s="5">
        <f t="shared" si="166"/>
        <v>1409074.6017784919</v>
      </c>
      <c r="AE338" s="5"/>
      <c r="AF338" s="5"/>
      <c r="AG338" s="5">
        <f t="shared" si="142"/>
        <v>-229260.24142247176</v>
      </c>
      <c r="AH338" s="5">
        <f t="shared" si="143"/>
        <v>-24468.546218999996</v>
      </c>
      <c r="AI338" s="5">
        <f t="shared" si="144"/>
        <v>-56005.726955375045</v>
      </c>
      <c r="AJ338" s="5">
        <f t="shared" si="145"/>
        <v>-23917.553624661476</v>
      </c>
      <c r="AK338" s="5">
        <f t="shared" si="146"/>
        <v>0</v>
      </c>
      <c r="AL338" s="5">
        <f t="shared" si="147"/>
        <v>1742726.6700000002</v>
      </c>
      <c r="AM338" s="5">
        <f t="shared" si="148"/>
        <v>1342328.1721942779</v>
      </c>
      <c r="AN338" s="5">
        <f t="shared" si="149"/>
        <v>-333652.06822150829</v>
      </c>
      <c r="AO338" s="5">
        <f t="shared" si="150"/>
        <v>1342328.1721942779</v>
      </c>
      <c r="AP338" s="5">
        <f>VLOOKUP(A338,'Detail SFPR'!$A$5:$M$361,13,FALSE)</f>
        <v>0</v>
      </c>
      <c r="AQ338" s="5">
        <f>VLOOKUP(A338,'Detail SFPR'!A:X,23,FALSE)</f>
        <v>1522171.0407994059</v>
      </c>
      <c r="AR338" s="5">
        <f>VLOOKUP(A338,'Detail SFPR'!$A$5:$T$361,19,FALSE)</f>
        <v>10990.36</v>
      </c>
      <c r="AS338" s="5">
        <f>VLOOKUP(A338,'Detail SFPR'!$A$5:$U$360,21,FALSE)</f>
        <v>5070.0015999999996</v>
      </c>
      <c r="AT338" s="5">
        <f>VLOOKUP(A338,'Detail SFPR'!$A$5:$V$361,22,FALSE)</f>
        <v>124072.851005128</v>
      </c>
      <c r="AU338" s="5">
        <f t="shared" si="167"/>
        <v>3004632.4255988118</v>
      </c>
      <c r="AV338" s="5"/>
      <c r="AW338" s="5">
        <v>0</v>
      </c>
      <c r="AX338" s="5">
        <v>0</v>
      </c>
      <c r="AY338" s="5">
        <f t="shared" si="151"/>
        <v>0</v>
      </c>
      <c r="AZ338" s="5">
        <f t="shared" si="152"/>
        <v>3004632.4255988118</v>
      </c>
      <c r="BA338" s="5">
        <f t="shared" si="153"/>
        <v>1039917.4253612483</v>
      </c>
      <c r="BC338" s="5">
        <f t="shared" si="154"/>
        <v>1039917.4253612483</v>
      </c>
      <c r="BD338" s="5">
        <f t="shared" si="155"/>
        <v>142504.45000000001</v>
      </c>
      <c r="BE338" s="5">
        <f t="shared" si="156"/>
        <v>141829.14927112078</v>
      </c>
      <c r="BF338" s="5">
        <f t="shared" si="157"/>
        <v>18077.147561908707</v>
      </c>
      <c r="BG338" s="5">
        <f t="shared" si="158"/>
        <v>0</v>
      </c>
      <c r="BH338" s="5">
        <f t="shared" si="159"/>
        <v>1342328.1721942779</v>
      </c>
      <c r="BI338" s="5">
        <f>VLOOKUP(A338,'Base Cost'!$A$5:$AF$361,32,FALSE)</f>
        <v>53314.17149952663</v>
      </c>
    </row>
    <row r="339" spans="1:61">
      <c r="A339" t="s">
        <v>744</v>
      </c>
      <c r="B339" t="s">
        <v>2024</v>
      </c>
      <c r="C339" t="s">
        <v>72</v>
      </c>
      <c r="D339" s="12" t="s">
        <v>1070</v>
      </c>
      <c r="J339" s="5"/>
      <c r="K339" s="5"/>
      <c r="L339" s="5">
        <v>3823913.45</v>
      </c>
      <c r="M339" s="5">
        <f>VLOOKUP(A339,'Detail SFPR'!$A$5:$E$360,5,FALSE)</f>
        <v>4279963.3158601793</v>
      </c>
      <c r="N339" s="5">
        <f t="shared" si="140"/>
        <v>380026.35322128725</v>
      </c>
      <c r="O339" s="5">
        <v>354753.54</v>
      </c>
      <c r="P339" s="5">
        <f>VLOOKUP(A339,'Detail SFPR'!$A$5:$F$360,6,FALSE)</f>
        <v>632352.05000000005</v>
      </c>
      <c r="Q339" s="5">
        <f t="shared" si="141"/>
        <v>231322.83838300005</v>
      </c>
      <c r="R339" s="5">
        <v>479261.81</v>
      </c>
      <c r="S339" s="5">
        <f>VLOOKUP(A339,'Detail SFPR'!$A$5:$G$360,7,FALSE)</f>
        <v>697728.449852366</v>
      </c>
      <c r="T339" s="5">
        <f t="shared" si="160"/>
        <v>182048.25098897659</v>
      </c>
      <c r="U339" s="5">
        <v>14011</v>
      </c>
      <c r="V339" s="5">
        <f>VLOOKUP(A339,'Detail SFPR'!$A$5:$H$360,8,FALSE)</f>
        <v>32580.802835902443</v>
      </c>
      <c r="W339" s="5">
        <f t="shared" si="161"/>
        <v>15474.216703157506</v>
      </c>
      <c r="X339" s="5">
        <v>0</v>
      </c>
      <c r="Y339" s="5">
        <f>VLOOKUP(A339,'Detail SFPR'!$A$5:$I$360,9,FALSE)</f>
        <v>0</v>
      </c>
      <c r="Z339" s="5">
        <f t="shared" si="162"/>
        <v>0</v>
      </c>
      <c r="AA339" s="5">
        <f t="shared" si="163"/>
        <v>4671939.8</v>
      </c>
      <c r="AB339" s="5">
        <f t="shared" si="164"/>
        <v>5642624.6185484473</v>
      </c>
      <c r="AC339" s="5">
        <f t="shared" si="165"/>
        <v>808871.65929642145</v>
      </c>
      <c r="AD339" s="5">
        <f t="shared" si="166"/>
        <v>5480811.4592964211</v>
      </c>
      <c r="AE339" s="5"/>
      <c r="AF339" s="5"/>
      <c r="AG339" s="5">
        <f t="shared" si="142"/>
        <v>380026.35322128725</v>
      </c>
      <c r="AH339" s="5">
        <f t="shared" si="143"/>
        <v>231322.83838300005</v>
      </c>
      <c r="AI339" s="5">
        <f t="shared" si="144"/>
        <v>182048.25098897659</v>
      </c>
      <c r="AJ339" s="5">
        <f t="shared" si="145"/>
        <v>15474.216703157506</v>
      </c>
      <c r="AK339" s="5">
        <f t="shared" si="146"/>
        <v>0</v>
      </c>
      <c r="AL339" s="5">
        <f t="shared" si="147"/>
        <v>4671939.8</v>
      </c>
      <c r="AM339" s="5">
        <f t="shared" si="148"/>
        <v>5642624.6185484473</v>
      </c>
      <c r="AN339" s="5">
        <f t="shared" si="149"/>
        <v>808871.65929642145</v>
      </c>
      <c r="AO339" s="5">
        <f t="shared" si="150"/>
        <v>5480811.4592964211</v>
      </c>
      <c r="AP339" s="5">
        <f>VLOOKUP(A339,'Detail SFPR'!$A$5:$M$361,13,FALSE)</f>
        <v>0</v>
      </c>
      <c r="AQ339" s="5">
        <f>VLOOKUP(A339,'Detail SFPR'!A:X,23,FALSE)</f>
        <v>6384534.3815037496</v>
      </c>
      <c r="AR339" s="5">
        <f>VLOOKUP(A339,'Detail SFPR'!$A$5:$T$361,19,FALSE)</f>
        <v>11191.34</v>
      </c>
      <c r="AS339" s="5">
        <f>VLOOKUP(A339,'Detail SFPR'!$A$5:$U$360,21,FALSE)</f>
        <v>20915.389719999999</v>
      </c>
      <c r="AT339" s="5">
        <f>VLOOKUP(A339,'Detail SFPR'!$A$5:$V$361,22,FALSE)</f>
        <v>511840.47603530256</v>
      </c>
      <c r="AU339" s="5">
        <f t="shared" si="167"/>
        <v>12409293.046555473</v>
      </c>
      <c r="AV339" s="5"/>
      <c r="AW339" s="5">
        <v>0</v>
      </c>
      <c r="AX339" s="5">
        <v>0</v>
      </c>
      <c r="AY339" s="5">
        <f t="shared" si="151"/>
        <v>0</v>
      </c>
      <c r="AZ339" s="5">
        <f t="shared" si="152"/>
        <v>12409293.046555473</v>
      </c>
      <c r="BA339" s="5">
        <f t="shared" si="153"/>
        <v>4203939.8032212872</v>
      </c>
      <c r="BC339" s="5">
        <f t="shared" si="154"/>
        <v>4203939.8032212872</v>
      </c>
      <c r="BD339" s="5">
        <f t="shared" si="155"/>
        <v>586076.37838300003</v>
      </c>
      <c r="BE339" s="5">
        <f t="shared" si="156"/>
        <v>661310.06098897662</v>
      </c>
      <c r="BF339" s="5">
        <f t="shared" si="157"/>
        <v>29485.216703157508</v>
      </c>
      <c r="BG339" s="5">
        <f t="shared" si="158"/>
        <v>0</v>
      </c>
      <c r="BH339" s="5">
        <f t="shared" si="159"/>
        <v>5480811.4592964221</v>
      </c>
      <c r="BI339" s="5">
        <f>VLOOKUP(A339,'Base Cost'!$A$5:$AF$361,32,FALSE)</f>
        <v>219938.13069240769</v>
      </c>
    </row>
    <row r="340" spans="1:61">
      <c r="A340" t="s">
        <v>746</v>
      </c>
      <c r="B340" t="s">
        <v>747</v>
      </c>
      <c r="C340" t="s">
        <v>75</v>
      </c>
      <c r="D340" s="12" t="s">
        <v>1070</v>
      </c>
      <c r="J340" s="5"/>
      <c r="K340" s="5"/>
      <c r="L340" s="5">
        <v>4035604.52</v>
      </c>
      <c r="M340" s="5">
        <f>VLOOKUP(A340,'Detail SFPR'!$A$5:$E$360,5,FALSE)</f>
        <v>4684471.1850664131</v>
      </c>
      <c r="N340" s="5">
        <f t="shared" si="140"/>
        <v>540700.59199984209</v>
      </c>
      <c r="O340" s="5">
        <v>128603.64</v>
      </c>
      <c r="P340" s="5">
        <f>VLOOKUP(A340,'Detail SFPR'!$A$5:$F$360,6,FALSE)</f>
        <v>49731.81</v>
      </c>
      <c r="Q340" s="5">
        <f t="shared" si="141"/>
        <v>-65723.895939000009</v>
      </c>
      <c r="R340" s="5">
        <v>250485.34</v>
      </c>
      <c r="S340" s="5">
        <f>VLOOKUP(A340,'Detail SFPR'!$A$5:$G$360,7,FALSE)</f>
        <v>231188.34619490354</v>
      </c>
      <c r="T340" s="5">
        <f t="shared" si="160"/>
        <v>-16080.184937786877</v>
      </c>
      <c r="U340" s="5">
        <v>0</v>
      </c>
      <c r="V340" s="5">
        <f>VLOOKUP(A340,'Detail SFPR'!$A$5:$H$360,8,FALSE)</f>
        <v>867.84153300000014</v>
      </c>
      <c r="W340" s="5">
        <f t="shared" si="161"/>
        <v>723.17234944890015</v>
      </c>
      <c r="X340" s="5">
        <v>0</v>
      </c>
      <c r="Y340" s="5">
        <f>VLOOKUP(A340,'Detail SFPR'!$A$5:$I$360,9,FALSE)</f>
        <v>0</v>
      </c>
      <c r="Z340" s="5">
        <f t="shared" si="162"/>
        <v>0</v>
      </c>
      <c r="AA340" s="5">
        <f t="shared" si="163"/>
        <v>4414693.5</v>
      </c>
      <c r="AB340" s="5">
        <f t="shared" si="164"/>
        <v>4966259.1827943157</v>
      </c>
      <c r="AC340" s="5">
        <f t="shared" si="165"/>
        <v>459619.68347250408</v>
      </c>
      <c r="AD340" s="5">
        <f t="shared" si="166"/>
        <v>4874313.1834725039</v>
      </c>
      <c r="AE340" s="5"/>
      <c r="AF340" s="5"/>
      <c r="AG340" s="5">
        <f t="shared" si="142"/>
        <v>540700.59199984209</v>
      </c>
      <c r="AH340" s="5">
        <f t="shared" si="143"/>
        <v>-65723.895939000009</v>
      </c>
      <c r="AI340" s="5">
        <f t="shared" si="144"/>
        <v>-16080.184937786877</v>
      </c>
      <c r="AJ340" s="5">
        <f t="shared" si="145"/>
        <v>723.17234944890015</v>
      </c>
      <c r="AK340" s="5">
        <f t="shared" si="146"/>
        <v>0</v>
      </c>
      <c r="AL340" s="5">
        <f t="shared" si="147"/>
        <v>4414693.5</v>
      </c>
      <c r="AM340" s="5">
        <f t="shared" si="148"/>
        <v>4966259.1827943157</v>
      </c>
      <c r="AN340" s="5">
        <f t="shared" si="149"/>
        <v>459619.68347250408</v>
      </c>
      <c r="AO340" s="5">
        <f t="shared" si="150"/>
        <v>4874313.1834725039</v>
      </c>
      <c r="AP340" s="5">
        <f>VLOOKUP(A340,'Detail SFPR'!$A$5:$M$361,13,FALSE)</f>
        <v>0</v>
      </c>
      <c r="AQ340" s="5">
        <f>VLOOKUP(A340,'Detail SFPR'!A:X,23,FALSE)</f>
        <v>5771372.6339593232</v>
      </c>
      <c r="AR340" s="5">
        <f>VLOOKUP(A340,'Detail SFPR'!$A$5:$T$361,19,FALSE)</f>
        <v>9152.2000000000007</v>
      </c>
      <c r="AS340" s="5">
        <f>VLOOKUP(A340,'Detail SFPR'!$A$5:$U$360,21,FALSE)</f>
        <v>22697.182919999999</v>
      </c>
      <c r="AT340" s="5">
        <f>VLOOKUP(A340,'Detail SFPR'!$A$5:$V$361,22,FALSE)</f>
        <v>555444.43904500862</v>
      </c>
      <c r="AU340" s="5">
        <f t="shared" si="167"/>
        <v>11232979.639396833</v>
      </c>
      <c r="AV340" s="5"/>
      <c r="AW340" s="5">
        <v>0</v>
      </c>
      <c r="AX340" s="5">
        <v>0</v>
      </c>
      <c r="AY340" s="5">
        <f t="shared" si="151"/>
        <v>0</v>
      </c>
      <c r="AZ340" s="5">
        <f t="shared" si="152"/>
        <v>11232979.639396833</v>
      </c>
      <c r="BA340" s="5">
        <f t="shared" si="153"/>
        <v>4576305.1119998423</v>
      </c>
      <c r="BC340" s="5">
        <f t="shared" si="154"/>
        <v>4576305.1119998423</v>
      </c>
      <c r="BD340" s="5">
        <f t="shared" si="155"/>
        <v>62879.74406099999</v>
      </c>
      <c r="BE340" s="5">
        <f t="shared" si="156"/>
        <v>234405.15506221313</v>
      </c>
      <c r="BF340" s="5">
        <f t="shared" si="157"/>
        <v>723.17234944890015</v>
      </c>
      <c r="BG340" s="5">
        <f t="shared" si="158"/>
        <v>0</v>
      </c>
      <c r="BH340" s="5">
        <f t="shared" si="159"/>
        <v>4874313.1834725048</v>
      </c>
      <c r="BI340" s="5">
        <f>VLOOKUP(A340,'Base Cost'!$A$5:$AF$361,32,FALSE)</f>
        <v>238674.7772925765</v>
      </c>
    </row>
    <row r="341" spans="1:61">
      <c r="A341" t="s">
        <v>748</v>
      </c>
      <c r="B341" t="s">
        <v>2025</v>
      </c>
      <c r="C341" t="s">
        <v>93</v>
      </c>
      <c r="D341" s="12" t="s">
        <v>1070</v>
      </c>
      <c r="J341" s="5"/>
      <c r="K341" s="5"/>
      <c r="L341" s="5">
        <v>2966310.05</v>
      </c>
      <c r="M341" s="5">
        <f>VLOOKUP(A341,'Detail SFPR'!$A$5:$E$360,5,FALSE)</f>
        <v>3609569.2477408499</v>
      </c>
      <c r="N341" s="5">
        <f t="shared" si="140"/>
        <v>536027.8894774504</v>
      </c>
      <c r="O341" s="5">
        <v>334948.03000000003</v>
      </c>
      <c r="P341" s="5">
        <f>VLOOKUP(A341,'Detail SFPR'!$A$5:$F$360,6,FALSE)</f>
        <v>819855.30773200002</v>
      </c>
      <c r="Q341" s="5">
        <f t="shared" si="141"/>
        <v>404073.2345340756</v>
      </c>
      <c r="R341" s="5">
        <v>195663.05</v>
      </c>
      <c r="S341" s="5">
        <f>VLOOKUP(A341,'Detail SFPR'!$A$5:$G$360,7,FALSE)</f>
        <v>85377.918554267482</v>
      </c>
      <c r="T341" s="5">
        <f t="shared" si="160"/>
        <v>-91900.600033728901</v>
      </c>
      <c r="U341" s="5">
        <v>0</v>
      </c>
      <c r="V341" s="5">
        <f>VLOOKUP(A341,'Detail SFPR'!$A$5:$H$360,8,FALSE)</f>
        <v>16820.803566074523</v>
      </c>
      <c r="W341" s="5">
        <f t="shared" si="161"/>
        <v>14016.775611609901</v>
      </c>
      <c r="X341" s="5">
        <v>0</v>
      </c>
      <c r="Y341" s="5">
        <f>VLOOKUP(A341,'Detail SFPR'!$A$5:$I$360,9,FALSE)</f>
        <v>0</v>
      </c>
      <c r="Z341" s="5">
        <f t="shared" si="162"/>
        <v>0</v>
      </c>
      <c r="AA341" s="5">
        <f t="shared" si="163"/>
        <v>3496921.13</v>
      </c>
      <c r="AB341" s="5">
        <f t="shared" si="164"/>
        <v>4531623.2775931926</v>
      </c>
      <c r="AC341" s="5">
        <f t="shared" si="165"/>
        <v>862217.29958940705</v>
      </c>
      <c r="AD341" s="5">
        <f t="shared" si="166"/>
        <v>4359138.4295894066</v>
      </c>
      <c r="AE341" s="5"/>
      <c r="AF341" s="5"/>
      <c r="AG341" s="5">
        <f t="shared" si="142"/>
        <v>536027.8894774504</v>
      </c>
      <c r="AH341" s="5">
        <f t="shared" si="143"/>
        <v>404073.2345340756</v>
      </c>
      <c r="AI341" s="5">
        <f t="shared" si="144"/>
        <v>-91900.600033728901</v>
      </c>
      <c r="AJ341" s="5">
        <f t="shared" si="145"/>
        <v>14016.775611609901</v>
      </c>
      <c r="AK341" s="5">
        <f t="shared" si="146"/>
        <v>0</v>
      </c>
      <c r="AL341" s="5">
        <f t="shared" si="147"/>
        <v>3496921.13</v>
      </c>
      <c r="AM341" s="5">
        <f t="shared" si="148"/>
        <v>4531623.2775931926</v>
      </c>
      <c r="AN341" s="5">
        <f t="shared" si="149"/>
        <v>862217.29958940705</v>
      </c>
      <c r="AO341" s="5">
        <f t="shared" si="150"/>
        <v>4359138.4295894066</v>
      </c>
      <c r="AP341" s="5">
        <f>VLOOKUP(A341,'Detail SFPR'!$A$5:$M$361,13,FALSE)</f>
        <v>0</v>
      </c>
      <c r="AQ341" s="5">
        <f>VLOOKUP(A341,'Detail SFPR'!A:X,23,FALSE)</f>
        <v>5194818.4936851067</v>
      </c>
      <c r="AR341" s="5">
        <f>VLOOKUP(A341,'Detail SFPR'!$A$5:$T$361,19,FALSE)</f>
        <v>10095.219999999999</v>
      </c>
      <c r="AS341" s="5">
        <f>VLOOKUP(A341,'Detail SFPR'!$A$5:$U$360,21,FALSE)</f>
        <v>18696.32548</v>
      </c>
      <c r="AT341" s="5">
        <f>VLOOKUP(A341,'Detail SFPR'!$A$5:$V$361,22,FALSE)</f>
        <v>457535.63581191341</v>
      </c>
      <c r="AU341" s="5">
        <f t="shared" si="167"/>
        <v>10040284.104566427</v>
      </c>
      <c r="AV341" s="5"/>
      <c r="AW341" s="5">
        <v>0</v>
      </c>
      <c r="AX341" s="5">
        <v>0</v>
      </c>
      <c r="AY341" s="5">
        <f t="shared" si="151"/>
        <v>0</v>
      </c>
      <c r="AZ341" s="5">
        <f t="shared" si="152"/>
        <v>10040284.104566427</v>
      </c>
      <c r="BA341" s="5">
        <f t="shared" si="153"/>
        <v>3502337.9394774502</v>
      </c>
      <c r="BC341" s="5">
        <f t="shared" si="154"/>
        <v>3502337.9394774502</v>
      </c>
      <c r="BD341" s="5">
        <f t="shared" si="155"/>
        <v>739021.26453407563</v>
      </c>
      <c r="BE341" s="5">
        <f t="shared" si="156"/>
        <v>103762.44996627109</v>
      </c>
      <c r="BF341" s="5">
        <f t="shared" si="157"/>
        <v>14016.775611609901</v>
      </c>
      <c r="BG341" s="5">
        <f t="shared" si="158"/>
        <v>0</v>
      </c>
      <c r="BH341" s="5">
        <f t="shared" si="159"/>
        <v>4359138.4295894075</v>
      </c>
      <c r="BI341" s="5">
        <f>VLOOKUP(A341,'Base Cost'!$A$5:$AF$361,32,FALSE)</f>
        <v>196603.31133853874</v>
      </c>
    </row>
    <row r="342" spans="1:61">
      <c r="A342" t="s">
        <v>750</v>
      </c>
      <c r="B342" t="s">
        <v>2026</v>
      </c>
      <c r="C342" t="s">
        <v>752</v>
      </c>
      <c r="D342" s="12" t="s">
        <v>1070</v>
      </c>
      <c r="J342" s="5"/>
      <c r="K342" s="5"/>
      <c r="L342" s="5">
        <v>2477775.19</v>
      </c>
      <c r="M342" s="5">
        <f>VLOOKUP(A342,'Detail SFPR'!$A$5:$E$360,5,FALSE)</f>
        <v>2975508.6711171321</v>
      </c>
      <c r="N342" s="5">
        <f t="shared" si="140"/>
        <v>414761.30981490621</v>
      </c>
      <c r="O342" s="5">
        <v>369920.79</v>
      </c>
      <c r="P342" s="5">
        <f>VLOOKUP(A342,'Detail SFPR'!$A$5:$F$360,6,FALSE)</f>
        <v>369755.287732</v>
      </c>
      <c r="Q342" s="5">
        <f t="shared" si="141"/>
        <v>-137.913039924385</v>
      </c>
      <c r="R342" s="5">
        <v>285931.46000000002</v>
      </c>
      <c r="S342" s="5">
        <f>VLOOKUP(A342,'Detail SFPR'!$A$5:$G$360,7,FALSE)</f>
        <v>416516.29070062825</v>
      </c>
      <c r="T342" s="5">
        <f t="shared" si="160"/>
        <v>108816.33942283351</v>
      </c>
      <c r="U342" s="5">
        <v>0</v>
      </c>
      <c r="V342" s="5">
        <f>VLOOKUP(A342,'Detail SFPR'!$A$5:$H$360,8,FALSE)</f>
        <v>0</v>
      </c>
      <c r="W342" s="5">
        <f t="shared" si="161"/>
        <v>0</v>
      </c>
      <c r="X342" s="5">
        <v>0</v>
      </c>
      <c r="Y342" s="5">
        <f>VLOOKUP(A342,'Detail SFPR'!$A$5:$I$360,9,FALSE)</f>
        <v>0</v>
      </c>
      <c r="Z342" s="5">
        <f t="shared" si="162"/>
        <v>0</v>
      </c>
      <c r="AA342" s="5">
        <f t="shared" si="163"/>
        <v>3133627.44</v>
      </c>
      <c r="AB342" s="5">
        <f t="shared" si="164"/>
        <v>3761780.2495497605</v>
      </c>
      <c r="AC342" s="5">
        <f t="shared" si="165"/>
        <v>523439.73619781533</v>
      </c>
      <c r="AD342" s="5">
        <f t="shared" si="166"/>
        <v>3657067.1761978152</v>
      </c>
      <c r="AE342" s="5"/>
      <c r="AF342" s="5"/>
      <c r="AG342" s="5">
        <f t="shared" si="142"/>
        <v>414761.30981490621</v>
      </c>
      <c r="AH342" s="5">
        <f t="shared" si="143"/>
        <v>-137.913039924385</v>
      </c>
      <c r="AI342" s="5">
        <f t="shared" si="144"/>
        <v>108816.33942283351</v>
      </c>
      <c r="AJ342" s="5">
        <f t="shared" si="145"/>
        <v>0</v>
      </c>
      <c r="AK342" s="5">
        <f t="shared" si="146"/>
        <v>0</v>
      </c>
      <c r="AL342" s="5">
        <f t="shared" si="147"/>
        <v>3133627.44</v>
      </c>
      <c r="AM342" s="5">
        <f t="shared" si="148"/>
        <v>3761780.2495497605</v>
      </c>
      <c r="AN342" s="5">
        <f t="shared" si="149"/>
        <v>523439.73619781533</v>
      </c>
      <c r="AO342" s="5">
        <f t="shared" si="150"/>
        <v>3657067.1761978152</v>
      </c>
      <c r="AP342" s="5">
        <f>VLOOKUP(A342,'Detail SFPR'!$A$5:$M$361,13,FALSE)</f>
        <v>68196.180000000008</v>
      </c>
      <c r="AQ342" s="5">
        <f>VLOOKUP(A342,'Detail SFPR'!A:X,23,FALSE)</f>
        <v>4340292.2274295418</v>
      </c>
      <c r="AR342" s="5">
        <f>VLOOKUP(A342,'Detail SFPR'!$A$5:$T$361,19,FALSE)</f>
        <v>11048.84</v>
      </c>
      <c r="AS342" s="5">
        <f>VLOOKUP(A342,'Detail SFPR'!$A$5:$U$360,21,FALSE)</f>
        <v>14386.458200000001</v>
      </c>
      <c r="AT342" s="5">
        <f>VLOOKUP(A342,'Detail SFPR'!$A$5:$V$361,22,FALSE)</f>
        <v>352064.75767978106</v>
      </c>
      <c r="AU342" s="5">
        <f t="shared" si="167"/>
        <v>8443055.6395071391</v>
      </c>
      <c r="AV342" s="5"/>
      <c r="AW342" s="5">
        <v>0</v>
      </c>
      <c r="AX342" s="5">
        <v>0</v>
      </c>
      <c r="AY342" s="5">
        <f t="shared" si="151"/>
        <v>0</v>
      </c>
      <c r="AZ342" s="5">
        <f t="shared" si="152"/>
        <v>8443055.6395071391</v>
      </c>
      <c r="BA342" s="5">
        <f t="shared" si="153"/>
        <v>2892536.4998149062</v>
      </c>
      <c r="BC342" s="5">
        <f t="shared" si="154"/>
        <v>2892536.4998149062</v>
      </c>
      <c r="BD342" s="5">
        <f t="shared" si="155"/>
        <v>369782.87696007558</v>
      </c>
      <c r="BE342" s="5">
        <f t="shared" si="156"/>
        <v>394747.79942283354</v>
      </c>
      <c r="BF342" s="5">
        <f t="shared" si="157"/>
        <v>0</v>
      </c>
      <c r="BG342" s="5">
        <f t="shared" si="158"/>
        <v>0</v>
      </c>
      <c r="BH342" s="5">
        <f t="shared" si="159"/>
        <v>3657067.1761978152</v>
      </c>
      <c r="BI342" s="5">
        <f>VLOOKUP(A342,'Base Cost'!$A$5:$AF$361,32,FALSE)</f>
        <v>151282.41769106567</v>
      </c>
    </row>
    <row r="343" spans="1:61">
      <c r="A343" t="s">
        <v>753</v>
      </c>
      <c r="B343" t="s">
        <v>2027</v>
      </c>
      <c r="C343" t="s">
        <v>98</v>
      </c>
      <c r="D343" s="12" t="s">
        <v>1070</v>
      </c>
      <c r="J343" s="5"/>
      <c r="K343" s="5"/>
      <c r="L343" s="5">
        <v>535670.56999999995</v>
      </c>
      <c r="M343" s="5">
        <f>VLOOKUP(A343,'Detail SFPR'!$A$5:$E$360,5,FALSE)</f>
        <v>478449.40514582791</v>
      </c>
      <c r="N343" s="5">
        <f t="shared" si="140"/>
        <v>-47682.396672981558</v>
      </c>
      <c r="O343" s="5">
        <v>127188.82</v>
      </c>
      <c r="P343" s="5">
        <f>VLOOKUP(A343,'Detail SFPR'!$A$5:$F$360,6,FALSE)</f>
        <v>115573.81000000001</v>
      </c>
      <c r="Q343" s="5">
        <f t="shared" si="141"/>
        <v>-9678.7878329999967</v>
      </c>
      <c r="R343" s="5">
        <v>23801.21</v>
      </c>
      <c r="S343" s="5">
        <f>VLOOKUP(A343,'Detail SFPR'!$A$5:$G$360,7,FALSE)</f>
        <v>44500.767707827406</v>
      </c>
      <c r="T343" s="5">
        <f t="shared" si="160"/>
        <v>17248.941437932579</v>
      </c>
      <c r="U343" s="5">
        <v>0</v>
      </c>
      <c r="V343" s="5">
        <f>VLOOKUP(A343,'Detail SFPR'!$A$5:$H$360,8,FALSE)</f>
        <v>0</v>
      </c>
      <c r="W343" s="5">
        <f t="shared" si="161"/>
        <v>0</v>
      </c>
      <c r="X343" s="5">
        <v>0</v>
      </c>
      <c r="Y343" s="5">
        <f>VLOOKUP(A343,'Detail SFPR'!$A$5:$I$360,9,FALSE)</f>
        <v>0</v>
      </c>
      <c r="Z343" s="5">
        <f t="shared" si="162"/>
        <v>0</v>
      </c>
      <c r="AA343" s="5">
        <f t="shared" si="163"/>
        <v>686660.59999999986</v>
      </c>
      <c r="AB343" s="5">
        <f t="shared" si="164"/>
        <v>638523.98285365535</v>
      </c>
      <c r="AC343" s="5">
        <f t="shared" si="165"/>
        <v>-40112.243068048978</v>
      </c>
      <c r="AD343" s="5">
        <f t="shared" si="166"/>
        <v>646548.3569319509</v>
      </c>
      <c r="AE343" s="5"/>
      <c r="AF343" s="5"/>
      <c r="AG343" s="5">
        <f t="shared" si="142"/>
        <v>-47682.396672981558</v>
      </c>
      <c r="AH343" s="5">
        <f t="shared" si="143"/>
        <v>-9678.7878329999967</v>
      </c>
      <c r="AI343" s="5">
        <f t="shared" si="144"/>
        <v>17248.941437932579</v>
      </c>
      <c r="AJ343" s="5">
        <f t="shared" si="145"/>
        <v>0</v>
      </c>
      <c r="AK343" s="5">
        <f t="shared" si="146"/>
        <v>0</v>
      </c>
      <c r="AL343" s="5">
        <f t="shared" si="147"/>
        <v>686660.59999999986</v>
      </c>
      <c r="AM343" s="5">
        <f t="shared" si="148"/>
        <v>638523.98285365535</v>
      </c>
      <c r="AN343" s="5">
        <f t="shared" si="149"/>
        <v>-40112.243068048978</v>
      </c>
      <c r="AO343" s="5">
        <f t="shared" si="150"/>
        <v>638523.98285365535</v>
      </c>
      <c r="AP343" s="5">
        <f>VLOOKUP(A343,'Detail SFPR'!$A$5:$M$361,13,FALSE)</f>
        <v>0</v>
      </c>
      <c r="AQ343" s="5">
        <f>VLOOKUP(A343,'Detail SFPR'!A:X,23,FALSE)</f>
        <v>727112.74148238217</v>
      </c>
      <c r="AR343" s="5">
        <f>VLOOKUP(A343,'Detail SFPR'!$A$5:$T$361,19,FALSE)</f>
        <v>10626.89</v>
      </c>
      <c r="AS343" s="5">
        <f>VLOOKUP(A343,'Detail SFPR'!$A$5:$U$360,21,FALSE)</f>
        <v>2497.4309600000001</v>
      </c>
      <c r="AT343" s="5">
        <f>VLOOKUP(A343,'Detail SFPR'!$A$5:$V$361,22,FALSE)</f>
        <v>61117.018068726808</v>
      </c>
      <c r="AU343" s="5">
        <f t="shared" si="167"/>
        <v>1439878.0633647642</v>
      </c>
      <c r="AV343" s="5"/>
      <c r="AW343" s="5">
        <v>0</v>
      </c>
      <c r="AX343" s="5">
        <v>0</v>
      </c>
      <c r="AY343" s="5">
        <f t="shared" si="151"/>
        <v>0</v>
      </c>
      <c r="AZ343" s="5">
        <f t="shared" si="152"/>
        <v>1439878.0633647642</v>
      </c>
      <c r="BA343" s="5">
        <f t="shared" si="153"/>
        <v>478449.40514582791</v>
      </c>
      <c r="BC343" s="5">
        <f t="shared" si="154"/>
        <v>478449.40514582791</v>
      </c>
      <c r="BD343" s="5">
        <f t="shared" si="155"/>
        <v>115573.81000000001</v>
      </c>
      <c r="BE343" s="5">
        <f t="shared" si="156"/>
        <v>44500.767707827406</v>
      </c>
      <c r="BF343" s="5">
        <f t="shared" si="157"/>
        <v>0</v>
      </c>
      <c r="BG343" s="5">
        <f t="shared" si="158"/>
        <v>0</v>
      </c>
      <c r="BH343" s="5">
        <f t="shared" si="159"/>
        <v>638523.98285365535</v>
      </c>
      <c r="BI343" s="5">
        <f>VLOOKUP(A343,'Base Cost'!$A$5:$AF$361,32,FALSE)</f>
        <v>26262.01587582683</v>
      </c>
    </row>
    <row r="344" spans="1:61">
      <c r="A344" t="s">
        <v>755</v>
      </c>
      <c r="B344" t="s">
        <v>756</v>
      </c>
      <c r="C344" t="s">
        <v>757</v>
      </c>
      <c r="D344" s="12" t="s">
        <v>1070</v>
      </c>
      <c r="J344" s="5"/>
      <c r="K344" s="5"/>
      <c r="L344" s="5">
        <v>688338.72</v>
      </c>
      <c r="M344" s="5">
        <f>VLOOKUP(A344,'Detail SFPR'!$A$5:$E$360,5,FALSE)</f>
        <v>669963.50365840807</v>
      </c>
      <c r="N344" s="5">
        <f t="shared" si="140"/>
        <v>-15312.067777448536</v>
      </c>
      <c r="O344" s="5">
        <v>346789.37</v>
      </c>
      <c r="P344" s="5">
        <f>VLOOKUP(A344,'Detail SFPR'!$A$5:$F$360,6,FALSE)</f>
        <v>329824.01</v>
      </c>
      <c r="Q344" s="5">
        <f t="shared" si="141"/>
        <v>-14137.234487999989</v>
      </c>
      <c r="R344" s="5">
        <v>40257.730000000003</v>
      </c>
      <c r="S344" s="5">
        <f>VLOOKUP(A344,'Detail SFPR'!$A$5:$G$360,7,FALSE)</f>
        <v>95513.475147194971</v>
      </c>
      <c r="T344" s="5">
        <f t="shared" si="160"/>
        <v>46044.61243115757</v>
      </c>
      <c r="U344" s="5">
        <v>0</v>
      </c>
      <c r="V344" s="5">
        <f>VLOOKUP(A344,'Detail SFPR'!$A$5:$H$360,8,FALSE)</f>
        <v>0</v>
      </c>
      <c r="W344" s="5">
        <f t="shared" si="161"/>
        <v>0</v>
      </c>
      <c r="X344" s="5">
        <v>0</v>
      </c>
      <c r="Y344" s="5">
        <f>VLOOKUP(A344,'Detail SFPR'!$A$5:$I$360,9,FALSE)</f>
        <v>78475.588862038887</v>
      </c>
      <c r="Z344" s="5">
        <f t="shared" si="162"/>
        <v>65393.708198737011</v>
      </c>
      <c r="AA344" s="5">
        <f t="shared" si="163"/>
        <v>1075385.82</v>
      </c>
      <c r="AB344" s="5">
        <f t="shared" si="164"/>
        <v>1173776.5776676419</v>
      </c>
      <c r="AC344" s="5">
        <f t="shared" si="165"/>
        <v>81989.018364446063</v>
      </c>
      <c r="AD344" s="5">
        <f t="shared" si="166"/>
        <v>1157374.8383644461</v>
      </c>
      <c r="AE344" s="5"/>
      <c r="AF344" s="5"/>
      <c r="AG344" s="5">
        <f t="shared" si="142"/>
        <v>-15312.067777448536</v>
      </c>
      <c r="AH344" s="5">
        <f t="shared" si="143"/>
        <v>-14137.234487999989</v>
      </c>
      <c r="AI344" s="5">
        <f t="shared" si="144"/>
        <v>46044.61243115757</v>
      </c>
      <c r="AJ344" s="5">
        <f t="shared" si="145"/>
        <v>0</v>
      </c>
      <c r="AK344" s="5">
        <f t="shared" si="146"/>
        <v>65393.708198737011</v>
      </c>
      <c r="AL344" s="5">
        <f t="shared" si="147"/>
        <v>1075385.82</v>
      </c>
      <c r="AM344" s="5">
        <f t="shared" si="148"/>
        <v>1173776.5776676419</v>
      </c>
      <c r="AN344" s="5">
        <f t="shared" si="149"/>
        <v>81989.018364446063</v>
      </c>
      <c r="AO344" s="5">
        <f t="shared" si="150"/>
        <v>1157374.8383644461</v>
      </c>
      <c r="AP344" s="5">
        <f>VLOOKUP(A344,'Detail SFPR'!$A$5:$M$361,13,FALSE)</f>
        <v>0</v>
      </c>
      <c r="AQ344" s="5">
        <f>VLOOKUP(A344,'Detail SFPR'!A:X,23,FALSE)</f>
        <v>1296513.2778739426</v>
      </c>
      <c r="AR344" s="5">
        <f>VLOOKUP(A344,'Detail SFPR'!$A$5:$T$361,19,FALSE)</f>
        <v>13969.26</v>
      </c>
      <c r="AS344" s="5">
        <f>VLOOKUP(A344,'Detail SFPR'!$A$5:$U$360,21,FALSE)</f>
        <v>3460.1053200000001</v>
      </c>
      <c r="AT344" s="5">
        <f>VLOOKUP(A344,'Detail SFPR'!$A$5:$V$361,22,FALSE)</f>
        <v>84675.54168630061</v>
      </c>
      <c r="AU344" s="5">
        <f t="shared" si="167"/>
        <v>2555993.0232446892</v>
      </c>
      <c r="AV344" s="5"/>
      <c r="AW344" s="5">
        <v>0</v>
      </c>
      <c r="AX344" s="5">
        <v>0</v>
      </c>
      <c r="AY344" s="5">
        <f t="shared" si="151"/>
        <v>0</v>
      </c>
      <c r="AZ344" s="5">
        <f t="shared" si="152"/>
        <v>2555993.0232446892</v>
      </c>
      <c r="BA344" s="5">
        <f t="shared" si="153"/>
        <v>673026.65222255141</v>
      </c>
      <c r="BC344" s="5">
        <f t="shared" si="154"/>
        <v>673026.65222255141</v>
      </c>
      <c r="BD344" s="5">
        <f t="shared" si="155"/>
        <v>332652.13551200001</v>
      </c>
      <c r="BE344" s="5">
        <f t="shared" si="156"/>
        <v>86302.342431157565</v>
      </c>
      <c r="BF344" s="5">
        <f t="shared" si="157"/>
        <v>0</v>
      </c>
      <c r="BG344" s="5">
        <f t="shared" si="158"/>
        <v>65393.708198737011</v>
      </c>
      <c r="BH344" s="5">
        <f t="shared" si="159"/>
        <v>1157374.8383644461</v>
      </c>
      <c r="BI344" s="5">
        <f>VLOOKUP(A344,'Base Cost'!$A$5:$AF$361,32,FALSE)</f>
        <v>36385.126276272669</v>
      </c>
    </row>
    <row r="345" spans="1:61">
      <c r="A345" t="s">
        <v>758</v>
      </c>
      <c r="B345" t="s">
        <v>2028</v>
      </c>
      <c r="C345" t="s">
        <v>108</v>
      </c>
      <c r="D345" s="12" t="s">
        <v>1823</v>
      </c>
      <c r="J345" s="5"/>
      <c r="K345" s="5"/>
      <c r="L345" s="5">
        <v>369712.09</v>
      </c>
      <c r="M345" s="5">
        <f>VLOOKUP(A345,'Detail SFPR'!$A$5:$E$360,5,FALSE)</f>
        <v>690235.32859216945</v>
      </c>
      <c r="N345" s="5">
        <f t="shared" si="140"/>
        <v>267092.0147188548</v>
      </c>
      <c r="O345" s="5">
        <v>77604.89</v>
      </c>
      <c r="P345" s="5">
        <f>VLOOKUP(A345,'Detail SFPR'!$A$5:$F$360,6,FALSE)</f>
        <v>107490.73</v>
      </c>
      <c r="Q345" s="5">
        <f t="shared" si="141"/>
        <v>24903.870471999999</v>
      </c>
      <c r="R345" s="5">
        <v>0</v>
      </c>
      <c r="S345" s="5">
        <f>VLOOKUP(A345,'Detail SFPR'!$A$5:$G$360,7,FALSE)</f>
        <v>0</v>
      </c>
      <c r="T345" s="5">
        <f t="shared" si="160"/>
        <v>0</v>
      </c>
      <c r="U345" s="5">
        <v>0</v>
      </c>
      <c r="V345" s="5">
        <f>VLOOKUP(A345,'Detail SFPR'!$A$5:$H$360,8,FALSE)</f>
        <v>2171.4556431475448</v>
      </c>
      <c r="W345" s="5">
        <f t="shared" si="161"/>
        <v>1809.4739874348493</v>
      </c>
      <c r="X345" s="5">
        <v>0</v>
      </c>
      <c r="Y345" s="5">
        <f>VLOOKUP(A345,'Detail SFPR'!$A$5:$I$360,9,FALSE)</f>
        <v>0</v>
      </c>
      <c r="Z345" s="5">
        <f t="shared" si="162"/>
        <v>0</v>
      </c>
      <c r="AA345" s="5">
        <f t="shared" si="163"/>
        <v>447316.98000000004</v>
      </c>
      <c r="AB345" s="5">
        <f t="shared" si="164"/>
        <v>799897.51423531701</v>
      </c>
      <c r="AC345" s="5">
        <f t="shared" si="165"/>
        <v>293805.35917828965</v>
      </c>
      <c r="AD345" s="5">
        <f t="shared" si="166"/>
        <v>741122.33917828975</v>
      </c>
      <c r="AE345" s="5"/>
      <c r="AF345" s="5"/>
      <c r="AG345" s="5">
        <f t="shared" si="142"/>
        <v>267092.0147188548</v>
      </c>
      <c r="AH345" s="5">
        <f t="shared" si="143"/>
        <v>24903.870471999999</v>
      </c>
      <c r="AI345" s="5">
        <f t="shared" si="144"/>
        <v>0</v>
      </c>
      <c r="AJ345" s="5">
        <f t="shared" si="145"/>
        <v>1809.4739874348493</v>
      </c>
      <c r="AK345" s="5">
        <f t="shared" si="146"/>
        <v>0</v>
      </c>
      <c r="AL345" s="5">
        <f t="shared" si="147"/>
        <v>447316.98000000004</v>
      </c>
      <c r="AM345" s="5">
        <f t="shared" si="148"/>
        <v>799897.51423531701</v>
      </c>
      <c r="AN345" s="5">
        <f t="shared" si="149"/>
        <v>293805.35917828965</v>
      </c>
      <c r="AO345" s="5">
        <f t="shared" si="150"/>
        <v>741122.33917828975</v>
      </c>
      <c r="AP345" s="5">
        <f>VLOOKUP(A345,'Detail SFPR'!$A$5:$M$361,13,FALSE)</f>
        <v>0</v>
      </c>
      <c r="AQ345" s="5">
        <f>VLOOKUP(A345,'Detail SFPR'!A:X,23,FALSE)</f>
        <v>805701.74943155306</v>
      </c>
      <c r="AR345" s="5">
        <f>VLOOKUP(A345,'Detail SFPR'!$A$5:$T$361,19,FALSE)</f>
        <v>8885.06</v>
      </c>
      <c r="AS345" s="5">
        <f>VLOOKUP(A345,'Detail SFPR'!$A$5:$U$360,21,FALSE)</f>
        <v>3601.09148</v>
      </c>
      <c r="AT345" s="5">
        <f>VLOOKUP(A345,'Detail SFPR'!$A$5:$V$361,22,FALSE)</f>
        <v>2203.1437162360849</v>
      </c>
      <c r="AU345" s="5">
        <f t="shared" si="167"/>
        <v>1561513.3838060789</v>
      </c>
      <c r="AV345" s="5"/>
      <c r="AW345" s="5">
        <v>0</v>
      </c>
      <c r="AX345" s="5">
        <v>0</v>
      </c>
      <c r="AY345" s="5">
        <f t="shared" si="151"/>
        <v>0</v>
      </c>
      <c r="AZ345" s="5">
        <f t="shared" si="152"/>
        <v>1561513.3838060789</v>
      </c>
      <c r="BA345" s="5">
        <f t="shared" si="153"/>
        <v>636804.10471885488</v>
      </c>
      <c r="BC345" s="5">
        <f t="shared" si="154"/>
        <v>636804.10471885488</v>
      </c>
      <c r="BD345" s="5">
        <f t="shared" si="155"/>
        <v>102508.76047199999</v>
      </c>
      <c r="BE345" s="5">
        <f t="shared" si="156"/>
        <v>0</v>
      </c>
      <c r="BF345" s="5">
        <f t="shared" si="157"/>
        <v>1809.4739874348493</v>
      </c>
      <c r="BG345" s="5">
        <f t="shared" si="158"/>
        <v>0</v>
      </c>
      <c r="BH345" s="5">
        <f t="shared" si="159"/>
        <v>741122.33917828975</v>
      </c>
      <c r="BI345" s="5">
        <f>VLOOKUP(A345,'Base Cost'!$A$5:$AF$361,32,FALSE)</f>
        <v>37867.682083217522</v>
      </c>
    </row>
    <row r="346" spans="1:61">
      <c r="A346" t="s">
        <v>760</v>
      </c>
      <c r="B346" t="s">
        <v>761</v>
      </c>
      <c r="C346" t="s">
        <v>230</v>
      </c>
      <c r="D346" s="12" t="s">
        <v>1823</v>
      </c>
      <c r="J346" s="5"/>
      <c r="K346" s="5"/>
      <c r="L346" s="5">
        <v>3805040.1</v>
      </c>
      <c r="M346" s="5">
        <f>VLOOKUP(A346,'Detail SFPR'!$A$5:$E$360,5,FALSE)</f>
        <v>6539240.9455127697</v>
      </c>
      <c r="N346" s="5">
        <f t="shared" si="140"/>
        <v>2278409.5645657913</v>
      </c>
      <c r="O346" s="5">
        <v>1036774.36</v>
      </c>
      <c r="P346" s="5">
        <f>VLOOKUP(A346,'Detail SFPR'!$A$5:$F$360,6,FALSE)</f>
        <v>1995555.41</v>
      </c>
      <c r="Q346" s="5">
        <f t="shared" si="141"/>
        <v>798952.24896500004</v>
      </c>
      <c r="R346" s="5">
        <v>0</v>
      </c>
      <c r="S346" s="5">
        <f>VLOOKUP(A346,'Detail SFPR'!$A$5:$G$360,7,FALSE)</f>
        <v>0</v>
      </c>
      <c r="T346" s="5">
        <f t="shared" si="160"/>
        <v>0</v>
      </c>
      <c r="U346" s="5">
        <v>0</v>
      </c>
      <c r="V346" s="5">
        <f>VLOOKUP(A346,'Detail SFPR'!$A$5:$H$360,8,FALSE)</f>
        <v>13138.099002449786</v>
      </c>
      <c r="W346" s="5">
        <f t="shared" si="161"/>
        <v>10947.977898741407</v>
      </c>
      <c r="X346" s="5">
        <v>238242.31</v>
      </c>
      <c r="Y346" s="5">
        <f>VLOOKUP(A346,'Detail SFPR'!$A$5:$I$360,9,FALSE)</f>
        <v>642677.64314426866</v>
      </c>
      <c r="Z346" s="5">
        <f t="shared" si="162"/>
        <v>337015.9631091191</v>
      </c>
      <c r="AA346" s="5">
        <f t="shared" si="163"/>
        <v>5080056.7699999996</v>
      </c>
      <c r="AB346" s="5">
        <f t="shared" si="164"/>
        <v>9190612.0976594891</v>
      </c>
      <c r="AC346" s="5">
        <f t="shared" si="165"/>
        <v>3425325.7545386525</v>
      </c>
      <c r="AD346" s="5">
        <f t="shared" si="166"/>
        <v>8505382.5245386511</v>
      </c>
      <c r="AE346" s="5"/>
      <c r="AF346" s="5"/>
      <c r="AG346" s="5">
        <f t="shared" si="142"/>
        <v>2278409.5645657913</v>
      </c>
      <c r="AH346" s="5">
        <f t="shared" si="143"/>
        <v>798952.24896500004</v>
      </c>
      <c r="AI346" s="5">
        <f t="shared" si="144"/>
        <v>0</v>
      </c>
      <c r="AJ346" s="5">
        <f t="shared" si="145"/>
        <v>10947.977898741407</v>
      </c>
      <c r="AK346" s="5">
        <f t="shared" si="146"/>
        <v>337015.9631091191</v>
      </c>
      <c r="AL346" s="5">
        <f t="shared" si="147"/>
        <v>5080056.7699999996</v>
      </c>
      <c r="AM346" s="5">
        <f t="shared" si="148"/>
        <v>9190612.0976594891</v>
      </c>
      <c r="AN346" s="5">
        <f t="shared" si="149"/>
        <v>3425325.7545386525</v>
      </c>
      <c r="AO346" s="5">
        <f t="shared" si="150"/>
        <v>8505382.5245386511</v>
      </c>
      <c r="AP346" s="5">
        <f>VLOOKUP(A346,'Detail SFPR'!$A$5:$M$361,13,FALSE)</f>
        <v>0</v>
      </c>
      <c r="AQ346" s="5">
        <f>VLOOKUP(A346,'Detail SFPR'!A:X,23,FALSE)</f>
        <v>9243408.2019176539</v>
      </c>
      <c r="AR346" s="5">
        <f>VLOOKUP(A346,'Detail SFPR'!$A$5:$T$361,19,FALSE)</f>
        <v>11223.11</v>
      </c>
      <c r="AS346" s="5">
        <f>VLOOKUP(A346,'Detail SFPR'!$A$5:$U$360,21,FALSE)</f>
        <v>32756.012600000002</v>
      </c>
      <c r="AT346" s="5">
        <f>VLOOKUP(A346,'Detail SFPR'!$A$5:$V$361,22,FALSE)</f>
        <v>20040.091658165828</v>
      </c>
      <c r="AU346" s="5">
        <f t="shared" si="167"/>
        <v>17812809.940714475</v>
      </c>
      <c r="AV346" s="5"/>
      <c r="AW346" s="5">
        <v>0</v>
      </c>
      <c r="AX346" s="5">
        <v>0</v>
      </c>
      <c r="AY346" s="5">
        <f t="shared" si="151"/>
        <v>0</v>
      </c>
      <c r="AZ346" s="5">
        <f t="shared" si="152"/>
        <v>17812809.940714475</v>
      </c>
      <c r="BA346" s="5">
        <f t="shared" si="153"/>
        <v>6083449.6645657914</v>
      </c>
      <c r="BC346" s="5">
        <f t="shared" si="154"/>
        <v>6083449.6645657914</v>
      </c>
      <c r="BD346" s="5">
        <f t="shared" si="155"/>
        <v>1835726.6089650001</v>
      </c>
      <c r="BE346" s="5">
        <f t="shared" si="156"/>
        <v>0</v>
      </c>
      <c r="BF346" s="5">
        <f t="shared" si="157"/>
        <v>10947.977898741407</v>
      </c>
      <c r="BG346" s="5">
        <f t="shared" si="158"/>
        <v>575258.27310911915</v>
      </c>
      <c r="BH346" s="5">
        <f t="shared" si="159"/>
        <v>8505382.5245386511</v>
      </c>
      <c r="BI346" s="5">
        <f>VLOOKUP(A346,'Base Cost'!$A$5:$AF$361,32,FALSE)</f>
        <v>344449.53102126345</v>
      </c>
    </row>
    <row r="347" spans="1:61">
      <c r="A347" t="s">
        <v>762</v>
      </c>
      <c r="B347" t="s">
        <v>763</v>
      </c>
      <c r="C347" t="s">
        <v>324</v>
      </c>
      <c r="D347" s="12" t="s">
        <v>1823</v>
      </c>
      <c r="J347" s="5"/>
      <c r="K347" s="5"/>
      <c r="L347" s="5">
        <v>938403.72</v>
      </c>
      <c r="M347" s="5">
        <f>VLOOKUP(A347,'Detail SFPR'!$A$5:$E$360,5,FALSE)</f>
        <v>1548401.2817028461</v>
      </c>
      <c r="N347" s="5">
        <f t="shared" si="140"/>
        <v>508310.96816698165</v>
      </c>
      <c r="O347" s="5">
        <v>170745.82</v>
      </c>
      <c r="P347" s="5">
        <f>VLOOKUP(A347,'Detail SFPR'!$A$5:$F$360,6,FALSE)</f>
        <v>214188.91999999998</v>
      </c>
      <c r="Q347" s="5">
        <f t="shared" si="141"/>
        <v>36201.135229999985</v>
      </c>
      <c r="R347" s="5">
        <v>0</v>
      </c>
      <c r="S347" s="5">
        <f>VLOOKUP(A347,'Detail SFPR'!$A$5:$G$360,7,FALSE)</f>
        <v>0</v>
      </c>
      <c r="T347" s="5">
        <f t="shared" si="160"/>
        <v>0</v>
      </c>
      <c r="U347" s="5">
        <v>0</v>
      </c>
      <c r="V347" s="5">
        <f>VLOOKUP(A347,'Detail SFPR'!$A$5:$H$360,8,FALSE)</f>
        <v>0</v>
      </c>
      <c r="W347" s="5">
        <f t="shared" si="161"/>
        <v>0</v>
      </c>
      <c r="X347" s="5">
        <v>0</v>
      </c>
      <c r="Y347" s="5">
        <f>VLOOKUP(A347,'Detail SFPR'!$A$5:$I$360,9,FALSE)</f>
        <v>0</v>
      </c>
      <c r="Z347" s="5">
        <f t="shared" si="162"/>
        <v>0</v>
      </c>
      <c r="AA347" s="5">
        <f t="shared" si="163"/>
        <v>1109149.54</v>
      </c>
      <c r="AB347" s="5">
        <f t="shared" si="164"/>
        <v>1762590.201702846</v>
      </c>
      <c r="AC347" s="5">
        <f t="shared" si="165"/>
        <v>544512.10339698161</v>
      </c>
      <c r="AD347" s="5">
        <f t="shared" si="166"/>
        <v>1653661.6433969815</v>
      </c>
      <c r="AE347" s="5"/>
      <c r="AF347" s="5"/>
      <c r="AG347" s="5">
        <f t="shared" si="142"/>
        <v>508310.96816698165</v>
      </c>
      <c r="AH347" s="5">
        <f t="shared" si="143"/>
        <v>36201.135229999985</v>
      </c>
      <c r="AI347" s="5">
        <f t="shared" si="144"/>
        <v>0</v>
      </c>
      <c r="AJ347" s="5">
        <f t="shared" si="145"/>
        <v>0</v>
      </c>
      <c r="AK347" s="5">
        <f t="shared" si="146"/>
        <v>0</v>
      </c>
      <c r="AL347" s="5">
        <f t="shared" si="147"/>
        <v>1109149.54</v>
      </c>
      <c r="AM347" s="5">
        <f t="shared" si="148"/>
        <v>1762590.201702846</v>
      </c>
      <c r="AN347" s="5">
        <f t="shared" si="149"/>
        <v>544512.10339698161</v>
      </c>
      <c r="AO347" s="5">
        <f t="shared" si="150"/>
        <v>1653661.6433969815</v>
      </c>
      <c r="AP347" s="5">
        <f>VLOOKUP(A347,'Detail SFPR'!$A$5:$M$361,13,FALSE)</f>
        <v>0</v>
      </c>
      <c r="AQ347" s="5">
        <f>VLOOKUP(A347,'Detail SFPR'!A:X,23,FALSE)</f>
        <v>1775612.5619258303</v>
      </c>
      <c r="AR347" s="5">
        <f>VLOOKUP(A347,'Detail SFPR'!$A$5:$T$361,19,FALSE)</f>
        <v>8726.35</v>
      </c>
      <c r="AS347" s="5">
        <f>VLOOKUP(A347,'Detail SFPR'!$A$5:$U$360,21,FALSE)</f>
        <v>8079.3952799999997</v>
      </c>
      <c r="AT347" s="5">
        <f>VLOOKUP(A347,'Detail SFPR'!$A$5:$V$361,22,FALSE)</f>
        <v>4942.9649429843103</v>
      </c>
      <c r="AU347" s="5">
        <f t="shared" si="167"/>
        <v>3451022.915545796</v>
      </c>
      <c r="AV347" s="5"/>
      <c r="AW347" s="5">
        <v>0</v>
      </c>
      <c r="AX347" s="5">
        <v>0</v>
      </c>
      <c r="AY347" s="5">
        <f t="shared" si="151"/>
        <v>0</v>
      </c>
      <c r="AZ347" s="5">
        <f t="shared" si="152"/>
        <v>3451022.915545796</v>
      </c>
      <c r="BA347" s="5">
        <f t="shared" si="153"/>
        <v>1446714.6881669816</v>
      </c>
      <c r="BC347" s="5">
        <f t="shared" si="154"/>
        <v>1446714.6881669816</v>
      </c>
      <c r="BD347" s="5">
        <f t="shared" si="155"/>
        <v>206946.95522999999</v>
      </c>
      <c r="BE347" s="5">
        <f t="shared" si="156"/>
        <v>0</v>
      </c>
      <c r="BF347" s="5">
        <f t="shared" si="157"/>
        <v>0</v>
      </c>
      <c r="BG347" s="5">
        <f t="shared" si="158"/>
        <v>0</v>
      </c>
      <c r="BH347" s="5">
        <f t="shared" si="159"/>
        <v>1653661.6433969815</v>
      </c>
      <c r="BI347" s="5">
        <f>VLOOKUP(A347,'Base Cost'!$A$5:$AF$361,32,FALSE)</f>
        <v>84959.788882588517</v>
      </c>
    </row>
    <row r="348" spans="1:61">
      <c r="A348" t="s">
        <v>764</v>
      </c>
      <c r="B348" t="s">
        <v>2029</v>
      </c>
      <c r="C348" t="s">
        <v>68</v>
      </c>
      <c r="D348" s="12" t="s">
        <v>1070</v>
      </c>
      <c r="J348" s="5"/>
      <c r="K348" s="5"/>
      <c r="L348" s="5">
        <v>710766.14</v>
      </c>
      <c r="M348" s="5">
        <f>VLOOKUP(A348,'Detail SFPR'!$A$5:$E$360,5,FALSE)</f>
        <v>2113821.4353873245</v>
      </c>
      <c r="N348" s="5">
        <f t="shared" si="140"/>
        <v>1169165.9776462575</v>
      </c>
      <c r="O348" s="5">
        <v>129208.62</v>
      </c>
      <c r="P348" s="5">
        <f>VLOOKUP(A348,'Detail SFPR'!$A$5:$F$360,6,FALSE)</f>
        <v>460696.92</v>
      </c>
      <c r="Q348" s="5">
        <f t="shared" si="141"/>
        <v>276229.20039000001</v>
      </c>
      <c r="R348" s="5">
        <v>85934.37</v>
      </c>
      <c r="S348" s="5">
        <f>VLOOKUP(A348,'Detail SFPR'!$A$5:$G$360,7,FALSE)</f>
        <v>409940.77243658097</v>
      </c>
      <c r="T348" s="5">
        <f t="shared" si="160"/>
        <v>269994.53515040292</v>
      </c>
      <c r="U348" s="5">
        <v>0</v>
      </c>
      <c r="V348" s="5">
        <f>VLOOKUP(A348,'Detail SFPR'!$A$5:$H$360,8,FALSE)</f>
        <v>0</v>
      </c>
      <c r="W348" s="5">
        <f t="shared" si="161"/>
        <v>0</v>
      </c>
      <c r="X348" s="5">
        <v>211756.15</v>
      </c>
      <c r="Y348" s="5">
        <f>VLOOKUP(A348,'Detail SFPR'!$A$5:$I$360,9,FALSE)</f>
        <v>0</v>
      </c>
      <c r="Z348" s="5">
        <f t="shared" si="162"/>
        <v>-176456.399795</v>
      </c>
      <c r="AA348" s="5">
        <f t="shared" si="163"/>
        <v>1137665.28</v>
      </c>
      <c r="AB348" s="5">
        <f t="shared" si="164"/>
        <v>2984459.1278239056</v>
      </c>
      <c r="AC348" s="5">
        <f t="shared" si="165"/>
        <v>1538933.3133916606</v>
      </c>
      <c r="AD348" s="5">
        <f t="shared" si="166"/>
        <v>2676598.5933916606</v>
      </c>
      <c r="AE348" s="5"/>
      <c r="AF348" s="5"/>
      <c r="AG348" s="5">
        <f t="shared" si="142"/>
        <v>1169165.9776462575</v>
      </c>
      <c r="AH348" s="5">
        <f t="shared" si="143"/>
        <v>276229.20039000001</v>
      </c>
      <c r="AI348" s="5">
        <f t="shared" si="144"/>
        <v>269994.53515040292</v>
      </c>
      <c r="AJ348" s="5">
        <f t="shared" si="145"/>
        <v>0</v>
      </c>
      <c r="AK348" s="5">
        <f t="shared" si="146"/>
        <v>-176456.399795</v>
      </c>
      <c r="AL348" s="5">
        <f t="shared" si="147"/>
        <v>1137665.28</v>
      </c>
      <c r="AM348" s="5">
        <f t="shared" si="148"/>
        <v>2984459.1278239056</v>
      </c>
      <c r="AN348" s="5">
        <f t="shared" si="149"/>
        <v>1538933.3133916606</v>
      </c>
      <c r="AO348" s="5">
        <f t="shared" si="150"/>
        <v>2676598.5933916606</v>
      </c>
      <c r="AP348" s="5">
        <f>VLOOKUP(A348,'Detail SFPR'!$A$5:$M$361,13,FALSE)</f>
        <v>0</v>
      </c>
      <c r="AQ348" s="5">
        <f>VLOOKUP(A348,'Detail SFPR'!A:X,23,FALSE)</f>
        <v>3375905.0360818398</v>
      </c>
      <c r="AR348" s="5">
        <f>VLOOKUP(A348,'Detail SFPR'!$A$5:$T$361,19,FALSE)</f>
        <v>11217.8</v>
      </c>
      <c r="AS348" s="5">
        <f>VLOOKUP(A348,'Detail SFPR'!$A$5:$U$360,21,FALSE)</f>
        <v>11035.363239999999</v>
      </c>
      <c r="AT348" s="5">
        <f>VLOOKUP(A348,'Detail SFPR'!$A$5:$V$361,22,FALSE)</f>
        <v>270056.91261793423</v>
      </c>
      <c r="AU348" s="5">
        <f t="shared" si="167"/>
        <v>6344813.7053314336</v>
      </c>
      <c r="AV348" s="5"/>
      <c r="AW348" s="5">
        <v>0</v>
      </c>
      <c r="AX348" s="5">
        <v>0</v>
      </c>
      <c r="AY348" s="5">
        <f t="shared" si="151"/>
        <v>0</v>
      </c>
      <c r="AZ348" s="5">
        <f t="shared" si="152"/>
        <v>6344813.7053314336</v>
      </c>
      <c r="BA348" s="5">
        <f t="shared" si="153"/>
        <v>1879932.1176462574</v>
      </c>
      <c r="BC348" s="5">
        <f t="shared" si="154"/>
        <v>1879932.1176462574</v>
      </c>
      <c r="BD348" s="5">
        <f t="shared" si="155"/>
        <v>405437.82039000001</v>
      </c>
      <c r="BE348" s="5">
        <f t="shared" si="156"/>
        <v>355928.90515040292</v>
      </c>
      <c r="BF348" s="5">
        <f t="shared" si="157"/>
        <v>0</v>
      </c>
      <c r="BG348" s="5">
        <f t="shared" si="158"/>
        <v>35299.750204999989</v>
      </c>
      <c r="BH348" s="5">
        <f t="shared" si="159"/>
        <v>2676598.5933916601</v>
      </c>
      <c r="BI348" s="5">
        <f>VLOOKUP(A348,'Base Cost'!$A$5:$AF$361,32,FALSE)</f>
        <v>116043.60210397799</v>
      </c>
    </row>
    <row r="349" spans="1:61">
      <c r="A349" t="s">
        <v>766</v>
      </c>
      <c r="B349" t="s">
        <v>767</v>
      </c>
      <c r="C349" t="s">
        <v>278</v>
      </c>
      <c r="D349" s="12" t="s">
        <v>1070</v>
      </c>
      <c r="J349" s="5"/>
      <c r="K349" s="5"/>
      <c r="L349" s="5">
        <v>1485182.89</v>
      </c>
      <c r="M349" s="5">
        <f>VLOOKUP(A349,'Detail SFPR'!$A$5:$E$360,5,FALSE)</f>
        <v>1841734.602086554</v>
      </c>
      <c r="N349" s="5">
        <f t="shared" si="140"/>
        <v>297114.54168172559</v>
      </c>
      <c r="O349" s="5">
        <v>725605.56</v>
      </c>
      <c r="P349" s="5">
        <f>VLOOKUP(A349,'Detail SFPR'!$A$5:$F$360,6,FALSE)</f>
        <v>836832.64</v>
      </c>
      <c r="Q349" s="5">
        <f t="shared" si="141"/>
        <v>92685.525763999976</v>
      </c>
      <c r="R349" s="5">
        <v>175157.45</v>
      </c>
      <c r="S349" s="5">
        <f>VLOOKUP(A349,'Detail SFPR'!$A$5:$G$360,7,FALSE)</f>
        <v>276808.5217240096</v>
      </c>
      <c r="T349" s="5">
        <f t="shared" si="160"/>
        <v>84705.838067617195</v>
      </c>
      <c r="U349" s="5">
        <v>0</v>
      </c>
      <c r="V349" s="5">
        <f>VLOOKUP(A349,'Detail SFPR'!$A$5:$H$360,8,FALSE)</f>
        <v>0</v>
      </c>
      <c r="W349" s="5">
        <f t="shared" si="161"/>
        <v>0</v>
      </c>
      <c r="X349" s="5">
        <v>0</v>
      </c>
      <c r="Y349" s="5">
        <f>VLOOKUP(A349,'Detail SFPR'!$A$5:$I$360,9,FALSE)</f>
        <v>51597.010931994089</v>
      </c>
      <c r="Z349" s="5">
        <f t="shared" si="162"/>
        <v>42995.789209630675</v>
      </c>
      <c r="AA349" s="5">
        <f t="shared" si="163"/>
        <v>2385945.9000000004</v>
      </c>
      <c r="AB349" s="5">
        <f t="shared" si="164"/>
        <v>3006972.7747425577</v>
      </c>
      <c r="AC349" s="5">
        <f t="shared" si="165"/>
        <v>517501.69472297345</v>
      </c>
      <c r="AD349" s="5">
        <f t="shared" si="166"/>
        <v>2903447.5947229736</v>
      </c>
      <c r="AE349" s="5"/>
      <c r="AF349" s="5"/>
      <c r="AG349" s="5">
        <f t="shared" si="142"/>
        <v>297114.54168172559</v>
      </c>
      <c r="AH349" s="5">
        <f t="shared" si="143"/>
        <v>92685.525763999976</v>
      </c>
      <c r="AI349" s="5">
        <f t="shared" si="144"/>
        <v>84705.838067617195</v>
      </c>
      <c r="AJ349" s="5">
        <f t="shared" si="145"/>
        <v>0</v>
      </c>
      <c r="AK349" s="5">
        <f t="shared" si="146"/>
        <v>42995.789209630675</v>
      </c>
      <c r="AL349" s="5">
        <f t="shared" si="147"/>
        <v>2385945.9000000004</v>
      </c>
      <c r="AM349" s="5">
        <f t="shared" si="148"/>
        <v>3006972.7747425577</v>
      </c>
      <c r="AN349" s="5">
        <f t="shared" si="149"/>
        <v>517501.69472297345</v>
      </c>
      <c r="AO349" s="5">
        <f t="shared" si="150"/>
        <v>2903447.5947229736</v>
      </c>
      <c r="AP349" s="5">
        <f>VLOOKUP(A349,'Detail SFPR'!$A$5:$M$361,13,FALSE)</f>
        <v>0</v>
      </c>
      <c r="AQ349" s="5">
        <f>VLOOKUP(A349,'Detail SFPR'!A:X,23,FALSE)</f>
        <v>3343201.0230404478</v>
      </c>
      <c r="AR349" s="5">
        <f>VLOOKUP(A349,'Detail SFPR'!$A$5:$T$361,19,FALSE)</f>
        <v>13089.38</v>
      </c>
      <c r="AS349" s="5">
        <f>VLOOKUP(A349,'Detail SFPR'!$A$5:$U$360,21,FALSE)</f>
        <v>9478.7064399999999</v>
      </c>
      <c r="AT349" s="5">
        <f>VLOOKUP(A349,'Detail SFPR'!$A$5:$V$361,22,FALSE)</f>
        <v>231962.4774578902</v>
      </c>
      <c r="AU349" s="5">
        <f t="shared" si="167"/>
        <v>6501179.1816613115</v>
      </c>
      <c r="AV349" s="5"/>
      <c r="AW349" s="5">
        <v>0</v>
      </c>
      <c r="AX349" s="5">
        <v>0</v>
      </c>
      <c r="AY349" s="5">
        <f t="shared" si="151"/>
        <v>0</v>
      </c>
      <c r="AZ349" s="5">
        <f t="shared" si="152"/>
        <v>6501179.1816613115</v>
      </c>
      <c r="BA349" s="5">
        <f t="shared" si="153"/>
        <v>1782297.4316817254</v>
      </c>
      <c r="BC349" s="5">
        <f t="shared" si="154"/>
        <v>1782297.4316817254</v>
      </c>
      <c r="BD349" s="5">
        <f t="shared" si="155"/>
        <v>818291.08576400008</v>
      </c>
      <c r="BE349" s="5">
        <f t="shared" si="156"/>
        <v>259863.28806761722</v>
      </c>
      <c r="BF349" s="5">
        <f t="shared" si="157"/>
        <v>0</v>
      </c>
      <c r="BG349" s="5">
        <f t="shared" si="158"/>
        <v>42995.789209630675</v>
      </c>
      <c r="BH349" s="5">
        <f t="shared" si="159"/>
        <v>2903447.5947229736</v>
      </c>
      <c r="BI349" s="5">
        <f>VLOOKUP(A349,'Base Cost'!$A$5:$AF$361,32,FALSE)</f>
        <v>99674.402614750157</v>
      </c>
    </row>
    <row r="350" spans="1:61">
      <c r="A350" t="s">
        <v>768</v>
      </c>
      <c r="B350" t="s">
        <v>2030</v>
      </c>
      <c r="C350" t="s">
        <v>90</v>
      </c>
      <c r="D350" s="12" t="s">
        <v>1070</v>
      </c>
      <c r="J350" s="5"/>
      <c r="K350" s="5"/>
      <c r="L350" s="5">
        <v>351874.61</v>
      </c>
      <c r="M350" s="5">
        <f>VLOOKUP(A350,'Detail SFPR'!$A$5:$E$360,5,FALSE)</f>
        <v>419059.97819276911</v>
      </c>
      <c r="N350" s="5">
        <f t="shared" si="140"/>
        <v>55985.56731503451</v>
      </c>
      <c r="O350" s="5">
        <v>60541.86</v>
      </c>
      <c r="P350" s="5">
        <f>VLOOKUP(A350,'Detail SFPR'!$A$5:$F$360,6,FALSE)</f>
        <v>46046.86</v>
      </c>
      <c r="Q350" s="5">
        <f t="shared" si="141"/>
        <v>-12078.683500000001</v>
      </c>
      <c r="R350" s="5">
        <v>22862.58</v>
      </c>
      <c r="S350" s="5">
        <f>VLOOKUP(A350,'Detail SFPR'!$A$5:$G$360,7,FALSE)</f>
        <v>23895.995837067072</v>
      </c>
      <c r="T350" s="5">
        <f t="shared" si="160"/>
        <v>861.14541702798965</v>
      </c>
      <c r="U350" s="5">
        <v>0</v>
      </c>
      <c r="V350" s="5">
        <f>VLOOKUP(A350,'Detail SFPR'!$A$5:$H$360,8,FALSE)</f>
        <v>0</v>
      </c>
      <c r="W350" s="5">
        <f t="shared" si="161"/>
        <v>0</v>
      </c>
      <c r="X350" s="5">
        <v>0</v>
      </c>
      <c r="Y350" s="5">
        <f>VLOOKUP(A350,'Detail SFPR'!$A$5:$I$360,9,FALSE)</f>
        <v>0</v>
      </c>
      <c r="Z350" s="5">
        <f t="shared" si="162"/>
        <v>0</v>
      </c>
      <c r="AA350" s="5">
        <f t="shared" si="163"/>
        <v>435279.05</v>
      </c>
      <c r="AB350" s="5">
        <f t="shared" si="164"/>
        <v>489002.83402983617</v>
      </c>
      <c r="AC350" s="5">
        <f t="shared" si="165"/>
        <v>44768.029232062501</v>
      </c>
      <c r="AD350" s="5">
        <f t="shared" si="166"/>
        <v>480047.0792320625</v>
      </c>
      <c r="AE350" s="5"/>
      <c r="AF350" s="5"/>
      <c r="AG350" s="5">
        <f t="shared" si="142"/>
        <v>55985.56731503451</v>
      </c>
      <c r="AH350" s="5">
        <f t="shared" si="143"/>
        <v>-12078.683500000001</v>
      </c>
      <c r="AI350" s="5">
        <f t="shared" si="144"/>
        <v>861.14541702798965</v>
      </c>
      <c r="AJ350" s="5">
        <f t="shared" si="145"/>
        <v>0</v>
      </c>
      <c r="AK350" s="5">
        <f t="shared" si="146"/>
        <v>0</v>
      </c>
      <c r="AL350" s="5">
        <f t="shared" si="147"/>
        <v>435279.05</v>
      </c>
      <c r="AM350" s="5">
        <f t="shared" si="148"/>
        <v>489002.83402983617</v>
      </c>
      <c r="AN350" s="5">
        <f t="shared" si="149"/>
        <v>44768.029232062501</v>
      </c>
      <c r="AO350" s="5">
        <f t="shared" si="150"/>
        <v>480047.0792320625</v>
      </c>
      <c r="AP350" s="5">
        <f>VLOOKUP(A350,'Detail SFPR'!$A$5:$M$361,13,FALSE)</f>
        <v>0</v>
      </c>
      <c r="AQ350" s="5">
        <f>VLOOKUP(A350,'Detail SFPR'!A:X,23,FALSE)</f>
        <v>566641.95351256093</v>
      </c>
      <c r="AR350" s="5">
        <f>VLOOKUP(A350,'Detail SFPR'!$A$5:$T$361,19,FALSE)</f>
        <v>9336.67</v>
      </c>
      <c r="AS350" s="5">
        <f>VLOOKUP(A350,'Detail SFPR'!$A$5:$U$360,21,FALSE)</f>
        <v>2188.74656</v>
      </c>
      <c r="AT350" s="5">
        <f>VLOOKUP(A350,'Detail SFPR'!$A$5:$V$361,22,FALSE)</f>
        <v>53562.907322724801</v>
      </c>
      <c r="AU350" s="5">
        <f t="shared" si="167"/>
        <v>1111777.3566273483</v>
      </c>
      <c r="AV350" s="5"/>
      <c r="AW350" s="5">
        <v>0</v>
      </c>
      <c r="AX350" s="5">
        <v>0</v>
      </c>
      <c r="AY350" s="5">
        <f t="shared" si="151"/>
        <v>0</v>
      </c>
      <c r="AZ350" s="5">
        <f t="shared" si="152"/>
        <v>1111777.3566273483</v>
      </c>
      <c r="BA350" s="5">
        <f t="shared" si="153"/>
        <v>407860.1773150345</v>
      </c>
      <c r="BC350" s="5">
        <f t="shared" si="154"/>
        <v>407860.1773150345</v>
      </c>
      <c r="BD350" s="5">
        <f t="shared" si="155"/>
        <v>48463.176500000001</v>
      </c>
      <c r="BE350" s="5">
        <f t="shared" si="156"/>
        <v>23723.725417027992</v>
      </c>
      <c r="BF350" s="5">
        <f t="shared" si="157"/>
        <v>0</v>
      </c>
      <c r="BG350" s="5">
        <f t="shared" si="158"/>
        <v>0</v>
      </c>
      <c r="BH350" s="5">
        <f t="shared" si="159"/>
        <v>480047.0792320625</v>
      </c>
      <c r="BI350" s="5">
        <f>VLOOKUP(A350,'Base Cost'!$A$5:$AF$361,32,FALSE)</f>
        <v>23016.010383278564</v>
      </c>
    </row>
    <row r="351" spans="1:61">
      <c r="A351" t="s">
        <v>770</v>
      </c>
      <c r="B351" t="s">
        <v>2031</v>
      </c>
      <c r="C351" t="s">
        <v>80</v>
      </c>
      <c r="D351" s="12" t="s">
        <v>1070</v>
      </c>
      <c r="J351" s="5"/>
      <c r="K351" s="5"/>
      <c r="L351" s="5">
        <v>1391126.25</v>
      </c>
      <c r="M351" s="5">
        <f>VLOOKUP(A351,'Detail SFPR'!$A$5:$E$360,5,FALSE)</f>
        <v>743062.85701484792</v>
      </c>
      <c r="N351" s="5">
        <f t="shared" si="140"/>
        <v>-540031.22537452728</v>
      </c>
      <c r="O351" s="5">
        <v>225054.9</v>
      </c>
      <c r="P351" s="5">
        <f>VLOOKUP(A351,'Detail SFPR'!$A$5:$F$360,6,FALSE)</f>
        <v>53326.49</v>
      </c>
      <c r="Q351" s="5">
        <f t="shared" si="141"/>
        <v>-143101.28405300001</v>
      </c>
      <c r="R351" s="5">
        <v>211728.04</v>
      </c>
      <c r="S351" s="5">
        <f>VLOOKUP(A351,'Detail SFPR'!$A$5:$G$360,7,FALSE)</f>
        <v>134955.82113285642</v>
      </c>
      <c r="T351" s="5">
        <f t="shared" si="160"/>
        <v>-63974.289981990754</v>
      </c>
      <c r="U351" s="5">
        <v>21534.38</v>
      </c>
      <c r="V351" s="5">
        <f>VLOOKUP(A351,'Detail SFPR'!$A$5:$H$360,8,FALSE)</f>
        <v>192.81337582374402</v>
      </c>
      <c r="W351" s="5">
        <f t="shared" si="161"/>
        <v>-17783.927467926074</v>
      </c>
      <c r="X351" s="5">
        <v>265193.3</v>
      </c>
      <c r="Y351" s="5">
        <f>VLOOKUP(A351,'Detail SFPR'!$A$5:$I$360,9,FALSE)</f>
        <v>489871.97349575849</v>
      </c>
      <c r="Z351" s="5">
        <f t="shared" si="162"/>
        <v>187224.73862401556</v>
      </c>
      <c r="AA351" s="5">
        <f t="shared" si="163"/>
        <v>2114636.8699999996</v>
      </c>
      <c r="AB351" s="5">
        <f t="shared" si="164"/>
        <v>1421409.9550192866</v>
      </c>
      <c r="AC351" s="5">
        <f t="shared" si="165"/>
        <v>-577665.98825342848</v>
      </c>
      <c r="AD351" s="5">
        <f t="shared" si="166"/>
        <v>1536970.881746571</v>
      </c>
      <c r="AE351" s="5"/>
      <c r="AF351" s="5"/>
      <c r="AG351" s="5">
        <f t="shared" si="142"/>
        <v>-540031.22537452728</v>
      </c>
      <c r="AH351" s="5">
        <f t="shared" si="143"/>
        <v>-143101.28405300001</v>
      </c>
      <c r="AI351" s="5">
        <f t="shared" si="144"/>
        <v>-63974.289981990754</v>
      </c>
      <c r="AJ351" s="5">
        <f t="shared" si="145"/>
        <v>-17783.927467926074</v>
      </c>
      <c r="AK351" s="5">
        <f t="shared" si="146"/>
        <v>187224.73862401556</v>
      </c>
      <c r="AL351" s="5">
        <f t="shared" si="147"/>
        <v>2114636.8699999996</v>
      </c>
      <c r="AM351" s="5">
        <f t="shared" si="148"/>
        <v>1421409.9550192866</v>
      </c>
      <c r="AN351" s="5">
        <f t="shared" si="149"/>
        <v>-577665.98825342848</v>
      </c>
      <c r="AO351" s="5">
        <f t="shared" si="150"/>
        <v>1421409.9550192866</v>
      </c>
      <c r="AP351" s="5">
        <f>VLOOKUP(A351,'Detail SFPR'!$A$5:$M$361,13,FALSE)</f>
        <v>58835.920000000006</v>
      </c>
      <c r="AQ351" s="5">
        <f>VLOOKUP(A351,'Detail SFPR'!A:X,23,FALSE)</f>
        <v>1609113.037131635</v>
      </c>
      <c r="AR351" s="5">
        <f>VLOOKUP(A351,'Detail SFPR'!$A$5:$T$361,19,FALSE)</f>
        <v>16698.09</v>
      </c>
      <c r="AS351" s="5">
        <f>VLOOKUP(A351,'Detail SFPR'!$A$5:$U$360,21,FALSE)</f>
        <v>3632.9309199999998</v>
      </c>
      <c r="AT351" s="5">
        <f>VLOOKUP(A351,'Detail SFPR'!$A$5:$V$361,22,FALSE)</f>
        <v>88904.921992348609</v>
      </c>
      <c r="AU351" s="5">
        <f t="shared" si="167"/>
        <v>3198594.8550632698</v>
      </c>
      <c r="AV351" s="5"/>
      <c r="AW351" s="5">
        <v>0</v>
      </c>
      <c r="AX351" s="5">
        <v>0</v>
      </c>
      <c r="AY351" s="5">
        <f t="shared" si="151"/>
        <v>0</v>
      </c>
      <c r="AZ351" s="5">
        <f t="shared" si="152"/>
        <v>3198594.8550632698</v>
      </c>
      <c r="BA351" s="5">
        <f t="shared" si="153"/>
        <v>743062.85701484792</v>
      </c>
      <c r="BC351" s="5">
        <f t="shared" si="154"/>
        <v>743062.85701484792</v>
      </c>
      <c r="BD351" s="5">
        <f t="shared" si="155"/>
        <v>53326.49</v>
      </c>
      <c r="BE351" s="5">
        <f t="shared" si="156"/>
        <v>134955.82113285642</v>
      </c>
      <c r="BF351" s="5">
        <f t="shared" si="157"/>
        <v>192.81337582374402</v>
      </c>
      <c r="BG351" s="5">
        <f t="shared" si="158"/>
        <v>489871.97349575849</v>
      </c>
      <c r="BH351" s="5">
        <f t="shared" si="159"/>
        <v>1421409.9550192866</v>
      </c>
      <c r="BI351" s="5">
        <f>VLOOKUP(A351,'Base Cost'!$A$5:$AF$361,32,FALSE)</f>
        <v>38202.493292075698</v>
      </c>
    </row>
    <row r="352" spans="1:61">
      <c r="A352" t="s">
        <v>772</v>
      </c>
      <c r="B352" t="s">
        <v>773</v>
      </c>
      <c r="C352" t="s">
        <v>80</v>
      </c>
      <c r="D352" s="12" t="s">
        <v>1070</v>
      </c>
      <c r="J352" s="5"/>
      <c r="K352" s="5"/>
      <c r="L352" s="5">
        <v>277474.61</v>
      </c>
      <c r="M352" s="5">
        <f>VLOOKUP(A352,'Detail SFPR'!$A$5:$E$360,5,FALSE)</f>
        <v>954552.65553277812</v>
      </c>
      <c r="N352" s="5">
        <f t="shared" si="140"/>
        <v>564209.13534246408</v>
      </c>
      <c r="O352" s="5">
        <v>16626.439999999999</v>
      </c>
      <c r="P352" s="5">
        <f>VLOOKUP(A352,'Detail SFPR'!$A$5:$F$360,6,FALSE)</f>
        <v>192752.87</v>
      </c>
      <c r="Q352" s="5">
        <f t="shared" si="141"/>
        <v>146766.15411900001</v>
      </c>
      <c r="R352" s="5">
        <v>40484.79</v>
      </c>
      <c r="S352" s="5">
        <f>VLOOKUP(A352,'Detail SFPR'!$A$5:$G$360,7,FALSE)</f>
        <v>182340.08908357649</v>
      </c>
      <c r="T352" s="5">
        <f t="shared" si="160"/>
        <v>118208.02072634429</v>
      </c>
      <c r="U352" s="5">
        <v>0</v>
      </c>
      <c r="V352" s="5">
        <f>VLOOKUP(A352,'Detail SFPR'!$A$5:$H$360,8,FALSE)</f>
        <v>0</v>
      </c>
      <c r="W352" s="5">
        <f t="shared" si="161"/>
        <v>0</v>
      </c>
      <c r="X352" s="5">
        <v>120921.68</v>
      </c>
      <c r="Y352" s="5">
        <f>VLOOKUP(A352,'Detail SFPR'!$A$5:$I$360,9,FALSE)</f>
        <v>678391.16017299611</v>
      </c>
      <c r="Z352" s="5">
        <f t="shared" si="162"/>
        <v>464539.31782815774</v>
      </c>
      <c r="AA352" s="5">
        <f t="shared" si="163"/>
        <v>455507.51999999996</v>
      </c>
      <c r="AB352" s="5">
        <f t="shared" si="164"/>
        <v>2008036.7747893508</v>
      </c>
      <c r="AC352" s="5">
        <f t="shared" si="165"/>
        <v>1293722.6280159662</v>
      </c>
      <c r="AD352" s="5">
        <f t="shared" si="166"/>
        <v>1749230.1480159662</v>
      </c>
      <c r="AE352" s="5"/>
      <c r="AF352" s="5"/>
      <c r="AG352" s="5">
        <f t="shared" si="142"/>
        <v>564209.13534246408</v>
      </c>
      <c r="AH352" s="5">
        <f t="shared" si="143"/>
        <v>146766.15411900001</v>
      </c>
      <c r="AI352" s="5">
        <f t="shared" si="144"/>
        <v>118208.02072634429</v>
      </c>
      <c r="AJ352" s="5">
        <f t="shared" si="145"/>
        <v>0</v>
      </c>
      <c r="AK352" s="5">
        <f t="shared" si="146"/>
        <v>464539.31782815774</v>
      </c>
      <c r="AL352" s="5">
        <f t="shared" si="147"/>
        <v>455507.51999999996</v>
      </c>
      <c r="AM352" s="5">
        <f t="shared" si="148"/>
        <v>2008036.7747893508</v>
      </c>
      <c r="AN352" s="5">
        <f t="shared" si="149"/>
        <v>1293722.6280159662</v>
      </c>
      <c r="AO352" s="5">
        <f t="shared" si="150"/>
        <v>1749230.1480159662</v>
      </c>
      <c r="AP352" s="5">
        <f>VLOOKUP(A352,'Detail SFPR'!$A$5:$M$361,13,FALSE)</f>
        <v>0</v>
      </c>
      <c r="AQ352" s="5">
        <f>VLOOKUP(A352,'Detail SFPR'!A:X,23,FALSE)</f>
        <v>2182150.4189602179</v>
      </c>
      <c r="AR352" s="5">
        <f>VLOOKUP(A352,'Detail SFPR'!$A$5:$T$361,19,FALSE)</f>
        <v>16763.79</v>
      </c>
      <c r="AS352" s="5">
        <f>VLOOKUP(A352,'Detail SFPR'!$A$5:$U$360,21,FALSE)</f>
        <v>4908.4874</v>
      </c>
      <c r="AT352" s="5">
        <f>VLOOKUP(A352,'Detail SFPR'!$A$5:$V$361,22,FALSE)</f>
        <v>120120.28277086702</v>
      </c>
      <c r="AU352" s="5">
        <f t="shared" si="167"/>
        <v>4073173.127147051</v>
      </c>
      <c r="AV352" s="5"/>
      <c r="AW352" s="5">
        <v>0</v>
      </c>
      <c r="AX352" s="5">
        <v>0</v>
      </c>
      <c r="AY352" s="5">
        <f t="shared" si="151"/>
        <v>0</v>
      </c>
      <c r="AZ352" s="5">
        <f t="shared" si="152"/>
        <v>4073173.127147051</v>
      </c>
      <c r="BA352" s="5">
        <f t="shared" si="153"/>
        <v>841683.74534246407</v>
      </c>
      <c r="BC352" s="5">
        <f t="shared" si="154"/>
        <v>841683.74534246407</v>
      </c>
      <c r="BD352" s="5">
        <f t="shared" si="155"/>
        <v>163392.59411900002</v>
      </c>
      <c r="BE352" s="5">
        <f t="shared" si="156"/>
        <v>158692.81072634429</v>
      </c>
      <c r="BF352" s="5">
        <f t="shared" si="157"/>
        <v>0</v>
      </c>
      <c r="BG352" s="5">
        <f t="shared" si="158"/>
        <v>585460.99782815774</v>
      </c>
      <c r="BH352" s="5">
        <f t="shared" si="159"/>
        <v>1749230.1480159662</v>
      </c>
      <c r="BI352" s="5">
        <f>VLOOKUP(A352,'Base Cost'!$A$5:$AF$361,32,FALSE)</f>
        <v>51615.750781393355</v>
      </c>
    </row>
    <row r="353" spans="1:61">
      <c r="A353" t="s">
        <v>2824</v>
      </c>
      <c r="B353" t="s">
        <v>2825</v>
      </c>
      <c r="C353" t="s">
        <v>2826</v>
      </c>
      <c r="D353" s="12" t="s">
        <v>1070</v>
      </c>
      <c r="J353" s="5"/>
      <c r="K353" s="5"/>
      <c r="L353" s="5">
        <v>0</v>
      </c>
      <c r="M353" s="5" t="e">
        <f>VLOOKUP(A353,'Detail SFPR'!$A$5:$E$360,5,FALSE)</f>
        <v>#N/A</v>
      </c>
      <c r="N353" s="5" t="e">
        <f t="shared" si="140"/>
        <v>#N/A</v>
      </c>
      <c r="O353" s="5">
        <v>0</v>
      </c>
      <c r="P353" s="5" t="e">
        <f>VLOOKUP(A353,'Detail SFPR'!$A$5:$F$360,6,FALSE)</f>
        <v>#N/A</v>
      </c>
      <c r="Q353" s="5" t="e">
        <f t="shared" si="141"/>
        <v>#N/A</v>
      </c>
      <c r="R353" s="5">
        <v>0</v>
      </c>
      <c r="S353" s="5" t="e">
        <f>VLOOKUP(A353,'Detail SFPR'!$A$5:$G$360,7,FALSE)</f>
        <v>#N/A</v>
      </c>
      <c r="T353" s="5" t="e">
        <f t="shared" si="160"/>
        <v>#N/A</v>
      </c>
      <c r="U353" s="5">
        <v>0</v>
      </c>
      <c r="V353" s="5" t="e">
        <f>VLOOKUP(A353,'Detail SFPR'!$A$5:$H$360,8,FALSE)</f>
        <v>#N/A</v>
      </c>
      <c r="W353" s="5" t="e">
        <f t="shared" si="161"/>
        <v>#N/A</v>
      </c>
      <c r="X353" s="5">
        <v>0</v>
      </c>
      <c r="Y353" s="5" t="e">
        <f>VLOOKUP(A353,'Detail SFPR'!$A$5:$I$360,9,FALSE)</f>
        <v>#N/A</v>
      </c>
      <c r="Z353" s="5" t="e">
        <f t="shared" si="162"/>
        <v>#N/A</v>
      </c>
      <c r="AA353" s="5">
        <f t="shared" si="163"/>
        <v>0</v>
      </c>
      <c r="AB353" s="5" t="e">
        <f t="shared" si="164"/>
        <v>#N/A</v>
      </c>
      <c r="AC353" s="5" t="e">
        <f t="shared" si="165"/>
        <v>#N/A</v>
      </c>
      <c r="AD353" s="5" t="e">
        <f t="shared" si="166"/>
        <v>#N/A</v>
      </c>
      <c r="AE353" s="5"/>
      <c r="AF353" s="5"/>
      <c r="AG353" s="5" t="e">
        <f t="shared" si="142"/>
        <v>#N/A</v>
      </c>
      <c r="AH353" s="5" t="e">
        <f t="shared" si="143"/>
        <v>#N/A</v>
      </c>
      <c r="AI353" s="5" t="e">
        <f t="shared" si="144"/>
        <v>#N/A</v>
      </c>
      <c r="AJ353" s="5" t="e">
        <f t="shared" si="145"/>
        <v>#N/A</v>
      </c>
      <c r="AK353" s="5" t="e">
        <f t="shared" si="146"/>
        <v>#N/A</v>
      </c>
      <c r="AL353" s="5">
        <f t="shared" si="147"/>
        <v>0</v>
      </c>
      <c r="AM353" s="5" t="e">
        <f t="shared" si="148"/>
        <v>#N/A</v>
      </c>
      <c r="AN353" s="5" t="e">
        <f t="shared" si="149"/>
        <v>#N/A</v>
      </c>
      <c r="AO353" s="5" t="e">
        <f t="shared" si="150"/>
        <v>#N/A</v>
      </c>
      <c r="AP353" s="5" t="e">
        <f>VLOOKUP(A353,'Detail SFPR'!$A$5:$M$361,13,FALSE)</f>
        <v>#N/A</v>
      </c>
      <c r="AQ353" s="5" t="e">
        <f>VLOOKUP(A353,'Detail SFPR'!A:X,23,FALSE)</f>
        <v>#N/A</v>
      </c>
      <c r="AR353" s="5" t="e">
        <f>VLOOKUP(A353,'Detail SFPR'!$A$5:$T$361,19,FALSE)</f>
        <v>#N/A</v>
      </c>
      <c r="AS353" s="5" t="e">
        <f>VLOOKUP(A353,'Detail SFPR'!$A$5:$U$360,21,FALSE)</f>
        <v>#N/A</v>
      </c>
      <c r="AT353" s="5" t="e">
        <f>VLOOKUP(A353,'Detail SFPR'!$A$5:$V$361,22,FALSE)</f>
        <v>#N/A</v>
      </c>
      <c r="AU353" s="5" t="e">
        <f t="shared" si="167"/>
        <v>#N/A</v>
      </c>
      <c r="AV353" s="5"/>
      <c r="AW353" s="5">
        <v>0</v>
      </c>
      <c r="AX353" s="5">
        <v>0</v>
      </c>
      <c r="AY353" s="5">
        <f t="shared" si="151"/>
        <v>0</v>
      </c>
      <c r="AZ353" s="5" t="e">
        <f t="shared" si="152"/>
        <v>#N/A</v>
      </c>
      <c r="BA353" s="5" t="e">
        <f t="shared" si="153"/>
        <v>#N/A</v>
      </c>
      <c r="BC353" s="5" t="e">
        <f t="shared" si="154"/>
        <v>#N/A</v>
      </c>
      <c r="BD353" s="5" t="e">
        <f t="shared" si="155"/>
        <v>#N/A</v>
      </c>
      <c r="BE353" s="5" t="e">
        <f t="shared" si="156"/>
        <v>#N/A</v>
      </c>
      <c r="BF353" s="5" t="e">
        <f t="shared" si="157"/>
        <v>#N/A</v>
      </c>
      <c r="BG353" s="5" t="e">
        <f t="shared" si="158"/>
        <v>#N/A</v>
      </c>
      <c r="BH353" s="5" t="e">
        <f t="shared" si="159"/>
        <v>#N/A</v>
      </c>
      <c r="BI353" s="5" t="e">
        <f>VLOOKUP(A353,'Base Cost'!$A$5:$AF$361,32,FALSE)</f>
        <v>#N/A</v>
      </c>
    </row>
    <row r="354" spans="1:61">
      <c r="A354" t="s">
        <v>2810</v>
      </c>
      <c r="B354" t="s">
        <v>2811</v>
      </c>
      <c r="C354" t="s">
        <v>2826</v>
      </c>
      <c r="D354" s="12" t="s">
        <v>1070</v>
      </c>
      <c r="J354" s="5"/>
      <c r="K354" s="5"/>
      <c r="L354" s="5">
        <v>0</v>
      </c>
      <c r="M354" s="5">
        <f>VLOOKUP(A354,'Detail SFPR'!$A$5:$E$360,5,FALSE)</f>
        <v>351657.07028113765</v>
      </c>
      <c r="N354" s="5">
        <f t="shared" si="140"/>
        <v>293035.83666527201</v>
      </c>
      <c r="O354" s="5">
        <v>0</v>
      </c>
      <c r="P354" s="5">
        <f>VLOOKUP(A354,'Detail SFPR'!$A$5:$F$360,6,FALSE)</f>
        <v>83170.429999999993</v>
      </c>
      <c r="Q354" s="5">
        <f t="shared" si="141"/>
        <v>69305.919318999993</v>
      </c>
      <c r="R354" s="5">
        <v>0</v>
      </c>
      <c r="S354" s="5">
        <f>VLOOKUP(A354,'Detail SFPR'!$A$5:$G$360,7,FALSE)</f>
        <v>23582.220913329224</v>
      </c>
      <c r="T354" s="5">
        <f t="shared" si="160"/>
        <v>19651.064687077243</v>
      </c>
      <c r="U354" s="5">
        <v>0</v>
      </c>
      <c r="V354" s="5">
        <f>VLOOKUP(A354,'Detail SFPR'!$A$5:$H$360,8,FALSE)</f>
        <v>0</v>
      </c>
      <c r="W354" s="5">
        <f t="shared" si="161"/>
        <v>0</v>
      </c>
      <c r="X354" s="5">
        <v>0</v>
      </c>
      <c r="Y354" s="5">
        <f>VLOOKUP(A354,'Detail SFPR'!$A$5:$I$360,9,FALSE)</f>
        <v>0</v>
      </c>
      <c r="Z354" s="5">
        <f t="shared" si="162"/>
        <v>0</v>
      </c>
      <c r="AA354" s="5">
        <f t="shared" si="163"/>
        <v>0</v>
      </c>
      <c r="AB354" s="5">
        <f t="shared" si="164"/>
        <v>458409.72119446687</v>
      </c>
      <c r="AC354" s="5">
        <f t="shared" si="165"/>
        <v>381992.82067134924</v>
      </c>
      <c r="AD354" s="5">
        <f t="shared" si="166"/>
        <v>381992.82067134924</v>
      </c>
      <c r="AE354" s="5"/>
      <c r="AF354" s="5"/>
      <c r="AG354" s="5">
        <f t="shared" si="142"/>
        <v>293035.83666527201</v>
      </c>
      <c r="AH354" s="5">
        <f t="shared" si="143"/>
        <v>69305.919318999993</v>
      </c>
      <c r="AI354" s="5">
        <f t="shared" si="144"/>
        <v>19651.064687077243</v>
      </c>
      <c r="AJ354" s="5">
        <f t="shared" si="145"/>
        <v>0</v>
      </c>
      <c r="AK354" s="5">
        <f t="shared" si="146"/>
        <v>0</v>
      </c>
      <c r="AL354" s="5">
        <f t="shared" si="147"/>
        <v>0</v>
      </c>
      <c r="AM354" s="5">
        <f t="shared" si="148"/>
        <v>458409.72119446687</v>
      </c>
      <c r="AN354" s="5">
        <f t="shared" si="149"/>
        <v>381992.82067134924</v>
      </c>
      <c r="AO354" s="5">
        <f t="shared" si="150"/>
        <v>381992.82067134924</v>
      </c>
      <c r="AP354" s="5">
        <f>VLOOKUP(A354,'Detail SFPR'!$A$5:$M$361,13,FALSE)</f>
        <v>0</v>
      </c>
      <c r="AQ354" s="5">
        <f>VLOOKUP(A354,'Detail SFPR'!A:X,23,FALSE)</f>
        <v>523377.97457555169</v>
      </c>
      <c r="AR354" s="5">
        <f>VLOOKUP(A354,'Detail SFPR'!$A$5:$T$361,19,FALSE)</f>
        <v>10411.469999999999</v>
      </c>
      <c r="AS354" s="5">
        <f>VLOOKUP(A354,'Detail SFPR'!$A$5:$U$360,21,FALSE)</f>
        <v>1831.53856</v>
      </c>
      <c r="AT354" s="5">
        <f>VLOOKUP(A354,'Detail SFPR'!$A$5:$V$361,22,FALSE)</f>
        <v>44821.329221084801</v>
      </c>
      <c r="AU354" s="5">
        <f t="shared" si="167"/>
        <v>962435.13302798581</v>
      </c>
      <c r="AV354" s="5"/>
      <c r="AW354" s="5">
        <v>0</v>
      </c>
      <c r="AX354" s="5">
        <v>0</v>
      </c>
      <c r="AY354" s="5">
        <f t="shared" si="151"/>
        <v>0</v>
      </c>
      <c r="AZ354" s="5">
        <f t="shared" si="152"/>
        <v>962435.13302798581</v>
      </c>
      <c r="BA354" s="5">
        <f t="shared" si="153"/>
        <v>293035.83666527201</v>
      </c>
      <c r="BC354" s="5">
        <f t="shared" si="154"/>
        <v>293035.83666527201</v>
      </c>
      <c r="BD354" s="5">
        <f t="shared" si="155"/>
        <v>69305.919318999993</v>
      </c>
      <c r="BE354" s="5">
        <f t="shared" si="156"/>
        <v>19651.064687077243</v>
      </c>
      <c r="BF354" s="5">
        <f t="shared" si="157"/>
        <v>0</v>
      </c>
      <c r="BG354" s="5">
        <f t="shared" si="158"/>
        <v>0</v>
      </c>
      <c r="BH354" s="5">
        <f t="shared" si="159"/>
        <v>381992.82067134924</v>
      </c>
      <c r="BI354" s="5">
        <f>VLOOKUP(A354,'Base Cost'!$A$5:$AF$361,32,FALSE)</f>
        <v>19259.749522729151</v>
      </c>
    </row>
    <row r="355" spans="1:61">
      <c r="A355" t="s">
        <v>2812</v>
      </c>
      <c r="B355" t="s">
        <v>2813</v>
      </c>
      <c r="C355" t="s">
        <v>2826</v>
      </c>
      <c r="D355" s="12" t="s">
        <v>1070</v>
      </c>
      <c r="J355" s="5"/>
      <c r="K355" s="5"/>
      <c r="L355" s="5">
        <v>0</v>
      </c>
      <c r="M355" s="5">
        <f>VLOOKUP(A355,'Detail SFPR'!$A$5:$E$360,5,FALSE)</f>
        <v>816071.50191786641</v>
      </c>
      <c r="N355" s="5">
        <f t="shared" si="140"/>
        <v>680032.38254815806</v>
      </c>
      <c r="O355" s="5">
        <v>0</v>
      </c>
      <c r="P355" s="5">
        <f>VLOOKUP(A355,'Detail SFPR'!$A$5:$F$360,6,FALSE)</f>
        <v>93091.25</v>
      </c>
      <c r="Q355" s="5">
        <f t="shared" si="141"/>
        <v>77572.93862500001</v>
      </c>
      <c r="R355" s="5">
        <v>0</v>
      </c>
      <c r="S355" s="5">
        <f>VLOOKUP(A355,'Detail SFPR'!$A$5:$G$360,7,FALSE)</f>
        <v>32834.358634594195</v>
      </c>
      <c r="T355" s="5">
        <f t="shared" si="160"/>
        <v>27360.871050207345</v>
      </c>
      <c r="U355" s="5">
        <v>0</v>
      </c>
      <c r="V355" s="5">
        <f>VLOOKUP(A355,'Detail SFPR'!$A$5:$H$360,8,FALSE)</f>
        <v>0</v>
      </c>
      <c r="W355" s="5">
        <f t="shared" si="161"/>
        <v>0</v>
      </c>
      <c r="X355" s="5">
        <v>0</v>
      </c>
      <c r="Y355" s="5">
        <f>VLOOKUP(A355,'Detail SFPR'!$A$5:$I$360,9,FALSE)</f>
        <v>0</v>
      </c>
      <c r="Z355" s="5">
        <f t="shared" si="162"/>
        <v>0</v>
      </c>
      <c r="AA355" s="5">
        <f t="shared" si="163"/>
        <v>0</v>
      </c>
      <c r="AB355" s="5">
        <f t="shared" si="164"/>
        <v>941997.11055246065</v>
      </c>
      <c r="AC355" s="5">
        <f t="shared" si="165"/>
        <v>784966.1922233653</v>
      </c>
      <c r="AD355" s="5">
        <f t="shared" si="166"/>
        <v>784966.1922233653</v>
      </c>
      <c r="AE355" s="5"/>
      <c r="AF355" s="5"/>
      <c r="AG355" s="5">
        <f t="shared" si="142"/>
        <v>680032.38254815806</v>
      </c>
      <c r="AH355" s="5">
        <f t="shared" si="143"/>
        <v>77572.93862500001</v>
      </c>
      <c r="AI355" s="5">
        <f t="shared" si="144"/>
        <v>27360.871050207345</v>
      </c>
      <c r="AJ355" s="5">
        <f t="shared" si="145"/>
        <v>0</v>
      </c>
      <c r="AK355" s="5">
        <f t="shared" si="146"/>
        <v>0</v>
      </c>
      <c r="AL355" s="5">
        <f t="shared" si="147"/>
        <v>0</v>
      </c>
      <c r="AM355" s="5">
        <f t="shared" si="148"/>
        <v>941997.11055246065</v>
      </c>
      <c r="AN355" s="5">
        <f t="shared" si="149"/>
        <v>784966.1922233653</v>
      </c>
      <c r="AO355" s="5">
        <f t="shared" si="150"/>
        <v>784966.1922233653</v>
      </c>
      <c r="AP355" s="5">
        <f>VLOOKUP(A355,'Detail SFPR'!$A$5:$M$361,13,FALSE)</f>
        <v>0</v>
      </c>
      <c r="AQ355" s="5">
        <f>VLOOKUP(A355,'Detail SFPR'!A:X,23,FALSE)</f>
        <v>1092419.7255536329</v>
      </c>
      <c r="AR355" s="5">
        <f>VLOOKUP(A355,'Detail SFPR'!$A$5:$T$361,19,FALSE)</f>
        <v>9285.49</v>
      </c>
      <c r="AS355" s="5">
        <f>VLOOKUP(A355,'Detail SFPR'!$A$5:$U$360,21,FALSE)</f>
        <v>4240.6068399999995</v>
      </c>
      <c r="AT355" s="5">
        <f>VLOOKUP(A355,'Detail SFPR'!$A$5:$V$361,22,FALSE)</f>
        <v>103775.93976117221</v>
      </c>
      <c r="AU355" s="5">
        <f t="shared" si="167"/>
        <v>1994687.9543781704</v>
      </c>
      <c r="AV355" s="5"/>
      <c r="AW355" s="5"/>
      <c r="AX355" s="5"/>
      <c r="AY355" s="5"/>
      <c r="AZ355" s="5"/>
      <c r="BA355" s="5"/>
      <c r="BC355" s="5"/>
      <c r="BD355" s="5"/>
      <c r="BE355" s="5"/>
      <c r="BF355" s="5"/>
      <c r="BG355" s="5"/>
      <c r="BH355" s="5"/>
      <c r="BI355" s="5"/>
    </row>
    <row r="356" spans="1:61">
      <c r="A356" t="s">
        <v>2814</v>
      </c>
      <c r="B356" t="s">
        <v>2815</v>
      </c>
      <c r="C356" t="s">
        <v>2826</v>
      </c>
      <c r="D356" s="12" t="s">
        <v>1070</v>
      </c>
      <c r="J356" s="5"/>
      <c r="K356" s="5"/>
      <c r="L356" s="5">
        <v>0</v>
      </c>
      <c r="M356" s="5">
        <f>VLOOKUP(A356,'Detail SFPR'!$A$5:$E$360,5,FALSE)</f>
        <v>1523000.2088867873</v>
      </c>
      <c r="N356" s="5">
        <f t="shared" si="140"/>
        <v>1269116.07406536</v>
      </c>
      <c r="O356" s="5">
        <v>0</v>
      </c>
      <c r="P356" s="5">
        <f>VLOOKUP(A356,'Detail SFPR'!$A$5:$F$360,6,FALSE)</f>
        <v>243737.94</v>
      </c>
      <c r="Q356" s="5">
        <f t="shared" si="141"/>
        <v>203106.82540200002</v>
      </c>
      <c r="R356" s="5">
        <v>0</v>
      </c>
      <c r="S356" s="5">
        <f>VLOOKUP(A356,'Detail SFPR'!$A$5:$G$360,7,FALSE)</f>
        <v>44387.335664650309</v>
      </c>
      <c r="T356" s="5">
        <f t="shared" si="160"/>
        <v>36987.966809353107</v>
      </c>
      <c r="U356" s="5">
        <v>0</v>
      </c>
      <c r="V356" s="5">
        <f>VLOOKUP(A356,'Detail SFPR'!$A$5:$H$360,8,FALSE)</f>
        <v>29875.335798836775</v>
      </c>
      <c r="W356" s="5">
        <f t="shared" si="161"/>
        <v>24895.117321170685</v>
      </c>
      <c r="X356" s="5">
        <v>0</v>
      </c>
      <c r="Y356" s="5">
        <f>VLOOKUP(A356,'Detail SFPR'!$A$5:$I$360,9,FALSE)</f>
        <v>0</v>
      </c>
      <c r="Z356" s="5">
        <f t="shared" si="162"/>
        <v>0</v>
      </c>
      <c r="AA356" s="5">
        <f t="shared" si="163"/>
        <v>0</v>
      </c>
      <c r="AB356" s="5">
        <f t="shared" si="164"/>
        <v>1841000.8203502744</v>
      </c>
      <c r="AC356" s="5">
        <f t="shared" si="165"/>
        <v>1534105.9835978837</v>
      </c>
      <c r="AD356" s="5">
        <f t="shared" si="166"/>
        <v>1534105.9835978837</v>
      </c>
      <c r="AE356" s="5"/>
      <c r="AF356" s="5"/>
      <c r="AG356" s="5">
        <f t="shared" si="142"/>
        <v>1269116.07406536</v>
      </c>
      <c r="AH356" s="5">
        <f t="shared" si="143"/>
        <v>203106.82540200002</v>
      </c>
      <c r="AI356" s="5">
        <f t="shared" si="144"/>
        <v>36987.966809353107</v>
      </c>
      <c r="AJ356" s="5">
        <f t="shared" si="145"/>
        <v>24895.117321170685</v>
      </c>
      <c r="AK356" s="5">
        <f t="shared" si="146"/>
        <v>0</v>
      </c>
      <c r="AL356" s="5">
        <f t="shared" si="147"/>
        <v>0</v>
      </c>
      <c r="AM356" s="5">
        <f t="shared" si="148"/>
        <v>1841000.8203502744</v>
      </c>
      <c r="AN356" s="5">
        <f t="shared" si="149"/>
        <v>1534105.9835978837</v>
      </c>
      <c r="AO356" s="5">
        <f t="shared" si="150"/>
        <v>1534105.9835978837</v>
      </c>
      <c r="AP356" s="5">
        <f>VLOOKUP(A356,'Detail SFPR'!$A$5:$M$361,13,FALSE)</f>
        <v>0</v>
      </c>
      <c r="AQ356" s="5">
        <f>VLOOKUP(A356,'Detail SFPR'!A:X,23,FALSE)</f>
        <v>2076956.4113370832</v>
      </c>
      <c r="AR356" s="5">
        <f>VLOOKUP(A356,'Detail SFPR'!$A$5:$T$361,19,FALSE)</f>
        <v>11470.54</v>
      </c>
      <c r="AS356" s="5">
        <f>VLOOKUP(A356,'Detail SFPR'!$A$5:$U$360,21,FALSE)</f>
        <v>6651.8913599999996</v>
      </c>
      <c r="AT356" s="5">
        <f>VLOOKUP(A356,'Detail SFPR'!$A$5:$V$361,22,FALSE)</f>
        <v>162784.78602680878</v>
      </c>
      <c r="AU356" s="5">
        <f t="shared" si="167"/>
        <v>3791969.6123217759</v>
      </c>
      <c r="AV356" s="5"/>
      <c r="AW356" s="5"/>
      <c r="AX356" s="5"/>
      <c r="AY356" s="5"/>
      <c r="AZ356" s="5"/>
      <c r="BA356" s="5"/>
      <c r="BC356" s="5"/>
      <c r="BD356" s="5"/>
      <c r="BE356" s="5"/>
      <c r="BF356" s="5"/>
      <c r="BG356" s="5"/>
      <c r="BH356" s="5"/>
      <c r="BI356" s="5"/>
    </row>
    <row r="357" spans="1:61">
      <c r="A357" t="s">
        <v>2820</v>
      </c>
      <c r="B357" t="s">
        <v>2821</v>
      </c>
      <c r="C357" t="s">
        <v>2826</v>
      </c>
      <c r="D357" s="12" t="s">
        <v>1070</v>
      </c>
      <c r="J357" s="5"/>
      <c r="K357" s="5"/>
      <c r="L357" s="5">
        <v>0</v>
      </c>
      <c r="M357" s="5">
        <f>VLOOKUP(A357,'Detail SFPR'!$A$5:$E$360,5,FALSE)</f>
        <v>322661.72981361049</v>
      </c>
      <c r="N357" s="5">
        <f t="shared" si="140"/>
        <v>268874.01945368166</v>
      </c>
      <c r="O357" s="5">
        <v>0</v>
      </c>
      <c r="P357" s="5">
        <f>VLOOKUP(A357,'Detail SFPR'!$A$5:$F$360,6,FALSE)</f>
        <v>27052.41</v>
      </c>
      <c r="Q357" s="5">
        <f t="shared" si="141"/>
        <v>22542.773252999999</v>
      </c>
      <c r="R357" s="5">
        <v>0</v>
      </c>
      <c r="S357" s="5">
        <f>VLOOKUP(A357,'Detail SFPR'!$A$5:$G$360,7,FALSE)</f>
        <v>13801.777365671396</v>
      </c>
      <c r="T357" s="5">
        <f t="shared" si="160"/>
        <v>11501.021078813976</v>
      </c>
      <c r="U357" s="5">
        <v>0</v>
      </c>
      <c r="V357" s="5">
        <f>VLOOKUP(A357,'Detail SFPR'!$A$5:$H$360,8,FALSE)</f>
        <v>6484.5190421404641</v>
      </c>
      <c r="W357" s="5">
        <f t="shared" si="161"/>
        <v>5403.5497178156493</v>
      </c>
      <c r="X357" s="5">
        <v>0</v>
      </c>
      <c r="Y357" s="5">
        <f>VLOOKUP(A357,'Detail SFPR'!$A$5:$I$360,9,FALSE)</f>
        <v>0</v>
      </c>
      <c r="Z357" s="5">
        <f t="shared" si="162"/>
        <v>0</v>
      </c>
      <c r="AA357" s="5">
        <f t="shared" si="163"/>
        <v>0</v>
      </c>
      <c r="AB357" s="5">
        <f t="shared" si="164"/>
        <v>370000.43622142234</v>
      </c>
      <c r="AC357" s="5">
        <f t="shared" si="165"/>
        <v>308321.3635033113</v>
      </c>
      <c r="AD357" s="5">
        <f t="shared" si="166"/>
        <v>308321.3635033113</v>
      </c>
      <c r="AE357" s="5"/>
      <c r="AF357" s="5"/>
      <c r="AG357" s="5">
        <f t="shared" si="142"/>
        <v>268874.01945368166</v>
      </c>
      <c r="AH357" s="5">
        <f t="shared" si="143"/>
        <v>22542.773252999999</v>
      </c>
      <c r="AI357" s="5">
        <f t="shared" si="144"/>
        <v>11501.021078813976</v>
      </c>
      <c r="AJ357" s="5">
        <f t="shared" si="145"/>
        <v>5403.5497178156493</v>
      </c>
      <c r="AK357" s="5">
        <f t="shared" si="146"/>
        <v>0</v>
      </c>
      <c r="AL357" s="5">
        <f t="shared" si="147"/>
        <v>0</v>
      </c>
      <c r="AM357" s="5">
        <f t="shared" si="148"/>
        <v>370000.43622142234</v>
      </c>
      <c r="AN357" s="5">
        <f t="shared" si="149"/>
        <v>308321.3635033113</v>
      </c>
      <c r="AO357" s="5">
        <f t="shared" si="150"/>
        <v>308321.3635033113</v>
      </c>
      <c r="AP357" s="5">
        <f>VLOOKUP(A357,'Detail SFPR'!$A$5:$M$361,13,FALSE)</f>
        <v>36103.86</v>
      </c>
      <c r="AQ357" s="5">
        <f>VLOOKUP(A357,'Detail SFPR'!A:X,23,FALSE)</f>
        <v>465892.76446802315</v>
      </c>
      <c r="AR357" s="5">
        <f>VLOOKUP(A357,'Detail SFPR'!$A$5:$T$361,19,FALSE)</f>
        <v>10037.52</v>
      </c>
      <c r="AS357" s="5">
        <f>VLOOKUP(A357,'Detail SFPR'!$A$5:$U$360,21,FALSE)</f>
        <v>1685.51376</v>
      </c>
      <c r="AT357" s="5">
        <f>VLOOKUP(A357,'Detail SFPR'!$A$5:$V$361,22,FALSE)</f>
        <v>41247.816886600805</v>
      </c>
      <c r="AU357" s="5">
        <f t="shared" si="167"/>
        <v>863288.83861793531</v>
      </c>
      <c r="AV357" s="5"/>
      <c r="AW357" s="5"/>
      <c r="AX357" s="5"/>
      <c r="AY357" s="5"/>
      <c r="AZ357" s="5"/>
      <c r="BA357" s="5"/>
      <c r="BC357" s="5"/>
      <c r="BD357" s="5"/>
      <c r="BE357" s="5"/>
      <c r="BF357" s="5"/>
      <c r="BG357" s="5"/>
      <c r="BH357" s="5"/>
      <c r="BI357" s="5"/>
    </row>
    <row r="358" spans="1:61">
      <c r="A358" t="s">
        <v>2827</v>
      </c>
      <c r="B358" t="s">
        <v>2828</v>
      </c>
      <c r="C358" t="s">
        <v>2826</v>
      </c>
      <c r="D358" s="12" t="s">
        <v>1070</v>
      </c>
      <c r="J358" s="5"/>
      <c r="K358" s="5"/>
      <c r="L358" s="5">
        <v>0</v>
      </c>
      <c r="M358" s="5">
        <f>VLOOKUP(A358,'Detail SFPR'!$A$5:$E$360,5,FALSE)</f>
        <v>521032.70096464991</v>
      </c>
      <c r="N358" s="5">
        <f t="shared" si="140"/>
        <v>434176.5497138428</v>
      </c>
      <c r="O358" s="5">
        <v>0</v>
      </c>
      <c r="P358" s="5">
        <f>VLOOKUP(A358,'Detail SFPR'!$A$5:$F$360,6,FALSE)</f>
        <v>88078.07</v>
      </c>
      <c r="Q358" s="5">
        <f t="shared" si="141"/>
        <v>73395.455731000009</v>
      </c>
      <c r="R358" s="5">
        <v>0</v>
      </c>
      <c r="S358" s="5">
        <f>VLOOKUP(A358,'Detail SFPR'!$A$5:$G$360,7,FALSE)</f>
        <v>50544.532512735765</v>
      </c>
      <c r="T358" s="5">
        <f t="shared" si="160"/>
        <v>42118.758942862718</v>
      </c>
      <c r="U358" s="5">
        <v>0</v>
      </c>
      <c r="V358" s="5">
        <f>VLOOKUP(A358,'Detail SFPR'!$A$5:$H$360,8,FALSE)</f>
        <v>0</v>
      </c>
      <c r="W358" s="5">
        <f t="shared" si="161"/>
        <v>0</v>
      </c>
      <c r="X358" s="5">
        <v>0</v>
      </c>
      <c r="Y358" s="5">
        <f>VLOOKUP(A358,'Detail SFPR'!$A$5:$I$360,9,FALSE)</f>
        <v>0</v>
      </c>
      <c r="Z358" s="5">
        <f t="shared" si="162"/>
        <v>0</v>
      </c>
      <c r="AA358" s="5">
        <f t="shared" si="163"/>
        <v>0</v>
      </c>
      <c r="AB358" s="5">
        <f t="shared" si="164"/>
        <v>659655.30347738578</v>
      </c>
      <c r="AC358" s="5">
        <f t="shared" si="165"/>
        <v>549690.76438770548</v>
      </c>
      <c r="AD358" s="5">
        <f t="shared" si="166"/>
        <v>549690.76438770548</v>
      </c>
      <c r="AE358" s="5"/>
      <c r="AF358" s="5"/>
      <c r="AG358" s="5">
        <f t="shared" si="142"/>
        <v>434176.5497138428</v>
      </c>
      <c r="AH358" s="5">
        <f t="shared" si="143"/>
        <v>73395.455731000009</v>
      </c>
      <c r="AI358" s="5">
        <f t="shared" si="144"/>
        <v>42118.758942862718</v>
      </c>
      <c r="AJ358" s="5">
        <f t="shared" si="145"/>
        <v>0</v>
      </c>
      <c r="AK358" s="5">
        <f t="shared" si="146"/>
        <v>0</v>
      </c>
      <c r="AL358" s="5">
        <f t="shared" si="147"/>
        <v>0</v>
      </c>
      <c r="AM358" s="5">
        <f t="shared" si="148"/>
        <v>659655.30347738578</v>
      </c>
      <c r="AN358" s="5">
        <f t="shared" si="149"/>
        <v>549690.76438770548</v>
      </c>
      <c r="AO358" s="5">
        <f t="shared" si="150"/>
        <v>549690.76438770548</v>
      </c>
      <c r="AP358" s="5">
        <f>VLOOKUP(A358,'Detail SFPR'!$A$5:$M$361,13,FALSE)</f>
        <v>0</v>
      </c>
      <c r="AQ358" s="5">
        <f>VLOOKUP(A358,'Detail SFPR'!A:X,23,FALSE)</f>
        <v>756252.21350466902</v>
      </c>
      <c r="AR358" s="5">
        <f>VLOOKUP(A358,'Detail SFPR'!$A$5:$T$361,19,FALSE)</f>
        <v>10089.450000000001</v>
      </c>
      <c r="AS358" s="5">
        <f>VLOOKUP(A358,'Detail SFPR'!$A$5:$U$360,21,FALSE)</f>
        <v>2723.1910399999997</v>
      </c>
      <c r="AT358" s="5">
        <f>VLOOKUP(A358,'Detail SFPR'!$A$5:$V$361,22,FALSE)</f>
        <v>66641.808587283202</v>
      </c>
      <c r="AU358" s="5">
        <f t="shared" si="167"/>
        <v>1385397.4275196576</v>
      </c>
      <c r="AV358" s="5"/>
      <c r="AW358" s="5"/>
      <c r="AX358" s="5"/>
      <c r="AY358" s="5"/>
      <c r="AZ358" s="5"/>
      <c r="BA358" s="5"/>
      <c r="BC358" s="5"/>
      <c r="BD358" s="5"/>
      <c r="BE358" s="5"/>
      <c r="BF358" s="5"/>
      <c r="BG358" s="5"/>
      <c r="BH358" s="5"/>
      <c r="BI358" s="5"/>
    </row>
    <row r="359" spans="1:61">
      <c r="A359" t="s">
        <v>2829</v>
      </c>
      <c r="B359" t="s">
        <v>2830</v>
      </c>
      <c r="C359" t="s">
        <v>2826</v>
      </c>
      <c r="D359" s="12" t="s">
        <v>1070</v>
      </c>
      <c r="J359" s="5"/>
      <c r="K359" s="5"/>
      <c r="L359" s="5">
        <v>0</v>
      </c>
      <c r="M359" s="5">
        <f>VLOOKUP(A359,'Detail SFPR'!$A$5:$E$360,5,FALSE)</f>
        <v>241351.03890907997</v>
      </c>
      <c r="N359" s="5">
        <f t="shared" si="140"/>
        <v>201117.82072293636</v>
      </c>
      <c r="O359" s="5">
        <v>0</v>
      </c>
      <c r="P359" s="5">
        <f>VLOOKUP(A359,'Detail SFPR'!$A$5:$F$360,6,FALSE)</f>
        <v>53274.971092800006</v>
      </c>
      <c r="Q359" s="5">
        <f t="shared" si="141"/>
        <v>44394.033411630247</v>
      </c>
      <c r="R359" s="5">
        <v>0</v>
      </c>
      <c r="S359" s="5">
        <f>VLOOKUP(A359,'Detail SFPR'!$A$5:$G$360,7,FALSE)</f>
        <v>0</v>
      </c>
      <c r="T359" s="5">
        <f t="shared" si="160"/>
        <v>0</v>
      </c>
      <c r="U359" s="5">
        <v>0</v>
      </c>
      <c r="V359" s="5">
        <f>VLOOKUP(A359,'Detail SFPR'!$A$5:$H$360,8,FALSE)</f>
        <v>0</v>
      </c>
      <c r="W359" s="5">
        <f t="shared" si="161"/>
        <v>0</v>
      </c>
      <c r="X359" s="5">
        <v>0</v>
      </c>
      <c r="Y359" s="5">
        <f>VLOOKUP(A359,'Detail SFPR'!$A$5:$I$360,9,FALSE)</f>
        <v>0</v>
      </c>
      <c r="Z359" s="5">
        <f t="shared" si="162"/>
        <v>0</v>
      </c>
      <c r="AA359" s="5">
        <f t="shared" si="163"/>
        <v>0</v>
      </c>
      <c r="AB359" s="5">
        <f t="shared" si="164"/>
        <v>294626.01000188</v>
      </c>
      <c r="AC359" s="5">
        <f t="shared" si="165"/>
        <v>245511.85413456662</v>
      </c>
      <c r="AD359" s="5">
        <f t="shared" si="166"/>
        <v>245511.85413456662</v>
      </c>
      <c r="AE359" s="5"/>
      <c r="AF359" s="5"/>
      <c r="AG359" s="5">
        <f t="shared" si="142"/>
        <v>201117.82072293636</v>
      </c>
      <c r="AH359" s="5">
        <f t="shared" si="143"/>
        <v>44394.033411630247</v>
      </c>
      <c r="AI359" s="5">
        <f t="shared" si="144"/>
        <v>0</v>
      </c>
      <c r="AJ359" s="5">
        <f t="shared" si="145"/>
        <v>0</v>
      </c>
      <c r="AK359" s="5">
        <f t="shared" si="146"/>
        <v>0</v>
      </c>
      <c r="AL359" s="5">
        <f t="shared" si="147"/>
        <v>0</v>
      </c>
      <c r="AM359" s="5">
        <f t="shared" si="148"/>
        <v>294626.01000188</v>
      </c>
      <c r="AN359" s="5">
        <f t="shared" si="149"/>
        <v>245511.85413456662</v>
      </c>
      <c r="AO359" s="5">
        <f t="shared" si="150"/>
        <v>245511.85413456662</v>
      </c>
      <c r="AP359" s="5">
        <f>VLOOKUP(A359,'Detail SFPR'!$A$5:$M$361,13,FALSE)</f>
        <v>0</v>
      </c>
      <c r="AQ359" s="5">
        <f>VLOOKUP(A359,'Detail SFPR'!A:X,23,FALSE)</f>
        <v>296632.32405211712</v>
      </c>
      <c r="AR359" s="5">
        <f>VLOOKUP(A359,'Detail SFPR'!$A$5:$T$361,19,FALSE)</f>
        <v>9467.67</v>
      </c>
      <c r="AS359" s="5">
        <f>VLOOKUP(A359,'Detail SFPR'!$A$5:$U$360,21,FALSE)</f>
        <v>1244.7669999999998</v>
      </c>
      <c r="AT359" s="5">
        <f>VLOOKUP(A359,'Detail SFPR'!$A$5:$V$361,22,FALSE)</f>
        <v>761.54705023712506</v>
      </c>
      <c r="AU359" s="5">
        <f t="shared" si="167"/>
        <v>553618.16223692079</v>
      </c>
      <c r="AV359" s="5"/>
      <c r="AW359" s="5"/>
      <c r="AX359" s="5"/>
      <c r="AY359" s="5"/>
      <c r="AZ359" s="5"/>
      <c r="BA359" s="5"/>
      <c r="BC359" s="5"/>
      <c r="BD359" s="5"/>
      <c r="BE359" s="5"/>
      <c r="BF359" s="5"/>
      <c r="BG359" s="5"/>
      <c r="BH359" s="5"/>
      <c r="BI359" s="5"/>
    </row>
    <row r="360" spans="1:61">
      <c r="A360" t="s">
        <v>2831</v>
      </c>
      <c r="B360" t="s">
        <v>2832</v>
      </c>
      <c r="C360" t="s">
        <v>2826</v>
      </c>
      <c r="D360" s="12" t="s">
        <v>1823</v>
      </c>
      <c r="J360" s="5"/>
      <c r="K360" s="5"/>
      <c r="L360" s="5">
        <v>0</v>
      </c>
      <c r="M360" s="5">
        <f>VLOOKUP(A360,'Detail SFPR'!$A$5:$E$360,5,FALSE)</f>
        <v>303572.8601210264</v>
      </c>
      <c r="N360" s="5">
        <f t="shared" si="140"/>
        <v>252967.26433885132</v>
      </c>
      <c r="O360" s="5">
        <v>0</v>
      </c>
      <c r="P360" s="5">
        <f>VLOOKUP(A360,'Detail SFPR'!$A$5:$F$360,6,FALSE)</f>
        <v>0</v>
      </c>
      <c r="Q360" s="5">
        <f t="shared" si="141"/>
        <v>0</v>
      </c>
      <c r="R360" s="5">
        <v>0</v>
      </c>
      <c r="S360" s="5">
        <f>VLOOKUP(A360,'Detail SFPR'!$A$5:$G$360,7,FALSE)</f>
        <v>0</v>
      </c>
      <c r="T360" s="5">
        <f t="shared" si="160"/>
        <v>0</v>
      </c>
      <c r="U360" s="5">
        <v>0</v>
      </c>
      <c r="V360" s="5">
        <f>VLOOKUP(A360,'Detail SFPR'!$A$5:$H$360,8,FALSE)</f>
        <v>0</v>
      </c>
      <c r="W360" s="5">
        <f t="shared" si="161"/>
        <v>0</v>
      </c>
      <c r="X360" s="5">
        <v>0</v>
      </c>
      <c r="Y360" s="5">
        <f>VLOOKUP(A360,'Detail SFPR'!$A$5:$I$360,9,FALSE)</f>
        <v>0</v>
      </c>
      <c r="Z360" s="5">
        <f t="shared" si="162"/>
        <v>0</v>
      </c>
      <c r="AA360" s="5">
        <f t="shared" si="163"/>
        <v>0</v>
      </c>
      <c r="AB360" s="5">
        <f t="shared" si="164"/>
        <v>303572.8601210264</v>
      </c>
      <c r="AC360" s="5">
        <f t="shared" si="165"/>
        <v>252967.26433885132</v>
      </c>
      <c r="AD360" s="5">
        <f t="shared" si="166"/>
        <v>252967.26433885132</v>
      </c>
      <c r="AE360" s="5"/>
      <c r="AF360" s="5"/>
      <c r="AG360" s="5">
        <f t="shared" si="142"/>
        <v>252967.26433885132</v>
      </c>
      <c r="AH360" s="5">
        <f t="shared" si="143"/>
        <v>0</v>
      </c>
      <c r="AI360" s="5">
        <f t="shared" si="144"/>
        <v>0</v>
      </c>
      <c r="AJ360" s="5">
        <f t="shared" si="145"/>
        <v>0</v>
      </c>
      <c r="AK360" s="5">
        <f t="shared" si="146"/>
        <v>0</v>
      </c>
      <c r="AL360" s="5">
        <f t="shared" si="147"/>
        <v>0</v>
      </c>
      <c r="AM360" s="5">
        <f t="shared" si="148"/>
        <v>303572.8601210264</v>
      </c>
      <c r="AN360" s="5">
        <f t="shared" si="149"/>
        <v>252967.26433885132</v>
      </c>
      <c r="AO360" s="5">
        <f t="shared" si="150"/>
        <v>252967.26433885132</v>
      </c>
      <c r="AP360" s="5">
        <f>VLOOKUP(A360,'Detail SFPR'!$A$5:$M$361,13,FALSE)</f>
        <v>0</v>
      </c>
      <c r="AQ360" s="5">
        <f>VLOOKUP(A360,'Detail SFPR'!A:X,23,FALSE)</f>
        <v>306131.00426924234</v>
      </c>
      <c r="AR360" s="5">
        <f>VLOOKUP(A360,'Detail SFPR'!$A$5:$T$361,19,FALSE)</f>
        <v>7650.83</v>
      </c>
      <c r="AS360" s="5">
        <f>VLOOKUP(A360,'Detail SFPR'!$A$5:$U$360,21,FALSE)</f>
        <v>1587.13608</v>
      </c>
      <c r="AT360" s="5">
        <f>VLOOKUP(A360,'Detail SFPR'!$A$5:$V$361,22,FALSE)</f>
        <v>971.00806821590993</v>
      </c>
      <c r="AU360" s="5">
        <f t="shared" si="167"/>
        <v>569307.24275630957</v>
      </c>
      <c r="AV360" s="5"/>
      <c r="AW360" s="5"/>
      <c r="AX360" s="5"/>
      <c r="AY360" s="5"/>
      <c r="AZ360" s="5"/>
      <c r="BA360" s="5"/>
      <c r="BC360" s="5"/>
      <c r="BD360" s="5"/>
      <c r="BE360" s="5"/>
      <c r="BF360" s="5"/>
      <c r="BG360" s="5"/>
      <c r="BH360" s="5"/>
      <c r="BI360" s="5"/>
    </row>
    <row r="361" spans="1:61">
      <c r="A361" t="s">
        <v>2833</v>
      </c>
      <c r="B361" t="s">
        <v>2834</v>
      </c>
      <c r="C361" t="s">
        <v>2826</v>
      </c>
      <c r="D361" s="12" t="s">
        <v>1823</v>
      </c>
      <c r="J361" s="5"/>
      <c r="K361" s="5"/>
      <c r="L361" s="5">
        <v>0</v>
      </c>
      <c r="M361" s="5" t="e">
        <f>VLOOKUP(A361,'Detail SFPR'!$A$5:$E$360,5,FALSE)</f>
        <v>#N/A</v>
      </c>
      <c r="N361" s="5" t="e">
        <f t="shared" si="140"/>
        <v>#N/A</v>
      </c>
      <c r="O361" s="5">
        <v>0</v>
      </c>
      <c r="P361" s="5" t="e">
        <f>VLOOKUP(A361,'Detail SFPR'!$A$5:$F$360,6,FALSE)</f>
        <v>#N/A</v>
      </c>
      <c r="Q361" s="5" t="e">
        <f t="shared" si="141"/>
        <v>#N/A</v>
      </c>
      <c r="R361" s="5">
        <v>0</v>
      </c>
      <c r="S361" s="5" t="e">
        <f>VLOOKUP(A361,'Detail SFPR'!$A$5:$G$360,7,FALSE)</f>
        <v>#N/A</v>
      </c>
      <c r="T361" s="5" t="e">
        <f t="shared" si="160"/>
        <v>#N/A</v>
      </c>
      <c r="U361" s="5">
        <v>0</v>
      </c>
      <c r="V361" s="5" t="e">
        <f>VLOOKUP(A361,'Detail SFPR'!$A$5:$H$360,8,FALSE)</f>
        <v>#N/A</v>
      </c>
      <c r="W361" s="5" t="e">
        <f t="shared" si="161"/>
        <v>#N/A</v>
      </c>
      <c r="X361" s="5">
        <v>0</v>
      </c>
      <c r="Y361" s="5" t="e">
        <f>VLOOKUP(A361,'Detail SFPR'!$A$5:$I$360,9,FALSE)</f>
        <v>#N/A</v>
      </c>
      <c r="Z361" s="5" t="e">
        <f t="shared" si="162"/>
        <v>#N/A</v>
      </c>
      <c r="AA361" s="5">
        <f t="shared" si="163"/>
        <v>0</v>
      </c>
      <c r="AB361" s="5" t="e">
        <f t="shared" si="164"/>
        <v>#N/A</v>
      </c>
      <c r="AC361" s="5" t="e">
        <f t="shared" si="165"/>
        <v>#N/A</v>
      </c>
      <c r="AD361" s="5" t="e">
        <f t="shared" si="166"/>
        <v>#N/A</v>
      </c>
      <c r="AE361" s="5"/>
      <c r="AF361" s="5"/>
      <c r="AG361" s="5" t="e">
        <f t="shared" si="142"/>
        <v>#N/A</v>
      </c>
      <c r="AH361" s="5" t="e">
        <f t="shared" si="143"/>
        <v>#N/A</v>
      </c>
      <c r="AI361" s="5" t="e">
        <f t="shared" si="144"/>
        <v>#N/A</v>
      </c>
      <c r="AJ361" s="5" t="e">
        <f t="shared" si="145"/>
        <v>#N/A</v>
      </c>
      <c r="AK361" s="5" t="e">
        <f t="shared" si="146"/>
        <v>#N/A</v>
      </c>
      <c r="AL361" s="5">
        <f t="shared" si="147"/>
        <v>0</v>
      </c>
      <c r="AM361" s="5" t="e">
        <f t="shared" si="148"/>
        <v>#N/A</v>
      </c>
      <c r="AN361" s="5" t="e">
        <f t="shared" si="149"/>
        <v>#N/A</v>
      </c>
      <c r="AO361" s="5" t="e">
        <f t="shared" si="150"/>
        <v>#N/A</v>
      </c>
      <c r="AP361" s="5" t="e">
        <f>VLOOKUP(A361,'Detail SFPR'!$A$5:$M$361,13,FALSE)</f>
        <v>#N/A</v>
      </c>
      <c r="AQ361" s="5" t="e">
        <f>VLOOKUP(A361,'Detail SFPR'!A:X,23,FALSE)</f>
        <v>#N/A</v>
      </c>
      <c r="AR361" s="5" t="e">
        <f>VLOOKUP(A361,'Detail SFPR'!$A$5:$T$361,19,FALSE)</f>
        <v>#N/A</v>
      </c>
      <c r="AS361" s="5" t="e">
        <f>VLOOKUP(A361,'Detail SFPR'!$A$5:$U$360,21,FALSE)</f>
        <v>#N/A</v>
      </c>
      <c r="AT361" s="5" t="e">
        <f>VLOOKUP(A361,'Detail SFPR'!$A$5:$V$361,22,FALSE)</f>
        <v>#N/A</v>
      </c>
      <c r="AU361" s="5" t="e">
        <f t="shared" si="167"/>
        <v>#N/A</v>
      </c>
      <c r="AV361" s="5"/>
      <c r="AW361" s="5"/>
      <c r="AX361" s="5"/>
      <c r="AY361" s="5"/>
      <c r="AZ361" s="5"/>
      <c r="BA361" s="5"/>
      <c r="BC361" s="5"/>
      <c r="BD361" s="5"/>
      <c r="BE361" s="5"/>
      <c r="BF361" s="5"/>
      <c r="BG361" s="5"/>
      <c r="BH361" s="5"/>
      <c r="BI361" s="5"/>
    </row>
    <row r="362" spans="1:61">
      <c r="A362" t="s">
        <v>2835</v>
      </c>
      <c r="B362" t="s">
        <v>2836</v>
      </c>
      <c r="C362" t="s">
        <v>2826</v>
      </c>
      <c r="D362" s="12" t="s">
        <v>1823</v>
      </c>
      <c r="J362" s="5"/>
      <c r="K362" s="5"/>
      <c r="L362" s="5">
        <v>0</v>
      </c>
      <c r="M362" s="5">
        <f>VLOOKUP(A362,'Detail SFPR'!$A$5:$E$360,5,FALSE)</f>
        <v>2490235.7803718252</v>
      </c>
      <c r="N362" s="5">
        <f t="shared" si="140"/>
        <v>2075113.4757838422</v>
      </c>
      <c r="O362" s="5">
        <v>0</v>
      </c>
      <c r="P362" s="5">
        <f>VLOOKUP(A362,'Detail SFPR'!$A$5:$F$360,6,FALSE)</f>
        <v>394040.55</v>
      </c>
      <c r="Q362" s="5">
        <f t="shared" si="141"/>
        <v>328353.990315</v>
      </c>
      <c r="R362" s="5">
        <v>0</v>
      </c>
      <c r="S362" s="5">
        <f>VLOOKUP(A362,'Detail SFPR'!$A$5:$G$360,7,FALSE)</f>
        <v>0</v>
      </c>
      <c r="T362" s="5">
        <f t="shared" si="160"/>
        <v>0</v>
      </c>
      <c r="U362" s="5">
        <v>0</v>
      </c>
      <c r="V362" s="5">
        <f>VLOOKUP(A362,'Detail SFPR'!$A$5:$H$360,8,FALSE)</f>
        <v>16002.492539971978</v>
      </c>
      <c r="W362" s="5">
        <f t="shared" si="161"/>
        <v>13334.877033558651</v>
      </c>
      <c r="X362" s="5">
        <v>0</v>
      </c>
      <c r="Y362" s="5">
        <f>VLOOKUP(A362,'Detail SFPR'!$A$5:$I$360,9,FALSE)</f>
        <v>0</v>
      </c>
      <c r="Z362" s="5">
        <f t="shared" si="162"/>
        <v>0</v>
      </c>
      <c r="AA362" s="5">
        <f t="shared" si="163"/>
        <v>0</v>
      </c>
      <c r="AB362" s="5">
        <f t="shared" si="164"/>
        <v>2900278.8229117971</v>
      </c>
      <c r="AC362" s="5">
        <f t="shared" si="165"/>
        <v>2416802.3431324009</v>
      </c>
      <c r="AD362" s="5">
        <f t="shared" si="166"/>
        <v>2416802.3431324009</v>
      </c>
      <c r="AE362" s="5"/>
      <c r="AF362" s="5"/>
      <c r="AG362" s="5">
        <f t="shared" si="142"/>
        <v>2075113.4757838422</v>
      </c>
      <c r="AH362" s="5">
        <f t="shared" si="143"/>
        <v>328353.990315</v>
      </c>
      <c r="AI362" s="5">
        <f t="shared" si="144"/>
        <v>0</v>
      </c>
      <c r="AJ362" s="5">
        <f t="shared" si="145"/>
        <v>13334.877033558651</v>
      </c>
      <c r="AK362" s="5">
        <f t="shared" si="146"/>
        <v>0</v>
      </c>
      <c r="AL362" s="5">
        <f t="shared" si="147"/>
        <v>0</v>
      </c>
      <c r="AM362" s="5">
        <f t="shared" si="148"/>
        <v>2900278.8229117971</v>
      </c>
      <c r="AN362" s="5">
        <f t="shared" si="149"/>
        <v>2416802.3431324009</v>
      </c>
      <c r="AO362" s="5">
        <f t="shared" si="150"/>
        <v>2416802.3431324009</v>
      </c>
      <c r="AP362" s="5">
        <f>VLOOKUP(A362,'Detail SFPR'!$A$5:$M$361,13,FALSE)</f>
        <v>0</v>
      </c>
      <c r="AQ362" s="5">
        <f>VLOOKUP(A362,'Detail SFPR'!A:X,23,FALSE)</f>
        <v>2920342.441022411</v>
      </c>
      <c r="AR362" s="5">
        <f>VLOOKUP(A362,'Detail SFPR'!$A$5:$T$361,19,FALSE)</f>
        <v>9319.69</v>
      </c>
      <c r="AS362" s="5">
        <f>VLOOKUP(A362,'Detail SFPR'!$A$5:$U$360,21,FALSE)</f>
        <v>12447.96632</v>
      </c>
      <c r="AT362" s="5">
        <f>VLOOKUP(A362,'Detail SFPR'!$A$5:$V$361,22,FALSE)</f>
        <v>7615.6517906138906</v>
      </c>
      <c r="AU362" s="5">
        <f t="shared" si="167"/>
        <v>5366528.0922654262</v>
      </c>
      <c r="AV362" s="5"/>
      <c r="AW362" s="5"/>
      <c r="AX362" s="5"/>
      <c r="AY362" s="5"/>
      <c r="AZ362" s="5"/>
      <c r="BA362" s="5"/>
      <c r="BC362" s="5"/>
      <c r="BD362" s="5"/>
      <c r="BE362" s="5"/>
      <c r="BF362" s="5"/>
      <c r="BG362" s="5"/>
      <c r="BH362" s="5"/>
      <c r="BI362" s="5"/>
    </row>
    <row r="363" spans="1:61">
      <c r="A363" t="s">
        <v>2837</v>
      </c>
      <c r="B363" t="s">
        <v>2838</v>
      </c>
      <c r="C363" t="s">
        <v>2826</v>
      </c>
      <c r="D363" s="12" t="s">
        <v>1823</v>
      </c>
      <c r="J363" s="5"/>
      <c r="K363" s="5"/>
      <c r="L363" s="5">
        <v>0</v>
      </c>
      <c r="M363" s="5">
        <f>VLOOKUP(A363,'Detail SFPR'!$A$5:$E$360,5,FALSE)</f>
        <v>445919.25296836044</v>
      </c>
      <c r="N363" s="5">
        <f t="shared" si="140"/>
        <v>371584.5134985348</v>
      </c>
      <c r="O363" s="5">
        <v>0</v>
      </c>
      <c r="P363" s="5">
        <f>VLOOKUP(A363,'Detail SFPR'!$A$5:$F$360,6,FALSE)</f>
        <v>105381.57999999999</v>
      </c>
      <c r="Q363" s="5">
        <f t="shared" si="141"/>
        <v>87814.470613999991</v>
      </c>
      <c r="R363" s="5">
        <v>0</v>
      </c>
      <c r="S363" s="5">
        <f>VLOOKUP(A363,'Detail SFPR'!$A$5:$G$360,7,FALSE)</f>
        <v>0</v>
      </c>
      <c r="T363" s="5">
        <f t="shared" si="160"/>
        <v>0</v>
      </c>
      <c r="U363" s="5">
        <v>0</v>
      </c>
      <c r="V363" s="5">
        <f>VLOOKUP(A363,'Detail SFPR'!$A$5:$H$360,8,FALSE)</f>
        <v>763.15116166907808</v>
      </c>
      <c r="W363" s="5">
        <f t="shared" si="161"/>
        <v>635.93386301884277</v>
      </c>
      <c r="X363" s="5">
        <v>0</v>
      </c>
      <c r="Y363" s="5">
        <f>VLOOKUP(A363,'Detail SFPR'!$A$5:$I$360,9,FALSE)</f>
        <v>0</v>
      </c>
      <c r="Z363" s="5">
        <f t="shared" si="162"/>
        <v>0</v>
      </c>
      <c r="AA363" s="5">
        <f t="shared" si="163"/>
        <v>0</v>
      </c>
      <c r="AB363" s="5">
        <f t="shared" si="164"/>
        <v>552063.98413002945</v>
      </c>
      <c r="AC363" s="5">
        <f t="shared" si="165"/>
        <v>460034.9179755536</v>
      </c>
      <c r="AD363" s="5">
        <f t="shared" si="166"/>
        <v>460034.9179755536</v>
      </c>
      <c r="AE363" s="5"/>
      <c r="AF363" s="5"/>
      <c r="AG363" s="5">
        <f t="shared" si="142"/>
        <v>371584.5134985348</v>
      </c>
      <c r="AH363" s="5">
        <f t="shared" si="143"/>
        <v>87814.470613999991</v>
      </c>
      <c r="AI363" s="5">
        <f t="shared" si="144"/>
        <v>0</v>
      </c>
      <c r="AJ363" s="5">
        <f t="shared" si="145"/>
        <v>635.93386301884277</v>
      </c>
      <c r="AK363" s="5">
        <f t="shared" si="146"/>
        <v>0</v>
      </c>
      <c r="AL363" s="5">
        <f t="shared" si="147"/>
        <v>0</v>
      </c>
      <c r="AM363" s="5">
        <f t="shared" si="148"/>
        <v>552063.98413002945</v>
      </c>
      <c r="AN363" s="5">
        <f t="shared" si="149"/>
        <v>460034.9179755536</v>
      </c>
      <c r="AO363" s="5">
        <f t="shared" si="150"/>
        <v>460034.9179755536</v>
      </c>
      <c r="AP363" s="5">
        <f>VLOOKUP(A363,'Detail SFPR'!$A$5:$M$361,13,FALSE)</f>
        <v>0</v>
      </c>
      <c r="AQ363" s="5">
        <f>VLOOKUP(A363,'Detail SFPR'!A:X,23,FALSE)</f>
        <v>555597.72860364988</v>
      </c>
      <c r="AR363" s="5">
        <f>VLOOKUP(A363,'Detail SFPR'!$A$5:$T$361,19,FALSE)</f>
        <v>10072.219999999999</v>
      </c>
      <c r="AS363" s="5">
        <f>VLOOKUP(A363,'Detail SFPR'!$A$5:$U$360,21,FALSE)</f>
        <v>2192.42272</v>
      </c>
      <c r="AT363" s="5">
        <f>VLOOKUP(A363,'Detail SFPR'!$A$5:$V$361,22,FALSE)</f>
        <v>1341.3217536204402</v>
      </c>
      <c r="AU363" s="5">
        <f t="shared" si="167"/>
        <v>1029238.6110528238</v>
      </c>
      <c r="AV363" s="5"/>
      <c r="AW363" s="5"/>
      <c r="AX363" s="5"/>
      <c r="AY363" s="5"/>
      <c r="AZ363" s="5"/>
      <c r="BA363" s="5"/>
      <c r="BC363" s="5"/>
      <c r="BD363" s="5"/>
      <c r="BE363" s="5"/>
      <c r="BF363" s="5"/>
      <c r="BG363" s="5"/>
      <c r="BH363" s="5"/>
      <c r="BI363" s="5"/>
    </row>
    <row r="364" spans="1:61">
      <c r="A364" t="s">
        <v>2839</v>
      </c>
      <c r="B364" t="s">
        <v>2840</v>
      </c>
      <c r="C364" t="s">
        <v>2826</v>
      </c>
      <c r="D364" s="12" t="s">
        <v>1823</v>
      </c>
      <c r="J364" s="5"/>
      <c r="K364" s="5"/>
      <c r="L364" s="5">
        <v>0</v>
      </c>
      <c r="M364" s="5">
        <f>VLOOKUP(A364,'Detail SFPR'!$A$5:$E$360,5,FALSE)</f>
        <v>1011676.3572123039</v>
      </c>
      <c r="N364" s="5">
        <f t="shared" si="140"/>
        <v>843029.90846501291</v>
      </c>
      <c r="O364" s="5">
        <v>0</v>
      </c>
      <c r="P364" s="5">
        <f>VLOOKUP(A364,'Detail SFPR'!$A$5:$F$360,6,FALSE)</f>
        <v>134708.06</v>
      </c>
      <c r="Q364" s="5">
        <f t="shared" si="141"/>
        <v>112252.226398</v>
      </c>
      <c r="R364" s="5">
        <v>0</v>
      </c>
      <c r="S364" s="5">
        <f>VLOOKUP(A364,'Detail SFPR'!$A$5:$G$360,7,FALSE)</f>
        <v>0</v>
      </c>
      <c r="T364" s="5">
        <f t="shared" si="160"/>
        <v>0</v>
      </c>
      <c r="U364" s="5">
        <v>0</v>
      </c>
      <c r="V364" s="5">
        <f>VLOOKUP(A364,'Detail SFPR'!$A$5:$H$360,8,FALSE)</f>
        <v>5814.8506907552373</v>
      </c>
      <c r="W364" s="5">
        <f t="shared" si="161"/>
        <v>4845.5150806063393</v>
      </c>
      <c r="X364" s="5">
        <v>0</v>
      </c>
      <c r="Y364" s="5">
        <f>VLOOKUP(A364,'Detail SFPR'!$A$5:$I$360,9,FALSE)</f>
        <v>0</v>
      </c>
      <c r="Z364" s="5">
        <f t="shared" si="162"/>
        <v>0</v>
      </c>
      <c r="AA364" s="5">
        <f t="shared" si="163"/>
        <v>0</v>
      </c>
      <c r="AB364" s="5">
        <f t="shared" si="164"/>
        <v>1152199.2679030593</v>
      </c>
      <c r="AC364" s="5">
        <f t="shared" si="165"/>
        <v>960127.64994361927</v>
      </c>
      <c r="AD364" s="5">
        <f t="shared" si="166"/>
        <v>960127.64994361927</v>
      </c>
      <c r="AE364" s="5"/>
      <c r="AF364" s="5"/>
      <c r="AG364" s="5">
        <f t="shared" si="142"/>
        <v>843029.90846501291</v>
      </c>
      <c r="AH364" s="5">
        <f t="shared" si="143"/>
        <v>112252.226398</v>
      </c>
      <c r="AI364" s="5">
        <f t="shared" si="144"/>
        <v>0</v>
      </c>
      <c r="AJ364" s="5">
        <f t="shared" si="145"/>
        <v>4845.5150806063393</v>
      </c>
      <c r="AK364" s="5">
        <f t="shared" si="146"/>
        <v>0</v>
      </c>
      <c r="AL364" s="5">
        <f t="shared" si="147"/>
        <v>0</v>
      </c>
      <c r="AM364" s="5">
        <f t="shared" si="148"/>
        <v>1152199.2679030593</v>
      </c>
      <c r="AN364" s="5">
        <f t="shared" si="149"/>
        <v>960127.64994361927</v>
      </c>
      <c r="AO364" s="5">
        <f t="shared" si="150"/>
        <v>960127.64994361927</v>
      </c>
      <c r="AP364" s="5">
        <f>VLOOKUP(A364,'Detail SFPR'!$A$5:$M$361,13,FALSE)</f>
        <v>0</v>
      </c>
      <c r="AQ364" s="5">
        <f>VLOOKUP(A364,'Detail SFPR'!A:X,23,FALSE)</f>
        <v>1160715.6624955961</v>
      </c>
      <c r="AR364" s="5">
        <f>VLOOKUP(A364,'Detail SFPR'!$A$5:$T$361,19,FALSE)</f>
        <v>8722.5300000000007</v>
      </c>
      <c r="AS364" s="5">
        <f>VLOOKUP(A364,'Detail SFPR'!$A$5:$U$360,21,FALSE)</f>
        <v>5283.78244</v>
      </c>
      <c r="AT364" s="5">
        <f>VLOOKUP(A364,'Detail SFPR'!$A$5:$V$361,22,FALSE)</f>
        <v>3232.6121525367548</v>
      </c>
      <c r="AU364" s="5">
        <f t="shared" si="167"/>
        <v>2138082.2370317522</v>
      </c>
      <c r="AV364" s="5"/>
      <c r="AW364" s="5"/>
      <c r="AX364" s="5"/>
      <c r="AY364" s="5"/>
      <c r="AZ364" s="5"/>
      <c r="BA364" s="5"/>
      <c r="BC364" s="5"/>
      <c r="BD364" s="5"/>
      <c r="BE364" s="5"/>
      <c r="BF364" s="5"/>
      <c r="BG364" s="5"/>
      <c r="BH364" s="5"/>
      <c r="BI364" s="5"/>
    </row>
    <row r="365" spans="1:61">
      <c r="A365" t="s">
        <v>2841</v>
      </c>
      <c r="B365" t="s">
        <v>2842</v>
      </c>
      <c r="C365" t="s">
        <v>2826</v>
      </c>
      <c r="D365" s="12" t="s">
        <v>1070</v>
      </c>
      <c r="J365" s="5"/>
      <c r="K365" s="5"/>
      <c r="L365" s="5">
        <v>0</v>
      </c>
      <c r="M365" s="5" t="e">
        <f>VLOOKUP(A365,'Detail SFPR'!$A$5:$E$360,5,FALSE)</f>
        <v>#N/A</v>
      </c>
      <c r="N365" s="5" t="e">
        <f t="shared" si="140"/>
        <v>#N/A</v>
      </c>
      <c r="O365" s="5">
        <v>0</v>
      </c>
      <c r="P365" s="5" t="e">
        <f>VLOOKUP(A365,'Detail SFPR'!$A$5:$F$360,6,FALSE)</f>
        <v>#N/A</v>
      </c>
      <c r="Q365" s="5" t="e">
        <f t="shared" si="141"/>
        <v>#N/A</v>
      </c>
      <c r="R365" s="5">
        <v>0</v>
      </c>
      <c r="S365" s="5" t="e">
        <f>VLOOKUP(A365,'Detail SFPR'!$A$5:$G$360,7,FALSE)</f>
        <v>#N/A</v>
      </c>
      <c r="T365" s="5" t="e">
        <f t="shared" si="160"/>
        <v>#N/A</v>
      </c>
      <c r="U365" s="5">
        <v>0</v>
      </c>
      <c r="V365" s="5" t="e">
        <f>VLOOKUP(A365,'Detail SFPR'!$A$5:$H$360,8,FALSE)</f>
        <v>#N/A</v>
      </c>
      <c r="W365" s="5" t="e">
        <f t="shared" si="161"/>
        <v>#N/A</v>
      </c>
      <c r="X365" s="5">
        <v>0</v>
      </c>
      <c r="Y365" s="5" t="e">
        <f>VLOOKUP(A365,'Detail SFPR'!$A$5:$I$360,9,FALSE)</f>
        <v>#N/A</v>
      </c>
      <c r="Z365" s="5" t="e">
        <f t="shared" si="162"/>
        <v>#N/A</v>
      </c>
      <c r="AA365" s="5">
        <f t="shared" si="163"/>
        <v>0</v>
      </c>
      <c r="AB365" s="5" t="e">
        <f t="shared" si="164"/>
        <v>#N/A</v>
      </c>
      <c r="AC365" s="5" t="e">
        <f t="shared" si="165"/>
        <v>#N/A</v>
      </c>
      <c r="AD365" s="5" t="e">
        <f t="shared" si="166"/>
        <v>#N/A</v>
      </c>
      <c r="AE365" s="5"/>
      <c r="AF365" s="5"/>
      <c r="AG365" s="5" t="e">
        <f t="shared" si="142"/>
        <v>#N/A</v>
      </c>
      <c r="AH365" s="5" t="e">
        <f t="shared" si="143"/>
        <v>#N/A</v>
      </c>
      <c r="AI365" s="5" t="e">
        <f t="shared" si="144"/>
        <v>#N/A</v>
      </c>
      <c r="AJ365" s="5" t="e">
        <f t="shared" si="145"/>
        <v>#N/A</v>
      </c>
      <c r="AK365" s="5" t="e">
        <f t="shared" si="146"/>
        <v>#N/A</v>
      </c>
      <c r="AL365" s="5">
        <f t="shared" si="147"/>
        <v>0</v>
      </c>
      <c r="AM365" s="5" t="e">
        <f t="shared" si="148"/>
        <v>#N/A</v>
      </c>
      <c r="AN365" s="5" t="e">
        <f t="shared" si="149"/>
        <v>#N/A</v>
      </c>
      <c r="AO365" s="5" t="e">
        <f t="shared" si="150"/>
        <v>#N/A</v>
      </c>
      <c r="AP365" s="5" t="e">
        <f>VLOOKUP(A365,'Detail SFPR'!$A$5:$M$361,13,FALSE)</f>
        <v>#N/A</v>
      </c>
      <c r="AQ365" s="5" t="e">
        <f>VLOOKUP(A365,'Detail SFPR'!A:X,23,FALSE)</f>
        <v>#N/A</v>
      </c>
      <c r="AR365" s="5" t="e">
        <f>VLOOKUP(A365,'Detail SFPR'!$A$5:$T$361,19,FALSE)</f>
        <v>#N/A</v>
      </c>
      <c r="AS365" s="5" t="e">
        <f>VLOOKUP(A365,'Detail SFPR'!$A$5:$U$360,21,FALSE)</f>
        <v>#N/A</v>
      </c>
      <c r="AT365" s="5" t="e">
        <f>VLOOKUP(A365,'Detail SFPR'!$A$5:$V$361,22,FALSE)</f>
        <v>#N/A</v>
      </c>
      <c r="AU365" s="5" t="e">
        <f t="shared" si="167"/>
        <v>#N/A</v>
      </c>
      <c r="AV365" s="5"/>
      <c r="AW365" s="5"/>
      <c r="AX365" s="5"/>
      <c r="AY365" s="5"/>
      <c r="AZ365" s="5"/>
      <c r="BA365" s="5"/>
      <c r="BC365" s="5"/>
      <c r="BD365" s="5"/>
      <c r="BE365" s="5"/>
      <c r="BF365" s="5"/>
      <c r="BG365" s="5"/>
      <c r="BH365" s="5"/>
      <c r="BI365" s="5"/>
    </row>
    <row r="366" spans="1:61">
      <c r="A366" s="115" t="s">
        <v>1821</v>
      </c>
      <c r="B366" t="s">
        <v>811</v>
      </c>
      <c r="C366" t="s">
        <v>2041</v>
      </c>
      <c r="J366" s="5"/>
      <c r="K366" s="5"/>
      <c r="L366" s="5">
        <f>SUM(L5:L365)</f>
        <v>708841207.2700007</v>
      </c>
      <c r="M366" s="5" t="e">
        <f t="shared" ref="M366:Z366" si="168">SUM(M5:M365)</f>
        <v>#N/A</v>
      </c>
      <c r="N366" s="5" t="e">
        <f t="shared" si="168"/>
        <v>#N/A</v>
      </c>
      <c r="O366" s="5">
        <f t="shared" si="168"/>
        <v>127720735.84999999</v>
      </c>
      <c r="P366" s="5" t="e">
        <f t="shared" si="168"/>
        <v>#N/A</v>
      </c>
      <c r="Q366" s="5" t="e">
        <f t="shared" si="168"/>
        <v>#N/A</v>
      </c>
      <c r="R366" s="5">
        <f t="shared" si="168"/>
        <v>61950895.200000048</v>
      </c>
      <c r="S366" s="5" t="e">
        <f t="shared" si="168"/>
        <v>#N/A</v>
      </c>
      <c r="T366" s="5" t="e">
        <f t="shared" si="168"/>
        <v>#N/A</v>
      </c>
      <c r="U366" s="5">
        <f t="shared" si="168"/>
        <v>7680925.5600000024</v>
      </c>
      <c r="V366" s="5" t="e">
        <f t="shared" si="168"/>
        <v>#N/A</v>
      </c>
      <c r="W366" s="5" t="e">
        <f t="shared" si="168"/>
        <v>#N/A</v>
      </c>
      <c r="X366" s="5">
        <f t="shared" si="168"/>
        <v>26930632.030000009</v>
      </c>
      <c r="Y366" s="5" t="e">
        <f t="shared" si="168"/>
        <v>#N/A</v>
      </c>
      <c r="Z366" s="5" t="e">
        <f t="shared" si="168"/>
        <v>#N/A</v>
      </c>
      <c r="AA366" s="5">
        <f t="shared" ref="AA366" si="169">SUM(AA5:AA365)</f>
        <v>933124395.91000021</v>
      </c>
      <c r="AB366" s="5" t="e">
        <f t="shared" ref="AB366" si="170">SUM(AB5:AB365)</f>
        <v>#N/A</v>
      </c>
      <c r="AC366" s="5" t="e">
        <f t="shared" ref="AC366:AD366" si="171">SUM(AC5:AC365)</f>
        <v>#N/A</v>
      </c>
      <c r="AD366" s="5" t="e">
        <f t="shared" si="171"/>
        <v>#N/A</v>
      </c>
      <c r="AE366" s="5"/>
      <c r="AF366" s="5"/>
      <c r="AG366" s="5" t="e">
        <f t="shared" ref="AG366:BI366" si="172">SUM(AG5:AG354)</f>
        <v>#N/A</v>
      </c>
      <c r="AH366" s="5" t="e">
        <f t="shared" si="172"/>
        <v>#N/A</v>
      </c>
      <c r="AI366" s="5" t="e">
        <f t="shared" si="172"/>
        <v>#N/A</v>
      </c>
      <c r="AJ366" s="5" t="e">
        <f t="shared" si="172"/>
        <v>#N/A</v>
      </c>
      <c r="AK366" s="5" t="e">
        <f t="shared" si="172"/>
        <v>#N/A</v>
      </c>
      <c r="AL366" s="5">
        <f t="shared" si="172"/>
        <v>933124395.91000021</v>
      </c>
      <c r="AM366" s="5" t="e">
        <f t="shared" si="172"/>
        <v>#N/A</v>
      </c>
      <c r="AN366" s="5" t="e">
        <f t="shared" si="172"/>
        <v>#N/A</v>
      </c>
      <c r="AO366" s="5" t="e">
        <f t="shared" si="172"/>
        <v>#N/A</v>
      </c>
      <c r="AP366" s="5" t="e">
        <f t="shared" si="172"/>
        <v>#N/A</v>
      </c>
      <c r="AQ366" s="5" t="e">
        <f t="shared" si="172"/>
        <v>#N/A</v>
      </c>
      <c r="AR366" s="5" t="e">
        <f t="shared" si="172"/>
        <v>#N/A</v>
      </c>
      <c r="AS366" s="5"/>
      <c r="AT366" s="5" t="e">
        <f t="shared" si="172"/>
        <v>#N/A</v>
      </c>
      <c r="AU366" s="5" t="e">
        <f t="shared" si="172"/>
        <v>#N/A</v>
      </c>
      <c r="AV366" s="5"/>
      <c r="AW366" s="5">
        <f t="shared" si="172"/>
        <v>0</v>
      </c>
      <c r="AX366" s="5">
        <f t="shared" si="172"/>
        <v>0</v>
      </c>
      <c r="AY366" s="5">
        <f t="shared" si="172"/>
        <v>0</v>
      </c>
      <c r="AZ366" s="5" t="e">
        <f t="shared" si="172"/>
        <v>#N/A</v>
      </c>
      <c r="BA366" s="5" t="e">
        <f t="shared" si="172"/>
        <v>#N/A</v>
      </c>
      <c r="BB366" s="5">
        <f t="shared" si="172"/>
        <v>0</v>
      </c>
      <c r="BC366" s="5" t="e">
        <f t="shared" si="172"/>
        <v>#N/A</v>
      </c>
      <c r="BD366" s="5" t="e">
        <f t="shared" si="172"/>
        <v>#N/A</v>
      </c>
      <c r="BE366" s="5" t="e">
        <f t="shared" si="172"/>
        <v>#N/A</v>
      </c>
      <c r="BF366" s="5" t="e">
        <f t="shared" si="172"/>
        <v>#N/A</v>
      </c>
      <c r="BG366" s="5" t="e">
        <f t="shared" si="172"/>
        <v>#N/A</v>
      </c>
      <c r="BH366" s="5" t="e">
        <f t="shared" si="172"/>
        <v>#N/A</v>
      </c>
      <c r="BI366" s="5" t="e">
        <f t="shared" si="172"/>
        <v>#N/A</v>
      </c>
    </row>
  </sheetData>
  <autoFilter ref="A4:BI366" xr:uid="{02A950C4-DDB0-4BE6-AAED-589D3934CF43}">
    <sortState xmlns:xlrd2="http://schemas.microsoft.com/office/spreadsheetml/2017/richdata2" ref="A5:BI335">
      <sortCondition ref="BI4"/>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7D42D-7257-4727-BCB6-D8C400B4725E}">
  <dimension ref="A1:K365"/>
  <sheetViews>
    <sheetView workbookViewId="0">
      <pane ySplit="1" topLeftCell="A344" activePane="bottomLeft" state="frozen"/>
      <selection pane="bottomLeft" activeCell="E359" sqref="E359"/>
    </sheetView>
  </sheetViews>
  <sheetFormatPr defaultRowHeight="14.4"/>
  <cols>
    <col min="1" max="1" width="7" bestFit="1" customWidth="1"/>
    <col min="2" max="2" width="61.33203125" bestFit="1" customWidth="1"/>
    <col min="3" max="3" width="18.5546875" bestFit="1" customWidth="1"/>
    <col min="4" max="4" width="11.33203125" style="12" customWidth="1"/>
    <col min="5" max="6" width="15.5546875" customWidth="1"/>
    <col min="7" max="7" width="14.88671875" bestFit="1" customWidth="1"/>
    <col min="8" max="9" width="22.5546875" bestFit="1" customWidth="1"/>
    <col min="10" max="10" width="17.88671875" bestFit="1" customWidth="1"/>
    <col min="11" max="11" width="22.6640625" bestFit="1" customWidth="1"/>
  </cols>
  <sheetData>
    <row r="1" spans="1:11" s="93" customFormat="1" ht="43.2">
      <c r="A1" s="92" t="s">
        <v>55</v>
      </c>
      <c r="B1" s="30" t="s">
        <v>56</v>
      </c>
      <c r="C1" s="30" t="s">
        <v>57</v>
      </c>
      <c r="D1" s="24" t="s">
        <v>58</v>
      </c>
      <c r="E1" s="92" t="s">
        <v>59</v>
      </c>
      <c r="F1" s="24" t="s">
        <v>60</v>
      </c>
      <c r="G1" s="24" t="s">
        <v>61</v>
      </c>
      <c r="H1" s="92" t="s">
        <v>62</v>
      </c>
      <c r="I1" s="92" t="s">
        <v>63</v>
      </c>
      <c r="J1" s="92" t="s">
        <v>64</v>
      </c>
      <c r="K1" s="24" t="s">
        <v>65</v>
      </c>
    </row>
    <row r="2" spans="1:11">
      <c r="A2" s="94" t="s">
        <v>66</v>
      </c>
      <c r="B2" t="s">
        <v>67</v>
      </c>
      <c r="C2" t="s">
        <v>68</v>
      </c>
      <c r="D2" s="12" t="s">
        <v>1070</v>
      </c>
      <c r="E2" s="1">
        <f>VLOOKUP(A2,'ADM Data'!$A$2:$J$357,10,FALSE)</f>
        <v>384.43756500000001</v>
      </c>
      <c r="F2" s="1">
        <f>VLOOKUP(A2,'ADM Data'!$A$2:$I$357,5,FALSE)</f>
        <v>0</v>
      </c>
      <c r="G2" s="1">
        <f>VLOOKUP(A2,'ADM Data'!$A$2:$I$357,6,FALSE)</f>
        <v>0</v>
      </c>
      <c r="H2" s="1">
        <f>VLOOKUP(A2,'ADM Data'!$A$2:$I$357,7,FALSE)</f>
        <v>0</v>
      </c>
      <c r="I2" s="1">
        <f>VLOOKUP(A2,'ADM Data'!$A$2:$I$357,8,FALSE)</f>
        <v>358.41486600000002</v>
      </c>
      <c r="J2" s="1">
        <f>VLOOKUP(A2,'ADM Data'!$A$2:$I$357,9,FALSE)</f>
        <v>26.022698999999999</v>
      </c>
      <c r="K2" s="1">
        <f>VLOOKUP(A2,'ADM Data'!$A$2:$AA$357,26,FALSE)</f>
        <v>0</v>
      </c>
    </row>
    <row r="3" spans="1:11">
      <c r="A3" s="94" t="s">
        <v>70</v>
      </c>
      <c r="B3" t="s">
        <v>71</v>
      </c>
      <c r="C3" t="s">
        <v>72</v>
      </c>
      <c r="D3" s="12" t="s">
        <v>1070</v>
      </c>
      <c r="E3" s="1">
        <f>VLOOKUP(A3,'ADM Data'!$A$2:$J$357,10,FALSE)</f>
        <v>794.20071800000005</v>
      </c>
      <c r="F3" s="1">
        <f>VLOOKUP(A3,'ADM Data'!$A$2:$I$357,5,FALSE)</f>
        <v>91.966091000000006</v>
      </c>
      <c r="G3" s="1">
        <f>VLOOKUP(A3,'ADM Data'!$A$2:$I$357,6,FALSE)</f>
        <v>272.58539000000002</v>
      </c>
      <c r="H3" s="1">
        <f>VLOOKUP(A3,'ADM Data'!$A$2:$I$357,7,FALSE)</f>
        <v>429.64923700000003</v>
      </c>
      <c r="I3" s="1">
        <f>VLOOKUP(A3,'ADM Data'!$A$2:$I$357,8,FALSE)</f>
        <v>0</v>
      </c>
      <c r="J3" s="1">
        <f>VLOOKUP(A3,'ADM Data'!$A$2:$I$357,9,FALSE)</f>
        <v>0</v>
      </c>
      <c r="K3" s="1">
        <f>VLOOKUP(A3,'ADM Data'!$A$2:$AA$357,26,FALSE)</f>
        <v>0</v>
      </c>
    </row>
    <row r="4" spans="1:11">
      <c r="A4" s="94" t="s">
        <v>73</v>
      </c>
      <c r="B4" t="s">
        <v>74</v>
      </c>
      <c r="C4" t="s">
        <v>75</v>
      </c>
      <c r="D4" s="12" t="s">
        <v>1070</v>
      </c>
      <c r="E4" s="1">
        <f>VLOOKUP(A4,'ADM Data'!$A$2:$J$357,10,FALSE)</f>
        <v>311.71748300000002</v>
      </c>
      <c r="F4" s="1">
        <f>VLOOKUP(A4,'ADM Data'!$A$2:$I$357,5,FALSE)</f>
        <v>47.881352</v>
      </c>
      <c r="G4" s="1">
        <f>VLOOKUP(A4,'ADM Data'!$A$2:$I$357,6,FALSE)</f>
        <v>111.83049699999999</v>
      </c>
      <c r="H4" s="1">
        <f>VLOOKUP(A4,'ADM Data'!$A$2:$I$357,7,FALSE)</f>
        <v>152.00563399999999</v>
      </c>
      <c r="I4" s="1">
        <f>VLOOKUP(A4,'ADM Data'!$A$2:$I$357,8,FALSE)</f>
        <v>0</v>
      </c>
      <c r="J4" s="1">
        <f>VLOOKUP(A4,'ADM Data'!$A$2:$I$357,9,FALSE)</f>
        <v>0</v>
      </c>
      <c r="K4" s="1">
        <f>VLOOKUP(A4,'ADM Data'!$A$2:$AA$357,26,FALSE)</f>
        <v>0</v>
      </c>
    </row>
    <row r="5" spans="1:11">
      <c r="A5" s="94" t="s">
        <v>76</v>
      </c>
      <c r="B5" t="s">
        <v>77</v>
      </c>
      <c r="C5" t="s">
        <v>68</v>
      </c>
      <c r="D5" s="12" t="s">
        <v>1070</v>
      </c>
      <c r="E5" s="1">
        <f>VLOOKUP(A5,'ADM Data'!$A$2:$J$357,10,FALSE)</f>
        <v>357.69883399999998</v>
      </c>
      <c r="F5" s="1">
        <f>VLOOKUP(A5,'ADM Data'!$A$2:$I$357,5,FALSE)</f>
        <v>38.006579000000002</v>
      </c>
      <c r="G5" s="1">
        <f>VLOOKUP(A5,'ADM Data'!$A$2:$I$357,6,FALSE)</f>
        <v>97.981763000000001</v>
      </c>
      <c r="H5" s="1">
        <f>VLOOKUP(A5,'ADM Data'!$A$2:$I$357,7,FALSE)</f>
        <v>160.18297100000001</v>
      </c>
      <c r="I5" s="1">
        <f>VLOOKUP(A5,'ADM Data'!$A$2:$I$357,8,FALSE)</f>
        <v>61.527521</v>
      </c>
      <c r="J5" s="1">
        <f>VLOOKUP(A5,'ADM Data'!$A$2:$I$357,9,FALSE)</f>
        <v>0</v>
      </c>
      <c r="K5" s="1">
        <f>VLOOKUP(A5,'ADM Data'!$A$2:$AA$357,26,FALSE)</f>
        <v>0</v>
      </c>
    </row>
    <row r="6" spans="1:11">
      <c r="A6" s="94" t="s">
        <v>78</v>
      </c>
      <c r="B6" t="s">
        <v>1822</v>
      </c>
      <c r="C6" t="s">
        <v>93</v>
      </c>
      <c r="D6" s="12" t="s">
        <v>1823</v>
      </c>
      <c r="E6" s="1">
        <f>VLOOKUP(A6,'ADM Data'!$A$2:$J$357,10,FALSE)</f>
        <v>4666.0637809999998</v>
      </c>
      <c r="F6" s="1">
        <f>VLOOKUP(A6,'ADM Data'!$A$2:$I$357,5,FALSE)</f>
        <v>203.96328800000001</v>
      </c>
      <c r="G6" s="1">
        <f>VLOOKUP(A6,'ADM Data'!$A$2:$I$357,6,FALSE)</f>
        <v>658.70242800000005</v>
      </c>
      <c r="H6" s="1">
        <f>VLOOKUP(A6,'ADM Data'!$A$2:$I$357,7,FALSE)</f>
        <v>1799.3602470000001</v>
      </c>
      <c r="I6" s="1">
        <f>VLOOKUP(A6,'ADM Data'!$A$2:$I$357,8,FALSE)</f>
        <v>1905.314492</v>
      </c>
      <c r="J6" s="1">
        <f>VLOOKUP(A6,'ADM Data'!$A$2:$I$357,9,FALSE)</f>
        <v>98.723326</v>
      </c>
      <c r="K6" s="1">
        <f>VLOOKUP(A6,'ADM Data'!$A$2:$AA$357,26,FALSE)</f>
        <v>27.531746999999999</v>
      </c>
    </row>
    <row r="7" spans="1:11">
      <c r="A7" s="94" t="s">
        <v>82</v>
      </c>
      <c r="B7" t="s">
        <v>1824</v>
      </c>
      <c r="C7" t="s">
        <v>84</v>
      </c>
      <c r="D7" s="12" t="s">
        <v>1823</v>
      </c>
      <c r="E7" s="1">
        <f>VLOOKUP(A7,'ADM Data'!$A$2:$J$357,10,FALSE)</f>
        <v>819.48794899999996</v>
      </c>
      <c r="F7" s="1">
        <f>VLOOKUP(A7,'ADM Data'!$A$2:$I$357,5,FALSE)</f>
        <v>7.1282230000000002</v>
      </c>
      <c r="G7" s="1">
        <f>VLOOKUP(A7,'ADM Data'!$A$2:$I$357,6,FALSE)</f>
        <v>37.434024000000001</v>
      </c>
      <c r="H7" s="1">
        <f>VLOOKUP(A7,'ADM Data'!$A$2:$I$357,7,FALSE)</f>
        <v>164.77290400000001</v>
      </c>
      <c r="I7" s="1">
        <f>VLOOKUP(A7,'ADM Data'!$A$2:$I$357,8,FALSE)</f>
        <v>610.15279799999996</v>
      </c>
      <c r="J7" s="1">
        <f>VLOOKUP(A7,'ADM Data'!$A$2:$I$357,9,FALSE)</f>
        <v>0</v>
      </c>
      <c r="K7" s="1">
        <f>VLOOKUP(A7,'ADM Data'!$A$2:$AA$357,26,FALSE)</f>
        <v>19.935919999999999</v>
      </c>
    </row>
    <row r="8" spans="1:11">
      <c r="A8" s="94" t="s">
        <v>85</v>
      </c>
      <c r="B8" t="s">
        <v>86</v>
      </c>
      <c r="C8" t="s">
        <v>87</v>
      </c>
      <c r="D8" s="12" t="s">
        <v>1823</v>
      </c>
      <c r="E8" s="1">
        <f>VLOOKUP(A8,'ADM Data'!$A$2:$J$357,10,FALSE)</f>
        <v>364.24098999999995</v>
      </c>
      <c r="F8" s="1">
        <f>VLOOKUP(A8,'ADM Data'!$A$2:$I$357,5,FALSE)</f>
        <v>0</v>
      </c>
      <c r="G8" s="1">
        <f>VLOOKUP(A8,'ADM Data'!$A$2:$I$357,6,FALSE)</f>
        <v>0</v>
      </c>
      <c r="H8" s="1">
        <f>VLOOKUP(A8,'ADM Data'!$A$2:$I$357,7,FALSE)</f>
        <v>15.657228999999999</v>
      </c>
      <c r="I8" s="1">
        <f>VLOOKUP(A8,'ADM Data'!$A$2:$I$357,8,FALSE)</f>
        <v>348.58376099999998</v>
      </c>
      <c r="J8" s="1">
        <f>VLOOKUP(A8,'ADM Data'!$A$2:$I$357,9,FALSE)</f>
        <v>0</v>
      </c>
      <c r="K8" s="1">
        <f>VLOOKUP(A8,'ADM Data'!$A$2:$AA$357,26,FALSE)</f>
        <v>9.8914069999999992</v>
      </c>
    </row>
    <row r="9" spans="1:11">
      <c r="A9" s="94" t="s">
        <v>88</v>
      </c>
      <c r="B9" t="s">
        <v>1825</v>
      </c>
      <c r="C9" t="s">
        <v>1512</v>
      </c>
      <c r="D9" s="12" t="s">
        <v>1823</v>
      </c>
      <c r="E9" s="1">
        <f>VLOOKUP(A9,'ADM Data'!$A$2:$J$357,10,FALSE)</f>
        <v>87.240167999999997</v>
      </c>
      <c r="F9" s="1">
        <f>VLOOKUP(A9,'ADM Data'!$A$2:$I$357,5,FALSE)</f>
        <v>0</v>
      </c>
      <c r="G9" s="1">
        <f>VLOOKUP(A9,'ADM Data'!$A$2:$I$357,6,FALSE)</f>
        <v>0</v>
      </c>
      <c r="H9" s="1">
        <f>VLOOKUP(A9,'ADM Data'!$A$2:$I$357,7,FALSE)</f>
        <v>6.7632999999999999E-2</v>
      </c>
      <c r="I9" s="1">
        <f>VLOOKUP(A9,'ADM Data'!$A$2:$I$357,8,FALSE)</f>
        <v>30.505309</v>
      </c>
      <c r="J9" s="1">
        <f>VLOOKUP(A9,'ADM Data'!$A$2:$I$357,9,FALSE)</f>
        <v>56.667225999999999</v>
      </c>
      <c r="K9" s="1">
        <f>VLOOKUP(A9,'ADM Data'!$A$2:$AA$357,26,FALSE)</f>
        <v>4.9370570000000003</v>
      </c>
    </row>
    <row r="10" spans="1:11">
      <c r="A10" s="94" t="s">
        <v>96</v>
      </c>
      <c r="B10" t="s">
        <v>1828</v>
      </c>
      <c r="C10" t="s">
        <v>98</v>
      </c>
      <c r="D10" s="12" t="s">
        <v>1070</v>
      </c>
      <c r="E10" s="1">
        <f>VLOOKUP(A10,'ADM Data'!$A$2:$J$357,10,FALSE)</f>
        <v>68.301370000000006</v>
      </c>
      <c r="F10" s="1">
        <f>VLOOKUP(A10,'ADM Data'!$A$2:$I$357,5,FALSE)</f>
        <v>0</v>
      </c>
      <c r="G10" s="1">
        <f>VLOOKUP(A10,'ADM Data'!$A$2:$I$357,6,FALSE)</f>
        <v>0</v>
      </c>
      <c r="H10" s="1">
        <f>VLOOKUP(A10,'ADM Data'!$A$2:$I$357,7,FALSE)</f>
        <v>0</v>
      </c>
      <c r="I10" s="1">
        <f>VLOOKUP(A10,'ADM Data'!$A$2:$I$357,8,FALSE)</f>
        <v>68.301370000000006</v>
      </c>
      <c r="J10" s="1">
        <f>VLOOKUP(A10,'ADM Data'!$A$2:$I$357,9,FALSE)</f>
        <v>0</v>
      </c>
      <c r="K10" s="1">
        <f>VLOOKUP(A10,'ADM Data'!$A$2:$AA$357,26,FALSE)</f>
        <v>0</v>
      </c>
    </row>
    <row r="11" spans="1:11">
      <c r="A11" s="94" t="s">
        <v>99</v>
      </c>
      <c r="B11" t="s">
        <v>1829</v>
      </c>
      <c r="C11" t="s">
        <v>101</v>
      </c>
      <c r="D11" s="12" t="s">
        <v>1070</v>
      </c>
      <c r="E11" s="1">
        <f>VLOOKUP(A11,'ADM Data'!$A$2:$J$357,10,FALSE)</f>
        <v>78.822811000000002</v>
      </c>
      <c r="F11" s="1">
        <f>VLOOKUP(A11,'ADM Data'!$A$2:$I$357,5,FALSE)</f>
        <v>0</v>
      </c>
      <c r="G11" s="1">
        <f>VLOOKUP(A11,'ADM Data'!$A$2:$I$357,6,FALSE)</f>
        <v>0</v>
      </c>
      <c r="H11" s="1">
        <f>VLOOKUP(A11,'ADM Data'!$A$2:$I$357,7,FALSE)</f>
        <v>0</v>
      </c>
      <c r="I11" s="1">
        <f>VLOOKUP(A11,'ADM Data'!$A$2:$I$357,8,FALSE)</f>
        <v>78.822811000000002</v>
      </c>
      <c r="J11" s="1">
        <f>VLOOKUP(A11,'ADM Data'!$A$2:$I$357,9,FALSE)</f>
        <v>0</v>
      </c>
      <c r="K11" s="1">
        <f>VLOOKUP(A11,'ADM Data'!$A$2:$AA$357,26,FALSE)</f>
        <v>0</v>
      </c>
    </row>
    <row r="12" spans="1:11">
      <c r="A12" s="94" t="s">
        <v>102</v>
      </c>
      <c r="B12" t="s">
        <v>103</v>
      </c>
      <c r="C12" t="s">
        <v>68</v>
      </c>
      <c r="D12" s="12" t="s">
        <v>1070</v>
      </c>
      <c r="E12" s="1">
        <f>VLOOKUP(A12,'ADM Data'!$A$2:$J$357,10,FALSE)</f>
        <v>135.83687900000001</v>
      </c>
      <c r="F12" s="1">
        <f>VLOOKUP(A12,'ADM Data'!$A$2:$I$357,5,FALSE)</f>
        <v>10.602836</v>
      </c>
      <c r="G12" s="1">
        <f>VLOOKUP(A12,'ADM Data'!$A$2:$I$357,6,FALSE)</f>
        <v>21.758866000000001</v>
      </c>
      <c r="H12" s="1">
        <f>VLOOKUP(A12,'ADM Data'!$A$2:$I$357,7,FALSE)</f>
        <v>56.134751999999999</v>
      </c>
      <c r="I12" s="1">
        <f>VLOOKUP(A12,'ADM Data'!$A$2:$I$357,8,FALSE)</f>
        <v>47.340425000000003</v>
      </c>
      <c r="J12" s="1">
        <f>VLOOKUP(A12,'ADM Data'!$A$2:$I$357,9,FALSE)</f>
        <v>0</v>
      </c>
      <c r="K12" s="1">
        <f>VLOOKUP(A12,'ADM Data'!$A$2:$AA$357,26,FALSE)</f>
        <v>0</v>
      </c>
    </row>
    <row r="13" spans="1:11">
      <c r="A13" s="94" t="s">
        <v>104</v>
      </c>
      <c r="B13" t="s">
        <v>2758</v>
      </c>
      <c r="C13" t="s">
        <v>80</v>
      </c>
      <c r="D13" s="12" t="s">
        <v>1070</v>
      </c>
      <c r="E13" s="1">
        <f>VLOOKUP(A13,'ADM Data'!$A$2:$J$357,10,FALSE)</f>
        <v>116.99766199999999</v>
      </c>
      <c r="F13" s="1">
        <f>VLOOKUP(A13,'ADM Data'!$A$2:$I$357,5,FALSE)</f>
        <v>4</v>
      </c>
      <c r="G13" s="1">
        <f>VLOOKUP(A13,'ADM Data'!$A$2:$I$357,6,FALSE)</f>
        <v>14.906041</v>
      </c>
      <c r="H13" s="1">
        <f>VLOOKUP(A13,'ADM Data'!$A$2:$I$357,7,FALSE)</f>
        <v>51.234453999999999</v>
      </c>
      <c r="I13" s="1">
        <f>VLOOKUP(A13,'ADM Data'!$A$2:$I$357,8,FALSE)</f>
        <v>46.857166999999997</v>
      </c>
      <c r="J13" s="1">
        <f>VLOOKUP(A13,'ADM Data'!$A$2:$I$357,9,FALSE)</f>
        <v>0</v>
      </c>
      <c r="K13" s="1">
        <f>VLOOKUP(A13,'ADM Data'!$A$2:$AA$357,26,FALSE)</f>
        <v>0</v>
      </c>
    </row>
    <row r="14" spans="1:11">
      <c r="A14" s="94" t="s">
        <v>106</v>
      </c>
      <c r="B14" t="s">
        <v>1831</v>
      </c>
      <c r="C14" t="s">
        <v>108</v>
      </c>
      <c r="D14" s="12" t="s">
        <v>1070</v>
      </c>
      <c r="E14" s="1">
        <f>VLOOKUP(A14,'ADM Data'!$A$2:$J$357,10,FALSE)</f>
        <v>74.181699999999992</v>
      </c>
      <c r="F14" s="1">
        <f>VLOOKUP(A14,'ADM Data'!$A$2:$I$357,5,FALSE)</f>
        <v>0</v>
      </c>
      <c r="G14" s="1">
        <f>VLOOKUP(A14,'ADM Data'!$A$2:$I$357,6,FALSE)</f>
        <v>0</v>
      </c>
      <c r="H14" s="1">
        <f>VLOOKUP(A14,'ADM Data'!$A$2:$I$357,7,FALSE)</f>
        <v>15.219621999999999</v>
      </c>
      <c r="I14" s="1">
        <f>VLOOKUP(A14,'ADM Data'!$A$2:$I$357,8,FALSE)</f>
        <v>58.962077999999998</v>
      </c>
      <c r="J14" s="1">
        <f>VLOOKUP(A14,'ADM Data'!$A$2:$I$357,9,FALSE)</f>
        <v>0</v>
      </c>
      <c r="K14" s="1">
        <f>VLOOKUP(A14,'ADM Data'!$A$2:$AA$357,26,FALSE)</f>
        <v>2.1653180000000001</v>
      </c>
    </row>
    <row r="15" spans="1:11">
      <c r="A15" s="94" t="s">
        <v>109</v>
      </c>
      <c r="B15" t="s">
        <v>1832</v>
      </c>
      <c r="C15" t="s">
        <v>111</v>
      </c>
      <c r="D15" s="12" t="s">
        <v>1070</v>
      </c>
      <c r="E15" s="1">
        <f>VLOOKUP(A15,'ADM Data'!$A$2:$J$357,10,FALSE)</f>
        <v>91.479287999999997</v>
      </c>
      <c r="F15" s="1">
        <f>VLOOKUP(A15,'ADM Data'!$A$2:$I$357,5,FALSE)</f>
        <v>5</v>
      </c>
      <c r="G15" s="1">
        <f>VLOOKUP(A15,'ADM Data'!$A$2:$I$357,6,FALSE)</f>
        <v>31.608391999999998</v>
      </c>
      <c r="H15" s="1">
        <f>VLOOKUP(A15,'ADM Data'!$A$2:$I$357,7,FALSE)</f>
        <v>54.870896000000002</v>
      </c>
      <c r="I15" s="1">
        <f>VLOOKUP(A15,'ADM Data'!$A$2:$I$357,8,FALSE)</f>
        <v>0</v>
      </c>
      <c r="J15" s="1">
        <f>VLOOKUP(A15,'ADM Data'!$A$2:$I$357,9,FALSE)</f>
        <v>0</v>
      </c>
      <c r="K15" s="1">
        <f>VLOOKUP(A15,'ADM Data'!$A$2:$AA$357,26,FALSE)</f>
        <v>0</v>
      </c>
    </row>
    <row r="16" spans="1:11">
      <c r="A16" s="94" t="s">
        <v>114</v>
      </c>
      <c r="B16" t="s">
        <v>1834</v>
      </c>
      <c r="C16" t="s">
        <v>116</v>
      </c>
      <c r="D16" s="12" t="s">
        <v>1070</v>
      </c>
      <c r="E16" s="1">
        <f>VLOOKUP(A16,'ADM Data'!$A$2:$J$357,10,FALSE)</f>
        <v>115.04220599999999</v>
      </c>
      <c r="F16" s="1">
        <f>VLOOKUP(A16,'ADM Data'!$A$2:$I$357,5,FALSE)</f>
        <v>19.839376000000001</v>
      </c>
      <c r="G16" s="1">
        <f>VLOOKUP(A16,'ADM Data'!$A$2:$I$357,6,FALSE)</f>
        <v>35.760384000000002</v>
      </c>
      <c r="H16" s="1">
        <f>VLOOKUP(A16,'ADM Data'!$A$2:$I$357,7,FALSE)</f>
        <v>59.442445999999997</v>
      </c>
      <c r="I16" s="1">
        <f>VLOOKUP(A16,'ADM Data'!$A$2:$I$357,8,FALSE)</f>
        <v>0</v>
      </c>
      <c r="J16" s="1">
        <f>VLOOKUP(A16,'ADM Data'!$A$2:$I$357,9,FALSE)</f>
        <v>0</v>
      </c>
      <c r="K16" s="1">
        <f>VLOOKUP(A16,'ADM Data'!$A$2:$AA$357,26,FALSE)</f>
        <v>0</v>
      </c>
    </row>
    <row r="17" spans="1:11">
      <c r="A17" s="94" t="s">
        <v>117</v>
      </c>
      <c r="B17" t="s">
        <v>1835</v>
      </c>
      <c r="C17" t="s">
        <v>80</v>
      </c>
      <c r="D17" s="12" t="s">
        <v>1070</v>
      </c>
      <c r="E17" s="1">
        <f>VLOOKUP(A17,'ADM Data'!$A$2:$J$357,10,FALSE)</f>
        <v>147.987041</v>
      </c>
      <c r="F17" s="1">
        <f>VLOOKUP(A17,'ADM Data'!$A$2:$I$357,5,FALSE)</f>
        <v>0</v>
      </c>
      <c r="G17" s="1">
        <f>VLOOKUP(A17,'ADM Data'!$A$2:$I$357,6,FALSE)</f>
        <v>0</v>
      </c>
      <c r="H17" s="1">
        <f>VLOOKUP(A17,'ADM Data'!$A$2:$I$357,7,FALSE)</f>
        <v>147.987041</v>
      </c>
      <c r="I17" s="1">
        <f>VLOOKUP(A17,'ADM Data'!$A$2:$I$357,8,FALSE)</f>
        <v>0</v>
      </c>
      <c r="J17" s="1">
        <f>VLOOKUP(A17,'ADM Data'!$A$2:$I$357,9,FALSE)</f>
        <v>0</v>
      </c>
      <c r="K17" s="1">
        <f>VLOOKUP(A17,'ADM Data'!$A$2:$AA$357,26,FALSE)</f>
        <v>0</v>
      </c>
    </row>
    <row r="18" spans="1:11">
      <c r="A18" s="94" t="s">
        <v>119</v>
      </c>
      <c r="B18" t="s">
        <v>120</v>
      </c>
      <c r="C18" t="s">
        <v>80</v>
      </c>
      <c r="D18" s="12" t="s">
        <v>1070</v>
      </c>
      <c r="E18" s="1">
        <f>VLOOKUP(A18,'ADM Data'!$A$2:$J$357,10,FALSE)</f>
        <v>350.46062599999999</v>
      </c>
      <c r="F18" s="1">
        <f>VLOOKUP(A18,'ADM Data'!$A$2:$I$357,5,FALSE)</f>
        <v>33.060240999999998</v>
      </c>
      <c r="G18" s="1">
        <f>VLOOKUP(A18,'ADM Data'!$A$2:$I$357,6,FALSE)</f>
        <v>110.132046</v>
      </c>
      <c r="H18" s="1">
        <f>VLOOKUP(A18,'ADM Data'!$A$2:$I$357,7,FALSE)</f>
        <v>207.268339</v>
      </c>
      <c r="I18" s="1">
        <f>VLOOKUP(A18,'ADM Data'!$A$2:$I$357,8,FALSE)</f>
        <v>0</v>
      </c>
      <c r="J18" s="1">
        <f>VLOOKUP(A18,'ADM Data'!$A$2:$I$357,9,FALSE)</f>
        <v>0</v>
      </c>
      <c r="K18" s="1">
        <f>VLOOKUP(A18,'ADM Data'!$A$2:$AA$357,26,FALSE)</f>
        <v>0</v>
      </c>
    </row>
    <row r="19" spans="1:11">
      <c r="A19" s="94" t="s">
        <v>121</v>
      </c>
      <c r="B19" t="s">
        <v>1836</v>
      </c>
      <c r="C19" t="s">
        <v>80</v>
      </c>
      <c r="D19" s="12" t="s">
        <v>1070</v>
      </c>
      <c r="E19" s="1">
        <f>VLOOKUP(A19,'ADM Data'!$A$2:$J$357,10,FALSE)</f>
        <v>219.13471799999999</v>
      </c>
      <c r="F19" s="1">
        <f>VLOOKUP(A19,'ADM Data'!$A$2:$I$357,5,FALSE)</f>
        <v>31.380399000000001</v>
      </c>
      <c r="G19" s="1">
        <f>VLOOKUP(A19,'ADM Data'!$A$2:$I$357,6,FALSE)</f>
        <v>70.801204999999996</v>
      </c>
      <c r="H19" s="1">
        <f>VLOOKUP(A19,'ADM Data'!$A$2:$I$357,7,FALSE)</f>
        <v>116.953114</v>
      </c>
      <c r="I19" s="1">
        <f>VLOOKUP(A19,'ADM Data'!$A$2:$I$357,8,FALSE)</f>
        <v>0</v>
      </c>
      <c r="J19" s="1">
        <f>VLOOKUP(A19,'ADM Data'!$A$2:$I$357,9,FALSE)</f>
        <v>0</v>
      </c>
      <c r="K19" s="1">
        <f>VLOOKUP(A19,'ADM Data'!$A$2:$AA$357,26,FALSE)</f>
        <v>0</v>
      </c>
    </row>
    <row r="20" spans="1:11">
      <c r="A20" s="94" t="s">
        <v>123</v>
      </c>
      <c r="B20" t="s">
        <v>1837</v>
      </c>
      <c r="C20" t="s">
        <v>125</v>
      </c>
      <c r="D20" s="12" t="s">
        <v>1070</v>
      </c>
      <c r="E20" s="1">
        <f>VLOOKUP(A20,'ADM Data'!$A$2:$J$357,10,FALSE)</f>
        <v>88.058280999999994</v>
      </c>
      <c r="F20" s="1">
        <f>VLOOKUP(A20,'ADM Data'!$A$2:$I$357,5,FALSE)</f>
        <v>0</v>
      </c>
      <c r="G20" s="1">
        <f>VLOOKUP(A20,'ADM Data'!$A$2:$I$357,6,FALSE)</f>
        <v>0</v>
      </c>
      <c r="H20" s="1">
        <f>VLOOKUP(A20,'ADM Data'!$A$2:$I$357,7,FALSE)</f>
        <v>88.058280999999994</v>
      </c>
      <c r="I20" s="1">
        <f>VLOOKUP(A20,'ADM Data'!$A$2:$I$357,8,FALSE)</f>
        <v>0</v>
      </c>
      <c r="J20" s="1">
        <f>VLOOKUP(A20,'ADM Data'!$A$2:$I$357,9,FALSE)</f>
        <v>0</v>
      </c>
      <c r="K20" s="1">
        <f>VLOOKUP(A20,'ADM Data'!$A$2:$AA$357,26,FALSE)</f>
        <v>0</v>
      </c>
    </row>
    <row r="21" spans="1:11">
      <c r="A21" s="94" t="s">
        <v>126</v>
      </c>
      <c r="B21" t="s">
        <v>1838</v>
      </c>
      <c r="C21" t="s">
        <v>80</v>
      </c>
      <c r="D21" s="12" t="s">
        <v>1070</v>
      </c>
      <c r="E21" s="1">
        <f>VLOOKUP(A21,'ADM Data'!$A$2:$J$357,10,FALSE)</f>
        <v>235.07869700000001</v>
      </c>
      <c r="F21" s="1">
        <f>VLOOKUP(A21,'ADM Data'!$A$2:$I$357,5,FALSE)</f>
        <v>0</v>
      </c>
      <c r="G21" s="1">
        <f>VLOOKUP(A21,'ADM Data'!$A$2:$I$357,6,FALSE)</f>
        <v>0</v>
      </c>
      <c r="H21" s="1">
        <f>VLOOKUP(A21,'ADM Data'!$A$2:$I$357,7,FALSE)</f>
        <v>235.07869700000001</v>
      </c>
      <c r="I21" s="1">
        <f>VLOOKUP(A21,'ADM Data'!$A$2:$I$357,8,FALSE)</f>
        <v>0</v>
      </c>
      <c r="J21" s="1">
        <f>VLOOKUP(A21,'ADM Data'!$A$2:$I$357,9,FALSE)</f>
        <v>0</v>
      </c>
      <c r="K21" s="1">
        <f>VLOOKUP(A21,'ADM Data'!$A$2:$AA$357,26,FALSE)</f>
        <v>0</v>
      </c>
    </row>
    <row r="22" spans="1:11">
      <c r="A22" s="94" t="s">
        <v>128</v>
      </c>
      <c r="B22" t="s">
        <v>129</v>
      </c>
      <c r="C22" t="s">
        <v>68</v>
      </c>
      <c r="D22" s="12" t="s">
        <v>1070</v>
      </c>
      <c r="E22" s="1">
        <f>VLOOKUP(A22,'ADM Data'!$A$2:$J$357,10,FALSE)</f>
        <v>533.56041199999993</v>
      </c>
      <c r="F22" s="1">
        <f>VLOOKUP(A22,'ADM Data'!$A$2:$I$357,5,FALSE)</f>
        <v>35.802708000000003</v>
      </c>
      <c r="G22" s="1">
        <f>VLOOKUP(A22,'ADM Data'!$A$2:$I$357,6,FALSE)</f>
        <v>128.66730999999999</v>
      </c>
      <c r="H22" s="1">
        <f>VLOOKUP(A22,'ADM Data'!$A$2:$I$357,7,FALSE)</f>
        <v>208.298474</v>
      </c>
      <c r="I22" s="1">
        <f>VLOOKUP(A22,'ADM Data'!$A$2:$I$357,8,FALSE)</f>
        <v>117.053659</v>
      </c>
      <c r="J22" s="1">
        <f>VLOOKUP(A22,'ADM Data'!$A$2:$I$357,9,FALSE)</f>
        <v>43.738261000000001</v>
      </c>
      <c r="K22" s="1">
        <f>VLOOKUP(A22,'ADM Data'!$A$2:$AA$357,26,FALSE)</f>
        <v>0</v>
      </c>
    </row>
    <row r="23" spans="1:11">
      <c r="A23" s="94" t="s">
        <v>130</v>
      </c>
      <c r="B23" t="s">
        <v>131</v>
      </c>
      <c r="C23" t="s">
        <v>132</v>
      </c>
      <c r="D23" s="12" t="s">
        <v>1823</v>
      </c>
      <c r="E23" s="1">
        <f>VLOOKUP(A23,'ADM Data'!$A$2:$J$357,10,FALSE)</f>
        <v>236.424992</v>
      </c>
      <c r="F23" s="1">
        <f>VLOOKUP(A23,'ADM Data'!$A$2:$I$357,5,FALSE)</f>
        <v>0</v>
      </c>
      <c r="G23" s="1">
        <f>VLOOKUP(A23,'ADM Data'!$A$2:$I$357,6,FALSE)</f>
        <v>0</v>
      </c>
      <c r="H23" s="1">
        <f>VLOOKUP(A23,'ADM Data'!$A$2:$I$357,7,FALSE)</f>
        <v>0</v>
      </c>
      <c r="I23" s="1">
        <f>VLOOKUP(A23,'ADM Data'!$A$2:$I$357,8,FALSE)</f>
        <v>236.424992</v>
      </c>
      <c r="J23" s="1">
        <f>VLOOKUP(A23,'ADM Data'!$A$2:$I$357,9,FALSE)</f>
        <v>0</v>
      </c>
      <c r="K23" s="1">
        <f>VLOOKUP(A23,'ADM Data'!$A$2:$AA$357,26,FALSE)</f>
        <v>11.718607</v>
      </c>
    </row>
    <row r="24" spans="1:11">
      <c r="A24" s="94" t="s">
        <v>133</v>
      </c>
      <c r="B24" t="s">
        <v>1839</v>
      </c>
      <c r="C24" t="s">
        <v>135</v>
      </c>
      <c r="D24" s="12" t="s">
        <v>1823</v>
      </c>
      <c r="E24" s="1">
        <f>VLOOKUP(A24,'ADM Data'!$A$2:$J$357,10,FALSE)</f>
        <v>600.97804100000008</v>
      </c>
      <c r="F24" s="1">
        <f>VLOOKUP(A24,'ADM Data'!$A$2:$I$357,5,FALSE)</f>
        <v>16.986228000000001</v>
      </c>
      <c r="G24" s="1">
        <f>VLOOKUP(A24,'ADM Data'!$A$2:$I$357,6,FALSE)</f>
        <v>64.623278999999997</v>
      </c>
      <c r="H24" s="1">
        <f>VLOOKUP(A24,'ADM Data'!$A$2:$I$357,7,FALSE)</f>
        <v>228.59201400000001</v>
      </c>
      <c r="I24" s="1">
        <f>VLOOKUP(A24,'ADM Data'!$A$2:$I$357,8,FALSE)</f>
        <v>290.77652</v>
      </c>
      <c r="J24" s="1">
        <f>VLOOKUP(A24,'ADM Data'!$A$2:$I$357,9,FALSE)</f>
        <v>0</v>
      </c>
      <c r="K24" s="1">
        <f>VLOOKUP(A24,'ADM Data'!$A$2:$AA$357,26,FALSE)</f>
        <v>1.9550559999999999</v>
      </c>
    </row>
    <row r="25" spans="1:11">
      <c r="A25" s="94" t="s">
        <v>136</v>
      </c>
      <c r="B25" t="s">
        <v>1840</v>
      </c>
      <c r="C25" t="s">
        <v>93</v>
      </c>
      <c r="D25" s="12" t="s">
        <v>1070</v>
      </c>
      <c r="E25" s="1">
        <f>VLOOKUP(A25,'ADM Data'!$A$2:$J$357,10,FALSE)</f>
        <v>368.19432800000004</v>
      </c>
      <c r="F25" s="1">
        <f>VLOOKUP(A25,'ADM Data'!$A$2:$I$357,5,FALSE)</f>
        <v>39.094455000000004</v>
      </c>
      <c r="G25" s="1">
        <f>VLOOKUP(A25,'ADM Data'!$A$2:$I$357,6,FALSE)</f>
        <v>138.074288</v>
      </c>
      <c r="H25" s="1">
        <f>VLOOKUP(A25,'ADM Data'!$A$2:$I$357,7,FALSE)</f>
        <v>191.02558500000001</v>
      </c>
      <c r="I25" s="1">
        <f>VLOOKUP(A25,'ADM Data'!$A$2:$I$357,8,FALSE)</f>
        <v>0</v>
      </c>
      <c r="J25" s="1">
        <f>VLOOKUP(A25,'ADM Data'!$A$2:$I$357,9,FALSE)</f>
        <v>0</v>
      </c>
      <c r="K25" s="1">
        <f>VLOOKUP(A25,'ADM Data'!$A$2:$AA$357,26,FALSE)</f>
        <v>0</v>
      </c>
    </row>
    <row r="26" spans="1:11">
      <c r="A26" s="94" t="s">
        <v>138</v>
      </c>
      <c r="B26" t="s">
        <v>1841</v>
      </c>
      <c r="C26" t="s">
        <v>140</v>
      </c>
      <c r="D26" s="12" t="s">
        <v>1070</v>
      </c>
      <c r="E26" s="1">
        <f>VLOOKUP(A26,'ADM Data'!$A$2:$J$357,10,FALSE)</f>
        <v>158.97125600000001</v>
      </c>
      <c r="F26" s="1">
        <f>VLOOKUP(A26,'ADM Data'!$A$2:$I$357,5,FALSE)</f>
        <v>27.044025999999999</v>
      </c>
      <c r="G26" s="1">
        <f>VLOOKUP(A26,'ADM Data'!$A$2:$I$357,6,FALSE)</f>
        <v>49.837884000000003</v>
      </c>
      <c r="H26" s="1">
        <f>VLOOKUP(A26,'ADM Data'!$A$2:$I$357,7,FALSE)</f>
        <v>82.089346000000006</v>
      </c>
      <c r="I26" s="1">
        <f>VLOOKUP(A26,'ADM Data'!$A$2:$I$357,8,FALSE)</f>
        <v>0</v>
      </c>
      <c r="J26" s="1">
        <f>VLOOKUP(A26,'ADM Data'!$A$2:$I$357,9,FALSE)</f>
        <v>0</v>
      </c>
      <c r="K26" s="1">
        <f>VLOOKUP(A26,'ADM Data'!$A$2:$AA$357,26,FALSE)</f>
        <v>0</v>
      </c>
    </row>
    <row r="27" spans="1:11">
      <c r="A27" s="94" t="s">
        <v>141</v>
      </c>
      <c r="B27" t="s">
        <v>1842</v>
      </c>
      <c r="C27" t="s">
        <v>93</v>
      </c>
      <c r="D27" s="12" t="s">
        <v>1070</v>
      </c>
      <c r="E27" s="1">
        <f>VLOOKUP(A27,'ADM Data'!$A$2:$J$357,10,FALSE)</f>
        <v>124.92835700000001</v>
      </c>
      <c r="F27" s="1">
        <f>VLOOKUP(A27,'ADM Data'!$A$2:$I$357,5,FALSE)</f>
        <v>14.216044999999999</v>
      </c>
      <c r="G27" s="1">
        <f>VLOOKUP(A27,'ADM Data'!$A$2:$I$357,6,FALSE)</f>
        <v>35.693797000000004</v>
      </c>
      <c r="H27" s="1">
        <f>VLOOKUP(A27,'ADM Data'!$A$2:$I$357,7,FALSE)</f>
        <v>75.018514999999994</v>
      </c>
      <c r="I27" s="1">
        <f>VLOOKUP(A27,'ADM Data'!$A$2:$I$357,8,FALSE)</f>
        <v>0</v>
      </c>
      <c r="J27" s="1">
        <f>VLOOKUP(A27,'ADM Data'!$A$2:$I$357,9,FALSE)</f>
        <v>0</v>
      </c>
      <c r="K27" s="1">
        <f>VLOOKUP(A27,'ADM Data'!$A$2:$AA$357,26,FALSE)</f>
        <v>0</v>
      </c>
    </row>
    <row r="28" spans="1:11">
      <c r="A28" s="94" t="s">
        <v>143</v>
      </c>
      <c r="B28" t="s">
        <v>1843</v>
      </c>
      <c r="C28" t="s">
        <v>101</v>
      </c>
      <c r="D28" s="12" t="s">
        <v>1070</v>
      </c>
      <c r="E28" s="1">
        <f>VLOOKUP(A28,'ADM Data'!$A$2:$J$357,10,FALSE)</f>
        <v>95.017876999999999</v>
      </c>
      <c r="F28" s="1">
        <f>VLOOKUP(A28,'ADM Data'!$A$2:$I$357,5,FALSE)</f>
        <v>0</v>
      </c>
      <c r="G28" s="1">
        <f>VLOOKUP(A28,'ADM Data'!$A$2:$I$357,6,FALSE)</f>
        <v>0</v>
      </c>
      <c r="H28" s="1">
        <f>VLOOKUP(A28,'ADM Data'!$A$2:$I$357,7,FALSE)</f>
        <v>0</v>
      </c>
      <c r="I28" s="1">
        <f>VLOOKUP(A28,'ADM Data'!$A$2:$I$357,8,FALSE)</f>
        <v>89.182067000000004</v>
      </c>
      <c r="J28" s="1">
        <f>VLOOKUP(A28,'ADM Data'!$A$2:$I$357,9,FALSE)</f>
        <v>5.8358100000000004</v>
      </c>
      <c r="K28" s="1">
        <f>VLOOKUP(A28,'ADM Data'!$A$2:$AA$357,26,FALSE)</f>
        <v>0</v>
      </c>
    </row>
    <row r="29" spans="1:11">
      <c r="A29" s="94" t="s">
        <v>145</v>
      </c>
      <c r="B29" t="s">
        <v>1844</v>
      </c>
      <c r="C29" t="s">
        <v>80</v>
      </c>
      <c r="D29" s="12" t="s">
        <v>1070</v>
      </c>
      <c r="E29" s="1">
        <f>VLOOKUP(A29,'ADM Data'!$A$2:$J$357,10,FALSE)</f>
        <v>291.60025200000001</v>
      </c>
      <c r="F29" s="1">
        <f>VLOOKUP(A29,'ADM Data'!$A$2:$I$357,5,FALSE)</f>
        <v>0</v>
      </c>
      <c r="G29" s="1">
        <f>VLOOKUP(A29,'ADM Data'!$A$2:$I$357,6,FALSE)</f>
        <v>0</v>
      </c>
      <c r="H29" s="1">
        <f>VLOOKUP(A29,'ADM Data'!$A$2:$I$357,7,FALSE)</f>
        <v>0</v>
      </c>
      <c r="I29" s="1">
        <f>VLOOKUP(A29,'ADM Data'!$A$2:$I$357,8,FALSE)</f>
        <v>150.67576700000001</v>
      </c>
      <c r="J29" s="1">
        <f>VLOOKUP(A29,'ADM Data'!$A$2:$I$357,9,FALSE)</f>
        <v>140.924485</v>
      </c>
      <c r="K29" s="1">
        <f>VLOOKUP(A29,'ADM Data'!$A$2:$AA$357,26,FALSE)</f>
        <v>0</v>
      </c>
    </row>
    <row r="30" spans="1:11">
      <c r="A30" s="94" t="s">
        <v>147</v>
      </c>
      <c r="B30" t="s">
        <v>1845</v>
      </c>
      <c r="C30" t="s">
        <v>80</v>
      </c>
      <c r="D30" s="12" t="s">
        <v>1070</v>
      </c>
      <c r="E30" s="1">
        <f>VLOOKUP(A30,'ADM Data'!$A$2:$J$357,10,FALSE)</f>
        <v>85.923062000000002</v>
      </c>
      <c r="F30" s="1">
        <f>VLOOKUP(A30,'ADM Data'!$A$2:$I$357,5,FALSE)</f>
        <v>0</v>
      </c>
      <c r="G30" s="1">
        <f>VLOOKUP(A30,'ADM Data'!$A$2:$I$357,6,FALSE)</f>
        <v>0</v>
      </c>
      <c r="H30" s="1">
        <f>VLOOKUP(A30,'ADM Data'!$A$2:$I$357,7,FALSE)</f>
        <v>85.923062000000002</v>
      </c>
      <c r="I30" s="1">
        <f>VLOOKUP(A30,'ADM Data'!$A$2:$I$357,8,FALSE)</f>
        <v>0</v>
      </c>
      <c r="J30" s="1">
        <f>VLOOKUP(A30,'ADM Data'!$A$2:$I$357,9,FALSE)</f>
        <v>0</v>
      </c>
      <c r="K30" s="1">
        <f>VLOOKUP(A30,'ADM Data'!$A$2:$AA$357,26,FALSE)</f>
        <v>0</v>
      </c>
    </row>
    <row r="31" spans="1:11">
      <c r="A31" s="94" t="s">
        <v>149</v>
      </c>
      <c r="B31" t="s">
        <v>150</v>
      </c>
      <c r="C31" t="s">
        <v>80</v>
      </c>
      <c r="D31" s="12" t="s">
        <v>1070</v>
      </c>
      <c r="E31" s="1">
        <f>VLOOKUP(A31,'ADM Data'!$A$2:$J$357,10,FALSE)</f>
        <v>724.58183599999995</v>
      </c>
      <c r="F31" s="1">
        <f>VLOOKUP(A31,'ADM Data'!$A$2:$I$357,5,FALSE)</f>
        <v>74.779651999999999</v>
      </c>
      <c r="G31" s="1">
        <f>VLOOKUP(A31,'ADM Data'!$A$2:$I$357,6,FALSE)</f>
        <v>250.19770800000001</v>
      </c>
      <c r="H31" s="1">
        <f>VLOOKUP(A31,'ADM Data'!$A$2:$I$357,7,FALSE)</f>
        <v>399.60447599999998</v>
      </c>
      <c r="I31" s="1">
        <f>VLOOKUP(A31,'ADM Data'!$A$2:$I$357,8,FALSE)</f>
        <v>0</v>
      </c>
      <c r="J31" s="1">
        <f>VLOOKUP(A31,'ADM Data'!$A$2:$I$357,9,FALSE)</f>
        <v>0</v>
      </c>
      <c r="K31" s="1">
        <f>VLOOKUP(A31,'ADM Data'!$A$2:$AA$357,26,FALSE)</f>
        <v>0</v>
      </c>
    </row>
    <row r="32" spans="1:11">
      <c r="A32" s="94" t="s">
        <v>151</v>
      </c>
      <c r="B32" t="s">
        <v>152</v>
      </c>
      <c r="C32" t="s">
        <v>68</v>
      </c>
      <c r="D32" s="12" t="s">
        <v>1070</v>
      </c>
      <c r="E32" s="1">
        <f>VLOOKUP(A32,'ADM Data'!$A$2:$J$357,10,FALSE)</f>
        <v>309.36650399999996</v>
      </c>
      <c r="F32" s="1">
        <f>VLOOKUP(A32,'ADM Data'!$A$2:$I$357,5,FALSE)</f>
        <v>44.536735999999998</v>
      </c>
      <c r="G32" s="1">
        <f>VLOOKUP(A32,'ADM Data'!$A$2:$I$357,6,FALSE)</f>
        <v>105.07347799999999</v>
      </c>
      <c r="H32" s="1">
        <f>VLOOKUP(A32,'ADM Data'!$A$2:$I$357,7,FALSE)</f>
        <v>159.75629000000001</v>
      </c>
      <c r="I32" s="1">
        <f>VLOOKUP(A32,'ADM Data'!$A$2:$I$357,8,FALSE)</f>
        <v>0</v>
      </c>
      <c r="J32" s="1">
        <f>VLOOKUP(A32,'ADM Data'!$A$2:$I$357,9,FALSE)</f>
        <v>0</v>
      </c>
      <c r="K32" s="1">
        <f>VLOOKUP(A32,'ADM Data'!$A$2:$AA$357,26,FALSE)</f>
        <v>0</v>
      </c>
    </row>
    <row r="33" spans="1:11">
      <c r="A33" s="94" t="s">
        <v>153</v>
      </c>
      <c r="B33" t="s">
        <v>1846</v>
      </c>
      <c r="C33" t="s">
        <v>93</v>
      </c>
      <c r="D33" s="12" t="s">
        <v>1070</v>
      </c>
      <c r="E33" s="1">
        <f>VLOOKUP(A33,'ADM Data'!$A$2:$J$357,10,FALSE)</f>
        <v>626.56438600000001</v>
      </c>
      <c r="F33" s="1">
        <f>VLOOKUP(A33,'ADM Data'!$A$2:$I$357,5,FALSE)</f>
        <v>81.685139000000007</v>
      </c>
      <c r="G33" s="1">
        <f>VLOOKUP(A33,'ADM Data'!$A$2:$I$357,6,FALSE)</f>
        <v>251.67051699999999</v>
      </c>
      <c r="H33" s="1">
        <f>VLOOKUP(A33,'ADM Data'!$A$2:$I$357,7,FALSE)</f>
        <v>293.20873</v>
      </c>
      <c r="I33" s="1">
        <f>VLOOKUP(A33,'ADM Data'!$A$2:$I$357,8,FALSE)</f>
        <v>0</v>
      </c>
      <c r="J33" s="1">
        <f>VLOOKUP(A33,'ADM Data'!$A$2:$I$357,9,FALSE)</f>
        <v>0</v>
      </c>
      <c r="K33" s="1">
        <f>VLOOKUP(A33,'ADM Data'!$A$2:$AA$357,26,FALSE)</f>
        <v>0</v>
      </c>
    </row>
    <row r="34" spans="1:11">
      <c r="A34" s="94" t="s">
        <v>155</v>
      </c>
      <c r="B34" t="s">
        <v>156</v>
      </c>
      <c r="C34" t="s">
        <v>93</v>
      </c>
      <c r="D34" s="12" t="s">
        <v>1070</v>
      </c>
      <c r="E34" s="1">
        <f>VLOOKUP(A34,'ADM Data'!$A$2:$J$357,10,FALSE)</f>
        <v>187.36280900000003</v>
      </c>
      <c r="F34" s="1">
        <f>VLOOKUP(A34,'ADM Data'!$A$2:$I$357,5,FALSE)</f>
        <v>17.78669</v>
      </c>
      <c r="G34" s="1">
        <f>VLOOKUP(A34,'ADM Data'!$A$2:$I$357,6,FALSE)</f>
        <v>64.352444000000006</v>
      </c>
      <c r="H34" s="1">
        <f>VLOOKUP(A34,'ADM Data'!$A$2:$I$357,7,FALSE)</f>
        <v>105.223675</v>
      </c>
      <c r="I34" s="1">
        <f>VLOOKUP(A34,'ADM Data'!$A$2:$I$357,8,FALSE)</f>
        <v>0</v>
      </c>
      <c r="J34" s="1">
        <f>VLOOKUP(A34,'ADM Data'!$A$2:$I$357,9,FALSE)</f>
        <v>0</v>
      </c>
      <c r="K34" s="1">
        <f>VLOOKUP(A34,'ADM Data'!$A$2:$AA$357,26,FALSE)</f>
        <v>0</v>
      </c>
    </row>
    <row r="35" spans="1:11">
      <c r="A35" s="94" t="s">
        <v>157</v>
      </c>
      <c r="B35" t="s">
        <v>1847</v>
      </c>
      <c r="C35" t="s">
        <v>93</v>
      </c>
      <c r="D35" s="12" t="s">
        <v>1070</v>
      </c>
      <c r="E35" s="1">
        <f>VLOOKUP(A35,'ADM Data'!$A$2:$J$357,10,FALSE)</f>
        <v>615.19861700000001</v>
      </c>
      <c r="F35" s="1">
        <f>VLOOKUP(A35,'ADM Data'!$A$2:$I$357,5,FALSE)</f>
        <v>51.109091999999997</v>
      </c>
      <c r="G35" s="1">
        <f>VLOOKUP(A35,'ADM Data'!$A$2:$I$357,6,FALSE)</f>
        <v>149.158624</v>
      </c>
      <c r="H35" s="1">
        <f>VLOOKUP(A35,'ADM Data'!$A$2:$I$357,7,FALSE)</f>
        <v>247.64482599999999</v>
      </c>
      <c r="I35" s="1">
        <f>VLOOKUP(A35,'ADM Data'!$A$2:$I$357,8,FALSE)</f>
        <v>137.903637</v>
      </c>
      <c r="J35" s="1">
        <f>VLOOKUP(A35,'ADM Data'!$A$2:$I$357,9,FALSE)</f>
        <v>29.382438</v>
      </c>
      <c r="K35" s="1">
        <f>VLOOKUP(A35,'ADM Data'!$A$2:$AA$357,26,FALSE)</f>
        <v>0</v>
      </c>
    </row>
    <row r="36" spans="1:11">
      <c r="A36" s="94" t="s">
        <v>159</v>
      </c>
      <c r="B36" t="s">
        <v>160</v>
      </c>
      <c r="C36" t="s">
        <v>93</v>
      </c>
      <c r="D36" s="12" t="s">
        <v>1070</v>
      </c>
      <c r="E36" s="1">
        <f>VLOOKUP(A36,'ADM Data'!$A$2:$J$357,10,FALSE)</f>
        <v>728.43336699999998</v>
      </c>
      <c r="F36" s="1">
        <f>VLOOKUP(A36,'ADM Data'!$A$2:$I$357,5,FALSE)</f>
        <v>60.723922999999999</v>
      </c>
      <c r="G36" s="1">
        <f>VLOOKUP(A36,'ADM Data'!$A$2:$I$357,6,FALSE)</f>
        <v>182.551894</v>
      </c>
      <c r="H36" s="1">
        <f>VLOOKUP(A36,'ADM Data'!$A$2:$I$357,7,FALSE)</f>
        <v>333.95509499999997</v>
      </c>
      <c r="I36" s="1">
        <f>VLOOKUP(A36,'ADM Data'!$A$2:$I$357,8,FALSE)</f>
        <v>151.20245499999999</v>
      </c>
      <c r="J36" s="1">
        <f>VLOOKUP(A36,'ADM Data'!$A$2:$I$357,9,FALSE)</f>
        <v>0</v>
      </c>
      <c r="K36" s="1">
        <f>VLOOKUP(A36,'ADM Data'!$A$2:$AA$357,26,FALSE)</f>
        <v>0</v>
      </c>
    </row>
    <row r="37" spans="1:11">
      <c r="A37" s="94" t="s">
        <v>161</v>
      </c>
      <c r="B37" t="s">
        <v>162</v>
      </c>
      <c r="C37" t="s">
        <v>75</v>
      </c>
      <c r="D37" s="12" t="s">
        <v>1070</v>
      </c>
      <c r="E37" s="1">
        <f>VLOOKUP(A37,'ADM Data'!$A$2:$J$357,10,FALSE)</f>
        <v>446.137091</v>
      </c>
      <c r="F37" s="1">
        <f>VLOOKUP(A37,'ADM Data'!$A$2:$I$357,5,FALSE)</f>
        <v>52.689261000000002</v>
      </c>
      <c r="G37" s="1">
        <f>VLOOKUP(A37,'ADM Data'!$A$2:$I$357,6,FALSE)</f>
        <v>128.06982600000001</v>
      </c>
      <c r="H37" s="1">
        <f>VLOOKUP(A37,'ADM Data'!$A$2:$I$357,7,FALSE)</f>
        <v>265.37800399999998</v>
      </c>
      <c r="I37" s="1">
        <f>VLOOKUP(A37,'ADM Data'!$A$2:$I$357,8,FALSE)</f>
        <v>0</v>
      </c>
      <c r="J37" s="1">
        <f>VLOOKUP(A37,'ADM Data'!$A$2:$I$357,9,FALSE)</f>
        <v>0</v>
      </c>
      <c r="K37" s="1">
        <f>VLOOKUP(A37,'ADM Data'!$A$2:$AA$357,26,FALSE)</f>
        <v>0</v>
      </c>
    </row>
    <row r="38" spans="1:11">
      <c r="A38" s="94" t="s">
        <v>163</v>
      </c>
      <c r="B38" t="s">
        <v>164</v>
      </c>
      <c r="C38" t="s">
        <v>80</v>
      </c>
      <c r="D38" s="12" t="s">
        <v>1070</v>
      </c>
      <c r="E38" s="1">
        <f>VLOOKUP(A38,'ADM Data'!$A$2:$J$357,10,FALSE)</f>
        <v>449.35588200000001</v>
      </c>
      <c r="F38" s="1">
        <f>VLOOKUP(A38,'ADM Data'!$A$2:$I$357,5,FALSE)</f>
        <v>71.508465000000001</v>
      </c>
      <c r="G38" s="1">
        <f>VLOOKUP(A38,'ADM Data'!$A$2:$I$357,6,FALSE)</f>
        <v>141.305072</v>
      </c>
      <c r="H38" s="1">
        <f>VLOOKUP(A38,'ADM Data'!$A$2:$I$357,7,FALSE)</f>
        <v>236.54234500000001</v>
      </c>
      <c r="I38" s="1">
        <f>VLOOKUP(A38,'ADM Data'!$A$2:$I$357,8,FALSE)</f>
        <v>0</v>
      </c>
      <c r="J38" s="1">
        <f>VLOOKUP(A38,'ADM Data'!$A$2:$I$357,9,FALSE)</f>
        <v>0</v>
      </c>
      <c r="K38" s="1">
        <f>VLOOKUP(A38,'ADM Data'!$A$2:$AA$357,26,FALSE)</f>
        <v>0</v>
      </c>
    </row>
    <row r="39" spans="1:11">
      <c r="A39" s="94" t="s">
        <v>165</v>
      </c>
      <c r="B39" t="s">
        <v>1848</v>
      </c>
      <c r="C39" t="s">
        <v>80</v>
      </c>
      <c r="D39" s="12" t="s">
        <v>1070</v>
      </c>
      <c r="E39" s="1">
        <f>VLOOKUP(A39,'ADM Data'!$A$2:$J$357,10,FALSE)</f>
        <v>303.388237</v>
      </c>
      <c r="F39" s="1">
        <f>VLOOKUP(A39,'ADM Data'!$A$2:$I$357,5,FALSE)</f>
        <v>27.529412000000001</v>
      </c>
      <c r="G39" s="1">
        <f>VLOOKUP(A39,'ADM Data'!$A$2:$I$357,6,FALSE)</f>
        <v>107.258822</v>
      </c>
      <c r="H39" s="1">
        <f>VLOOKUP(A39,'ADM Data'!$A$2:$I$357,7,FALSE)</f>
        <v>168.60000299999999</v>
      </c>
      <c r="I39" s="1">
        <f>VLOOKUP(A39,'ADM Data'!$A$2:$I$357,8,FALSE)</f>
        <v>0</v>
      </c>
      <c r="J39" s="1">
        <f>VLOOKUP(A39,'ADM Data'!$A$2:$I$357,9,FALSE)</f>
        <v>0</v>
      </c>
      <c r="K39" s="1">
        <f>VLOOKUP(A39,'ADM Data'!$A$2:$AA$357,26,FALSE)</f>
        <v>0</v>
      </c>
    </row>
    <row r="40" spans="1:11">
      <c r="A40" s="94" t="s">
        <v>169</v>
      </c>
      <c r="B40" t="s">
        <v>1850</v>
      </c>
      <c r="C40" t="s">
        <v>72</v>
      </c>
      <c r="D40" s="12" t="s">
        <v>1070</v>
      </c>
      <c r="E40" s="1">
        <f>VLOOKUP(A40,'ADM Data'!$A$2:$J$357,10,FALSE)</f>
        <v>597.28855999999996</v>
      </c>
      <c r="F40" s="1">
        <f>VLOOKUP(A40,'ADM Data'!$A$2:$I$357,5,FALSE)</f>
        <v>44.172412000000001</v>
      </c>
      <c r="G40" s="1">
        <f>VLOOKUP(A40,'ADM Data'!$A$2:$I$357,6,FALSE)</f>
        <v>207.045739</v>
      </c>
      <c r="H40" s="1">
        <f>VLOOKUP(A40,'ADM Data'!$A$2:$I$357,7,FALSE)</f>
        <v>346.07040899999998</v>
      </c>
      <c r="I40" s="1">
        <f>VLOOKUP(A40,'ADM Data'!$A$2:$I$357,8,FALSE)</f>
        <v>0</v>
      </c>
      <c r="J40" s="1">
        <f>VLOOKUP(A40,'ADM Data'!$A$2:$I$357,9,FALSE)</f>
        <v>0</v>
      </c>
      <c r="K40" s="1">
        <f>VLOOKUP(A40,'ADM Data'!$A$2:$AA$357,26,FALSE)</f>
        <v>0</v>
      </c>
    </row>
    <row r="41" spans="1:11">
      <c r="A41" s="94" t="s">
        <v>171</v>
      </c>
      <c r="B41" t="s">
        <v>172</v>
      </c>
      <c r="C41" t="s">
        <v>173</v>
      </c>
      <c r="D41" s="12" t="s">
        <v>1070</v>
      </c>
      <c r="E41" s="1">
        <f>VLOOKUP(A41,'ADM Data'!$A$2:$J$357,10,FALSE)</f>
        <v>42.582872000000002</v>
      </c>
      <c r="F41" s="1">
        <f>VLOOKUP(A41,'ADM Data'!$A$2:$I$357,5,FALSE)</f>
        <v>0</v>
      </c>
      <c r="G41" s="1">
        <f>VLOOKUP(A41,'ADM Data'!$A$2:$I$357,6,FALSE)</f>
        <v>0</v>
      </c>
      <c r="H41" s="1">
        <f>VLOOKUP(A41,'ADM Data'!$A$2:$I$357,7,FALSE)</f>
        <v>0</v>
      </c>
      <c r="I41" s="1">
        <f>VLOOKUP(A41,'ADM Data'!$A$2:$I$357,8,FALSE)</f>
        <v>31.832442</v>
      </c>
      <c r="J41" s="1">
        <f>VLOOKUP(A41,'ADM Data'!$A$2:$I$357,9,FALSE)</f>
        <v>10.75043</v>
      </c>
      <c r="K41" s="1">
        <f>VLOOKUP(A41,'ADM Data'!$A$2:$AA$357,26,FALSE)</f>
        <v>9.0301000000000006E-2</v>
      </c>
    </row>
    <row r="42" spans="1:11">
      <c r="A42" s="94" t="s">
        <v>174</v>
      </c>
      <c r="B42" t="s">
        <v>2898</v>
      </c>
      <c r="C42" t="s">
        <v>75</v>
      </c>
      <c r="D42" s="12" t="s">
        <v>1070</v>
      </c>
      <c r="E42" s="1">
        <f>VLOOKUP(A42,'ADM Data'!$A$2:$J$357,10,FALSE)</f>
        <v>100.89130399999999</v>
      </c>
      <c r="F42" s="1">
        <f>VLOOKUP(A42,'ADM Data'!$A$2:$I$357,5,FALSE)</f>
        <v>2.9565220000000001</v>
      </c>
      <c r="G42" s="1">
        <f>VLOOKUP(A42,'ADM Data'!$A$2:$I$357,6,FALSE)</f>
        <v>13.782609000000001</v>
      </c>
      <c r="H42" s="1">
        <f>VLOOKUP(A42,'ADM Data'!$A$2:$I$357,7,FALSE)</f>
        <v>44.239131</v>
      </c>
      <c r="I42" s="1">
        <f>VLOOKUP(A42,'ADM Data'!$A$2:$I$357,8,FALSE)</f>
        <v>39.913041999999997</v>
      </c>
      <c r="J42" s="1">
        <f>VLOOKUP(A42,'ADM Data'!$A$2:$I$357,9,FALSE)</f>
        <v>0</v>
      </c>
      <c r="K42" s="1">
        <f>VLOOKUP(A42,'ADM Data'!$A$2:$AA$357,26,FALSE)</f>
        <v>0</v>
      </c>
    </row>
    <row r="43" spans="1:11">
      <c r="A43" s="94" t="s">
        <v>179</v>
      </c>
      <c r="B43" t="s">
        <v>180</v>
      </c>
      <c r="C43" t="s">
        <v>90</v>
      </c>
      <c r="D43" s="12" t="s">
        <v>1070</v>
      </c>
      <c r="E43" s="1">
        <f>VLOOKUP(A43,'ADM Data'!$A$2:$J$357,10,FALSE)</f>
        <v>222.18721099999999</v>
      </c>
      <c r="F43" s="1">
        <f>VLOOKUP(A43,'ADM Data'!$A$2:$I$357,5,FALSE)</f>
        <v>27.220372000000001</v>
      </c>
      <c r="G43" s="1">
        <f>VLOOKUP(A43,'ADM Data'!$A$2:$I$357,6,FALSE)</f>
        <v>74.145807000000005</v>
      </c>
      <c r="H43" s="1">
        <f>VLOOKUP(A43,'ADM Data'!$A$2:$I$357,7,FALSE)</f>
        <v>120.821032</v>
      </c>
      <c r="I43" s="1">
        <f>VLOOKUP(A43,'ADM Data'!$A$2:$I$357,8,FALSE)</f>
        <v>0</v>
      </c>
      <c r="J43" s="1">
        <f>VLOOKUP(A43,'ADM Data'!$A$2:$I$357,9,FALSE)</f>
        <v>0</v>
      </c>
      <c r="K43" s="1">
        <f>VLOOKUP(A43,'ADM Data'!$A$2:$AA$357,26,FALSE)</f>
        <v>0</v>
      </c>
    </row>
    <row r="44" spans="1:11">
      <c r="A44" s="94" t="s">
        <v>181</v>
      </c>
      <c r="B44" t="s">
        <v>2899</v>
      </c>
      <c r="C44" t="s">
        <v>93</v>
      </c>
      <c r="D44" s="12" t="s">
        <v>1070</v>
      </c>
      <c r="E44" s="1">
        <f>VLOOKUP(A44,'ADM Data'!$A$2:$J$357,10,FALSE)</f>
        <v>85.132435000000001</v>
      </c>
      <c r="F44" s="1">
        <f>VLOOKUP(A44,'ADM Data'!$A$2:$I$357,5,FALSE)</f>
        <v>2.0689660000000001</v>
      </c>
      <c r="G44" s="1">
        <f>VLOOKUP(A44,'ADM Data'!$A$2:$I$357,6,FALSE)</f>
        <v>17.075862000000001</v>
      </c>
      <c r="H44" s="1">
        <f>VLOOKUP(A44,'ADM Data'!$A$2:$I$357,7,FALSE)</f>
        <v>42.404848999999999</v>
      </c>
      <c r="I44" s="1">
        <f>VLOOKUP(A44,'ADM Data'!$A$2:$I$357,8,FALSE)</f>
        <v>23.582757999999998</v>
      </c>
      <c r="J44" s="1">
        <f>VLOOKUP(A44,'ADM Data'!$A$2:$I$357,9,FALSE)</f>
        <v>0</v>
      </c>
      <c r="K44" s="1">
        <f>VLOOKUP(A44,'ADM Data'!$A$2:$AA$357,26,FALSE)</f>
        <v>0</v>
      </c>
    </row>
    <row r="45" spans="1:11">
      <c r="A45" s="94" t="s">
        <v>183</v>
      </c>
      <c r="B45" t="s">
        <v>1854</v>
      </c>
      <c r="C45" t="s">
        <v>111</v>
      </c>
      <c r="D45" s="12" t="s">
        <v>1070</v>
      </c>
      <c r="E45" s="1">
        <f>VLOOKUP(A45,'ADM Data'!$A$2:$J$357,10,FALSE)</f>
        <v>64.482992999999993</v>
      </c>
      <c r="F45" s="1">
        <f>VLOOKUP(A45,'ADM Data'!$A$2:$I$357,5,FALSE)</f>
        <v>0</v>
      </c>
      <c r="G45" s="1">
        <f>VLOOKUP(A45,'ADM Data'!$A$2:$I$357,6,FALSE)</f>
        <v>0</v>
      </c>
      <c r="H45" s="1">
        <f>VLOOKUP(A45,'ADM Data'!$A$2:$I$357,7,FALSE)</f>
        <v>11.210884</v>
      </c>
      <c r="I45" s="1">
        <f>VLOOKUP(A45,'ADM Data'!$A$2:$I$357,8,FALSE)</f>
        <v>53.272109</v>
      </c>
      <c r="J45" s="1">
        <f>VLOOKUP(A45,'ADM Data'!$A$2:$I$357,9,FALSE)</f>
        <v>0</v>
      </c>
      <c r="K45" s="1">
        <f>VLOOKUP(A45,'ADM Data'!$A$2:$AA$357,26,FALSE)</f>
        <v>0</v>
      </c>
    </row>
    <row r="46" spans="1:11">
      <c r="A46" s="94" t="s">
        <v>185</v>
      </c>
      <c r="B46" t="s">
        <v>2900</v>
      </c>
      <c r="C46" t="s">
        <v>72</v>
      </c>
      <c r="D46" s="12" t="s">
        <v>1070</v>
      </c>
      <c r="E46" s="1">
        <f>VLOOKUP(A46,'ADM Data'!$A$2:$J$357,10,FALSE)</f>
        <v>128.82203600000003</v>
      </c>
      <c r="F46" s="1">
        <f>VLOOKUP(A46,'ADM Data'!$A$2:$I$357,5,FALSE)</f>
        <v>6.7948380000000004</v>
      </c>
      <c r="G46" s="1">
        <f>VLOOKUP(A46,'ADM Data'!$A$2:$I$357,6,FALSE)</f>
        <v>22.740722000000002</v>
      </c>
      <c r="H46" s="1">
        <f>VLOOKUP(A46,'ADM Data'!$A$2:$I$357,7,FALSE)</f>
        <v>41.913237000000002</v>
      </c>
      <c r="I46" s="1">
        <f>VLOOKUP(A46,'ADM Data'!$A$2:$I$357,8,FALSE)</f>
        <v>57.373238999999998</v>
      </c>
      <c r="J46" s="1">
        <f>VLOOKUP(A46,'ADM Data'!$A$2:$I$357,9,FALSE)</f>
        <v>0</v>
      </c>
      <c r="K46" s="1">
        <f>VLOOKUP(A46,'ADM Data'!$A$2:$AA$357,26,FALSE)</f>
        <v>0</v>
      </c>
    </row>
    <row r="47" spans="1:11">
      <c r="A47" s="94" t="s">
        <v>187</v>
      </c>
      <c r="B47" t="s">
        <v>188</v>
      </c>
      <c r="C47" t="s">
        <v>108</v>
      </c>
      <c r="D47" s="12" t="s">
        <v>1070</v>
      </c>
      <c r="E47" s="1">
        <f>VLOOKUP(A47,'ADM Data'!$A$2:$J$357,10,FALSE)</f>
        <v>127.75425</v>
      </c>
      <c r="F47" s="1">
        <f>VLOOKUP(A47,'ADM Data'!$A$2:$I$357,5,FALSE)</f>
        <v>15.157999</v>
      </c>
      <c r="G47" s="1">
        <f>VLOOKUP(A47,'ADM Data'!$A$2:$I$357,6,FALSE)</f>
        <v>35.943649999999998</v>
      </c>
      <c r="H47" s="1">
        <f>VLOOKUP(A47,'ADM Data'!$A$2:$I$357,7,FALSE)</f>
        <v>76.652601000000004</v>
      </c>
      <c r="I47" s="1">
        <f>VLOOKUP(A47,'ADM Data'!$A$2:$I$357,8,FALSE)</f>
        <v>0</v>
      </c>
      <c r="J47" s="1">
        <f>VLOOKUP(A47,'ADM Data'!$A$2:$I$357,9,FALSE)</f>
        <v>0</v>
      </c>
      <c r="K47" s="1">
        <f>VLOOKUP(A47,'ADM Data'!$A$2:$AA$357,26,FALSE)</f>
        <v>0</v>
      </c>
    </row>
    <row r="48" spans="1:11">
      <c r="A48" s="94" t="s">
        <v>191</v>
      </c>
      <c r="B48" t="s">
        <v>1856</v>
      </c>
      <c r="C48" t="s">
        <v>193</v>
      </c>
      <c r="D48" s="12" t="s">
        <v>1070</v>
      </c>
      <c r="E48" s="1">
        <f>VLOOKUP(A48,'ADM Data'!$A$2:$J$357,10,FALSE)</f>
        <v>93.708988000000005</v>
      </c>
      <c r="F48" s="1">
        <f>VLOOKUP(A48,'ADM Data'!$A$2:$I$357,5,FALSE)</f>
        <v>0</v>
      </c>
      <c r="G48" s="1">
        <f>VLOOKUP(A48,'ADM Data'!$A$2:$I$357,6,FALSE)</f>
        <v>0</v>
      </c>
      <c r="H48" s="1">
        <f>VLOOKUP(A48,'ADM Data'!$A$2:$I$357,7,FALSE)</f>
        <v>36.882084999999996</v>
      </c>
      <c r="I48" s="1">
        <f>VLOOKUP(A48,'ADM Data'!$A$2:$I$357,8,FALSE)</f>
        <v>56.826903000000001</v>
      </c>
      <c r="J48" s="1">
        <f>VLOOKUP(A48,'ADM Data'!$A$2:$I$357,9,FALSE)</f>
        <v>0</v>
      </c>
      <c r="K48" s="1">
        <f>VLOOKUP(A48,'ADM Data'!$A$2:$AA$357,26,FALSE)</f>
        <v>1.2727269999999999</v>
      </c>
    </row>
    <row r="49" spans="1:11">
      <c r="A49" s="94" t="s">
        <v>194</v>
      </c>
      <c r="B49" t="s">
        <v>195</v>
      </c>
      <c r="C49" t="s">
        <v>196</v>
      </c>
      <c r="D49" s="12" t="s">
        <v>1070</v>
      </c>
      <c r="E49" s="1">
        <f>VLOOKUP(A49,'ADM Data'!$A$2:$J$357,10,FALSE)</f>
        <v>25.561821999999999</v>
      </c>
      <c r="F49" s="1">
        <f>VLOOKUP(A49,'ADM Data'!$A$2:$I$357,5,FALSE)</f>
        <v>0</v>
      </c>
      <c r="G49" s="1">
        <f>VLOOKUP(A49,'ADM Data'!$A$2:$I$357,6,FALSE)</f>
        <v>0</v>
      </c>
      <c r="H49" s="1">
        <f>VLOOKUP(A49,'ADM Data'!$A$2:$I$357,7,FALSE)</f>
        <v>0</v>
      </c>
      <c r="I49" s="1">
        <f>VLOOKUP(A49,'ADM Data'!$A$2:$I$357,8,FALSE)</f>
        <v>25.561821999999999</v>
      </c>
      <c r="J49" s="1">
        <f>VLOOKUP(A49,'ADM Data'!$A$2:$I$357,9,FALSE)</f>
        <v>0</v>
      </c>
      <c r="K49" s="1">
        <f>VLOOKUP(A49,'ADM Data'!$A$2:$AA$357,26,FALSE)</f>
        <v>0.48587599999999997</v>
      </c>
    </row>
    <row r="50" spans="1:11">
      <c r="A50" s="94" t="s">
        <v>197</v>
      </c>
      <c r="B50" t="s">
        <v>1857</v>
      </c>
      <c r="C50" t="s">
        <v>93</v>
      </c>
      <c r="D50" s="12" t="s">
        <v>1070</v>
      </c>
      <c r="E50" s="1">
        <f>VLOOKUP(A50,'ADM Data'!$A$2:$J$357,10,FALSE)</f>
        <v>101.942078</v>
      </c>
      <c r="F50" s="1">
        <f>VLOOKUP(A50,'ADM Data'!$A$2:$I$357,5,FALSE)</f>
        <v>0</v>
      </c>
      <c r="G50" s="1">
        <f>VLOOKUP(A50,'ADM Data'!$A$2:$I$357,6,FALSE)</f>
        <v>0</v>
      </c>
      <c r="H50" s="1">
        <f>VLOOKUP(A50,'ADM Data'!$A$2:$I$357,7,FALSE)</f>
        <v>0</v>
      </c>
      <c r="I50" s="1">
        <f>VLOOKUP(A50,'ADM Data'!$A$2:$I$357,8,FALSE)</f>
        <v>61.631543999999998</v>
      </c>
      <c r="J50" s="1">
        <f>VLOOKUP(A50,'ADM Data'!$A$2:$I$357,9,FALSE)</f>
        <v>40.310533999999997</v>
      </c>
      <c r="K50" s="1">
        <f>VLOOKUP(A50,'ADM Data'!$A$2:$AA$357,26,FALSE)</f>
        <v>0</v>
      </c>
    </row>
    <row r="51" spans="1:11">
      <c r="A51" s="94" t="s">
        <v>199</v>
      </c>
      <c r="B51" t="s">
        <v>200</v>
      </c>
      <c r="C51" t="s">
        <v>93</v>
      </c>
      <c r="D51" s="12" t="s">
        <v>1070</v>
      </c>
      <c r="E51" s="1">
        <f>VLOOKUP(A51,'ADM Data'!$A$2:$J$357,10,FALSE)</f>
        <v>151.443252</v>
      </c>
      <c r="F51" s="1">
        <f>VLOOKUP(A51,'ADM Data'!$A$2:$I$357,5,FALSE)</f>
        <v>1.6808099999999999</v>
      </c>
      <c r="G51" s="1">
        <f>VLOOKUP(A51,'ADM Data'!$A$2:$I$357,6,FALSE)</f>
        <v>14.738372</v>
      </c>
      <c r="H51" s="1">
        <f>VLOOKUP(A51,'ADM Data'!$A$2:$I$357,7,FALSE)</f>
        <v>68.083922999999999</v>
      </c>
      <c r="I51" s="1">
        <f>VLOOKUP(A51,'ADM Data'!$A$2:$I$357,8,FALSE)</f>
        <v>66.940146999999996</v>
      </c>
      <c r="J51" s="1">
        <f>VLOOKUP(A51,'ADM Data'!$A$2:$I$357,9,FALSE)</f>
        <v>0</v>
      </c>
      <c r="K51" s="1">
        <f>VLOOKUP(A51,'ADM Data'!$A$2:$AA$357,26,FALSE)</f>
        <v>0.5</v>
      </c>
    </row>
    <row r="52" spans="1:11">
      <c r="A52" s="94" t="s">
        <v>201</v>
      </c>
      <c r="B52" t="s">
        <v>202</v>
      </c>
      <c r="C52" t="s">
        <v>93</v>
      </c>
      <c r="D52" s="12" t="s">
        <v>1070</v>
      </c>
      <c r="E52" s="1">
        <f>VLOOKUP(A52,'ADM Data'!$A$2:$J$357,10,FALSE)</f>
        <v>466.08229</v>
      </c>
      <c r="F52" s="1">
        <f>VLOOKUP(A52,'ADM Data'!$A$2:$I$357,5,FALSE)</f>
        <v>24.932514999999999</v>
      </c>
      <c r="G52" s="1">
        <f>VLOOKUP(A52,'ADM Data'!$A$2:$I$357,6,FALSE)</f>
        <v>66.870749000000004</v>
      </c>
      <c r="H52" s="1">
        <f>VLOOKUP(A52,'ADM Data'!$A$2:$I$357,7,FALSE)</f>
        <v>145.583653</v>
      </c>
      <c r="I52" s="1">
        <f>VLOOKUP(A52,'ADM Data'!$A$2:$I$357,8,FALSE)</f>
        <v>181.085756</v>
      </c>
      <c r="J52" s="1">
        <f>VLOOKUP(A52,'ADM Data'!$A$2:$I$357,9,FALSE)</f>
        <v>47.609617</v>
      </c>
      <c r="K52" s="1">
        <f>VLOOKUP(A52,'ADM Data'!$A$2:$AA$357,26,FALSE)</f>
        <v>0</v>
      </c>
    </row>
    <row r="53" spans="1:11">
      <c r="A53" s="94" t="s">
        <v>203</v>
      </c>
      <c r="B53" t="s">
        <v>1858</v>
      </c>
      <c r="C53" t="s">
        <v>80</v>
      </c>
      <c r="D53" s="12" t="s">
        <v>1070</v>
      </c>
      <c r="E53" s="1">
        <f>VLOOKUP(A53,'ADM Data'!$A$2:$J$357,10,FALSE)</f>
        <v>94.242783000000003</v>
      </c>
      <c r="F53" s="1">
        <f>VLOOKUP(A53,'ADM Data'!$A$2:$I$357,5,FALSE)</f>
        <v>8.9653179999999999</v>
      </c>
      <c r="G53" s="1">
        <f>VLOOKUP(A53,'ADM Data'!$A$2:$I$357,6,FALSE)</f>
        <v>32.028860999999999</v>
      </c>
      <c r="H53" s="1">
        <f>VLOOKUP(A53,'ADM Data'!$A$2:$I$357,7,FALSE)</f>
        <v>53.248604</v>
      </c>
      <c r="I53" s="1">
        <f>VLOOKUP(A53,'ADM Data'!$A$2:$I$357,8,FALSE)</f>
        <v>0</v>
      </c>
      <c r="J53" s="1">
        <f>VLOOKUP(A53,'ADM Data'!$A$2:$I$357,9,FALSE)</f>
        <v>0</v>
      </c>
      <c r="K53" s="1">
        <f>VLOOKUP(A53,'ADM Data'!$A$2:$AA$357,26,FALSE)</f>
        <v>0</v>
      </c>
    </row>
    <row r="54" spans="1:11">
      <c r="A54" s="94" t="s">
        <v>205</v>
      </c>
      <c r="B54" t="s">
        <v>1859</v>
      </c>
      <c r="C54" t="s">
        <v>68</v>
      </c>
      <c r="D54" s="12" t="s">
        <v>1070</v>
      </c>
      <c r="E54" s="1">
        <f>VLOOKUP(A54,'ADM Data'!$A$2:$J$357,10,FALSE)</f>
        <v>135.00996000000001</v>
      </c>
      <c r="F54" s="1">
        <f>VLOOKUP(A54,'ADM Data'!$A$2:$I$357,5,FALSE)</f>
        <v>0</v>
      </c>
      <c r="G54" s="1">
        <f>VLOOKUP(A54,'ADM Data'!$A$2:$I$357,6,FALSE)</f>
        <v>0</v>
      </c>
      <c r="H54" s="1">
        <f>VLOOKUP(A54,'ADM Data'!$A$2:$I$357,7,FALSE)</f>
        <v>34.068897999999997</v>
      </c>
      <c r="I54" s="1">
        <f>VLOOKUP(A54,'ADM Data'!$A$2:$I$357,8,FALSE)</f>
        <v>100.941062</v>
      </c>
      <c r="J54" s="1">
        <f>VLOOKUP(A54,'ADM Data'!$A$2:$I$357,9,FALSE)</f>
        <v>0</v>
      </c>
      <c r="K54" s="1">
        <f>VLOOKUP(A54,'ADM Data'!$A$2:$AA$357,26,FALSE)</f>
        <v>0</v>
      </c>
    </row>
    <row r="55" spans="1:11">
      <c r="A55" s="94" t="s">
        <v>207</v>
      </c>
      <c r="B55" t="s">
        <v>1860</v>
      </c>
      <c r="C55" t="s">
        <v>93</v>
      </c>
      <c r="D55" s="12" t="s">
        <v>1070</v>
      </c>
      <c r="E55" s="1">
        <f>VLOOKUP(A55,'ADM Data'!$A$2:$J$357,10,FALSE)</f>
        <v>160.93209899999999</v>
      </c>
      <c r="F55" s="1">
        <f>VLOOKUP(A55,'ADM Data'!$A$2:$I$357,5,FALSE)</f>
        <v>23.932099000000001</v>
      </c>
      <c r="G55" s="1">
        <f>VLOOKUP(A55,'ADM Data'!$A$2:$I$357,6,FALSE)</f>
        <v>83.462963000000002</v>
      </c>
      <c r="H55" s="1">
        <f>VLOOKUP(A55,'ADM Data'!$A$2:$I$357,7,FALSE)</f>
        <v>53.537036999999998</v>
      </c>
      <c r="I55" s="1">
        <f>VLOOKUP(A55,'ADM Data'!$A$2:$I$357,8,FALSE)</f>
        <v>0</v>
      </c>
      <c r="J55" s="1">
        <f>VLOOKUP(A55,'ADM Data'!$A$2:$I$357,9,FALSE)</f>
        <v>0</v>
      </c>
      <c r="K55" s="1">
        <f>VLOOKUP(A55,'ADM Data'!$A$2:$AA$357,26,FALSE)</f>
        <v>0</v>
      </c>
    </row>
    <row r="56" spans="1:11">
      <c r="A56" s="94" t="s">
        <v>209</v>
      </c>
      <c r="B56" t="s">
        <v>1861</v>
      </c>
      <c r="C56" t="s">
        <v>93</v>
      </c>
      <c r="D56" s="12" t="s">
        <v>1070</v>
      </c>
      <c r="E56" s="1">
        <f>VLOOKUP(A56,'ADM Data'!$A$2:$J$357,10,FALSE)</f>
        <v>189.93959100000001</v>
      </c>
      <c r="F56" s="1">
        <f>VLOOKUP(A56,'ADM Data'!$A$2:$I$357,5,FALSE)</f>
        <v>0</v>
      </c>
      <c r="G56" s="1">
        <f>VLOOKUP(A56,'ADM Data'!$A$2:$I$357,6,FALSE)</f>
        <v>0</v>
      </c>
      <c r="H56" s="1">
        <f>VLOOKUP(A56,'ADM Data'!$A$2:$I$357,7,FALSE)</f>
        <v>189.93959100000001</v>
      </c>
      <c r="I56" s="1">
        <f>VLOOKUP(A56,'ADM Data'!$A$2:$I$357,8,FALSE)</f>
        <v>0</v>
      </c>
      <c r="J56" s="1">
        <f>VLOOKUP(A56,'ADM Data'!$A$2:$I$357,9,FALSE)</f>
        <v>0</v>
      </c>
      <c r="K56" s="1">
        <f>VLOOKUP(A56,'ADM Data'!$A$2:$AA$357,26,FALSE)</f>
        <v>0</v>
      </c>
    </row>
    <row r="57" spans="1:11">
      <c r="A57" s="94" t="s">
        <v>211</v>
      </c>
      <c r="B57" t="s">
        <v>1862</v>
      </c>
      <c r="C57" t="s">
        <v>75</v>
      </c>
      <c r="D57" s="12" t="s">
        <v>1070</v>
      </c>
      <c r="E57" s="1">
        <f>VLOOKUP(A57,'ADM Data'!$A$2:$J$357,10,FALSE)</f>
        <v>254.29660100000001</v>
      </c>
      <c r="F57" s="1">
        <f>VLOOKUP(A57,'ADM Data'!$A$2:$I$357,5,FALSE)</f>
        <v>18.977899000000001</v>
      </c>
      <c r="G57" s="1">
        <f>VLOOKUP(A57,'ADM Data'!$A$2:$I$357,6,FALSE)</f>
        <v>64.585634999999996</v>
      </c>
      <c r="H57" s="1">
        <f>VLOOKUP(A57,'ADM Data'!$A$2:$I$357,7,FALSE)</f>
        <v>142.27162899999999</v>
      </c>
      <c r="I57" s="1">
        <f>VLOOKUP(A57,'ADM Data'!$A$2:$I$357,8,FALSE)</f>
        <v>0</v>
      </c>
      <c r="J57" s="1">
        <f>VLOOKUP(A57,'ADM Data'!$A$2:$I$357,9,FALSE)</f>
        <v>28.461438000000001</v>
      </c>
      <c r="K57" s="1">
        <f>VLOOKUP(A57,'ADM Data'!$A$2:$AA$357,26,FALSE)</f>
        <v>0</v>
      </c>
    </row>
    <row r="58" spans="1:11">
      <c r="A58" s="94" t="s">
        <v>213</v>
      </c>
      <c r="B58" t="s">
        <v>1863</v>
      </c>
      <c r="C58" t="s">
        <v>72</v>
      </c>
      <c r="D58" s="12" t="s">
        <v>1070</v>
      </c>
      <c r="E58" s="1">
        <f>VLOOKUP(A58,'ADM Data'!$A$2:$J$357,10,FALSE)</f>
        <v>196.75555500000002</v>
      </c>
      <c r="F58" s="1">
        <f>VLOOKUP(A58,'ADM Data'!$A$2:$I$357,5,FALSE)</f>
        <v>30.138891000000001</v>
      </c>
      <c r="G58" s="1">
        <f>VLOOKUP(A58,'ADM Data'!$A$2:$I$357,6,FALSE)</f>
        <v>104.794443</v>
      </c>
      <c r="H58" s="1">
        <f>VLOOKUP(A58,'ADM Data'!$A$2:$I$357,7,FALSE)</f>
        <v>61.822220999999999</v>
      </c>
      <c r="I58" s="1">
        <f>VLOOKUP(A58,'ADM Data'!$A$2:$I$357,8,FALSE)</f>
        <v>0</v>
      </c>
      <c r="J58" s="1">
        <f>VLOOKUP(A58,'ADM Data'!$A$2:$I$357,9,FALSE)</f>
        <v>0</v>
      </c>
      <c r="K58" s="1">
        <f>VLOOKUP(A58,'ADM Data'!$A$2:$AA$357,26,FALSE)</f>
        <v>0</v>
      </c>
    </row>
    <row r="59" spans="1:11">
      <c r="A59" s="94" t="s">
        <v>215</v>
      </c>
      <c r="B59" t="s">
        <v>1864</v>
      </c>
      <c r="C59" t="s">
        <v>72</v>
      </c>
      <c r="D59" s="12" t="s">
        <v>1070</v>
      </c>
      <c r="E59" s="1">
        <f>VLOOKUP(A59,'ADM Data'!$A$2:$J$357,10,FALSE)</f>
        <v>152.64813599999999</v>
      </c>
      <c r="F59" s="1">
        <f>VLOOKUP(A59,'ADM Data'!$A$2:$I$357,5,FALSE)</f>
        <v>0</v>
      </c>
      <c r="G59" s="1">
        <f>VLOOKUP(A59,'ADM Data'!$A$2:$I$357,6,FALSE)</f>
        <v>0</v>
      </c>
      <c r="H59" s="1">
        <f>VLOOKUP(A59,'ADM Data'!$A$2:$I$357,7,FALSE)</f>
        <v>0</v>
      </c>
      <c r="I59" s="1">
        <f>VLOOKUP(A59,'ADM Data'!$A$2:$I$357,8,FALSE)</f>
        <v>152.64813599999999</v>
      </c>
      <c r="J59" s="1">
        <f>VLOOKUP(A59,'ADM Data'!$A$2:$I$357,9,FALSE)</f>
        <v>0</v>
      </c>
      <c r="K59" s="1">
        <f>VLOOKUP(A59,'ADM Data'!$A$2:$AA$357,26,FALSE)</f>
        <v>0</v>
      </c>
    </row>
    <row r="60" spans="1:11">
      <c r="A60" s="94" t="s">
        <v>217</v>
      </c>
      <c r="B60" t="s">
        <v>1865</v>
      </c>
      <c r="C60" t="s">
        <v>68</v>
      </c>
      <c r="D60" s="12" t="s">
        <v>1070</v>
      </c>
      <c r="E60" s="1">
        <f>VLOOKUP(A60,'ADM Data'!$A$2:$J$357,10,FALSE)</f>
        <v>372.59295500000002</v>
      </c>
      <c r="F60" s="1">
        <f>VLOOKUP(A60,'ADM Data'!$A$2:$I$357,5,FALSE)</f>
        <v>64.472168999999994</v>
      </c>
      <c r="G60" s="1">
        <f>VLOOKUP(A60,'ADM Data'!$A$2:$I$357,6,FALSE)</f>
        <v>152.28240199999999</v>
      </c>
      <c r="H60" s="1">
        <f>VLOOKUP(A60,'ADM Data'!$A$2:$I$357,7,FALSE)</f>
        <v>132.87562800000001</v>
      </c>
      <c r="I60" s="1">
        <f>VLOOKUP(A60,'ADM Data'!$A$2:$I$357,8,FALSE)</f>
        <v>0</v>
      </c>
      <c r="J60" s="1">
        <f>VLOOKUP(A60,'ADM Data'!$A$2:$I$357,9,FALSE)</f>
        <v>22.962755999999999</v>
      </c>
      <c r="K60" s="1">
        <f>VLOOKUP(A60,'ADM Data'!$A$2:$AA$357,26,FALSE)</f>
        <v>0</v>
      </c>
    </row>
    <row r="61" spans="1:11">
      <c r="A61" s="94" t="s">
        <v>219</v>
      </c>
      <c r="B61" t="s">
        <v>1866</v>
      </c>
      <c r="C61" t="s">
        <v>80</v>
      </c>
      <c r="D61" s="12" t="s">
        <v>1070</v>
      </c>
      <c r="E61" s="1">
        <f>VLOOKUP(A61,'ADM Data'!$A$2:$J$357,10,FALSE)</f>
        <v>268.57490899999999</v>
      </c>
      <c r="F61" s="1">
        <f>VLOOKUP(A61,'ADM Data'!$A$2:$I$357,5,FALSE)</f>
        <v>22.682231999999999</v>
      </c>
      <c r="G61" s="1">
        <f>VLOOKUP(A61,'ADM Data'!$A$2:$I$357,6,FALSE)</f>
        <v>84.128084999999999</v>
      </c>
      <c r="H61" s="1">
        <f>VLOOKUP(A61,'ADM Data'!$A$2:$I$357,7,FALSE)</f>
        <v>141.760312</v>
      </c>
      <c r="I61" s="1">
        <f>VLOOKUP(A61,'ADM Data'!$A$2:$I$357,8,FALSE)</f>
        <v>0</v>
      </c>
      <c r="J61" s="1">
        <f>VLOOKUP(A61,'ADM Data'!$A$2:$I$357,9,FALSE)</f>
        <v>20.004280000000001</v>
      </c>
      <c r="K61" s="1">
        <f>VLOOKUP(A61,'ADM Data'!$A$2:$AA$357,26,FALSE)</f>
        <v>0</v>
      </c>
    </row>
    <row r="62" spans="1:11">
      <c r="A62" s="94" t="s">
        <v>221</v>
      </c>
      <c r="B62" t="s">
        <v>222</v>
      </c>
      <c r="C62" t="s">
        <v>68</v>
      </c>
      <c r="D62" s="12" t="s">
        <v>1070</v>
      </c>
      <c r="E62" s="1">
        <f>VLOOKUP(A62,'ADM Data'!$A$2:$J$357,10,FALSE)</f>
        <v>371.98159599999997</v>
      </c>
      <c r="F62" s="1">
        <f>VLOOKUP(A62,'ADM Data'!$A$2:$I$357,5,FALSE)</f>
        <v>56.655379000000003</v>
      </c>
      <c r="G62" s="1">
        <f>VLOOKUP(A62,'ADM Data'!$A$2:$I$357,6,FALSE)</f>
        <v>146.71755099999999</v>
      </c>
      <c r="H62" s="1">
        <f>VLOOKUP(A62,'ADM Data'!$A$2:$I$357,7,FALSE)</f>
        <v>168.608666</v>
      </c>
      <c r="I62" s="1">
        <f>VLOOKUP(A62,'ADM Data'!$A$2:$I$357,8,FALSE)</f>
        <v>0</v>
      </c>
      <c r="J62" s="1">
        <f>VLOOKUP(A62,'ADM Data'!$A$2:$I$357,9,FALSE)</f>
        <v>0</v>
      </c>
      <c r="K62" s="1">
        <f>VLOOKUP(A62,'ADM Data'!$A$2:$AA$357,26,FALSE)</f>
        <v>0</v>
      </c>
    </row>
    <row r="63" spans="1:11">
      <c r="A63" s="94" t="s">
        <v>223</v>
      </c>
      <c r="B63" t="s">
        <v>224</v>
      </c>
      <c r="C63" t="s">
        <v>108</v>
      </c>
      <c r="D63" s="12" t="s">
        <v>1070</v>
      </c>
      <c r="E63" s="1">
        <f>VLOOKUP(A63,'ADM Data'!$A$2:$J$357,10,FALSE)</f>
        <v>437.88135899999997</v>
      </c>
      <c r="F63" s="1">
        <f>VLOOKUP(A63,'ADM Data'!$A$2:$I$357,5,FALSE)</f>
        <v>61.994349999999997</v>
      </c>
      <c r="G63" s="1">
        <f>VLOOKUP(A63,'ADM Data'!$A$2:$I$357,6,FALSE)</f>
        <v>175.19208800000001</v>
      </c>
      <c r="H63" s="1">
        <f>VLOOKUP(A63,'ADM Data'!$A$2:$I$357,7,FALSE)</f>
        <v>200.69492099999999</v>
      </c>
      <c r="I63" s="1">
        <f>VLOOKUP(A63,'ADM Data'!$A$2:$I$357,8,FALSE)</f>
        <v>0</v>
      </c>
      <c r="J63" s="1">
        <f>VLOOKUP(A63,'ADM Data'!$A$2:$I$357,9,FALSE)</f>
        <v>0</v>
      </c>
      <c r="K63" s="1">
        <f>VLOOKUP(A63,'ADM Data'!$A$2:$AA$357,26,FALSE)</f>
        <v>0</v>
      </c>
    </row>
    <row r="64" spans="1:11">
      <c r="A64" s="94" t="s">
        <v>225</v>
      </c>
      <c r="B64" t="s">
        <v>1867</v>
      </c>
      <c r="C64" t="s">
        <v>80</v>
      </c>
      <c r="D64" s="12" t="s">
        <v>1070</v>
      </c>
      <c r="E64" s="1">
        <f>VLOOKUP(A64,'ADM Data'!$A$2:$J$357,10,FALSE)</f>
        <v>260.56573199999997</v>
      </c>
      <c r="F64" s="1">
        <f>VLOOKUP(A64,'ADM Data'!$A$2:$I$357,5,FALSE)</f>
        <v>23.771435</v>
      </c>
      <c r="G64" s="1">
        <f>VLOOKUP(A64,'ADM Data'!$A$2:$I$357,6,FALSE)</f>
        <v>90.388574000000006</v>
      </c>
      <c r="H64" s="1">
        <f>VLOOKUP(A64,'ADM Data'!$A$2:$I$357,7,FALSE)</f>
        <v>119.452546</v>
      </c>
      <c r="I64" s="1">
        <f>VLOOKUP(A64,'ADM Data'!$A$2:$I$357,8,FALSE)</f>
        <v>0</v>
      </c>
      <c r="J64" s="1">
        <f>VLOOKUP(A64,'ADM Data'!$A$2:$I$357,9,FALSE)</f>
        <v>26.953177</v>
      </c>
      <c r="K64" s="1">
        <f>VLOOKUP(A64,'ADM Data'!$A$2:$AA$357,26,FALSE)</f>
        <v>0</v>
      </c>
    </row>
    <row r="65" spans="1:11">
      <c r="A65" s="94" t="s">
        <v>227</v>
      </c>
      <c r="B65" t="s">
        <v>228</v>
      </c>
      <c r="C65" t="s">
        <v>93</v>
      </c>
      <c r="D65" s="12" t="s">
        <v>1070</v>
      </c>
      <c r="E65" s="1">
        <f>VLOOKUP(A65,'ADM Data'!$A$2:$J$357,10,FALSE)</f>
        <v>344.97126800000001</v>
      </c>
      <c r="F65" s="1">
        <f>VLOOKUP(A65,'ADM Data'!$A$2:$I$357,5,FALSE)</f>
        <v>46.229886999999998</v>
      </c>
      <c r="G65" s="1">
        <f>VLOOKUP(A65,'ADM Data'!$A$2:$I$357,6,FALSE)</f>
        <v>131.729885</v>
      </c>
      <c r="H65" s="1">
        <f>VLOOKUP(A65,'ADM Data'!$A$2:$I$357,7,FALSE)</f>
        <v>167.01149599999999</v>
      </c>
      <c r="I65" s="1">
        <f>VLOOKUP(A65,'ADM Data'!$A$2:$I$357,8,FALSE)</f>
        <v>0</v>
      </c>
      <c r="J65" s="1">
        <f>VLOOKUP(A65,'ADM Data'!$A$2:$I$357,9,FALSE)</f>
        <v>0</v>
      </c>
      <c r="K65" s="1">
        <f>VLOOKUP(A65,'ADM Data'!$A$2:$AA$357,26,FALSE)</f>
        <v>0</v>
      </c>
    </row>
    <row r="66" spans="1:11">
      <c r="A66" s="94" t="s">
        <v>231</v>
      </c>
      <c r="B66" t="s">
        <v>232</v>
      </c>
      <c r="C66" t="s">
        <v>93</v>
      </c>
      <c r="D66" s="12" t="s">
        <v>1070</v>
      </c>
      <c r="E66" s="1">
        <f>VLOOKUP(A66,'ADM Data'!$A$2:$J$357,10,FALSE)</f>
        <v>95.483779999999996</v>
      </c>
      <c r="F66" s="1">
        <f>VLOOKUP(A66,'ADM Data'!$A$2:$I$357,5,FALSE)</f>
        <v>0</v>
      </c>
      <c r="G66" s="1">
        <f>VLOOKUP(A66,'ADM Data'!$A$2:$I$357,6,FALSE)</f>
        <v>0</v>
      </c>
      <c r="H66" s="1">
        <f>VLOOKUP(A66,'ADM Data'!$A$2:$I$357,7,FALSE)</f>
        <v>0</v>
      </c>
      <c r="I66" s="1">
        <f>VLOOKUP(A66,'ADM Data'!$A$2:$I$357,8,FALSE)</f>
        <v>95.483779999999996</v>
      </c>
      <c r="J66" s="1">
        <f>VLOOKUP(A66,'ADM Data'!$A$2:$I$357,9,FALSE)</f>
        <v>0</v>
      </c>
      <c r="K66" s="1">
        <f>VLOOKUP(A66,'ADM Data'!$A$2:$AA$357,26,FALSE)</f>
        <v>0</v>
      </c>
    </row>
    <row r="67" spans="1:11">
      <c r="A67" s="94" t="s">
        <v>233</v>
      </c>
      <c r="B67" t="s">
        <v>234</v>
      </c>
      <c r="C67" t="s">
        <v>80</v>
      </c>
      <c r="D67" s="12" t="s">
        <v>1070</v>
      </c>
      <c r="E67" s="1">
        <f>VLOOKUP(A67,'ADM Data'!$A$2:$J$357,10,FALSE)</f>
        <v>84.586134000000001</v>
      </c>
      <c r="F67" s="1">
        <f>VLOOKUP(A67,'ADM Data'!$A$2:$I$357,5,FALSE)</f>
        <v>0</v>
      </c>
      <c r="G67" s="1">
        <f>VLOOKUP(A67,'ADM Data'!$A$2:$I$357,6,FALSE)</f>
        <v>0</v>
      </c>
      <c r="H67" s="1">
        <f>VLOOKUP(A67,'ADM Data'!$A$2:$I$357,7,FALSE)</f>
        <v>0</v>
      </c>
      <c r="I67" s="1">
        <f>VLOOKUP(A67,'ADM Data'!$A$2:$I$357,8,FALSE)</f>
        <v>84.586134000000001</v>
      </c>
      <c r="J67" s="1">
        <f>VLOOKUP(A67,'ADM Data'!$A$2:$I$357,9,FALSE)</f>
        <v>0</v>
      </c>
      <c r="K67" s="1">
        <f>VLOOKUP(A67,'ADM Data'!$A$2:$AA$357,26,FALSE)</f>
        <v>0</v>
      </c>
    </row>
    <row r="68" spans="1:11">
      <c r="A68" s="94" t="s">
        <v>235</v>
      </c>
      <c r="B68" t="s">
        <v>1868</v>
      </c>
      <c r="C68" t="s">
        <v>93</v>
      </c>
      <c r="D68" s="12" t="s">
        <v>1070</v>
      </c>
      <c r="E68" s="1">
        <f>VLOOKUP(A68,'ADM Data'!$A$2:$J$357,10,FALSE)</f>
        <v>84.151514000000006</v>
      </c>
      <c r="F68" s="1">
        <f>VLOOKUP(A68,'ADM Data'!$A$2:$I$357,5,FALSE)</f>
        <v>5.9878790000000004</v>
      </c>
      <c r="G68" s="1">
        <f>VLOOKUP(A68,'ADM Data'!$A$2:$I$357,6,FALSE)</f>
        <v>31.975756000000001</v>
      </c>
      <c r="H68" s="1">
        <f>VLOOKUP(A68,'ADM Data'!$A$2:$I$357,7,FALSE)</f>
        <v>32.519869</v>
      </c>
      <c r="I68" s="1">
        <f>VLOOKUP(A68,'ADM Data'!$A$2:$I$357,8,FALSE)</f>
        <v>0</v>
      </c>
      <c r="J68" s="1">
        <f>VLOOKUP(A68,'ADM Data'!$A$2:$I$357,9,FALSE)</f>
        <v>13.668010000000001</v>
      </c>
      <c r="K68" s="1">
        <f>VLOOKUP(A68,'ADM Data'!$A$2:$AA$357,26,FALSE)</f>
        <v>0</v>
      </c>
    </row>
    <row r="69" spans="1:11">
      <c r="A69" s="94" t="s">
        <v>237</v>
      </c>
      <c r="B69" t="s">
        <v>1869</v>
      </c>
      <c r="C69" t="s">
        <v>239</v>
      </c>
      <c r="D69" s="12" t="s">
        <v>1070</v>
      </c>
      <c r="E69" s="1">
        <f>VLOOKUP(A69,'ADM Data'!$A$2:$J$357,10,FALSE)</f>
        <v>227.18938700000001</v>
      </c>
      <c r="F69" s="1">
        <f>VLOOKUP(A69,'ADM Data'!$A$2:$I$357,5,FALSE)</f>
        <v>37.088236000000002</v>
      </c>
      <c r="G69" s="1">
        <f>VLOOKUP(A69,'ADM Data'!$A$2:$I$357,6,FALSE)</f>
        <v>107.013321</v>
      </c>
      <c r="H69" s="1">
        <f>VLOOKUP(A69,'ADM Data'!$A$2:$I$357,7,FALSE)</f>
        <v>83.087829999999997</v>
      </c>
      <c r="I69" s="1">
        <f>VLOOKUP(A69,'ADM Data'!$A$2:$I$357,8,FALSE)</f>
        <v>0</v>
      </c>
      <c r="J69" s="1">
        <f>VLOOKUP(A69,'ADM Data'!$A$2:$I$357,9,FALSE)</f>
        <v>0</v>
      </c>
      <c r="K69" s="1">
        <f>VLOOKUP(A69,'ADM Data'!$A$2:$AA$357,26,FALSE)</f>
        <v>0</v>
      </c>
    </row>
    <row r="70" spans="1:11">
      <c r="A70" s="94" t="s">
        <v>240</v>
      </c>
      <c r="B70" t="s">
        <v>1870</v>
      </c>
      <c r="C70" t="s">
        <v>68</v>
      </c>
      <c r="D70" s="12" t="s">
        <v>1070</v>
      </c>
      <c r="E70" s="1">
        <f>VLOOKUP(A70,'ADM Data'!$A$2:$J$357,10,FALSE)</f>
        <v>256.47708799999998</v>
      </c>
      <c r="F70" s="1">
        <f>VLOOKUP(A70,'ADM Data'!$A$2:$I$357,5,FALSE)</f>
        <v>39.385624999999997</v>
      </c>
      <c r="G70" s="1">
        <f>VLOOKUP(A70,'ADM Data'!$A$2:$I$357,6,FALSE)</f>
        <v>98.451218999999995</v>
      </c>
      <c r="H70" s="1">
        <f>VLOOKUP(A70,'ADM Data'!$A$2:$I$357,7,FALSE)</f>
        <v>118.640244</v>
      </c>
      <c r="I70" s="1">
        <f>VLOOKUP(A70,'ADM Data'!$A$2:$I$357,8,FALSE)</f>
        <v>0</v>
      </c>
      <c r="J70" s="1">
        <f>VLOOKUP(A70,'ADM Data'!$A$2:$I$357,9,FALSE)</f>
        <v>0</v>
      </c>
      <c r="K70" s="1">
        <f>VLOOKUP(A70,'ADM Data'!$A$2:$AA$357,26,FALSE)</f>
        <v>0</v>
      </c>
    </row>
    <row r="71" spans="1:11">
      <c r="A71" s="94" t="s">
        <v>242</v>
      </c>
      <c r="B71" t="s">
        <v>1871</v>
      </c>
      <c r="C71" t="s">
        <v>93</v>
      </c>
      <c r="D71" s="12" t="s">
        <v>1070</v>
      </c>
      <c r="E71" s="1">
        <f>VLOOKUP(A71,'ADM Data'!$A$2:$J$357,10,FALSE)</f>
        <v>452.85369700000001</v>
      </c>
      <c r="F71" s="1">
        <f>VLOOKUP(A71,'ADM Data'!$A$2:$I$357,5,FALSE)</f>
        <v>57.196581000000002</v>
      </c>
      <c r="G71" s="1">
        <f>VLOOKUP(A71,'ADM Data'!$A$2:$I$357,6,FALSE)</f>
        <v>136.796189</v>
      </c>
      <c r="H71" s="1">
        <f>VLOOKUP(A71,'ADM Data'!$A$2:$I$357,7,FALSE)</f>
        <v>234.06463099999999</v>
      </c>
      <c r="I71" s="1">
        <f>VLOOKUP(A71,'ADM Data'!$A$2:$I$357,8,FALSE)</f>
        <v>24.796296000000002</v>
      </c>
      <c r="J71" s="1">
        <f>VLOOKUP(A71,'ADM Data'!$A$2:$I$357,9,FALSE)</f>
        <v>0</v>
      </c>
      <c r="K71" s="1">
        <f>VLOOKUP(A71,'ADM Data'!$A$2:$AA$357,26,FALSE)</f>
        <v>0</v>
      </c>
    </row>
    <row r="72" spans="1:11">
      <c r="A72" s="94" t="s">
        <v>244</v>
      </c>
      <c r="B72" t="s">
        <v>1872</v>
      </c>
      <c r="C72" t="s">
        <v>75</v>
      </c>
      <c r="D72" s="12" t="s">
        <v>1070</v>
      </c>
      <c r="E72" s="1">
        <f>VLOOKUP(A72,'ADM Data'!$A$2:$J$357,10,FALSE)</f>
        <v>192.74979300000001</v>
      </c>
      <c r="F72" s="1">
        <f>VLOOKUP(A72,'ADM Data'!$A$2:$I$357,5,FALSE)</f>
        <v>32.612938</v>
      </c>
      <c r="G72" s="1">
        <f>VLOOKUP(A72,'ADM Data'!$A$2:$I$357,6,FALSE)</f>
        <v>70.630681999999993</v>
      </c>
      <c r="H72" s="1">
        <f>VLOOKUP(A72,'ADM Data'!$A$2:$I$357,7,FALSE)</f>
        <v>89.506173000000004</v>
      </c>
      <c r="I72" s="1">
        <f>VLOOKUP(A72,'ADM Data'!$A$2:$I$357,8,FALSE)</f>
        <v>0</v>
      </c>
      <c r="J72" s="1">
        <f>VLOOKUP(A72,'ADM Data'!$A$2:$I$357,9,FALSE)</f>
        <v>0</v>
      </c>
      <c r="K72" s="1">
        <f>VLOOKUP(A72,'ADM Data'!$A$2:$AA$357,26,FALSE)</f>
        <v>0</v>
      </c>
    </row>
    <row r="73" spans="1:11">
      <c r="A73" s="94" t="s">
        <v>246</v>
      </c>
      <c r="B73" t="s">
        <v>1873</v>
      </c>
      <c r="C73" t="s">
        <v>108</v>
      </c>
      <c r="D73" s="12" t="s">
        <v>1070</v>
      </c>
      <c r="E73" s="1">
        <f>VLOOKUP(A73,'ADM Data'!$A$2:$J$357,10,FALSE)</f>
        <v>268.976606</v>
      </c>
      <c r="F73" s="1">
        <f>VLOOKUP(A73,'ADM Data'!$A$2:$I$357,5,FALSE)</f>
        <v>43.187134</v>
      </c>
      <c r="G73" s="1">
        <f>VLOOKUP(A73,'ADM Data'!$A$2:$I$357,6,FALSE)</f>
        <v>101.350877</v>
      </c>
      <c r="H73" s="1">
        <f>VLOOKUP(A73,'ADM Data'!$A$2:$I$357,7,FALSE)</f>
        <v>124.43859500000001</v>
      </c>
      <c r="I73" s="1">
        <f>VLOOKUP(A73,'ADM Data'!$A$2:$I$357,8,FALSE)</f>
        <v>0</v>
      </c>
      <c r="J73" s="1">
        <f>VLOOKUP(A73,'ADM Data'!$A$2:$I$357,9,FALSE)</f>
        <v>0</v>
      </c>
      <c r="K73" s="1">
        <f>VLOOKUP(A73,'ADM Data'!$A$2:$AA$357,26,FALSE)</f>
        <v>0</v>
      </c>
    </row>
    <row r="74" spans="1:11">
      <c r="A74" s="94" t="s">
        <v>248</v>
      </c>
      <c r="B74" t="s">
        <v>1874</v>
      </c>
      <c r="C74" t="s">
        <v>80</v>
      </c>
      <c r="D74" s="12" t="s">
        <v>1070</v>
      </c>
      <c r="E74" s="1">
        <f>VLOOKUP(A74,'ADM Data'!$A$2:$J$357,10,FALSE)</f>
        <v>384.81575300000003</v>
      </c>
      <c r="F74" s="1">
        <f>VLOOKUP(A74,'ADM Data'!$A$2:$I$357,5,FALSE)</f>
        <v>45.817140999999999</v>
      </c>
      <c r="G74" s="1">
        <f>VLOOKUP(A74,'ADM Data'!$A$2:$I$357,6,FALSE)</f>
        <v>123.09709100000001</v>
      </c>
      <c r="H74" s="1">
        <f>VLOOKUP(A74,'ADM Data'!$A$2:$I$357,7,FALSE)</f>
        <v>196.57570200000001</v>
      </c>
      <c r="I74" s="1">
        <f>VLOOKUP(A74,'ADM Data'!$A$2:$I$357,8,FALSE)</f>
        <v>0</v>
      </c>
      <c r="J74" s="1">
        <f>VLOOKUP(A74,'ADM Data'!$A$2:$I$357,9,FALSE)</f>
        <v>19.325818999999999</v>
      </c>
      <c r="K74" s="1">
        <f>VLOOKUP(A74,'ADM Data'!$A$2:$AA$357,26,FALSE)</f>
        <v>0</v>
      </c>
    </row>
    <row r="75" spans="1:11">
      <c r="A75" s="94" t="s">
        <v>250</v>
      </c>
      <c r="B75" t="s">
        <v>1875</v>
      </c>
      <c r="C75" t="s">
        <v>93</v>
      </c>
      <c r="D75" s="12" t="s">
        <v>1070</v>
      </c>
      <c r="E75" s="1">
        <f>VLOOKUP(A75,'ADM Data'!$A$2:$J$357,10,FALSE)</f>
        <v>314.735906</v>
      </c>
      <c r="F75" s="1">
        <f>VLOOKUP(A75,'ADM Data'!$A$2:$I$357,5,FALSE)</f>
        <v>0</v>
      </c>
      <c r="G75" s="1">
        <f>VLOOKUP(A75,'ADM Data'!$A$2:$I$357,6,FALSE)</f>
        <v>0</v>
      </c>
      <c r="H75" s="1">
        <f>VLOOKUP(A75,'ADM Data'!$A$2:$I$357,7,FALSE)</f>
        <v>0</v>
      </c>
      <c r="I75" s="1">
        <f>VLOOKUP(A75,'ADM Data'!$A$2:$I$357,8,FALSE)</f>
        <v>290.33966500000002</v>
      </c>
      <c r="J75" s="1">
        <f>VLOOKUP(A75,'ADM Data'!$A$2:$I$357,9,FALSE)</f>
        <v>24.396241</v>
      </c>
      <c r="K75" s="1">
        <f>VLOOKUP(A75,'ADM Data'!$A$2:$AA$357,26,FALSE)</f>
        <v>0.129944</v>
      </c>
    </row>
    <row r="76" spans="1:11">
      <c r="A76" s="94" t="s">
        <v>252</v>
      </c>
      <c r="B76" t="s">
        <v>253</v>
      </c>
      <c r="C76" t="s">
        <v>125</v>
      </c>
      <c r="D76" s="12" t="s">
        <v>1070</v>
      </c>
      <c r="E76" s="1">
        <f>VLOOKUP(A76,'ADM Data'!$A$2:$J$357,10,FALSE)</f>
        <v>402.55774299999996</v>
      </c>
      <c r="F76" s="1">
        <f>VLOOKUP(A76,'ADM Data'!$A$2:$I$357,5,FALSE)</f>
        <v>46.947671</v>
      </c>
      <c r="G76" s="1">
        <f>VLOOKUP(A76,'ADM Data'!$A$2:$I$357,6,FALSE)</f>
        <v>146.563954</v>
      </c>
      <c r="H76" s="1">
        <f>VLOOKUP(A76,'ADM Data'!$A$2:$I$357,7,FALSE)</f>
        <v>209.04611800000001</v>
      </c>
      <c r="I76" s="1">
        <f>VLOOKUP(A76,'ADM Data'!$A$2:$I$357,8,FALSE)</f>
        <v>0</v>
      </c>
      <c r="J76" s="1">
        <f>VLOOKUP(A76,'ADM Data'!$A$2:$I$357,9,FALSE)</f>
        <v>0</v>
      </c>
      <c r="K76" s="1">
        <f>VLOOKUP(A76,'ADM Data'!$A$2:$AA$357,26,FALSE)</f>
        <v>0</v>
      </c>
    </row>
    <row r="77" spans="1:11">
      <c r="A77" s="94" t="s">
        <v>254</v>
      </c>
      <c r="B77" t="s">
        <v>1876</v>
      </c>
      <c r="C77" t="s">
        <v>98</v>
      </c>
      <c r="D77" s="12" t="s">
        <v>1070</v>
      </c>
      <c r="E77" s="1">
        <f>VLOOKUP(A77,'ADM Data'!$A$2:$J$357,10,FALSE)</f>
        <v>92.057958999999997</v>
      </c>
      <c r="F77" s="1">
        <f>VLOOKUP(A77,'ADM Data'!$A$2:$I$357,5,FALSE)</f>
        <v>0</v>
      </c>
      <c r="G77" s="1">
        <f>VLOOKUP(A77,'ADM Data'!$A$2:$I$357,6,FALSE)</f>
        <v>0</v>
      </c>
      <c r="H77" s="1">
        <f>VLOOKUP(A77,'ADM Data'!$A$2:$I$357,7,FALSE)</f>
        <v>0</v>
      </c>
      <c r="I77" s="1">
        <f>VLOOKUP(A77,'ADM Data'!$A$2:$I$357,8,FALSE)</f>
        <v>92.057958999999997</v>
      </c>
      <c r="J77" s="1">
        <f>VLOOKUP(A77,'ADM Data'!$A$2:$I$357,9,FALSE)</f>
        <v>0</v>
      </c>
      <c r="K77" s="1">
        <f>VLOOKUP(A77,'ADM Data'!$A$2:$AA$357,26,FALSE)</f>
        <v>0</v>
      </c>
    </row>
    <row r="78" spans="1:11">
      <c r="A78" s="94" t="s">
        <v>256</v>
      </c>
      <c r="B78" t="s">
        <v>257</v>
      </c>
      <c r="C78" t="s">
        <v>258</v>
      </c>
      <c r="D78" s="12" t="s">
        <v>1070</v>
      </c>
      <c r="E78" s="1">
        <f>VLOOKUP(A78,'ADM Data'!$A$2:$J$357,10,FALSE)</f>
        <v>187.23700100000002</v>
      </c>
      <c r="F78" s="1">
        <f>VLOOKUP(A78,'ADM Data'!$A$2:$I$357,5,FALSE)</f>
        <v>25.057804999999998</v>
      </c>
      <c r="G78" s="1">
        <f>VLOOKUP(A78,'ADM Data'!$A$2:$I$357,6,FALSE)</f>
        <v>68.381505000000004</v>
      </c>
      <c r="H78" s="1">
        <f>VLOOKUP(A78,'ADM Data'!$A$2:$I$357,7,FALSE)</f>
        <v>93.797691</v>
      </c>
      <c r="I78" s="1">
        <f>VLOOKUP(A78,'ADM Data'!$A$2:$I$357,8,FALSE)</f>
        <v>0</v>
      </c>
      <c r="J78" s="1">
        <f>VLOOKUP(A78,'ADM Data'!$A$2:$I$357,9,FALSE)</f>
        <v>0</v>
      </c>
      <c r="K78" s="1">
        <f>VLOOKUP(A78,'ADM Data'!$A$2:$AA$357,26,FALSE)</f>
        <v>0</v>
      </c>
    </row>
    <row r="79" spans="1:11">
      <c r="A79" s="94" t="s">
        <v>259</v>
      </c>
      <c r="B79" t="s">
        <v>260</v>
      </c>
      <c r="C79" t="s">
        <v>80</v>
      </c>
      <c r="D79" s="12" t="s">
        <v>1070</v>
      </c>
      <c r="E79" s="1">
        <f>VLOOKUP(A79,'ADM Data'!$A$2:$J$357,10,FALSE)</f>
        <v>254.40909300000001</v>
      </c>
      <c r="F79" s="1">
        <f>VLOOKUP(A79,'ADM Data'!$A$2:$I$357,5,FALSE)</f>
        <v>25.772727</v>
      </c>
      <c r="G79" s="1">
        <f>VLOOKUP(A79,'ADM Data'!$A$2:$I$357,6,FALSE)</f>
        <v>78.278409999999994</v>
      </c>
      <c r="H79" s="1">
        <f>VLOOKUP(A79,'ADM Data'!$A$2:$I$357,7,FALSE)</f>
        <v>115.60924900000001</v>
      </c>
      <c r="I79" s="1">
        <f>VLOOKUP(A79,'ADM Data'!$A$2:$I$357,8,FALSE)</f>
        <v>0</v>
      </c>
      <c r="J79" s="1">
        <f>VLOOKUP(A79,'ADM Data'!$A$2:$I$357,9,FALSE)</f>
        <v>34.748707000000003</v>
      </c>
      <c r="K79" s="1">
        <f>VLOOKUP(A79,'ADM Data'!$A$2:$AA$357,26,FALSE)</f>
        <v>0</v>
      </c>
    </row>
    <row r="80" spans="1:11">
      <c r="A80" s="94" t="s">
        <v>261</v>
      </c>
      <c r="B80" t="s">
        <v>262</v>
      </c>
      <c r="C80" t="s">
        <v>93</v>
      </c>
      <c r="D80" s="12" t="s">
        <v>1070</v>
      </c>
      <c r="E80" s="1">
        <f>VLOOKUP(A80,'ADM Data'!$A$2:$J$357,10,FALSE)</f>
        <v>258.00424400000003</v>
      </c>
      <c r="F80" s="1">
        <f>VLOOKUP(A80,'ADM Data'!$A$2:$I$357,5,FALSE)</f>
        <v>26.024636000000001</v>
      </c>
      <c r="G80" s="1">
        <f>VLOOKUP(A80,'ADM Data'!$A$2:$I$357,6,FALSE)</f>
        <v>102.72952100000001</v>
      </c>
      <c r="H80" s="1">
        <f>VLOOKUP(A80,'ADM Data'!$A$2:$I$357,7,FALSE)</f>
        <v>124.652265</v>
      </c>
      <c r="I80" s="1">
        <f>VLOOKUP(A80,'ADM Data'!$A$2:$I$357,8,FALSE)</f>
        <v>0</v>
      </c>
      <c r="J80" s="1">
        <f>VLOOKUP(A80,'ADM Data'!$A$2:$I$357,9,FALSE)</f>
        <v>4.5978219999999999</v>
      </c>
      <c r="K80" s="1">
        <f>VLOOKUP(A80,'ADM Data'!$A$2:$AA$357,26,FALSE)</f>
        <v>0</v>
      </c>
    </row>
    <row r="81" spans="1:11">
      <c r="A81" s="94" t="s">
        <v>263</v>
      </c>
      <c r="B81" t="s">
        <v>264</v>
      </c>
      <c r="C81" t="s">
        <v>93</v>
      </c>
      <c r="D81" s="12" t="s">
        <v>1070</v>
      </c>
      <c r="E81" s="1">
        <f>VLOOKUP(A81,'ADM Data'!$A$2:$J$357,10,FALSE)</f>
        <v>216.50561300000001</v>
      </c>
      <c r="F81" s="1">
        <f>VLOOKUP(A81,'ADM Data'!$A$2:$I$357,5,FALSE)</f>
        <v>21.251573</v>
      </c>
      <c r="G81" s="1">
        <f>VLOOKUP(A81,'ADM Data'!$A$2:$I$357,6,FALSE)</f>
        <v>77.881494000000004</v>
      </c>
      <c r="H81" s="1">
        <f>VLOOKUP(A81,'ADM Data'!$A$2:$I$357,7,FALSE)</f>
        <v>117.372546</v>
      </c>
      <c r="I81" s="1">
        <f>VLOOKUP(A81,'ADM Data'!$A$2:$I$357,8,FALSE)</f>
        <v>0</v>
      </c>
      <c r="J81" s="1">
        <f>VLOOKUP(A81,'ADM Data'!$A$2:$I$357,9,FALSE)</f>
        <v>0</v>
      </c>
      <c r="K81" s="1">
        <f>VLOOKUP(A81,'ADM Data'!$A$2:$AA$357,26,FALSE)</f>
        <v>0</v>
      </c>
    </row>
    <row r="82" spans="1:11">
      <c r="A82" s="94" t="s">
        <v>265</v>
      </c>
      <c r="B82" t="s">
        <v>1877</v>
      </c>
      <c r="C82" t="s">
        <v>93</v>
      </c>
      <c r="D82" s="12" t="s">
        <v>1070</v>
      </c>
      <c r="E82" s="1">
        <f>VLOOKUP(A82,'ADM Data'!$A$2:$J$357,10,FALSE)</f>
        <v>198.09424899999999</v>
      </c>
      <c r="F82" s="1">
        <f>VLOOKUP(A82,'ADM Data'!$A$2:$I$357,5,FALSE)</f>
        <v>0</v>
      </c>
      <c r="G82" s="1">
        <f>VLOOKUP(A82,'ADM Data'!$A$2:$I$357,6,FALSE)</f>
        <v>0</v>
      </c>
      <c r="H82" s="1">
        <f>VLOOKUP(A82,'ADM Data'!$A$2:$I$357,7,FALSE)</f>
        <v>0</v>
      </c>
      <c r="I82" s="1">
        <f>VLOOKUP(A82,'ADM Data'!$A$2:$I$357,8,FALSE)</f>
        <v>198.09424899999999</v>
      </c>
      <c r="J82" s="1">
        <f>VLOOKUP(A82,'ADM Data'!$A$2:$I$357,9,FALSE)</f>
        <v>0</v>
      </c>
      <c r="K82" s="1">
        <f>VLOOKUP(A82,'ADM Data'!$A$2:$AA$357,26,FALSE)</f>
        <v>0</v>
      </c>
    </row>
    <row r="83" spans="1:11">
      <c r="A83" s="94" t="s">
        <v>267</v>
      </c>
      <c r="B83" t="s">
        <v>1878</v>
      </c>
      <c r="C83" t="s">
        <v>72</v>
      </c>
      <c r="D83" s="12" t="s">
        <v>1070</v>
      </c>
      <c r="E83" s="1">
        <f>VLOOKUP(A83,'ADM Data'!$A$2:$J$357,10,FALSE)</f>
        <v>87.466116999999997</v>
      </c>
      <c r="F83" s="1">
        <f>VLOOKUP(A83,'ADM Data'!$A$2:$I$357,5,FALSE)</f>
        <v>0</v>
      </c>
      <c r="G83" s="1">
        <f>VLOOKUP(A83,'ADM Data'!$A$2:$I$357,6,FALSE)</f>
        <v>0</v>
      </c>
      <c r="H83" s="1">
        <f>VLOOKUP(A83,'ADM Data'!$A$2:$I$357,7,FALSE)</f>
        <v>0</v>
      </c>
      <c r="I83" s="1">
        <f>VLOOKUP(A83,'ADM Data'!$A$2:$I$357,8,FALSE)</f>
        <v>59.293861</v>
      </c>
      <c r="J83" s="1">
        <f>VLOOKUP(A83,'ADM Data'!$A$2:$I$357,9,FALSE)</f>
        <v>28.172256000000001</v>
      </c>
      <c r="K83" s="1">
        <f>VLOOKUP(A83,'ADM Data'!$A$2:$AA$357,26,FALSE)</f>
        <v>0</v>
      </c>
    </row>
    <row r="84" spans="1:11">
      <c r="A84" s="94" t="s">
        <v>269</v>
      </c>
      <c r="B84" t="s">
        <v>1879</v>
      </c>
      <c r="C84" t="s">
        <v>80</v>
      </c>
      <c r="D84" s="12" t="s">
        <v>1070</v>
      </c>
      <c r="E84" s="1">
        <f>VLOOKUP(A84,'ADM Data'!$A$2:$J$357,10,FALSE)</f>
        <v>381.35133300000001</v>
      </c>
      <c r="F84" s="1">
        <f>VLOOKUP(A84,'ADM Data'!$A$2:$I$357,5,FALSE)</f>
        <v>27.30142</v>
      </c>
      <c r="G84" s="1">
        <f>VLOOKUP(A84,'ADM Data'!$A$2:$I$357,6,FALSE)</f>
        <v>107.890676</v>
      </c>
      <c r="H84" s="1">
        <f>VLOOKUP(A84,'ADM Data'!$A$2:$I$357,7,FALSE)</f>
        <v>219.83027200000001</v>
      </c>
      <c r="I84" s="1">
        <f>VLOOKUP(A84,'ADM Data'!$A$2:$I$357,8,FALSE)</f>
        <v>26.328965</v>
      </c>
      <c r="J84" s="1">
        <f>VLOOKUP(A84,'ADM Data'!$A$2:$I$357,9,FALSE)</f>
        <v>0</v>
      </c>
      <c r="K84" s="1">
        <f>VLOOKUP(A84,'ADM Data'!$A$2:$AA$357,26,FALSE)</f>
        <v>0</v>
      </c>
    </row>
    <row r="85" spans="1:11">
      <c r="A85" s="94" t="s">
        <v>271</v>
      </c>
      <c r="B85" t="s">
        <v>272</v>
      </c>
      <c r="C85" t="s">
        <v>93</v>
      </c>
      <c r="D85" s="12" t="s">
        <v>1070</v>
      </c>
      <c r="E85" s="1">
        <f>VLOOKUP(A85,'ADM Data'!$A$2:$J$357,10,FALSE)</f>
        <v>563.41800799999999</v>
      </c>
      <c r="F85" s="1">
        <f>VLOOKUP(A85,'ADM Data'!$A$2:$I$357,5,FALSE)</f>
        <v>61.847451</v>
      </c>
      <c r="G85" s="1">
        <f>VLOOKUP(A85,'ADM Data'!$A$2:$I$357,6,FALSE)</f>
        <v>181.83048400000001</v>
      </c>
      <c r="H85" s="1">
        <f>VLOOKUP(A85,'ADM Data'!$A$2:$I$357,7,FALSE)</f>
        <v>319.740073</v>
      </c>
      <c r="I85" s="1">
        <f>VLOOKUP(A85,'ADM Data'!$A$2:$I$357,8,FALSE)</f>
        <v>0</v>
      </c>
      <c r="J85" s="1">
        <f>VLOOKUP(A85,'ADM Data'!$A$2:$I$357,9,FALSE)</f>
        <v>0</v>
      </c>
      <c r="K85" s="1">
        <f>VLOOKUP(A85,'ADM Data'!$A$2:$AA$357,26,FALSE)</f>
        <v>0</v>
      </c>
    </row>
    <row r="86" spans="1:11">
      <c r="A86" s="94" t="s">
        <v>273</v>
      </c>
      <c r="B86" t="s">
        <v>274</v>
      </c>
      <c r="C86" t="s">
        <v>68</v>
      </c>
      <c r="D86" s="12" t="s">
        <v>1070</v>
      </c>
      <c r="E86" s="1">
        <f>VLOOKUP(A86,'ADM Data'!$A$2:$J$357,10,FALSE)</f>
        <v>46.078729000000003</v>
      </c>
      <c r="F86" s="1">
        <f>VLOOKUP(A86,'ADM Data'!$A$2:$I$357,5,FALSE)</f>
        <v>0</v>
      </c>
      <c r="G86" s="1">
        <f>VLOOKUP(A86,'ADM Data'!$A$2:$I$357,6,FALSE)</f>
        <v>0</v>
      </c>
      <c r="H86" s="1">
        <f>VLOOKUP(A86,'ADM Data'!$A$2:$I$357,7,FALSE)</f>
        <v>0</v>
      </c>
      <c r="I86" s="1">
        <f>VLOOKUP(A86,'ADM Data'!$A$2:$I$357,8,FALSE)</f>
        <v>46.078729000000003</v>
      </c>
      <c r="J86" s="1">
        <f>VLOOKUP(A86,'ADM Data'!$A$2:$I$357,9,FALSE)</f>
        <v>0</v>
      </c>
      <c r="K86" s="1">
        <f>VLOOKUP(A86,'ADM Data'!$A$2:$AA$357,26,FALSE)</f>
        <v>0</v>
      </c>
    </row>
    <row r="87" spans="1:11">
      <c r="A87" s="94" t="s">
        <v>276</v>
      </c>
      <c r="B87" t="s">
        <v>1880</v>
      </c>
      <c r="C87" t="s">
        <v>278</v>
      </c>
      <c r="D87" s="12" t="s">
        <v>1070</v>
      </c>
      <c r="E87" s="1">
        <f>VLOOKUP(A87,'ADM Data'!$A$2:$J$357,10,FALSE)</f>
        <v>154.20589699999999</v>
      </c>
      <c r="F87" s="1">
        <f>VLOOKUP(A87,'ADM Data'!$A$2:$I$357,5,FALSE)</f>
        <v>0</v>
      </c>
      <c r="G87" s="1">
        <f>VLOOKUP(A87,'ADM Data'!$A$2:$I$357,6,FALSE)</f>
        <v>0</v>
      </c>
      <c r="H87" s="1">
        <f>VLOOKUP(A87,'ADM Data'!$A$2:$I$357,7,FALSE)</f>
        <v>0</v>
      </c>
      <c r="I87" s="1">
        <f>VLOOKUP(A87,'ADM Data'!$A$2:$I$357,8,FALSE)</f>
        <v>154.20589699999999</v>
      </c>
      <c r="J87" s="1">
        <f>VLOOKUP(A87,'ADM Data'!$A$2:$I$357,9,FALSE)</f>
        <v>0</v>
      </c>
      <c r="K87" s="1">
        <f>VLOOKUP(A87,'ADM Data'!$A$2:$AA$357,26,FALSE)</f>
        <v>4.1022730000000003</v>
      </c>
    </row>
    <row r="88" spans="1:11">
      <c r="A88" s="94" t="s">
        <v>279</v>
      </c>
      <c r="B88" t="s">
        <v>1881</v>
      </c>
      <c r="C88" t="s">
        <v>80</v>
      </c>
      <c r="D88" s="12" t="s">
        <v>1070</v>
      </c>
      <c r="E88" s="1">
        <f>VLOOKUP(A88,'ADM Data'!$A$2:$J$357,10,FALSE)</f>
        <v>196.100188</v>
      </c>
      <c r="F88" s="1">
        <f>VLOOKUP(A88,'ADM Data'!$A$2:$I$357,5,FALSE)</f>
        <v>19.301687000000001</v>
      </c>
      <c r="G88" s="1">
        <f>VLOOKUP(A88,'ADM Data'!$A$2:$I$357,6,FALSE)</f>
        <v>62.065893000000003</v>
      </c>
      <c r="H88" s="1">
        <f>VLOOKUP(A88,'ADM Data'!$A$2:$I$357,7,FALSE)</f>
        <v>114.732608</v>
      </c>
      <c r="I88" s="1">
        <f>VLOOKUP(A88,'ADM Data'!$A$2:$I$357,8,FALSE)</f>
        <v>0</v>
      </c>
      <c r="J88" s="1">
        <f>VLOOKUP(A88,'ADM Data'!$A$2:$I$357,9,FALSE)</f>
        <v>0</v>
      </c>
      <c r="K88" s="1">
        <f>VLOOKUP(A88,'ADM Data'!$A$2:$AA$357,26,FALSE)</f>
        <v>0</v>
      </c>
    </row>
    <row r="89" spans="1:11">
      <c r="A89" s="94" t="s">
        <v>282</v>
      </c>
      <c r="B89" t="s">
        <v>1882</v>
      </c>
      <c r="C89" t="s">
        <v>93</v>
      </c>
      <c r="D89" s="12" t="s">
        <v>1070</v>
      </c>
      <c r="E89" s="1">
        <f>VLOOKUP(A89,'ADM Data'!$A$2:$J$357,10,FALSE)</f>
        <v>431.26380999999998</v>
      </c>
      <c r="F89" s="1">
        <f>VLOOKUP(A89,'ADM Data'!$A$2:$I$357,5,FALSE)</f>
        <v>0</v>
      </c>
      <c r="G89" s="1">
        <f>VLOOKUP(A89,'ADM Data'!$A$2:$I$357,6,FALSE)</f>
        <v>0</v>
      </c>
      <c r="H89" s="1">
        <f>VLOOKUP(A89,'ADM Data'!$A$2:$I$357,7,FALSE)</f>
        <v>410.745769</v>
      </c>
      <c r="I89" s="1">
        <f>VLOOKUP(A89,'ADM Data'!$A$2:$I$357,8,FALSE)</f>
        <v>0</v>
      </c>
      <c r="J89" s="1">
        <f>VLOOKUP(A89,'ADM Data'!$A$2:$I$357,9,FALSE)</f>
        <v>20.518041</v>
      </c>
      <c r="K89" s="1">
        <f>VLOOKUP(A89,'ADM Data'!$A$2:$AA$357,26,FALSE)</f>
        <v>0</v>
      </c>
    </row>
    <row r="90" spans="1:11">
      <c r="A90" s="94" t="s">
        <v>284</v>
      </c>
      <c r="B90" t="s">
        <v>285</v>
      </c>
      <c r="C90" t="s">
        <v>230</v>
      </c>
      <c r="D90" s="12" t="s">
        <v>1070</v>
      </c>
      <c r="E90" s="1">
        <f>VLOOKUP(A90,'ADM Data'!$A$2:$J$357,10,FALSE)</f>
        <v>371.43168900000001</v>
      </c>
      <c r="F90" s="1">
        <f>VLOOKUP(A90,'ADM Data'!$A$2:$I$357,5,FALSE)</f>
        <v>40.135593</v>
      </c>
      <c r="G90" s="1">
        <f>VLOOKUP(A90,'ADM Data'!$A$2:$I$357,6,FALSE)</f>
        <v>131.143553</v>
      </c>
      <c r="H90" s="1">
        <f>VLOOKUP(A90,'ADM Data'!$A$2:$I$357,7,FALSE)</f>
        <v>200.15254300000001</v>
      </c>
      <c r="I90" s="1">
        <f>VLOOKUP(A90,'ADM Data'!$A$2:$I$357,8,FALSE)</f>
        <v>0</v>
      </c>
      <c r="J90" s="1">
        <f>VLOOKUP(A90,'ADM Data'!$A$2:$I$357,9,FALSE)</f>
        <v>0</v>
      </c>
      <c r="K90" s="1">
        <f>VLOOKUP(A90,'ADM Data'!$A$2:$AA$357,26,FALSE)</f>
        <v>0</v>
      </c>
    </row>
    <row r="91" spans="1:11">
      <c r="A91" s="94" t="s">
        <v>286</v>
      </c>
      <c r="B91" t="s">
        <v>1883</v>
      </c>
      <c r="C91" t="s">
        <v>72</v>
      </c>
      <c r="D91" s="12" t="s">
        <v>1070</v>
      </c>
      <c r="E91" s="1">
        <f>VLOOKUP(A91,'ADM Data'!$A$2:$J$357,10,FALSE)</f>
        <v>321.64285699999999</v>
      </c>
      <c r="F91" s="1">
        <f>VLOOKUP(A91,'ADM Data'!$A$2:$I$357,5,FALSE)</f>
        <v>0</v>
      </c>
      <c r="G91" s="1">
        <f>VLOOKUP(A91,'ADM Data'!$A$2:$I$357,6,FALSE)</f>
        <v>0</v>
      </c>
      <c r="H91" s="1">
        <f>VLOOKUP(A91,'ADM Data'!$A$2:$I$357,7,FALSE)</f>
        <v>0</v>
      </c>
      <c r="I91" s="1">
        <f>VLOOKUP(A91,'ADM Data'!$A$2:$I$357,8,FALSE)</f>
        <v>321.64285699999999</v>
      </c>
      <c r="J91" s="1">
        <f>VLOOKUP(A91,'ADM Data'!$A$2:$I$357,9,FALSE)</f>
        <v>0</v>
      </c>
      <c r="K91" s="1">
        <f>VLOOKUP(A91,'ADM Data'!$A$2:$AA$357,26,FALSE)</f>
        <v>0</v>
      </c>
    </row>
    <row r="92" spans="1:11">
      <c r="A92" s="94" t="s">
        <v>288</v>
      </c>
      <c r="B92" t="s">
        <v>1884</v>
      </c>
      <c r="C92" t="s">
        <v>93</v>
      </c>
      <c r="D92" s="12" t="s">
        <v>1070</v>
      </c>
      <c r="E92" s="1">
        <f>VLOOKUP(A92,'ADM Data'!$A$2:$J$357,10,FALSE)</f>
        <v>310.31817999999998</v>
      </c>
      <c r="F92" s="1">
        <f>VLOOKUP(A92,'ADM Data'!$A$2:$I$357,5,FALSE)</f>
        <v>51.933328000000003</v>
      </c>
      <c r="G92" s="1">
        <f>VLOOKUP(A92,'ADM Data'!$A$2:$I$357,6,FALSE)</f>
        <v>150.078791</v>
      </c>
      <c r="H92" s="1">
        <f>VLOOKUP(A92,'ADM Data'!$A$2:$I$357,7,FALSE)</f>
        <v>108.306061</v>
      </c>
      <c r="I92" s="1">
        <f>VLOOKUP(A92,'ADM Data'!$A$2:$I$357,8,FALSE)</f>
        <v>0</v>
      </c>
      <c r="J92" s="1">
        <f>VLOOKUP(A92,'ADM Data'!$A$2:$I$357,9,FALSE)</f>
        <v>0</v>
      </c>
      <c r="K92" s="1">
        <f>VLOOKUP(A92,'ADM Data'!$A$2:$AA$357,26,FALSE)</f>
        <v>0</v>
      </c>
    </row>
    <row r="93" spans="1:11">
      <c r="A93" s="94" t="s">
        <v>290</v>
      </c>
      <c r="B93" t="s">
        <v>291</v>
      </c>
      <c r="C93" t="s">
        <v>68</v>
      </c>
      <c r="D93" s="12" t="s">
        <v>1070</v>
      </c>
      <c r="E93" s="1">
        <f>VLOOKUP(A93,'ADM Data'!$A$2:$J$357,10,FALSE)</f>
        <v>416.23417699999999</v>
      </c>
      <c r="F93" s="1">
        <f>VLOOKUP(A93,'ADM Data'!$A$2:$I$357,5,FALSE)</f>
        <v>49.177214999999997</v>
      </c>
      <c r="G93" s="1">
        <f>VLOOKUP(A93,'ADM Data'!$A$2:$I$357,6,FALSE)</f>
        <v>172.746836</v>
      </c>
      <c r="H93" s="1">
        <f>VLOOKUP(A93,'ADM Data'!$A$2:$I$357,7,FALSE)</f>
        <v>194.310126</v>
      </c>
      <c r="I93" s="1">
        <f>VLOOKUP(A93,'ADM Data'!$A$2:$I$357,8,FALSE)</f>
        <v>0</v>
      </c>
      <c r="J93" s="1">
        <f>VLOOKUP(A93,'ADM Data'!$A$2:$I$357,9,FALSE)</f>
        <v>0</v>
      </c>
      <c r="K93" s="1">
        <f>VLOOKUP(A93,'ADM Data'!$A$2:$AA$357,26,FALSE)</f>
        <v>0</v>
      </c>
    </row>
    <row r="94" spans="1:11">
      <c r="A94" s="94" t="s">
        <v>292</v>
      </c>
      <c r="B94" t="s">
        <v>293</v>
      </c>
      <c r="C94" t="s">
        <v>72</v>
      </c>
      <c r="D94" s="12" t="s">
        <v>1070</v>
      </c>
      <c r="E94" s="1">
        <f>VLOOKUP(A94,'ADM Data'!$A$2:$J$357,10,FALSE)</f>
        <v>490.09479799999997</v>
      </c>
      <c r="F94" s="1">
        <f>VLOOKUP(A94,'ADM Data'!$A$2:$I$357,5,FALSE)</f>
        <v>66.485866000000001</v>
      </c>
      <c r="G94" s="1">
        <f>VLOOKUP(A94,'ADM Data'!$A$2:$I$357,6,FALSE)</f>
        <v>174.993199</v>
      </c>
      <c r="H94" s="1">
        <f>VLOOKUP(A94,'ADM Data'!$A$2:$I$357,7,FALSE)</f>
        <v>248.61573300000001</v>
      </c>
      <c r="I94" s="1">
        <f>VLOOKUP(A94,'ADM Data'!$A$2:$I$357,8,FALSE)</f>
        <v>0</v>
      </c>
      <c r="J94" s="1">
        <f>VLOOKUP(A94,'ADM Data'!$A$2:$I$357,9,FALSE)</f>
        <v>0</v>
      </c>
      <c r="K94" s="1">
        <f>VLOOKUP(A94,'ADM Data'!$A$2:$AA$357,26,FALSE)</f>
        <v>0</v>
      </c>
    </row>
    <row r="95" spans="1:11">
      <c r="A95" s="94" t="s">
        <v>294</v>
      </c>
      <c r="B95" t="s">
        <v>1885</v>
      </c>
      <c r="C95" t="s">
        <v>296</v>
      </c>
      <c r="D95" s="12" t="s">
        <v>1070</v>
      </c>
      <c r="E95" s="1">
        <f>VLOOKUP(A95,'ADM Data'!$A$2:$J$357,10,FALSE)</f>
        <v>61.659695999999997</v>
      </c>
      <c r="F95" s="1">
        <f>VLOOKUP(A95,'ADM Data'!$A$2:$I$357,5,FALSE)</f>
        <v>0</v>
      </c>
      <c r="G95" s="1">
        <f>VLOOKUP(A95,'ADM Data'!$A$2:$I$357,6,FALSE)</f>
        <v>0</v>
      </c>
      <c r="H95" s="1">
        <f>VLOOKUP(A95,'ADM Data'!$A$2:$I$357,7,FALSE)</f>
        <v>10.580940999999999</v>
      </c>
      <c r="I95" s="1">
        <f>VLOOKUP(A95,'ADM Data'!$A$2:$I$357,8,FALSE)</f>
        <v>39.471702999999998</v>
      </c>
      <c r="J95" s="1">
        <f>VLOOKUP(A95,'ADM Data'!$A$2:$I$357,9,FALSE)</f>
        <v>11.607051999999999</v>
      </c>
      <c r="K95" s="1">
        <f>VLOOKUP(A95,'ADM Data'!$A$2:$AA$357,26,FALSE)</f>
        <v>3.3644080000000001</v>
      </c>
    </row>
    <row r="96" spans="1:11">
      <c r="A96" s="94" t="s">
        <v>297</v>
      </c>
      <c r="B96" t="s">
        <v>1886</v>
      </c>
      <c r="C96" t="s">
        <v>93</v>
      </c>
      <c r="D96" s="12" t="s">
        <v>1070</v>
      </c>
      <c r="E96" s="1">
        <f>VLOOKUP(A96,'ADM Data'!$A$2:$J$357,10,FALSE)</f>
        <v>722.34964100000002</v>
      </c>
      <c r="F96" s="1">
        <f>VLOOKUP(A96,'ADM Data'!$A$2:$I$357,5,FALSE)</f>
        <v>123.706817</v>
      </c>
      <c r="G96" s="1">
        <f>VLOOKUP(A96,'ADM Data'!$A$2:$I$357,6,FALSE)</f>
        <v>343.98947299999998</v>
      </c>
      <c r="H96" s="1">
        <f>VLOOKUP(A96,'ADM Data'!$A$2:$I$357,7,FALSE)</f>
        <v>254.65335099999999</v>
      </c>
      <c r="I96" s="1">
        <f>VLOOKUP(A96,'ADM Data'!$A$2:$I$357,8,FALSE)</f>
        <v>0</v>
      </c>
      <c r="J96" s="1">
        <f>VLOOKUP(A96,'ADM Data'!$A$2:$I$357,9,FALSE)</f>
        <v>0</v>
      </c>
      <c r="K96" s="1">
        <f>VLOOKUP(A96,'ADM Data'!$A$2:$AA$357,26,FALSE)</f>
        <v>0</v>
      </c>
    </row>
    <row r="97" spans="1:11">
      <c r="A97" s="94" t="s">
        <v>299</v>
      </c>
      <c r="B97" t="s">
        <v>2800</v>
      </c>
      <c r="C97" t="s">
        <v>108</v>
      </c>
      <c r="D97" s="12" t="s">
        <v>1070</v>
      </c>
      <c r="E97" s="1">
        <f>VLOOKUP(A97,'ADM Data'!$A$2:$J$357,10,FALSE)</f>
        <v>131.99082900000002</v>
      </c>
      <c r="F97" s="1">
        <f>VLOOKUP(A97,'ADM Data'!$A$2:$I$357,5,FALSE)</f>
        <v>0</v>
      </c>
      <c r="G97" s="1">
        <f>VLOOKUP(A97,'ADM Data'!$A$2:$I$357,6,FALSE)</f>
        <v>0</v>
      </c>
      <c r="H97" s="1">
        <f>VLOOKUP(A97,'ADM Data'!$A$2:$I$357,7,FALSE)</f>
        <v>16.111733000000001</v>
      </c>
      <c r="I97" s="1">
        <f>VLOOKUP(A97,'ADM Data'!$A$2:$I$357,8,FALSE)</f>
        <v>115.879096</v>
      </c>
      <c r="J97" s="1">
        <f>VLOOKUP(A97,'ADM Data'!$A$2:$I$357,9,FALSE)</f>
        <v>0</v>
      </c>
      <c r="K97" s="1">
        <f>VLOOKUP(A97,'ADM Data'!$A$2:$AA$357,26,FALSE)</f>
        <v>0</v>
      </c>
    </row>
    <row r="98" spans="1:11">
      <c r="A98" s="94" t="s">
        <v>301</v>
      </c>
      <c r="B98" t="s">
        <v>302</v>
      </c>
      <c r="C98" t="s">
        <v>93</v>
      </c>
      <c r="D98" s="12" t="s">
        <v>1070</v>
      </c>
      <c r="E98" s="1">
        <f>VLOOKUP(A98,'ADM Data'!$A$2:$J$357,10,FALSE)</f>
        <v>2250.1328940000003</v>
      </c>
      <c r="F98" s="1">
        <f>VLOOKUP(A98,'ADM Data'!$A$2:$I$357,5,FALSE)</f>
        <v>232.16731899999999</v>
      </c>
      <c r="G98" s="1">
        <f>VLOOKUP(A98,'ADM Data'!$A$2:$I$357,6,FALSE)</f>
        <v>667.06388200000004</v>
      </c>
      <c r="H98" s="1">
        <f>VLOOKUP(A98,'ADM Data'!$A$2:$I$357,7,FALSE)</f>
        <v>896.69108000000006</v>
      </c>
      <c r="I98" s="1">
        <f>VLOOKUP(A98,'ADM Data'!$A$2:$I$357,8,FALSE)</f>
        <v>454.21061300000002</v>
      </c>
      <c r="J98" s="1">
        <f>VLOOKUP(A98,'ADM Data'!$A$2:$I$357,9,FALSE)</f>
        <v>0</v>
      </c>
      <c r="K98" s="1">
        <f>VLOOKUP(A98,'ADM Data'!$A$2:$AA$357,26,FALSE)</f>
        <v>0</v>
      </c>
    </row>
    <row r="99" spans="1:11">
      <c r="A99" s="94" t="s">
        <v>303</v>
      </c>
      <c r="B99" t="s">
        <v>1887</v>
      </c>
      <c r="C99" t="s">
        <v>93</v>
      </c>
      <c r="D99" s="12" t="s">
        <v>1070</v>
      </c>
      <c r="E99" s="1">
        <f>VLOOKUP(A99,'ADM Data'!$A$2:$J$357,10,FALSE)</f>
        <v>400.00617499999998</v>
      </c>
      <c r="F99" s="1">
        <f>VLOOKUP(A99,'ADM Data'!$A$2:$I$357,5,FALSE)</f>
        <v>72.660494</v>
      </c>
      <c r="G99" s="1">
        <f>VLOOKUP(A99,'ADM Data'!$A$2:$I$357,6,FALSE)</f>
        <v>182.50617299999999</v>
      </c>
      <c r="H99" s="1">
        <f>VLOOKUP(A99,'ADM Data'!$A$2:$I$357,7,FALSE)</f>
        <v>144.839508</v>
      </c>
      <c r="I99" s="1">
        <f>VLOOKUP(A99,'ADM Data'!$A$2:$I$357,8,FALSE)</f>
        <v>0</v>
      </c>
      <c r="J99" s="1">
        <f>VLOOKUP(A99,'ADM Data'!$A$2:$I$357,9,FALSE)</f>
        <v>0</v>
      </c>
      <c r="K99" s="1">
        <f>VLOOKUP(A99,'ADM Data'!$A$2:$AA$357,26,FALSE)</f>
        <v>0</v>
      </c>
    </row>
    <row r="100" spans="1:11">
      <c r="A100" s="94" t="s">
        <v>305</v>
      </c>
      <c r="B100" t="s">
        <v>306</v>
      </c>
      <c r="C100" t="s">
        <v>93</v>
      </c>
      <c r="D100" s="12" t="s">
        <v>1070</v>
      </c>
      <c r="E100" s="1">
        <f>VLOOKUP(A100,'ADM Data'!$A$2:$J$357,10,FALSE)</f>
        <v>306.25771400000002</v>
      </c>
      <c r="F100" s="1">
        <f>VLOOKUP(A100,'ADM Data'!$A$2:$I$357,5,FALSE)</f>
        <v>38.383299000000001</v>
      </c>
      <c r="G100" s="1">
        <f>VLOOKUP(A100,'ADM Data'!$A$2:$I$357,6,FALSE)</f>
        <v>113.062054</v>
      </c>
      <c r="H100" s="1">
        <f>VLOOKUP(A100,'ADM Data'!$A$2:$I$357,7,FALSE)</f>
        <v>154.81236100000001</v>
      </c>
      <c r="I100" s="1">
        <f>VLOOKUP(A100,'ADM Data'!$A$2:$I$357,8,FALSE)</f>
        <v>0</v>
      </c>
      <c r="J100" s="1">
        <f>VLOOKUP(A100,'ADM Data'!$A$2:$I$357,9,FALSE)</f>
        <v>0</v>
      </c>
      <c r="K100" s="1">
        <f>VLOOKUP(A100,'ADM Data'!$A$2:$AA$357,26,FALSE)</f>
        <v>0</v>
      </c>
    </row>
    <row r="101" spans="1:11">
      <c r="A101" s="94" t="s">
        <v>307</v>
      </c>
      <c r="B101" t="s">
        <v>1888</v>
      </c>
      <c r="C101" t="s">
        <v>68</v>
      </c>
      <c r="D101" s="12" t="s">
        <v>1070</v>
      </c>
      <c r="E101" s="1">
        <f>VLOOKUP(A101,'ADM Data'!$A$2:$J$357,10,FALSE)</f>
        <v>290.42515300000002</v>
      </c>
      <c r="F101" s="1">
        <f>VLOOKUP(A101,'ADM Data'!$A$2:$I$357,5,FALSE)</f>
        <v>33.790419</v>
      </c>
      <c r="G101" s="1">
        <f>VLOOKUP(A101,'ADM Data'!$A$2:$I$357,6,FALSE)</f>
        <v>111.43712600000001</v>
      </c>
      <c r="H101" s="1">
        <f>VLOOKUP(A101,'ADM Data'!$A$2:$I$357,7,FALSE)</f>
        <v>145.197608</v>
      </c>
      <c r="I101" s="1">
        <f>VLOOKUP(A101,'ADM Data'!$A$2:$I$357,8,FALSE)</f>
        <v>0</v>
      </c>
      <c r="J101" s="1">
        <f>VLOOKUP(A101,'ADM Data'!$A$2:$I$357,9,FALSE)</f>
        <v>0</v>
      </c>
      <c r="K101" s="1">
        <f>VLOOKUP(A101,'ADM Data'!$A$2:$AA$357,26,FALSE)</f>
        <v>0</v>
      </c>
    </row>
    <row r="102" spans="1:11">
      <c r="A102" s="94" t="s">
        <v>309</v>
      </c>
      <c r="B102" t="s">
        <v>1889</v>
      </c>
      <c r="C102" t="s">
        <v>80</v>
      </c>
      <c r="D102" s="12" t="s">
        <v>1070</v>
      </c>
      <c r="E102" s="1">
        <f>VLOOKUP(A102,'ADM Data'!$A$2:$J$357,10,FALSE)</f>
        <v>1072.262336</v>
      </c>
      <c r="F102" s="1">
        <f>VLOOKUP(A102,'ADM Data'!$A$2:$I$357,5,FALSE)</f>
        <v>111.59478900000001</v>
      </c>
      <c r="G102" s="1">
        <f>VLOOKUP(A102,'ADM Data'!$A$2:$I$357,6,FALSE)</f>
        <v>373.490748</v>
      </c>
      <c r="H102" s="1">
        <f>VLOOKUP(A102,'ADM Data'!$A$2:$I$357,7,FALSE)</f>
        <v>587.17679899999996</v>
      </c>
      <c r="I102" s="1">
        <f>VLOOKUP(A102,'ADM Data'!$A$2:$I$357,8,FALSE)</f>
        <v>0</v>
      </c>
      <c r="J102" s="1">
        <f>VLOOKUP(A102,'ADM Data'!$A$2:$I$357,9,FALSE)</f>
        <v>0</v>
      </c>
      <c r="K102" s="1">
        <f>VLOOKUP(A102,'ADM Data'!$A$2:$AA$357,26,FALSE)</f>
        <v>0</v>
      </c>
    </row>
    <row r="103" spans="1:11">
      <c r="A103" s="94" t="s">
        <v>311</v>
      </c>
      <c r="B103" t="s">
        <v>312</v>
      </c>
      <c r="C103" t="s">
        <v>313</v>
      </c>
      <c r="D103" s="12" t="s">
        <v>1070</v>
      </c>
      <c r="E103" s="1">
        <f>VLOOKUP(A103,'ADM Data'!$A$2:$J$357,10,FALSE)</f>
        <v>41.042679999999997</v>
      </c>
      <c r="F103" s="1">
        <f>VLOOKUP(A103,'ADM Data'!$A$2:$I$357,5,FALSE)</f>
        <v>0</v>
      </c>
      <c r="G103" s="1">
        <f>VLOOKUP(A103,'ADM Data'!$A$2:$I$357,6,FALSE)</f>
        <v>0</v>
      </c>
      <c r="H103" s="1">
        <f>VLOOKUP(A103,'ADM Data'!$A$2:$I$357,7,FALSE)</f>
        <v>5.0123530000000001</v>
      </c>
      <c r="I103" s="1">
        <f>VLOOKUP(A103,'ADM Data'!$A$2:$I$357,8,FALSE)</f>
        <v>36.030327</v>
      </c>
      <c r="J103" s="1">
        <f>VLOOKUP(A103,'ADM Data'!$A$2:$I$357,9,FALSE)</f>
        <v>0</v>
      </c>
      <c r="K103" s="1">
        <f>VLOOKUP(A103,'ADM Data'!$A$2:$AA$357,26,FALSE)</f>
        <v>0</v>
      </c>
    </row>
    <row r="104" spans="1:11">
      <c r="A104" s="94" t="s">
        <v>314</v>
      </c>
      <c r="B104" t="s">
        <v>1890</v>
      </c>
      <c r="C104" t="s">
        <v>98</v>
      </c>
      <c r="D104" s="12" t="s">
        <v>1070</v>
      </c>
      <c r="E104" s="1">
        <f>VLOOKUP(A104,'ADM Data'!$A$2:$J$357,10,FALSE)</f>
        <v>74.830410000000001</v>
      </c>
      <c r="F104" s="1">
        <f>VLOOKUP(A104,'ADM Data'!$A$2:$I$357,5,FALSE)</f>
        <v>11</v>
      </c>
      <c r="G104" s="1">
        <f>VLOOKUP(A104,'ADM Data'!$A$2:$I$357,6,FALSE)</f>
        <v>55.830410000000001</v>
      </c>
      <c r="H104" s="1">
        <f>VLOOKUP(A104,'ADM Data'!$A$2:$I$357,7,FALSE)</f>
        <v>8</v>
      </c>
      <c r="I104" s="1">
        <f>VLOOKUP(A104,'ADM Data'!$A$2:$I$357,8,FALSE)</f>
        <v>0</v>
      </c>
      <c r="J104" s="1">
        <f>VLOOKUP(A104,'ADM Data'!$A$2:$I$357,9,FALSE)</f>
        <v>0</v>
      </c>
      <c r="K104" s="1">
        <f>VLOOKUP(A104,'ADM Data'!$A$2:$AA$357,26,FALSE)</f>
        <v>0</v>
      </c>
    </row>
    <row r="105" spans="1:11">
      <c r="A105" s="94" t="s">
        <v>316</v>
      </c>
      <c r="B105" t="s">
        <v>317</v>
      </c>
      <c r="C105" t="s">
        <v>80</v>
      </c>
      <c r="D105" s="12" t="s">
        <v>1070</v>
      </c>
      <c r="E105" s="1">
        <f>VLOOKUP(A105,'ADM Data'!$A$2:$J$357,10,FALSE)</f>
        <v>140.07238900000002</v>
      </c>
      <c r="F105" s="1">
        <f>VLOOKUP(A105,'ADM Data'!$A$2:$I$357,5,FALSE)</f>
        <v>17.522389</v>
      </c>
      <c r="G105" s="1">
        <f>VLOOKUP(A105,'ADM Data'!$A$2:$I$357,6,FALSE)</f>
        <v>72.42</v>
      </c>
      <c r="H105" s="1">
        <f>VLOOKUP(A105,'ADM Data'!$A$2:$I$357,7,FALSE)</f>
        <v>50.13</v>
      </c>
      <c r="I105" s="1">
        <f>VLOOKUP(A105,'ADM Data'!$A$2:$I$357,8,FALSE)</f>
        <v>0</v>
      </c>
      <c r="J105" s="1">
        <f>VLOOKUP(A105,'ADM Data'!$A$2:$I$357,9,FALSE)</f>
        <v>0</v>
      </c>
      <c r="K105" s="1">
        <f>VLOOKUP(A105,'ADM Data'!$A$2:$AA$357,26,FALSE)</f>
        <v>0</v>
      </c>
    </row>
    <row r="106" spans="1:11">
      <c r="A106" s="94" t="s">
        <v>318</v>
      </c>
      <c r="B106" t="s">
        <v>1891</v>
      </c>
      <c r="C106" t="s">
        <v>93</v>
      </c>
      <c r="D106" s="12" t="s">
        <v>1070</v>
      </c>
      <c r="E106" s="1">
        <f>VLOOKUP(A106,'ADM Data'!$A$2:$J$357,10,FALSE)</f>
        <v>121.931516</v>
      </c>
      <c r="F106" s="1">
        <f>VLOOKUP(A106,'ADM Data'!$A$2:$I$357,5,FALSE)</f>
        <v>17.263919000000001</v>
      </c>
      <c r="G106" s="1">
        <f>VLOOKUP(A106,'ADM Data'!$A$2:$I$357,6,FALSE)</f>
        <v>41.316082000000002</v>
      </c>
      <c r="H106" s="1">
        <f>VLOOKUP(A106,'ADM Data'!$A$2:$I$357,7,FALSE)</f>
        <v>49.628971</v>
      </c>
      <c r="I106" s="1">
        <f>VLOOKUP(A106,'ADM Data'!$A$2:$I$357,8,FALSE)</f>
        <v>0</v>
      </c>
      <c r="J106" s="1">
        <f>VLOOKUP(A106,'ADM Data'!$A$2:$I$357,9,FALSE)</f>
        <v>13.722543999999999</v>
      </c>
      <c r="K106" s="1">
        <f>VLOOKUP(A106,'ADM Data'!$A$2:$AA$357,26,FALSE)</f>
        <v>0</v>
      </c>
    </row>
    <row r="107" spans="1:11">
      <c r="A107" s="94" t="s">
        <v>320</v>
      </c>
      <c r="B107" t="s">
        <v>1892</v>
      </c>
      <c r="C107" t="s">
        <v>93</v>
      </c>
      <c r="D107" s="12" t="s">
        <v>1070</v>
      </c>
      <c r="E107" s="1">
        <f>VLOOKUP(A107,'ADM Data'!$A$2:$J$357,10,FALSE)</f>
        <v>518.74496099999999</v>
      </c>
      <c r="F107" s="1">
        <f>VLOOKUP(A107,'ADM Data'!$A$2:$I$357,5,FALSE)</f>
        <v>74.608187999999998</v>
      </c>
      <c r="G107" s="1">
        <f>VLOOKUP(A107,'ADM Data'!$A$2:$I$357,6,FALSE)</f>
        <v>193.052921</v>
      </c>
      <c r="H107" s="1">
        <f>VLOOKUP(A107,'ADM Data'!$A$2:$I$357,7,FALSE)</f>
        <v>251.08385200000001</v>
      </c>
      <c r="I107" s="1">
        <f>VLOOKUP(A107,'ADM Data'!$A$2:$I$357,8,FALSE)</f>
        <v>0</v>
      </c>
      <c r="J107" s="1">
        <f>VLOOKUP(A107,'ADM Data'!$A$2:$I$357,9,FALSE)</f>
        <v>0</v>
      </c>
      <c r="K107" s="1">
        <f>VLOOKUP(A107,'ADM Data'!$A$2:$AA$357,26,FALSE)</f>
        <v>0</v>
      </c>
    </row>
    <row r="108" spans="1:11">
      <c r="A108" s="94" t="s">
        <v>322</v>
      </c>
      <c r="B108" t="s">
        <v>2801</v>
      </c>
      <c r="C108" t="s">
        <v>72</v>
      </c>
      <c r="D108" s="12" t="s">
        <v>807</v>
      </c>
      <c r="E108" s="1">
        <f>VLOOKUP(A108,'ADM Data'!$A$2:$J$357,10,FALSE)</f>
        <v>1032.69598</v>
      </c>
      <c r="F108" s="1">
        <f>VLOOKUP(A108,'ADM Data'!$A$2:$I$357,5,FALSE)</f>
        <v>57.761628000000002</v>
      </c>
      <c r="G108" s="1">
        <f>VLOOKUP(A108,'ADM Data'!$A$2:$I$357,6,FALSE)</f>
        <v>116.994186</v>
      </c>
      <c r="H108" s="1">
        <f>VLOOKUP(A108,'ADM Data'!$A$2:$I$357,7,FALSE)</f>
        <v>387.09058900000002</v>
      </c>
      <c r="I108" s="1">
        <f>VLOOKUP(A108,'ADM Data'!$A$2:$I$357,8,FALSE)</f>
        <v>160.51545899999999</v>
      </c>
      <c r="J108" s="1">
        <f>VLOOKUP(A108,'ADM Data'!$A$2:$I$357,9,FALSE)</f>
        <v>310.33411799999999</v>
      </c>
      <c r="K108" s="1">
        <f>VLOOKUP(A108,'ADM Data'!$A$2:$AA$357,26,FALSE)</f>
        <v>0</v>
      </c>
    </row>
    <row r="109" spans="1:11">
      <c r="A109" s="94" t="s">
        <v>326</v>
      </c>
      <c r="B109" t="s">
        <v>1893</v>
      </c>
      <c r="C109" t="s">
        <v>328</v>
      </c>
      <c r="D109" s="12" t="s">
        <v>1070</v>
      </c>
      <c r="E109" s="1">
        <f>VLOOKUP(A109,'ADM Data'!$A$2:$J$357,10,FALSE)</f>
        <v>64.851587999999992</v>
      </c>
      <c r="F109" s="1">
        <f>VLOOKUP(A109,'ADM Data'!$A$2:$I$357,5,FALSE)</f>
        <v>8.9364439999999998</v>
      </c>
      <c r="G109" s="1">
        <f>VLOOKUP(A109,'ADM Data'!$A$2:$I$357,6,FALSE)</f>
        <v>18</v>
      </c>
      <c r="H109" s="1">
        <f>VLOOKUP(A109,'ADM Data'!$A$2:$I$357,7,FALSE)</f>
        <v>19.222891000000001</v>
      </c>
      <c r="I109" s="1">
        <f>VLOOKUP(A109,'ADM Data'!$A$2:$I$357,8,FALSE)</f>
        <v>18.692253000000001</v>
      </c>
      <c r="J109" s="1">
        <f>VLOOKUP(A109,'ADM Data'!$A$2:$I$357,9,FALSE)</f>
        <v>0</v>
      </c>
      <c r="K109" s="1">
        <f>VLOOKUP(A109,'ADM Data'!$A$2:$AA$357,26,FALSE)</f>
        <v>3.1234389999999999</v>
      </c>
    </row>
    <row r="110" spans="1:11">
      <c r="A110" s="94" t="s">
        <v>329</v>
      </c>
      <c r="B110" t="s">
        <v>330</v>
      </c>
      <c r="C110" t="s">
        <v>125</v>
      </c>
      <c r="D110" s="12" t="s">
        <v>1070</v>
      </c>
      <c r="E110" s="1">
        <f>VLOOKUP(A110,'ADM Data'!$A$2:$J$357,10,FALSE)</f>
        <v>897.0786579999999</v>
      </c>
      <c r="F110" s="1">
        <f>VLOOKUP(A110,'ADM Data'!$A$2:$I$357,5,FALSE)</f>
        <v>99.029414000000003</v>
      </c>
      <c r="G110" s="1">
        <f>VLOOKUP(A110,'ADM Data'!$A$2:$I$357,6,FALSE)</f>
        <v>232.885715</v>
      </c>
      <c r="H110" s="1">
        <f>VLOOKUP(A110,'ADM Data'!$A$2:$I$357,7,FALSE)</f>
        <v>288.54931599999998</v>
      </c>
      <c r="I110" s="1">
        <f>VLOOKUP(A110,'ADM Data'!$A$2:$I$357,8,FALSE)</f>
        <v>126.089063</v>
      </c>
      <c r="J110" s="1">
        <f>VLOOKUP(A110,'ADM Data'!$A$2:$I$357,9,FALSE)</f>
        <v>150.52515</v>
      </c>
      <c r="K110" s="1">
        <f>VLOOKUP(A110,'ADM Data'!$A$2:$AA$357,26,FALSE)</f>
        <v>0</v>
      </c>
    </row>
    <row r="111" spans="1:11">
      <c r="A111" s="94" t="s">
        <v>331</v>
      </c>
      <c r="B111" t="s">
        <v>1894</v>
      </c>
      <c r="C111" t="s">
        <v>72</v>
      </c>
      <c r="D111" s="12" t="s">
        <v>1070</v>
      </c>
      <c r="E111" s="1">
        <f>VLOOKUP(A111,'ADM Data'!$A$2:$J$357,10,FALSE)</f>
        <v>309.06748099999999</v>
      </c>
      <c r="F111" s="1">
        <f>VLOOKUP(A111,'ADM Data'!$A$2:$I$357,5,FALSE)</f>
        <v>0</v>
      </c>
      <c r="G111" s="1">
        <f>VLOOKUP(A111,'ADM Data'!$A$2:$I$357,6,FALSE)</f>
        <v>0</v>
      </c>
      <c r="H111" s="1">
        <f>VLOOKUP(A111,'ADM Data'!$A$2:$I$357,7,FALSE)</f>
        <v>110.7855</v>
      </c>
      <c r="I111" s="1">
        <f>VLOOKUP(A111,'ADM Data'!$A$2:$I$357,8,FALSE)</f>
        <v>182.15070299999999</v>
      </c>
      <c r="J111" s="1">
        <f>VLOOKUP(A111,'ADM Data'!$A$2:$I$357,9,FALSE)</f>
        <v>16.131277999999998</v>
      </c>
      <c r="K111" s="1">
        <f>VLOOKUP(A111,'ADM Data'!$A$2:$AA$357,26,FALSE)</f>
        <v>0</v>
      </c>
    </row>
    <row r="112" spans="1:11">
      <c r="A112" s="94" t="s">
        <v>333</v>
      </c>
      <c r="B112" t="s">
        <v>1895</v>
      </c>
      <c r="C112" t="s">
        <v>80</v>
      </c>
      <c r="D112" s="12" t="s">
        <v>1070</v>
      </c>
      <c r="E112" s="1">
        <f>VLOOKUP(A112,'ADM Data'!$A$2:$J$357,10,FALSE)</f>
        <v>307.61455899999999</v>
      </c>
      <c r="F112" s="1">
        <f>VLOOKUP(A112,'ADM Data'!$A$2:$I$357,5,FALSE)</f>
        <v>15.993155</v>
      </c>
      <c r="G112" s="1">
        <f>VLOOKUP(A112,'ADM Data'!$A$2:$I$357,6,FALSE)</f>
        <v>66.243386999999998</v>
      </c>
      <c r="H112" s="1">
        <f>VLOOKUP(A112,'ADM Data'!$A$2:$I$357,7,FALSE)</f>
        <v>101.42482</v>
      </c>
      <c r="I112" s="1">
        <f>VLOOKUP(A112,'ADM Data'!$A$2:$I$357,8,FALSE)</f>
        <v>123.953197</v>
      </c>
      <c r="J112" s="1">
        <f>VLOOKUP(A112,'ADM Data'!$A$2:$I$357,9,FALSE)</f>
        <v>0</v>
      </c>
      <c r="K112" s="1">
        <f>VLOOKUP(A112,'ADM Data'!$A$2:$AA$357,26,FALSE)</f>
        <v>0</v>
      </c>
    </row>
    <row r="113" spans="1:11">
      <c r="A113" s="94" t="s">
        <v>335</v>
      </c>
      <c r="B113" t="s">
        <v>336</v>
      </c>
      <c r="C113" t="s">
        <v>98</v>
      </c>
      <c r="D113" s="12" t="s">
        <v>1070</v>
      </c>
      <c r="E113" s="1">
        <f>VLOOKUP(A113,'ADM Data'!$A$2:$J$357,10,FALSE)</f>
        <v>26.357842999999999</v>
      </c>
      <c r="F113" s="1">
        <f>VLOOKUP(A113,'ADM Data'!$A$2:$I$357,5,FALSE)</f>
        <v>26.357842999999999</v>
      </c>
      <c r="G113" s="1">
        <f>VLOOKUP(A113,'ADM Data'!$A$2:$I$357,6,FALSE)</f>
        <v>0</v>
      </c>
      <c r="H113" s="1">
        <f>VLOOKUP(A113,'ADM Data'!$A$2:$I$357,7,FALSE)</f>
        <v>0</v>
      </c>
      <c r="I113" s="1">
        <f>VLOOKUP(A113,'ADM Data'!$A$2:$I$357,8,FALSE)</f>
        <v>0</v>
      </c>
      <c r="J113" s="1">
        <f>VLOOKUP(A113,'ADM Data'!$A$2:$I$357,9,FALSE)</f>
        <v>0</v>
      </c>
      <c r="K113" s="1">
        <f>VLOOKUP(A113,'ADM Data'!$A$2:$AA$357,26,FALSE)</f>
        <v>0</v>
      </c>
    </row>
    <row r="114" spans="1:11">
      <c r="A114" s="94" t="s">
        <v>337</v>
      </c>
      <c r="B114" t="s">
        <v>1896</v>
      </c>
      <c r="C114" t="s">
        <v>230</v>
      </c>
      <c r="D114" s="12" t="s">
        <v>1070</v>
      </c>
      <c r="E114" s="1">
        <f>VLOOKUP(A114,'ADM Data'!$A$2:$J$357,10,FALSE)</f>
        <v>348.90933200000001</v>
      </c>
      <c r="F114" s="1">
        <f>VLOOKUP(A114,'ADM Data'!$A$2:$I$357,5,FALSE)</f>
        <v>37.922590999999997</v>
      </c>
      <c r="G114" s="1">
        <f>VLOOKUP(A114,'ADM Data'!$A$2:$I$357,6,FALSE)</f>
        <v>127.02958700000001</v>
      </c>
      <c r="H114" s="1">
        <f>VLOOKUP(A114,'ADM Data'!$A$2:$I$357,7,FALSE)</f>
        <v>183.957154</v>
      </c>
      <c r="I114" s="1">
        <f>VLOOKUP(A114,'ADM Data'!$A$2:$I$357,8,FALSE)</f>
        <v>0</v>
      </c>
      <c r="J114" s="1">
        <f>VLOOKUP(A114,'ADM Data'!$A$2:$I$357,9,FALSE)</f>
        <v>0</v>
      </c>
      <c r="K114" s="1">
        <f>VLOOKUP(A114,'ADM Data'!$A$2:$AA$357,26,FALSE)</f>
        <v>0</v>
      </c>
    </row>
    <row r="115" spans="1:11">
      <c r="A115" s="94" t="s">
        <v>339</v>
      </c>
      <c r="B115" t="s">
        <v>1897</v>
      </c>
      <c r="C115" t="s">
        <v>93</v>
      </c>
      <c r="D115" s="12" t="s">
        <v>1070</v>
      </c>
      <c r="E115" s="1">
        <f>VLOOKUP(A115,'ADM Data'!$A$2:$J$357,10,FALSE)</f>
        <v>302.44702799999999</v>
      </c>
      <c r="F115" s="1">
        <f>VLOOKUP(A115,'ADM Data'!$A$2:$I$357,5,FALSE)</f>
        <v>25.019867000000001</v>
      </c>
      <c r="G115" s="1">
        <f>VLOOKUP(A115,'ADM Data'!$A$2:$I$357,6,FALSE)</f>
        <v>68.426370000000006</v>
      </c>
      <c r="H115" s="1">
        <f>VLOOKUP(A115,'ADM Data'!$A$2:$I$357,7,FALSE)</f>
        <v>209.00079099999999</v>
      </c>
      <c r="I115" s="1">
        <f>VLOOKUP(A115,'ADM Data'!$A$2:$I$357,8,FALSE)</f>
        <v>0</v>
      </c>
      <c r="J115" s="1">
        <f>VLOOKUP(A115,'ADM Data'!$A$2:$I$357,9,FALSE)</f>
        <v>0</v>
      </c>
      <c r="K115" s="1">
        <f>VLOOKUP(A115,'ADM Data'!$A$2:$AA$357,26,FALSE)</f>
        <v>0</v>
      </c>
    </row>
    <row r="116" spans="1:11">
      <c r="A116" s="94" t="s">
        <v>341</v>
      </c>
      <c r="B116" t="s">
        <v>1898</v>
      </c>
      <c r="C116" t="s">
        <v>72</v>
      </c>
      <c r="D116" s="12" t="s">
        <v>1070</v>
      </c>
      <c r="E116" s="1">
        <f>VLOOKUP(A116,'ADM Data'!$A$2:$J$357,10,FALSE)</f>
        <v>179.94805700000001</v>
      </c>
      <c r="F116" s="1">
        <f>VLOOKUP(A116,'ADM Data'!$A$2:$I$357,5,FALSE)</f>
        <v>14.971099000000001</v>
      </c>
      <c r="G116" s="1">
        <f>VLOOKUP(A116,'ADM Data'!$A$2:$I$357,6,FALSE)</f>
        <v>51.784531000000001</v>
      </c>
      <c r="H116" s="1">
        <f>VLOOKUP(A116,'ADM Data'!$A$2:$I$357,7,FALSE)</f>
        <v>113.192427</v>
      </c>
      <c r="I116" s="1">
        <f>VLOOKUP(A116,'ADM Data'!$A$2:$I$357,8,FALSE)</f>
        <v>0</v>
      </c>
      <c r="J116" s="1">
        <f>VLOOKUP(A116,'ADM Data'!$A$2:$I$357,9,FALSE)</f>
        <v>0</v>
      </c>
      <c r="K116" s="1">
        <f>VLOOKUP(A116,'ADM Data'!$A$2:$AA$357,26,FALSE)</f>
        <v>0</v>
      </c>
    </row>
    <row r="117" spans="1:11">
      <c r="A117" s="94" t="s">
        <v>342</v>
      </c>
      <c r="B117" t="s">
        <v>1899</v>
      </c>
      <c r="C117" t="s">
        <v>108</v>
      </c>
      <c r="D117" s="12" t="s">
        <v>1070</v>
      </c>
      <c r="E117" s="1">
        <f>VLOOKUP(A117,'ADM Data'!$A$2:$J$357,10,FALSE)</f>
        <v>491.05448499999994</v>
      </c>
      <c r="F117" s="1">
        <f>VLOOKUP(A117,'ADM Data'!$A$2:$I$357,5,FALSE)</f>
        <v>81.804782000000003</v>
      </c>
      <c r="G117" s="1">
        <f>VLOOKUP(A117,'ADM Data'!$A$2:$I$357,6,FALSE)</f>
        <v>198.72084100000001</v>
      </c>
      <c r="H117" s="1">
        <f>VLOOKUP(A117,'ADM Data'!$A$2:$I$357,7,FALSE)</f>
        <v>187.582819</v>
      </c>
      <c r="I117" s="1">
        <f>VLOOKUP(A117,'ADM Data'!$A$2:$I$357,8,FALSE)</f>
        <v>0</v>
      </c>
      <c r="J117" s="1">
        <f>VLOOKUP(A117,'ADM Data'!$A$2:$I$357,9,FALSE)</f>
        <v>22.946043</v>
      </c>
      <c r="K117" s="1">
        <f>VLOOKUP(A117,'ADM Data'!$A$2:$AA$357,26,FALSE)</f>
        <v>0</v>
      </c>
    </row>
    <row r="118" spans="1:11">
      <c r="A118" s="94" t="s">
        <v>344</v>
      </c>
      <c r="B118" t="s">
        <v>345</v>
      </c>
      <c r="C118" t="s">
        <v>93</v>
      </c>
      <c r="D118" s="12" t="s">
        <v>1070</v>
      </c>
      <c r="E118" s="1">
        <f>VLOOKUP(A118,'ADM Data'!$A$2:$J$357,10,FALSE)</f>
        <v>191.07950500000001</v>
      </c>
      <c r="F118" s="1">
        <f>VLOOKUP(A118,'ADM Data'!$A$2:$I$357,5,FALSE)</f>
        <v>28.539876</v>
      </c>
      <c r="G118" s="1">
        <f>VLOOKUP(A118,'ADM Data'!$A$2:$I$357,6,FALSE)</f>
        <v>61.061348000000002</v>
      </c>
      <c r="H118" s="1">
        <f>VLOOKUP(A118,'ADM Data'!$A$2:$I$357,7,FALSE)</f>
        <v>98.147996000000006</v>
      </c>
      <c r="I118" s="1">
        <f>VLOOKUP(A118,'ADM Data'!$A$2:$I$357,8,FALSE)</f>
        <v>0</v>
      </c>
      <c r="J118" s="1">
        <f>VLOOKUP(A118,'ADM Data'!$A$2:$I$357,9,FALSE)</f>
        <v>3.3302849999999999</v>
      </c>
      <c r="K118" s="1">
        <f>VLOOKUP(A118,'ADM Data'!$A$2:$AA$357,26,FALSE)</f>
        <v>0</v>
      </c>
    </row>
    <row r="119" spans="1:11">
      <c r="A119" s="94" t="s">
        <v>346</v>
      </c>
      <c r="B119" t="s">
        <v>1900</v>
      </c>
      <c r="C119" t="s">
        <v>80</v>
      </c>
      <c r="D119" s="12" t="s">
        <v>1070</v>
      </c>
      <c r="E119" s="1">
        <f>VLOOKUP(A119,'ADM Data'!$A$2:$J$357,10,FALSE)</f>
        <v>211.26111400000002</v>
      </c>
      <c r="F119" s="1">
        <f>VLOOKUP(A119,'ADM Data'!$A$2:$I$357,5,FALSE)</f>
        <v>25.9527</v>
      </c>
      <c r="G119" s="1">
        <f>VLOOKUP(A119,'ADM Data'!$A$2:$I$357,6,FALSE)</f>
        <v>63.623272</v>
      </c>
      <c r="H119" s="1">
        <f>VLOOKUP(A119,'ADM Data'!$A$2:$I$357,7,FALSE)</f>
        <v>121.685142</v>
      </c>
      <c r="I119" s="1">
        <f>VLOOKUP(A119,'ADM Data'!$A$2:$I$357,8,FALSE)</f>
        <v>0</v>
      </c>
      <c r="J119" s="1">
        <f>VLOOKUP(A119,'ADM Data'!$A$2:$I$357,9,FALSE)</f>
        <v>0</v>
      </c>
      <c r="K119" s="1">
        <f>VLOOKUP(A119,'ADM Data'!$A$2:$AA$357,26,FALSE)</f>
        <v>0</v>
      </c>
    </row>
    <row r="120" spans="1:11">
      <c r="A120" s="94" t="s">
        <v>348</v>
      </c>
      <c r="B120" t="s">
        <v>349</v>
      </c>
      <c r="C120" t="s">
        <v>93</v>
      </c>
      <c r="D120" s="12" t="s">
        <v>1070</v>
      </c>
      <c r="E120" s="1">
        <f>VLOOKUP(A120,'ADM Data'!$A$2:$J$357,10,FALSE)</f>
        <v>148.32592299999999</v>
      </c>
      <c r="F120" s="1">
        <f>VLOOKUP(A120,'ADM Data'!$A$2:$I$357,5,FALSE)</f>
        <v>12.794949000000001</v>
      </c>
      <c r="G120" s="1">
        <f>VLOOKUP(A120,'ADM Data'!$A$2:$I$357,6,FALSE)</f>
        <v>55.175756999999997</v>
      </c>
      <c r="H120" s="1">
        <f>VLOOKUP(A120,'ADM Data'!$A$2:$I$357,7,FALSE)</f>
        <v>80.355216999999996</v>
      </c>
      <c r="I120" s="1">
        <f>VLOOKUP(A120,'ADM Data'!$A$2:$I$357,8,FALSE)</f>
        <v>0</v>
      </c>
      <c r="J120" s="1">
        <f>VLOOKUP(A120,'ADM Data'!$A$2:$I$357,9,FALSE)</f>
        <v>0</v>
      </c>
      <c r="K120" s="1">
        <f>VLOOKUP(A120,'ADM Data'!$A$2:$AA$357,26,FALSE)</f>
        <v>0</v>
      </c>
    </row>
    <row r="121" spans="1:11">
      <c r="A121" s="94" t="s">
        <v>350</v>
      </c>
      <c r="B121" t="s">
        <v>1901</v>
      </c>
      <c r="C121" t="s">
        <v>80</v>
      </c>
      <c r="D121" s="12" t="s">
        <v>1070</v>
      </c>
      <c r="E121" s="1">
        <f>VLOOKUP(A121,'ADM Data'!$A$2:$J$357,10,FALSE)</f>
        <v>39.344782000000002</v>
      </c>
      <c r="F121" s="1">
        <f>VLOOKUP(A121,'ADM Data'!$A$2:$I$357,5,FALSE)</f>
        <v>0</v>
      </c>
      <c r="G121" s="1">
        <f>VLOOKUP(A121,'ADM Data'!$A$2:$I$357,6,FALSE)</f>
        <v>0</v>
      </c>
      <c r="H121" s="1">
        <f>VLOOKUP(A121,'ADM Data'!$A$2:$I$357,7,FALSE)</f>
        <v>39.344782000000002</v>
      </c>
      <c r="I121" s="1">
        <f>VLOOKUP(A121,'ADM Data'!$A$2:$I$357,8,FALSE)</f>
        <v>0</v>
      </c>
      <c r="J121" s="1">
        <f>VLOOKUP(A121,'ADM Data'!$A$2:$I$357,9,FALSE)</f>
        <v>0</v>
      </c>
      <c r="K121" s="1">
        <f>VLOOKUP(A121,'ADM Data'!$A$2:$AA$357,26,FALSE)</f>
        <v>0</v>
      </c>
    </row>
    <row r="122" spans="1:11">
      <c r="A122" s="94" t="s">
        <v>352</v>
      </c>
      <c r="B122" t="s">
        <v>1902</v>
      </c>
      <c r="C122" t="s">
        <v>80</v>
      </c>
      <c r="D122" s="12" t="s">
        <v>1070</v>
      </c>
      <c r="E122" s="1">
        <f>VLOOKUP(A122,'ADM Data'!$A$2:$J$357,10,FALSE)</f>
        <v>225.709969</v>
      </c>
      <c r="F122" s="1">
        <f>VLOOKUP(A122,'ADM Data'!$A$2:$I$357,5,FALSE)</f>
        <v>26.132878000000002</v>
      </c>
      <c r="G122" s="1">
        <f>VLOOKUP(A122,'ADM Data'!$A$2:$I$357,6,FALSE)</f>
        <v>71.748465999999993</v>
      </c>
      <c r="H122" s="1">
        <f>VLOOKUP(A122,'ADM Data'!$A$2:$I$357,7,FALSE)</f>
        <v>127.828625</v>
      </c>
      <c r="I122" s="1">
        <f>VLOOKUP(A122,'ADM Data'!$A$2:$I$357,8,FALSE)</f>
        <v>0</v>
      </c>
      <c r="J122" s="1">
        <f>VLOOKUP(A122,'ADM Data'!$A$2:$I$357,9,FALSE)</f>
        <v>0</v>
      </c>
      <c r="K122" s="1">
        <f>VLOOKUP(A122,'ADM Data'!$A$2:$AA$357,26,FALSE)</f>
        <v>0</v>
      </c>
    </row>
    <row r="123" spans="1:11">
      <c r="A123" s="94" t="s">
        <v>354</v>
      </c>
      <c r="B123" t="s">
        <v>355</v>
      </c>
      <c r="C123" t="s">
        <v>278</v>
      </c>
      <c r="D123" s="12" t="s">
        <v>1070</v>
      </c>
      <c r="E123" s="1">
        <f>VLOOKUP(A123,'ADM Data'!$A$2:$J$357,10,FALSE)</f>
        <v>136.03593000000001</v>
      </c>
      <c r="F123" s="1">
        <f>VLOOKUP(A123,'ADM Data'!$A$2:$I$357,5,FALSE)</f>
        <v>9.3293409999999994</v>
      </c>
      <c r="G123" s="1">
        <f>VLOOKUP(A123,'ADM Data'!$A$2:$I$357,6,FALSE)</f>
        <v>30.514970999999999</v>
      </c>
      <c r="H123" s="1">
        <f>VLOOKUP(A123,'ADM Data'!$A$2:$I$357,7,FALSE)</f>
        <v>96.191618000000005</v>
      </c>
      <c r="I123" s="1">
        <f>VLOOKUP(A123,'ADM Data'!$A$2:$I$357,8,FALSE)</f>
        <v>0</v>
      </c>
      <c r="J123" s="1">
        <f>VLOOKUP(A123,'ADM Data'!$A$2:$I$357,9,FALSE)</f>
        <v>0</v>
      </c>
      <c r="K123" s="1">
        <f>VLOOKUP(A123,'ADM Data'!$A$2:$AA$357,26,FALSE)</f>
        <v>0</v>
      </c>
    </row>
    <row r="124" spans="1:11">
      <c r="A124" s="94" t="s">
        <v>356</v>
      </c>
      <c r="B124" t="s">
        <v>357</v>
      </c>
      <c r="C124" t="s">
        <v>80</v>
      </c>
      <c r="D124" s="12" t="s">
        <v>1070</v>
      </c>
      <c r="E124" s="1">
        <f>VLOOKUP(A124,'ADM Data'!$A$2:$J$357,10,FALSE)</f>
        <v>247.27343999999999</v>
      </c>
      <c r="F124" s="1">
        <f>VLOOKUP(A124,'ADM Data'!$A$2:$I$357,5,FALSE)</f>
        <v>0</v>
      </c>
      <c r="G124" s="1">
        <f>VLOOKUP(A124,'ADM Data'!$A$2:$I$357,6,FALSE)</f>
        <v>0</v>
      </c>
      <c r="H124" s="1">
        <f>VLOOKUP(A124,'ADM Data'!$A$2:$I$357,7,FALSE)</f>
        <v>0</v>
      </c>
      <c r="I124" s="1">
        <f>VLOOKUP(A124,'ADM Data'!$A$2:$I$357,8,FALSE)</f>
        <v>226.70248799999999</v>
      </c>
      <c r="J124" s="1">
        <f>VLOOKUP(A124,'ADM Data'!$A$2:$I$357,9,FALSE)</f>
        <v>20.570951999999998</v>
      </c>
      <c r="K124" s="1">
        <f>VLOOKUP(A124,'ADM Data'!$A$2:$AA$357,26,FALSE)</f>
        <v>0</v>
      </c>
    </row>
    <row r="125" spans="1:11">
      <c r="A125" s="94" t="s">
        <v>358</v>
      </c>
      <c r="B125" t="s">
        <v>359</v>
      </c>
      <c r="C125" t="s">
        <v>93</v>
      </c>
      <c r="D125" s="12" t="s">
        <v>1070</v>
      </c>
      <c r="E125" s="1">
        <f>VLOOKUP(A125,'ADM Data'!$A$2:$J$357,10,FALSE)</f>
        <v>104.35772</v>
      </c>
      <c r="F125" s="1">
        <f>VLOOKUP(A125,'ADM Data'!$A$2:$I$357,5,FALSE)</f>
        <v>0</v>
      </c>
      <c r="G125" s="1">
        <f>VLOOKUP(A125,'ADM Data'!$A$2:$I$357,6,FALSE)</f>
        <v>0</v>
      </c>
      <c r="H125" s="1">
        <f>VLOOKUP(A125,'ADM Data'!$A$2:$I$357,7,FALSE)</f>
        <v>0</v>
      </c>
      <c r="I125" s="1">
        <f>VLOOKUP(A125,'ADM Data'!$A$2:$I$357,8,FALSE)</f>
        <v>104.35772</v>
      </c>
      <c r="J125" s="1">
        <f>VLOOKUP(A125,'ADM Data'!$A$2:$I$357,9,FALSE)</f>
        <v>0</v>
      </c>
      <c r="K125" s="1">
        <f>VLOOKUP(A125,'ADM Data'!$A$2:$AA$357,26,FALSE)</f>
        <v>0</v>
      </c>
    </row>
    <row r="126" spans="1:11">
      <c r="A126" s="94" t="s">
        <v>360</v>
      </c>
      <c r="B126" t="s">
        <v>1903</v>
      </c>
      <c r="C126" t="s">
        <v>80</v>
      </c>
      <c r="D126" s="12" t="s">
        <v>1070</v>
      </c>
      <c r="E126" s="1">
        <f>VLOOKUP(A126,'ADM Data'!$A$2:$J$357,10,FALSE)</f>
        <v>423.89084600000001</v>
      </c>
      <c r="F126" s="1">
        <f>VLOOKUP(A126,'ADM Data'!$A$2:$I$357,5,FALSE)</f>
        <v>0</v>
      </c>
      <c r="G126" s="1">
        <f>VLOOKUP(A126,'ADM Data'!$A$2:$I$357,6,FALSE)</f>
        <v>0</v>
      </c>
      <c r="H126" s="1">
        <f>VLOOKUP(A126,'ADM Data'!$A$2:$I$357,7,FALSE)</f>
        <v>0</v>
      </c>
      <c r="I126" s="1">
        <f>VLOOKUP(A126,'ADM Data'!$A$2:$I$357,8,FALSE)</f>
        <v>377.14905199999998</v>
      </c>
      <c r="J126" s="1">
        <f>VLOOKUP(A126,'ADM Data'!$A$2:$I$357,9,FALSE)</f>
        <v>46.741793999999999</v>
      </c>
      <c r="K126" s="1">
        <f>VLOOKUP(A126,'ADM Data'!$A$2:$AA$357,26,FALSE)</f>
        <v>0</v>
      </c>
    </row>
    <row r="127" spans="1:11">
      <c r="A127" s="94" t="s">
        <v>362</v>
      </c>
      <c r="B127" t="s">
        <v>363</v>
      </c>
      <c r="C127" t="s">
        <v>93</v>
      </c>
      <c r="D127" s="12" t="s">
        <v>1070</v>
      </c>
      <c r="E127" s="1">
        <f>VLOOKUP(A127,'ADM Data'!$A$2:$J$357,10,FALSE)</f>
        <v>47.777611</v>
      </c>
      <c r="F127" s="1">
        <f>VLOOKUP(A127,'ADM Data'!$A$2:$I$357,5,FALSE)</f>
        <v>0</v>
      </c>
      <c r="G127" s="1">
        <f>VLOOKUP(A127,'ADM Data'!$A$2:$I$357,6,FALSE)</f>
        <v>0</v>
      </c>
      <c r="H127" s="1">
        <f>VLOOKUP(A127,'ADM Data'!$A$2:$I$357,7,FALSE)</f>
        <v>0</v>
      </c>
      <c r="I127" s="1">
        <f>VLOOKUP(A127,'ADM Data'!$A$2:$I$357,8,FALSE)</f>
        <v>47.777611</v>
      </c>
      <c r="J127" s="1">
        <f>VLOOKUP(A127,'ADM Data'!$A$2:$I$357,9,FALSE)</f>
        <v>0</v>
      </c>
      <c r="K127" s="1">
        <f>VLOOKUP(A127,'ADM Data'!$A$2:$AA$357,26,FALSE)</f>
        <v>0</v>
      </c>
    </row>
    <row r="128" spans="1:11">
      <c r="A128" s="94" t="s">
        <v>364</v>
      </c>
      <c r="B128" t="s">
        <v>365</v>
      </c>
      <c r="C128" t="s">
        <v>93</v>
      </c>
      <c r="D128" s="12" t="s">
        <v>1070</v>
      </c>
      <c r="E128" s="1">
        <f>VLOOKUP(A128,'ADM Data'!$A$2:$J$357,10,FALSE)</f>
        <v>113.417106</v>
      </c>
      <c r="F128" s="1">
        <f>VLOOKUP(A128,'ADM Data'!$A$2:$I$357,5,FALSE)</f>
        <v>0</v>
      </c>
      <c r="G128" s="1">
        <f>VLOOKUP(A128,'ADM Data'!$A$2:$I$357,6,FALSE)</f>
        <v>0</v>
      </c>
      <c r="H128" s="1">
        <f>VLOOKUP(A128,'ADM Data'!$A$2:$I$357,7,FALSE)</f>
        <v>0</v>
      </c>
      <c r="I128" s="1">
        <f>VLOOKUP(A128,'ADM Data'!$A$2:$I$357,8,FALSE)</f>
        <v>113.417106</v>
      </c>
      <c r="J128" s="1">
        <f>VLOOKUP(A128,'ADM Data'!$A$2:$I$357,9,FALSE)</f>
        <v>0</v>
      </c>
      <c r="K128" s="1">
        <f>VLOOKUP(A128,'ADM Data'!$A$2:$AA$357,26,FALSE)</f>
        <v>0</v>
      </c>
    </row>
    <row r="129" spans="1:11">
      <c r="A129" s="94" t="s">
        <v>366</v>
      </c>
      <c r="B129" t="s">
        <v>1904</v>
      </c>
      <c r="C129" t="s">
        <v>80</v>
      </c>
      <c r="D129" s="12" t="s">
        <v>1070</v>
      </c>
      <c r="E129" s="1">
        <f>VLOOKUP(A129,'ADM Data'!$A$2:$J$357,10,FALSE)</f>
        <v>79.693247999999997</v>
      </c>
      <c r="F129" s="1">
        <f>VLOOKUP(A129,'ADM Data'!$A$2:$I$357,5,FALSE)</f>
        <v>0</v>
      </c>
      <c r="G129" s="1">
        <f>VLOOKUP(A129,'ADM Data'!$A$2:$I$357,6,FALSE)</f>
        <v>0</v>
      </c>
      <c r="H129" s="1">
        <f>VLOOKUP(A129,'ADM Data'!$A$2:$I$357,7,FALSE)</f>
        <v>0</v>
      </c>
      <c r="I129" s="1">
        <f>VLOOKUP(A129,'ADM Data'!$A$2:$I$357,8,FALSE)</f>
        <v>70.847734000000003</v>
      </c>
      <c r="J129" s="1">
        <f>VLOOKUP(A129,'ADM Data'!$A$2:$I$357,9,FALSE)</f>
        <v>8.8455139999999997</v>
      </c>
      <c r="K129" s="1">
        <f>VLOOKUP(A129,'ADM Data'!$A$2:$AA$357,26,FALSE)</f>
        <v>0</v>
      </c>
    </row>
    <row r="130" spans="1:11">
      <c r="A130" s="94" t="s">
        <v>368</v>
      </c>
      <c r="B130" t="s">
        <v>1905</v>
      </c>
      <c r="C130" t="s">
        <v>80</v>
      </c>
      <c r="D130" s="12" t="s">
        <v>1070</v>
      </c>
      <c r="E130" s="1">
        <f>VLOOKUP(A130,'ADM Data'!$A$2:$J$357,10,FALSE)</f>
        <v>502.785123</v>
      </c>
      <c r="F130" s="1">
        <f>VLOOKUP(A130,'ADM Data'!$A$2:$I$357,5,FALSE)</f>
        <v>0</v>
      </c>
      <c r="G130" s="1">
        <f>VLOOKUP(A130,'ADM Data'!$A$2:$I$357,6,FALSE)</f>
        <v>0</v>
      </c>
      <c r="H130" s="1">
        <f>VLOOKUP(A130,'ADM Data'!$A$2:$I$357,7,FALSE)</f>
        <v>0</v>
      </c>
      <c r="I130" s="1">
        <f>VLOOKUP(A130,'ADM Data'!$A$2:$I$357,8,FALSE)</f>
        <v>483.96010100000001</v>
      </c>
      <c r="J130" s="1">
        <f>VLOOKUP(A130,'ADM Data'!$A$2:$I$357,9,FALSE)</f>
        <v>18.825022000000001</v>
      </c>
      <c r="K130" s="1">
        <f>VLOOKUP(A130,'ADM Data'!$A$2:$AA$357,26,FALSE)</f>
        <v>0</v>
      </c>
    </row>
    <row r="131" spans="1:11">
      <c r="A131" s="94" t="s">
        <v>370</v>
      </c>
      <c r="B131" t="s">
        <v>371</v>
      </c>
      <c r="C131" t="s">
        <v>93</v>
      </c>
      <c r="D131" s="12" t="s">
        <v>1070</v>
      </c>
      <c r="E131" s="1">
        <f>VLOOKUP(A131,'ADM Data'!$A$2:$J$357,10,FALSE)</f>
        <v>60.32931</v>
      </c>
      <c r="F131" s="1">
        <f>VLOOKUP(A131,'ADM Data'!$A$2:$I$357,5,FALSE)</f>
        <v>0</v>
      </c>
      <c r="G131" s="1">
        <f>VLOOKUP(A131,'ADM Data'!$A$2:$I$357,6,FALSE)</f>
        <v>0</v>
      </c>
      <c r="H131" s="1">
        <f>VLOOKUP(A131,'ADM Data'!$A$2:$I$357,7,FALSE)</f>
        <v>0</v>
      </c>
      <c r="I131" s="1">
        <f>VLOOKUP(A131,'ADM Data'!$A$2:$I$357,8,FALSE)</f>
        <v>60.32931</v>
      </c>
      <c r="J131" s="1">
        <f>VLOOKUP(A131,'ADM Data'!$A$2:$I$357,9,FALSE)</f>
        <v>0</v>
      </c>
      <c r="K131" s="1">
        <f>VLOOKUP(A131,'ADM Data'!$A$2:$AA$357,26,FALSE)</f>
        <v>0</v>
      </c>
    </row>
    <row r="132" spans="1:11">
      <c r="A132" s="94" t="s">
        <v>372</v>
      </c>
      <c r="B132" t="s">
        <v>373</v>
      </c>
      <c r="C132" t="s">
        <v>93</v>
      </c>
      <c r="D132" s="12" t="s">
        <v>1070</v>
      </c>
      <c r="E132" s="1">
        <f>VLOOKUP(A132,'ADM Data'!$A$2:$J$357,10,FALSE)</f>
        <v>744.55724599999996</v>
      </c>
      <c r="F132" s="1">
        <f>VLOOKUP(A132,'ADM Data'!$A$2:$I$357,5,FALSE)</f>
        <v>71.136903000000004</v>
      </c>
      <c r="G132" s="1">
        <f>VLOOKUP(A132,'ADM Data'!$A$2:$I$357,6,FALSE)</f>
        <v>194.270589</v>
      </c>
      <c r="H132" s="1">
        <f>VLOOKUP(A132,'ADM Data'!$A$2:$I$357,7,FALSE)</f>
        <v>323.02199300000001</v>
      </c>
      <c r="I132" s="1">
        <f>VLOOKUP(A132,'ADM Data'!$A$2:$I$357,8,FALSE)</f>
        <v>156.12776099999999</v>
      </c>
      <c r="J132" s="1">
        <f>VLOOKUP(A132,'ADM Data'!$A$2:$I$357,9,FALSE)</f>
        <v>0</v>
      </c>
      <c r="K132" s="1">
        <f>VLOOKUP(A132,'ADM Data'!$A$2:$AA$357,26,FALSE)</f>
        <v>6.6437119999999998</v>
      </c>
    </row>
    <row r="133" spans="1:11">
      <c r="A133" s="94" t="s">
        <v>376</v>
      </c>
      <c r="B133" t="s">
        <v>377</v>
      </c>
      <c r="C133" t="s">
        <v>98</v>
      </c>
      <c r="D133" s="12" t="s">
        <v>1070</v>
      </c>
      <c r="E133" s="1">
        <f>VLOOKUP(A133,'ADM Data'!$A$2:$J$357,10,FALSE)</f>
        <v>142.34504100000001</v>
      </c>
      <c r="F133" s="1">
        <f>VLOOKUP(A133,'ADM Data'!$A$2:$I$357,5,FALSE)</f>
        <v>0</v>
      </c>
      <c r="G133" s="1">
        <f>VLOOKUP(A133,'ADM Data'!$A$2:$I$357,6,FALSE)</f>
        <v>0</v>
      </c>
      <c r="H133" s="1">
        <f>VLOOKUP(A133,'ADM Data'!$A$2:$I$357,7,FALSE)</f>
        <v>142.34504100000001</v>
      </c>
      <c r="I133" s="1">
        <f>VLOOKUP(A133,'ADM Data'!$A$2:$I$357,8,FALSE)</f>
        <v>0</v>
      </c>
      <c r="J133" s="1">
        <f>VLOOKUP(A133,'ADM Data'!$A$2:$I$357,9,FALSE)</f>
        <v>0</v>
      </c>
      <c r="K133" s="1">
        <f>VLOOKUP(A133,'ADM Data'!$A$2:$AA$357,26,FALSE)</f>
        <v>0</v>
      </c>
    </row>
    <row r="134" spans="1:11">
      <c r="A134" s="94" t="s">
        <v>378</v>
      </c>
      <c r="B134" t="s">
        <v>379</v>
      </c>
      <c r="C134" t="s">
        <v>108</v>
      </c>
      <c r="D134" s="12" t="s">
        <v>1070</v>
      </c>
      <c r="E134" s="1">
        <f>VLOOKUP(A134,'ADM Data'!$A$2:$J$357,10,FALSE)</f>
        <v>185.49377099999998</v>
      </c>
      <c r="F134" s="1">
        <f>VLOOKUP(A134,'ADM Data'!$A$2:$I$357,5,FALSE)</f>
        <v>16.906434000000001</v>
      </c>
      <c r="G134" s="1">
        <f>VLOOKUP(A134,'ADM Data'!$A$2:$I$357,6,FALSE)</f>
        <v>63.699742000000001</v>
      </c>
      <c r="H134" s="1">
        <f>VLOOKUP(A134,'ADM Data'!$A$2:$I$357,7,FALSE)</f>
        <v>79.010364999999993</v>
      </c>
      <c r="I134" s="1">
        <f>VLOOKUP(A134,'ADM Data'!$A$2:$I$357,8,FALSE)</f>
        <v>0</v>
      </c>
      <c r="J134" s="1">
        <f>VLOOKUP(A134,'ADM Data'!$A$2:$I$357,9,FALSE)</f>
        <v>25.877230000000001</v>
      </c>
      <c r="K134" s="1">
        <f>VLOOKUP(A134,'ADM Data'!$A$2:$AA$357,26,FALSE)</f>
        <v>0</v>
      </c>
    </row>
    <row r="135" spans="1:11">
      <c r="A135" s="94" t="s">
        <v>380</v>
      </c>
      <c r="B135" t="s">
        <v>1907</v>
      </c>
      <c r="C135" t="s">
        <v>93</v>
      </c>
      <c r="D135" s="12" t="s">
        <v>807</v>
      </c>
      <c r="E135" s="1">
        <f>VLOOKUP(A135,'ADM Data'!$A$2:$J$357,10,FALSE)</f>
        <v>1086.615131</v>
      </c>
      <c r="F135" s="1">
        <f>VLOOKUP(A135,'ADM Data'!$A$2:$I$357,5,FALSE)</f>
        <v>37.951219000000002</v>
      </c>
      <c r="G135" s="1">
        <f>VLOOKUP(A135,'ADM Data'!$A$2:$I$357,6,FALSE)</f>
        <v>78.203299000000001</v>
      </c>
      <c r="H135" s="1">
        <f>VLOOKUP(A135,'ADM Data'!$A$2:$I$357,7,FALSE)</f>
        <v>414.69341200000002</v>
      </c>
      <c r="I135" s="1">
        <f>VLOOKUP(A135,'ADM Data'!$A$2:$I$357,8,FALSE)</f>
        <v>507.10190699999998</v>
      </c>
      <c r="J135" s="1">
        <f>VLOOKUP(A135,'ADM Data'!$A$2:$I$357,9,FALSE)</f>
        <v>48.665294000000003</v>
      </c>
      <c r="K135" s="1">
        <f>VLOOKUP(A135,'ADM Data'!$A$2:$AA$357,26,FALSE)</f>
        <v>0</v>
      </c>
    </row>
    <row r="136" spans="1:11">
      <c r="A136" s="94" t="s">
        <v>382</v>
      </c>
      <c r="B136" t="s">
        <v>2759</v>
      </c>
      <c r="C136" t="s">
        <v>196</v>
      </c>
      <c r="D136" s="12" t="s">
        <v>1070</v>
      </c>
      <c r="E136" s="1">
        <f>VLOOKUP(A136,'ADM Data'!$A$2:$J$357,10,FALSE)</f>
        <v>189.03557000000001</v>
      </c>
      <c r="F136" s="1">
        <f>VLOOKUP(A136,'ADM Data'!$A$2:$I$357,5,FALSE)</f>
        <v>20</v>
      </c>
      <c r="G136" s="1">
        <f>VLOOKUP(A136,'ADM Data'!$A$2:$I$357,6,FALSE)</f>
        <v>61.03557</v>
      </c>
      <c r="H136" s="1">
        <f>VLOOKUP(A136,'ADM Data'!$A$2:$I$357,7,FALSE)</f>
        <v>102.369575</v>
      </c>
      <c r="I136" s="1">
        <f>VLOOKUP(A136,'ADM Data'!$A$2:$I$357,8,FALSE)</f>
        <v>4</v>
      </c>
      <c r="J136" s="1">
        <f>VLOOKUP(A136,'ADM Data'!$A$2:$I$357,9,FALSE)</f>
        <v>1.630425</v>
      </c>
      <c r="K136" s="1">
        <f>VLOOKUP(A136,'ADM Data'!$A$2:$AA$357,26,FALSE)</f>
        <v>0</v>
      </c>
    </row>
    <row r="137" spans="1:11">
      <c r="A137" s="94" t="s">
        <v>384</v>
      </c>
      <c r="B137" t="s">
        <v>1908</v>
      </c>
      <c r="C137" t="s">
        <v>93</v>
      </c>
      <c r="D137" s="12" t="s">
        <v>1070</v>
      </c>
      <c r="E137" s="1">
        <f>VLOOKUP(A137,'ADM Data'!$A$2:$J$357,10,FALSE)</f>
        <v>399.38930199999999</v>
      </c>
      <c r="F137" s="1">
        <f>VLOOKUP(A137,'ADM Data'!$A$2:$I$357,5,FALSE)</f>
        <v>0</v>
      </c>
      <c r="G137" s="1">
        <f>VLOOKUP(A137,'ADM Data'!$A$2:$I$357,6,FALSE)</f>
        <v>0</v>
      </c>
      <c r="H137" s="1">
        <f>VLOOKUP(A137,'ADM Data'!$A$2:$I$357,7,FALSE)</f>
        <v>0</v>
      </c>
      <c r="I137" s="1">
        <f>VLOOKUP(A137,'ADM Data'!$A$2:$I$357,8,FALSE)</f>
        <v>349.48352799999998</v>
      </c>
      <c r="J137" s="1">
        <f>VLOOKUP(A137,'ADM Data'!$A$2:$I$357,9,FALSE)</f>
        <v>49.905774000000001</v>
      </c>
      <c r="K137" s="1">
        <f>VLOOKUP(A137,'ADM Data'!$A$2:$AA$357,26,FALSE)</f>
        <v>0</v>
      </c>
    </row>
    <row r="138" spans="1:11">
      <c r="A138" s="94" t="s">
        <v>386</v>
      </c>
      <c r="B138" t="s">
        <v>387</v>
      </c>
      <c r="C138" t="s">
        <v>93</v>
      </c>
      <c r="D138" s="12" t="s">
        <v>1070</v>
      </c>
      <c r="E138" s="1">
        <f>VLOOKUP(A138,'ADM Data'!$A$2:$J$357,10,FALSE)</f>
        <v>257.62127199999998</v>
      </c>
      <c r="F138" s="1">
        <f>VLOOKUP(A138,'ADM Data'!$A$2:$I$357,5,FALSE)</f>
        <v>0</v>
      </c>
      <c r="G138" s="1">
        <f>VLOOKUP(A138,'ADM Data'!$A$2:$I$357,6,FALSE)</f>
        <v>0</v>
      </c>
      <c r="H138" s="1">
        <f>VLOOKUP(A138,'ADM Data'!$A$2:$I$357,7,FALSE)</f>
        <v>0</v>
      </c>
      <c r="I138" s="1">
        <f>VLOOKUP(A138,'ADM Data'!$A$2:$I$357,8,FALSE)</f>
        <v>120.283862</v>
      </c>
      <c r="J138" s="1">
        <f>VLOOKUP(A138,'ADM Data'!$A$2:$I$357,9,FALSE)</f>
        <v>137.33741000000001</v>
      </c>
      <c r="K138" s="1">
        <f>VLOOKUP(A138,'ADM Data'!$A$2:$AA$357,26,FALSE)</f>
        <v>0</v>
      </c>
    </row>
    <row r="139" spans="1:11">
      <c r="A139" s="94" t="s">
        <v>388</v>
      </c>
      <c r="B139" t="s">
        <v>1909</v>
      </c>
      <c r="C139" t="s">
        <v>80</v>
      </c>
      <c r="D139" s="12" t="s">
        <v>1070</v>
      </c>
      <c r="E139" s="1">
        <f>VLOOKUP(A139,'ADM Data'!$A$2:$J$357,10,FALSE)</f>
        <v>175.920885</v>
      </c>
      <c r="F139" s="1">
        <f>VLOOKUP(A139,'ADM Data'!$A$2:$I$357,5,FALSE)</f>
        <v>28.980326000000002</v>
      </c>
      <c r="G139" s="1">
        <f>VLOOKUP(A139,'ADM Data'!$A$2:$I$357,6,FALSE)</f>
        <v>52.072859000000001</v>
      </c>
      <c r="H139" s="1">
        <f>VLOOKUP(A139,'ADM Data'!$A$2:$I$357,7,FALSE)</f>
        <v>94.867699999999999</v>
      </c>
      <c r="I139" s="1">
        <f>VLOOKUP(A139,'ADM Data'!$A$2:$I$357,8,FALSE)</f>
        <v>0</v>
      </c>
      <c r="J139" s="1">
        <f>VLOOKUP(A139,'ADM Data'!$A$2:$I$357,9,FALSE)</f>
        <v>0</v>
      </c>
      <c r="K139" s="1">
        <f>VLOOKUP(A139,'ADM Data'!$A$2:$AA$357,26,FALSE)</f>
        <v>0</v>
      </c>
    </row>
    <row r="140" spans="1:11">
      <c r="A140" s="94" t="s">
        <v>390</v>
      </c>
      <c r="B140" t="s">
        <v>391</v>
      </c>
      <c r="C140" t="s">
        <v>80</v>
      </c>
      <c r="D140" s="12" t="s">
        <v>1070</v>
      </c>
      <c r="E140" s="1">
        <f>VLOOKUP(A140,'ADM Data'!$A$2:$J$357,10,FALSE)</f>
        <v>221.818389</v>
      </c>
      <c r="F140" s="1">
        <f>VLOOKUP(A140,'ADM Data'!$A$2:$I$357,5,FALSE)</f>
        <v>27</v>
      </c>
      <c r="G140" s="1">
        <f>VLOOKUP(A140,'ADM Data'!$A$2:$I$357,6,FALSE)</f>
        <v>78.977142000000001</v>
      </c>
      <c r="H140" s="1">
        <f>VLOOKUP(A140,'ADM Data'!$A$2:$I$357,7,FALSE)</f>
        <v>115.841247</v>
      </c>
      <c r="I140" s="1">
        <f>VLOOKUP(A140,'ADM Data'!$A$2:$I$357,8,FALSE)</f>
        <v>0</v>
      </c>
      <c r="J140" s="1">
        <f>VLOOKUP(A140,'ADM Data'!$A$2:$I$357,9,FALSE)</f>
        <v>0</v>
      </c>
      <c r="K140" s="1">
        <f>VLOOKUP(A140,'ADM Data'!$A$2:$AA$357,26,FALSE)</f>
        <v>0</v>
      </c>
    </row>
    <row r="141" spans="1:11">
      <c r="A141" s="94" t="s">
        <v>394</v>
      </c>
      <c r="B141" t="s">
        <v>395</v>
      </c>
      <c r="C141" t="s">
        <v>111</v>
      </c>
      <c r="D141" s="12" t="s">
        <v>1070</v>
      </c>
      <c r="E141" s="1">
        <f>VLOOKUP(A141,'ADM Data'!$A$2:$J$357,10,FALSE)</f>
        <v>455.129909</v>
      </c>
      <c r="F141" s="1">
        <f>VLOOKUP(A141,'ADM Data'!$A$2:$I$357,5,FALSE)</f>
        <v>77.050420000000003</v>
      </c>
      <c r="G141" s="1">
        <f>VLOOKUP(A141,'ADM Data'!$A$2:$I$357,6,FALSE)</f>
        <v>172.160888</v>
      </c>
      <c r="H141" s="1">
        <f>VLOOKUP(A141,'ADM Data'!$A$2:$I$357,7,FALSE)</f>
        <v>205.918601</v>
      </c>
      <c r="I141" s="1">
        <f>VLOOKUP(A141,'ADM Data'!$A$2:$I$357,8,FALSE)</f>
        <v>0</v>
      </c>
      <c r="J141" s="1">
        <f>VLOOKUP(A141,'ADM Data'!$A$2:$I$357,9,FALSE)</f>
        <v>0</v>
      </c>
      <c r="K141" s="1">
        <f>VLOOKUP(A141,'ADM Data'!$A$2:$AA$357,26,FALSE)</f>
        <v>0</v>
      </c>
    </row>
    <row r="142" spans="1:11">
      <c r="A142" s="94" t="s">
        <v>396</v>
      </c>
      <c r="B142" t="s">
        <v>1910</v>
      </c>
      <c r="C142" t="s">
        <v>80</v>
      </c>
      <c r="D142" s="12" t="s">
        <v>1070</v>
      </c>
      <c r="E142" s="1">
        <f>VLOOKUP(A142,'ADM Data'!$A$2:$J$357,10,FALSE)</f>
        <v>137.764173</v>
      </c>
      <c r="F142" s="1">
        <f>VLOOKUP(A142,'ADM Data'!$A$2:$I$357,5,FALSE)</f>
        <v>13.96988</v>
      </c>
      <c r="G142" s="1">
        <f>VLOOKUP(A142,'ADM Data'!$A$2:$I$357,6,FALSE)</f>
        <v>51.668677000000002</v>
      </c>
      <c r="H142" s="1">
        <f>VLOOKUP(A142,'ADM Data'!$A$2:$I$357,7,FALSE)</f>
        <v>72.125615999999994</v>
      </c>
      <c r="I142" s="1">
        <f>VLOOKUP(A142,'ADM Data'!$A$2:$I$357,8,FALSE)</f>
        <v>0</v>
      </c>
      <c r="J142" s="1">
        <f>VLOOKUP(A142,'ADM Data'!$A$2:$I$357,9,FALSE)</f>
        <v>0</v>
      </c>
      <c r="K142" s="1">
        <f>VLOOKUP(A142,'ADM Data'!$A$2:$AA$357,26,FALSE)</f>
        <v>0</v>
      </c>
    </row>
    <row r="143" spans="1:11">
      <c r="A143" s="94" t="s">
        <v>398</v>
      </c>
      <c r="B143" t="s">
        <v>399</v>
      </c>
      <c r="C143" t="s">
        <v>80</v>
      </c>
      <c r="D143" s="12" t="s">
        <v>1070</v>
      </c>
      <c r="E143" s="1">
        <f>VLOOKUP(A143,'ADM Data'!$A$2:$J$357,10,FALSE)</f>
        <v>523.09664700000008</v>
      </c>
      <c r="F143" s="1">
        <f>VLOOKUP(A143,'ADM Data'!$A$2:$I$357,5,FALSE)</f>
        <v>75.487378000000007</v>
      </c>
      <c r="G143" s="1">
        <f>VLOOKUP(A143,'ADM Data'!$A$2:$I$357,6,FALSE)</f>
        <v>207.06251499999999</v>
      </c>
      <c r="H143" s="1">
        <f>VLOOKUP(A143,'ADM Data'!$A$2:$I$357,7,FALSE)</f>
        <v>221.40939399999999</v>
      </c>
      <c r="I143" s="1">
        <f>VLOOKUP(A143,'ADM Data'!$A$2:$I$357,8,FALSE)</f>
        <v>0</v>
      </c>
      <c r="J143" s="1">
        <f>VLOOKUP(A143,'ADM Data'!$A$2:$I$357,9,FALSE)</f>
        <v>19.137360000000001</v>
      </c>
      <c r="K143" s="1">
        <f>VLOOKUP(A143,'ADM Data'!$A$2:$AA$357,26,FALSE)</f>
        <v>0</v>
      </c>
    </row>
    <row r="144" spans="1:11">
      <c r="A144" s="94" t="s">
        <v>400</v>
      </c>
      <c r="B144" t="s">
        <v>1911</v>
      </c>
      <c r="C144" t="s">
        <v>258</v>
      </c>
      <c r="D144" s="12" t="s">
        <v>1070</v>
      </c>
      <c r="E144" s="1">
        <f>VLOOKUP(A144,'ADM Data'!$A$2:$J$357,10,FALSE)</f>
        <v>346.02155799999997</v>
      </c>
      <c r="F144" s="1">
        <f>VLOOKUP(A144,'ADM Data'!$A$2:$I$357,5,FALSE)</f>
        <v>0</v>
      </c>
      <c r="G144" s="1">
        <f>VLOOKUP(A144,'ADM Data'!$A$2:$I$357,6,FALSE)</f>
        <v>0</v>
      </c>
      <c r="H144" s="1">
        <f>VLOOKUP(A144,'ADM Data'!$A$2:$I$357,7,FALSE)</f>
        <v>0</v>
      </c>
      <c r="I144" s="1">
        <f>VLOOKUP(A144,'ADM Data'!$A$2:$I$357,8,FALSE)</f>
        <v>67.867052999999999</v>
      </c>
      <c r="J144" s="1">
        <f>VLOOKUP(A144,'ADM Data'!$A$2:$I$357,9,FALSE)</f>
        <v>278.15450499999997</v>
      </c>
      <c r="K144" s="1">
        <f>VLOOKUP(A144,'ADM Data'!$A$2:$AA$357,26,FALSE)</f>
        <v>7.8164610000000003</v>
      </c>
    </row>
    <row r="145" spans="1:11">
      <c r="A145" s="94" t="s">
        <v>402</v>
      </c>
      <c r="B145" t="s">
        <v>403</v>
      </c>
      <c r="C145" t="s">
        <v>72</v>
      </c>
      <c r="D145" s="12" t="s">
        <v>1070</v>
      </c>
      <c r="E145" s="1">
        <f>VLOOKUP(A145,'ADM Data'!$A$2:$J$357,10,FALSE)</f>
        <v>928.63500599999998</v>
      </c>
      <c r="F145" s="1">
        <f>VLOOKUP(A145,'ADM Data'!$A$2:$I$357,5,FALSE)</f>
        <v>99.045411000000001</v>
      </c>
      <c r="G145" s="1">
        <f>VLOOKUP(A145,'ADM Data'!$A$2:$I$357,6,FALSE)</f>
        <v>322.61667299999999</v>
      </c>
      <c r="H145" s="1">
        <f>VLOOKUP(A145,'ADM Data'!$A$2:$I$357,7,FALSE)</f>
        <v>506.97292199999998</v>
      </c>
      <c r="I145" s="1">
        <f>VLOOKUP(A145,'ADM Data'!$A$2:$I$357,8,FALSE)</f>
        <v>0</v>
      </c>
      <c r="J145" s="1">
        <f>VLOOKUP(A145,'ADM Data'!$A$2:$I$357,9,FALSE)</f>
        <v>0</v>
      </c>
      <c r="K145" s="1">
        <f>VLOOKUP(A145,'ADM Data'!$A$2:$AA$357,26,FALSE)</f>
        <v>0</v>
      </c>
    </row>
    <row r="146" spans="1:11">
      <c r="A146" s="94" t="s">
        <v>405</v>
      </c>
      <c r="B146" t="s">
        <v>1912</v>
      </c>
      <c r="C146" t="s">
        <v>80</v>
      </c>
      <c r="D146" s="12" t="s">
        <v>1070</v>
      </c>
      <c r="E146" s="1">
        <f>VLOOKUP(A146,'ADM Data'!$A$2:$J$357,10,FALSE)</f>
        <v>687.21277600000008</v>
      </c>
      <c r="F146" s="1">
        <f>VLOOKUP(A146,'ADM Data'!$A$2:$I$357,5,FALSE)</f>
        <v>78.456941</v>
      </c>
      <c r="G146" s="1">
        <f>VLOOKUP(A146,'ADM Data'!$A$2:$I$357,6,FALSE)</f>
        <v>234.173361</v>
      </c>
      <c r="H146" s="1">
        <f>VLOOKUP(A146,'ADM Data'!$A$2:$I$357,7,FALSE)</f>
        <v>374.58247399999999</v>
      </c>
      <c r="I146" s="1">
        <f>VLOOKUP(A146,'ADM Data'!$A$2:$I$357,8,FALSE)</f>
        <v>0</v>
      </c>
      <c r="J146" s="1">
        <f>VLOOKUP(A146,'ADM Data'!$A$2:$I$357,9,FALSE)</f>
        <v>0</v>
      </c>
      <c r="K146" s="1">
        <f>VLOOKUP(A146,'ADM Data'!$A$2:$AA$357,26,FALSE)</f>
        <v>0</v>
      </c>
    </row>
    <row r="147" spans="1:11">
      <c r="A147" s="94" t="s">
        <v>407</v>
      </c>
      <c r="B147" t="s">
        <v>1913</v>
      </c>
      <c r="C147" t="s">
        <v>80</v>
      </c>
      <c r="D147" s="12" t="s">
        <v>1070</v>
      </c>
      <c r="E147" s="1">
        <f>VLOOKUP(A147,'ADM Data'!$A$2:$J$357,10,FALSE)</f>
        <v>277.04824099999996</v>
      </c>
      <c r="F147" s="1">
        <f>VLOOKUP(A147,'ADM Data'!$A$2:$I$357,5,FALSE)</f>
        <v>40.547058</v>
      </c>
      <c r="G147" s="1">
        <f>VLOOKUP(A147,'ADM Data'!$A$2:$I$357,6,FALSE)</f>
        <v>82.801682</v>
      </c>
      <c r="H147" s="1">
        <f>VLOOKUP(A147,'ADM Data'!$A$2:$I$357,7,FALSE)</f>
        <v>153.699501</v>
      </c>
      <c r="I147" s="1">
        <f>VLOOKUP(A147,'ADM Data'!$A$2:$I$357,8,FALSE)</f>
        <v>0</v>
      </c>
      <c r="J147" s="1">
        <f>VLOOKUP(A147,'ADM Data'!$A$2:$I$357,9,FALSE)</f>
        <v>0</v>
      </c>
      <c r="K147" s="1">
        <f>VLOOKUP(A147,'ADM Data'!$A$2:$AA$357,26,FALSE)</f>
        <v>0</v>
      </c>
    </row>
    <row r="148" spans="1:11">
      <c r="A148" s="94" t="s">
        <v>409</v>
      </c>
      <c r="B148" t="s">
        <v>1914</v>
      </c>
      <c r="C148" t="s">
        <v>80</v>
      </c>
      <c r="D148" s="12" t="s">
        <v>1070</v>
      </c>
      <c r="E148" s="1">
        <f>VLOOKUP(A148,'ADM Data'!$A$2:$J$357,10,FALSE)</f>
        <v>382.16113900000005</v>
      </c>
      <c r="F148" s="1">
        <f>VLOOKUP(A148,'ADM Data'!$A$2:$I$357,5,FALSE)</f>
        <v>52.308571000000001</v>
      </c>
      <c r="G148" s="1">
        <f>VLOOKUP(A148,'ADM Data'!$A$2:$I$357,6,FALSE)</f>
        <v>187.53214600000001</v>
      </c>
      <c r="H148" s="1">
        <f>VLOOKUP(A148,'ADM Data'!$A$2:$I$357,7,FALSE)</f>
        <v>142.32042200000001</v>
      </c>
      <c r="I148" s="1">
        <f>VLOOKUP(A148,'ADM Data'!$A$2:$I$357,8,FALSE)</f>
        <v>0</v>
      </c>
      <c r="J148" s="1">
        <f>VLOOKUP(A148,'ADM Data'!$A$2:$I$357,9,FALSE)</f>
        <v>0</v>
      </c>
      <c r="K148" s="1">
        <f>VLOOKUP(A148,'ADM Data'!$A$2:$AA$357,26,FALSE)</f>
        <v>0</v>
      </c>
    </row>
    <row r="149" spans="1:11">
      <c r="A149" s="94" t="s">
        <v>411</v>
      </c>
      <c r="B149" t="s">
        <v>412</v>
      </c>
      <c r="C149" t="s">
        <v>80</v>
      </c>
      <c r="D149" s="12" t="s">
        <v>1070</v>
      </c>
      <c r="E149" s="1">
        <f>VLOOKUP(A149,'ADM Data'!$A$2:$J$357,10,FALSE)</f>
        <v>194.09523899999999</v>
      </c>
      <c r="F149" s="1">
        <f>VLOOKUP(A149,'ADM Data'!$A$2:$I$357,5,FALSE)</f>
        <v>21.886906</v>
      </c>
      <c r="G149" s="1">
        <f>VLOOKUP(A149,'ADM Data'!$A$2:$I$357,6,FALSE)</f>
        <v>66.017859000000001</v>
      </c>
      <c r="H149" s="1">
        <f>VLOOKUP(A149,'ADM Data'!$A$2:$I$357,7,FALSE)</f>
        <v>106.19047399999999</v>
      </c>
      <c r="I149" s="1">
        <f>VLOOKUP(A149,'ADM Data'!$A$2:$I$357,8,FALSE)</f>
        <v>0</v>
      </c>
      <c r="J149" s="1">
        <f>VLOOKUP(A149,'ADM Data'!$A$2:$I$357,9,FALSE)</f>
        <v>0</v>
      </c>
      <c r="K149" s="1">
        <f>VLOOKUP(A149,'ADM Data'!$A$2:$AA$357,26,FALSE)</f>
        <v>0</v>
      </c>
    </row>
    <row r="150" spans="1:11">
      <c r="A150" s="94" t="s">
        <v>413</v>
      </c>
      <c r="B150" t="s">
        <v>1915</v>
      </c>
      <c r="C150" t="s">
        <v>80</v>
      </c>
      <c r="D150" s="12" t="s">
        <v>1070</v>
      </c>
      <c r="E150" s="1">
        <f>VLOOKUP(A150,'ADM Data'!$A$2:$J$357,10,FALSE)</f>
        <v>154.19053700000001</v>
      </c>
      <c r="F150" s="1">
        <f>VLOOKUP(A150,'ADM Data'!$A$2:$I$357,5,FALSE)</f>
        <v>21.814294</v>
      </c>
      <c r="G150" s="1">
        <f>VLOOKUP(A150,'ADM Data'!$A$2:$I$357,6,FALSE)</f>
        <v>50.718592999999998</v>
      </c>
      <c r="H150" s="1">
        <f>VLOOKUP(A150,'ADM Data'!$A$2:$I$357,7,FALSE)</f>
        <v>81.657650000000004</v>
      </c>
      <c r="I150" s="1">
        <f>VLOOKUP(A150,'ADM Data'!$A$2:$I$357,8,FALSE)</f>
        <v>0</v>
      </c>
      <c r="J150" s="1">
        <f>VLOOKUP(A150,'ADM Data'!$A$2:$I$357,9,FALSE)</f>
        <v>0</v>
      </c>
      <c r="K150" s="1">
        <f>VLOOKUP(A150,'ADM Data'!$A$2:$AA$357,26,FALSE)</f>
        <v>0</v>
      </c>
    </row>
    <row r="151" spans="1:11">
      <c r="A151" s="94" t="s">
        <v>417</v>
      </c>
      <c r="B151" t="s">
        <v>418</v>
      </c>
      <c r="C151" t="s">
        <v>68</v>
      </c>
      <c r="D151" s="12" t="s">
        <v>1070</v>
      </c>
      <c r="E151" s="1">
        <f>VLOOKUP(A151,'ADM Data'!$A$2:$J$357,10,FALSE)</f>
        <v>271.99492399999997</v>
      </c>
      <c r="F151" s="1">
        <f>VLOOKUP(A151,'ADM Data'!$A$2:$I$357,5,FALSE)</f>
        <v>32.324872999999997</v>
      </c>
      <c r="G151" s="1">
        <f>VLOOKUP(A151,'ADM Data'!$A$2:$I$357,6,FALSE)</f>
        <v>107.675127</v>
      </c>
      <c r="H151" s="1">
        <f>VLOOKUP(A151,'ADM Data'!$A$2:$I$357,7,FALSE)</f>
        <v>131.994924</v>
      </c>
      <c r="I151" s="1">
        <f>VLOOKUP(A151,'ADM Data'!$A$2:$I$357,8,FALSE)</f>
        <v>0</v>
      </c>
      <c r="J151" s="1">
        <f>VLOOKUP(A151,'ADM Data'!$A$2:$I$357,9,FALSE)</f>
        <v>0</v>
      </c>
      <c r="K151" s="1">
        <f>VLOOKUP(A151,'ADM Data'!$A$2:$AA$357,26,FALSE)</f>
        <v>0</v>
      </c>
    </row>
    <row r="152" spans="1:11">
      <c r="A152" s="94" t="s">
        <v>419</v>
      </c>
      <c r="B152" t="s">
        <v>1917</v>
      </c>
      <c r="C152" t="s">
        <v>68</v>
      </c>
      <c r="D152" s="12" t="s">
        <v>1070</v>
      </c>
      <c r="E152" s="1">
        <f>VLOOKUP(A152,'ADM Data'!$A$2:$J$357,10,FALSE)</f>
        <v>133.036858</v>
      </c>
      <c r="F152" s="1">
        <f>VLOOKUP(A152,'ADM Data'!$A$2:$I$357,5,FALSE)</f>
        <v>12.573395</v>
      </c>
      <c r="G152" s="1">
        <f>VLOOKUP(A152,'ADM Data'!$A$2:$I$357,6,FALSE)</f>
        <v>47.649372999999997</v>
      </c>
      <c r="H152" s="1">
        <f>VLOOKUP(A152,'ADM Data'!$A$2:$I$357,7,FALSE)</f>
        <v>72.814089999999993</v>
      </c>
      <c r="I152" s="1">
        <f>VLOOKUP(A152,'ADM Data'!$A$2:$I$357,8,FALSE)</f>
        <v>0</v>
      </c>
      <c r="J152" s="1">
        <f>VLOOKUP(A152,'ADM Data'!$A$2:$I$357,9,FALSE)</f>
        <v>0</v>
      </c>
      <c r="K152" s="1">
        <f>VLOOKUP(A152,'ADM Data'!$A$2:$AA$357,26,FALSE)</f>
        <v>0</v>
      </c>
    </row>
    <row r="153" spans="1:11">
      <c r="A153" s="94" t="s">
        <v>421</v>
      </c>
      <c r="B153" t="s">
        <v>422</v>
      </c>
      <c r="C153" t="s">
        <v>80</v>
      </c>
      <c r="D153" s="12" t="s">
        <v>1070</v>
      </c>
      <c r="E153" s="1">
        <f>VLOOKUP(A153,'ADM Data'!$A$2:$J$357,10,FALSE)</f>
        <v>135.85394400000001</v>
      </c>
      <c r="F153" s="1">
        <f>VLOOKUP(A153,'ADM Data'!$A$2:$I$357,5,FALSE)</f>
        <v>23.341176000000001</v>
      </c>
      <c r="G153" s="1">
        <f>VLOOKUP(A153,'ADM Data'!$A$2:$I$357,6,FALSE)</f>
        <v>47.547058999999997</v>
      </c>
      <c r="H153" s="1">
        <f>VLOOKUP(A153,'ADM Data'!$A$2:$I$357,7,FALSE)</f>
        <v>64.965709000000004</v>
      </c>
      <c r="I153" s="1">
        <f>VLOOKUP(A153,'ADM Data'!$A$2:$I$357,8,FALSE)</f>
        <v>0</v>
      </c>
      <c r="J153" s="1">
        <f>VLOOKUP(A153,'ADM Data'!$A$2:$I$357,9,FALSE)</f>
        <v>0</v>
      </c>
      <c r="K153" s="1">
        <f>VLOOKUP(A153,'ADM Data'!$A$2:$AA$357,26,FALSE)</f>
        <v>0</v>
      </c>
    </row>
    <row r="154" spans="1:11">
      <c r="A154" s="94" t="s">
        <v>423</v>
      </c>
      <c r="B154" t="s">
        <v>424</v>
      </c>
      <c r="C154" t="s">
        <v>93</v>
      </c>
      <c r="D154" s="12" t="s">
        <v>1070</v>
      </c>
      <c r="E154" s="1">
        <f>VLOOKUP(A154,'ADM Data'!$A$2:$J$357,10,FALSE)</f>
        <v>81.261814999999999</v>
      </c>
      <c r="F154" s="1">
        <f>VLOOKUP(A154,'ADM Data'!$A$2:$I$357,5,FALSE)</f>
        <v>16.269006000000001</v>
      </c>
      <c r="G154" s="1">
        <f>VLOOKUP(A154,'ADM Data'!$A$2:$I$357,6,FALSE)</f>
        <v>35.400005999999998</v>
      </c>
      <c r="H154" s="1">
        <f>VLOOKUP(A154,'ADM Data'!$A$2:$I$357,7,FALSE)</f>
        <v>29.592803</v>
      </c>
      <c r="I154" s="1">
        <f>VLOOKUP(A154,'ADM Data'!$A$2:$I$357,8,FALSE)</f>
        <v>0</v>
      </c>
      <c r="J154" s="1">
        <f>VLOOKUP(A154,'ADM Data'!$A$2:$I$357,9,FALSE)</f>
        <v>0</v>
      </c>
      <c r="K154" s="1">
        <f>VLOOKUP(A154,'ADM Data'!$A$2:$AA$357,26,FALSE)</f>
        <v>0</v>
      </c>
    </row>
    <row r="155" spans="1:11">
      <c r="A155" s="94" t="s">
        <v>425</v>
      </c>
      <c r="B155" t="s">
        <v>1918</v>
      </c>
      <c r="C155" t="s">
        <v>108</v>
      </c>
      <c r="D155" s="12" t="s">
        <v>1070</v>
      </c>
      <c r="E155" s="1">
        <f>VLOOKUP(A155,'ADM Data'!$A$2:$J$357,10,FALSE)</f>
        <v>437.13766300000003</v>
      </c>
      <c r="F155" s="1">
        <f>VLOOKUP(A155,'ADM Data'!$A$2:$I$357,5,FALSE)</f>
        <v>0</v>
      </c>
      <c r="G155" s="1">
        <f>VLOOKUP(A155,'ADM Data'!$A$2:$I$357,6,FALSE)</f>
        <v>0</v>
      </c>
      <c r="H155" s="1">
        <f>VLOOKUP(A155,'ADM Data'!$A$2:$I$357,7,FALSE)</f>
        <v>0</v>
      </c>
      <c r="I155" s="1">
        <f>VLOOKUP(A155,'ADM Data'!$A$2:$I$357,8,FALSE)</f>
        <v>361.20136100000002</v>
      </c>
      <c r="J155" s="1">
        <f>VLOOKUP(A155,'ADM Data'!$A$2:$I$357,9,FALSE)</f>
        <v>75.936301999999998</v>
      </c>
      <c r="K155" s="1">
        <f>VLOOKUP(A155,'ADM Data'!$A$2:$AA$357,26,FALSE)</f>
        <v>3.0001190000000002</v>
      </c>
    </row>
    <row r="156" spans="1:11">
      <c r="A156" s="94" t="s">
        <v>427</v>
      </c>
      <c r="B156" t="s">
        <v>1919</v>
      </c>
      <c r="C156" t="s">
        <v>80</v>
      </c>
      <c r="D156" s="12" t="s">
        <v>1070</v>
      </c>
      <c r="E156" s="1">
        <f>VLOOKUP(A156,'ADM Data'!$A$2:$J$357,10,FALSE)</f>
        <v>210.01679999999999</v>
      </c>
      <c r="F156" s="1">
        <f>VLOOKUP(A156,'ADM Data'!$A$2:$I$357,5,FALSE)</f>
        <v>28.958593</v>
      </c>
      <c r="G156" s="1">
        <f>VLOOKUP(A156,'ADM Data'!$A$2:$I$357,6,FALSE)</f>
        <v>68.258623</v>
      </c>
      <c r="H156" s="1">
        <f>VLOOKUP(A156,'ADM Data'!$A$2:$I$357,7,FALSE)</f>
        <v>112.799584</v>
      </c>
      <c r="I156" s="1">
        <f>VLOOKUP(A156,'ADM Data'!$A$2:$I$357,8,FALSE)</f>
        <v>0</v>
      </c>
      <c r="J156" s="1">
        <f>VLOOKUP(A156,'ADM Data'!$A$2:$I$357,9,FALSE)</f>
        <v>0</v>
      </c>
      <c r="K156" s="1">
        <f>VLOOKUP(A156,'ADM Data'!$A$2:$AA$357,26,FALSE)</f>
        <v>0</v>
      </c>
    </row>
    <row r="157" spans="1:11">
      <c r="A157" s="94" t="s">
        <v>429</v>
      </c>
      <c r="B157" t="s">
        <v>430</v>
      </c>
      <c r="C157" t="s">
        <v>98</v>
      </c>
      <c r="D157" s="12" t="s">
        <v>1070</v>
      </c>
      <c r="E157" s="1">
        <f>VLOOKUP(A157,'ADM Data'!$A$2:$J$357,10,FALSE)</f>
        <v>383.14201400000002</v>
      </c>
      <c r="F157" s="1">
        <f>VLOOKUP(A157,'ADM Data'!$A$2:$I$357,5,FALSE)</f>
        <v>41.349114999999998</v>
      </c>
      <c r="G157" s="1">
        <f>VLOOKUP(A157,'ADM Data'!$A$2:$I$357,6,FALSE)</f>
        <v>111.071005</v>
      </c>
      <c r="H157" s="1">
        <f>VLOOKUP(A157,'ADM Data'!$A$2:$I$357,7,FALSE)</f>
        <v>230.72189399999999</v>
      </c>
      <c r="I157" s="1">
        <f>VLOOKUP(A157,'ADM Data'!$A$2:$I$357,8,FALSE)</f>
        <v>0</v>
      </c>
      <c r="J157" s="1">
        <f>VLOOKUP(A157,'ADM Data'!$A$2:$I$357,9,FALSE)</f>
        <v>0</v>
      </c>
      <c r="K157" s="1">
        <f>VLOOKUP(A157,'ADM Data'!$A$2:$AA$357,26,FALSE)</f>
        <v>0</v>
      </c>
    </row>
    <row r="158" spans="1:11">
      <c r="A158" s="94" t="s">
        <v>431</v>
      </c>
      <c r="B158" t="s">
        <v>1920</v>
      </c>
      <c r="C158" t="s">
        <v>101</v>
      </c>
      <c r="D158" s="12" t="s">
        <v>1070</v>
      </c>
      <c r="E158" s="1">
        <f>VLOOKUP(A158,'ADM Data'!$A$2:$J$357,10,FALSE)</f>
        <v>410.80123400000002</v>
      </c>
      <c r="F158" s="1">
        <f>VLOOKUP(A158,'ADM Data'!$A$2:$I$357,5,FALSE)</f>
        <v>57.229410999999999</v>
      </c>
      <c r="G158" s="1">
        <f>VLOOKUP(A158,'ADM Data'!$A$2:$I$357,6,FALSE)</f>
        <v>160.326695</v>
      </c>
      <c r="H158" s="1">
        <f>VLOOKUP(A158,'ADM Data'!$A$2:$I$357,7,FALSE)</f>
        <v>193.24512799999999</v>
      </c>
      <c r="I158" s="1">
        <f>VLOOKUP(A158,'ADM Data'!$A$2:$I$357,8,FALSE)</f>
        <v>0</v>
      </c>
      <c r="J158" s="1">
        <f>VLOOKUP(A158,'ADM Data'!$A$2:$I$357,9,FALSE)</f>
        <v>0</v>
      </c>
      <c r="K158" s="1">
        <f>VLOOKUP(A158,'ADM Data'!$A$2:$AA$357,26,FALSE)</f>
        <v>0</v>
      </c>
    </row>
    <row r="159" spans="1:11">
      <c r="A159" s="94" t="s">
        <v>433</v>
      </c>
      <c r="B159" t="s">
        <v>434</v>
      </c>
      <c r="C159" t="s">
        <v>75</v>
      </c>
      <c r="D159" s="12" t="s">
        <v>1070</v>
      </c>
      <c r="E159" s="1">
        <f>VLOOKUP(A159,'ADM Data'!$A$2:$J$357,10,FALSE)</f>
        <v>168.94610699999998</v>
      </c>
      <c r="F159" s="1">
        <f>VLOOKUP(A159,'ADM Data'!$A$2:$I$357,5,FALSE)</f>
        <v>15.832337000000001</v>
      </c>
      <c r="G159" s="1">
        <f>VLOOKUP(A159,'ADM Data'!$A$2:$I$357,6,FALSE)</f>
        <v>47.520958</v>
      </c>
      <c r="H159" s="1">
        <f>VLOOKUP(A159,'ADM Data'!$A$2:$I$357,7,FALSE)</f>
        <v>75.276437000000001</v>
      </c>
      <c r="I159" s="1">
        <f>VLOOKUP(A159,'ADM Data'!$A$2:$I$357,8,FALSE)</f>
        <v>0</v>
      </c>
      <c r="J159" s="1">
        <f>VLOOKUP(A159,'ADM Data'!$A$2:$I$357,9,FALSE)</f>
        <v>30.316375000000001</v>
      </c>
      <c r="K159" s="1">
        <f>VLOOKUP(A159,'ADM Data'!$A$2:$AA$357,26,FALSE)</f>
        <v>0</v>
      </c>
    </row>
    <row r="160" spans="1:11">
      <c r="A160" s="94" t="s">
        <v>435</v>
      </c>
      <c r="B160" t="s">
        <v>436</v>
      </c>
      <c r="C160" t="s">
        <v>140</v>
      </c>
      <c r="D160" s="12" t="s">
        <v>807</v>
      </c>
      <c r="E160" s="1">
        <f>VLOOKUP(A160,'ADM Data'!$A$2:$J$357,10,FALSE)</f>
        <v>902.61208499999998</v>
      </c>
      <c r="F160" s="1">
        <f>VLOOKUP(A160,'ADM Data'!$A$2:$I$357,5,FALSE)</f>
        <v>0</v>
      </c>
      <c r="G160" s="1">
        <f>VLOOKUP(A160,'ADM Data'!$A$2:$I$357,6,FALSE)</f>
        <v>0</v>
      </c>
      <c r="H160" s="1">
        <f>VLOOKUP(A160,'ADM Data'!$A$2:$I$357,7,FALSE)</f>
        <v>482.16431299999999</v>
      </c>
      <c r="I160" s="1">
        <f>VLOOKUP(A160,'ADM Data'!$A$2:$I$357,8,FALSE)</f>
        <v>420.44777199999999</v>
      </c>
      <c r="J160" s="1">
        <f>VLOOKUP(A160,'ADM Data'!$A$2:$I$357,9,FALSE)</f>
        <v>0</v>
      </c>
      <c r="K160" s="1">
        <f>VLOOKUP(A160,'ADM Data'!$A$2:$AA$357,26,FALSE)</f>
        <v>23.5</v>
      </c>
    </row>
    <row r="161" spans="1:11">
      <c r="A161" s="94" t="s">
        <v>437</v>
      </c>
      <c r="B161" t="s">
        <v>1921</v>
      </c>
      <c r="C161" t="s">
        <v>196</v>
      </c>
      <c r="D161" s="12" t="s">
        <v>1070</v>
      </c>
      <c r="E161" s="1">
        <f>VLOOKUP(A161,'ADM Data'!$A$2:$J$357,10,FALSE)</f>
        <v>54.500739000000003</v>
      </c>
      <c r="F161" s="1">
        <f>VLOOKUP(A161,'ADM Data'!$A$2:$I$357,5,FALSE)</f>
        <v>0</v>
      </c>
      <c r="G161" s="1">
        <f>VLOOKUP(A161,'ADM Data'!$A$2:$I$357,6,FALSE)</f>
        <v>0</v>
      </c>
      <c r="H161" s="1">
        <f>VLOOKUP(A161,'ADM Data'!$A$2:$I$357,7,FALSE)</f>
        <v>0</v>
      </c>
      <c r="I161" s="1">
        <f>VLOOKUP(A161,'ADM Data'!$A$2:$I$357,8,FALSE)</f>
        <v>3.977058</v>
      </c>
      <c r="J161" s="1">
        <f>VLOOKUP(A161,'ADM Data'!$A$2:$I$357,9,FALSE)</f>
        <v>50.523681000000003</v>
      </c>
      <c r="K161" s="1">
        <f>VLOOKUP(A161,'ADM Data'!$A$2:$AA$357,26,FALSE)</f>
        <v>2.025423</v>
      </c>
    </row>
    <row r="162" spans="1:11">
      <c r="A162" s="94" t="s">
        <v>439</v>
      </c>
      <c r="B162" t="s">
        <v>1922</v>
      </c>
      <c r="C162" t="s">
        <v>80</v>
      </c>
      <c r="D162" s="12" t="s">
        <v>1070</v>
      </c>
      <c r="E162" s="1">
        <f>VLOOKUP(A162,'ADM Data'!$A$2:$J$357,10,FALSE)</f>
        <v>251.663813</v>
      </c>
      <c r="F162" s="1">
        <f>VLOOKUP(A162,'ADM Data'!$A$2:$I$357,5,FALSE)</f>
        <v>29.604517000000001</v>
      </c>
      <c r="G162" s="1">
        <f>VLOOKUP(A162,'ADM Data'!$A$2:$I$357,6,FALSE)</f>
        <v>40.401124000000003</v>
      </c>
      <c r="H162" s="1">
        <f>VLOOKUP(A162,'ADM Data'!$A$2:$I$357,7,FALSE)</f>
        <v>78.305075000000002</v>
      </c>
      <c r="I162" s="1">
        <f>VLOOKUP(A162,'ADM Data'!$A$2:$I$357,8,FALSE)</f>
        <v>103.35309700000001</v>
      </c>
      <c r="J162" s="1">
        <f>VLOOKUP(A162,'ADM Data'!$A$2:$I$357,9,FALSE)</f>
        <v>0</v>
      </c>
      <c r="K162" s="1">
        <f>VLOOKUP(A162,'ADM Data'!$A$2:$AA$357,26,FALSE)</f>
        <v>0.5</v>
      </c>
    </row>
    <row r="163" spans="1:11">
      <c r="A163" s="94" t="s">
        <v>441</v>
      </c>
      <c r="B163" t="s">
        <v>442</v>
      </c>
      <c r="C163" t="s">
        <v>68</v>
      </c>
      <c r="D163" s="12" t="s">
        <v>1070</v>
      </c>
      <c r="E163" s="1">
        <f>VLOOKUP(A163,'ADM Data'!$A$2:$J$357,10,FALSE)</f>
        <v>104.207211</v>
      </c>
      <c r="F163" s="1">
        <f>VLOOKUP(A163,'ADM Data'!$A$2:$I$357,5,FALSE)</f>
        <v>11.244792</v>
      </c>
      <c r="G163" s="1">
        <f>VLOOKUP(A163,'ADM Data'!$A$2:$I$357,6,FALSE)</f>
        <v>47.184308999999999</v>
      </c>
      <c r="H163" s="1">
        <f>VLOOKUP(A163,'ADM Data'!$A$2:$I$357,7,FALSE)</f>
        <v>45.778109999999998</v>
      </c>
      <c r="I163" s="1">
        <f>VLOOKUP(A163,'ADM Data'!$A$2:$I$357,8,FALSE)</f>
        <v>0</v>
      </c>
      <c r="J163" s="1">
        <f>VLOOKUP(A163,'ADM Data'!$A$2:$I$357,9,FALSE)</f>
        <v>0</v>
      </c>
      <c r="K163" s="1">
        <f>VLOOKUP(A163,'ADM Data'!$A$2:$AA$357,26,FALSE)</f>
        <v>0</v>
      </c>
    </row>
    <row r="164" spans="1:11">
      <c r="A164" s="94" t="s">
        <v>443</v>
      </c>
      <c r="B164" t="s">
        <v>444</v>
      </c>
      <c r="C164" t="s">
        <v>80</v>
      </c>
      <c r="D164" s="12" t="s">
        <v>1070</v>
      </c>
      <c r="E164" s="1">
        <f>VLOOKUP(A164,'ADM Data'!$A$2:$J$357,10,FALSE)</f>
        <v>243.05374999999998</v>
      </c>
      <c r="F164" s="1">
        <f>VLOOKUP(A164,'ADM Data'!$A$2:$I$357,5,FALSE)</f>
        <v>29.662855</v>
      </c>
      <c r="G164" s="1">
        <f>VLOOKUP(A164,'ADM Data'!$A$2:$I$357,6,FALSE)</f>
        <v>73.726073999999997</v>
      </c>
      <c r="H164" s="1">
        <f>VLOOKUP(A164,'ADM Data'!$A$2:$I$357,7,FALSE)</f>
        <v>139.66482099999999</v>
      </c>
      <c r="I164" s="1">
        <f>VLOOKUP(A164,'ADM Data'!$A$2:$I$357,8,FALSE)</f>
        <v>0</v>
      </c>
      <c r="J164" s="1">
        <f>VLOOKUP(A164,'ADM Data'!$A$2:$I$357,9,FALSE)</f>
        <v>0</v>
      </c>
      <c r="K164" s="1">
        <f>VLOOKUP(A164,'ADM Data'!$A$2:$AA$357,26,FALSE)</f>
        <v>0</v>
      </c>
    </row>
    <row r="165" spans="1:11">
      <c r="A165" s="94" t="s">
        <v>445</v>
      </c>
      <c r="B165" t="s">
        <v>1923</v>
      </c>
      <c r="C165" t="s">
        <v>98</v>
      </c>
      <c r="D165" s="12" t="s">
        <v>1070</v>
      </c>
      <c r="E165" s="1">
        <f>VLOOKUP(A165,'ADM Data'!$A$2:$J$357,10,FALSE)</f>
        <v>101.38371799999999</v>
      </c>
      <c r="F165" s="1">
        <f>VLOOKUP(A165,'ADM Data'!$A$2:$I$357,5,FALSE)</f>
        <v>4.9418600000000001</v>
      </c>
      <c r="G165" s="1">
        <f>VLOOKUP(A165,'ADM Data'!$A$2:$I$357,6,FALSE)</f>
        <v>34.505811999999999</v>
      </c>
      <c r="H165" s="1">
        <f>VLOOKUP(A165,'ADM Data'!$A$2:$I$357,7,FALSE)</f>
        <v>61.936045999999997</v>
      </c>
      <c r="I165" s="1">
        <f>VLOOKUP(A165,'ADM Data'!$A$2:$I$357,8,FALSE)</f>
        <v>0</v>
      </c>
      <c r="J165" s="1">
        <f>VLOOKUP(A165,'ADM Data'!$A$2:$I$357,9,FALSE)</f>
        <v>0</v>
      </c>
      <c r="K165" s="1">
        <f>VLOOKUP(A165,'ADM Data'!$A$2:$AA$357,26,FALSE)</f>
        <v>0</v>
      </c>
    </row>
    <row r="166" spans="1:11">
      <c r="A166" s="94" t="s">
        <v>447</v>
      </c>
      <c r="B166" t="s">
        <v>448</v>
      </c>
      <c r="C166" t="s">
        <v>93</v>
      </c>
      <c r="D166" s="12" t="s">
        <v>1070</v>
      </c>
      <c r="E166" s="1">
        <f>VLOOKUP(A166,'ADM Data'!$A$2:$J$357,10,FALSE)</f>
        <v>137.924215</v>
      </c>
      <c r="F166" s="1">
        <f>VLOOKUP(A166,'ADM Data'!$A$2:$I$357,5,FALSE)</f>
        <v>0</v>
      </c>
      <c r="G166" s="1">
        <f>VLOOKUP(A166,'ADM Data'!$A$2:$I$357,6,FALSE)</f>
        <v>0</v>
      </c>
      <c r="H166" s="1">
        <f>VLOOKUP(A166,'ADM Data'!$A$2:$I$357,7,FALSE)</f>
        <v>0</v>
      </c>
      <c r="I166" s="1">
        <f>VLOOKUP(A166,'ADM Data'!$A$2:$I$357,8,FALSE)</f>
        <v>80.078693000000001</v>
      </c>
      <c r="J166" s="1">
        <f>VLOOKUP(A166,'ADM Data'!$A$2:$I$357,9,FALSE)</f>
        <v>57.845522000000003</v>
      </c>
      <c r="K166" s="1">
        <f>VLOOKUP(A166,'ADM Data'!$A$2:$AA$357,26,FALSE)</f>
        <v>0</v>
      </c>
    </row>
    <row r="167" spans="1:11">
      <c r="A167" s="94" t="s">
        <v>449</v>
      </c>
      <c r="B167" t="s">
        <v>1924</v>
      </c>
      <c r="C167" t="s">
        <v>93</v>
      </c>
      <c r="D167" s="12" t="s">
        <v>1070</v>
      </c>
      <c r="E167" s="1">
        <f>VLOOKUP(A167,'ADM Data'!$A$2:$J$357,10,FALSE)</f>
        <v>231.95454899999999</v>
      </c>
      <c r="F167" s="1">
        <f>VLOOKUP(A167,'ADM Data'!$A$2:$I$357,5,FALSE)</f>
        <v>48.159092000000001</v>
      </c>
      <c r="G167" s="1">
        <f>VLOOKUP(A167,'ADM Data'!$A$2:$I$357,6,FALSE)</f>
        <v>82.840912000000003</v>
      </c>
      <c r="H167" s="1">
        <f>VLOOKUP(A167,'ADM Data'!$A$2:$I$357,7,FALSE)</f>
        <v>99.764868000000007</v>
      </c>
      <c r="I167" s="1">
        <f>VLOOKUP(A167,'ADM Data'!$A$2:$I$357,8,FALSE)</f>
        <v>0</v>
      </c>
      <c r="J167" s="1">
        <f>VLOOKUP(A167,'ADM Data'!$A$2:$I$357,9,FALSE)</f>
        <v>1.1896770000000001</v>
      </c>
      <c r="K167" s="1">
        <f>VLOOKUP(A167,'ADM Data'!$A$2:$AA$357,26,FALSE)</f>
        <v>0</v>
      </c>
    </row>
    <row r="168" spans="1:11">
      <c r="A168" s="94" t="s">
        <v>451</v>
      </c>
      <c r="B168" t="s">
        <v>1925</v>
      </c>
      <c r="C168" t="s">
        <v>68</v>
      </c>
      <c r="D168" s="12" t="s">
        <v>1070</v>
      </c>
      <c r="E168" s="1">
        <f>VLOOKUP(A168,'ADM Data'!$A$2:$J$357,10,FALSE)</f>
        <v>56.2</v>
      </c>
      <c r="F168" s="1">
        <f>VLOOKUP(A168,'ADM Data'!$A$2:$I$357,5,FALSE)</f>
        <v>6</v>
      </c>
      <c r="G168" s="1">
        <f>VLOOKUP(A168,'ADM Data'!$A$2:$I$357,6,FALSE)</f>
        <v>16.2</v>
      </c>
      <c r="H168" s="1">
        <f>VLOOKUP(A168,'ADM Data'!$A$2:$I$357,7,FALSE)</f>
        <v>34</v>
      </c>
      <c r="I168" s="1">
        <f>VLOOKUP(A168,'ADM Data'!$A$2:$I$357,8,FALSE)</f>
        <v>0</v>
      </c>
      <c r="J168" s="1">
        <f>VLOOKUP(A168,'ADM Data'!$A$2:$I$357,9,FALSE)</f>
        <v>0</v>
      </c>
      <c r="K168" s="1">
        <f>VLOOKUP(A168,'ADM Data'!$A$2:$AA$357,26,FALSE)</f>
        <v>0</v>
      </c>
    </row>
    <row r="169" spans="1:11">
      <c r="A169" s="94" t="s">
        <v>453</v>
      </c>
      <c r="B169" t="s">
        <v>454</v>
      </c>
      <c r="C169" t="s">
        <v>98</v>
      </c>
      <c r="D169" s="12" t="s">
        <v>1070</v>
      </c>
      <c r="E169" s="1">
        <f>VLOOKUP(A169,'ADM Data'!$A$2:$J$357,10,FALSE)</f>
        <v>147.036846</v>
      </c>
      <c r="F169" s="1">
        <f>VLOOKUP(A169,'ADM Data'!$A$2:$I$357,5,FALSE)</f>
        <v>0</v>
      </c>
      <c r="G169" s="1">
        <f>VLOOKUP(A169,'ADM Data'!$A$2:$I$357,6,FALSE)</f>
        <v>79.932856999999998</v>
      </c>
      <c r="H169" s="1">
        <f>VLOOKUP(A169,'ADM Data'!$A$2:$I$357,7,FALSE)</f>
        <v>67.103988999999999</v>
      </c>
      <c r="I169" s="1">
        <f>VLOOKUP(A169,'ADM Data'!$A$2:$I$357,8,FALSE)</f>
        <v>0</v>
      </c>
      <c r="J169" s="1">
        <f>VLOOKUP(A169,'ADM Data'!$A$2:$I$357,9,FALSE)</f>
        <v>0</v>
      </c>
      <c r="K169" s="1">
        <f>VLOOKUP(A169,'ADM Data'!$A$2:$AA$357,26,FALSE)</f>
        <v>0</v>
      </c>
    </row>
    <row r="170" spans="1:11">
      <c r="A170" s="94" t="s">
        <v>455</v>
      </c>
      <c r="B170" t="s">
        <v>1926</v>
      </c>
      <c r="C170" t="s">
        <v>93</v>
      </c>
      <c r="D170" s="12" t="s">
        <v>1070</v>
      </c>
      <c r="E170" s="1">
        <f>VLOOKUP(A170,'ADM Data'!$A$2:$J$357,10,FALSE)</f>
        <v>250.02423900000002</v>
      </c>
      <c r="F170" s="1">
        <f>VLOOKUP(A170,'ADM Data'!$A$2:$I$357,5,FALSE)</f>
        <v>37.048485999999997</v>
      </c>
      <c r="G170" s="1">
        <f>VLOOKUP(A170,'ADM Data'!$A$2:$I$357,6,FALSE)</f>
        <v>94.048482000000007</v>
      </c>
      <c r="H170" s="1">
        <f>VLOOKUP(A170,'ADM Data'!$A$2:$I$357,7,FALSE)</f>
        <v>118.927271</v>
      </c>
      <c r="I170" s="1">
        <f>VLOOKUP(A170,'ADM Data'!$A$2:$I$357,8,FALSE)</f>
        <v>0</v>
      </c>
      <c r="J170" s="1">
        <f>VLOOKUP(A170,'ADM Data'!$A$2:$I$357,9,FALSE)</f>
        <v>0</v>
      </c>
      <c r="K170" s="1">
        <f>VLOOKUP(A170,'ADM Data'!$A$2:$AA$357,26,FALSE)</f>
        <v>0</v>
      </c>
    </row>
    <row r="171" spans="1:11">
      <c r="A171" s="94" t="s">
        <v>457</v>
      </c>
      <c r="B171" t="s">
        <v>1927</v>
      </c>
      <c r="C171" t="s">
        <v>80</v>
      </c>
      <c r="D171" s="12" t="s">
        <v>1070</v>
      </c>
      <c r="E171" s="1">
        <f>VLOOKUP(A171,'ADM Data'!$A$2:$J$357,10,FALSE)</f>
        <v>192.26701500000001</v>
      </c>
      <c r="F171" s="1">
        <f>VLOOKUP(A171,'ADM Data'!$A$2:$I$357,5,FALSE)</f>
        <v>17.817143000000002</v>
      </c>
      <c r="G171" s="1">
        <f>VLOOKUP(A171,'ADM Data'!$A$2:$I$357,6,FALSE)</f>
        <v>64.651393999999996</v>
      </c>
      <c r="H171" s="1">
        <f>VLOOKUP(A171,'ADM Data'!$A$2:$I$357,7,FALSE)</f>
        <v>109.798478</v>
      </c>
      <c r="I171" s="1">
        <f>VLOOKUP(A171,'ADM Data'!$A$2:$I$357,8,FALSE)</f>
        <v>0</v>
      </c>
      <c r="J171" s="1">
        <f>VLOOKUP(A171,'ADM Data'!$A$2:$I$357,9,FALSE)</f>
        <v>0</v>
      </c>
      <c r="K171" s="1">
        <f>VLOOKUP(A171,'ADM Data'!$A$2:$AA$357,26,FALSE)</f>
        <v>0</v>
      </c>
    </row>
    <row r="172" spans="1:11">
      <c r="A172" s="94" t="s">
        <v>459</v>
      </c>
      <c r="B172" t="s">
        <v>1928</v>
      </c>
      <c r="C172" t="s">
        <v>72</v>
      </c>
      <c r="D172" s="12" t="s">
        <v>1070</v>
      </c>
      <c r="E172" s="1">
        <f>VLOOKUP(A172,'ADM Data'!$A$2:$J$357,10,FALSE)</f>
        <v>103.929818</v>
      </c>
      <c r="F172" s="1">
        <f>VLOOKUP(A172,'ADM Data'!$A$2:$I$357,5,FALSE)</f>
        <v>14.309939999999999</v>
      </c>
      <c r="G172" s="1">
        <f>VLOOKUP(A172,'ADM Data'!$A$2:$I$357,6,FALSE)</f>
        <v>52.736839000000003</v>
      </c>
      <c r="H172" s="1">
        <f>VLOOKUP(A172,'ADM Data'!$A$2:$I$357,7,FALSE)</f>
        <v>36.883038999999997</v>
      </c>
      <c r="I172" s="1">
        <f>VLOOKUP(A172,'ADM Data'!$A$2:$I$357,8,FALSE)</f>
        <v>0</v>
      </c>
      <c r="J172" s="1">
        <f>VLOOKUP(A172,'ADM Data'!$A$2:$I$357,9,FALSE)</f>
        <v>0</v>
      </c>
      <c r="K172" s="1">
        <f>VLOOKUP(A172,'ADM Data'!$A$2:$AA$357,26,FALSE)</f>
        <v>0</v>
      </c>
    </row>
    <row r="173" spans="1:11">
      <c r="A173" s="94" t="s">
        <v>461</v>
      </c>
      <c r="B173" t="s">
        <v>462</v>
      </c>
      <c r="C173" t="s">
        <v>80</v>
      </c>
      <c r="D173" s="12" t="s">
        <v>1070</v>
      </c>
      <c r="E173" s="1">
        <f>VLOOKUP(A173,'ADM Data'!$A$2:$J$357,10,FALSE)</f>
        <v>232.58712600000001</v>
      </c>
      <c r="F173" s="1">
        <f>VLOOKUP(A173,'ADM Data'!$A$2:$I$357,5,FALSE)</f>
        <v>26.776471999999998</v>
      </c>
      <c r="G173" s="1">
        <f>VLOOKUP(A173,'ADM Data'!$A$2:$I$357,6,FALSE)</f>
        <v>88.290429000000003</v>
      </c>
      <c r="H173" s="1">
        <f>VLOOKUP(A173,'ADM Data'!$A$2:$I$357,7,FALSE)</f>
        <v>115.20133</v>
      </c>
      <c r="I173" s="1">
        <f>VLOOKUP(A173,'ADM Data'!$A$2:$I$357,8,FALSE)</f>
        <v>0</v>
      </c>
      <c r="J173" s="1">
        <f>VLOOKUP(A173,'ADM Data'!$A$2:$I$357,9,FALSE)</f>
        <v>2.3188949999999999</v>
      </c>
      <c r="K173" s="1">
        <f>VLOOKUP(A173,'ADM Data'!$A$2:$AA$357,26,FALSE)</f>
        <v>0</v>
      </c>
    </row>
    <row r="174" spans="1:11">
      <c r="A174" s="94" t="s">
        <v>463</v>
      </c>
      <c r="B174" t="s">
        <v>464</v>
      </c>
      <c r="C174" t="s">
        <v>68</v>
      </c>
      <c r="D174" s="12" t="s">
        <v>1070</v>
      </c>
      <c r="E174" s="1">
        <f>VLOOKUP(A174,'ADM Data'!$A$2:$J$357,10,FALSE)</f>
        <v>322.81527499999999</v>
      </c>
      <c r="F174" s="1">
        <f>VLOOKUP(A174,'ADM Data'!$A$2:$I$357,5,FALSE)</f>
        <v>53.316769000000001</v>
      </c>
      <c r="G174" s="1">
        <f>VLOOKUP(A174,'ADM Data'!$A$2:$I$357,6,FALSE)</f>
        <v>146.08074400000001</v>
      </c>
      <c r="H174" s="1">
        <f>VLOOKUP(A174,'ADM Data'!$A$2:$I$357,7,FALSE)</f>
        <v>123.417762</v>
      </c>
      <c r="I174" s="1">
        <f>VLOOKUP(A174,'ADM Data'!$A$2:$I$357,8,FALSE)</f>
        <v>0</v>
      </c>
      <c r="J174" s="1">
        <f>VLOOKUP(A174,'ADM Data'!$A$2:$I$357,9,FALSE)</f>
        <v>0</v>
      </c>
      <c r="K174" s="1">
        <f>VLOOKUP(A174,'ADM Data'!$A$2:$AA$357,26,FALSE)</f>
        <v>0</v>
      </c>
    </row>
    <row r="175" spans="1:11">
      <c r="A175" s="94" t="s">
        <v>465</v>
      </c>
      <c r="B175" t="s">
        <v>2802</v>
      </c>
      <c r="C175" t="s">
        <v>80</v>
      </c>
      <c r="D175" s="12" t="s">
        <v>1070</v>
      </c>
      <c r="E175" s="1">
        <f>VLOOKUP(A175,'ADM Data'!$A$2:$J$357,10,FALSE)</f>
        <v>235.47874100000001</v>
      </c>
      <c r="F175" s="1">
        <f>VLOOKUP(A175,'ADM Data'!$A$2:$I$357,5,FALSE)</f>
        <v>30.964704999999999</v>
      </c>
      <c r="G175" s="1">
        <f>VLOOKUP(A175,'ADM Data'!$A$2:$I$357,6,FALSE)</f>
        <v>93.329408999999998</v>
      </c>
      <c r="H175" s="1">
        <f>VLOOKUP(A175,'ADM Data'!$A$2:$I$357,7,FALSE)</f>
        <v>111.18462700000001</v>
      </c>
      <c r="I175" s="1">
        <f>VLOOKUP(A175,'ADM Data'!$A$2:$I$357,8,FALSE)</f>
        <v>0</v>
      </c>
      <c r="J175" s="1">
        <f>VLOOKUP(A175,'ADM Data'!$A$2:$I$357,9,FALSE)</f>
        <v>0</v>
      </c>
      <c r="K175" s="1">
        <f>VLOOKUP(A175,'ADM Data'!$A$2:$AA$357,26,FALSE)</f>
        <v>0</v>
      </c>
    </row>
    <row r="176" spans="1:11">
      <c r="A176" s="94" t="s">
        <v>467</v>
      </c>
      <c r="B176" t="s">
        <v>1929</v>
      </c>
      <c r="C176" t="s">
        <v>469</v>
      </c>
      <c r="D176" s="12" t="s">
        <v>807</v>
      </c>
      <c r="E176" s="1">
        <f>VLOOKUP(A176,'ADM Data'!$A$2:$J$357,10,FALSE)</f>
        <v>890.59385300000008</v>
      </c>
      <c r="F176" s="1">
        <f>VLOOKUP(A176,'ADM Data'!$A$2:$I$357,5,FALSE)</f>
        <v>45.045954000000002</v>
      </c>
      <c r="G176" s="1">
        <f>VLOOKUP(A176,'ADM Data'!$A$2:$I$357,6,FALSE)</f>
        <v>134.36871099999999</v>
      </c>
      <c r="H176" s="1">
        <f>VLOOKUP(A176,'ADM Data'!$A$2:$I$357,7,FALSE)</f>
        <v>318.81821300000001</v>
      </c>
      <c r="I176" s="1">
        <f>VLOOKUP(A176,'ADM Data'!$A$2:$I$357,8,FALSE)</f>
        <v>264.945472</v>
      </c>
      <c r="J176" s="1">
        <f>VLOOKUP(A176,'ADM Data'!$A$2:$I$357,9,FALSE)</f>
        <v>127.415503</v>
      </c>
      <c r="K176" s="1">
        <f>VLOOKUP(A176,'ADM Data'!$A$2:$AA$357,26,FALSE)</f>
        <v>0</v>
      </c>
    </row>
    <row r="177" spans="1:11">
      <c r="A177" s="94" t="s">
        <v>470</v>
      </c>
      <c r="B177" t="s">
        <v>2760</v>
      </c>
      <c r="C177" t="s">
        <v>93</v>
      </c>
      <c r="D177" s="12" t="s">
        <v>1070</v>
      </c>
      <c r="E177" s="1">
        <f>VLOOKUP(A177,'ADM Data'!$A$2:$J$357,10,FALSE)</f>
        <v>908.53653800000006</v>
      </c>
      <c r="F177" s="1">
        <f>VLOOKUP(A177,'ADM Data'!$A$2:$I$357,5,FALSE)</f>
        <v>97.166668999999999</v>
      </c>
      <c r="G177" s="1">
        <f>VLOOKUP(A177,'ADM Data'!$A$2:$I$357,6,FALSE)</f>
        <v>229.741377</v>
      </c>
      <c r="H177" s="1">
        <f>VLOOKUP(A177,'ADM Data'!$A$2:$I$357,7,FALSE)</f>
        <v>581.62849200000005</v>
      </c>
      <c r="I177" s="1">
        <f>VLOOKUP(A177,'ADM Data'!$A$2:$I$357,8,FALSE)</f>
        <v>0</v>
      </c>
      <c r="J177" s="1">
        <f>VLOOKUP(A177,'ADM Data'!$A$2:$I$357,9,FALSE)</f>
        <v>0</v>
      </c>
      <c r="K177" s="1">
        <f>VLOOKUP(A177,'ADM Data'!$A$2:$AA$357,26,FALSE)</f>
        <v>0</v>
      </c>
    </row>
    <row r="178" spans="1:11">
      <c r="A178" s="94" t="s">
        <v>472</v>
      </c>
      <c r="B178" t="s">
        <v>1930</v>
      </c>
      <c r="C178" t="s">
        <v>135</v>
      </c>
      <c r="D178" s="12" t="s">
        <v>1070</v>
      </c>
      <c r="E178" s="1">
        <f>VLOOKUP(A178,'ADM Data'!$A$2:$J$357,10,FALSE)</f>
        <v>136.14407599999998</v>
      </c>
      <c r="F178" s="1">
        <f>VLOOKUP(A178,'ADM Data'!$A$2:$I$357,5,FALSE)</f>
        <v>0</v>
      </c>
      <c r="G178" s="1">
        <f>VLOOKUP(A178,'ADM Data'!$A$2:$I$357,6,FALSE)</f>
        <v>0</v>
      </c>
      <c r="H178" s="1">
        <f>VLOOKUP(A178,'ADM Data'!$A$2:$I$357,7,FALSE)</f>
        <v>11.211812999999999</v>
      </c>
      <c r="I178" s="1">
        <f>VLOOKUP(A178,'ADM Data'!$A$2:$I$357,8,FALSE)</f>
        <v>92.710526000000002</v>
      </c>
      <c r="J178" s="1">
        <f>VLOOKUP(A178,'ADM Data'!$A$2:$I$357,9,FALSE)</f>
        <v>32.221736999999997</v>
      </c>
      <c r="K178" s="1">
        <f>VLOOKUP(A178,'ADM Data'!$A$2:$AA$357,26,FALSE)</f>
        <v>0</v>
      </c>
    </row>
    <row r="179" spans="1:11">
      <c r="A179" s="94" t="s">
        <v>474</v>
      </c>
      <c r="B179" t="s">
        <v>475</v>
      </c>
      <c r="C179" t="s">
        <v>80</v>
      </c>
      <c r="D179" s="12" t="s">
        <v>1070</v>
      </c>
      <c r="E179" s="1">
        <f>VLOOKUP(A179,'ADM Data'!$A$2:$J$357,10,FALSE)</f>
        <v>129.261166</v>
      </c>
      <c r="F179" s="1">
        <f>VLOOKUP(A179,'ADM Data'!$A$2:$I$357,5,FALSE)</f>
        <v>0</v>
      </c>
      <c r="G179" s="1">
        <f>VLOOKUP(A179,'ADM Data'!$A$2:$I$357,6,FALSE)</f>
        <v>0</v>
      </c>
      <c r="H179" s="1">
        <f>VLOOKUP(A179,'ADM Data'!$A$2:$I$357,7,FALSE)</f>
        <v>15</v>
      </c>
      <c r="I179" s="1">
        <f>VLOOKUP(A179,'ADM Data'!$A$2:$I$357,8,FALSE)</f>
        <v>114.261166</v>
      </c>
      <c r="J179" s="1">
        <f>VLOOKUP(A179,'ADM Data'!$A$2:$I$357,9,FALSE)</f>
        <v>0</v>
      </c>
      <c r="K179" s="1">
        <f>VLOOKUP(A179,'ADM Data'!$A$2:$AA$357,26,FALSE)</f>
        <v>0</v>
      </c>
    </row>
    <row r="180" spans="1:11">
      <c r="A180" s="94" t="s">
        <v>478</v>
      </c>
      <c r="B180" t="s">
        <v>479</v>
      </c>
      <c r="C180" t="s">
        <v>98</v>
      </c>
      <c r="D180" s="12" t="s">
        <v>1070</v>
      </c>
      <c r="E180" s="1">
        <f>VLOOKUP(A180,'ADM Data'!$A$2:$J$357,10,FALSE)</f>
        <v>88.004050000000007</v>
      </c>
      <c r="F180" s="1">
        <f>VLOOKUP(A180,'ADM Data'!$A$2:$I$357,5,FALSE)</f>
        <v>0</v>
      </c>
      <c r="G180" s="1">
        <f>VLOOKUP(A180,'ADM Data'!$A$2:$I$357,6,FALSE)</f>
        <v>0</v>
      </c>
      <c r="H180" s="1">
        <f>VLOOKUP(A180,'ADM Data'!$A$2:$I$357,7,FALSE)</f>
        <v>0</v>
      </c>
      <c r="I180" s="1">
        <f>VLOOKUP(A180,'ADM Data'!$A$2:$I$357,8,FALSE)</f>
        <v>52.053538000000003</v>
      </c>
      <c r="J180" s="1">
        <f>VLOOKUP(A180,'ADM Data'!$A$2:$I$357,9,FALSE)</f>
        <v>35.950512000000003</v>
      </c>
      <c r="K180" s="1">
        <f>VLOOKUP(A180,'ADM Data'!$A$2:$AA$357,26,FALSE)</f>
        <v>0</v>
      </c>
    </row>
    <row r="181" spans="1:11">
      <c r="A181" s="94" t="s">
        <v>480</v>
      </c>
      <c r="B181" t="s">
        <v>1932</v>
      </c>
      <c r="C181" t="s">
        <v>108</v>
      </c>
      <c r="D181" s="12" t="s">
        <v>807</v>
      </c>
      <c r="E181" s="1">
        <f>VLOOKUP(A181,'ADM Data'!$A$2:$J$357,10,FALSE)</f>
        <v>223.89265599999999</v>
      </c>
      <c r="F181" s="1">
        <f>VLOOKUP(A181,'ADM Data'!$A$2:$I$357,5,FALSE)</f>
        <v>0</v>
      </c>
      <c r="G181" s="1">
        <f>VLOOKUP(A181,'ADM Data'!$A$2:$I$357,6,FALSE)</f>
        <v>0</v>
      </c>
      <c r="H181" s="1">
        <f>VLOOKUP(A181,'ADM Data'!$A$2:$I$357,7,FALSE)</f>
        <v>0</v>
      </c>
      <c r="I181" s="1">
        <f>VLOOKUP(A181,'ADM Data'!$A$2:$I$357,8,FALSE)</f>
        <v>190.69489999999999</v>
      </c>
      <c r="J181" s="1">
        <f>VLOOKUP(A181,'ADM Data'!$A$2:$I$357,9,FALSE)</f>
        <v>33.197755999999998</v>
      </c>
      <c r="K181" s="1">
        <f>VLOOKUP(A181,'ADM Data'!$A$2:$AA$357,26,FALSE)</f>
        <v>0</v>
      </c>
    </row>
    <row r="182" spans="1:11">
      <c r="A182" s="94" t="s">
        <v>482</v>
      </c>
      <c r="B182" t="s">
        <v>483</v>
      </c>
      <c r="C182" t="s">
        <v>93</v>
      </c>
      <c r="D182" s="12" t="s">
        <v>1070</v>
      </c>
      <c r="E182" s="1">
        <f>VLOOKUP(A182,'ADM Data'!$A$2:$J$357,10,FALSE)</f>
        <v>255.472387</v>
      </c>
      <c r="F182" s="1">
        <f>VLOOKUP(A182,'ADM Data'!$A$2:$I$357,5,FALSE)</f>
        <v>26.411042999999999</v>
      </c>
      <c r="G182" s="1">
        <f>VLOOKUP(A182,'ADM Data'!$A$2:$I$357,6,FALSE)</f>
        <v>91.539876000000007</v>
      </c>
      <c r="H182" s="1">
        <f>VLOOKUP(A182,'ADM Data'!$A$2:$I$357,7,FALSE)</f>
        <v>108.88517400000001</v>
      </c>
      <c r="I182" s="1">
        <f>VLOOKUP(A182,'ADM Data'!$A$2:$I$357,8,FALSE)</f>
        <v>11.475925999999999</v>
      </c>
      <c r="J182" s="1">
        <f>VLOOKUP(A182,'ADM Data'!$A$2:$I$357,9,FALSE)</f>
        <v>17.160367999999998</v>
      </c>
      <c r="K182" s="1">
        <f>VLOOKUP(A182,'ADM Data'!$A$2:$AA$357,26,FALSE)</f>
        <v>0</v>
      </c>
    </row>
    <row r="183" spans="1:11">
      <c r="A183" s="94" t="s">
        <v>484</v>
      </c>
      <c r="B183" t="s">
        <v>485</v>
      </c>
      <c r="C183" t="s">
        <v>93</v>
      </c>
      <c r="D183" s="12" t="s">
        <v>1070</v>
      </c>
      <c r="E183" s="1">
        <f>VLOOKUP(A183,'ADM Data'!$A$2:$J$357,10,FALSE)</f>
        <v>401.37904600000002</v>
      </c>
      <c r="F183" s="1">
        <f>VLOOKUP(A183,'ADM Data'!$A$2:$I$357,5,FALSE)</f>
        <v>0</v>
      </c>
      <c r="G183" s="1">
        <f>VLOOKUP(A183,'ADM Data'!$A$2:$I$357,6,FALSE)</f>
        <v>0</v>
      </c>
      <c r="H183" s="1">
        <f>VLOOKUP(A183,'ADM Data'!$A$2:$I$357,7,FALSE)</f>
        <v>0</v>
      </c>
      <c r="I183" s="1">
        <f>VLOOKUP(A183,'ADM Data'!$A$2:$I$357,8,FALSE)</f>
        <v>401.37904600000002</v>
      </c>
      <c r="J183" s="1">
        <f>VLOOKUP(A183,'ADM Data'!$A$2:$I$357,9,FALSE)</f>
        <v>0</v>
      </c>
      <c r="K183" s="1">
        <f>VLOOKUP(A183,'ADM Data'!$A$2:$AA$357,26,FALSE)</f>
        <v>0</v>
      </c>
    </row>
    <row r="184" spans="1:11">
      <c r="A184" s="94" t="s">
        <v>486</v>
      </c>
      <c r="B184" t="s">
        <v>487</v>
      </c>
      <c r="C184" t="s">
        <v>80</v>
      </c>
      <c r="D184" s="12" t="s">
        <v>1070</v>
      </c>
      <c r="E184" s="1">
        <f>VLOOKUP(A184,'ADM Data'!$A$2:$J$357,10,FALSE)</f>
        <v>970.29208899999992</v>
      </c>
      <c r="F184" s="1">
        <f>VLOOKUP(A184,'ADM Data'!$A$2:$I$357,5,FALSE)</f>
        <v>105.60970399999999</v>
      </c>
      <c r="G184" s="1">
        <f>VLOOKUP(A184,'ADM Data'!$A$2:$I$357,6,FALSE)</f>
        <v>293.99411099999998</v>
      </c>
      <c r="H184" s="1">
        <f>VLOOKUP(A184,'ADM Data'!$A$2:$I$357,7,FALSE)</f>
        <v>570.68827399999998</v>
      </c>
      <c r="I184" s="1">
        <f>VLOOKUP(A184,'ADM Data'!$A$2:$I$357,8,FALSE)</f>
        <v>0</v>
      </c>
      <c r="J184" s="1">
        <f>VLOOKUP(A184,'ADM Data'!$A$2:$I$357,9,FALSE)</f>
        <v>0</v>
      </c>
      <c r="K184" s="1">
        <f>VLOOKUP(A184,'ADM Data'!$A$2:$AA$357,26,FALSE)</f>
        <v>0</v>
      </c>
    </row>
    <row r="185" spans="1:11">
      <c r="A185" s="94" t="s">
        <v>488</v>
      </c>
      <c r="B185" t="s">
        <v>1933</v>
      </c>
      <c r="C185" t="s">
        <v>190</v>
      </c>
      <c r="D185" s="12" t="s">
        <v>807</v>
      </c>
      <c r="E185" s="1">
        <f>VLOOKUP(A185,'ADM Data'!$A$2:$J$357,10,FALSE)</f>
        <v>147.686196</v>
      </c>
      <c r="F185" s="1">
        <f>VLOOKUP(A185,'ADM Data'!$A$2:$I$357,5,FALSE)</f>
        <v>0</v>
      </c>
      <c r="G185" s="1">
        <f>VLOOKUP(A185,'ADM Data'!$A$2:$I$357,6,FALSE)</f>
        <v>0</v>
      </c>
      <c r="H185" s="1">
        <f>VLOOKUP(A185,'ADM Data'!$A$2:$I$357,7,FALSE)</f>
        <v>65.662923000000006</v>
      </c>
      <c r="I185" s="1">
        <f>VLOOKUP(A185,'ADM Data'!$A$2:$I$357,8,FALSE)</f>
        <v>82.023273000000003</v>
      </c>
      <c r="J185" s="1">
        <f>VLOOKUP(A185,'ADM Data'!$A$2:$I$357,9,FALSE)</f>
        <v>0</v>
      </c>
      <c r="K185" s="1">
        <f>VLOOKUP(A185,'ADM Data'!$A$2:$AA$357,26,FALSE)</f>
        <v>9.906504</v>
      </c>
    </row>
    <row r="186" spans="1:11">
      <c r="A186" s="94" t="s">
        <v>490</v>
      </c>
      <c r="B186" t="s">
        <v>1934</v>
      </c>
      <c r="C186" t="s">
        <v>492</v>
      </c>
      <c r="D186" s="12" t="s">
        <v>807</v>
      </c>
      <c r="E186" s="1">
        <f>VLOOKUP(A186,'ADM Data'!$A$2:$J$357,10,FALSE)</f>
        <v>97.598264</v>
      </c>
      <c r="F186" s="1">
        <f>VLOOKUP(A186,'ADM Data'!$A$2:$I$357,5,FALSE)</f>
        <v>0</v>
      </c>
      <c r="G186" s="1">
        <f>VLOOKUP(A186,'ADM Data'!$A$2:$I$357,6,FALSE)</f>
        <v>0</v>
      </c>
      <c r="H186" s="1">
        <f>VLOOKUP(A186,'ADM Data'!$A$2:$I$357,7,FALSE)</f>
        <v>7.1924929999999998</v>
      </c>
      <c r="I186" s="1">
        <f>VLOOKUP(A186,'ADM Data'!$A$2:$I$357,8,FALSE)</f>
        <v>71.484133999999997</v>
      </c>
      <c r="J186" s="1">
        <f>VLOOKUP(A186,'ADM Data'!$A$2:$I$357,9,FALSE)</f>
        <v>18.921637</v>
      </c>
      <c r="K186" s="1">
        <f>VLOOKUP(A186,'ADM Data'!$A$2:$AA$357,26,FALSE)</f>
        <v>2</v>
      </c>
    </row>
    <row r="187" spans="1:11">
      <c r="A187" s="94" t="s">
        <v>493</v>
      </c>
      <c r="B187" t="s">
        <v>1935</v>
      </c>
      <c r="C187" t="s">
        <v>101</v>
      </c>
      <c r="D187" s="12" t="s">
        <v>1070</v>
      </c>
      <c r="E187" s="1">
        <f>VLOOKUP(A187,'ADM Data'!$A$2:$J$357,10,FALSE)</f>
        <v>197.75595600000003</v>
      </c>
      <c r="F187" s="1">
        <f>VLOOKUP(A187,'ADM Data'!$A$2:$I$357,5,FALSE)</f>
        <v>14.404762</v>
      </c>
      <c r="G187" s="1">
        <f>VLOOKUP(A187,'ADM Data'!$A$2:$I$357,6,FALSE)</f>
        <v>62.607145000000003</v>
      </c>
      <c r="H187" s="1">
        <f>VLOOKUP(A187,'ADM Data'!$A$2:$I$357,7,FALSE)</f>
        <v>86.928014000000005</v>
      </c>
      <c r="I187" s="1">
        <f>VLOOKUP(A187,'ADM Data'!$A$2:$I$357,8,FALSE)</f>
        <v>0</v>
      </c>
      <c r="J187" s="1">
        <f>VLOOKUP(A187,'ADM Data'!$A$2:$I$357,9,FALSE)</f>
        <v>33.816034999999999</v>
      </c>
      <c r="K187" s="1">
        <f>VLOOKUP(A187,'ADM Data'!$A$2:$AA$357,26,FALSE)</f>
        <v>0</v>
      </c>
    </row>
    <row r="188" spans="1:11">
      <c r="A188" s="94" t="s">
        <v>495</v>
      </c>
      <c r="B188" t="s">
        <v>496</v>
      </c>
      <c r="C188" t="s">
        <v>93</v>
      </c>
      <c r="D188" s="12" t="s">
        <v>1070</v>
      </c>
      <c r="E188" s="1">
        <f>VLOOKUP(A188,'ADM Data'!$A$2:$J$357,10,FALSE)</f>
        <v>191.42554299999998</v>
      </c>
      <c r="F188" s="1">
        <f>VLOOKUP(A188,'ADM Data'!$A$2:$I$357,5,FALSE)</f>
        <v>22.121213000000001</v>
      </c>
      <c r="G188" s="1">
        <f>VLOOKUP(A188,'ADM Data'!$A$2:$I$357,6,FALSE)</f>
        <v>60.525278999999998</v>
      </c>
      <c r="H188" s="1">
        <f>VLOOKUP(A188,'ADM Data'!$A$2:$I$357,7,FALSE)</f>
        <v>79.363632999999993</v>
      </c>
      <c r="I188" s="1">
        <f>VLOOKUP(A188,'ADM Data'!$A$2:$I$357,8,FALSE)</f>
        <v>0</v>
      </c>
      <c r="J188" s="1">
        <f>VLOOKUP(A188,'ADM Data'!$A$2:$I$357,9,FALSE)</f>
        <v>29.415417999999999</v>
      </c>
      <c r="K188" s="1">
        <f>VLOOKUP(A188,'ADM Data'!$A$2:$AA$357,26,FALSE)</f>
        <v>0</v>
      </c>
    </row>
    <row r="189" spans="1:11">
      <c r="A189" s="94" t="s">
        <v>497</v>
      </c>
      <c r="B189" t="s">
        <v>1936</v>
      </c>
      <c r="C189" t="s">
        <v>80</v>
      </c>
      <c r="D189" s="12" t="s">
        <v>1070</v>
      </c>
      <c r="E189" s="1">
        <f>VLOOKUP(A189,'ADM Data'!$A$2:$J$357,10,FALSE)</f>
        <v>345.57845300000008</v>
      </c>
      <c r="F189" s="1">
        <f>VLOOKUP(A189,'ADM Data'!$A$2:$I$357,5,FALSE)</f>
        <v>44.253920000000001</v>
      </c>
      <c r="G189" s="1">
        <f>VLOOKUP(A189,'ADM Data'!$A$2:$I$357,6,FALSE)</f>
        <v>115.98235200000001</v>
      </c>
      <c r="H189" s="1">
        <f>VLOOKUP(A189,'ADM Data'!$A$2:$I$357,7,FALSE)</f>
        <v>178.30148600000001</v>
      </c>
      <c r="I189" s="1">
        <f>VLOOKUP(A189,'ADM Data'!$A$2:$I$357,8,FALSE)</f>
        <v>0</v>
      </c>
      <c r="J189" s="1">
        <f>VLOOKUP(A189,'ADM Data'!$A$2:$I$357,9,FALSE)</f>
        <v>7.0406950000000004</v>
      </c>
      <c r="K189" s="1">
        <f>VLOOKUP(A189,'ADM Data'!$A$2:$AA$357,26,FALSE)</f>
        <v>0</v>
      </c>
    </row>
    <row r="190" spans="1:11">
      <c r="A190" s="94" t="s">
        <v>499</v>
      </c>
      <c r="B190" t="s">
        <v>1937</v>
      </c>
      <c r="C190" t="s">
        <v>101</v>
      </c>
      <c r="D190" s="12" t="s">
        <v>1070</v>
      </c>
      <c r="E190" s="1">
        <f>VLOOKUP(A190,'ADM Data'!$A$2:$J$357,10,FALSE)</f>
        <v>244.84706599999998</v>
      </c>
      <c r="F190" s="1">
        <f>VLOOKUP(A190,'ADM Data'!$A$2:$I$357,5,FALSE)</f>
        <v>53.123530000000002</v>
      </c>
      <c r="G190" s="1">
        <f>VLOOKUP(A190,'ADM Data'!$A$2:$I$357,6,FALSE)</f>
        <v>88.123531999999997</v>
      </c>
      <c r="H190" s="1">
        <f>VLOOKUP(A190,'ADM Data'!$A$2:$I$357,7,FALSE)</f>
        <v>103.600004</v>
      </c>
      <c r="I190" s="1">
        <f>VLOOKUP(A190,'ADM Data'!$A$2:$I$357,8,FALSE)</f>
        <v>0</v>
      </c>
      <c r="J190" s="1">
        <f>VLOOKUP(A190,'ADM Data'!$A$2:$I$357,9,FALSE)</f>
        <v>0</v>
      </c>
      <c r="K190" s="1">
        <f>VLOOKUP(A190,'ADM Data'!$A$2:$AA$357,26,FALSE)</f>
        <v>0</v>
      </c>
    </row>
    <row r="191" spans="1:11">
      <c r="A191" s="94" t="s">
        <v>501</v>
      </c>
      <c r="B191" t="s">
        <v>2803</v>
      </c>
      <c r="C191" t="s">
        <v>72</v>
      </c>
      <c r="D191" s="12" t="s">
        <v>1070</v>
      </c>
      <c r="E191" s="1">
        <f>VLOOKUP(A191,'ADM Data'!$A$2:$J$357,10,FALSE)</f>
        <v>46.035060999999999</v>
      </c>
      <c r="F191" s="1">
        <f>VLOOKUP(A191,'ADM Data'!$A$2:$I$357,5,FALSE)</f>
        <v>0</v>
      </c>
      <c r="G191" s="1">
        <f>VLOOKUP(A191,'ADM Data'!$A$2:$I$357,6,FALSE)</f>
        <v>0</v>
      </c>
      <c r="H191" s="1">
        <f>VLOOKUP(A191,'ADM Data'!$A$2:$I$357,7,FALSE)</f>
        <v>0</v>
      </c>
      <c r="I191" s="1">
        <f>VLOOKUP(A191,'ADM Data'!$A$2:$I$357,8,FALSE)</f>
        <v>46.035060999999999</v>
      </c>
      <c r="J191" s="1">
        <f>VLOOKUP(A191,'ADM Data'!$A$2:$I$357,9,FALSE)</f>
        <v>0</v>
      </c>
      <c r="K191" s="1">
        <f>VLOOKUP(A191,'ADM Data'!$A$2:$AA$357,26,FALSE)</f>
        <v>0</v>
      </c>
    </row>
    <row r="192" spans="1:11">
      <c r="A192" s="94" t="s">
        <v>506</v>
      </c>
      <c r="B192" t="s">
        <v>1940</v>
      </c>
      <c r="C192" t="s">
        <v>80</v>
      </c>
      <c r="D192" s="12" t="s">
        <v>1070</v>
      </c>
      <c r="E192" s="1">
        <f>VLOOKUP(A192,'ADM Data'!$A$2:$J$357,10,FALSE)</f>
        <v>289.61114400000002</v>
      </c>
      <c r="F192" s="1">
        <f>VLOOKUP(A192,'ADM Data'!$A$2:$I$357,5,FALSE)</f>
        <v>49.533479999999997</v>
      </c>
      <c r="G192" s="1">
        <f>VLOOKUP(A192,'ADM Data'!$A$2:$I$357,6,FALSE)</f>
        <v>129.88747900000001</v>
      </c>
      <c r="H192" s="1">
        <f>VLOOKUP(A192,'ADM Data'!$A$2:$I$357,7,FALSE)</f>
        <v>110.190185</v>
      </c>
      <c r="I192" s="1">
        <f>VLOOKUP(A192,'ADM Data'!$A$2:$I$357,8,FALSE)</f>
        <v>0</v>
      </c>
      <c r="J192" s="1">
        <f>VLOOKUP(A192,'ADM Data'!$A$2:$I$357,9,FALSE)</f>
        <v>0</v>
      </c>
      <c r="K192" s="1">
        <f>VLOOKUP(A192,'ADM Data'!$A$2:$AA$357,26,FALSE)</f>
        <v>0</v>
      </c>
    </row>
    <row r="193" spans="1:11">
      <c r="A193" s="94" t="s">
        <v>508</v>
      </c>
      <c r="B193" t="s">
        <v>1941</v>
      </c>
      <c r="C193" t="s">
        <v>93</v>
      </c>
      <c r="D193" s="12" t="s">
        <v>1070</v>
      </c>
      <c r="E193" s="1">
        <f>VLOOKUP(A193,'ADM Data'!$A$2:$J$357,10,FALSE)</f>
        <v>318.46069399999999</v>
      </c>
      <c r="F193" s="1">
        <f>VLOOKUP(A193,'ADM Data'!$A$2:$I$357,5,FALSE)</f>
        <v>2.0564969999999998</v>
      </c>
      <c r="G193" s="1">
        <f>VLOOKUP(A193,'ADM Data'!$A$2:$I$357,6,FALSE)</f>
        <v>11.546021</v>
      </c>
      <c r="H193" s="1">
        <f>VLOOKUP(A193,'ADM Data'!$A$2:$I$357,7,FALSE)</f>
        <v>141.63507300000001</v>
      </c>
      <c r="I193" s="1">
        <f>VLOOKUP(A193,'ADM Data'!$A$2:$I$357,8,FALSE)</f>
        <v>163.22310300000001</v>
      </c>
      <c r="J193" s="1">
        <f>VLOOKUP(A193,'ADM Data'!$A$2:$I$357,9,FALSE)</f>
        <v>0</v>
      </c>
      <c r="K193" s="1">
        <f>VLOOKUP(A193,'ADM Data'!$A$2:$AA$357,26,FALSE)</f>
        <v>0</v>
      </c>
    </row>
    <row r="194" spans="1:11">
      <c r="A194" s="94" t="s">
        <v>510</v>
      </c>
      <c r="B194" t="s">
        <v>511</v>
      </c>
      <c r="C194" t="s">
        <v>80</v>
      </c>
      <c r="D194" s="12" t="s">
        <v>1070</v>
      </c>
      <c r="E194" s="1">
        <f>VLOOKUP(A194,'ADM Data'!$A$2:$J$357,10,FALSE)</f>
        <v>90.958579</v>
      </c>
      <c r="F194" s="1">
        <f>VLOOKUP(A194,'ADM Data'!$A$2:$I$357,5,FALSE)</f>
        <v>19.005917</v>
      </c>
      <c r="G194" s="1">
        <f>VLOOKUP(A194,'ADM Data'!$A$2:$I$357,6,FALSE)</f>
        <v>53.372779999999999</v>
      </c>
      <c r="H194" s="1">
        <f>VLOOKUP(A194,'ADM Data'!$A$2:$I$357,7,FALSE)</f>
        <v>18.579882000000001</v>
      </c>
      <c r="I194" s="1">
        <f>VLOOKUP(A194,'ADM Data'!$A$2:$I$357,8,FALSE)</f>
        <v>0</v>
      </c>
      <c r="J194" s="1">
        <f>VLOOKUP(A194,'ADM Data'!$A$2:$I$357,9,FALSE)</f>
        <v>0</v>
      </c>
      <c r="K194" s="1">
        <f>VLOOKUP(A194,'ADM Data'!$A$2:$AA$357,26,FALSE)</f>
        <v>0</v>
      </c>
    </row>
    <row r="195" spans="1:11">
      <c r="A195" s="94" t="s">
        <v>512</v>
      </c>
      <c r="B195" t="s">
        <v>1942</v>
      </c>
      <c r="C195" t="s">
        <v>93</v>
      </c>
      <c r="D195" s="12" t="s">
        <v>1070</v>
      </c>
      <c r="E195" s="1">
        <f>VLOOKUP(A195,'ADM Data'!$A$2:$J$357,10,FALSE)</f>
        <v>293.08166900000003</v>
      </c>
      <c r="F195" s="1">
        <f>VLOOKUP(A195,'ADM Data'!$A$2:$I$357,5,FALSE)</f>
        <v>48.132187000000002</v>
      </c>
      <c r="G195" s="1">
        <f>VLOOKUP(A195,'ADM Data'!$A$2:$I$357,6,FALSE)</f>
        <v>95.614943999999994</v>
      </c>
      <c r="H195" s="1">
        <f>VLOOKUP(A195,'ADM Data'!$A$2:$I$357,7,FALSE)</f>
        <v>149.33453800000001</v>
      </c>
      <c r="I195" s="1">
        <f>VLOOKUP(A195,'ADM Data'!$A$2:$I$357,8,FALSE)</f>
        <v>0</v>
      </c>
      <c r="J195" s="1">
        <f>VLOOKUP(A195,'ADM Data'!$A$2:$I$357,9,FALSE)</f>
        <v>0</v>
      </c>
      <c r="K195" s="1">
        <f>VLOOKUP(A195,'ADM Data'!$A$2:$AA$357,26,FALSE)</f>
        <v>0</v>
      </c>
    </row>
    <row r="196" spans="1:11">
      <c r="A196" s="94" t="s">
        <v>514</v>
      </c>
      <c r="B196" t="s">
        <v>515</v>
      </c>
      <c r="C196" t="s">
        <v>93</v>
      </c>
      <c r="D196" s="12" t="s">
        <v>1070</v>
      </c>
      <c r="E196" s="1">
        <f>VLOOKUP(A196,'ADM Data'!$A$2:$J$357,10,FALSE)</f>
        <v>155.860658</v>
      </c>
      <c r="F196" s="1">
        <f>VLOOKUP(A196,'ADM Data'!$A$2:$I$357,5,FALSE)</f>
        <v>20.658683</v>
      </c>
      <c r="G196" s="1">
        <f>VLOOKUP(A196,'ADM Data'!$A$2:$I$357,6,FALSE)</f>
        <v>60.375627999999999</v>
      </c>
      <c r="H196" s="1">
        <f>VLOOKUP(A196,'ADM Data'!$A$2:$I$357,7,FALSE)</f>
        <v>74.826346999999998</v>
      </c>
      <c r="I196" s="1">
        <f>VLOOKUP(A196,'ADM Data'!$A$2:$I$357,8,FALSE)</f>
        <v>0</v>
      </c>
      <c r="J196" s="1">
        <f>VLOOKUP(A196,'ADM Data'!$A$2:$I$357,9,FALSE)</f>
        <v>0</v>
      </c>
      <c r="K196" s="1">
        <f>VLOOKUP(A196,'ADM Data'!$A$2:$AA$357,26,FALSE)</f>
        <v>0</v>
      </c>
    </row>
    <row r="197" spans="1:11">
      <c r="A197" s="94" t="s">
        <v>516</v>
      </c>
      <c r="B197" t="s">
        <v>517</v>
      </c>
      <c r="C197" t="s">
        <v>80</v>
      </c>
      <c r="D197" s="12" t="s">
        <v>1070</v>
      </c>
      <c r="E197" s="1">
        <f>VLOOKUP(A197,'ADM Data'!$A$2:$J$357,10,FALSE)</f>
        <v>377.45588799999996</v>
      </c>
      <c r="F197" s="1">
        <f>VLOOKUP(A197,'ADM Data'!$A$2:$I$357,5,FALSE)</f>
        <v>50.165717000000001</v>
      </c>
      <c r="G197" s="1">
        <f>VLOOKUP(A197,'ADM Data'!$A$2:$I$357,6,FALSE)</f>
        <v>165.23377199999999</v>
      </c>
      <c r="H197" s="1">
        <f>VLOOKUP(A197,'ADM Data'!$A$2:$I$357,7,FALSE)</f>
        <v>162.056399</v>
      </c>
      <c r="I197" s="1">
        <f>VLOOKUP(A197,'ADM Data'!$A$2:$I$357,8,FALSE)</f>
        <v>0</v>
      </c>
      <c r="J197" s="1">
        <f>VLOOKUP(A197,'ADM Data'!$A$2:$I$357,9,FALSE)</f>
        <v>0</v>
      </c>
      <c r="K197" s="1">
        <f>VLOOKUP(A197,'ADM Data'!$A$2:$AA$357,26,FALSE)</f>
        <v>0</v>
      </c>
    </row>
    <row r="198" spans="1:11">
      <c r="A198" s="94" t="s">
        <v>520</v>
      </c>
      <c r="B198" t="s">
        <v>521</v>
      </c>
      <c r="C198" t="s">
        <v>72</v>
      </c>
      <c r="D198" s="12" t="s">
        <v>1070</v>
      </c>
      <c r="E198" s="1">
        <f>VLOOKUP(A198,'ADM Data'!$A$2:$J$357,10,FALSE)</f>
        <v>350.49629999999996</v>
      </c>
      <c r="F198" s="1">
        <f>VLOOKUP(A198,'ADM Data'!$A$2:$I$357,5,FALSE)</f>
        <v>0</v>
      </c>
      <c r="G198" s="1">
        <f>VLOOKUP(A198,'ADM Data'!$A$2:$I$357,6,FALSE)</f>
        <v>0</v>
      </c>
      <c r="H198" s="1">
        <f>VLOOKUP(A198,'ADM Data'!$A$2:$I$357,7,FALSE)</f>
        <v>0</v>
      </c>
      <c r="I198" s="1">
        <f>VLOOKUP(A198,'ADM Data'!$A$2:$I$357,8,FALSE)</f>
        <v>315.02837899999997</v>
      </c>
      <c r="J198" s="1">
        <f>VLOOKUP(A198,'ADM Data'!$A$2:$I$357,9,FALSE)</f>
        <v>35.467920999999997</v>
      </c>
      <c r="K198" s="1">
        <f>VLOOKUP(A198,'ADM Data'!$A$2:$AA$357,26,FALSE)</f>
        <v>0</v>
      </c>
    </row>
    <row r="199" spans="1:11">
      <c r="A199" s="94" t="s">
        <v>522</v>
      </c>
      <c r="B199" t="s">
        <v>523</v>
      </c>
      <c r="C199" t="s">
        <v>75</v>
      </c>
      <c r="D199" s="12" t="s">
        <v>1070</v>
      </c>
      <c r="E199" s="1">
        <f>VLOOKUP(A199,'ADM Data'!$A$2:$J$357,10,FALSE)</f>
        <v>163.44254100000001</v>
      </c>
      <c r="F199" s="1">
        <f>VLOOKUP(A199,'ADM Data'!$A$2:$I$357,5,FALSE)</f>
        <v>12.688623</v>
      </c>
      <c r="G199" s="1">
        <f>VLOOKUP(A199,'ADM Data'!$A$2:$I$357,6,FALSE)</f>
        <v>52.880115000000004</v>
      </c>
      <c r="H199" s="1">
        <f>VLOOKUP(A199,'ADM Data'!$A$2:$I$357,7,FALSE)</f>
        <v>70.138802999999996</v>
      </c>
      <c r="I199" s="1">
        <f>VLOOKUP(A199,'ADM Data'!$A$2:$I$357,8,FALSE)</f>
        <v>0</v>
      </c>
      <c r="J199" s="1">
        <f>VLOOKUP(A199,'ADM Data'!$A$2:$I$357,9,FALSE)</f>
        <v>27.734999999999999</v>
      </c>
      <c r="K199" s="1">
        <f>VLOOKUP(A199,'ADM Data'!$A$2:$AA$357,26,FALSE)</f>
        <v>0</v>
      </c>
    </row>
    <row r="200" spans="1:11">
      <c r="A200" s="94" t="s">
        <v>527</v>
      </c>
      <c r="B200" t="s">
        <v>2804</v>
      </c>
      <c r="C200" t="s">
        <v>75</v>
      </c>
      <c r="D200" s="12" t="s">
        <v>1070</v>
      </c>
      <c r="E200" s="1">
        <f>VLOOKUP(A200,'ADM Data'!$A$2:$J$357,10,FALSE)</f>
        <v>53.601177</v>
      </c>
      <c r="F200" s="1">
        <f>VLOOKUP(A200,'ADM Data'!$A$2:$I$357,5,FALSE)</f>
        <v>2.9588239999999999</v>
      </c>
      <c r="G200" s="1">
        <f>VLOOKUP(A200,'ADM Data'!$A$2:$I$357,6,FALSE)</f>
        <v>16.727060000000002</v>
      </c>
      <c r="H200" s="1">
        <f>VLOOKUP(A200,'ADM Data'!$A$2:$I$357,7,FALSE)</f>
        <v>33.915292999999998</v>
      </c>
      <c r="I200" s="1">
        <f>VLOOKUP(A200,'ADM Data'!$A$2:$I$357,8,FALSE)</f>
        <v>0</v>
      </c>
      <c r="J200" s="1">
        <f>VLOOKUP(A200,'ADM Data'!$A$2:$I$357,9,FALSE)</f>
        <v>0</v>
      </c>
      <c r="K200" s="1">
        <f>VLOOKUP(A200,'ADM Data'!$A$2:$AA$357,26,FALSE)</f>
        <v>0</v>
      </c>
    </row>
    <row r="201" spans="1:11">
      <c r="A201" s="94" t="s">
        <v>529</v>
      </c>
      <c r="B201" t="s">
        <v>1945</v>
      </c>
      <c r="C201" t="s">
        <v>93</v>
      </c>
      <c r="D201" s="12" t="s">
        <v>1823</v>
      </c>
      <c r="E201" s="1">
        <f>VLOOKUP(A201,'ADM Data'!$A$2:$J$357,10,FALSE)</f>
        <v>2010.9319579999999</v>
      </c>
      <c r="F201" s="1">
        <f>VLOOKUP(A201,'ADM Data'!$A$2:$I$357,5,FALSE)</f>
        <v>61.750835000000002</v>
      </c>
      <c r="G201" s="1">
        <f>VLOOKUP(A201,'ADM Data'!$A$2:$I$357,6,FALSE)</f>
        <v>225.14795699999999</v>
      </c>
      <c r="H201" s="1">
        <f>VLOOKUP(A201,'ADM Data'!$A$2:$I$357,7,FALSE)</f>
        <v>726.75938499999995</v>
      </c>
      <c r="I201" s="1">
        <f>VLOOKUP(A201,'ADM Data'!$A$2:$I$357,8,FALSE)</f>
        <v>995.26762399999996</v>
      </c>
      <c r="J201" s="1">
        <f>VLOOKUP(A201,'ADM Data'!$A$2:$I$357,9,FALSE)</f>
        <v>2.006157</v>
      </c>
      <c r="K201" s="1">
        <f>VLOOKUP(A201,'ADM Data'!$A$2:$AA$357,26,FALSE)</f>
        <v>6.2646509999999997</v>
      </c>
    </row>
    <row r="202" spans="1:11">
      <c r="A202" s="94" t="s">
        <v>531</v>
      </c>
      <c r="B202" t="s">
        <v>532</v>
      </c>
      <c r="C202" t="s">
        <v>72</v>
      </c>
      <c r="D202" s="12" t="s">
        <v>1070</v>
      </c>
      <c r="E202" s="1">
        <f>VLOOKUP(A202,'ADM Data'!$A$2:$J$357,10,FALSE)</f>
        <v>235.913298</v>
      </c>
      <c r="F202" s="1">
        <f>VLOOKUP(A202,'ADM Data'!$A$2:$I$357,5,FALSE)</f>
        <v>49.052325000000003</v>
      </c>
      <c r="G202" s="1">
        <f>VLOOKUP(A202,'ADM Data'!$A$2:$I$357,6,FALSE)</f>
        <v>74.087209000000001</v>
      </c>
      <c r="H202" s="1">
        <f>VLOOKUP(A202,'ADM Data'!$A$2:$I$357,7,FALSE)</f>
        <v>112.773764</v>
      </c>
      <c r="I202" s="1">
        <f>VLOOKUP(A202,'ADM Data'!$A$2:$I$357,8,FALSE)</f>
        <v>0</v>
      </c>
      <c r="J202" s="1">
        <f>VLOOKUP(A202,'ADM Data'!$A$2:$I$357,9,FALSE)</f>
        <v>0</v>
      </c>
      <c r="K202" s="1">
        <f>VLOOKUP(A202,'ADM Data'!$A$2:$AA$357,26,FALSE)</f>
        <v>0</v>
      </c>
    </row>
    <row r="203" spans="1:11">
      <c r="A203" s="94" t="s">
        <v>533</v>
      </c>
      <c r="B203" t="s">
        <v>1946</v>
      </c>
      <c r="C203" t="s">
        <v>125</v>
      </c>
      <c r="D203" s="12" t="s">
        <v>1070</v>
      </c>
      <c r="E203" s="1">
        <f>VLOOKUP(A203,'ADM Data'!$A$2:$J$357,10,FALSE)</f>
        <v>244.67441500000001</v>
      </c>
      <c r="F203" s="1">
        <f>VLOOKUP(A203,'ADM Data'!$A$2:$I$357,5,FALSE)</f>
        <v>36.098837000000003</v>
      </c>
      <c r="G203" s="1">
        <f>VLOOKUP(A203,'ADM Data'!$A$2:$I$357,6,FALSE)</f>
        <v>90.383719999999997</v>
      </c>
      <c r="H203" s="1">
        <f>VLOOKUP(A203,'ADM Data'!$A$2:$I$357,7,FALSE)</f>
        <v>118.191858</v>
      </c>
      <c r="I203" s="1">
        <f>VLOOKUP(A203,'ADM Data'!$A$2:$I$357,8,FALSE)</f>
        <v>0</v>
      </c>
      <c r="J203" s="1">
        <f>VLOOKUP(A203,'ADM Data'!$A$2:$I$357,9,FALSE)</f>
        <v>0</v>
      </c>
      <c r="K203" s="1">
        <f>VLOOKUP(A203,'ADM Data'!$A$2:$AA$357,26,FALSE)</f>
        <v>0</v>
      </c>
    </row>
    <row r="204" spans="1:11">
      <c r="A204" s="94" t="s">
        <v>535</v>
      </c>
      <c r="B204" t="s">
        <v>1947</v>
      </c>
      <c r="C204" t="s">
        <v>75</v>
      </c>
      <c r="D204" s="12" t="s">
        <v>1070</v>
      </c>
      <c r="E204" s="1">
        <f>VLOOKUP(A204,'ADM Data'!$A$2:$J$357,10,FALSE)</f>
        <v>366.70279299999999</v>
      </c>
      <c r="F204" s="1">
        <f>VLOOKUP(A204,'ADM Data'!$A$2:$I$357,5,FALSE)</f>
        <v>27.526315</v>
      </c>
      <c r="G204" s="1">
        <f>VLOOKUP(A204,'ADM Data'!$A$2:$I$357,6,FALSE)</f>
        <v>79.315787</v>
      </c>
      <c r="H204" s="1">
        <f>VLOOKUP(A204,'ADM Data'!$A$2:$I$357,7,FALSE)</f>
        <v>143.36257499999999</v>
      </c>
      <c r="I204" s="1">
        <f>VLOOKUP(A204,'ADM Data'!$A$2:$I$357,8,FALSE)</f>
        <v>116.498116</v>
      </c>
      <c r="J204" s="1">
        <f>VLOOKUP(A204,'ADM Data'!$A$2:$I$357,9,FALSE)</f>
        <v>0</v>
      </c>
      <c r="K204" s="1">
        <f>VLOOKUP(A204,'ADM Data'!$A$2:$AA$357,26,FALSE)</f>
        <v>0</v>
      </c>
    </row>
    <row r="205" spans="1:11">
      <c r="A205" s="94" t="s">
        <v>537</v>
      </c>
      <c r="B205" t="s">
        <v>1948</v>
      </c>
      <c r="C205" t="s">
        <v>75</v>
      </c>
      <c r="D205" s="12" t="s">
        <v>1070</v>
      </c>
      <c r="E205" s="1">
        <f>VLOOKUP(A205,'ADM Data'!$A$2:$J$357,10,FALSE)</f>
        <v>389.49190599999997</v>
      </c>
      <c r="F205" s="1">
        <f>VLOOKUP(A205,'ADM Data'!$A$2:$I$357,5,FALSE)</f>
        <v>0</v>
      </c>
      <c r="G205" s="1">
        <f>VLOOKUP(A205,'ADM Data'!$A$2:$I$357,6,FALSE)</f>
        <v>0</v>
      </c>
      <c r="H205" s="1">
        <f>VLOOKUP(A205,'ADM Data'!$A$2:$I$357,7,FALSE)</f>
        <v>0</v>
      </c>
      <c r="I205" s="1">
        <f>VLOOKUP(A205,'ADM Data'!$A$2:$I$357,8,FALSE)</f>
        <v>389.49190599999997</v>
      </c>
      <c r="J205" s="1">
        <f>VLOOKUP(A205,'ADM Data'!$A$2:$I$357,9,FALSE)</f>
        <v>0</v>
      </c>
      <c r="K205" s="1">
        <f>VLOOKUP(A205,'ADM Data'!$A$2:$AA$357,26,FALSE)</f>
        <v>0</v>
      </c>
    </row>
    <row r="206" spans="1:11">
      <c r="A206" s="94" t="s">
        <v>539</v>
      </c>
      <c r="B206" t="s">
        <v>540</v>
      </c>
      <c r="C206" t="s">
        <v>75</v>
      </c>
      <c r="D206" s="12" t="s">
        <v>1070</v>
      </c>
      <c r="E206" s="1">
        <f>VLOOKUP(A206,'ADM Data'!$A$2:$J$357,10,FALSE)</f>
        <v>251.66972799999999</v>
      </c>
      <c r="F206" s="1">
        <f>VLOOKUP(A206,'ADM Data'!$A$2:$I$357,5,FALSE)</f>
        <v>56.782241999999997</v>
      </c>
      <c r="G206" s="1">
        <f>VLOOKUP(A206,'ADM Data'!$A$2:$I$357,6,FALSE)</f>
        <v>139.90149</v>
      </c>
      <c r="H206" s="1">
        <f>VLOOKUP(A206,'ADM Data'!$A$2:$I$357,7,FALSE)</f>
        <v>54.985996</v>
      </c>
      <c r="I206" s="1">
        <f>VLOOKUP(A206,'ADM Data'!$A$2:$I$357,8,FALSE)</f>
        <v>0</v>
      </c>
      <c r="J206" s="1">
        <f>VLOOKUP(A206,'ADM Data'!$A$2:$I$357,9,FALSE)</f>
        <v>0</v>
      </c>
      <c r="K206" s="1">
        <f>VLOOKUP(A206,'ADM Data'!$A$2:$AA$357,26,FALSE)</f>
        <v>0</v>
      </c>
    </row>
    <row r="207" spans="1:11">
      <c r="A207" s="94" t="s">
        <v>541</v>
      </c>
      <c r="B207" t="s">
        <v>542</v>
      </c>
      <c r="C207" t="s">
        <v>230</v>
      </c>
      <c r="D207" s="12" t="s">
        <v>1070</v>
      </c>
      <c r="E207" s="1">
        <f>VLOOKUP(A207,'ADM Data'!$A$2:$J$357,10,FALSE)</f>
        <v>229.76905600000001</v>
      </c>
      <c r="F207" s="1">
        <f>VLOOKUP(A207,'ADM Data'!$A$2:$I$357,5,FALSE)</f>
        <v>0</v>
      </c>
      <c r="G207" s="1">
        <f>VLOOKUP(A207,'ADM Data'!$A$2:$I$357,6,FALSE)</f>
        <v>0</v>
      </c>
      <c r="H207" s="1">
        <f>VLOOKUP(A207,'ADM Data'!$A$2:$I$357,7,FALSE)</f>
        <v>0</v>
      </c>
      <c r="I207" s="1">
        <f>VLOOKUP(A207,'ADM Data'!$A$2:$I$357,8,FALSE)</f>
        <v>185.67199400000001</v>
      </c>
      <c r="J207" s="1">
        <f>VLOOKUP(A207,'ADM Data'!$A$2:$I$357,9,FALSE)</f>
        <v>44.097062000000001</v>
      </c>
      <c r="K207" s="1">
        <f>VLOOKUP(A207,'ADM Data'!$A$2:$AA$357,26,FALSE)</f>
        <v>0</v>
      </c>
    </row>
    <row r="208" spans="1:11">
      <c r="A208" s="94" t="s">
        <v>543</v>
      </c>
      <c r="B208" t="s">
        <v>1949</v>
      </c>
      <c r="C208" t="s">
        <v>68</v>
      </c>
      <c r="D208" s="12" t="s">
        <v>1070</v>
      </c>
      <c r="E208" s="1">
        <f>VLOOKUP(A208,'ADM Data'!$A$2:$J$357,10,FALSE)</f>
        <v>580.62650200000007</v>
      </c>
      <c r="F208" s="1">
        <f>VLOOKUP(A208,'ADM Data'!$A$2:$I$357,5,FALSE)</f>
        <v>71.041419000000005</v>
      </c>
      <c r="G208" s="1">
        <f>VLOOKUP(A208,'ADM Data'!$A$2:$I$357,6,FALSE)</f>
        <v>206.206391</v>
      </c>
      <c r="H208" s="1">
        <f>VLOOKUP(A208,'ADM Data'!$A$2:$I$357,7,FALSE)</f>
        <v>221.64496600000001</v>
      </c>
      <c r="I208" s="1">
        <f>VLOOKUP(A208,'ADM Data'!$A$2:$I$357,8,FALSE)</f>
        <v>81.733726000000004</v>
      </c>
      <c r="J208" s="1">
        <f>VLOOKUP(A208,'ADM Data'!$A$2:$I$357,9,FALSE)</f>
        <v>0</v>
      </c>
      <c r="K208" s="1">
        <f>VLOOKUP(A208,'ADM Data'!$A$2:$AA$357,26,FALSE)</f>
        <v>0</v>
      </c>
    </row>
    <row r="209" spans="1:11">
      <c r="A209" s="94" t="s">
        <v>545</v>
      </c>
      <c r="B209" t="s">
        <v>1950</v>
      </c>
      <c r="C209" t="s">
        <v>80</v>
      </c>
      <c r="D209" s="12" t="s">
        <v>1070</v>
      </c>
      <c r="E209" s="1">
        <f>VLOOKUP(A209,'ADM Data'!$A$2:$J$357,10,FALSE)</f>
        <v>159.75739899999999</v>
      </c>
      <c r="F209" s="1">
        <f>VLOOKUP(A209,'ADM Data'!$A$2:$I$357,5,FALSE)</f>
        <v>63.982250999999998</v>
      </c>
      <c r="G209" s="1">
        <f>VLOOKUP(A209,'ADM Data'!$A$2:$I$357,6,FALSE)</f>
        <v>95.775148000000002</v>
      </c>
      <c r="H209" s="1">
        <f>VLOOKUP(A209,'ADM Data'!$A$2:$I$357,7,FALSE)</f>
        <v>0</v>
      </c>
      <c r="I209" s="1">
        <f>VLOOKUP(A209,'ADM Data'!$A$2:$I$357,8,FALSE)</f>
        <v>0</v>
      </c>
      <c r="J209" s="1">
        <f>VLOOKUP(A209,'ADM Data'!$A$2:$I$357,9,FALSE)</f>
        <v>0</v>
      </c>
      <c r="K209" s="1">
        <f>VLOOKUP(A209,'ADM Data'!$A$2:$AA$357,26,FALSE)</f>
        <v>0</v>
      </c>
    </row>
    <row r="210" spans="1:11">
      <c r="A210" s="94" t="s">
        <v>547</v>
      </c>
      <c r="B210" t="s">
        <v>1951</v>
      </c>
      <c r="C210" t="s">
        <v>68</v>
      </c>
      <c r="D210" s="12" t="s">
        <v>1070</v>
      </c>
      <c r="E210" s="1">
        <f>VLOOKUP(A210,'ADM Data'!$A$2:$J$357,10,FALSE)</f>
        <v>357.66887800000001</v>
      </c>
      <c r="F210" s="1">
        <f>VLOOKUP(A210,'ADM Data'!$A$2:$I$357,5,FALSE)</f>
        <v>46.602975999999998</v>
      </c>
      <c r="G210" s="1">
        <f>VLOOKUP(A210,'ADM Data'!$A$2:$I$357,6,FALSE)</f>
        <v>109.236993</v>
      </c>
      <c r="H210" s="1">
        <f>VLOOKUP(A210,'ADM Data'!$A$2:$I$357,7,FALSE)</f>
        <v>201.82890900000001</v>
      </c>
      <c r="I210" s="1">
        <f>VLOOKUP(A210,'ADM Data'!$A$2:$I$357,8,FALSE)</f>
        <v>0</v>
      </c>
      <c r="J210" s="1">
        <f>VLOOKUP(A210,'ADM Data'!$A$2:$I$357,9,FALSE)</f>
        <v>0</v>
      </c>
      <c r="K210" s="1">
        <f>VLOOKUP(A210,'ADM Data'!$A$2:$AA$357,26,FALSE)</f>
        <v>0</v>
      </c>
    </row>
    <row r="211" spans="1:11">
      <c r="A211" s="94" t="s">
        <v>549</v>
      </c>
      <c r="B211" t="s">
        <v>1952</v>
      </c>
      <c r="C211" t="s">
        <v>93</v>
      </c>
      <c r="D211" s="12" t="s">
        <v>1070</v>
      </c>
      <c r="E211" s="1">
        <f>VLOOKUP(A211,'ADM Data'!$A$2:$J$357,10,FALSE)</f>
        <v>94.086206000000004</v>
      </c>
      <c r="F211" s="1">
        <f>VLOOKUP(A211,'ADM Data'!$A$2:$I$357,5,FALSE)</f>
        <v>9.9252870000000009</v>
      </c>
      <c r="G211" s="1">
        <f>VLOOKUP(A211,'ADM Data'!$A$2:$I$357,6,FALSE)</f>
        <v>28.793104</v>
      </c>
      <c r="H211" s="1">
        <f>VLOOKUP(A211,'ADM Data'!$A$2:$I$357,7,FALSE)</f>
        <v>55.367815</v>
      </c>
      <c r="I211" s="1">
        <f>VLOOKUP(A211,'ADM Data'!$A$2:$I$357,8,FALSE)</f>
        <v>0</v>
      </c>
      <c r="J211" s="1">
        <f>VLOOKUP(A211,'ADM Data'!$A$2:$I$357,9,FALSE)</f>
        <v>0</v>
      </c>
      <c r="K211" s="1">
        <f>VLOOKUP(A211,'ADM Data'!$A$2:$AA$357,26,FALSE)</f>
        <v>0</v>
      </c>
    </row>
    <row r="212" spans="1:11">
      <c r="A212" s="94" t="s">
        <v>551</v>
      </c>
      <c r="B212" t="s">
        <v>1953</v>
      </c>
      <c r="C212" t="s">
        <v>93</v>
      </c>
      <c r="D212" s="12" t="s">
        <v>1070</v>
      </c>
      <c r="E212" s="1">
        <f>VLOOKUP(A212,'ADM Data'!$A$2:$J$357,10,FALSE)</f>
        <v>123.638885</v>
      </c>
      <c r="F212" s="1">
        <f>VLOOKUP(A212,'ADM Data'!$A$2:$I$357,5,FALSE)</f>
        <v>17.055554000000001</v>
      </c>
      <c r="G212" s="1">
        <f>VLOOKUP(A212,'ADM Data'!$A$2:$I$357,6,FALSE)</f>
        <v>33.811110999999997</v>
      </c>
      <c r="H212" s="1">
        <f>VLOOKUP(A212,'ADM Data'!$A$2:$I$357,7,FALSE)</f>
        <v>72.772220000000004</v>
      </c>
      <c r="I212" s="1">
        <f>VLOOKUP(A212,'ADM Data'!$A$2:$I$357,8,FALSE)</f>
        <v>0</v>
      </c>
      <c r="J212" s="1">
        <f>VLOOKUP(A212,'ADM Data'!$A$2:$I$357,9,FALSE)</f>
        <v>0</v>
      </c>
      <c r="K212" s="1">
        <f>VLOOKUP(A212,'ADM Data'!$A$2:$AA$357,26,FALSE)</f>
        <v>0</v>
      </c>
    </row>
    <row r="213" spans="1:11">
      <c r="A213" s="94" t="s">
        <v>553</v>
      </c>
      <c r="B213" t="s">
        <v>2805</v>
      </c>
      <c r="C213" t="s">
        <v>555</v>
      </c>
      <c r="D213" s="12" t="s">
        <v>1070</v>
      </c>
      <c r="E213" s="1">
        <f>VLOOKUP(A213,'ADM Data'!$A$2:$J$357,10,FALSE)</f>
        <v>110.582311</v>
      </c>
      <c r="F213" s="1">
        <f>VLOOKUP(A213,'ADM Data'!$A$2:$I$357,5,FALSE)</f>
        <v>12.817864</v>
      </c>
      <c r="G213" s="1">
        <f>VLOOKUP(A213,'ADM Data'!$A$2:$I$357,6,FALSE)</f>
        <v>47.267513999999998</v>
      </c>
      <c r="H213" s="1">
        <f>VLOOKUP(A213,'ADM Data'!$A$2:$I$357,7,FALSE)</f>
        <v>47.823017</v>
      </c>
      <c r="I213" s="1">
        <f>VLOOKUP(A213,'ADM Data'!$A$2:$I$357,8,FALSE)</f>
        <v>0</v>
      </c>
      <c r="J213" s="1">
        <f>VLOOKUP(A213,'ADM Data'!$A$2:$I$357,9,FALSE)</f>
        <v>2.6739160000000002</v>
      </c>
      <c r="K213" s="1">
        <f>VLOOKUP(A213,'ADM Data'!$A$2:$AA$357,26,FALSE)</f>
        <v>0</v>
      </c>
    </row>
    <row r="214" spans="1:11">
      <c r="A214" s="94" t="s">
        <v>558</v>
      </c>
      <c r="B214" t="s">
        <v>559</v>
      </c>
      <c r="C214" t="s">
        <v>68</v>
      </c>
      <c r="D214" s="12" t="s">
        <v>1823</v>
      </c>
      <c r="E214" s="1">
        <f>VLOOKUP(A214,'ADM Data'!$A$2:$J$357,10,FALSE)</f>
        <v>724.45639100000005</v>
      </c>
      <c r="F214" s="1">
        <f>VLOOKUP(A214,'ADM Data'!$A$2:$I$357,5,FALSE)</f>
        <v>0</v>
      </c>
      <c r="G214" s="1">
        <f>VLOOKUP(A214,'ADM Data'!$A$2:$I$357,6,FALSE)</f>
        <v>0</v>
      </c>
      <c r="H214" s="1">
        <f>VLOOKUP(A214,'ADM Data'!$A$2:$I$357,7,FALSE)</f>
        <v>0</v>
      </c>
      <c r="I214" s="1">
        <f>VLOOKUP(A214,'ADM Data'!$A$2:$I$357,8,FALSE)</f>
        <v>724.45639100000005</v>
      </c>
      <c r="J214" s="1">
        <f>VLOOKUP(A214,'ADM Data'!$A$2:$I$357,9,FALSE)</f>
        <v>0</v>
      </c>
      <c r="K214" s="1">
        <f>VLOOKUP(A214,'ADM Data'!$A$2:$AA$357,26,FALSE)</f>
        <v>1.987587</v>
      </c>
    </row>
    <row r="215" spans="1:11">
      <c r="A215" s="94" t="s">
        <v>560</v>
      </c>
      <c r="B215" t="s">
        <v>561</v>
      </c>
      <c r="C215" t="s">
        <v>230</v>
      </c>
      <c r="D215" s="12" t="s">
        <v>1070</v>
      </c>
      <c r="E215" s="1">
        <f>VLOOKUP(A215,'ADM Data'!$A$2:$J$357,10,FALSE)</f>
        <v>681.19958599999995</v>
      </c>
      <c r="F215" s="1">
        <f>VLOOKUP(A215,'ADM Data'!$A$2:$I$357,5,FALSE)</f>
        <v>0</v>
      </c>
      <c r="G215" s="1">
        <f>VLOOKUP(A215,'ADM Data'!$A$2:$I$357,6,FALSE)</f>
        <v>0</v>
      </c>
      <c r="H215" s="1">
        <f>VLOOKUP(A215,'ADM Data'!$A$2:$I$357,7,FALSE)</f>
        <v>0</v>
      </c>
      <c r="I215" s="1">
        <f>VLOOKUP(A215,'ADM Data'!$A$2:$I$357,8,FALSE)</f>
        <v>187.970969</v>
      </c>
      <c r="J215" s="1">
        <f>VLOOKUP(A215,'ADM Data'!$A$2:$I$357,9,FALSE)</f>
        <v>493.22861699999999</v>
      </c>
      <c r="K215" s="1">
        <f>VLOOKUP(A215,'ADM Data'!$A$2:$AA$357,26,FALSE)</f>
        <v>4.910704</v>
      </c>
    </row>
    <row r="216" spans="1:11">
      <c r="A216" s="94" t="s">
        <v>564</v>
      </c>
      <c r="B216" t="s">
        <v>565</v>
      </c>
      <c r="C216" t="s">
        <v>80</v>
      </c>
      <c r="D216" s="12" t="s">
        <v>1070</v>
      </c>
      <c r="E216" s="1">
        <f>VLOOKUP(A216,'ADM Data'!$A$2:$J$357,10,FALSE)</f>
        <v>134.96839299999999</v>
      </c>
      <c r="F216" s="1">
        <f>VLOOKUP(A216,'ADM Data'!$A$2:$I$357,5,FALSE)</f>
        <v>0</v>
      </c>
      <c r="G216" s="1">
        <f>VLOOKUP(A216,'ADM Data'!$A$2:$I$357,6,FALSE)</f>
        <v>0</v>
      </c>
      <c r="H216" s="1">
        <f>VLOOKUP(A216,'ADM Data'!$A$2:$I$357,7,FALSE)</f>
        <v>0</v>
      </c>
      <c r="I216" s="1">
        <f>VLOOKUP(A216,'ADM Data'!$A$2:$I$357,8,FALSE)</f>
        <v>134.96839299999999</v>
      </c>
      <c r="J216" s="1">
        <f>VLOOKUP(A216,'ADM Data'!$A$2:$I$357,9,FALSE)</f>
        <v>0</v>
      </c>
      <c r="K216" s="1">
        <f>VLOOKUP(A216,'ADM Data'!$A$2:$AA$357,26,FALSE)</f>
        <v>0</v>
      </c>
    </row>
    <row r="217" spans="1:11">
      <c r="A217" s="94" t="s">
        <v>566</v>
      </c>
      <c r="B217" t="s">
        <v>2806</v>
      </c>
      <c r="C217" t="s">
        <v>93</v>
      </c>
      <c r="D217" s="12" t="s">
        <v>1070</v>
      </c>
      <c r="E217" s="1">
        <f>VLOOKUP(A217,'ADM Data'!$A$2:$J$357,10,FALSE)</f>
        <v>60.725272000000004</v>
      </c>
      <c r="F217" s="1">
        <f>VLOOKUP(A217,'ADM Data'!$A$2:$I$357,5,FALSE)</f>
        <v>12.217646999999999</v>
      </c>
      <c r="G217" s="1">
        <f>VLOOKUP(A217,'ADM Data'!$A$2:$I$357,6,FALSE)</f>
        <v>21.611322000000001</v>
      </c>
      <c r="H217" s="1">
        <f>VLOOKUP(A217,'ADM Data'!$A$2:$I$357,7,FALSE)</f>
        <v>26.896303</v>
      </c>
      <c r="I217" s="1">
        <f>VLOOKUP(A217,'ADM Data'!$A$2:$I$357,8,FALSE)</f>
        <v>0</v>
      </c>
      <c r="J217" s="1">
        <f>VLOOKUP(A217,'ADM Data'!$A$2:$I$357,9,FALSE)</f>
        <v>0</v>
      </c>
      <c r="K217" s="1">
        <f>VLOOKUP(A217,'ADM Data'!$A$2:$AA$357,26,FALSE)</f>
        <v>0</v>
      </c>
    </row>
    <row r="218" spans="1:11">
      <c r="A218" s="94" t="s">
        <v>568</v>
      </c>
      <c r="B218" t="s">
        <v>1955</v>
      </c>
      <c r="C218" t="s">
        <v>93</v>
      </c>
      <c r="D218" s="12" t="s">
        <v>1070</v>
      </c>
      <c r="E218" s="1">
        <f>VLOOKUP(A218,'ADM Data'!$A$2:$J$357,10,FALSE)</f>
        <v>236.72413699999998</v>
      </c>
      <c r="F218" s="1">
        <f>VLOOKUP(A218,'ADM Data'!$A$2:$I$357,5,FALSE)</f>
        <v>40.729885000000003</v>
      </c>
      <c r="G218" s="1">
        <f>VLOOKUP(A218,'ADM Data'!$A$2:$I$357,6,FALSE)</f>
        <v>81.890804000000003</v>
      </c>
      <c r="H218" s="1">
        <f>VLOOKUP(A218,'ADM Data'!$A$2:$I$357,7,FALSE)</f>
        <v>114.103448</v>
      </c>
      <c r="I218" s="1">
        <f>VLOOKUP(A218,'ADM Data'!$A$2:$I$357,8,FALSE)</f>
        <v>0</v>
      </c>
      <c r="J218" s="1">
        <f>VLOOKUP(A218,'ADM Data'!$A$2:$I$357,9,FALSE)</f>
        <v>0</v>
      </c>
      <c r="K218" s="1">
        <f>VLOOKUP(A218,'ADM Data'!$A$2:$AA$357,26,FALSE)</f>
        <v>0</v>
      </c>
    </row>
    <row r="219" spans="1:11">
      <c r="A219" s="94" t="s">
        <v>570</v>
      </c>
      <c r="B219" t="s">
        <v>571</v>
      </c>
      <c r="C219" t="s">
        <v>93</v>
      </c>
      <c r="D219" s="12" t="s">
        <v>1070</v>
      </c>
      <c r="E219" s="1">
        <f>VLOOKUP(A219,'ADM Data'!$A$2:$J$357,10,FALSE)</f>
        <v>185.733003</v>
      </c>
      <c r="F219" s="1">
        <f>VLOOKUP(A219,'ADM Data'!$A$2:$I$357,5,FALSE)</f>
        <v>0</v>
      </c>
      <c r="G219" s="1">
        <f>VLOOKUP(A219,'ADM Data'!$A$2:$I$357,6,FALSE)</f>
        <v>0</v>
      </c>
      <c r="H219" s="1">
        <f>VLOOKUP(A219,'ADM Data'!$A$2:$I$357,7,FALSE)</f>
        <v>0</v>
      </c>
      <c r="I219" s="1">
        <f>VLOOKUP(A219,'ADM Data'!$A$2:$I$357,8,FALSE)</f>
        <v>185.733003</v>
      </c>
      <c r="J219" s="1">
        <f>VLOOKUP(A219,'ADM Data'!$A$2:$I$357,9,FALSE)</f>
        <v>0</v>
      </c>
      <c r="K219" s="1">
        <f>VLOOKUP(A219,'ADM Data'!$A$2:$AA$357,26,FALSE)</f>
        <v>1.6948999999999999E-2</v>
      </c>
    </row>
    <row r="220" spans="1:11">
      <c r="A220" s="94" t="s">
        <v>574</v>
      </c>
      <c r="B220" t="s">
        <v>575</v>
      </c>
      <c r="C220" t="s">
        <v>80</v>
      </c>
      <c r="D220" s="12" t="s">
        <v>1070</v>
      </c>
      <c r="E220" s="1">
        <f>VLOOKUP(A220,'ADM Data'!$A$2:$J$357,10,FALSE)</f>
        <v>447.64321900000004</v>
      </c>
      <c r="F220" s="1">
        <f>VLOOKUP(A220,'ADM Data'!$A$2:$I$357,5,FALSE)</f>
        <v>0</v>
      </c>
      <c r="G220" s="1">
        <f>VLOOKUP(A220,'ADM Data'!$A$2:$I$357,6,FALSE)</f>
        <v>0</v>
      </c>
      <c r="H220" s="1">
        <f>VLOOKUP(A220,'ADM Data'!$A$2:$I$357,7,FALSE)</f>
        <v>0</v>
      </c>
      <c r="I220" s="1">
        <f>VLOOKUP(A220,'ADM Data'!$A$2:$I$357,8,FALSE)</f>
        <v>60.763928</v>
      </c>
      <c r="J220" s="1">
        <f>VLOOKUP(A220,'ADM Data'!$A$2:$I$357,9,FALSE)</f>
        <v>386.87929100000002</v>
      </c>
      <c r="K220" s="1">
        <f>VLOOKUP(A220,'ADM Data'!$A$2:$AA$357,26,FALSE)</f>
        <v>0</v>
      </c>
    </row>
    <row r="221" spans="1:11">
      <c r="A221" s="94" t="s">
        <v>576</v>
      </c>
      <c r="B221" t="s">
        <v>577</v>
      </c>
      <c r="C221" t="s">
        <v>98</v>
      </c>
      <c r="D221" s="12" t="s">
        <v>1070</v>
      </c>
      <c r="E221" s="1">
        <f>VLOOKUP(A221,'ADM Data'!$A$2:$J$357,10,FALSE)</f>
        <v>305.51162199999999</v>
      </c>
      <c r="F221" s="1">
        <f>VLOOKUP(A221,'ADM Data'!$A$2:$I$357,5,FALSE)</f>
        <v>64.273252999999997</v>
      </c>
      <c r="G221" s="1">
        <f>VLOOKUP(A221,'ADM Data'!$A$2:$I$357,6,FALSE)</f>
        <v>97.040695999999997</v>
      </c>
      <c r="H221" s="1">
        <f>VLOOKUP(A221,'ADM Data'!$A$2:$I$357,7,FALSE)</f>
        <v>144.19767300000001</v>
      </c>
      <c r="I221" s="1">
        <f>VLOOKUP(A221,'ADM Data'!$A$2:$I$357,8,FALSE)</f>
        <v>0</v>
      </c>
      <c r="J221" s="1">
        <f>VLOOKUP(A221,'ADM Data'!$A$2:$I$357,9,FALSE)</f>
        <v>0</v>
      </c>
      <c r="K221" s="1">
        <f>VLOOKUP(A221,'ADM Data'!$A$2:$AA$357,26,FALSE)</f>
        <v>0</v>
      </c>
    </row>
    <row r="222" spans="1:11">
      <c r="A222" s="94" t="s">
        <v>578</v>
      </c>
      <c r="B222" t="s">
        <v>579</v>
      </c>
      <c r="C222" t="s">
        <v>93</v>
      </c>
      <c r="D222" s="12" t="s">
        <v>1070</v>
      </c>
      <c r="E222" s="1">
        <f>VLOOKUP(A222,'ADM Data'!$A$2:$J$357,10,FALSE)</f>
        <v>169.57416900000001</v>
      </c>
      <c r="F222" s="1">
        <f>VLOOKUP(A222,'ADM Data'!$A$2:$I$357,5,FALSE)</f>
        <v>0</v>
      </c>
      <c r="G222" s="1">
        <f>VLOOKUP(A222,'ADM Data'!$A$2:$I$357,6,FALSE)</f>
        <v>0</v>
      </c>
      <c r="H222" s="1">
        <f>VLOOKUP(A222,'ADM Data'!$A$2:$I$357,7,FALSE)</f>
        <v>0</v>
      </c>
      <c r="I222" s="1">
        <f>VLOOKUP(A222,'ADM Data'!$A$2:$I$357,8,FALSE)</f>
        <v>169.57416900000001</v>
      </c>
      <c r="J222" s="1">
        <f>VLOOKUP(A222,'ADM Data'!$A$2:$I$357,9,FALSE)</f>
        <v>0</v>
      </c>
      <c r="K222" s="1">
        <f>VLOOKUP(A222,'ADM Data'!$A$2:$AA$357,26,FALSE)</f>
        <v>0</v>
      </c>
    </row>
    <row r="223" spans="1:11">
      <c r="A223" s="94" t="s">
        <v>580</v>
      </c>
      <c r="B223" t="s">
        <v>1956</v>
      </c>
      <c r="C223" t="s">
        <v>75</v>
      </c>
      <c r="D223" s="12" t="s">
        <v>1070</v>
      </c>
      <c r="E223" s="1">
        <f>VLOOKUP(A223,'ADM Data'!$A$2:$J$357,10,FALSE)</f>
        <v>264.906972</v>
      </c>
      <c r="F223" s="1">
        <f>VLOOKUP(A223,'ADM Data'!$A$2:$I$357,5,FALSE)</f>
        <v>51.372090999999998</v>
      </c>
      <c r="G223" s="1">
        <f>VLOOKUP(A223,'ADM Data'!$A$2:$I$357,6,FALSE)</f>
        <v>81.139534999999995</v>
      </c>
      <c r="H223" s="1">
        <f>VLOOKUP(A223,'ADM Data'!$A$2:$I$357,7,FALSE)</f>
        <v>132.39534599999999</v>
      </c>
      <c r="I223" s="1">
        <f>VLOOKUP(A223,'ADM Data'!$A$2:$I$357,8,FALSE)</f>
        <v>0</v>
      </c>
      <c r="J223" s="1">
        <f>VLOOKUP(A223,'ADM Data'!$A$2:$I$357,9,FALSE)</f>
        <v>0</v>
      </c>
      <c r="K223" s="1">
        <f>VLOOKUP(A223,'ADM Data'!$A$2:$AA$357,26,FALSE)</f>
        <v>0</v>
      </c>
    </row>
    <row r="224" spans="1:11">
      <c r="A224" s="94" t="s">
        <v>582</v>
      </c>
      <c r="B224" t="s">
        <v>1957</v>
      </c>
      <c r="C224" t="s">
        <v>93</v>
      </c>
      <c r="D224" s="12" t="s">
        <v>1070</v>
      </c>
      <c r="E224" s="1">
        <f>VLOOKUP(A224,'ADM Data'!$A$2:$J$357,10,FALSE)</f>
        <v>155.30097000000001</v>
      </c>
      <c r="F224" s="1">
        <f>VLOOKUP(A224,'ADM Data'!$A$2:$I$357,5,FALSE)</f>
        <v>101.237864</v>
      </c>
      <c r="G224" s="1">
        <f>VLOOKUP(A224,'ADM Data'!$A$2:$I$357,6,FALSE)</f>
        <v>54.063105999999998</v>
      </c>
      <c r="H224" s="1">
        <f>VLOOKUP(A224,'ADM Data'!$A$2:$I$357,7,FALSE)</f>
        <v>0</v>
      </c>
      <c r="I224" s="1">
        <f>VLOOKUP(A224,'ADM Data'!$A$2:$I$357,8,FALSE)</f>
        <v>0</v>
      </c>
      <c r="J224" s="1">
        <f>VLOOKUP(A224,'ADM Data'!$A$2:$I$357,9,FALSE)</f>
        <v>0</v>
      </c>
      <c r="K224" s="1">
        <f>VLOOKUP(A224,'ADM Data'!$A$2:$AA$357,26,FALSE)</f>
        <v>0</v>
      </c>
    </row>
    <row r="225" spans="1:11">
      <c r="A225" s="94" t="s">
        <v>584</v>
      </c>
      <c r="B225" t="s">
        <v>2807</v>
      </c>
      <c r="C225" t="s">
        <v>72</v>
      </c>
      <c r="D225" s="12" t="s">
        <v>1070</v>
      </c>
      <c r="E225" s="1">
        <f>VLOOKUP(A225,'ADM Data'!$A$2:$J$357,10,FALSE)</f>
        <v>100.173074</v>
      </c>
      <c r="F225" s="1">
        <f>VLOOKUP(A225,'ADM Data'!$A$2:$I$357,5,FALSE)</f>
        <v>0</v>
      </c>
      <c r="G225" s="1">
        <f>VLOOKUP(A225,'ADM Data'!$A$2:$I$357,6,FALSE)</f>
        <v>0</v>
      </c>
      <c r="H225" s="1">
        <f>VLOOKUP(A225,'ADM Data'!$A$2:$I$357,7,FALSE)</f>
        <v>0</v>
      </c>
      <c r="I225" s="1">
        <f>VLOOKUP(A225,'ADM Data'!$A$2:$I$357,8,FALSE)</f>
        <v>1.5941369999999999</v>
      </c>
      <c r="J225" s="1">
        <f>VLOOKUP(A225,'ADM Data'!$A$2:$I$357,9,FALSE)</f>
        <v>98.578936999999996</v>
      </c>
      <c r="K225" s="1">
        <f>VLOOKUP(A225,'ADM Data'!$A$2:$AA$357,26,FALSE)</f>
        <v>0</v>
      </c>
    </row>
    <row r="226" spans="1:11">
      <c r="A226" s="94" t="s">
        <v>586</v>
      </c>
      <c r="B226" t="s">
        <v>587</v>
      </c>
      <c r="C226" t="s">
        <v>98</v>
      </c>
      <c r="D226" s="12" t="s">
        <v>1070</v>
      </c>
      <c r="E226" s="1">
        <f>VLOOKUP(A226,'ADM Data'!$A$2:$J$357,10,FALSE)</f>
        <v>82.175781000000001</v>
      </c>
      <c r="F226" s="1">
        <f>VLOOKUP(A226,'ADM Data'!$A$2:$I$357,5,FALSE)</f>
        <v>0</v>
      </c>
      <c r="G226" s="1">
        <f>VLOOKUP(A226,'ADM Data'!$A$2:$I$357,6,FALSE)</f>
        <v>0</v>
      </c>
      <c r="H226" s="1">
        <f>VLOOKUP(A226,'ADM Data'!$A$2:$I$357,7,FALSE)</f>
        <v>0</v>
      </c>
      <c r="I226" s="1">
        <f>VLOOKUP(A226,'ADM Data'!$A$2:$I$357,8,FALSE)</f>
        <v>12.413482</v>
      </c>
      <c r="J226" s="1">
        <f>VLOOKUP(A226,'ADM Data'!$A$2:$I$357,9,FALSE)</f>
        <v>69.762298999999999</v>
      </c>
      <c r="K226" s="1">
        <f>VLOOKUP(A226,'ADM Data'!$A$2:$AA$357,26,FALSE)</f>
        <v>0</v>
      </c>
    </row>
    <row r="227" spans="1:11">
      <c r="A227" s="94" t="s">
        <v>588</v>
      </c>
      <c r="B227" t="s">
        <v>1959</v>
      </c>
      <c r="C227" t="s">
        <v>590</v>
      </c>
      <c r="D227" s="12" t="s">
        <v>1070</v>
      </c>
      <c r="E227" s="1">
        <f>VLOOKUP(A227,'ADM Data'!$A$2:$J$357,10,FALSE)</f>
        <v>377.38117199999999</v>
      </c>
      <c r="F227" s="1">
        <f>VLOOKUP(A227,'ADM Data'!$A$2:$I$357,5,FALSE)</f>
        <v>0</v>
      </c>
      <c r="G227" s="1">
        <f>VLOOKUP(A227,'ADM Data'!$A$2:$I$357,6,FALSE)</f>
        <v>0</v>
      </c>
      <c r="H227" s="1">
        <f>VLOOKUP(A227,'ADM Data'!$A$2:$I$357,7,FALSE)</f>
        <v>0</v>
      </c>
      <c r="I227" s="1">
        <f>VLOOKUP(A227,'ADM Data'!$A$2:$I$357,8,FALSE)</f>
        <v>140.90404699999999</v>
      </c>
      <c r="J227" s="1">
        <f>VLOOKUP(A227,'ADM Data'!$A$2:$I$357,9,FALSE)</f>
        <v>236.477125</v>
      </c>
      <c r="K227" s="1">
        <f>VLOOKUP(A227,'ADM Data'!$A$2:$AA$357,26,FALSE)</f>
        <v>5.0422159999999998</v>
      </c>
    </row>
    <row r="228" spans="1:11">
      <c r="A228" s="94" t="s">
        <v>591</v>
      </c>
      <c r="B228" t="s">
        <v>1960</v>
      </c>
      <c r="C228" t="s">
        <v>555</v>
      </c>
      <c r="D228" s="12" t="s">
        <v>1070</v>
      </c>
      <c r="E228" s="1">
        <f>VLOOKUP(A228,'ADM Data'!$A$2:$J$357,10,FALSE)</f>
        <v>947.52654000000007</v>
      </c>
      <c r="F228" s="1">
        <f>VLOOKUP(A228,'ADM Data'!$A$2:$I$357,5,FALSE)</f>
        <v>0</v>
      </c>
      <c r="G228" s="1">
        <f>VLOOKUP(A228,'ADM Data'!$A$2:$I$357,6,FALSE)</f>
        <v>0</v>
      </c>
      <c r="H228" s="1">
        <f>VLOOKUP(A228,'ADM Data'!$A$2:$I$357,7,FALSE)</f>
        <v>0</v>
      </c>
      <c r="I228" s="1">
        <f>VLOOKUP(A228,'ADM Data'!$A$2:$I$357,8,FALSE)</f>
        <v>243.47094899999999</v>
      </c>
      <c r="J228" s="1">
        <f>VLOOKUP(A228,'ADM Data'!$A$2:$I$357,9,FALSE)</f>
        <v>704.05559100000005</v>
      </c>
      <c r="K228" s="1">
        <f>VLOOKUP(A228,'ADM Data'!$A$2:$AA$357,26,FALSE)</f>
        <v>5.3121140000000002</v>
      </c>
    </row>
    <row r="229" spans="1:11">
      <c r="A229" s="94" t="s">
        <v>593</v>
      </c>
      <c r="B229" t="s">
        <v>594</v>
      </c>
      <c r="C229" t="s">
        <v>108</v>
      </c>
      <c r="D229" s="12" t="s">
        <v>1070</v>
      </c>
      <c r="E229" s="1">
        <f>VLOOKUP(A229,'ADM Data'!$A$2:$J$357,10,FALSE)</f>
        <v>141.22852999999998</v>
      </c>
      <c r="F229" s="1">
        <f>VLOOKUP(A229,'ADM Data'!$A$2:$I$357,5,FALSE)</f>
        <v>23.746269000000002</v>
      </c>
      <c r="G229" s="1">
        <f>VLOOKUP(A229,'ADM Data'!$A$2:$I$357,6,FALSE)</f>
        <v>74.259473999999997</v>
      </c>
      <c r="H229" s="1">
        <f>VLOOKUP(A229,'ADM Data'!$A$2:$I$357,7,FALSE)</f>
        <v>43.222786999999997</v>
      </c>
      <c r="I229" s="1">
        <f>VLOOKUP(A229,'ADM Data'!$A$2:$I$357,8,FALSE)</f>
        <v>0</v>
      </c>
      <c r="J229" s="1">
        <f>VLOOKUP(A229,'ADM Data'!$A$2:$I$357,9,FALSE)</f>
        <v>0</v>
      </c>
      <c r="K229" s="1">
        <f>VLOOKUP(A229,'ADM Data'!$A$2:$AA$357,26,FALSE)</f>
        <v>0</v>
      </c>
    </row>
    <row r="230" spans="1:11">
      <c r="A230" s="94" t="s">
        <v>596</v>
      </c>
      <c r="B230" t="s">
        <v>1961</v>
      </c>
      <c r="C230" t="s">
        <v>68</v>
      </c>
      <c r="D230" s="12" t="s">
        <v>1070</v>
      </c>
      <c r="E230" s="1">
        <f>VLOOKUP(A230,'ADM Data'!$A$2:$J$357,10,FALSE)</f>
        <v>381.22930200000002</v>
      </c>
      <c r="F230" s="1">
        <f>VLOOKUP(A230,'ADM Data'!$A$2:$I$357,5,FALSE)</f>
        <v>40.264045000000003</v>
      </c>
      <c r="G230" s="1">
        <f>VLOOKUP(A230,'ADM Data'!$A$2:$I$357,6,FALSE)</f>
        <v>131.73096699999999</v>
      </c>
      <c r="H230" s="1">
        <f>VLOOKUP(A230,'ADM Data'!$A$2:$I$357,7,FALSE)</f>
        <v>179.02109200000001</v>
      </c>
      <c r="I230" s="1">
        <f>VLOOKUP(A230,'ADM Data'!$A$2:$I$357,8,FALSE)</f>
        <v>30.213197999999998</v>
      </c>
      <c r="J230" s="1">
        <f>VLOOKUP(A230,'ADM Data'!$A$2:$I$357,9,FALSE)</f>
        <v>0</v>
      </c>
      <c r="K230" s="1">
        <f>VLOOKUP(A230,'ADM Data'!$A$2:$AA$357,26,FALSE)</f>
        <v>0</v>
      </c>
    </row>
    <row r="231" spans="1:11">
      <c r="A231" s="94" t="s">
        <v>598</v>
      </c>
      <c r="B231" t="s">
        <v>599</v>
      </c>
      <c r="C231" t="s">
        <v>111</v>
      </c>
      <c r="D231" s="12" t="s">
        <v>1070</v>
      </c>
      <c r="E231" s="1">
        <f>VLOOKUP(A231,'ADM Data'!$A$2:$J$357,10,FALSE)</f>
        <v>156.09356700000001</v>
      </c>
      <c r="F231" s="1">
        <f>VLOOKUP(A231,'ADM Data'!$A$2:$I$357,5,FALSE)</f>
        <v>40.385964999999999</v>
      </c>
      <c r="G231" s="1">
        <f>VLOOKUP(A231,'ADM Data'!$A$2:$I$357,6,FALSE)</f>
        <v>82.871346000000003</v>
      </c>
      <c r="H231" s="1">
        <f>VLOOKUP(A231,'ADM Data'!$A$2:$I$357,7,FALSE)</f>
        <v>32.836255999999999</v>
      </c>
      <c r="I231" s="1">
        <f>VLOOKUP(A231,'ADM Data'!$A$2:$I$357,8,FALSE)</f>
        <v>0</v>
      </c>
      <c r="J231" s="1">
        <f>VLOOKUP(A231,'ADM Data'!$A$2:$I$357,9,FALSE)</f>
        <v>0</v>
      </c>
      <c r="K231" s="1">
        <f>VLOOKUP(A231,'ADM Data'!$A$2:$AA$357,26,FALSE)</f>
        <v>0</v>
      </c>
    </row>
    <row r="232" spans="1:11">
      <c r="A232" s="94" t="s">
        <v>600</v>
      </c>
      <c r="B232" t="s">
        <v>1962</v>
      </c>
      <c r="C232" t="s">
        <v>68</v>
      </c>
      <c r="D232" s="12" t="s">
        <v>1070</v>
      </c>
      <c r="E232" s="1">
        <f>VLOOKUP(A232,'ADM Data'!$A$2:$J$357,10,FALSE)</f>
        <v>422.21660800000001</v>
      </c>
      <c r="F232" s="1">
        <f>VLOOKUP(A232,'ADM Data'!$A$2:$I$357,5,FALSE)</f>
        <v>64.176267999999993</v>
      </c>
      <c r="G232" s="1">
        <f>VLOOKUP(A232,'ADM Data'!$A$2:$I$357,6,FALSE)</f>
        <v>153.86363900000001</v>
      </c>
      <c r="H232" s="1">
        <f>VLOOKUP(A232,'ADM Data'!$A$2:$I$357,7,FALSE)</f>
        <v>204.17670100000001</v>
      </c>
      <c r="I232" s="1">
        <f>VLOOKUP(A232,'ADM Data'!$A$2:$I$357,8,FALSE)</f>
        <v>0</v>
      </c>
      <c r="J232" s="1">
        <f>VLOOKUP(A232,'ADM Data'!$A$2:$I$357,9,FALSE)</f>
        <v>0</v>
      </c>
      <c r="K232" s="1">
        <f>VLOOKUP(A232,'ADM Data'!$A$2:$AA$357,26,FALSE)</f>
        <v>0</v>
      </c>
    </row>
    <row r="233" spans="1:11">
      <c r="A233" s="94" t="s">
        <v>602</v>
      </c>
      <c r="B233" t="s">
        <v>603</v>
      </c>
      <c r="C233" t="s">
        <v>75</v>
      </c>
      <c r="D233" s="12" t="s">
        <v>1070</v>
      </c>
      <c r="E233" s="1">
        <f>VLOOKUP(A233,'ADM Data'!$A$2:$J$357,10,FALSE)</f>
        <v>949.51230599999997</v>
      </c>
      <c r="F233" s="1">
        <f>VLOOKUP(A233,'ADM Data'!$A$2:$I$357,5,FALSE)</f>
        <v>93.230030999999997</v>
      </c>
      <c r="G233" s="1">
        <f>VLOOKUP(A233,'ADM Data'!$A$2:$I$357,6,FALSE)</f>
        <v>295.74062900000001</v>
      </c>
      <c r="H233" s="1">
        <f>VLOOKUP(A233,'ADM Data'!$A$2:$I$357,7,FALSE)</f>
        <v>488.39651800000001</v>
      </c>
      <c r="I233" s="1">
        <f>VLOOKUP(A233,'ADM Data'!$A$2:$I$357,8,FALSE)</f>
        <v>72.145128</v>
      </c>
      <c r="J233" s="1">
        <f>VLOOKUP(A233,'ADM Data'!$A$2:$I$357,9,FALSE)</f>
        <v>0</v>
      </c>
      <c r="K233" s="1">
        <f>VLOOKUP(A233,'ADM Data'!$A$2:$AA$357,26,FALSE)</f>
        <v>0</v>
      </c>
    </row>
    <row r="234" spans="1:11">
      <c r="A234" s="94" t="s">
        <v>1964</v>
      </c>
      <c r="B234" t="s">
        <v>1965</v>
      </c>
      <c r="C234" t="s">
        <v>324</v>
      </c>
      <c r="D234" s="12" t="s">
        <v>807</v>
      </c>
      <c r="E234" s="1">
        <f>VLOOKUP(A234,'ADM Data'!$A$2:$J$357,10,FALSE)</f>
        <v>203.827135</v>
      </c>
      <c r="F234" s="1">
        <f>VLOOKUP(A234,'ADM Data'!$A$2:$I$357,5,FALSE)</f>
        <v>0</v>
      </c>
      <c r="G234" s="1">
        <f>VLOOKUP(A234,'ADM Data'!$A$2:$I$357,6,FALSE)</f>
        <v>0</v>
      </c>
      <c r="H234" s="1">
        <f>VLOOKUP(A234,'ADM Data'!$A$2:$I$357,7,FALSE)</f>
        <v>128.25826900000001</v>
      </c>
      <c r="I234" s="1">
        <f>VLOOKUP(A234,'ADM Data'!$A$2:$I$357,8,FALSE)</f>
        <v>60.538164999999999</v>
      </c>
      <c r="J234" s="1">
        <f>VLOOKUP(A234,'ADM Data'!$A$2:$I$357,9,FALSE)</f>
        <v>15.030701000000001</v>
      </c>
      <c r="K234" s="1">
        <f>VLOOKUP(A234,'ADM Data'!$A$2:$AA$357,26,FALSE)</f>
        <v>10</v>
      </c>
    </row>
    <row r="235" spans="1:11">
      <c r="A235" s="94" t="s">
        <v>606</v>
      </c>
      <c r="B235" t="s">
        <v>607</v>
      </c>
      <c r="C235" t="s">
        <v>75</v>
      </c>
      <c r="D235" s="12" t="s">
        <v>1070</v>
      </c>
      <c r="E235" s="1">
        <f>VLOOKUP(A235,'ADM Data'!$A$2:$J$357,10,FALSE)</f>
        <v>1056.0263649999999</v>
      </c>
      <c r="F235" s="1">
        <f>VLOOKUP(A235,'ADM Data'!$A$2:$I$357,5,FALSE)</f>
        <v>97.221652000000006</v>
      </c>
      <c r="G235" s="1">
        <f>VLOOKUP(A235,'ADM Data'!$A$2:$I$357,6,FALSE)</f>
        <v>344.18609800000002</v>
      </c>
      <c r="H235" s="1">
        <f>VLOOKUP(A235,'ADM Data'!$A$2:$I$357,7,FALSE)</f>
        <v>471.24939000000001</v>
      </c>
      <c r="I235" s="1">
        <f>VLOOKUP(A235,'ADM Data'!$A$2:$I$357,8,FALSE)</f>
        <v>143.369225</v>
      </c>
      <c r="J235" s="1">
        <f>VLOOKUP(A235,'ADM Data'!$A$2:$I$357,9,FALSE)</f>
        <v>0</v>
      </c>
      <c r="K235" s="1">
        <f>VLOOKUP(A235,'ADM Data'!$A$2:$AA$357,26,FALSE)</f>
        <v>0</v>
      </c>
    </row>
    <row r="236" spans="1:11">
      <c r="A236" s="94" t="s">
        <v>608</v>
      </c>
      <c r="B236" t="s">
        <v>609</v>
      </c>
      <c r="C236" t="s">
        <v>93</v>
      </c>
      <c r="D236" s="12" t="s">
        <v>1070</v>
      </c>
      <c r="E236" s="1">
        <f>VLOOKUP(A236,'ADM Data'!$A$2:$J$357,10,FALSE)</f>
        <v>134.41718299999999</v>
      </c>
      <c r="F236" s="1">
        <f>VLOOKUP(A236,'ADM Data'!$A$2:$I$357,5,FALSE)</f>
        <v>0</v>
      </c>
      <c r="G236" s="1">
        <f>VLOOKUP(A236,'ADM Data'!$A$2:$I$357,6,FALSE)</f>
        <v>0</v>
      </c>
      <c r="H236" s="1">
        <f>VLOOKUP(A236,'ADM Data'!$A$2:$I$357,7,FALSE)</f>
        <v>0</v>
      </c>
      <c r="I236" s="1">
        <f>VLOOKUP(A236,'ADM Data'!$A$2:$I$357,8,FALSE)</f>
        <v>134.41718299999999</v>
      </c>
      <c r="J236" s="1">
        <f>VLOOKUP(A236,'ADM Data'!$A$2:$I$357,9,FALSE)</f>
        <v>0</v>
      </c>
      <c r="K236" s="1">
        <f>VLOOKUP(A236,'ADM Data'!$A$2:$AA$357,26,FALSE)</f>
        <v>0</v>
      </c>
    </row>
    <row r="237" spans="1:11">
      <c r="A237" s="94" t="s">
        <v>610</v>
      </c>
      <c r="B237" t="s">
        <v>611</v>
      </c>
      <c r="C237" t="s">
        <v>80</v>
      </c>
      <c r="D237" s="12" t="s">
        <v>1070</v>
      </c>
      <c r="E237" s="1">
        <f>VLOOKUP(A237,'ADM Data'!$A$2:$J$357,10,FALSE)</f>
        <v>95.815594000000004</v>
      </c>
      <c r="F237" s="1">
        <f>VLOOKUP(A237,'ADM Data'!$A$2:$I$357,5,FALSE)</f>
        <v>50.359972999999997</v>
      </c>
      <c r="G237" s="1">
        <f>VLOOKUP(A237,'ADM Data'!$A$2:$I$357,6,FALSE)</f>
        <v>45.455621000000001</v>
      </c>
      <c r="H237" s="1">
        <f>VLOOKUP(A237,'ADM Data'!$A$2:$I$357,7,FALSE)</f>
        <v>0</v>
      </c>
      <c r="I237" s="1">
        <f>VLOOKUP(A237,'ADM Data'!$A$2:$I$357,8,FALSE)</f>
        <v>0</v>
      </c>
      <c r="J237" s="1">
        <f>VLOOKUP(A237,'ADM Data'!$A$2:$I$357,9,FALSE)</f>
        <v>0</v>
      </c>
      <c r="K237" s="1">
        <f>VLOOKUP(A237,'ADM Data'!$A$2:$AA$357,26,FALSE)</f>
        <v>0</v>
      </c>
    </row>
    <row r="238" spans="1:11">
      <c r="A238" s="94" t="s">
        <v>612</v>
      </c>
      <c r="B238" t="s">
        <v>613</v>
      </c>
      <c r="C238" t="s">
        <v>80</v>
      </c>
      <c r="D238" s="12" t="s">
        <v>1070</v>
      </c>
      <c r="E238" s="1">
        <f>VLOOKUP(A238,'ADM Data'!$A$2:$J$357,10,FALSE)</f>
        <v>57.029068000000002</v>
      </c>
      <c r="F238" s="1">
        <f>VLOOKUP(A238,'ADM Data'!$A$2:$I$357,5,FALSE)</f>
        <v>47.627906000000003</v>
      </c>
      <c r="G238" s="1">
        <f>VLOOKUP(A238,'ADM Data'!$A$2:$I$357,6,FALSE)</f>
        <v>9.4011619999999994</v>
      </c>
      <c r="H238" s="1">
        <f>VLOOKUP(A238,'ADM Data'!$A$2:$I$357,7,FALSE)</f>
        <v>0</v>
      </c>
      <c r="I238" s="1">
        <f>VLOOKUP(A238,'ADM Data'!$A$2:$I$357,8,FALSE)</f>
        <v>0</v>
      </c>
      <c r="J238" s="1">
        <f>VLOOKUP(A238,'ADM Data'!$A$2:$I$357,9,FALSE)</f>
        <v>0</v>
      </c>
      <c r="K238" s="1">
        <f>VLOOKUP(A238,'ADM Data'!$A$2:$AA$357,26,FALSE)</f>
        <v>0</v>
      </c>
    </row>
    <row r="239" spans="1:11">
      <c r="A239" s="94" t="s">
        <v>614</v>
      </c>
      <c r="B239" t="s">
        <v>615</v>
      </c>
      <c r="C239" t="s">
        <v>80</v>
      </c>
      <c r="D239" s="12" t="s">
        <v>1823</v>
      </c>
      <c r="E239" s="1">
        <f>VLOOKUP(A239,'ADM Data'!$A$2:$J$357,10,FALSE)</f>
        <v>1422.409163</v>
      </c>
      <c r="F239" s="1">
        <f>VLOOKUP(A239,'ADM Data'!$A$2:$I$357,5,FALSE)</f>
        <v>0</v>
      </c>
      <c r="G239" s="1">
        <f>VLOOKUP(A239,'ADM Data'!$A$2:$I$357,6,FALSE)</f>
        <v>0</v>
      </c>
      <c r="H239" s="1">
        <f>VLOOKUP(A239,'ADM Data'!$A$2:$I$357,7,FALSE)</f>
        <v>0</v>
      </c>
      <c r="I239" s="1">
        <f>VLOOKUP(A239,'ADM Data'!$A$2:$I$357,8,FALSE)</f>
        <v>1258.208568</v>
      </c>
      <c r="J239" s="1">
        <f>VLOOKUP(A239,'ADM Data'!$A$2:$I$357,9,FALSE)</f>
        <v>164.20059499999999</v>
      </c>
      <c r="K239" s="1">
        <f>VLOOKUP(A239,'ADM Data'!$A$2:$AA$357,26,FALSE)</f>
        <v>7.790279</v>
      </c>
    </row>
    <row r="240" spans="1:11">
      <c r="A240" s="94" t="s">
        <v>616</v>
      </c>
      <c r="B240" t="s">
        <v>617</v>
      </c>
      <c r="C240" t="s">
        <v>93</v>
      </c>
      <c r="D240" s="12" t="s">
        <v>1070</v>
      </c>
      <c r="E240" s="1">
        <f>VLOOKUP(A240,'ADM Data'!$A$2:$J$357,10,FALSE)</f>
        <v>211.05802299999999</v>
      </c>
      <c r="F240" s="1">
        <f>VLOOKUP(A240,'ADM Data'!$A$2:$I$357,5,FALSE)</f>
        <v>15.549709</v>
      </c>
      <c r="G240" s="1">
        <f>VLOOKUP(A240,'ADM Data'!$A$2:$I$357,6,FALSE)</f>
        <v>66.941384999999997</v>
      </c>
      <c r="H240" s="1">
        <f>VLOOKUP(A240,'ADM Data'!$A$2:$I$357,7,FALSE)</f>
        <v>128.56692899999999</v>
      </c>
      <c r="I240" s="1">
        <f>VLOOKUP(A240,'ADM Data'!$A$2:$I$357,8,FALSE)</f>
        <v>0</v>
      </c>
      <c r="J240" s="1">
        <f>VLOOKUP(A240,'ADM Data'!$A$2:$I$357,9,FALSE)</f>
        <v>0</v>
      </c>
      <c r="K240" s="1">
        <f>VLOOKUP(A240,'ADM Data'!$A$2:$AA$357,26,FALSE)</f>
        <v>0</v>
      </c>
    </row>
    <row r="241" spans="1:11">
      <c r="A241" s="94" t="s">
        <v>618</v>
      </c>
      <c r="B241" t="s">
        <v>619</v>
      </c>
      <c r="C241" t="s">
        <v>125</v>
      </c>
      <c r="D241" s="12" t="s">
        <v>1070</v>
      </c>
      <c r="E241" s="1">
        <f>VLOOKUP(A241,'ADM Data'!$A$2:$J$357,10,FALSE)</f>
        <v>190.02325500000001</v>
      </c>
      <c r="F241" s="1">
        <f>VLOOKUP(A241,'ADM Data'!$A$2:$I$357,5,FALSE)</f>
        <v>39.994185999999999</v>
      </c>
      <c r="G241" s="1">
        <f>VLOOKUP(A241,'ADM Data'!$A$2:$I$357,6,FALSE)</f>
        <v>98.883720999999994</v>
      </c>
      <c r="H241" s="1">
        <f>VLOOKUP(A241,'ADM Data'!$A$2:$I$357,7,FALSE)</f>
        <v>51.145347999999998</v>
      </c>
      <c r="I241" s="1">
        <f>VLOOKUP(A241,'ADM Data'!$A$2:$I$357,8,FALSE)</f>
        <v>0</v>
      </c>
      <c r="J241" s="1">
        <f>VLOOKUP(A241,'ADM Data'!$A$2:$I$357,9,FALSE)</f>
        <v>0</v>
      </c>
      <c r="K241" s="1">
        <f>VLOOKUP(A241,'ADM Data'!$A$2:$AA$357,26,FALSE)</f>
        <v>0</v>
      </c>
    </row>
    <row r="242" spans="1:11">
      <c r="A242" s="94" t="s">
        <v>620</v>
      </c>
      <c r="B242" t="s">
        <v>621</v>
      </c>
      <c r="C242" t="s">
        <v>125</v>
      </c>
      <c r="D242" s="12" t="s">
        <v>1070</v>
      </c>
      <c r="E242" s="1">
        <f>VLOOKUP(A242,'ADM Data'!$A$2:$J$357,10,FALSE)</f>
        <v>106.69035</v>
      </c>
      <c r="F242" s="1">
        <f>VLOOKUP(A242,'ADM Data'!$A$2:$I$357,5,FALSE)</f>
        <v>0</v>
      </c>
      <c r="G242" s="1">
        <f>VLOOKUP(A242,'ADM Data'!$A$2:$I$357,6,FALSE)</f>
        <v>0</v>
      </c>
      <c r="H242" s="1">
        <f>VLOOKUP(A242,'ADM Data'!$A$2:$I$357,7,FALSE)</f>
        <v>0</v>
      </c>
      <c r="I242" s="1">
        <f>VLOOKUP(A242,'ADM Data'!$A$2:$I$357,8,FALSE)</f>
        <v>88.928552999999994</v>
      </c>
      <c r="J242" s="1">
        <f>VLOOKUP(A242,'ADM Data'!$A$2:$I$357,9,FALSE)</f>
        <v>17.761797000000001</v>
      </c>
      <c r="K242" s="1">
        <f>VLOOKUP(A242,'ADM Data'!$A$2:$AA$357,26,FALSE)</f>
        <v>0</v>
      </c>
    </row>
    <row r="243" spans="1:11">
      <c r="A243" s="94" t="s">
        <v>2901</v>
      </c>
      <c r="B243" t="s">
        <v>2902</v>
      </c>
      <c r="C243" t="s">
        <v>80</v>
      </c>
      <c r="D243" s="12" t="s">
        <v>1070</v>
      </c>
      <c r="E243" s="1">
        <f>VLOOKUP(A243,'ADM Data'!$A$2:$J$357,10,FALSE)</f>
        <v>54.889183000000003</v>
      </c>
      <c r="F243" s="1">
        <f>VLOOKUP(A243,'ADM Data'!$A$2:$I$357,5,FALSE)</f>
        <v>0</v>
      </c>
      <c r="G243" s="1">
        <f>VLOOKUP(A243,'ADM Data'!$A$2:$I$357,6,FALSE)</f>
        <v>0</v>
      </c>
      <c r="H243" s="1">
        <f>VLOOKUP(A243,'ADM Data'!$A$2:$I$357,7,FALSE)</f>
        <v>33.754817000000003</v>
      </c>
      <c r="I243" s="1">
        <f>VLOOKUP(A243,'ADM Data'!$A$2:$I$357,8,FALSE)</f>
        <v>21.134366</v>
      </c>
      <c r="J243" s="1">
        <f>VLOOKUP(A243,'ADM Data'!$A$2:$I$357,9,FALSE)</f>
        <v>0</v>
      </c>
      <c r="K243" s="1">
        <f>VLOOKUP(A243,'ADM Data'!$A$2:$AA$357,26,FALSE)</f>
        <v>0</v>
      </c>
    </row>
    <row r="244" spans="1:11">
      <c r="A244" s="94" t="s">
        <v>1966</v>
      </c>
      <c r="B244" t="s">
        <v>1967</v>
      </c>
      <c r="C244" t="s">
        <v>1192</v>
      </c>
      <c r="D244" s="12" t="s">
        <v>1070</v>
      </c>
      <c r="E244" s="1">
        <f>VLOOKUP(A244,'ADM Data'!$A$2:$J$357,10,FALSE)</f>
        <v>44.033898999999998</v>
      </c>
      <c r="F244" s="1">
        <f>VLOOKUP(A244,'ADM Data'!$A$2:$I$357,5,FALSE)</f>
        <v>15.903955</v>
      </c>
      <c r="G244" s="1">
        <f>VLOOKUP(A244,'ADM Data'!$A$2:$I$357,6,FALSE)</f>
        <v>17.847458</v>
      </c>
      <c r="H244" s="1">
        <f>VLOOKUP(A244,'ADM Data'!$A$2:$I$357,7,FALSE)</f>
        <v>10.282486</v>
      </c>
      <c r="I244" s="1">
        <f>VLOOKUP(A244,'ADM Data'!$A$2:$I$357,8,FALSE)</f>
        <v>0</v>
      </c>
      <c r="J244" s="1">
        <f>VLOOKUP(A244,'ADM Data'!$A$2:$I$357,9,FALSE)</f>
        <v>0</v>
      </c>
      <c r="K244" s="1">
        <f>VLOOKUP(A244,'ADM Data'!$A$2:$AA$357,26,FALSE)</f>
        <v>0</v>
      </c>
    </row>
    <row r="245" spans="1:11">
      <c r="A245" s="94" t="s">
        <v>622</v>
      </c>
      <c r="B245" t="s">
        <v>623</v>
      </c>
      <c r="C245" t="s">
        <v>80</v>
      </c>
      <c r="D245" s="12" t="s">
        <v>1070</v>
      </c>
      <c r="E245" s="1">
        <f>VLOOKUP(A245,'ADM Data'!$A$2:$J$357,10,FALSE)</f>
        <v>64.195266000000004</v>
      </c>
      <c r="F245" s="1">
        <f>VLOOKUP(A245,'ADM Data'!$A$2:$I$357,5,FALSE)</f>
        <v>38.136094</v>
      </c>
      <c r="G245" s="1">
        <f>VLOOKUP(A245,'ADM Data'!$A$2:$I$357,6,FALSE)</f>
        <v>26.059172</v>
      </c>
      <c r="H245" s="1">
        <f>VLOOKUP(A245,'ADM Data'!$A$2:$I$357,7,FALSE)</f>
        <v>0</v>
      </c>
      <c r="I245" s="1">
        <f>VLOOKUP(A245,'ADM Data'!$A$2:$I$357,8,FALSE)</f>
        <v>0</v>
      </c>
      <c r="J245" s="1">
        <f>VLOOKUP(A245,'ADM Data'!$A$2:$I$357,9,FALSE)</f>
        <v>0</v>
      </c>
      <c r="K245" s="1">
        <f>VLOOKUP(A245,'ADM Data'!$A$2:$AA$357,26,FALSE)</f>
        <v>0</v>
      </c>
    </row>
    <row r="246" spans="1:11">
      <c r="A246" s="94" t="s">
        <v>626</v>
      </c>
      <c r="B246" t="s">
        <v>2761</v>
      </c>
      <c r="C246" t="s">
        <v>72</v>
      </c>
      <c r="D246" s="12" t="s">
        <v>1070</v>
      </c>
      <c r="E246" s="1">
        <f>VLOOKUP(A246,'ADM Data'!$A$2:$J$357,10,FALSE)</f>
        <v>69.771095000000003</v>
      </c>
      <c r="F246" s="1">
        <f>VLOOKUP(A246,'ADM Data'!$A$2:$I$357,5,FALSE)</f>
        <v>0</v>
      </c>
      <c r="G246" s="1">
        <f>VLOOKUP(A246,'ADM Data'!$A$2:$I$357,6,FALSE)</f>
        <v>0</v>
      </c>
      <c r="H246" s="1">
        <f>VLOOKUP(A246,'ADM Data'!$A$2:$I$357,7,FALSE)</f>
        <v>0</v>
      </c>
      <c r="I246" s="1">
        <f>VLOOKUP(A246,'ADM Data'!$A$2:$I$357,8,FALSE)</f>
        <v>1.4683539999999999</v>
      </c>
      <c r="J246" s="1">
        <f>VLOOKUP(A246,'ADM Data'!$A$2:$I$357,9,FALSE)</f>
        <v>68.302740999999997</v>
      </c>
      <c r="K246" s="1">
        <f>VLOOKUP(A246,'ADM Data'!$A$2:$AA$357,26,FALSE)</f>
        <v>0</v>
      </c>
    </row>
    <row r="247" spans="1:11">
      <c r="A247" s="94" t="s">
        <v>1970</v>
      </c>
      <c r="B247" t="s">
        <v>1971</v>
      </c>
      <c r="C247" t="s">
        <v>75</v>
      </c>
      <c r="D247" s="12" t="s">
        <v>1823</v>
      </c>
      <c r="E247" s="1">
        <f>VLOOKUP(A247,'ADM Data'!$A$2:$J$357,10,FALSE)</f>
        <v>412.59944200000001</v>
      </c>
      <c r="F247" s="1">
        <f>VLOOKUP(A247,'ADM Data'!$A$2:$I$357,5,FALSE)</f>
        <v>0</v>
      </c>
      <c r="G247" s="1">
        <f>VLOOKUP(A247,'ADM Data'!$A$2:$I$357,6,FALSE)</f>
        <v>0</v>
      </c>
      <c r="H247" s="1">
        <f>VLOOKUP(A247,'ADM Data'!$A$2:$I$357,7,FALSE)</f>
        <v>0</v>
      </c>
      <c r="I247" s="1">
        <f>VLOOKUP(A247,'ADM Data'!$A$2:$I$357,8,FALSE)</f>
        <v>412.59944200000001</v>
      </c>
      <c r="J247" s="1">
        <f>VLOOKUP(A247,'ADM Data'!$A$2:$I$357,9,FALSE)</f>
        <v>0</v>
      </c>
      <c r="K247" s="1">
        <f>VLOOKUP(A247,'ADM Data'!$A$2:$AA$357,26,FALSE)</f>
        <v>0.94267100000000004</v>
      </c>
    </row>
    <row r="248" spans="1:11">
      <c r="A248" s="94" t="s">
        <v>1972</v>
      </c>
      <c r="B248" t="s">
        <v>1973</v>
      </c>
      <c r="C248" t="s">
        <v>68</v>
      </c>
      <c r="D248" s="12" t="s">
        <v>1070</v>
      </c>
      <c r="E248" s="1">
        <f>VLOOKUP(A248,'ADM Data'!$A$2:$J$357,10,FALSE)</f>
        <v>42.013474000000002</v>
      </c>
      <c r="F248" s="1">
        <f>VLOOKUP(A248,'ADM Data'!$A$2:$I$357,5,FALSE)</f>
        <v>18.140661000000001</v>
      </c>
      <c r="G248" s="1">
        <f>VLOOKUP(A248,'ADM Data'!$A$2:$I$357,6,FALSE)</f>
        <v>23.872813000000001</v>
      </c>
      <c r="H248" s="1">
        <f>VLOOKUP(A248,'ADM Data'!$A$2:$I$357,7,FALSE)</f>
        <v>0</v>
      </c>
      <c r="I248" s="1">
        <f>VLOOKUP(A248,'ADM Data'!$A$2:$I$357,8,FALSE)</f>
        <v>0</v>
      </c>
      <c r="J248" s="1">
        <f>VLOOKUP(A248,'ADM Data'!$A$2:$I$357,9,FALSE)</f>
        <v>0</v>
      </c>
      <c r="K248" s="1">
        <f>VLOOKUP(A248,'ADM Data'!$A$2:$AA$357,26,FALSE)</f>
        <v>0</v>
      </c>
    </row>
    <row r="249" spans="1:11">
      <c r="A249" t="s">
        <v>1974</v>
      </c>
      <c r="B249" t="s">
        <v>1975</v>
      </c>
      <c r="C249" t="s">
        <v>98</v>
      </c>
      <c r="D249" s="12" t="s">
        <v>1070</v>
      </c>
      <c r="E249" s="1">
        <f>VLOOKUP(A249,'ADM Data'!$A$2:$J$357,10,FALSE)</f>
        <v>63.114064999999997</v>
      </c>
      <c r="F249" s="1">
        <f>VLOOKUP(A249,'ADM Data'!$A$2:$I$357,5,FALSE)</f>
        <v>0</v>
      </c>
      <c r="G249" s="1">
        <f>VLOOKUP(A249,'ADM Data'!$A$2:$I$357,6,FALSE)</f>
        <v>0</v>
      </c>
      <c r="H249" s="1">
        <f>VLOOKUP(A249,'ADM Data'!$A$2:$I$357,7,FALSE)</f>
        <v>0</v>
      </c>
      <c r="I249" s="1">
        <f>VLOOKUP(A249,'ADM Data'!$A$2:$I$357,8,FALSE)</f>
        <v>63.114064999999997</v>
      </c>
      <c r="J249" s="1">
        <f>VLOOKUP(A249,'ADM Data'!$A$2:$I$357,9,FALSE)</f>
        <v>0</v>
      </c>
      <c r="K249" s="1">
        <f>VLOOKUP(A249,'ADM Data'!$A$2:$AA$357,26,FALSE)</f>
        <v>0</v>
      </c>
    </row>
    <row r="250" spans="1:11">
      <c r="A250" s="94" t="s">
        <v>1976</v>
      </c>
      <c r="B250" t="s">
        <v>1977</v>
      </c>
      <c r="C250" t="s">
        <v>1268</v>
      </c>
      <c r="D250" s="12" t="s">
        <v>1070</v>
      </c>
      <c r="E250" s="1">
        <f>VLOOKUP(A250,'ADM Data'!$A$2:$J$357,10,FALSE)</f>
        <v>194.866985</v>
      </c>
      <c r="F250" s="1">
        <f>VLOOKUP(A250,'ADM Data'!$A$2:$I$357,5,FALSE)</f>
        <v>0</v>
      </c>
      <c r="G250" s="1">
        <f>VLOOKUP(A250,'ADM Data'!$A$2:$I$357,6,FALSE)</f>
        <v>0</v>
      </c>
      <c r="H250" s="1">
        <f>VLOOKUP(A250,'ADM Data'!$A$2:$I$357,7,FALSE)</f>
        <v>0</v>
      </c>
      <c r="I250" s="1">
        <f>VLOOKUP(A250,'ADM Data'!$A$2:$I$357,8,FALSE)</f>
        <v>63.628852000000002</v>
      </c>
      <c r="J250" s="1">
        <f>VLOOKUP(A250,'ADM Data'!$A$2:$I$357,9,FALSE)</f>
        <v>131.238133</v>
      </c>
      <c r="K250" s="1">
        <f>VLOOKUP(A250,'ADM Data'!$A$2:$AA$357,26,FALSE)</f>
        <v>4.3333430000000002</v>
      </c>
    </row>
    <row r="251" spans="1:11">
      <c r="A251" t="s">
        <v>1978</v>
      </c>
      <c r="B251" t="s">
        <v>1979</v>
      </c>
      <c r="C251" t="s">
        <v>80</v>
      </c>
      <c r="D251" s="12" t="s">
        <v>1823</v>
      </c>
      <c r="E251" s="1">
        <f>VLOOKUP(A251,'ADM Data'!$A$2:$J$357,10,FALSE)</f>
        <v>602.81421299999988</v>
      </c>
      <c r="F251" s="1">
        <f>VLOOKUP(A251,'ADM Data'!$A$2:$I$357,5,FALSE)</f>
        <v>0</v>
      </c>
      <c r="G251" s="1">
        <f>VLOOKUP(A251,'ADM Data'!$A$2:$I$357,6,FALSE)</f>
        <v>0</v>
      </c>
      <c r="H251" s="1">
        <f>VLOOKUP(A251,'ADM Data'!$A$2:$I$357,7,FALSE)</f>
        <v>177.42162400000001</v>
      </c>
      <c r="I251" s="1">
        <f>VLOOKUP(A251,'ADM Data'!$A$2:$I$357,8,FALSE)</f>
        <v>376.01707599999997</v>
      </c>
      <c r="J251" s="1">
        <f>VLOOKUP(A251,'ADM Data'!$A$2:$I$357,9,FALSE)</f>
        <v>49.375512999999998</v>
      </c>
      <c r="K251" s="1">
        <f>VLOOKUP(A251,'ADM Data'!$A$2:$AA$357,26,FALSE)</f>
        <v>0.26761400000000002</v>
      </c>
    </row>
    <row r="252" spans="1:11">
      <c r="A252" t="s">
        <v>1980</v>
      </c>
      <c r="B252" t="s">
        <v>1981</v>
      </c>
      <c r="C252" t="s">
        <v>193</v>
      </c>
      <c r="D252" s="12" t="s">
        <v>1070</v>
      </c>
      <c r="E252" s="1">
        <f>VLOOKUP(A252,'ADM Data'!$A$2:$J$357,10,FALSE)</f>
        <v>228.998762</v>
      </c>
      <c r="F252" s="1">
        <f>VLOOKUP(A252,'ADM Data'!$A$2:$I$357,5,FALSE)</f>
        <v>78.152942999999993</v>
      </c>
      <c r="G252" s="1">
        <f>VLOOKUP(A252,'ADM Data'!$A$2:$I$357,6,FALSE)</f>
        <v>94.046459999999996</v>
      </c>
      <c r="H252" s="1">
        <f>VLOOKUP(A252,'ADM Data'!$A$2:$I$357,7,FALSE)</f>
        <v>56.799359000000003</v>
      </c>
      <c r="I252" s="1">
        <f>VLOOKUP(A252,'ADM Data'!$A$2:$I$357,8,FALSE)</f>
        <v>0</v>
      </c>
      <c r="J252" s="1">
        <f>VLOOKUP(A252,'ADM Data'!$A$2:$I$357,9,FALSE)</f>
        <v>0</v>
      </c>
      <c r="K252" s="1">
        <f>VLOOKUP(A252,'ADM Data'!$A$2:$AA$357,26,FALSE)</f>
        <v>0</v>
      </c>
    </row>
    <row r="253" spans="1:11">
      <c r="A253" t="s">
        <v>1982</v>
      </c>
      <c r="B253" t="s">
        <v>1983</v>
      </c>
      <c r="C253" t="s">
        <v>93</v>
      </c>
      <c r="D253" s="12" t="s">
        <v>1070</v>
      </c>
      <c r="E253" s="1">
        <f>VLOOKUP(A253,'ADM Data'!$A$2:$J$357,10,FALSE)</f>
        <v>60.214773000000001</v>
      </c>
      <c r="F253" s="1">
        <f>VLOOKUP(A253,'ADM Data'!$A$2:$I$357,5,FALSE)</f>
        <v>40.337279000000002</v>
      </c>
      <c r="G253" s="1">
        <f>VLOOKUP(A253,'ADM Data'!$A$2:$I$357,6,FALSE)</f>
        <v>19.877493999999999</v>
      </c>
      <c r="H253" s="1">
        <f>VLOOKUP(A253,'ADM Data'!$A$2:$I$357,7,FALSE)</f>
        <v>0</v>
      </c>
      <c r="I253" s="1">
        <f>VLOOKUP(A253,'ADM Data'!$A$2:$I$357,8,FALSE)</f>
        <v>0</v>
      </c>
      <c r="J253" s="1">
        <f>VLOOKUP(A253,'ADM Data'!$A$2:$I$357,9,FALSE)</f>
        <v>0</v>
      </c>
      <c r="K253" s="1">
        <f>VLOOKUP(A253,'ADM Data'!$A$2:$AA$357,26,FALSE)</f>
        <v>0</v>
      </c>
    </row>
    <row r="254" spans="1:11">
      <c r="A254" t="s">
        <v>2762</v>
      </c>
      <c r="B254" t="s">
        <v>2763</v>
      </c>
      <c r="C254" t="s">
        <v>1164</v>
      </c>
      <c r="D254" s="12" t="s">
        <v>1070</v>
      </c>
      <c r="E254" s="1">
        <f>VLOOKUP(A254,'ADM Data'!$A$2:$J$357,10,FALSE)</f>
        <v>99.97093000000001</v>
      </c>
      <c r="F254" s="1">
        <f>VLOOKUP(A254,'ADM Data'!$A$2:$I$357,5,FALSE)</f>
        <v>37.959304000000003</v>
      </c>
      <c r="G254" s="1">
        <f>VLOOKUP(A254,'ADM Data'!$A$2:$I$357,6,FALSE)</f>
        <v>41.087206999999999</v>
      </c>
      <c r="H254" s="1">
        <f>VLOOKUP(A254,'ADM Data'!$A$2:$I$357,7,FALSE)</f>
        <v>20.924419</v>
      </c>
      <c r="I254" s="1">
        <f>VLOOKUP(A254,'ADM Data'!$A$2:$I$357,8,FALSE)</f>
        <v>0</v>
      </c>
      <c r="J254" s="1">
        <f>VLOOKUP(A254,'ADM Data'!$A$2:$I$357,9,FALSE)</f>
        <v>0</v>
      </c>
      <c r="K254" s="1">
        <f>VLOOKUP(A254,'ADM Data'!$A$2:$AA$357,26,FALSE)</f>
        <v>0</v>
      </c>
    </row>
    <row r="255" spans="1:11">
      <c r="A255" t="s">
        <v>1984</v>
      </c>
      <c r="B255" t="s">
        <v>1985</v>
      </c>
      <c r="C255" t="s">
        <v>1129</v>
      </c>
      <c r="D255" s="12" t="s">
        <v>1070</v>
      </c>
      <c r="E255" s="1">
        <f>VLOOKUP(A255,'ADM Data'!$A$2:$J$357,10,FALSE)</f>
        <v>68.388925</v>
      </c>
      <c r="F255" s="1">
        <f>VLOOKUP(A255,'ADM Data'!$A$2:$I$357,5,FALSE)</f>
        <v>0</v>
      </c>
      <c r="G255" s="1">
        <f>VLOOKUP(A255,'ADM Data'!$A$2:$I$357,6,FALSE)</f>
        <v>0</v>
      </c>
      <c r="H255" s="1">
        <f>VLOOKUP(A255,'ADM Data'!$A$2:$I$357,7,FALSE)</f>
        <v>0</v>
      </c>
      <c r="I255" s="1">
        <f>VLOOKUP(A255,'ADM Data'!$A$2:$I$357,8,FALSE)</f>
        <v>1.7729779999999999</v>
      </c>
      <c r="J255" s="1">
        <f>VLOOKUP(A255,'ADM Data'!$A$2:$I$357,9,FALSE)</f>
        <v>66.615947000000006</v>
      </c>
      <c r="K255" s="1">
        <f>VLOOKUP(A255,'ADM Data'!$A$2:$AA$357,26,FALSE)</f>
        <v>0</v>
      </c>
    </row>
    <row r="256" spans="1:11">
      <c r="A256" t="s">
        <v>1986</v>
      </c>
      <c r="B256" t="s">
        <v>1987</v>
      </c>
      <c r="C256" t="s">
        <v>75</v>
      </c>
      <c r="D256" s="12" t="s">
        <v>1070</v>
      </c>
      <c r="E256" s="1">
        <f>VLOOKUP(A256,'ADM Data'!$A$2:$J$357,10,FALSE)</f>
        <v>173.037136</v>
      </c>
      <c r="F256" s="1">
        <f>VLOOKUP(A256,'ADM Data'!$A$2:$I$357,5,FALSE)</f>
        <v>0</v>
      </c>
      <c r="G256" s="1">
        <f>VLOOKUP(A256,'ADM Data'!$A$2:$I$357,6,FALSE)</f>
        <v>0</v>
      </c>
      <c r="H256" s="1">
        <f>VLOOKUP(A256,'ADM Data'!$A$2:$I$357,7,FALSE)</f>
        <v>173.037136</v>
      </c>
      <c r="I256" s="1">
        <f>VLOOKUP(A256,'ADM Data'!$A$2:$I$357,8,FALSE)</f>
        <v>0</v>
      </c>
      <c r="J256" s="1">
        <f>VLOOKUP(A256,'ADM Data'!$A$2:$I$357,9,FALSE)</f>
        <v>0</v>
      </c>
      <c r="K256" s="1">
        <f>VLOOKUP(A256,'ADM Data'!$A$2:$AA$357,26,FALSE)</f>
        <v>0</v>
      </c>
    </row>
    <row r="257" spans="1:11">
      <c r="A257" t="s">
        <v>1988</v>
      </c>
      <c r="B257" t="s">
        <v>1989</v>
      </c>
      <c r="C257" t="s">
        <v>140</v>
      </c>
      <c r="D257" s="12" t="s">
        <v>1070</v>
      </c>
      <c r="E257" s="1">
        <f>VLOOKUP(A257,'ADM Data'!$A$2:$J$357,10,FALSE)</f>
        <v>105.982455</v>
      </c>
      <c r="F257" s="1">
        <f>VLOOKUP(A257,'ADM Data'!$A$2:$I$357,5,FALSE)</f>
        <v>25.68421</v>
      </c>
      <c r="G257" s="1">
        <f>VLOOKUP(A257,'ADM Data'!$A$2:$I$357,6,FALSE)</f>
        <v>47.888888000000001</v>
      </c>
      <c r="H257" s="1">
        <f>VLOOKUP(A257,'ADM Data'!$A$2:$I$357,7,FALSE)</f>
        <v>32.409357</v>
      </c>
      <c r="I257" s="1">
        <f>VLOOKUP(A257,'ADM Data'!$A$2:$I$357,8,FALSE)</f>
        <v>0</v>
      </c>
      <c r="J257" s="1">
        <f>VLOOKUP(A257,'ADM Data'!$A$2:$I$357,9,FALSE)</f>
        <v>0</v>
      </c>
      <c r="K257" s="1">
        <f>VLOOKUP(A257,'ADM Data'!$A$2:$AA$357,26,FALSE)</f>
        <v>0</v>
      </c>
    </row>
    <row r="258" spans="1:11">
      <c r="A258" t="s">
        <v>2764</v>
      </c>
      <c r="B258" t="s">
        <v>2765</v>
      </c>
      <c r="C258" t="s">
        <v>93</v>
      </c>
      <c r="D258" s="12" t="s">
        <v>1070</v>
      </c>
      <c r="E258" s="1">
        <f>VLOOKUP(A258,'ADM Data'!$A$2:$J$357,10,FALSE)</f>
        <v>92.1875</v>
      </c>
      <c r="F258" s="1">
        <f>VLOOKUP(A258,'ADM Data'!$A$2:$I$357,5,FALSE)</f>
        <v>26.792899999999999</v>
      </c>
      <c r="G258" s="1">
        <f>VLOOKUP(A258,'ADM Data'!$A$2:$I$357,6,FALSE)</f>
        <v>47.154600000000002</v>
      </c>
      <c r="H258" s="1">
        <f>VLOOKUP(A258,'ADM Data'!$A$2:$I$357,7,FALSE)</f>
        <v>18.239999999999998</v>
      </c>
      <c r="I258" s="1">
        <f>VLOOKUP(A258,'ADM Data'!$A$2:$I$357,8,FALSE)</f>
        <v>0</v>
      </c>
      <c r="J258" s="1">
        <f>VLOOKUP(A258,'ADM Data'!$A$2:$I$357,9,FALSE)</f>
        <v>0</v>
      </c>
      <c r="K258" s="1">
        <f>VLOOKUP(A258,'ADM Data'!$A$2:$AA$357,26,FALSE)</f>
        <v>0</v>
      </c>
    </row>
    <row r="259" spans="1:11">
      <c r="A259" t="s">
        <v>2766</v>
      </c>
      <c r="B259" t="s">
        <v>2767</v>
      </c>
      <c r="C259" t="s">
        <v>230</v>
      </c>
      <c r="D259" s="12" t="s">
        <v>1070</v>
      </c>
      <c r="E259" s="1">
        <f>VLOOKUP(A259,'ADM Data'!$A$2:$J$357,10,FALSE)</f>
        <v>101.91377900000001</v>
      </c>
      <c r="F259" s="1">
        <f>VLOOKUP(A259,'ADM Data'!$A$2:$I$357,5,FALSE)</f>
        <v>22.110795</v>
      </c>
      <c r="G259" s="1">
        <f>VLOOKUP(A259,'ADM Data'!$A$2:$I$357,6,FALSE)</f>
        <v>34.820096999999997</v>
      </c>
      <c r="H259" s="1">
        <f>VLOOKUP(A259,'ADM Data'!$A$2:$I$357,7,FALSE)</f>
        <v>44.982886999999998</v>
      </c>
      <c r="I259" s="1">
        <f>VLOOKUP(A259,'ADM Data'!$A$2:$I$357,8,FALSE)</f>
        <v>0</v>
      </c>
      <c r="J259" s="1">
        <f>VLOOKUP(A259,'ADM Data'!$A$2:$I$357,9,FALSE)</f>
        <v>0</v>
      </c>
      <c r="K259" s="1">
        <f>VLOOKUP(A259,'ADM Data'!$A$2:$AA$357,26,FALSE)</f>
        <v>0</v>
      </c>
    </row>
    <row r="260" spans="1:11">
      <c r="A260" t="s">
        <v>2768</v>
      </c>
      <c r="B260" t="s">
        <v>2769</v>
      </c>
      <c r="C260" t="s">
        <v>125</v>
      </c>
      <c r="D260" s="12" t="s">
        <v>1070</v>
      </c>
      <c r="E260" s="1">
        <f>VLOOKUP(A260,'ADM Data'!$A$2:$J$357,10,FALSE)</f>
        <v>176.28751799999998</v>
      </c>
      <c r="F260" s="1">
        <f>VLOOKUP(A260,'ADM Data'!$A$2:$I$357,5,FALSE)</f>
        <v>0</v>
      </c>
      <c r="G260" s="1">
        <f>VLOOKUP(A260,'ADM Data'!$A$2:$I$357,6,FALSE)</f>
        <v>0</v>
      </c>
      <c r="H260" s="1">
        <f>VLOOKUP(A260,'ADM Data'!$A$2:$I$357,7,FALSE)</f>
        <v>0</v>
      </c>
      <c r="I260" s="1">
        <f>VLOOKUP(A260,'ADM Data'!$A$2:$I$357,8,FALSE)</f>
        <v>152.69317799999999</v>
      </c>
      <c r="J260" s="1">
        <f>VLOOKUP(A260,'ADM Data'!$A$2:$I$357,9,FALSE)</f>
        <v>23.594339999999999</v>
      </c>
      <c r="K260" s="1">
        <f>VLOOKUP(A260,'ADM Data'!$A$2:$AA$357,26,FALSE)</f>
        <v>0</v>
      </c>
    </row>
    <row r="261" spans="1:11">
      <c r="A261" s="94" t="s">
        <v>2770</v>
      </c>
      <c r="B261" t="s">
        <v>2771</v>
      </c>
      <c r="C261" t="s">
        <v>1183</v>
      </c>
      <c r="D261" s="12" t="s">
        <v>1070</v>
      </c>
      <c r="E261" s="1">
        <f>VLOOKUP(A261,'ADM Data'!$A$2:$J$357,10,FALSE)</f>
        <v>42.571212000000003</v>
      </c>
      <c r="F261" s="1">
        <f>VLOOKUP(A261,'ADM Data'!$A$2:$I$357,5,FALSE)</f>
        <v>0</v>
      </c>
      <c r="G261" s="1">
        <f>VLOOKUP(A261,'ADM Data'!$A$2:$I$357,6,FALSE)</f>
        <v>0</v>
      </c>
      <c r="H261" s="1">
        <f>VLOOKUP(A261,'ADM Data'!$A$2:$I$357,7,FALSE)</f>
        <v>0</v>
      </c>
      <c r="I261" s="1">
        <f>VLOOKUP(A261,'ADM Data'!$A$2:$I$357,8,FALSE)</f>
        <v>34.848505000000003</v>
      </c>
      <c r="J261" s="1">
        <f>VLOOKUP(A261,'ADM Data'!$A$2:$I$357,9,FALSE)</f>
        <v>7.7227069999999998</v>
      </c>
      <c r="K261" s="1">
        <f>VLOOKUP(A261,'ADM Data'!$A$2:$AA$357,26,FALSE)</f>
        <v>0.66011200000000003</v>
      </c>
    </row>
    <row r="262" spans="1:11">
      <c r="A262" s="94" t="s">
        <v>2772</v>
      </c>
      <c r="B262" t="s">
        <v>2773</v>
      </c>
      <c r="C262" t="s">
        <v>93</v>
      </c>
      <c r="D262" s="12" t="s">
        <v>1070</v>
      </c>
      <c r="E262" s="1">
        <f>VLOOKUP(A262,'ADM Data'!$A$2:$J$357,10,FALSE)</f>
        <v>237.16713900000002</v>
      </c>
      <c r="F262" s="1">
        <f>VLOOKUP(A262,'ADM Data'!$A$2:$I$357,5,FALSE)</f>
        <v>36.328285999999999</v>
      </c>
      <c r="G262" s="1">
        <f>VLOOKUP(A262,'ADM Data'!$A$2:$I$357,6,FALSE)</f>
        <v>104.26410199999999</v>
      </c>
      <c r="H262" s="1">
        <f>VLOOKUP(A262,'ADM Data'!$A$2:$I$357,7,FALSE)</f>
        <v>96.574751000000006</v>
      </c>
      <c r="I262" s="1">
        <f>VLOOKUP(A262,'ADM Data'!$A$2:$I$357,8,FALSE)</f>
        <v>0</v>
      </c>
      <c r="J262" s="1">
        <f>VLOOKUP(A262,'ADM Data'!$A$2:$I$357,9,FALSE)</f>
        <v>0</v>
      </c>
      <c r="K262" s="1">
        <f>VLOOKUP(A262,'ADM Data'!$A$2:$AA$357,26,FALSE)</f>
        <v>0</v>
      </c>
    </row>
    <row r="263" spans="1:11">
      <c r="A263" s="94" t="s">
        <v>2774</v>
      </c>
      <c r="B263" t="s">
        <v>2775</v>
      </c>
      <c r="C263" t="s">
        <v>93</v>
      </c>
      <c r="D263" s="12" t="s">
        <v>1070</v>
      </c>
      <c r="E263" s="1">
        <f>VLOOKUP(A263,'ADM Data'!$A$2:$J$357,10,FALSE)</f>
        <v>58.400354</v>
      </c>
      <c r="F263" s="1">
        <f>VLOOKUP(A263,'ADM Data'!$A$2:$I$357,5,FALSE)</f>
        <v>12.856394999999999</v>
      </c>
      <c r="G263" s="1">
        <f>VLOOKUP(A263,'ADM Data'!$A$2:$I$357,6,FALSE)</f>
        <v>25.502670999999999</v>
      </c>
      <c r="H263" s="1">
        <f>VLOOKUP(A263,'ADM Data'!$A$2:$I$357,7,FALSE)</f>
        <v>20.041288000000002</v>
      </c>
      <c r="I263" s="1">
        <f>VLOOKUP(A263,'ADM Data'!$A$2:$I$357,8,FALSE)</f>
        <v>0</v>
      </c>
      <c r="J263" s="1">
        <f>VLOOKUP(A263,'ADM Data'!$A$2:$I$357,9,FALSE)</f>
        <v>0</v>
      </c>
      <c r="K263" s="1">
        <f>VLOOKUP(A263,'ADM Data'!$A$2:$AA$357,26,FALSE)</f>
        <v>0</v>
      </c>
    </row>
    <row r="264" spans="1:11">
      <c r="A264" s="94" t="s">
        <v>2776</v>
      </c>
      <c r="B264" t="s">
        <v>2777</v>
      </c>
      <c r="C264" t="s">
        <v>98</v>
      </c>
      <c r="D264" s="12" t="s">
        <v>1070</v>
      </c>
      <c r="E264" s="1">
        <f>VLOOKUP(A264,'ADM Data'!$A$2:$J$357,10,FALSE)</f>
        <v>112.42379600000001</v>
      </c>
      <c r="F264" s="1">
        <f>VLOOKUP(A264,'ADM Data'!$A$2:$I$357,5,FALSE)</f>
        <v>22.734373999999999</v>
      </c>
      <c r="G264" s="1">
        <f>VLOOKUP(A264,'ADM Data'!$A$2:$I$357,6,FALSE)</f>
        <v>48.042299999999997</v>
      </c>
      <c r="H264" s="1">
        <f>VLOOKUP(A264,'ADM Data'!$A$2:$I$357,7,FALSE)</f>
        <v>41.647122000000003</v>
      </c>
      <c r="I264" s="1">
        <f>VLOOKUP(A264,'ADM Data'!$A$2:$I$357,8,FALSE)</f>
        <v>0</v>
      </c>
      <c r="J264" s="1">
        <f>VLOOKUP(A264,'ADM Data'!$A$2:$I$357,9,FALSE)</f>
        <v>0</v>
      </c>
      <c r="K264" s="1">
        <f>VLOOKUP(A264,'ADM Data'!$A$2:$AA$357,26,FALSE)</f>
        <v>0</v>
      </c>
    </row>
    <row r="265" spans="1:11">
      <c r="A265" s="94" t="s">
        <v>2778</v>
      </c>
      <c r="B265" t="s">
        <v>2779</v>
      </c>
      <c r="C265" t="s">
        <v>1458</v>
      </c>
      <c r="D265" s="12" t="s">
        <v>1070</v>
      </c>
      <c r="E265" s="1">
        <f>VLOOKUP(A265,'ADM Data'!$A$2:$J$357,10,FALSE)</f>
        <v>174.938018</v>
      </c>
      <c r="F265" s="1">
        <f>VLOOKUP(A265,'ADM Data'!$A$2:$I$357,5,FALSE)</f>
        <v>26.912631000000001</v>
      </c>
      <c r="G265" s="1">
        <f>VLOOKUP(A265,'ADM Data'!$A$2:$I$357,6,FALSE)</f>
        <v>62.696795000000002</v>
      </c>
      <c r="H265" s="1">
        <f>VLOOKUP(A265,'ADM Data'!$A$2:$I$357,7,FALSE)</f>
        <v>85.328592</v>
      </c>
      <c r="I265" s="1">
        <f>VLOOKUP(A265,'ADM Data'!$A$2:$I$357,8,FALSE)</f>
        <v>0</v>
      </c>
      <c r="J265" s="1">
        <f>VLOOKUP(A265,'ADM Data'!$A$2:$I$357,9,FALSE)</f>
        <v>0</v>
      </c>
      <c r="K265" s="1">
        <f>VLOOKUP(A265,'ADM Data'!$A$2:$AA$357,26,FALSE)</f>
        <v>0</v>
      </c>
    </row>
    <row r="266" spans="1:11">
      <c r="A266" s="94" t="s">
        <v>2780</v>
      </c>
      <c r="B266" t="s">
        <v>2781</v>
      </c>
      <c r="C266" t="s">
        <v>80</v>
      </c>
      <c r="D266" s="12" t="s">
        <v>1070</v>
      </c>
      <c r="E266" s="1">
        <f>VLOOKUP(A266,'ADM Data'!$A$2:$J$357,10,FALSE)</f>
        <v>118.95332000000001</v>
      </c>
      <c r="F266" s="1">
        <f>VLOOKUP(A266,'ADM Data'!$A$2:$I$357,5,FALSE)</f>
        <v>7.2000010000000003</v>
      </c>
      <c r="G266" s="1">
        <f>VLOOKUP(A266,'ADM Data'!$A$2:$I$357,6,FALSE)</f>
        <v>14.525667</v>
      </c>
      <c r="H266" s="1">
        <f>VLOOKUP(A266,'ADM Data'!$A$2:$I$357,7,FALSE)</f>
        <v>52.679229999999997</v>
      </c>
      <c r="I266" s="1">
        <f>VLOOKUP(A266,'ADM Data'!$A$2:$I$357,8,FALSE)</f>
        <v>44.548422000000002</v>
      </c>
      <c r="J266" s="1">
        <f>VLOOKUP(A266,'ADM Data'!$A$2:$I$357,9,FALSE)</f>
        <v>0</v>
      </c>
      <c r="K266" s="1">
        <f>VLOOKUP(A266,'ADM Data'!$A$2:$AA$357,26,FALSE)</f>
        <v>0</v>
      </c>
    </row>
    <row r="267" spans="1:11">
      <c r="A267" s="94" t="s">
        <v>2782</v>
      </c>
      <c r="B267" t="s">
        <v>2783</v>
      </c>
      <c r="C267" t="s">
        <v>190</v>
      </c>
      <c r="D267" s="12" t="s">
        <v>1070</v>
      </c>
      <c r="E267" s="1">
        <f>VLOOKUP(A267,'ADM Data'!$A$2:$J$357,10,FALSE)</f>
        <v>76.305080999999987</v>
      </c>
      <c r="F267" s="1">
        <f>VLOOKUP(A267,'ADM Data'!$A$2:$I$357,5,FALSE)</f>
        <v>31.796613000000001</v>
      </c>
      <c r="G267" s="1">
        <f>VLOOKUP(A267,'ADM Data'!$A$2:$I$357,6,FALSE)</f>
        <v>32.361576999999997</v>
      </c>
      <c r="H267" s="1">
        <f>VLOOKUP(A267,'ADM Data'!$A$2:$I$357,7,FALSE)</f>
        <v>12.146891</v>
      </c>
      <c r="I267" s="1">
        <f>VLOOKUP(A267,'ADM Data'!$A$2:$I$357,8,FALSE)</f>
        <v>0</v>
      </c>
      <c r="J267" s="1">
        <f>VLOOKUP(A267,'ADM Data'!$A$2:$I$357,9,FALSE)</f>
        <v>0</v>
      </c>
      <c r="K267" s="1">
        <f>VLOOKUP(A267,'ADM Data'!$A$2:$AA$357,26,FALSE)</f>
        <v>0</v>
      </c>
    </row>
    <row r="268" spans="1:11">
      <c r="A268" s="94" t="s">
        <v>2784</v>
      </c>
      <c r="B268" t="s">
        <v>2785</v>
      </c>
      <c r="C268" t="s">
        <v>258</v>
      </c>
      <c r="D268" s="12" t="s">
        <v>1070</v>
      </c>
      <c r="E268" s="1">
        <f>VLOOKUP(A268,'ADM Data'!$A$2:$J$357,10,FALSE)</f>
        <v>35.057803</v>
      </c>
      <c r="F268" s="1">
        <f>VLOOKUP(A268,'ADM Data'!$A$2:$I$357,5,FALSE)</f>
        <v>11.745665000000001</v>
      </c>
      <c r="G268" s="1">
        <f>VLOOKUP(A268,'ADM Data'!$A$2:$I$357,6,FALSE)</f>
        <v>19.855491000000001</v>
      </c>
      <c r="H268" s="1">
        <f>VLOOKUP(A268,'ADM Data'!$A$2:$I$357,7,FALSE)</f>
        <v>3.4566469999999998</v>
      </c>
      <c r="I268" s="1">
        <f>VLOOKUP(A268,'ADM Data'!$A$2:$I$357,8,FALSE)</f>
        <v>0</v>
      </c>
      <c r="J268" s="1">
        <f>VLOOKUP(A268,'ADM Data'!$A$2:$I$357,9,FALSE)</f>
        <v>0</v>
      </c>
      <c r="K268" s="1">
        <f>VLOOKUP(A268,'ADM Data'!$A$2:$AA$357,26,FALSE)</f>
        <v>0</v>
      </c>
    </row>
    <row r="269" spans="1:11">
      <c r="A269" s="94" t="s">
        <v>2786</v>
      </c>
      <c r="B269" t="s">
        <v>2787</v>
      </c>
      <c r="C269" t="s">
        <v>93</v>
      </c>
      <c r="D269" s="12" t="s">
        <v>1070</v>
      </c>
      <c r="E269" s="1">
        <f>VLOOKUP(A269,'ADM Data'!$A$2:$J$357,10,FALSE)</f>
        <v>153.42626100000001</v>
      </c>
      <c r="F269" s="1">
        <f>VLOOKUP(A269,'ADM Data'!$A$2:$I$357,5,FALSE)</f>
        <v>50.380116999999998</v>
      </c>
      <c r="G269" s="1">
        <f>VLOOKUP(A269,'ADM Data'!$A$2:$I$357,6,FALSE)</f>
        <v>57.894736000000002</v>
      </c>
      <c r="H269" s="1">
        <f>VLOOKUP(A269,'ADM Data'!$A$2:$I$357,7,FALSE)</f>
        <v>45.151408000000004</v>
      </c>
      <c r="I269" s="1">
        <f>VLOOKUP(A269,'ADM Data'!$A$2:$I$357,8,FALSE)</f>
        <v>0</v>
      </c>
      <c r="J269" s="1">
        <f>VLOOKUP(A269,'ADM Data'!$A$2:$I$357,9,FALSE)</f>
        <v>0</v>
      </c>
      <c r="K269" s="1">
        <f>VLOOKUP(A269,'ADM Data'!$A$2:$AA$357,26,FALSE)</f>
        <v>0</v>
      </c>
    </row>
    <row r="270" spans="1:11">
      <c r="A270" s="94" t="s">
        <v>2790</v>
      </c>
      <c r="B270" t="s">
        <v>2791</v>
      </c>
      <c r="C270" t="s">
        <v>140</v>
      </c>
      <c r="D270" s="12" t="s">
        <v>1070</v>
      </c>
      <c r="E270" s="1">
        <f>VLOOKUP(A270,'ADM Data'!$A$2:$J$357,10,FALSE)</f>
        <v>384.73409100000003</v>
      </c>
      <c r="F270" s="1">
        <f>VLOOKUP(A270,'ADM Data'!$A$2:$I$357,5,FALSE)</f>
        <v>0</v>
      </c>
      <c r="G270" s="1">
        <f>VLOOKUP(A270,'ADM Data'!$A$2:$I$357,6,FALSE)</f>
        <v>0</v>
      </c>
      <c r="H270" s="1">
        <f>VLOOKUP(A270,'ADM Data'!$A$2:$I$357,7,FALSE)</f>
        <v>0</v>
      </c>
      <c r="I270" s="1">
        <f>VLOOKUP(A270,'ADM Data'!$A$2:$I$357,8,FALSE)</f>
        <v>77.005238000000006</v>
      </c>
      <c r="J270" s="1">
        <f>VLOOKUP(A270,'ADM Data'!$A$2:$I$357,9,FALSE)</f>
        <v>307.72885300000002</v>
      </c>
      <c r="K270" s="1">
        <f>VLOOKUP(A270,'ADM Data'!$A$2:$AA$357,26,FALSE)</f>
        <v>0.25287399999999999</v>
      </c>
    </row>
    <row r="271" spans="1:11">
      <c r="A271" s="94" t="s">
        <v>2792</v>
      </c>
      <c r="B271" t="s">
        <v>2793</v>
      </c>
      <c r="C271" t="s">
        <v>93</v>
      </c>
      <c r="D271" s="12" t="s">
        <v>1070</v>
      </c>
      <c r="E271" s="1">
        <f>VLOOKUP(A271,'ADM Data'!$A$2:$J$357,10,FALSE)</f>
        <v>118.57958400000001</v>
      </c>
      <c r="F271" s="1">
        <f>VLOOKUP(A271,'ADM Data'!$A$2:$I$357,5,FALSE)</f>
        <v>58.266272000000001</v>
      </c>
      <c r="G271" s="1">
        <f>VLOOKUP(A271,'ADM Data'!$A$2:$I$357,6,FALSE)</f>
        <v>60.313312000000003</v>
      </c>
      <c r="H271" s="1">
        <f>VLOOKUP(A271,'ADM Data'!$A$2:$I$357,7,FALSE)</f>
        <v>0</v>
      </c>
      <c r="I271" s="1">
        <f>VLOOKUP(A271,'ADM Data'!$A$2:$I$357,8,FALSE)</f>
        <v>0</v>
      </c>
      <c r="J271" s="1">
        <f>VLOOKUP(A271,'ADM Data'!$A$2:$I$357,9,FALSE)</f>
        <v>0</v>
      </c>
      <c r="K271" s="1">
        <f>VLOOKUP(A271,'ADM Data'!$A$2:$AA$357,26,FALSE)</f>
        <v>0</v>
      </c>
    </row>
    <row r="272" spans="1:11">
      <c r="A272" s="94" t="s">
        <v>2837</v>
      </c>
      <c r="B272" t="s">
        <v>2903</v>
      </c>
      <c r="C272" t="s">
        <v>93</v>
      </c>
      <c r="D272" s="12" t="s">
        <v>1823</v>
      </c>
      <c r="E272" s="1">
        <f>VLOOKUP(A272,'ADM Data'!$A$2:$J$357,10,FALSE)</f>
        <v>54.810568000000004</v>
      </c>
      <c r="F272" s="1">
        <f>VLOOKUP(A272,'ADM Data'!$A$2:$I$357,5,FALSE)</f>
        <v>3.1995659999999999</v>
      </c>
      <c r="G272" s="1">
        <f>VLOOKUP(A272,'ADM Data'!$A$2:$I$357,6,FALSE)</f>
        <v>19.591888000000001</v>
      </c>
      <c r="H272" s="1">
        <f>VLOOKUP(A272,'ADM Data'!$A$2:$I$357,7,FALSE)</f>
        <v>32.019114000000002</v>
      </c>
      <c r="I272" s="1">
        <f>VLOOKUP(A272,'ADM Data'!$A$2:$I$357,8,FALSE)</f>
        <v>0</v>
      </c>
      <c r="J272" s="1">
        <f>VLOOKUP(A272,'ADM Data'!$A$2:$I$357,9,FALSE)</f>
        <v>0</v>
      </c>
      <c r="K272" s="1">
        <f>VLOOKUP(A272,'ADM Data'!$A$2:$AA$357,26,FALSE)</f>
        <v>0</v>
      </c>
    </row>
    <row r="273" spans="1:11">
      <c r="A273" s="94" t="s">
        <v>2904</v>
      </c>
      <c r="B273" t="s">
        <v>2905</v>
      </c>
      <c r="C273" t="s">
        <v>93</v>
      </c>
      <c r="D273" s="12" t="s">
        <v>1823</v>
      </c>
      <c r="E273" s="1">
        <f>VLOOKUP(A273,'ADM Data'!$A$2:$J$357,10,FALSE)</f>
        <v>68.926019999999994</v>
      </c>
      <c r="F273" s="1">
        <f>VLOOKUP(A273,'ADM Data'!$A$2:$I$357,5,FALSE)</f>
        <v>0</v>
      </c>
      <c r="G273" s="1">
        <f>VLOOKUP(A273,'ADM Data'!$A$2:$I$357,6,FALSE)</f>
        <v>0</v>
      </c>
      <c r="H273" s="1">
        <f>VLOOKUP(A273,'ADM Data'!$A$2:$I$357,7,FALSE)</f>
        <v>0</v>
      </c>
      <c r="I273" s="1">
        <f>VLOOKUP(A273,'ADM Data'!$A$2:$I$357,8,FALSE)</f>
        <v>68.926019999999994</v>
      </c>
      <c r="J273" s="1">
        <f>VLOOKUP(A273,'ADM Data'!$A$2:$I$357,9,FALSE)</f>
        <v>0</v>
      </c>
      <c r="K273" s="1">
        <f>VLOOKUP(A273,'ADM Data'!$A$2:$AA$357,26,FALSE)</f>
        <v>0</v>
      </c>
    </row>
    <row r="274" spans="1:11">
      <c r="A274" s="94" t="s">
        <v>2831</v>
      </c>
      <c r="B274" t="s">
        <v>2906</v>
      </c>
      <c r="C274" t="s">
        <v>93</v>
      </c>
      <c r="D274" s="12" t="s">
        <v>1823</v>
      </c>
      <c r="E274" s="1">
        <f>VLOOKUP(A274,'ADM Data'!$A$2:$J$357,10,FALSE)</f>
        <v>39.678401999999998</v>
      </c>
      <c r="F274" s="1">
        <f>VLOOKUP(A274,'ADM Data'!$A$2:$I$357,5,FALSE)</f>
        <v>0</v>
      </c>
      <c r="G274" s="1">
        <f>VLOOKUP(A274,'ADM Data'!$A$2:$I$357,6,FALSE)</f>
        <v>0</v>
      </c>
      <c r="H274" s="1">
        <f>VLOOKUP(A274,'ADM Data'!$A$2:$I$357,7,FALSE)</f>
        <v>0</v>
      </c>
      <c r="I274" s="1">
        <f>VLOOKUP(A274,'ADM Data'!$A$2:$I$357,8,FALSE)</f>
        <v>39.678401999999998</v>
      </c>
      <c r="J274" s="1">
        <f>VLOOKUP(A274,'ADM Data'!$A$2:$I$357,9,FALSE)</f>
        <v>0</v>
      </c>
      <c r="K274" s="1">
        <f>VLOOKUP(A274,'ADM Data'!$A$2:$AA$357,26,FALSE)</f>
        <v>0</v>
      </c>
    </row>
    <row r="275" spans="1:11">
      <c r="A275" s="94" t="s">
        <v>2835</v>
      </c>
      <c r="B275" t="s">
        <v>2907</v>
      </c>
      <c r="C275" t="s">
        <v>93</v>
      </c>
      <c r="D275" s="12" t="s">
        <v>1823</v>
      </c>
      <c r="E275" s="1">
        <f>VLOOKUP(A275,'ADM Data'!$A$2:$J$357,10,FALSE)</f>
        <v>311.19915800000001</v>
      </c>
      <c r="F275" s="1">
        <f>VLOOKUP(A275,'ADM Data'!$A$2:$I$357,5,FALSE)</f>
        <v>15.376483</v>
      </c>
      <c r="G275" s="1">
        <f>VLOOKUP(A275,'ADM Data'!$A$2:$I$357,6,FALSE)</f>
        <v>53.594909000000001</v>
      </c>
      <c r="H275" s="1">
        <f>VLOOKUP(A275,'ADM Data'!$A$2:$I$357,7,FALSE)</f>
        <v>180.90309099999999</v>
      </c>
      <c r="I275" s="1">
        <f>VLOOKUP(A275,'ADM Data'!$A$2:$I$357,8,FALSE)</f>
        <v>61.324674999999999</v>
      </c>
      <c r="J275" s="1">
        <f>VLOOKUP(A275,'ADM Data'!$A$2:$I$357,9,FALSE)</f>
        <v>0</v>
      </c>
      <c r="K275" s="1">
        <f>VLOOKUP(A275,'ADM Data'!$A$2:$AA$357,26,FALSE)</f>
        <v>0</v>
      </c>
    </row>
    <row r="276" spans="1:11">
      <c r="A276" s="94" t="s">
        <v>2839</v>
      </c>
      <c r="B276" t="s">
        <v>2908</v>
      </c>
      <c r="C276" t="s">
        <v>75</v>
      </c>
      <c r="D276" s="12" t="s">
        <v>1823</v>
      </c>
      <c r="E276" s="1">
        <f>VLOOKUP(A276,'ADM Data'!$A$2:$J$357,10,FALSE)</f>
        <v>132.094561</v>
      </c>
      <c r="F276" s="1">
        <f>VLOOKUP(A276,'ADM Data'!$A$2:$I$357,5,FALSE)</f>
        <v>0</v>
      </c>
      <c r="G276" s="1">
        <f>VLOOKUP(A276,'ADM Data'!$A$2:$I$357,6,FALSE)</f>
        <v>0</v>
      </c>
      <c r="H276" s="1">
        <f>VLOOKUP(A276,'ADM Data'!$A$2:$I$357,7,FALSE)</f>
        <v>0</v>
      </c>
      <c r="I276" s="1">
        <f>VLOOKUP(A276,'ADM Data'!$A$2:$I$357,8,FALSE)</f>
        <v>132.094561</v>
      </c>
      <c r="J276" s="1">
        <f>VLOOKUP(A276,'ADM Data'!$A$2:$I$357,9,FALSE)</f>
        <v>0</v>
      </c>
      <c r="K276" s="1">
        <f>VLOOKUP(A276,'ADM Data'!$A$2:$AA$357,26,FALSE)</f>
        <v>0</v>
      </c>
    </row>
    <row r="277" spans="1:11">
      <c r="A277" s="94" t="s">
        <v>2827</v>
      </c>
      <c r="B277" t="s">
        <v>2828</v>
      </c>
      <c r="C277" t="s">
        <v>75</v>
      </c>
      <c r="D277" s="12" t="s">
        <v>1070</v>
      </c>
      <c r="E277" s="1">
        <f>VLOOKUP(A277,'ADM Data'!$A$2:$J$357,10,FALSE)</f>
        <v>68.079775999999995</v>
      </c>
      <c r="F277" s="1">
        <f>VLOOKUP(A277,'ADM Data'!$A$2:$I$357,5,FALSE)</f>
        <v>0</v>
      </c>
      <c r="G277" s="1">
        <f>VLOOKUP(A277,'ADM Data'!$A$2:$I$357,6,FALSE)</f>
        <v>0</v>
      </c>
      <c r="H277" s="1">
        <f>VLOOKUP(A277,'ADM Data'!$A$2:$I$357,7,FALSE)</f>
        <v>0</v>
      </c>
      <c r="I277" s="1">
        <f>VLOOKUP(A277,'ADM Data'!$A$2:$I$357,8,FALSE)</f>
        <v>68.079775999999995</v>
      </c>
      <c r="J277" s="1">
        <f>VLOOKUP(A277,'ADM Data'!$A$2:$I$357,9,FALSE)</f>
        <v>0</v>
      </c>
      <c r="K277" s="1">
        <f>VLOOKUP(A277,'ADM Data'!$A$2:$AA$357,26,FALSE)</f>
        <v>0</v>
      </c>
    </row>
    <row r="278" spans="1:11">
      <c r="A278" s="94" t="s">
        <v>2808</v>
      </c>
      <c r="B278" t="s">
        <v>2809</v>
      </c>
      <c r="C278" t="s">
        <v>93</v>
      </c>
      <c r="D278" s="12" t="s">
        <v>1070</v>
      </c>
      <c r="E278" s="1">
        <f>VLOOKUP(A278,'ADM Data'!$A$2:$J$357,10,FALSE)</f>
        <v>39.116278999999999</v>
      </c>
      <c r="F278" s="1">
        <f>VLOOKUP(A278,'ADM Data'!$A$2:$I$357,5,FALSE)</f>
        <v>15.040698000000001</v>
      </c>
      <c r="G278" s="1">
        <f>VLOOKUP(A278,'ADM Data'!$A$2:$I$357,6,FALSE)</f>
        <v>13.360465</v>
      </c>
      <c r="H278" s="1">
        <f>VLOOKUP(A278,'ADM Data'!$A$2:$I$357,7,FALSE)</f>
        <v>10.715116</v>
      </c>
      <c r="I278" s="1">
        <f>VLOOKUP(A278,'ADM Data'!$A$2:$I$357,8,FALSE)</f>
        <v>0</v>
      </c>
      <c r="J278" s="1">
        <f>VLOOKUP(A278,'ADM Data'!$A$2:$I$357,9,FALSE)</f>
        <v>0</v>
      </c>
      <c r="K278" s="1">
        <f>VLOOKUP(A278,'ADM Data'!$A$2:$AA$357,26,FALSE)</f>
        <v>0</v>
      </c>
    </row>
    <row r="279" spans="1:11">
      <c r="A279" s="94" t="s">
        <v>2829</v>
      </c>
      <c r="B279" t="s">
        <v>2830</v>
      </c>
      <c r="C279" t="s">
        <v>1221</v>
      </c>
      <c r="D279" s="12" t="s">
        <v>1823</v>
      </c>
      <c r="E279" s="1">
        <f>VLOOKUP(A279,'ADM Data'!$A$2:$J$357,10,FALSE)</f>
        <v>31.119174999999998</v>
      </c>
      <c r="F279" s="1">
        <f>VLOOKUP(A279,'ADM Data'!$A$2:$I$357,5,FALSE)</f>
        <v>0</v>
      </c>
      <c r="G279" s="1">
        <f>VLOOKUP(A279,'ADM Data'!$A$2:$I$357,6,FALSE)</f>
        <v>0</v>
      </c>
      <c r="H279" s="1">
        <f>VLOOKUP(A279,'ADM Data'!$A$2:$I$357,7,FALSE)</f>
        <v>8.3979300000000006</v>
      </c>
      <c r="I279" s="1">
        <f>VLOOKUP(A279,'ADM Data'!$A$2:$I$357,8,FALSE)</f>
        <v>22.721245</v>
      </c>
      <c r="J279" s="1">
        <f>VLOOKUP(A279,'ADM Data'!$A$2:$I$357,9,FALSE)</f>
        <v>0</v>
      </c>
      <c r="K279" s="1">
        <f>VLOOKUP(A279,'ADM Data'!$A$2:$AA$357,26,FALSE)</f>
        <v>0</v>
      </c>
    </row>
    <row r="280" spans="1:11">
      <c r="A280" s="94" t="s">
        <v>2812</v>
      </c>
      <c r="B280" t="s">
        <v>2813</v>
      </c>
      <c r="C280" t="s">
        <v>116</v>
      </c>
      <c r="D280" s="12" t="s">
        <v>1070</v>
      </c>
      <c r="E280" s="1">
        <f>VLOOKUP(A280,'ADM Data'!$A$2:$J$357,10,FALSE)</f>
        <v>106.015171</v>
      </c>
      <c r="F280" s="1">
        <f>VLOOKUP(A280,'ADM Data'!$A$2:$I$357,5,FALSE)</f>
        <v>0</v>
      </c>
      <c r="G280" s="1">
        <f>VLOOKUP(A280,'ADM Data'!$A$2:$I$357,6,FALSE)</f>
        <v>0</v>
      </c>
      <c r="H280" s="1">
        <f>VLOOKUP(A280,'ADM Data'!$A$2:$I$357,7,FALSE)</f>
        <v>0</v>
      </c>
      <c r="I280" s="1">
        <f>VLOOKUP(A280,'ADM Data'!$A$2:$I$357,8,FALSE)</f>
        <v>106.015171</v>
      </c>
      <c r="J280" s="1">
        <f>VLOOKUP(A280,'ADM Data'!$A$2:$I$357,9,FALSE)</f>
        <v>0</v>
      </c>
      <c r="K280" s="1">
        <f>VLOOKUP(A280,'ADM Data'!$A$2:$AA$357,26,FALSE)</f>
        <v>2.1053519999999999</v>
      </c>
    </row>
    <row r="281" spans="1:11">
      <c r="A281" s="94" t="s">
        <v>2814</v>
      </c>
      <c r="B281" t="s">
        <v>2815</v>
      </c>
      <c r="C281" t="s">
        <v>80</v>
      </c>
      <c r="D281" s="12" t="s">
        <v>1070</v>
      </c>
      <c r="E281" s="1">
        <f>VLOOKUP(A281,'ADM Data'!$A$2:$J$357,10,FALSE)</f>
        <v>166.29728399999999</v>
      </c>
      <c r="F281" s="1">
        <f>VLOOKUP(A281,'ADM Data'!$A$2:$I$357,5,FALSE)</f>
        <v>0</v>
      </c>
      <c r="G281" s="1">
        <f>VLOOKUP(A281,'ADM Data'!$A$2:$I$357,6,FALSE)</f>
        <v>0</v>
      </c>
      <c r="H281" s="1">
        <f>VLOOKUP(A281,'ADM Data'!$A$2:$I$357,7,FALSE)</f>
        <v>0</v>
      </c>
      <c r="I281" s="1">
        <f>VLOOKUP(A281,'ADM Data'!$A$2:$I$357,8,FALSE)</f>
        <v>29.868459000000001</v>
      </c>
      <c r="J281" s="1">
        <f>VLOOKUP(A281,'ADM Data'!$A$2:$I$357,9,FALSE)</f>
        <v>136.42882499999999</v>
      </c>
      <c r="K281" s="1">
        <f>VLOOKUP(A281,'ADM Data'!$A$2:$AA$357,26,FALSE)</f>
        <v>0</v>
      </c>
    </row>
    <row r="282" spans="1:11">
      <c r="A282" s="94" t="s">
        <v>2816</v>
      </c>
      <c r="B282" t="s">
        <v>2817</v>
      </c>
      <c r="C282" t="s">
        <v>68</v>
      </c>
      <c r="D282" s="12" t="s">
        <v>1070</v>
      </c>
      <c r="E282" s="1">
        <f>VLOOKUP(A282,'ADM Data'!$A$2:$J$357,10,FALSE)</f>
        <v>56.852182999999997</v>
      </c>
      <c r="F282" s="1">
        <f>VLOOKUP(A282,'ADM Data'!$A$2:$I$357,5,FALSE)</f>
        <v>0</v>
      </c>
      <c r="G282" s="1">
        <f>VLOOKUP(A282,'ADM Data'!$A$2:$I$357,6,FALSE)</f>
        <v>0</v>
      </c>
      <c r="H282" s="1">
        <f>VLOOKUP(A282,'ADM Data'!$A$2:$I$357,7,FALSE)</f>
        <v>0</v>
      </c>
      <c r="I282" s="1">
        <f>VLOOKUP(A282,'ADM Data'!$A$2:$I$357,8,FALSE)</f>
        <v>56.852182999999997</v>
      </c>
      <c r="J282" s="1">
        <f>VLOOKUP(A282,'ADM Data'!$A$2:$I$357,9,FALSE)</f>
        <v>0</v>
      </c>
      <c r="K282" s="1">
        <f>VLOOKUP(A282,'ADM Data'!$A$2:$AA$357,26,FALSE)</f>
        <v>0</v>
      </c>
    </row>
    <row r="283" spans="1:11">
      <c r="A283" s="94" t="s">
        <v>2818</v>
      </c>
      <c r="B283" t="s">
        <v>2819</v>
      </c>
      <c r="C283" t="s">
        <v>80</v>
      </c>
      <c r="D283" s="12" t="s">
        <v>1070</v>
      </c>
      <c r="E283" s="1">
        <f>VLOOKUP(A283,'ADM Data'!$A$2:$J$357,10,FALSE)</f>
        <v>36.077818000000001</v>
      </c>
      <c r="F283" s="1">
        <f>VLOOKUP(A283,'ADM Data'!$A$2:$I$357,5,FALSE)</f>
        <v>0</v>
      </c>
      <c r="G283" s="1">
        <f>VLOOKUP(A283,'ADM Data'!$A$2:$I$357,6,FALSE)</f>
        <v>0</v>
      </c>
      <c r="H283" s="1">
        <f>VLOOKUP(A283,'ADM Data'!$A$2:$I$357,7,FALSE)</f>
        <v>0</v>
      </c>
      <c r="I283" s="1">
        <f>VLOOKUP(A283,'ADM Data'!$A$2:$I$357,8,FALSE)</f>
        <v>36.077818000000001</v>
      </c>
      <c r="J283" s="1">
        <f>VLOOKUP(A283,'ADM Data'!$A$2:$I$357,9,FALSE)</f>
        <v>0</v>
      </c>
      <c r="K283" s="1">
        <f>VLOOKUP(A283,'ADM Data'!$A$2:$AA$357,26,FALSE)</f>
        <v>0</v>
      </c>
    </row>
    <row r="284" spans="1:11">
      <c r="A284" s="94" t="s">
        <v>2820</v>
      </c>
      <c r="B284" t="s">
        <v>2821</v>
      </c>
      <c r="C284" t="s">
        <v>93</v>
      </c>
      <c r="D284" s="12" t="s">
        <v>1070</v>
      </c>
      <c r="E284" s="1">
        <f>VLOOKUP(A284,'ADM Data'!$A$2:$J$357,10,FALSE)</f>
        <v>42.137844000000001</v>
      </c>
      <c r="F284" s="1">
        <f>VLOOKUP(A284,'ADM Data'!$A$2:$I$357,5,FALSE)</f>
        <v>0</v>
      </c>
      <c r="G284" s="1">
        <f>VLOOKUP(A284,'ADM Data'!$A$2:$I$357,6,FALSE)</f>
        <v>0</v>
      </c>
      <c r="H284" s="1">
        <f>VLOOKUP(A284,'ADM Data'!$A$2:$I$357,7,FALSE)</f>
        <v>0</v>
      </c>
      <c r="I284" s="1">
        <f>VLOOKUP(A284,'ADM Data'!$A$2:$I$357,8,FALSE)</f>
        <v>42.137844000000001</v>
      </c>
      <c r="J284" s="1">
        <f>VLOOKUP(A284,'ADM Data'!$A$2:$I$357,9,FALSE)</f>
        <v>0</v>
      </c>
      <c r="K284" s="1">
        <f>VLOOKUP(A284,'ADM Data'!$A$2:$AA$357,26,FALSE)</f>
        <v>0</v>
      </c>
    </row>
    <row r="285" spans="1:11">
      <c r="A285" s="94" t="s">
        <v>628</v>
      </c>
      <c r="B285" t="s">
        <v>1990</v>
      </c>
      <c r="C285" t="s">
        <v>193</v>
      </c>
      <c r="D285" s="12" t="s">
        <v>1070</v>
      </c>
      <c r="E285" s="1">
        <f>VLOOKUP(A285,'ADM Data'!$A$2:$J$357,10,FALSE)</f>
        <v>99.446044999999998</v>
      </c>
      <c r="F285" s="1">
        <f>VLOOKUP(A285,'ADM Data'!$A$2:$I$357,5,FALSE)</f>
        <v>15.079136999999999</v>
      </c>
      <c r="G285" s="1">
        <f>VLOOKUP(A285,'ADM Data'!$A$2:$I$357,6,FALSE)</f>
        <v>35.287770000000002</v>
      </c>
      <c r="H285" s="1">
        <f>VLOOKUP(A285,'ADM Data'!$A$2:$I$357,7,FALSE)</f>
        <v>49.079138</v>
      </c>
      <c r="I285" s="1">
        <f>VLOOKUP(A285,'ADM Data'!$A$2:$I$357,8,FALSE)</f>
        <v>0</v>
      </c>
      <c r="J285" s="1">
        <f>VLOOKUP(A285,'ADM Data'!$A$2:$I$357,9,FALSE)</f>
        <v>0</v>
      </c>
      <c r="K285" s="1">
        <f>VLOOKUP(A285,'ADM Data'!$A$2:$AA$357,26,FALSE)</f>
        <v>0</v>
      </c>
    </row>
    <row r="286" spans="1:11">
      <c r="A286" s="94" t="s">
        <v>630</v>
      </c>
      <c r="B286" t="s">
        <v>1991</v>
      </c>
      <c r="C286" t="s">
        <v>324</v>
      </c>
      <c r="D286" s="12" t="s">
        <v>1070</v>
      </c>
      <c r="E286" s="1">
        <f>VLOOKUP(A286,'ADM Data'!$A$2:$J$357,10,FALSE)</f>
        <v>133.85516699999999</v>
      </c>
      <c r="F286" s="1">
        <f>VLOOKUP(A286,'ADM Data'!$A$2:$I$357,5,FALSE)</f>
        <v>4.1241380000000003</v>
      </c>
      <c r="G286" s="1">
        <f>VLOOKUP(A286,'ADM Data'!$A$2:$I$357,6,FALSE)</f>
        <v>24.964133</v>
      </c>
      <c r="H286" s="1">
        <f>VLOOKUP(A286,'ADM Data'!$A$2:$I$357,7,FALSE)</f>
        <v>58.508274999999998</v>
      </c>
      <c r="I286" s="1">
        <f>VLOOKUP(A286,'ADM Data'!$A$2:$I$357,8,FALSE)</f>
        <v>46.258620999999998</v>
      </c>
      <c r="J286" s="1">
        <f>VLOOKUP(A286,'ADM Data'!$A$2:$I$357,9,FALSE)</f>
        <v>0</v>
      </c>
      <c r="K286" s="1">
        <f>VLOOKUP(A286,'ADM Data'!$A$2:$AA$357,26,FALSE)</f>
        <v>1.5</v>
      </c>
    </row>
    <row r="287" spans="1:11">
      <c r="A287" s="94" t="s">
        <v>632</v>
      </c>
      <c r="B287" t="s">
        <v>1992</v>
      </c>
      <c r="C287" t="s">
        <v>98</v>
      </c>
      <c r="D287" s="12" t="s">
        <v>1070</v>
      </c>
      <c r="E287" s="1">
        <f>VLOOKUP(A287,'ADM Data'!$A$2:$J$357,10,FALSE)</f>
        <v>64.171233999999998</v>
      </c>
      <c r="F287" s="1">
        <f>VLOOKUP(A287,'ADM Data'!$A$2:$I$357,5,FALSE)</f>
        <v>0</v>
      </c>
      <c r="G287" s="1">
        <f>VLOOKUP(A287,'ADM Data'!$A$2:$I$357,6,FALSE)</f>
        <v>0</v>
      </c>
      <c r="H287" s="1">
        <f>VLOOKUP(A287,'ADM Data'!$A$2:$I$357,7,FALSE)</f>
        <v>64.171233999999998</v>
      </c>
      <c r="I287" s="1">
        <f>VLOOKUP(A287,'ADM Data'!$A$2:$I$357,8,FALSE)</f>
        <v>0</v>
      </c>
      <c r="J287" s="1">
        <f>VLOOKUP(A287,'ADM Data'!$A$2:$I$357,9,FALSE)</f>
        <v>0</v>
      </c>
      <c r="K287" s="1">
        <f>VLOOKUP(A287,'ADM Data'!$A$2:$AA$357,26,FALSE)</f>
        <v>0</v>
      </c>
    </row>
    <row r="288" spans="1:11">
      <c r="A288" s="94" t="s">
        <v>634</v>
      </c>
      <c r="B288" t="s">
        <v>635</v>
      </c>
      <c r="C288" t="s">
        <v>140</v>
      </c>
      <c r="D288" s="12" t="s">
        <v>1070</v>
      </c>
      <c r="E288" s="1">
        <f>VLOOKUP(A288,'ADM Data'!$A$2:$J$357,10,FALSE)</f>
        <v>320.23244699999998</v>
      </c>
      <c r="F288" s="1">
        <f>VLOOKUP(A288,'ADM Data'!$A$2:$I$357,5,FALSE)</f>
        <v>0</v>
      </c>
      <c r="G288" s="1">
        <f>VLOOKUP(A288,'ADM Data'!$A$2:$I$357,6,FALSE)</f>
        <v>0</v>
      </c>
      <c r="H288" s="1">
        <f>VLOOKUP(A288,'ADM Data'!$A$2:$I$357,7,FALSE)</f>
        <v>0</v>
      </c>
      <c r="I288" s="1">
        <f>VLOOKUP(A288,'ADM Data'!$A$2:$I$357,8,FALSE)</f>
        <v>300.82024899999999</v>
      </c>
      <c r="J288" s="1">
        <f>VLOOKUP(A288,'ADM Data'!$A$2:$I$357,9,FALSE)</f>
        <v>19.412198</v>
      </c>
      <c r="K288" s="1">
        <f>VLOOKUP(A288,'ADM Data'!$A$2:$AA$357,26,FALSE)</f>
        <v>0</v>
      </c>
    </row>
    <row r="289" spans="1:11">
      <c r="A289" s="94" t="s">
        <v>636</v>
      </c>
      <c r="B289" t="s">
        <v>637</v>
      </c>
      <c r="C289" t="s">
        <v>193</v>
      </c>
      <c r="D289" s="12" t="s">
        <v>1070</v>
      </c>
      <c r="E289" s="1">
        <f>VLOOKUP(A289,'ADM Data'!$A$2:$J$357,10,FALSE)</f>
        <v>620.32710299999997</v>
      </c>
      <c r="F289" s="1">
        <f>VLOOKUP(A289,'ADM Data'!$A$2:$I$357,5,FALSE)</f>
        <v>0</v>
      </c>
      <c r="G289" s="1">
        <f>VLOOKUP(A289,'ADM Data'!$A$2:$I$357,6,FALSE)</f>
        <v>0</v>
      </c>
      <c r="H289" s="1">
        <f>VLOOKUP(A289,'ADM Data'!$A$2:$I$357,7,FALSE)</f>
        <v>0</v>
      </c>
      <c r="I289" s="1">
        <f>VLOOKUP(A289,'ADM Data'!$A$2:$I$357,8,FALSE)</f>
        <v>554.49634900000001</v>
      </c>
      <c r="J289" s="1">
        <f>VLOOKUP(A289,'ADM Data'!$A$2:$I$357,9,FALSE)</f>
        <v>65.830753999999999</v>
      </c>
      <c r="K289" s="1">
        <f>VLOOKUP(A289,'ADM Data'!$A$2:$AA$357,26,FALSE)</f>
        <v>0</v>
      </c>
    </row>
    <row r="290" spans="1:11">
      <c r="A290" s="94" t="s">
        <v>638</v>
      </c>
      <c r="B290" t="s">
        <v>639</v>
      </c>
      <c r="C290" t="s">
        <v>72</v>
      </c>
      <c r="D290" s="12" t="s">
        <v>1070</v>
      </c>
      <c r="E290" s="1">
        <f>VLOOKUP(A290,'ADM Data'!$A$2:$J$357,10,FALSE)</f>
        <v>116.33378500000001</v>
      </c>
      <c r="F290" s="1">
        <f>VLOOKUP(A290,'ADM Data'!$A$2:$I$357,5,FALSE)</f>
        <v>15.679999</v>
      </c>
      <c r="G290" s="1">
        <f>VLOOKUP(A290,'ADM Data'!$A$2:$I$357,6,FALSE)</f>
        <v>43.038881000000003</v>
      </c>
      <c r="H290" s="1">
        <f>VLOOKUP(A290,'ADM Data'!$A$2:$I$357,7,FALSE)</f>
        <v>44.256695000000001</v>
      </c>
      <c r="I290" s="1">
        <f>VLOOKUP(A290,'ADM Data'!$A$2:$I$357,8,FALSE)</f>
        <v>0</v>
      </c>
      <c r="J290" s="1">
        <f>VLOOKUP(A290,'ADM Data'!$A$2:$I$357,9,FALSE)</f>
        <v>13.35821</v>
      </c>
      <c r="K290" s="1">
        <f>VLOOKUP(A290,'ADM Data'!$A$2:$AA$357,26,FALSE)</f>
        <v>0</v>
      </c>
    </row>
    <row r="291" spans="1:11">
      <c r="A291" s="94" t="s">
        <v>640</v>
      </c>
      <c r="B291" t="s">
        <v>1993</v>
      </c>
      <c r="C291" t="s">
        <v>125</v>
      </c>
      <c r="D291" s="12" t="s">
        <v>1070</v>
      </c>
      <c r="E291" s="1">
        <f>VLOOKUP(A291,'ADM Data'!$A$2:$J$357,10,FALSE)</f>
        <v>77.118067999999994</v>
      </c>
      <c r="F291" s="1">
        <f>VLOOKUP(A291,'ADM Data'!$A$2:$I$357,5,FALSE)</f>
        <v>17.644577999999999</v>
      </c>
      <c r="G291" s="1">
        <f>VLOOKUP(A291,'ADM Data'!$A$2:$I$357,6,FALSE)</f>
        <v>49.988549999999996</v>
      </c>
      <c r="H291" s="1">
        <f>VLOOKUP(A291,'ADM Data'!$A$2:$I$357,7,FALSE)</f>
        <v>9.4849399999999999</v>
      </c>
      <c r="I291" s="1">
        <f>VLOOKUP(A291,'ADM Data'!$A$2:$I$357,8,FALSE)</f>
        <v>0</v>
      </c>
      <c r="J291" s="1">
        <f>VLOOKUP(A291,'ADM Data'!$A$2:$I$357,9,FALSE)</f>
        <v>0</v>
      </c>
      <c r="K291" s="1">
        <f>VLOOKUP(A291,'ADM Data'!$A$2:$AA$357,26,FALSE)</f>
        <v>0</v>
      </c>
    </row>
    <row r="292" spans="1:11">
      <c r="A292" s="94" t="s">
        <v>642</v>
      </c>
      <c r="B292" t="s">
        <v>1994</v>
      </c>
      <c r="C292" t="s">
        <v>125</v>
      </c>
      <c r="D292" s="12" t="s">
        <v>1070</v>
      </c>
      <c r="E292" s="1">
        <f>VLOOKUP(A292,'ADM Data'!$A$2:$J$357,10,FALSE)</f>
        <v>373.57886300000001</v>
      </c>
      <c r="F292" s="1">
        <f>VLOOKUP(A292,'ADM Data'!$A$2:$I$357,5,FALSE)</f>
        <v>55.945785000000001</v>
      </c>
      <c r="G292" s="1">
        <f>VLOOKUP(A292,'ADM Data'!$A$2:$I$357,6,FALSE)</f>
        <v>122.133079</v>
      </c>
      <c r="H292" s="1">
        <f>VLOOKUP(A292,'ADM Data'!$A$2:$I$357,7,FALSE)</f>
        <v>195.499999</v>
      </c>
      <c r="I292" s="1">
        <f>VLOOKUP(A292,'ADM Data'!$A$2:$I$357,8,FALSE)</f>
        <v>0</v>
      </c>
      <c r="J292" s="1">
        <f>VLOOKUP(A292,'ADM Data'!$A$2:$I$357,9,FALSE)</f>
        <v>0</v>
      </c>
      <c r="K292" s="1">
        <f>VLOOKUP(A292,'ADM Data'!$A$2:$AA$357,26,FALSE)</f>
        <v>0</v>
      </c>
    </row>
    <row r="293" spans="1:11">
      <c r="A293" s="94" t="s">
        <v>644</v>
      </c>
      <c r="B293" t="s">
        <v>1995</v>
      </c>
      <c r="C293" t="s">
        <v>93</v>
      </c>
      <c r="D293" s="12" t="s">
        <v>1070</v>
      </c>
      <c r="E293" s="1">
        <f>VLOOKUP(A293,'ADM Data'!$A$2:$J$357,10,FALSE)</f>
        <v>261.38049799999999</v>
      </c>
      <c r="F293" s="1">
        <f>VLOOKUP(A293,'ADM Data'!$A$2:$I$357,5,FALSE)</f>
        <v>0</v>
      </c>
      <c r="G293" s="1">
        <f>VLOOKUP(A293,'ADM Data'!$A$2:$I$357,6,FALSE)</f>
        <v>0</v>
      </c>
      <c r="H293" s="1">
        <f>VLOOKUP(A293,'ADM Data'!$A$2:$I$357,7,FALSE)</f>
        <v>0</v>
      </c>
      <c r="I293" s="1">
        <f>VLOOKUP(A293,'ADM Data'!$A$2:$I$357,8,FALSE)</f>
        <v>261.38049799999999</v>
      </c>
      <c r="J293" s="1">
        <f>VLOOKUP(A293,'ADM Data'!$A$2:$I$357,9,FALSE)</f>
        <v>0</v>
      </c>
      <c r="K293" s="1">
        <f>VLOOKUP(A293,'ADM Data'!$A$2:$AA$357,26,FALSE)</f>
        <v>0</v>
      </c>
    </row>
    <row r="294" spans="1:11">
      <c r="A294" s="94" t="s">
        <v>646</v>
      </c>
      <c r="B294" t="s">
        <v>1996</v>
      </c>
      <c r="C294" t="s">
        <v>80</v>
      </c>
      <c r="D294" s="12" t="s">
        <v>1070</v>
      </c>
      <c r="E294" s="1">
        <f>VLOOKUP(A294,'ADM Data'!$A$2:$J$357,10,FALSE)</f>
        <v>210.40329</v>
      </c>
      <c r="F294" s="1">
        <f>VLOOKUP(A294,'ADM Data'!$A$2:$I$357,5,FALSE)</f>
        <v>40.896669000000003</v>
      </c>
      <c r="G294" s="1">
        <f>VLOOKUP(A294,'ADM Data'!$A$2:$I$357,6,FALSE)</f>
        <v>121.737093</v>
      </c>
      <c r="H294" s="1">
        <f>VLOOKUP(A294,'ADM Data'!$A$2:$I$357,7,FALSE)</f>
        <v>47.769528000000001</v>
      </c>
      <c r="I294" s="1">
        <f>VLOOKUP(A294,'ADM Data'!$A$2:$I$357,8,FALSE)</f>
        <v>0</v>
      </c>
      <c r="J294" s="1">
        <f>VLOOKUP(A294,'ADM Data'!$A$2:$I$357,9,FALSE)</f>
        <v>0</v>
      </c>
      <c r="K294" s="1">
        <f>VLOOKUP(A294,'ADM Data'!$A$2:$AA$357,26,FALSE)</f>
        <v>0</v>
      </c>
    </row>
    <row r="295" spans="1:11">
      <c r="A295" s="94" t="s">
        <v>648</v>
      </c>
      <c r="B295" t="s">
        <v>649</v>
      </c>
      <c r="C295" t="s">
        <v>80</v>
      </c>
      <c r="D295" s="12" t="s">
        <v>1070</v>
      </c>
      <c r="E295" s="1">
        <f>VLOOKUP(A295,'ADM Data'!$A$2:$J$357,10,FALSE)</f>
        <v>215.21639199999998</v>
      </c>
      <c r="F295" s="1">
        <f>VLOOKUP(A295,'ADM Data'!$A$2:$I$357,5,FALSE)</f>
        <v>18.067485000000001</v>
      </c>
      <c r="G295" s="1">
        <f>VLOOKUP(A295,'ADM Data'!$A$2:$I$357,6,FALSE)</f>
        <v>62.860159000000003</v>
      </c>
      <c r="H295" s="1">
        <f>VLOOKUP(A295,'ADM Data'!$A$2:$I$357,7,FALSE)</f>
        <v>134.288748</v>
      </c>
      <c r="I295" s="1">
        <f>VLOOKUP(A295,'ADM Data'!$A$2:$I$357,8,FALSE)</f>
        <v>0</v>
      </c>
      <c r="J295" s="1">
        <f>VLOOKUP(A295,'ADM Data'!$A$2:$I$357,9,FALSE)</f>
        <v>0</v>
      </c>
      <c r="K295" s="1">
        <f>VLOOKUP(A295,'ADM Data'!$A$2:$AA$357,26,FALSE)</f>
        <v>0</v>
      </c>
    </row>
    <row r="296" spans="1:11">
      <c r="A296" s="94" t="s">
        <v>650</v>
      </c>
      <c r="B296" t="s">
        <v>1997</v>
      </c>
      <c r="C296" t="s">
        <v>80</v>
      </c>
      <c r="D296" s="12" t="s">
        <v>1070</v>
      </c>
      <c r="E296" s="1">
        <f>VLOOKUP(A296,'ADM Data'!$A$2:$J$357,10,FALSE)</f>
        <v>1106.418649</v>
      </c>
      <c r="F296" s="1">
        <f>VLOOKUP(A296,'ADM Data'!$A$2:$I$357,5,FALSE)</f>
        <v>67.735819000000006</v>
      </c>
      <c r="G296" s="1">
        <f>VLOOKUP(A296,'ADM Data'!$A$2:$I$357,6,FALSE)</f>
        <v>289.32316700000001</v>
      </c>
      <c r="H296" s="1">
        <f>VLOOKUP(A296,'ADM Data'!$A$2:$I$357,7,FALSE)</f>
        <v>404.35738800000001</v>
      </c>
      <c r="I296" s="1">
        <f>VLOOKUP(A296,'ADM Data'!$A$2:$I$357,8,FALSE)</f>
        <v>345.002275</v>
      </c>
      <c r="J296" s="1">
        <f>VLOOKUP(A296,'ADM Data'!$A$2:$I$357,9,FALSE)</f>
        <v>0</v>
      </c>
      <c r="K296" s="1">
        <f>VLOOKUP(A296,'ADM Data'!$A$2:$AA$357,26,FALSE)</f>
        <v>25.853148999999998</v>
      </c>
    </row>
    <row r="297" spans="1:11">
      <c r="A297" s="94" t="s">
        <v>654</v>
      </c>
      <c r="B297" t="s">
        <v>1998</v>
      </c>
      <c r="C297" t="s">
        <v>80</v>
      </c>
      <c r="D297" s="12" t="s">
        <v>1070</v>
      </c>
      <c r="E297" s="1">
        <f>VLOOKUP(A297,'ADM Data'!$A$2:$J$357,10,FALSE)</f>
        <v>202.80621400000001</v>
      </c>
      <c r="F297" s="1">
        <f>VLOOKUP(A297,'ADM Data'!$A$2:$I$357,5,FALSE)</f>
        <v>21.759035999999998</v>
      </c>
      <c r="G297" s="1">
        <f>VLOOKUP(A297,'ADM Data'!$A$2:$I$357,6,FALSE)</f>
        <v>58.381101999999998</v>
      </c>
      <c r="H297" s="1">
        <f>VLOOKUP(A297,'ADM Data'!$A$2:$I$357,7,FALSE)</f>
        <v>122.666076</v>
      </c>
      <c r="I297" s="1">
        <f>VLOOKUP(A297,'ADM Data'!$A$2:$I$357,8,FALSE)</f>
        <v>0</v>
      </c>
      <c r="J297" s="1">
        <f>VLOOKUP(A297,'ADM Data'!$A$2:$I$357,9,FALSE)</f>
        <v>0</v>
      </c>
      <c r="K297" s="1">
        <f>VLOOKUP(A297,'ADM Data'!$A$2:$AA$357,26,FALSE)</f>
        <v>0</v>
      </c>
    </row>
    <row r="298" spans="1:11">
      <c r="A298" s="94" t="s">
        <v>656</v>
      </c>
      <c r="B298" t="s">
        <v>1999</v>
      </c>
      <c r="C298" t="s">
        <v>101</v>
      </c>
      <c r="D298" s="12" t="s">
        <v>1070</v>
      </c>
      <c r="E298" s="1">
        <f>VLOOKUP(A298,'ADM Data'!$A$2:$J$357,10,FALSE)</f>
        <v>155.920017</v>
      </c>
      <c r="F298" s="1">
        <f>VLOOKUP(A298,'ADM Data'!$A$2:$I$357,5,FALSE)</f>
        <v>15.370753000000001</v>
      </c>
      <c r="G298" s="1">
        <f>VLOOKUP(A298,'ADM Data'!$A$2:$I$357,6,FALSE)</f>
        <v>47.340994000000002</v>
      </c>
      <c r="H298" s="1">
        <f>VLOOKUP(A298,'ADM Data'!$A$2:$I$357,7,FALSE)</f>
        <v>93.208269999999999</v>
      </c>
      <c r="I298" s="1">
        <f>VLOOKUP(A298,'ADM Data'!$A$2:$I$357,8,FALSE)</f>
        <v>0</v>
      </c>
      <c r="J298" s="1">
        <f>VLOOKUP(A298,'ADM Data'!$A$2:$I$357,9,FALSE)</f>
        <v>0</v>
      </c>
      <c r="K298" s="1">
        <f>VLOOKUP(A298,'ADM Data'!$A$2:$AA$357,26,FALSE)</f>
        <v>0</v>
      </c>
    </row>
    <row r="299" spans="1:11">
      <c r="A299" s="94" t="s">
        <v>658</v>
      </c>
      <c r="B299" t="s">
        <v>2000</v>
      </c>
      <c r="C299" t="s">
        <v>125</v>
      </c>
      <c r="D299" s="12" t="s">
        <v>1070</v>
      </c>
      <c r="E299" s="1">
        <f>VLOOKUP(A299,'ADM Data'!$A$2:$J$357,10,FALSE)</f>
        <v>87.537931999999998</v>
      </c>
      <c r="F299" s="1">
        <f>VLOOKUP(A299,'ADM Data'!$A$2:$I$357,5,FALSE)</f>
        <v>5.9862070000000003</v>
      </c>
      <c r="G299" s="1">
        <f>VLOOKUP(A299,'ADM Data'!$A$2:$I$357,6,FALSE)</f>
        <v>30.386206999999999</v>
      </c>
      <c r="H299" s="1">
        <f>VLOOKUP(A299,'ADM Data'!$A$2:$I$357,7,FALSE)</f>
        <v>51.165517999999999</v>
      </c>
      <c r="I299" s="1">
        <f>VLOOKUP(A299,'ADM Data'!$A$2:$I$357,8,FALSE)</f>
        <v>0</v>
      </c>
      <c r="J299" s="1">
        <f>VLOOKUP(A299,'ADM Data'!$A$2:$I$357,9,FALSE)</f>
        <v>0</v>
      </c>
      <c r="K299" s="1">
        <f>VLOOKUP(A299,'ADM Data'!$A$2:$AA$357,26,FALSE)</f>
        <v>0</v>
      </c>
    </row>
    <row r="300" spans="1:11">
      <c r="A300" s="94" t="s">
        <v>660</v>
      </c>
      <c r="B300" t="s">
        <v>661</v>
      </c>
      <c r="C300" t="s">
        <v>75</v>
      </c>
      <c r="D300" s="12" t="s">
        <v>1070</v>
      </c>
      <c r="E300" s="1">
        <f>VLOOKUP(A300,'ADM Data'!$A$2:$J$357,10,FALSE)</f>
        <v>317.90735800000004</v>
      </c>
      <c r="F300" s="1">
        <f>VLOOKUP(A300,'ADM Data'!$A$2:$I$357,5,FALSE)</f>
        <v>39.814736000000003</v>
      </c>
      <c r="G300" s="1">
        <f>VLOOKUP(A300,'ADM Data'!$A$2:$I$357,6,FALSE)</f>
        <v>128.795185</v>
      </c>
      <c r="H300" s="1">
        <f>VLOOKUP(A300,'ADM Data'!$A$2:$I$357,7,FALSE)</f>
        <v>149.297437</v>
      </c>
      <c r="I300" s="1">
        <f>VLOOKUP(A300,'ADM Data'!$A$2:$I$357,8,FALSE)</f>
        <v>0</v>
      </c>
      <c r="J300" s="1">
        <f>VLOOKUP(A300,'ADM Data'!$A$2:$I$357,9,FALSE)</f>
        <v>0</v>
      </c>
      <c r="K300" s="1">
        <f>VLOOKUP(A300,'ADM Data'!$A$2:$AA$357,26,FALSE)</f>
        <v>0</v>
      </c>
    </row>
    <row r="301" spans="1:11">
      <c r="A301" s="94" t="s">
        <v>662</v>
      </c>
      <c r="B301" t="s">
        <v>663</v>
      </c>
      <c r="C301" t="s">
        <v>72</v>
      </c>
      <c r="D301" s="12" t="s">
        <v>1070</v>
      </c>
      <c r="E301" s="1">
        <f>VLOOKUP(A301,'ADM Data'!$A$2:$J$357,10,FALSE)</f>
        <v>327.68025499999999</v>
      </c>
      <c r="F301" s="1">
        <f>VLOOKUP(A301,'ADM Data'!$A$2:$I$357,5,FALSE)</f>
        <v>66.414771000000002</v>
      </c>
      <c r="G301" s="1">
        <f>VLOOKUP(A301,'ADM Data'!$A$2:$I$357,6,FALSE)</f>
        <v>154.29210900000001</v>
      </c>
      <c r="H301" s="1">
        <f>VLOOKUP(A301,'ADM Data'!$A$2:$I$357,7,FALSE)</f>
        <v>106.973375</v>
      </c>
      <c r="I301" s="1">
        <f>VLOOKUP(A301,'ADM Data'!$A$2:$I$357,8,FALSE)</f>
        <v>0</v>
      </c>
      <c r="J301" s="1">
        <f>VLOOKUP(A301,'ADM Data'!$A$2:$I$357,9,FALSE)</f>
        <v>0</v>
      </c>
      <c r="K301" s="1">
        <f>VLOOKUP(A301,'ADM Data'!$A$2:$AA$357,26,FALSE)</f>
        <v>0</v>
      </c>
    </row>
    <row r="302" spans="1:11">
      <c r="A302" s="94" t="s">
        <v>664</v>
      </c>
      <c r="B302" t="s">
        <v>665</v>
      </c>
      <c r="C302" t="s">
        <v>93</v>
      </c>
      <c r="D302" s="12" t="s">
        <v>1070</v>
      </c>
      <c r="E302" s="1">
        <f>VLOOKUP(A302,'ADM Data'!$A$2:$J$357,10,FALSE)</f>
        <v>132.03614899999999</v>
      </c>
      <c r="F302" s="1">
        <f>VLOOKUP(A302,'ADM Data'!$A$2:$I$357,5,FALSE)</f>
        <v>0</v>
      </c>
      <c r="G302" s="1">
        <f>VLOOKUP(A302,'ADM Data'!$A$2:$I$357,6,FALSE)</f>
        <v>0</v>
      </c>
      <c r="H302" s="1">
        <f>VLOOKUP(A302,'ADM Data'!$A$2:$I$357,7,FALSE)</f>
        <v>0</v>
      </c>
      <c r="I302" s="1">
        <f>VLOOKUP(A302,'ADM Data'!$A$2:$I$357,8,FALSE)</f>
        <v>132.03614899999999</v>
      </c>
      <c r="J302" s="1">
        <f>VLOOKUP(A302,'ADM Data'!$A$2:$I$357,9,FALSE)</f>
        <v>0</v>
      </c>
      <c r="K302" s="1">
        <f>VLOOKUP(A302,'ADM Data'!$A$2:$AA$357,26,FALSE)</f>
        <v>0</v>
      </c>
    </row>
    <row r="303" spans="1:11">
      <c r="A303" s="94" t="s">
        <v>666</v>
      </c>
      <c r="B303" t="s">
        <v>2001</v>
      </c>
      <c r="C303" t="s">
        <v>93</v>
      </c>
      <c r="D303" s="12" t="s">
        <v>1070</v>
      </c>
      <c r="E303" s="1">
        <f>VLOOKUP(A303,'ADM Data'!$A$2:$J$357,10,FALSE)</f>
        <v>1206.704246</v>
      </c>
      <c r="F303" s="1">
        <f>VLOOKUP(A303,'ADM Data'!$A$2:$I$357,5,FALSE)</f>
        <v>114.61135299999999</v>
      </c>
      <c r="G303" s="1">
        <f>VLOOKUP(A303,'ADM Data'!$A$2:$I$357,6,FALSE)</f>
        <v>292.48256199999997</v>
      </c>
      <c r="H303" s="1">
        <f>VLOOKUP(A303,'ADM Data'!$A$2:$I$357,7,FALSE)</f>
        <v>498.19172700000001</v>
      </c>
      <c r="I303" s="1">
        <f>VLOOKUP(A303,'ADM Data'!$A$2:$I$357,8,FALSE)</f>
        <v>301.41860400000002</v>
      </c>
      <c r="J303" s="1">
        <f>VLOOKUP(A303,'ADM Data'!$A$2:$I$357,9,FALSE)</f>
        <v>0</v>
      </c>
      <c r="K303" s="1">
        <f>VLOOKUP(A303,'ADM Data'!$A$2:$AA$357,26,FALSE)</f>
        <v>0</v>
      </c>
    </row>
    <row r="304" spans="1:11">
      <c r="A304" s="94" t="s">
        <v>668</v>
      </c>
      <c r="B304" t="s">
        <v>2002</v>
      </c>
      <c r="C304" t="s">
        <v>72</v>
      </c>
      <c r="D304" s="12" t="s">
        <v>1070</v>
      </c>
      <c r="E304" s="1">
        <f>VLOOKUP(A304,'ADM Data'!$A$2:$J$357,10,FALSE)</f>
        <v>550.05427000000009</v>
      </c>
      <c r="F304" s="1">
        <f>VLOOKUP(A304,'ADM Data'!$A$2:$I$357,5,FALSE)</f>
        <v>59.474285999999999</v>
      </c>
      <c r="G304" s="1">
        <f>VLOOKUP(A304,'ADM Data'!$A$2:$I$357,6,FALSE)</f>
        <v>187.09604400000001</v>
      </c>
      <c r="H304" s="1">
        <f>VLOOKUP(A304,'ADM Data'!$A$2:$I$357,7,FALSE)</f>
        <v>303.48394000000002</v>
      </c>
      <c r="I304" s="1">
        <f>VLOOKUP(A304,'ADM Data'!$A$2:$I$357,8,FALSE)</f>
        <v>0</v>
      </c>
      <c r="J304" s="1">
        <f>VLOOKUP(A304,'ADM Data'!$A$2:$I$357,9,FALSE)</f>
        <v>0</v>
      </c>
      <c r="K304" s="1">
        <f>VLOOKUP(A304,'ADM Data'!$A$2:$AA$357,26,FALSE)</f>
        <v>0</v>
      </c>
    </row>
    <row r="305" spans="1:11">
      <c r="A305" s="94" t="s">
        <v>670</v>
      </c>
      <c r="B305" t="s">
        <v>671</v>
      </c>
      <c r="C305" t="s">
        <v>111</v>
      </c>
      <c r="D305" s="12" t="s">
        <v>1070</v>
      </c>
      <c r="E305" s="1">
        <f>VLOOKUP(A305,'ADM Data'!$A$2:$J$357,10,FALSE)</f>
        <v>181.870833</v>
      </c>
      <c r="F305" s="1">
        <f>VLOOKUP(A305,'ADM Data'!$A$2:$I$357,5,FALSE)</f>
        <v>0</v>
      </c>
      <c r="G305" s="1">
        <f>VLOOKUP(A305,'ADM Data'!$A$2:$I$357,6,FALSE)</f>
        <v>0</v>
      </c>
      <c r="H305" s="1">
        <f>VLOOKUP(A305,'ADM Data'!$A$2:$I$357,7,FALSE)</f>
        <v>0</v>
      </c>
      <c r="I305" s="1">
        <f>VLOOKUP(A305,'ADM Data'!$A$2:$I$357,8,FALSE)</f>
        <v>99.452563999999995</v>
      </c>
      <c r="J305" s="1">
        <f>VLOOKUP(A305,'ADM Data'!$A$2:$I$357,9,FALSE)</f>
        <v>82.418268999999995</v>
      </c>
      <c r="K305" s="1">
        <f>VLOOKUP(A305,'ADM Data'!$A$2:$AA$357,26,FALSE)</f>
        <v>0</v>
      </c>
    </row>
    <row r="306" spans="1:11">
      <c r="A306" s="94" t="s">
        <v>672</v>
      </c>
      <c r="B306" t="s">
        <v>2003</v>
      </c>
      <c r="C306" t="s">
        <v>75</v>
      </c>
      <c r="D306" s="12" t="s">
        <v>1070</v>
      </c>
      <c r="E306" s="1">
        <f>VLOOKUP(A306,'ADM Data'!$A$2:$J$357,10,FALSE)</f>
        <v>157.67268799999999</v>
      </c>
      <c r="F306" s="1">
        <f>VLOOKUP(A306,'ADM Data'!$A$2:$I$357,5,FALSE)</f>
        <v>27.859134000000001</v>
      </c>
      <c r="G306" s="1">
        <f>VLOOKUP(A306,'ADM Data'!$A$2:$I$357,6,FALSE)</f>
        <v>99.298417000000001</v>
      </c>
      <c r="H306" s="1">
        <f>VLOOKUP(A306,'ADM Data'!$A$2:$I$357,7,FALSE)</f>
        <v>30.515136999999999</v>
      </c>
      <c r="I306" s="1">
        <f>VLOOKUP(A306,'ADM Data'!$A$2:$I$357,8,FALSE)</f>
        <v>0</v>
      </c>
      <c r="J306" s="1">
        <f>VLOOKUP(A306,'ADM Data'!$A$2:$I$357,9,FALSE)</f>
        <v>0</v>
      </c>
      <c r="K306" s="1">
        <f>VLOOKUP(A306,'ADM Data'!$A$2:$AA$357,26,FALSE)</f>
        <v>0</v>
      </c>
    </row>
    <row r="307" spans="1:11">
      <c r="A307" s="94" t="s">
        <v>674</v>
      </c>
      <c r="B307" t="s">
        <v>2004</v>
      </c>
      <c r="C307" t="s">
        <v>75</v>
      </c>
      <c r="D307" s="12" t="s">
        <v>1070</v>
      </c>
      <c r="E307" s="1">
        <f>VLOOKUP(A307,'ADM Data'!$A$2:$J$357,10,FALSE)</f>
        <v>973.27440300000001</v>
      </c>
      <c r="F307" s="1">
        <f>VLOOKUP(A307,'ADM Data'!$A$2:$I$357,5,FALSE)</f>
        <v>79.109973999999994</v>
      </c>
      <c r="G307" s="1">
        <f>VLOOKUP(A307,'ADM Data'!$A$2:$I$357,6,FALSE)</f>
        <v>239.432098</v>
      </c>
      <c r="H307" s="1">
        <f>VLOOKUP(A307,'ADM Data'!$A$2:$I$357,7,FALSE)</f>
        <v>389.01173899999998</v>
      </c>
      <c r="I307" s="1">
        <f>VLOOKUP(A307,'ADM Data'!$A$2:$I$357,8,FALSE)</f>
        <v>265.72059200000001</v>
      </c>
      <c r="J307" s="1">
        <f>VLOOKUP(A307,'ADM Data'!$A$2:$I$357,9,FALSE)</f>
        <v>0</v>
      </c>
      <c r="K307" s="1">
        <f>VLOOKUP(A307,'ADM Data'!$A$2:$AA$357,26,FALSE)</f>
        <v>0</v>
      </c>
    </row>
    <row r="308" spans="1:11">
      <c r="A308" s="94" t="s">
        <v>676</v>
      </c>
      <c r="B308" t="s">
        <v>2005</v>
      </c>
      <c r="C308" t="s">
        <v>98</v>
      </c>
      <c r="D308" s="12" t="s">
        <v>1070</v>
      </c>
      <c r="E308" s="1">
        <f>VLOOKUP(A308,'ADM Data'!$A$2:$J$357,10,FALSE)</f>
        <v>239.49230800000001</v>
      </c>
      <c r="F308" s="1">
        <f>VLOOKUP(A308,'ADM Data'!$A$2:$I$357,5,FALSE)</f>
        <v>41.873736999999998</v>
      </c>
      <c r="G308" s="1">
        <f>VLOOKUP(A308,'ADM Data'!$A$2:$I$357,6,FALSE)</f>
        <v>125.697146</v>
      </c>
      <c r="H308" s="1">
        <f>VLOOKUP(A308,'ADM Data'!$A$2:$I$357,7,FALSE)</f>
        <v>71.921424999999999</v>
      </c>
      <c r="I308" s="1">
        <f>VLOOKUP(A308,'ADM Data'!$A$2:$I$357,8,FALSE)</f>
        <v>0</v>
      </c>
      <c r="J308" s="1">
        <f>VLOOKUP(A308,'ADM Data'!$A$2:$I$357,9,FALSE)</f>
        <v>0</v>
      </c>
      <c r="K308" s="1">
        <f>VLOOKUP(A308,'ADM Data'!$A$2:$AA$357,26,FALSE)</f>
        <v>0</v>
      </c>
    </row>
    <row r="309" spans="1:11">
      <c r="A309" s="94" t="s">
        <v>678</v>
      </c>
      <c r="B309" t="s">
        <v>2006</v>
      </c>
      <c r="C309" t="s">
        <v>93</v>
      </c>
      <c r="D309" s="12" t="s">
        <v>1070</v>
      </c>
      <c r="E309" s="1">
        <f>VLOOKUP(A309,'ADM Data'!$A$2:$J$357,10,FALSE)</f>
        <v>478.21859699999999</v>
      </c>
      <c r="F309" s="1">
        <f>VLOOKUP(A309,'ADM Data'!$A$2:$I$357,5,FALSE)</f>
        <v>47.441296999999999</v>
      </c>
      <c r="G309" s="1">
        <f>VLOOKUP(A309,'ADM Data'!$A$2:$I$357,6,FALSE)</f>
        <v>170.79166699999999</v>
      </c>
      <c r="H309" s="1">
        <f>VLOOKUP(A309,'ADM Data'!$A$2:$I$357,7,FALSE)</f>
        <v>259.98563300000001</v>
      </c>
      <c r="I309" s="1">
        <f>VLOOKUP(A309,'ADM Data'!$A$2:$I$357,8,FALSE)</f>
        <v>0</v>
      </c>
      <c r="J309" s="1">
        <f>VLOOKUP(A309,'ADM Data'!$A$2:$I$357,9,FALSE)</f>
        <v>0</v>
      </c>
      <c r="K309" s="1">
        <f>VLOOKUP(A309,'ADM Data'!$A$2:$AA$357,26,FALSE)</f>
        <v>0</v>
      </c>
    </row>
    <row r="310" spans="1:11">
      <c r="A310" s="94" t="s">
        <v>680</v>
      </c>
      <c r="B310" t="s">
        <v>2007</v>
      </c>
      <c r="C310" t="s">
        <v>98</v>
      </c>
      <c r="D310" s="12" t="s">
        <v>1070</v>
      </c>
      <c r="E310" s="1">
        <f>VLOOKUP(A310,'ADM Data'!$A$2:$J$357,10,FALSE)</f>
        <v>128.15484599999999</v>
      </c>
      <c r="F310" s="1">
        <f>VLOOKUP(A310,'ADM Data'!$A$2:$I$357,5,FALSE)</f>
        <v>19.999998999999999</v>
      </c>
      <c r="G310" s="1">
        <f>VLOOKUP(A310,'ADM Data'!$A$2:$I$357,6,FALSE)</f>
        <v>63.182330999999998</v>
      </c>
      <c r="H310" s="1">
        <f>VLOOKUP(A310,'ADM Data'!$A$2:$I$357,7,FALSE)</f>
        <v>44.972515999999999</v>
      </c>
      <c r="I310" s="1">
        <f>VLOOKUP(A310,'ADM Data'!$A$2:$I$357,8,FALSE)</f>
        <v>0</v>
      </c>
      <c r="J310" s="1">
        <f>VLOOKUP(A310,'ADM Data'!$A$2:$I$357,9,FALSE)</f>
        <v>0</v>
      </c>
      <c r="K310" s="1">
        <f>VLOOKUP(A310,'ADM Data'!$A$2:$AA$357,26,FALSE)</f>
        <v>0</v>
      </c>
    </row>
    <row r="311" spans="1:11">
      <c r="A311" s="94" t="s">
        <v>682</v>
      </c>
      <c r="B311" t="s">
        <v>683</v>
      </c>
      <c r="C311" t="s">
        <v>80</v>
      </c>
      <c r="D311" s="12" t="s">
        <v>1070</v>
      </c>
      <c r="E311" s="1">
        <f>VLOOKUP(A311,'ADM Data'!$A$2:$J$357,10,FALSE)</f>
        <v>285.46719899999999</v>
      </c>
      <c r="F311" s="1">
        <f>VLOOKUP(A311,'ADM Data'!$A$2:$I$357,5,FALSE)</f>
        <v>0</v>
      </c>
      <c r="G311" s="1">
        <f>VLOOKUP(A311,'ADM Data'!$A$2:$I$357,6,FALSE)</f>
        <v>0</v>
      </c>
      <c r="H311" s="1">
        <f>VLOOKUP(A311,'ADM Data'!$A$2:$I$357,7,FALSE)</f>
        <v>0.87994300000000003</v>
      </c>
      <c r="I311" s="1">
        <f>VLOOKUP(A311,'ADM Data'!$A$2:$I$357,8,FALSE)</f>
        <v>225.04773399999999</v>
      </c>
      <c r="J311" s="1">
        <f>VLOOKUP(A311,'ADM Data'!$A$2:$I$357,9,FALSE)</f>
        <v>59.539521999999998</v>
      </c>
      <c r="K311" s="1">
        <f>VLOOKUP(A311,'ADM Data'!$A$2:$AA$357,26,FALSE)</f>
        <v>0</v>
      </c>
    </row>
    <row r="312" spans="1:11">
      <c r="A312" s="94" t="s">
        <v>684</v>
      </c>
      <c r="B312" t="s">
        <v>2008</v>
      </c>
      <c r="C312" t="s">
        <v>93</v>
      </c>
      <c r="D312" s="12" t="s">
        <v>1070</v>
      </c>
      <c r="E312" s="1">
        <f>VLOOKUP(A312,'ADM Data'!$A$2:$J$357,10,FALSE)</f>
        <v>689.13281500000005</v>
      </c>
      <c r="F312" s="1">
        <f>VLOOKUP(A312,'ADM Data'!$A$2:$I$357,5,FALSE)</f>
        <v>0</v>
      </c>
      <c r="G312" s="1">
        <f>VLOOKUP(A312,'ADM Data'!$A$2:$I$357,6,FALSE)</f>
        <v>0</v>
      </c>
      <c r="H312" s="1">
        <f>VLOOKUP(A312,'ADM Data'!$A$2:$I$357,7,FALSE)</f>
        <v>0</v>
      </c>
      <c r="I312" s="1">
        <f>VLOOKUP(A312,'ADM Data'!$A$2:$I$357,8,FALSE)</f>
        <v>439.71194600000001</v>
      </c>
      <c r="J312" s="1">
        <f>VLOOKUP(A312,'ADM Data'!$A$2:$I$357,9,FALSE)</f>
        <v>249.42086900000001</v>
      </c>
      <c r="K312" s="1">
        <f>VLOOKUP(A312,'ADM Data'!$A$2:$AA$357,26,FALSE)</f>
        <v>0</v>
      </c>
    </row>
    <row r="313" spans="1:11">
      <c r="A313" s="94" t="s">
        <v>686</v>
      </c>
      <c r="B313" t="s">
        <v>2009</v>
      </c>
      <c r="C313" t="s">
        <v>75</v>
      </c>
      <c r="D313" s="12" t="s">
        <v>1070</v>
      </c>
      <c r="E313" s="1">
        <f>VLOOKUP(A313,'ADM Data'!$A$2:$J$357,10,FALSE)</f>
        <v>218.52325400000001</v>
      </c>
      <c r="F313" s="1">
        <f>VLOOKUP(A313,'ADM Data'!$A$2:$I$357,5,FALSE)</f>
        <v>24.191859000000001</v>
      </c>
      <c r="G313" s="1">
        <f>VLOOKUP(A313,'ADM Data'!$A$2:$I$357,6,FALSE)</f>
        <v>79.517442000000003</v>
      </c>
      <c r="H313" s="1">
        <f>VLOOKUP(A313,'ADM Data'!$A$2:$I$357,7,FALSE)</f>
        <v>114.813953</v>
      </c>
      <c r="I313" s="1">
        <f>VLOOKUP(A313,'ADM Data'!$A$2:$I$357,8,FALSE)</f>
        <v>0</v>
      </c>
      <c r="J313" s="1">
        <f>VLOOKUP(A313,'ADM Data'!$A$2:$I$357,9,FALSE)</f>
        <v>0</v>
      </c>
      <c r="K313" s="1">
        <f>VLOOKUP(A313,'ADM Data'!$A$2:$AA$357,26,FALSE)</f>
        <v>0</v>
      </c>
    </row>
    <row r="314" spans="1:11">
      <c r="A314" s="94" t="s">
        <v>688</v>
      </c>
      <c r="B314" t="s">
        <v>689</v>
      </c>
      <c r="C314" t="s">
        <v>193</v>
      </c>
      <c r="D314" s="12" t="s">
        <v>1070</v>
      </c>
      <c r="E314" s="1">
        <f>VLOOKUP(A314,'ADM Data'!$A$2:$J$357,10,FALSE)</f>
        <v>121.44736499999999</v>
      </c>
      <c r="F314" s="1">
        <f>VLOOKUP(A314,'ADM Data'!$A$2:$I$357,5,FALSE)</f>
        <v>27.609624</v>
      </c>
      <c r="G314" s="1">
        <f>VLOOKUP(A314,'ADM Data'!$A$2:$I$357,6,FALSE)</f>
        <v>51.106558999999997</v>
      </c>
      <c r="H314" s="1">
        <f>VLOOKUP(A314,'ADM Data'!$A$2:$I$357,7,FALSE)</f>
        <v>42.731181999999997</v>
      </c>
      <c r="I314" s="1">
        <f>VLOOKUP(A314,'ADM Data'!$A$2:$I$357,8,FALSE)</f>
        <v>0</v>
      </c>
      <c r="J314" s="1">
        <f>VLOOKUP(A314,'ADM Data'!$A$2:$I$357,9,FALSE)</f>
        <v>0</v>
      </c>
      <c r="K314" s="1">
        <f>VLOOKUP(A314,'ADM Data'!$A$2:$AA$357,26,FALSE)</f>
        <v>0</v>
      </c>
    </row>
    <row r="315" spans="1:11">
      <c r="A315" s="94" t="s">
        <v>690</v>
      </c>
      <c r="B315" t="s">
        <v>2909</v>
      </c>
      <c r="C315" t="s">
        <v>75</v>
      </c>
      <c r="D315" s="12" t="s">
        <v>1070</v>
      </c>
      <c r="E315" s="1">
        <f>VLOOKUP(A315,'ADM Data'!$A$2:$J$357,10,FALSE)</f>
        <v>126.733002</v>
      </c>
      <c r="F315" s="1">
        <f>VLOOKUP(A315,'ADM Data'!$A$2:$I$357,5,FALSE)</f>
        <v>0</v>
      </c>
      <c r="G315" s="1">
        <f>VLOOKUP(A315,'ADM Data'!$A$2:$I$357,6,FALSE)</f>
        <v>0</v>
      </c>
      <c r="H315" s="1">
        <f>VLOOKUP(A315,'ADM Data'!$A$2:$I$357,7,FALSE)</f>
        <v>0</v>
      </c>
      <c r="I315" s="1">
        <f>VLOOKUP(A315,'ADM Data'!$A$2:$I$357,8,FALSE)</f>
        <v>96.150480000000002</v>
      </c>
      <c r="J315" s="1">
        <f>VLOOKUP(A315,'ADM Data'!$A$2:$I$357,9,FALSE)</f>
        <v>30.582522000000001</v>
      </c>
      <c r="K315" s="1">
        <f>VLOOKUP(A315,'ADM Data'!$A$2:$AA$357,26,FALSE)</f>
        <v>0</v>
      </c>
    </row>
    <row r="316" spans="1:11">
      <c r="A316" s="94" t="s">
        <v>692</v>
      </c>
      <c r="B316" t="s">
        <v>693</v>
      </c>
      <c r="C316" t="s">
        <v>80</v>
      </c>
      <c r="D316" s="12" t="s">
        <v>1070</v>
      </c>
      <c r="E316" s="1">
        <f>VLOOKUP(A316,'ADM Data'!$A$2:$J$357,10,FALSE)</f>
        <v>352.42884299999997</v>
      </c>
      <c r="F316" s="1">
        <f>VLOOKUP(A316,'ADM Data'!$A$2:$I$357,5,FALSE)</f>
        <v>0</v>
      </c>
      <c r="G316" s="1">
        <f>VLOOKUP(A316,'ADM Data'!$A$2:$I$357,6,FALSE)</f>
        <v>0</v>
      </c>
      <c r="H316" s="1">
        <f>VLOOKUP(A316,'ADM Data'!$A$2:$I$357,7,FALSE)</f>
        <v>0</v>
      </c>
      <c r="I316" s="1">
        <f>VLOOKUP(A316,'ADM Data'!$A$2:$I$357,8,FALSE)</f>
        <v>2.489916</v>
      </c>
      <c r="J316" s="1">
        <f>VLOOKUP(A316,'ADM Data'!$A$2:$I$357,9,FALSE)</f>
        <v>349.93892699999998</v>
      </c>
      <c r="K316" s="1">
        <f>VLOOKUP(A316,'ADM Data'!$A$2:$AA$357,26,FALSE)</f>
        <v>0</v>
      </c>
    </row>
    <row r="317" spans="1:11">
      <c r="A317" s="94" t="s">
        <v>694</v>
      </c>
      <c r="B317" t="s">
        <v>695</v>
      </c>
      <c r="C317" t="s">
        <v>98</v>
      </c>
      <c r="D317" s="12" t="s">
        <v>1070</v>
      </c>
      <c r="E317" s="1">
        <f>VLOOKUP(A317,'ADM Data'!$A$2:$J$357,10,FALSE)</f>
        <v>797.54881999999998</v>
      </c>
      <c r="F317" s="1">
        <f>VLOOKUP(A317,'ADM Data'!$A$2:$I$357,5,FALSE)</f>
        <v>0</v>
      </c>
      <c r="G317" s="1">
        <f>VLOOKUP(A317,'ADM Data'!$A$2:$I$357,6,FALSE)</f>
        <v>0</v>
      </c>
      <c r="H317" s="1">
        <f>VLOOKUP(A317,'ADM Data'!$A$2:$I$357,7,FALSE)</f>
        <v>0</v>
      </c>
      <c r="I317" s="1">
        <f>VLOOKUP(A317,'ADM Data'!$A$2:$I$357,8,FALSE)</f>
        <v>715.56724899999995</v>
      </c>
      <c r="J317" s="1">
        <f>VLOOKUP(A317,'ADM Data'!$A$2:$I$357,9,FALSE)</f>
        <v>81.981571000000002</v>
      </c>
      <c r="K317" s="1">
        <f>VLOOKUP(A317,'ADM Data'!$A$2:$AA$357,26,FALSE)</f>
        <v>0.111761</v>
      </c>
    </row>
    <row r="318" spans="1:11">
      <c r="A318" s="94" t="s">
        <v>696</v>
      </c>
      <c r="B318" t="s">
        <v>697</v>
      </c>
      <c r="C318" t="s">
        <v>68</v>
      </c>
      <c r="D318" s="12" t="s">
        <v>1070</v>
      </c>
      <c r="E318" s="1">
        <f>VLOOKUP(A318,'ADM Data'!$A$2:$J$357,10,FALSE)</f>
        <v>779.88037799999995</v>
      </c>
      <c r="F318" s="1">
        <f>VLOOKUP(A318,'ADM Data'!$A$2:$I$357,5,FALSE)</f>
        <v>0</v>
      </c>
      <c r="G318" s="1">
        <f>VLOOKUP(A318,'ADM Data'!$A$2:$I$357,6,FALSE)</f>
        <v>0</v>
      </c>
      <c r="H318" s="1">
        <f>VLOOKUP(A318,'ADM Data'!$A$2:$I$357,7,FALSE)</f>
        <v>353.89631600000001</v>
      </c>
      <c r="I318" s="1">
        <f>VLOOKUP(A318,'ADM Data'!$A$2:$I$357,8,FALSE)</f>
        <v>360.66309899999999</v>
      </c>
      <c r="J318" s="1">
        <f>VLOOKUP(A318,'ADM Data'!$A$2:$I$357,9,FALSE)</f>
        <v>65.320963000000006</v>
      </c>
      <c r="K318" s="1">
        <f>VLOOKUP(A318,'ADM Data'!$A$2:$AA$357,26,FALSE)</f>
        <v>0</v>
      </c>
    </row>
    <row r="319" spans="1:11">
      <c r="A319" s="94" t="s">
        <v>698</v>
      </c>
      <c r="B319" t="s">
        <v>699</v>
      </c>
      <c r="C319" t="s">
        <v>108</v>
      </c>
      <c r="D319" s="12" t="s">
        <v>1070</v>
      </c>
      <c r="E319" s="1">
        <f>VLOOKUP(A319,'ADM Data'!$A$2:$J$357,10,FALSE)</f>
        <v>322.61882200000002</v>
      </c>
      <c r="F319" s="1">
        <f>VLOOKUP(A319,'ADM Data'!$A$2:$I$357,5,FALSE)</f>
        <v>44.734383000000001</v>
      </c>
      <c r="G319" s="1">
        <f>VLOOKUP(A319,'ADM Data'!$A$2:$I$357,6,FALSE)</f>
        <v>137.135819</v>
      </c>
      <c r="H319" s="1">
        <f>VLOOKUP(A319,'ADM Data'!$A$2:$I$357,7,FALSE)</f>
        <v>140.74861999999999</v>
      </c>
      <c r="I319" s="1">
        <f>VLOOKUP(A319,'ADM Data'!$A$2:$I$357,8,FALSE)</f>
        <v>0</v>
      </c>
      <c r="J319" s="1">
        <f>VLOOKUP(A319,'ADM Data'!$A$2:$I$357,9,FALSE)</f>
        <v>0</v>
      </c>
      <c r="K319" s="1">
        <f>VLOOKUP(A319,'ADM Data'!$A$2:$AA$357,26,FALSE)</f>
        <v>0</v>
      </c>
    </row>
    <row r="320" spans="1:11">
      <c r="A320" s="94" t="s">
        <v>700</v>
      </c>
      <c r="B320" t="s">
        <v>2011</v>
      </c>
      <c r="C320" t="s">
        <v>80</v>
      </c>
      <c r="D320" s="12" t="s">
        <v>1070</v>
      </c>
      <c r="E320" s="1">
        <f>VLOOKUP(A320,'ADM Data'!$A$2:$J$357,10,FALSE)</f>
        <v>330.69213300000001</v>
      </c>
      <c r="F320" s="1">
        <f>VLOOKUP(A320,'ADM Data'!$A$2:$I$357,5,FALSE)</f>
        <v>68.096384</v>
      </c>
      <c r="G320" s="1">
        <f>VLOOKUP(A320,'ADM Data'!$A$2:$I$357,6,FALSE)</f>
        <v>186.45085900000001</v>
      </c>
      <c r="H320" s="1">
        <f>VLOOKUP(A320,'ADM Data'!$A$2:$I$357,7,FALSE)</f>
        <v>76.144890000000004</v>
      </c>
      <c r="I320" s="1">
        <f>VLOOKUP(A320,'ADM Data'!$A$2:$I$357,8,FALSE)</f>
        <v>0</v>
      </c>
      <c r="J320" s="1">
        <f>VLOOKUP(A320,'ADM Data'!$A$2:$I$357,9,FALSE)</f>
        <v>0</v>
      </c>
      <c r="K320" s="1">
        <f>VLOOKUP(A320,'ADM Data'!$A$2:$AA$357,26,FALSE)</f>
        <v>0</v>
      </c>
    </row>
    <row r="321" spans="1:11">
      <c r="A321" s="94" t="s">
        <v>702</v>
      </c>
      <c r="B321" t="s">
        <v>703</v>
      </c>
      <c r="C321" t="s">
        <v>68</v>
      </c>
      <c r="D321" s="12" t="s">
        <v>1070</v>
      </c>
      <c r="E321" s="1">
        <f>VLOOKUP(A321,'ADM Data'!$A$2:$J$357,10,FALSE)</f>
        <v>98.258427000000012</v>
      </c>
      <c r="F321" s="1">
        <f>VLOOKUP(A321,'ADM Data'!$A$2:$I$357,5,FALSE)</f>
        <v>1</v>
      </c>
      <c r="G321" s="1">
        <f>VLOOKUP(A321,'ADM Data'!$A$2:$I$357,6,FALSE)</f>
        <v>5</v>
      </c>
      <c r="H321" s="1">
        <f>VLOOKUP(A321,'ADM Data'!$A$2:$I$357,7,FALSE)</f>
        <v>30.328534999999999</v>
      </c>
      <c r="I321" s="1">
        <f>VLOOKUP(A321,'ADM Data'!$A$2:$I$357,8,FALSE)</f>
        <v>41.565218000000002</v>
      </c>
      <c r="J321" s="1">
        <f>VLOOKUP(A321,'ADM Data'!$A$2:$I$357,9,FALSE)</f>
        <v>20.364674000000001</v>
      </c>
      <c r="K321" s="1">
        <f>VLOOKUP(A321,'ADM Data'!$A$2:$AA$357,26,FALSE)</f>
        <v>0</v>
      </c>
    </row>
    <row r="322" spans="1:11">
      <c r="A322" s="94" t="s">
        <v>704</v>
      </c>
      <c r="B322" t="s">
        <v>2012</v>
      </c>
      <c r="C322" t="s">
        <v>80</v>
      </c>
      <c r="D322" s="12" t="s">
        <v>1070</v>
      </c>
      <c r="E322" s="1">
        <f>VLOOKUP(A322,'ADM Data'!$A$2:$J$357,10,FALSE)</f>
        <v>185.942601</v>
      </c>
      <c r="F322" s="1">
        <f>VLOOKUP(A322,'ADM Data'!$A$2:$I$357,5,FALSE)</f>
        <v>21.777007000000001</v>
      </c>
      <c r="G322" s="1">
        <f>VLOOKUP(A322,'ADM Data'!$A$2:$I$357,6,FALSE)</f>
        <v>52.930137999999999</v>
      </c>
      <c r="H322" s="1">
        <f>VLOOKUP(A322,'ADM Data'!$A$2:$I$357,7,FALSE)</f>
        <v>111.235456</v>
      </c>
      <c r="I322" s="1">
        <f>VLOOKUP(A322,'ADM Data'!$A$2:$I$357,8,FALSE)</f>
        <v>0</v>
      </c>
      <c r="J322" s="1">
        <f>VLOOKUP(A322,'ADM Data'!$A$2:$I$357,9,FALSE)</f>
        <v>0</v>
      </c>
      <c r="K322" s="1">
        <f>VLOOKUP(A322,'ADM Data'!$A$2:$AA$357,26,FALSE)</f>
        <v>0</v>
      </c>
    </row>
    <row r="323" spans="1:11">
      <c r="A323" s="94" t="s">
        <v>706</v>
      </c>
      <c r="B323" t="s">
        <v>707</v>
      </c>
      <c r="C323" t="s">
        <v>98</v>
      </c>
      <c r="D323" s="12" t="s">
        <v>1070</v>
      </c>
      <c r="E323" s="1">
        <f>VLOOKUP(A323,'ADM Data'!$A$2:$J$357,10,FALSE)</f>
        <v>154.95476299999999</v>
      </c>
      <c r="F323" s="1">
        <f>VLOOKUP(A323,'ADM Data'!$A$2:$I$357,5,FALSE)</f>
        <v>10.622093</v>
      </c>
      <c r="G323" s="1">
        <f>VLOOKUP(A323,'ADM Data'!$A$2:$I$357,6,FALSE)</f>
        <v>51.668602999999997</v>
      </c>
      <c r="H323" s="1">
        <f>VLOOKUP(A323,'ADM Data'!$A$2:$I$357,7,FALSE)</f>
        <v>71.639026999999999</v>
      </c>
      <c r="I323" s="1">
        <f>VLOOKUP(A323,'ADM Data'!$A$2:$I$357,8,FALSE)</f>
        <v>0</v>
      </c>
      <c r="J323" s="1">
        <f>VLOOKUP(A323,'ADM Data'!$A$2:$I$357,9,FALSE)</f>
        <v>21.025040000000001</v>
      </c>
      <c r="K323" s="1">
        <f>VLOOKUP(A323,'ADM Data'!$A$2:$AA$357,26,FALSE)</f>
        <v>0</v>
      </c>
    </row>
    <row r="324" spans="1:11">
      <c r="A324" s="94" t="s">
        <v>708</v>
      </c>
      <c r="B324" t="s">
        <v>709</v>
      </c>
      <c r="C324" t="s">
        <v>72</v>
      </c>
      <c r="D324" s="12" t="s">
        <v>1070</v>
      </c>
      <c r="E324" s="1">
        <f>VLOOKUP(A324,'ADM Data'!$A$2:$J$357,10,FALSE)</f>
        <v>180.16627</v>
      </c>
      <c r="F324" s="1">
        <f>VLOOKUP(A324,'ADM Data'!$A$2:$I$357,5,FALSE)</f>
        <v>20.666667</v>
      </c>
      <c r="G324" s="1">
        <f>VLOOKUP(A324,'ADM Data'!$A$2:$I$357,6,FALSE)</f>
        <v>49.758082000000002</v>
      </c>
      <c r="H324" s="1">
        <f>VLOOKUP(A324,'ADM Data'!$A$2:$I$357,7,FALSE)</f>
        <v>102.580191</v>
      </c>
      <c r="I324" s="1">
        <f>VLOOKUP(A324,'ADM Data'!$A$2:$I$357,8,FALSE)</f>
        <v>0</v>
      </c>
      <c r="J324" s="1">
        <f>VLOOKUP(A324,'ADM Data'!$A$2:$I$357,9,FALSE)</f>
        <v>7.1613300000000004</v>
      </c>
      <c r="K324" s="1">
        <f>VLOOKUP(A324,'ADM Data'!$A$2:$AA$357,26,FALSE)</f>
        <v>0</v>
      </c>
    </row>
    <row r="325" spans="1:11">
      <c r="A325" s="94" t="s">
        <v>710</v>
      </c>
      <c r="B325" t="s">
        <v>2013</v>
      </c>
      <c r="C325" t="s">
        <v>101</v>
      </c>
      <c r="D325" s="12" t="s">
        <v>1070</v>
      </c>
      <c r="E325" s="1">
        <f>VLOOKUP(A325,'ADM Data'!$A$2:$J$357,10,FALSE)</f>
        <v>98.35261899999999</v>
      </c>
      <c r="F325" s="1">
        <f>VLOOKUP(A325,'ADM Data'!$A$2:$I$357,5,FALSE)</f>
        <v>0</v>
      </c>
      <c r="G325" s="1">
        <f>VLOOKUP(A325,'ADM Data'!$A$2:$I$357,6,FALSE)</f>
        <v>0</v>
      </c>
      <c r="H325" s="1">
        <f>VLOOKUP(A325,'ADM Data'!$A$2:$I$357,7,FALSE)</f>
        <v>0</v>
      </c>
      <c r="I325" s="1">
        <f>VLOOKUP(A325,'ADM Data'!$A$2:$I$357,8,FALSE)</f>
        <v>19.280244</v>
      </c>
      <c r="J325" s="1">
        <f>VLOOKUP(A325,'ADM Data'!$A$2:$I$357,9,FALSE)</f>
        <v>79.072374999999994</v>
      </c>
      <c r="K325" s="1">
        <f>VLOOKUP(A325,'ADM Data'!$A$2:$AA$357,26,FALSE)</f>
        <v>0</v>
      </c>
    </row>
    <row r="326" spans="1:11">
      <c r="A326" s="94" t="s">
        <v>712</v>
      </c>
      <c r="B326" t="s">
        <v>2014</v>
      </c>
      <c r="C326" t="s">
        <v>125</v>
      </c>
      <c r="D326" s="12" t="s">
        <v>1070</v>
      </c>
      <c r="E326" s="1">
        <f>VLOOKUP(A326,'ADM Data'!$A$2:$J$357,10,FALSE)</f>
        <v>136.075773</v>
      </c>
      <c r="F326" s="1">
        <f>VLOOKUP(A326,'ADM Data'!$A$2:$I$357,5,FALSE)</f>
        <v>0</v>
      </c>
      <c r="G326" s="1">
        <f>VLOOKUP(A326,'ADM Data'!$A$2:$I$357,6,FALSE)</f>
        <v>0</v>
      </c>
      <c r="H326" s="1">
        <f>VLOOKUP(A326,'ADM Data'!$A$2:$I$357,7,FALSE)</f>
        <v>0</v>
      </c>
      <c r="I326" s="1">
        <f>VLOOKUP(A326,'ADM Data'!$A$2:$I$357,8,FALSE)</f>
        <v>66.886647999999994</v>
      </c>
      <c r="J326" s="1">
        <f>VLOOKUP(A326,'ADM Data'!$A$2:$I$357,9,FALSE)</f>
        <v>69.189125000000004</v>
      </c>
      <c r="K326" s="1">
        <f>VLOOKUP(A326,'ADM Data'!$A$2:$AA$357,26,FALSE)</f>
        <v>0</v>
      </c>
    </row>
    <row r="327" spans="1:11">
      <c r="A327" s="94" t="s">
        <v>714</v>
      </c>
      <c r="B327" t="s">
        <v>2794</v>
      </c>
      <c r="C327" t="s">
        <v>93</v>
      </c>
      <c r="D327" s="12" t="s">
        <v>1070</v>
      </c>
      <c r="E327" s="1">
        <f>VLOOKUP(A327,'ADM Data'!$A$2:$J$357,10,FALSE)</f>
        <v>444.614912</v>
      </c>
      <c r="F327" s="1">
        <f>VLOOKUP(A327,'ADM Data'!$A$2:$I$357,5,FALSE)</f>
        <v>0</v>
      </c>
      <c r="G327" s="1">
        <f>VLOOKUP(A327,'ADM Data'!$A$2:$I$357,6,FALSE)</f>
        <v>0</v>
      </c>
      <c r="H327" s="1">
        <f>VLOOKUP(A327,'ADM Data'!$A$2:$I$357,7,FALSE)</f>
        <v>0</v>
      </c>
      <c r="I327" s="1">
        <f>VLOOKUP(A327,'ADM Data'!$A$2:$I$357,8,FALSE)</f>
        <v>211.76938000000001</v>
      </c>
      <c r="J327" s="1">
        <f>VLOOKUP(A327,'ADM Data'!$A$2:$I$357,9,FALSE)</f>
        <v>232.84553199999999</v>
      </c>
      <c r="K327" s="1">
        <f>VLOOKUP(A327,'ADM Data'!$A$2:$AA$357,26,FALSE)</f>
        <v>0</v>
      </c>
    </row>
    <row r="328" spans="1:11">
      <c r="A328" s="94" t="s">
        <v>716</v>
      </c>
      <c r="B328" t="s">
        <v>2016</v>
      </c>
      <c r="C328" t="s">
        <v>93</v>
      </c>
      <c r="D328" s="12" t="s">
        <v>1070</v>
      </c>
      <c r="E328" s="1">
        <f>VLOOKUP(A328,'ADM Data'!$A$2:$J$357,10,FALSE)</f>
        <v>219.886459</v>
      </c>
      <c r="F328" s="1">
        <f>VLOOKUP(A328,'ADM Data'!$A$2:$I$357,5,FALSE)</f>
        <v>0</v>
      </c>
      <c r="G328" s="1">
        <f>VLOOKUP(A328,'ADM Data'!$A$2:$I$357,6,FALSE)</f>
        <v>0</v>
      </c>
      <c r="H328" s="1">
        <f>VLOOKUP(A328,'ADM Data'!$A$2:$I$357,7,FALSE)</f>
        <v>0</v>
      </c>
      <c r="I328" s="1">
        <f>VLOOKUP(A328,'ADM Data'!$A$2:$I$357,8,FALSE)</f>
        <v>55.970298</v>
      </c>
      <c r="J328" s="1">
        <f>VLOOKUP(A328,'ADM Data'!$A$2:$I$357,9,FALSE)</f>
        <v>163.91616099999999</v>
      </c>
      <c r="K328" s="1">
        <f>VLOOKUP(A328,'ADM Data'!$A$2:$AA$357,26,FALSE)</f>
        <v>0</v>
      </c>
    </row>
    <row r="329" spans="1:11">
      <c r="A329" s="94" t="s">
        <v>718</v>
      </c>
      <c r="B329" t="s">
        <v>2017</v>
      </c>
      <c r="C329" t="s">
        <v>93</v>
      </c>
      <c r="D329" s="12" t="s">
        <v>1070</v>
      </c>
      <c r="E329" s="1">
        <f>VLOOKUP(A329,'ADM Data'!$A$2:$J$357,10,FALSE)</f>
        <v>744.19567499999994</v>
      </c>
      <c r="F329" s="1">
        <f>VLOOKUP(A329,'ADM Data'!$A$2:$I$357,5,FALSE)</f>
        <v>19.213591999999998</v>
      </c>
      <c r="G329" s="1">
        <f>VLOOKUP(A329,'ADM Data'!$A$2:$I$357,6,FALSE)</f>
        <v>290.26213899999999</v>
      </c>
      <c r="H329" s="1">
        <f>VLOOKUP(A329,'ADM Data'!$A$2:$I$357,7,FALSE)</f>
        <v>434.719944</v>
      </c>
      <c r="I329" s="1">
        <f>VLOOKUP(A329,'ADM Data'!$A$2:$I$357,8,FALSE)</f>
        <v>0</v>
      </c>
      <c r="J329" s="1">
        <f>VLOOKUP(A329,'ADM Data'!$A$2:$I$357,9,FALSE)</f>
        <v>0</v>
      </c>
      <c r="K329" s="1">
        <f>VLOOKUP(A329,'ADM Data'!$A$2:$AA$357,26,FALSE)</f>
        <v>0</v>
      </c>
    </row>
    <row r="330" spans="1:11">
      <c r="A330" s="94" t="s">
        <v>720</v>
      </c>
      <c r="B330" t="s">
        <v>721</v>
      </c>
      <c r="C330" t="s">
        <v>68</v>
      </c>
      <c r="D330" s="12" t="s">
        <v>1823</v>
      </c>
      <c r="E330" s="1">
        <f>VLOOKUP(A330,'ADM Data'!$A$2:$J$357,10,FALSE)</f>
        <v>14644.179278</v>
      </c>
      <c r="F330" s="1">
        <f>VLOOKUP(A330,'ADM Data'!$A$2:$I$357,5,FALSE)</f>
        <v>668.20468600000004</v>
      </c>
      <c r="G330" s="1">
        <f>VLOOKUP(A330,'ADM Data'!$A$2:$I$357,6,FALSE)</f>
        <v>1993.134421</v>
      </c>
      <c r="H330" s="1">
        <f>VLOOKUP(A330,'ADM Data'!$A$2:$I$357,7,FALSE)</f>
        <v>5472.8625140000004</v>
      </c>
      <c r="I330" s="1">
        <f>VLOOKUP(A330,'ADM Data'!$A$2:$I$357,8,FALSE)</f>
        <v>6289.3824370000002</v>
      </c>
      <c r="J330" s="1">
        <f>VLOOKUP(A330,'ADM Data'!$A$2:$I$357,9,FALSE)</f>
        <v>220.59522000000001</v>
      </c>
      <c r="K330" s="1">
        <f>VLOOKUP(A330,'ADM Data'!$A$2:$AA$357,26,FALSE)</f>
        <v>28.433489000000002</v>
      </c>
    </row>
    <row r="331" spans="1:11">
      <c r="A331" s="94" t="s">
        <v>722</v>
      </c>
      <c r="B331" t="s">
        <v>2910</v>
      </c>
      <c r="C331" t="s">
        <v>80</v>
      </c>
      <c r="D331" s="12" t="s">
        <v>1070</v>
      </c>
      <c r="E331" s="1">
        <f>VLOOKUP(A331,'ADM Data'!$A$2:$J$357,10,FALSE)</f>
        <v>156.66679399999998</v>
      </c>
      <c r="F331" s="1">
        <f>VLOOKUP(A331,'ADM Data'!$A$2:$I$357,5,FALSE)</f>
        <v>20.588571999999999</v>
      </c>
      <c r="G331" s="1">
        <f>VLOOKUP(A331,'ADM Data'!$A$2:$I$357,6,FALSE)</f>
        <v>52.855395999999999</v>
      </c>
      <c r="H331" s="1">
        <f>VLOOKUP(A331,'ADM Data'!$A$2:$I$357,7,FALSE)</f>
        <v>83.222825999999998</v>
      </c>
      <c r="I331" s="1">
        <f>VLOOKUP(A331,'ADM Data'!$A$2:$I$357,8,FALSE)</f>
        <v>0</v>
      </c>
      <c r="J331" s="1">
        <f>VLOOKUP(A331,'ADM Data'!$A$2:$I$357,9,FALSE)</f>
        <v>0</v>
      </c>
      <c r="K331" s="1">
        <f>VLOOKUP(A331,'ADM Data'!$A$2:$AA$357,26,FALSE)</f>
        <v>0</v>
      </c>
    </row>
    <row r="332" spans="1:11">
      <c r="A332" s="94" t="s">
        <v>724</v>
      </c>
      <c r="B332" t="s">
        <v>725</v>
      </c>
      <c r="C332" t="s">
        <v>93</v>
      </c>
      <c r="D332" s="12" t="s">
        <v>1070</v>
      </c>
      <c r="E332" s="1">
        <f>VLOOKUP(A332,'ADM Data'!$A$2:$J$357,10,FALSE)</f>
        <v>302.28695099999999</v>
      </c>
      <c r="F332" s="1">
        <f>VLOOKUP(A332,'ADM Data'!$A$2:$I$357,5,FALSE)</f>
        <v>36.783132999999999</v>
      </c>
      <c r="G332" s="1">
        <f>VLOOKUP(A332,'ADM Data'!$A$2:$I$357,6,FALSE)</f>
        <v>106.07722099999999</v>
      </c>
      <c r="H332" s="1">
        <f>VLOOKUP(A332,'ADM Data'!$A$2:$I$357,7,FALSE)</f>
        <v>159.42659699999999</v>
      </c>
      <c r="I332" s="1">
        <f>VLOOKUP(A332,'ADM Data'!$A$2:$I$357,8,FALSE)</f>
        <v>0</v>
      </c>
      <c r="J332" s="1">
        <f>VLOOKUP(A332,'ADM Data'!$A$2:$I$357,9,FALSE)</f>
        <v>0</v>
      </c>
      <c r="K332" s="1">
        <f>VLOOKUP(A332,'ADM Data'!$A$2:$AA$357,26,FALSE)</f>
        <v>0</v>
      </c>
    </row>
    <row r="333" spans="1:11">
      <c r="A333" s="115" t="s">
        <v>726</v>
      </c>
      <c r="B333" t="s">
        <v>727</v>
      </c>
      <c r="C333" t="s">
        <v>93</v>
      </c>
      <c r="D333" s="12" t="s">
        <v>1070</v>
      </c>
      <c r="E333" s="1">
        <f>VLOOKUP(A333,'ADM Data'!$A$2:$J$357,10,FALSE)</f>
        <v>670.69057999999995</v>
      </c>
      <c r="F333" s="1">
        <f>VLOOKUP(A333,'ADM Data'!$A$2:$I$357,5,FALSE)</f>
        <v>68.678787999999997</v>
      </c>
      <c r="G333" s="1">
        <f>VLOOKUP(A333,'ADM Data'!$A$2:$I$357,6,FALSE)</f>
        <v>235.60479000000001</v>
      </c>
      <c r="H333" s="1">
        <f>VLOOKUP(A333,'ADM Data'!$A$2:$I$357,7,FALSE)</f>
        <v>366.40700199999998</v>
      </c>
      <c r="I333" s="1">
        <f>VLOOKUP(A333,'ADM Data'!$A$2:$I$357,8,FALSE)</f>
        <v>0</v>
      </c>
      <c r="J333" s="1">
        <f>VLOOKUP(A333,'ADM Data'!$A$2:$I$357,9,FALSE)</f>
        <v>0</v>
      </c>
      <c r="K333" s="1">
        <f>VLOOKUP(A333,'ADM Data'!$A$2:$AA$357,26,FALSE)</f>
        <v>0</v>
      </c>
    </row>
    <row r="334" spans="1:11">
      <c r="A334" t="s">
        <v>728</v>
      </c>
      <c r="B334" t="s">
        <v>2018</v>
      </c>
      <c r="C334" t="s">
        <v>72</v>
      </c>
      <c r="D334" s="12" t="s">
        <v>1070</v>
      </c>
      <c r="E334" s="1">
        <f>VLOOKUP(A334,'ADM Data'!$A$2:$J$357,10,FALSE)</f>
        <v>256.98159299999998</v>
      </c>
      <c r="F334" s="1">
        <f>VLOOKUP(A334,'ADM Data'!$A$2:$I$357,5,FALSE)</f>
        <v>18.226414999999999</v>
      </c>
      <c r="G334" s="1">
        <f>VLOOKUP(A334,'ADM Data'!$A$2:$I$357,6,FALSE)</f>
        <v>102.712728</v>
      </c>
      <c r="H334" s="1">
        <f>VLOOKUP(A334,'ADM Data'!$A$2:$I$357,7,FALSE)</f>
        <v>136.04245</v>
      </c>
      <c r="I334" s="1">
        <f>VLOOKUP(A334,'ADM Data'!$A$2:$I$357,8,FALSE)</f>
        <v>0</v>
      </c>
      <c r="J334" s="1">
        <f>VLOOKUP(A334,'ADM Data'!$A$2:$I$357,9,FALSE)</f>
        <v>0</v>
      </c>
      <c r="K334" s="1">
        <f>VLOOKUP(A334,'ADM Data'!$A$2:$AA$357,26,FALSE)</f>
        <v>0</v>
      </c>
    </row>
    <row r="335" spans="1:11">
      <c r="A335" t="s">
        <v>730</v>
      </c>
      <c r="B335" t="s">
        <v>2019</v>
      </c>
      <c r="C335" t="s">
        <v>193</v>
      </c>
      <c r="D335" s="12" t="s">
        <v>1070</v>
      </c>
      <c r="E335" s="1">
        <f>VLOOKUP(A335,'ADM Data'!$A$2:$J$357,10,FALSE)</f>
        <v>343.82209599999999</v>
      </c>
      <c r="F335" s="1">
        <f>VLOOKUP(A335,'ADM Data'!$A$2:$I$357,5,FALSE)</f>
        <v>43.975423999999997</v>
      </c>
      <c r="G335" s="1">
        <f>VLOOKUP(A335,'ADM Data'!$A$2:$I$357,6,FALSE)</f>
        <v>123.3549</v>
      </c>
      <c r="H335" s="1">
        <f>VLOOKUP(A335,'ADM Data'!$A$2:$I$357,7,FALSE)</f>
        <v>176.491772</v>
      </c>
      <c r="I335" s="1">
        <f>VLOOKUP(A335,'ADM Data'!$A$2:$I$357,8,FALSE)</f>
        <v>0</v>
      </c>
      <c r="J335" s="1">
        <f>VLOOKUP(A335,'ADM Data'!$A$2:$I$357,9,FALSE)</f>
        <v>0</v>
      </c>
      <c r="K335" s="1">
        <f>VLOOKUP(A335,'ADM Data'!$A$2:$AA$357,26,FALSE)</f>
        <v>0</v>
      </c>
    </row>
    <row r="336" spans="1:11">
      <c r="A336" t="s">
        <v>732</v>
      </c>
      <c r="B336" t="s">
        <v>2020</v>
      </c>
      <c r="C336" t="s">
        <v>68</v>
      </c>
      <c r="D336" s="12" t="s">
        <v>1070</v>
      </c>
      <c r="E336" s="1">
        <f>VLOOKUP(A336,'ADM Data'!$A$2:$J$357,10,FALSE)</f>
        <v>55.259616000000001</v>
      </c>
      <c r="F336" s="1">
        <f>VLOOKUP(A336,'ADM Data'!$A$2:$I$357,5,FALSE)</f>
        <v>0</v>
      </c>
      <c r="G336" s="1">
        <f>VLOOKUP(A336,'ADM Data'!$A$2:$I$357,6,FALSE)</f>
        <v>2.3653840000000002</v>
      </c>
      <c r="H336" s="1">
        <f>VLOOKUP(A336,'ADM Data'!$A$2:$I$357,7,FALSE)</f>
        <v>20.509616000000001</v>
      </c>
      <c r="I336" s="1">
        <f>VLOOKUP(A336,'ADM Data'!$A$2:$I$357,8,FALSE)</f>
        <v>32.384616000000001</v>
      </c>
      <c r="J336" s="1">
        <f>VLOOKUP(A336,'ADM Data'!$A$2:$I$357,9,FALSE)</f>
        <v>0</v>
      </c>
      <c r="K336" s="1">
        <f>VLOOKUP(A336,'ADM Data'!$A$2:$AA$357,26,FALSE)</f>
        <v>0</v>
      </c>
    </row>
    <row r="337" spans="1:11">
      <c r="A337" t="s">
        <v>734</v>
      </c>
      <c r="B337" t="s">
        <v>735</v>
      </c>
      <c r="C337" t="s">
        <v>555</v>
      </c>
      <c r="D337" s="12" t="s">
        <v>1823</v>
      </c>
      <c r="E337" s="1">
        <f>VLOOKUP(A337,'ADM Data'!$A$2:$J$357,10,FALSE)</f>
        <v>1838.0368179999998</v>
      </c>
      <c r="F337" s="1">
        <f>VLOOKUP(A337,'ADM Data'!$A$2:$I$357,5,FALSE)</f>
        <v>21.655832</v>
      </c>
      <c r="G337" s="1">
        <f>VLOOKUP(A337,'ADM Data'!$A$2:$I$357,6,FALSE)</f>
        <v>68.957712999999998</v>
      </c>
      <c r="H337" s="1">
        <f>VLOOKUP(A337,'ADM Data'!$A$2:$I$357,7,FALSE)</f>
        <v>394.307321</v>
      </c>
      <c r="I337" s="1">
        <f>VLOOKUP(A337,'ADM Data'!$A$2:$I$357,8,FALSE)</f>
        <v>1350.6811709999999</v>
      </c>
      <c r="J337" s="1">
        <f>VLOOKUP(A337,'ADM Data'!$A$2:$I$357,9,FALSE)</f>
        <v>2.4347810000000001</v>
      </c>
      <c r="K337" s="1">
        <f>VLOOKUP(A337,'ADM Data'!$A$2:$AA$357,26,FALSE)</f>
        <v>12.208767</v>
      </c>
    </row>
    <row r="338" spans="1:11">
      <c r="A338" t="s">
        <v>736</v>
      </c>
      <c r="B338" t="s">
        <v>737</v>
      </c>
      <c r="C338" t="s">
        <v>80</v>
      </c>
      <c r="D338" s="12" t="s">
        <v>1070</v>
      </c>
      <c r="E338" s="1">
        <f>VLOOKUP(A338,'ADM Data'!$A$2:$J$357,10,FALSE)</f>
        <v>121.84795099999999</v>
      </c>
      <c r="F338" s="1">
        <f>VLOOKUP(A338,'ADM Data'!$A$2:$I$357,5,FALSE)</f>
        <v>12.152046</v>
      </c>
      <c r="G338" s="1">
        <f>VLOOKUP(A338,'ADM Data'!$A$2:$I$357,6,FALSE)</f>
        <v>41.362572999999998</v>
      </c>
      <c r="H338" s="1">
        <f>VLOOKUP(A338,'ADM Data'!$A$2:$I$357,7,FALSE)</f>
        <v>54.460137000000003</v>
      </c>
      <c r="I338" s="1">
        <f>VLOOKUP(A338,'ADM Data'!$A$2:$I$357,8,FALSE)</f>
        <v>0</v>
      </c>
      <c r="J338" s="1">
        <f>VLOOKUP(A338,'ADM Data'!$A$2:$I$357,9,FALSE)</f>
        <v>13.873195000000001</v>
      </c>
      <c r="K338" s="1">
        <f>VLOOKUP(A338,'ADM Data'!$A$2:$AA$357,26,FALSE)</f>
        <v>0</v>
      </c>
    </row>
    <row r="339" spans="1:11">
      <c r="A339" t="s">
        <v>738</v>
      </c>
      <c r="B339" t="s">
        <v>739</v>
      </c>
      <c r="C339" t="s">
        <v>98</v>
      </c>
      <c r="D339" s="12" t="s">
        <v>1823</v>
      </c>
      <c r="E339" s="1">
        <f>VLOOKUP(A339,'ADM Data'!$A$2:$J$357,10,FALSE)</f>
        <v>5322.8646350000008</v>
      </c>
      <c r="F339" s="1">
        <f>VLOOKUP(A339,'ADM Data'!$A$2:$I$357,5,FALSE)</f>
        <v>185.51682600000001</v>
      </c>
      <c r="G339" s="1">
        <f>VLOOKUP(A339,'ADM Data'!$A$2:$I$357,6,FALSE)</f>
        <v>708.08993199999998</v>
      </c>
      <c r="H339" s="1">
        <f>VLOOKUP(A339,'ADM Data'!$A$2:$I$357,7,FALSE)</f>
        <v>1816.9329949999999</v>
      </c>
      <c r="I339" s="1">
        <f>VLOOKUP(A339,'ADM Data'!$A$2:$I$357,8,FALSE)</f>
        <v>1625.724412</v>
      </c>
      <c r="J339" s="1">
        <f>VLOOKUP(A339,'ADM Data'!$A$2:$I$357,9,FALSE)</f>
        <v>986.60046999999997</v>
      </c>
      <c r="K339" s="1">
        <f>VLOOKUP(A339,'ADM Data'!$A$2:$AA$357,26,FALSE)</f>
        <v>6.6674870000000004</v>
      </c>
    </row>
    <row r="340" spans="1:11">
      <c r="A340" t="s">
        <v>740</v>
      </c>
      <c r="B340" t="s">
        <v>2022</v>
      </c>
      <c r="C340" t="s">
        <v>80</v>
      </c>
      <c r="D340" s="12" t="s">
        <v>1070</v>
      </c>
      <c r="E340" s="1">
        <f>VLOOKUP(A340,'ADM Data'!$A$2:$J$357,10,FALSE)</f>
        <v>108.991029</v>
      </c>
      <c r="F340" s="1">
        <f>VLOOKUP(A340,'ADM Data'!$A$2:$I$357,5,FALSE)</f>
        <v>19.336904000000001</v>
      </c>
      <c r="G340" s="1">
        <f>VLOOKUP(A340,'ADM Data'!$A$2:$I$357,6,FALSE)</f>
        <v>61.828823999999997</v>
      </c>
      <c r="H340" s="1">
        <f>VLOOKUP(A340,'ADM Data'!$A$2:$I$357,7,FALSE)</f>
        <v>27.825301</v>
      </c>
      <c r="I340" s="1">
        <f>VLOOKUP(A340,'ADM Data'!$A$2:$I$357,8,FALSE)</f>
        <v>0</v>
      </c>
      <c r="J340" s="1">
        <f>VLOOKUP(A340,'ADM Data'!$A$2:$I$357,9,FALSE)</f>
        <v>0</v>
      </c>
      <c r="K340" s="1">
        <f>VLOOKUP(A340,'ADM Data'!$A$2:$AA$357,26,FALSE)</f>
        <v>0</v>
      </c>
    </row>
    <row r="341" spans="1:11">
      <c r="A341" t="s">
        <v>742</v>
      </c>
      <c r="B341" t="s">
        <v>2023</v>
      </c>
      <c r="C341" t="s">
        <v>80</v>
      </c>
      <c r="D341" s="12" t="s">
        <v>1070</v>
      </c>
      <c r="E341" s="1">
        <f>VLOOKUP(A341,'ADM Data'!$A$2:$J$357,10,FALSE)</f>
        <v>126.75004</v>
      </c>
      <c r="F341" s="1">
        <f>VLOOKUP(A341,'ADM Data'!$A$2:$I$357,5,FALSE)</f>
        <v>13.698795</v>
      </c>
      <c r="G341" s="1">
        <f>VLOOKUP(A341,'ADM Data'!$A$2:$I$357,6,FALSE)</f>
        <v>53.014879999999998</v>
      </c>
      <c r="H341" s="1">
        <f>VLOOKUP(A341,'ADM Data'!$A$2:$I$357,7,FALSE)</f>
        <v>60.036365000000004</v>
      </c>
      <c r="I341" s="1">
        <f>VLOOKUP(A341,'ADM Data'!$A$2:$I$357,8,FALSE)</f>
        <v>0</v>
      </c>
      <c r="J341" s="1">
        <f>VLOOKUP(A341,'ADM Data'!$A$2:$I$357,9,FALSE)</f>
        <v>0</v>
      </c>
      <c r="K341" s="1">
        <f>VLOOKUP(A341,'ADM Data'!$A$2:$AA$357,26,FALSE)</f>
        <v>0</v>
      </c>
    </row>
    <row r="342" spans="1:11">
      <c r="A342" t="s">
        <v>744</v>
      </c>
      <c r="B342" t="s">
        <v>2024</v>
      </c>
      <c r="C342" t="s">
        <v>72</v>
      </c>
      <c r="D342" s="12" t="s">
        <v>1070</v>
      </c>
      <c r="E342" s="1">
        <f>VLOOKUP(A342,'ADM Data'!$A$2:$J$357,10,FALSE)</f>
        <v>522.88474299999996</v>
      </c>
      <c r="F342" s="1">
        <f>VLOOKUP(A342,'ADM Data'!$A$2:$I$357,5,FALSE)</f>
        <v>52.887</v>
      </c>
      <c r="G342" s="1">
        <f>VLOOKUP(A342,'ADM Data'!$A$2:$I$357,6,FALSE)</f>
        <v>202.717502</v>
      </c>
      <c r="H342" s="1">
        <f>VLOOKUP(A342,'ADM Data'!$A$2:$I$357,7,FALSE)</f>
        <v>267.28024099999999</v>
      </c>
      <c r="I342" s="1">
        <f>VLOOKUP(A342,'ADM Data'!$A$2:$I$357,8,FALSE)</f>
        <v>0</v>
      </c>
      <c r="J342" s="1">
        <f>VLOOKUP(A342,'ADM Data'!$A$2:$I$357,9,FALSE)</f>
        <v>0</v>
      </c>
      <c r="K342" s="1">
        <f>VLOOKUP(A342,'ADM Data'!$A$2:$AA$357,26,FALSE)</f>
        <v>0</v>
      </c>
    </row>
    <row r="343" spans="1:11">
      <c r="A343" t="s">
        <v>746</v>
      </c>
      <c r="B343" t="s">
        <v>747</v>
      </c>
      <c r="C343" t="s">
        <v>75</v>
      </c>
      <c r="D343" s="12" t="s">
        <v>1070</v>
      </c>
      <c r="E343" s="1">
        <f>VLOOKUP(A343,'ADM Data'!$A$2:$J$357,10,FALSE)</f>
        <v>567.429573</v>
      </c>
      <c r="F343" s="1">
        <f>VLOOKUP(A343,'ADM Data'!$A$2:$I$357,5,FALSE)</f>
        <v>91.497144000000006</v>
      </c>
      <c r="G343" s="1">
        <f>VLOOKUP(A343,'ADM Data'!$A$2:$I$357,6,FALSE)</f>
        <v>239.859836</v>
      </c>
      <c r="H343" s="1">
        <f>VLOOKUP(A343,'ADM Data'!$A$2:$I$357,7,FALSE)</f>
        <v>236.07259300000001</v>
      </c>
      <c r="I343" s="1">
        <f>VLOOKUP(A343,'ADM Data'!$A$2:$I$357,8,FALSE)</f>
        <v>0</v>
      </c>
      <c r="J343" s="1">
        <f>VLOOKUP(A343,'ADM Data'!$A$2:$I$357,9,FALSE)</f>
        <v>0</v>
      </c>
      <c r="K343" s="1">
        <f>VLOOKUP(A343,'ADM Data'!$A$2:$AA$357,26,FALSE)</f>
        <v>0</v>
      </c>
    </row>
    <row r="344" spans="1:11">
      <c r="A344" t="s">
        <v>748</v>
      </c>
      <c r="B344" t="s">
        <v>2025</v>
      </c>
      <c r="C344" t="s">
        <v>93</v>
      </c>
      <c r="D344" s="12" t="s">
        <v>1070</v>
      </c>
      <c r="E344" s="1">
        <f>VLOOKUP(A344,'ADM Data'!$A$2:$J$357,10,FALSE)</f>
        <v>467.40813700000001</v>
      </c>
      <c r="F344" s="1">
        <f>VLOOKUP(A344,'ADM Data'!$A$2:$I$357,5,FALSE)</f>
        <v>0</v>
      </c>
      <c r="G344" s="1">
        <f>VLOOKUP(A344,'ADM Data'!$A$2:$I$357,6,FALSE)</f>
        <v>0</v>
      </c>
      <c r="H344" s="1">
        <f>VLOOKUP(A344,'ADM Data'!$A$2:$I$357,7,FALSE)</f>
        <v>96.697871000000006</v>
      </c>
      <c r="I344" s="1">
        <f>VLOOKUP(A344,'ADM Data'!$A$2:$I$357,8,FALSE)</f>
        <v>370.71026599999999</v>
      </c>
      <c r="J344" s="1">
        <f>VLOOKUP(A344,'ADM Data'!$A$2:$I$357,9,FALSE)</f>
        <v>0</v>
      </c>
      <c r="K344" s="1">
        <f>VLOOKUP(A344,'ADM Data'!$A$2:$AA$357,26,FALSE)</f>
        <v>0</v>
      </c>
    </row>
    <row r="345" spans="1:11">
      <c r="A345" t="s">
        <v>750</v>
      </c>
      <c r="B345" t="s">
        <v>2026</v>
      </c>
      <c r="C345" t="s">
        <v>752</v>
      </c>
      <c r="D345" s="12" t="s">
        <v>1070</v>
      </c>
      <c r="E345" s="1">
        <f>VLOOKUP(A345,'ADM Data'!$A$2:$J$357,10,FALSE)</f>
        <v>359.66145500000005</v>
      </c>
      <c r="F345" s="1">
        <f>VLOOKUP(A345,'ADM Data'!$A$2:$I$357,5,FALSE)</f>
        <v>24.503031</v>
      </c>
      <c r="G345" s="1">
        <f>VLOOKUP(A345,'ADM Data'!$A$2:$I$357,6,FALSE)</f>
        <v>70.199999000000005</v>
      </c>
      <c r="H345" s="1">
        <f>VLOOKUP(A345,'ADM Data'!$A$2:$I$357,7,FALSE)</f>
        <v>145.21960300000001</v>
      </c>
      <c r="I345" s="1">
        <f>VLOOKUP(A345,'ADM Data'!$A$2:$I$357,8,FALSE)</f>
        <v>119.738822</v>
      </c>
      <c r="J345" s="1">
        <f>VLOOKUP(A345,'ADM Data'!$A$2:$I$357,9,FALSE)</f>
        <v>0</v>
      </c>
      <c r="K345" s="1">
        <f>VLOOKUP(A345,'ADM Data'!$A$2:$AA$357,26,FALSE)</f>
        <v>20.089887999999998</v>
      </c>
    </row>
    <row r="346" spans="1:11">
      <c r="A346" t="s">
        <v>753</v>
      </c>
      <c r="B346" t="s">
        <v>2027</v>
      </c>
      <c r="C346" t="s">
        <v>98</v>
      </c>
      <c r="D346" s="12" t="s">
        <v>1070</v>
      </c>
      <c r="E346" s="1">
        <f>VLOOKUP(A346,'ADM Data'!$A$2:$J$357,10,FALSE)</f>
        <v>62.435774000000002</v>
      </c>
      <c r="F346" s="1">
        <f>VLOOKUP(A346,'ADM Data'!$A$2:$I$357,5,FALSE)</f>
        <v>0</v>
      </c>
      <c r="G346" s="1">
        <f>VLOOKUP(A346,'ADM Data'!$A$2:$I$357,6,FALSE)</f>
        <v>0</v>
      </c>
      <c r="H346" s="1">
        <f>VLOOKUP(A346,'ADM Data'!$A$2:$I$357,7,FALSE)</f>
        <v>0</v>
      </c>
      <c r="I346" s="1">
        <f>VLOOKUP(A346,'ADM Data'!$A$2:$I$357,8,FALSE)</f>
        <v>62.435774000000002</v>
      </c>
      <c r="J346" s="1">
        <f>VLOOKUP(A346,'ADM Data'!$A$2:$I$357,9,FALSE)</f>
        <v>0</v>
      </c>
      <c r="K346" s="1">
        <f>VLOOKUP(A346,'ADM Data'!$A$2:$AA$357,26,FALSE)</f>
        <v>0</v>
      </c>
    </row>
    <row r="347" spans="1:11">
      <c r="A347" t="s">
        <v>755</v>
      </c>
      <c r="B347" t="s">
        <v>756</v>
      </c>
      <c r="C347" t="s">
        <v>757</v>
      </c>
      <c r="D347" s="12" t="s">
        <v>1070</v>
      </c>
      <c r="E347" s="1">
        <f>VLOOKUP(A347,'ADM Data'!$A$2:$J$357,10,FALSE)</f>
        <v>86.502633000000003</v>
      </c>
      <c r="F347" s="1">
        <f>VLOOKUP(A347,'ADM Data'!$A$2:$I$357,5,FALSE)</f>
        <v>0</v>
      </c>
      <c r="G347" s="1">
        <f>VLOOKUP(A347,'ADM Data'!$A$2:$I$357,6,FALSE)</f>
        <v>0</v>
      </c>
      <c r="H347" s="1">
        <f>VLOOKUP(A347,'ADM Data'!$A$2:$I$357,7,FALSE)</f>
        <v>11.254814</v>
      </c>
      <c r="I347" s="1">
        <f>VLOOKUP(A347,'ADM Data'!$A$2:$I$357,8,FALSE)</f>
        <v>75.247819000000007</v>
      </c>
      <c r="J347" s="1">
        <f>VLOOKUP(A347,'ADM Data'!$A$2:$I$357,9,FALSE)</f>
        <v>0</v>
      </c>
      <c r="K347" s="1">
        <f>VLOOKUP(A347,'ADM Data'!$A$2:$AA$357,26,FALSE)</f>
        <v>2.1951670000000001</v>
      </c>
    </row>
    <row r="348" spans="1:11">
      <c r="A348" t="s">
        <v>758</v>
      </c>
      <c r="B348" t="s">
        <v>2028</v>
      </c>
      <c r="C348" t="s">
        <v>108</v>
      </c>
      <c r="D348" s="12" t="s">
        <v>1823</v>
      </c>
      <c r="E348" s="1">
        <f>VLOOKUP(A348,'ADM Data'!$A$2:$J$357,10,FALSE)</f>
        <v>90.027287000000001</v>
      </c>
      <c r="F348" s="1">
        <f>VLOOKUP(A348,'ADM Data'!$A$2:$I$357,5,FALSE)</f>
        <v>0</v>
      </c>
      <c r="G348" s="1">
        <f>VLOOKUP(A348,'ADM Data'!$A$2:$I$357,6,FALSE)</f>
        <v>0</v>
      </c>
      <c r="H348" s="1">
        <f>VLOOKUP(A348,'ADM Data'!$A$2:$I$357,7,FALSE)</f>
        <v>1.7992090000000001</v>
      </c>
      <c r="I348" s="1">
        <f>VLOOKUP(A348,'ADM Data'!$A$2:$I$357,8,FALSE)</f>
        <v>88.228077999999996</v>
      </c>
      <c r="J348" s="1">
        <f>VLOOKUP(A348,'ADM Data'!$A$2:$I$357,9,FALSE)</f>
        <v>0</v>
      </c>
      <c r="K348" s="1">
        <f>VLOOKUP(A348,'ADM Data'!$A$2:$AA$357,26,FALSE)</f>
        <v>0</v>
      </c>
    </row>
    <row r="349" spans="1:11">
      <c r="A349" t="s">
        <v>760</v>
      </c>
      <c r="B349" t="s">
        <v>761</v>
      </c>
      <c r="C349" t="s">
        <v>230</v>
      </c>
      <c r="D349" s="12" t="s">
        <v>1823</v>
      </c>
      <c r="E349" s="1">
        <f>VLOOKUP(A349,'ADM Data'!$A$2:$J$357,10,FALSE)</f>
        <v>818.90031500000009</v>
      </c>
      <c r="F349" s="1">
        <f>VLOOKUP(A349,'ADM Data'!$A$2:$I$357,5,FALSE)</f>
        <v>7.083799</v>
      </c>
      <c r="G349" s="1">
        <f>VLOOKUP(A349,'ADM Data'!$A$2:$I$357,6,FALSE)</f>
        <v>36.828422000000003</v>
      </c>
      <c r="H349" s="1">
        <f>VLOOKUP(A349,'ADM Data'!$A$2:$I$357,7,FALSE)</f>
        <v>195.92078699999999</v>
      </c>
      <c r="I349" s="1">
        <f>VLOOKUP(A349,'ADM Data'!$A$2:$I$357,8,FALSE)</f>
        <v>500.25451399999997</v>
      </c>
      <c r="J349" s="1">
        <f>VLOOKUP(A349,'ADM Data'!$A$2:$I$357,9,FALSE)</f>
        <v>78.812792999999999</v>
      </c>
      <c r="K349" s="1">
        <f>VLOOKUP(A349,'ADM Data'!$A$2:$AA$357,26,FALSE)</f>
        <v>20.458829999999999</v>
      </c>
    </row>
    <row r="350" spans="1:11">
      <c r="A350" t="s">
        <v>762</v>
      </c>
      <c r="B350" t="s">
        <v>763</v>
      </c>
      <c r="C350" t="s">
        <v>324</v>
      </c>
      <c r="D350" s="12" t="s">
        <v>1823</v>
      </c>
      <c r="E350" s="1">
        <f>VLOOKUP(A350,'ADM Data'!$A$2:$J$357,10,FALSE)</f>
        <v>201.984882</v>
      </c>
      <c r="F350" s="1">
        <f>VLOOKUP(A350,'ADM Data'!$A$2:$I$357,5,FALSE)</f>
        <v>0</v>
      </c>
      <c r="G350" s="1">
        <f>VLOOKUP(A350,'ADM Data'!$A$2:$I$357,6,FALSE)</f>
        <v>0</v>
      </c>
      <c r="H350" s="1">
        <f>VLOOKUP(A350,'ADM Data'!$A$2:$I$357,7,FALSE)</f>
        <v>0</v>
      </c>
      <c r="I350" s="1">
        <f>VLOOKUP(A350,'ADM Data'!$A$2:$I$357,8,FALSE)</f>
        <v>201.984882</v>
      </c>
      <c r="J350" s="1">
        <f>VLOOKUP(A350,'ADM Data'!$A$2:$I$357,9,FALSE)</f>
        <v>0</v>
      </c>
      <c r="K350" s="1">
        <f>VLOOKUP(A350,'ADM Data'!$A$2:$AA$357,26,FALSE)</f>
        <v>0.49107099999999998</v>
      </c>
    </row>
    <row r="351" spans="1:11">
      <c r="A351" t="s">
        <v>764</v>
      </c>
      <c r="B351" t="s">
        <v>2029</v>
      </c>
      <c r="C351" t="s">
        <v>68</v>
      </c>
      <c r="D351" s="12" t="s">
        <v>1070</v>
      </c>
      <c r="E351" s="1">
        <f>VLOOKUP(A351,'ADM Data'!$A$2:$J$357,10,FALSE)</f>
        <v>275.88408099999998</v>
      </c>
      <c r="F351" s="1">
        <f>VLOOKUP(A351,'ADM Data'!$A$2:$I$357,5,FALSE)</f>
        <v>0</v>
      </c>
      <c r="G351" s="1">
        <f>VLOOKUP(A351,'ADM Data'!$A$2:$I$357,6,FALSE)</f>
        <v>0</v>
      </c>
      <c r="H351" s="1">
        <f>VLOOKUP(A351,'ADM Data'!$A$2:$I$357,7,FALSE)</f>
        <v>0</v>
      </c>
      <c r="I351" s="1">
        <f>VLOOKUP(A351,'ADM Data'!$A$2:$I$357,8,FALSE)</f>
        <v>275.88408099999998</v>
      </c>
      <c r="J351" s="1">
        <f>VLOOKUP(A351,'ADM Data'!$A$2:$I$357,9,FALSE)</f>
        <v>0</v>
      </c>
      <c r="K351" s="1">
        <f>VLOOKUP(A351,'ADM Data'!$A$2:$AA$357,26,FALSE)</f>
        <v>0</v>
      </c>
    </row>
    <row r="352" spans="1:11">
      <c r="A352" t="s">
        <v>766</v>
      </c>
      <c r="B352" t="s">
        <v>767</v>
      </c>
      <c r="C352" t="s">
        <v>278</v>
      </c>
      <c r="D352" s="12" t="s">
        <v>1070</v>
      </c>
      <c r="E352" s="1">
        <f>VLOOKUP(A352,'ADM Data'!$A$2:$J$357,10,FALSE)</f>
        <v>236.96766099999999</v>
      </c>
      <c r="F352" s="1">
        <f>VLOOKUP(A352,'ADM Data'!$A$2:$I$357,5,FALSE)</f>
        <v>0</v>
      </c>
      <c r="G352" s="1">
        <f>VLOOKUP(A352,'ADM Data'!$A$2:$I$357,6,FALSE)</f>
        <v>0</v>
      </c>
      <c r="H352" s="1">
        <f>VLOOKUP(A352,'ADM Data'!$A$2:$I$357,7,FALSE)</f>
        <v>0</v>
      </c>
      <c r="I352" s="1">
        <f>VLOOKUP(A352,'ADM Data'!$A$2:$I$357,8,FALSE)</f>
        <v>228.94593</v>
      </c>
      <c r="J352" s="1">
        <f>VLOOKUP(A352,'ADM Data'!$A$2:$I$357,9,FALSE)</f>
        <v>8.0217310000000008</v>
      </c>
      <c r="K352" s="1">
        <f>VLOOKUP(A352,'ADM Data'!$A$2:$AA$357,26,FALSE)</f>
        <v>7.2643680000000002</v>
      </c>
    </row>
    <row r="353" spans="1:11">
      <c r="A353" t="s">
        <v>768</v>
      </c>
      <c r="B353" t="s">
        <v>2030</v>
      </c>
      <c r="C353" t="s">
        <v>90</v>
      </c>
      <c r="D353" s="12" t="s">
        <v>1070</v>
      </c>
      <c r="E353" s="1">
        <f>VLOOKUP(A353,'ADM Data'!$A$2:$J$357,10,FALSE)</f>
        <v>54.718663999999997</v>
      </c>
      <c r="F353" s="1">
        <f>VLOOKUP(A353,'ADM Data'!$A$2:$I$357,5,FALSE)</f>
        <v>0</v>
      </c>
      <c r="G353" s="1">
        <f>VLOOKUP(A353,'ADM Data'!$A$2:$I$357,6,FALSE)</f>
        <v>0</v>
      </c>
      <c r="H353" s="1">
        <f>VLOOKUP(A353,'ADM Data'!$A$2:$I$357,7,FALSE)</f>
        <v>0</v>
      </c>
      <c r="I353" s="1">
        <f>VLOOKUP(A353,'ADM Data'!$A$2:$I$357,8,FALSE)</f>
        <v>54.718663999999997</v>
      </c>
      <c r="J353" s="1">
        <f>VLOOKUP(A353,'ADM Data'!$A$2:$I$357,9,FALSE)</f>
        <v>0</v>
      </c>
      <c r="K353" s="1">
        <f>VLOOKUP(A353,'ADM Data'!$A$2:$AA$357,26,FALSE)</f>
        <v>0</v>
      </c>
    </row>
    <row r="354" spans="1:11">
      <c r="A354" t="s">
        <v>770</v>
      </c>
      <c r="B354" t="s">
        <v>2031</v>
      </c>
      <c r="C354" t="s">
        <v>80</v>
      </c>
      <c r="D354" s="12" t="s">
        <v>1070</v>
      </c>
      <c r="E354" s="1">
        <f>VLOOKUP(A354,'ADM Data'!$A$2:$J$357,10,FALSE)</f>
        <v>90.823273</v>
      </c>
      <c r="F354" s="1">
        <f>VLOOKUP(A354,'ADM Data'!$A$2:$I$357,5,FALSE)</f>
        <v>0</v>
      </c>
      <c r="G354" s="1">
        <f>VLOOKUP(A354,'ADM Data'!$A$2:$I$357,6,FALSE)</f>
        <v>0</v>
      </c>
      <c r="H354" s="1">
        <f>VLOOKUP(A354,'ADM Data'!$A$2:$I$357,7,FALSE)</f>
        <v>0</v>
      </c>
      <c r="I354" s="1">
        <f>VLOOKUP(A354,'ADM Data'!$A$2:$I$357,8,FALSE)</f>
        <v>64.985530999999995</v>
      </c>
      <c r="J354" s="1">
        <f>VLOOKUP(A354,'ADM Data'!$A$2:$I$357,9,FALSE)</f>
        <v>25.837741999999999</v>
      </c>
      <c r="K354" s="1">
        <f>VLOOKUP(A354,'ADM Data'!$A$2:$AA$357,26,FALSE)</f>
        <v>0</v>
      </c>
    </row>
    <row r="355" spans="1:11">
      <c r="A355" t="s">
        <v>772</v>
      </c>
      <c r="B355" t="s">
        <v>773</v>
      </c>
      <c r="C355" t="s">
        <v>80</v>
      </c>
      <c r="D355" s="12" t="s">
        <v>1070</v>
      </c>
      <c r="E355" s="1">
        <f>VLOOKUP(A355,'ADM Data'!$A$2:$J$357,10,FALSE)</f>
        <v>122.71218500000001</v>
      </c>
      <c r="F355" s="1">
        <f>VLOOKUP(A355,'ADM Data'!$A$2:$I$357,5,FALSE)</f>
        <v>0</v>
      </c>
      <c r="G355" s="1">
        <f>VLOOKUP(A355,'ADM Data'!$A$2:$I$357,6,FALSE)</f>
        <v>0</v>
      </c>
      <c r="H355" s="1">
        <f>VLOOKUP(A355,'ADM Data'!$A$2:$I$357,7,FALSE)</f>
        <v>0</v>
      </c>
      <c r="I355" s="1">
        <f>VLOOKUP(A355,'ADM Data'!$A$2:$I$357,8,FALSE)</f>
        <v>114.704125</v>
      </c>
      <c r="J355" s="1">
        <f>VLOOKUP(A355,'ADM Data'!$A$2:$I$357,9,FALSE)</f>
        <v>8.0080600000000004</v>
      </c>
      <c r="K355" s="1">
        <f>VLOOKUP(A355,'ADM Data'!$A$2:$AA$357,26,FALSE)</f>
        <v>0</v>
      </c>
    </row>
    <row r="356" spans="1:11">
      <c r="A356" s="115" t="s">
        <v>2810</v>
      </c>
      <c r="B356" t="s">
        <v>2811</v>
      </c>
      <c r="D356" s="12" t="s">
        <v>1070</v>
      </c>
      <c r="E356" s="1">
        <f>VLOOKUP(A356,'ADM Data'!$A$2:$J$357,10,FALSE)</f>
        <v>45.788463999999998</v>
      </c>
      <c r="F356" s="1">
        <f>VLOOKUP(A356,'ADM Data'!$A$2:$I$357,5,FALSE)</f>
        <v>0</v>
      </c>
      <c r="G356" s="1">
        <f>VLOOKUP(A356,'ADM Data'!$A$2:$I$357,6,FALSE)</f>
        <v>0</v>
      </c>
      <c r="H356" s="1">
        <f>VLOOKUP(A356,'ADM Data'!$A$2:$I$357,7,FALSE)</f>
        <v>0</v>
      </c>
      <c r="I356" s="1">
        <f>VLOOKUP(A356,'ADM Data'!$A$2:$I$357,8,FALSE)</f>
        <v>45.788463999999998</v>
      </c>
      <c r="J356" s="1">
        <f>VLOOKUP(A356,'ADM Data'!$A$2:$I$357,9,FALSE)</f>
        <v>0</v>
      </c>
      <c r="K356" s="1">
        <f>VLOOKUP(A356,'ADM Data'!$A$2:$AA$357,26,FALSE)</f>
        <v>0</v>
      </c>
    </row>
    <row r="357" spans="1:11">
      <c r="E357" s="1">
        <f>SUM(E2:E356)</f>
        <v>126714.25514200007</v>
      </c>
      <c r="F357" s="1">
        <f t="shared" ref="F357:K357" si="0">SUM(F2:F356)</f>
        <v>9478.1508050000029</v>
      </c>
      <c r="G357" s="1">
        <f t="shared" si="0"/>
        <v>26305.842621999982</v>
      </c>
      <c r="H357" s="1">
        <f t="shared" si="0"/>
        <v>45276.689994999986</v>
      </c>
      <c r="I357" s="1">
        <f t="shared" si="0"/>
        <v>37127.716382000006</v>
      </c>
      <c r="J357" s="1">
        <f t="shared" si="0"/>
        <v>8525.8553379999994</v>
      </c>
      <c r="K357" s="1">
        <f t="shared" si="0"/>
        <v>321.75674199999997</v>
      </c>
    </row>
    <row r="358" spans="1:11">
      <c r="E358" s="1"/>
      <c r="F358" s="1"/>
      <c r="G358" s="1"/>
      <c r="H358" s="1"/>
      <c r="I358" s="1"/>
      <c r="J358" s="1"/>
      <c r="K358" s="1"/>
    </row>
    <row r="359" spans="1:11">
      <c r="E359" s="1"/>
      <c r="F359" s="1"/>
      <c r="G359" s="1"/>
      <c r="H359" s="1"/>
      <c r="I359" s="1"/>
      <c r="J359" s="1"/>
      <c r="K359" s="1"/>
    </row>
    <row r="360" spans="1:11">
      <c r="E360" s="1"/>
      <c r="F360" s="1"/>
      <c r="G360" s="1"/>
      <c r="H360" s="1"/>
      <c r="I360" s="1"/>
      <c r="J360" s="1"/>
      <c r="K360" s="1"/>
    </row>
    <row r="361" spans="1:11">
      <c r="E361" s="1"/>
      <c r="F361" s="1"/>
      <c r="G361" s="1"/>
      <c r="H361" s="1"/>
      <c r="I361" s="1"/>
      <c r="J361" s="1"/>
      <c r="K361" s="1"/>
    </row>
    <row r="362" spans="1:11">
      <c r="E362" s="1"/>
      <c r="F362" s="1"/>
      <c r="G362" s="1"/>
      <c r="H362" s="1"/>
      <c r="I362" s="1"/>
      <c r="J362" s="1"/>
      <c r="K362" s="1"/>
    </row>
    <row r="363" spans="1:11">
      <c r="E363" s="1"/>
      <c r="F363" s="1"/>
      <c r="G363" s="1"/>
      <c r="H363" s="1"/>
      <c r="I363" s="1"/>
      <c r="J363" s="1"/>
      <c r="K363" s="1"/>
    </row>
    <row r="364" spans="1:11">
      <c r="E364" s="1"/>
      <c r="F364" s="1"/>
      <c r="G364" s="1"/>
      <c r="H364" s="1"/>
      <c r="I364" s="1"/>
      <c r="J364" s="1"/>
      <c r="K364" s="1"/>
    </row>
    <row r="365" spans="1:11">
      <c r="E365" s="1"/>
      <c r="F365" s="1"/>
      <c r="G365" s="1"/>
      <c r="H365" s="1"/>
      <c r="I365" s="1"/>
      <c r="J365" s="1"/>
      <c r="K365" s="1"/>
    </row>
  </sheetData>
  <autoFilter ref="A1:K351" xr:uid="{F167D42D-7257-4727-BCB6-D8C400B4725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B7AF-8A14-4832-A915-B403596A7A46}">
  <dimension ref="A1:X368"/>
  <sheetViews>
    <sheetView workbookViewId="0">
      <pane xSplit="4" ySplit="4" topLeftCell="I342" activePane="bottomRight" state="frozen"/>
      <selection pane="topRight" activeCell="E1" sqref="E1"/>
      <selection pane="bottomLeft" activeCell="A5" sqref="A5"/>
      <selection pane="bottomRight" activeCell="A360" sqref="A360"/>
    </sheetView>
  </sheetViews>
  <sheetFormatPr defaultRowHeight="14.4"/>
  <cols>
    <col min="1" max="1" width="7.5546875" bestFit="1" customWidth="1"/>
    <col min="2" max="2" width="46" bestFit="1" customWidth="1"/>
    <col min="3" max="3" width="14" bestFit="1" customWidth="1"/>
    <col min="4" max="4" width="12.109375" style="12" customWidth="1"/>
    <col min="5" max="5" width="16.44140625" bestFit="1" customWidth="1"/>
    <col min="6" max="6" width="14.88671875" bestFit="1" customWidth="1"/>
    <col min="7" max="7" width="15.33203125" customWidth="1"/>
    <col min="8" max="8" width="14.109375" bestFit="1" customWidth="1"/>
    <col min="9" max="9" width="14.33203125" bestFit="1" customWidth="1"/>
    <col min="10" max="10" width="16.44140625" bestFit="1" customWidth="1"/>
    <col min="11" max="11" width="15.6640625" customWidth="1"/>
    <col min="12" max="12" width="16.44140625" bestFit="1" customWidth="1"/>
    <col min="13" max="14" width="14.44140625" customWidth="1"/>
    <col min="15" max="15" width="14.88671875" bestFit="1" customWidth="1"/>
    <col min="16" max="16" width="11.109375" bestFit="1" customWidth="1"/>
    <col min="17" max="17" width="17.33203125" bestFit="1" customWidth="1"/>
    <col min="18" max="18" width="14.33203125" bestFit="1" customWidth="1"/>
    <col min="19" max="19" width="12.5546875" bestFit="1" customWidth="1"/>
    <col min="20" max="20" width="17.5546875" bestFit="1" customWidth="1"/>
    <col min="21" max="21" width="15.44140625" customWidth="1"/>
    <col min="22" max="22" width="16.44140625" bestFit="1" customWidth="1"/>
    <col min="23" max="23" width="16.88671875" bestFit="1" customWidth="1"/>
    <col min="24" max="24" width="13.33203125" bestFit="1" customWidth="1"/>
  </cols>
  <sheetData>
    <row r="1" spans="1:24" ht="15">
      <c r="B1" s="10"/>
      <c r="C1" s="5"/>
      <c r="K1" t="s">
        <v>839</v>
      </c>
      <c r="L1" s="279">
        <v>1</v>
      </c>
      <c r="O1" t="s">
        <v>840</v>
      </c>
      <c r="R1" s="5">
        <v>40.08</v>
      </c>
      <c r="U1" s="130" t="s">
        <v>841</v>
      </c>
      <c r="V1" s="5">
        <v>1000</v>
      </c>
      <c r="W1" t="s">
        <v>842</v>
      </c>
      <c r="X1" s="99">
        <f>'Detailed SFPR '!K79</f>
        <v>0.97887820000000003</v>
      </c>
    </row>
    <row r="2" spans="1:24">
      <c r="A2" s="12"/>
      <c r="B2" s="12"/>
      <c r="C2" s="12"/>
      <c r="E2" s="12"/>
      <c r="F2" s="12"/>
      <c r="G2" s="12"/>
      <c r="H2" s="12"/>
      <c r="I2" s="12"/>
      <c r="J2" s="398" t="s">
        <v>2848</v>
      </c>
      <c r="K2" s="398"/>
      <c r="L2" s="280">
        <v>400</v>
      </c>
      <c r="M2" s="12"/>
      <c r="N2" s="12"/>
      <c r="Q2" t="s">
        <v>2845</v>
      </c>
      <c r="S2" s="266">
        <v>40</v>
      </c>
      <c r="U2" t="s">
        <v>843</v>
      </c>
      <c r="V2" s="5">
        <v>25</v>
      </c>
    </row>
    <row r="3" spans="1:24">
      <c r="D3"/>
    </row>
    <row r="4" spans="1:24" s="4" customFormat="1" ht="43.2">
      <c r="A4" s="4" t="s">
        <v>55</v>
      </c>
      <c r="B4" s="4" t="s">
        <v>56</v>
      </c>
      <c r="C4" s="4" t="s">
        <v>57</v>
      </c>
      <c r="D4" s="3" t="s">
        <v>58</v>
      </c>
      <c r="E4" s="96" t="s">
        <v>844</v>
      </c>
      <c r="F4" s="3" t="s">
        <v>845</v>
      </c>
      <c r="G4" s="96" t="s">
        <v>846</v>
      </c>
      <c r="H4" s="96" t="s">
        <v>847</v>
      </c>
      <c r="I4" s="96" t="s">
        <v>848</v>
      </c>
      <c r="J4" s="3" t="s">
        <v>849</v>
      </c>
      <c r="K4" s="264" t="s">
        <v>850</v>
      </c>
      <c r="L4" s="96" t="s">
        <v>851</v>
      </c>
      <c r="M4" s="3" t="s">
        <v>835</v>
      </c>
      <c r="N4" s="274" t="s">
        <v>2042</v>
      </c>
      <c r="O4" s="3" t="s">
        <v>2849</v>
      </c>
      <c r="P4" s="3" t="s">
        <v>2850</v>
      </c>
      <c r="Q4" s="3" t="s">
        <v>2851</v>
      </c>
      <c r="R4" s="3" t="s">
        <v>59</v>
      </c>
      <c r="S4" s="3" t="s">
        <v>2925</v>
      </c>
      <c r="T4" s="96" t="s">
        <v>2043</v>
      </c>
      <c r="U4" s="275" t="s">
        <v>2889</v>
      </c>
      <c r="V4" s="131" t="s">
        <v>2846</v>
      </c>
      <c r="W4" s="3" t="s">
        <v>2847</v>
      </c>
      <c r="X4" s="3"/>
    </row>
    <row r="5" spans="1:24">
      <c r="A5" t="s">
        <v>155</v>
      </c>
      <c r="B5" t="s">
        <v>156</v>
      </c>
      <c r="C5" t="s">
        <v>93</v>
      </c>
      <c r="D5" s="12" t="s">
        <v>1070</v>
      </c>
      <c r="E5" s="5">
        <f>VLOOKUP(A5,'Base Cost'!$A$5:$AF$361,28,FALSE)</f>
        <v>1529935.3985874201</v>
      </c>
      <c r="F5" s="5">
        <f>VLOOKUP(A5,'B.spe ed'!$A$5:$R$360,18,FALSE)</f>
        <v>108281.23000000001</v>
      </c>
      <c r="G5" s="5">
        <f>VLOOKUP(A5,'C.DPIA'!$A$5:$M$360,13,FALSE)</f>
        <v>278405.53310992819</v>
      </c>
      <c r="H5" s="5">
        <f>VLOOKUP(A5,D.EL!$A$5:$M$359,13,FALSE)</f>
        <v>0</v>
      </c>
      <c r="I5" s="132">
        <f>VLOOKUP(A5,E.CTE!$A$5:$R$360,18,FALSE)</f>
        <v>0</v>
      </c>
      <c r="J5" s="5">
        <f t="shared" ref="J5:J68" si="0">E5+F5+G5+H5+I5</f>
        <v>1916622.1616973483</v>
      </c>
      <c r="K5" s="5">
        <v>4772772.82</v>
      </c>
      <c r="L5" s="5">
        <f t="shared" ref="L5:L68" si="1">MIN(J5,(K5+(J5-K5)*$L$1))</f>
        <v>1916622.1616973483</v>
      </c>
      <c r="M5" s="5">
        <f>VLOOKUP(A5,G.Transportation!$A$5:$G$359,7,FALSE)</f>
        <v>0</v>
      </c>
      <c r="N5" s="5">
        <f t="shared" ref="N5:N68" si="2">IF(D5="Y",0,IF(D5="STEM",0,(R5*$L$2)))</f>
        <v>74945.123600000006</v>
      </c>
      <c r="O5" s="5">
        <v>4463007.01</v>
      </c>
      <c r="P5">
        <v>552.08000000000004</v>
      </c>
      <c r="Q5" s="5">
        <f t="shared" ref="Q5:Q68" si="3">IF(P5&gt;0,((O5/P5)+$R$1),0)</f>
        <v>8124.0660346326613</v>
      </c>
      <c r="R5" s="1">
        <f>VLOOKUP(A5,'ADM Data'!$A$2:$J$357,10,FALSE)</f>
        <v>187.36280900000003</v>
      </c>
      <c r="S5" s="5">
        <f t="shared" ref="S5:S68" si="4">ROUND(IF(R5&gt;0,((L5+M5+N5)/R5),0),2)</f>
        <v>10629.47</v>
      </c>
      <c r="T5" s="5">
        <f t="shared" ref="T5:T68" si="5">IF(((Q5-S5)*R5)&gt;0,((Q5-S5)*R5),0)</f>
        <v>0</v>
      </c>
      <c r="U5" s="5">
        <f t="shared" ref="U5:U68" si="6">R5*$S$2</f>
        <v>7494.5123600000006</v>
      </c>
      <c r="V5" s="5">
        <f t="shared" ref="V5:V68" si="7">IF(D5="Y",($V$2*R5),($V$1*R5))*$X$1</f>
        <v>183405.36922086385</v>
      </c>
      <c r="W5" s="5">
        <f t="shared" ref="W5:W68" si="8">L5+M5+N5+T5+U5+V5</f>
        <v>2182467.1668782122</v>
      </c>
    </row>
    <row r="6" spans="1:24">
      <c r="A6" t="s">
        <v>423</v>
      </c>
      <c r="B6" t="s">
        <v>424</v>
      </c>
      <c r="C6" t="s">
        <v>93</v>
      </c>
      <c r="D6" s="12" t="s">
        <v>1070</v>
      </c>
      <c r="E6" s="5">
        <f>VLOOKUP(A6,'Base Cost'!$A$5:$AF$361,28,FALSE)</f>
        <v>674520.09704922582</v>
      </c>
      <c r="F6" s="5">
        <f>VLOOKUP(A6,'B.spe ed'!$A$5:$R$360,18,FALSE)</f>
        <v>57178.84</v>
      </c>
      <c r="G6" s="5">
        <f>VLOOKUP(A6,'C.DPIA'!$A$5:$M$360,13,FALSE)</f>
        <v>120748.29069495513</v>
      </c>
      <c r="H6" s="5">
        <f>VLOOKUP(A6,D.EL!$A$5:$M$359,13,FALSE)</f>
        <v>0</v>
      </c>
      <c r="I6" s="132">
        <f>VLOOKUP(A6,E.CTE!$A$5:$R$360,18,FALSE)</f>
        <v>0</v>
      </c>
      <c r="J6" s="5">
        <f t="shared" si="0"/>
        <v>852447.22774418094</v>
      </c>
      <c r="K6" s="5">
        <v>977078.34</v>
      </c>
      <c r="L6" s="5">
        <f t="shared" si="1"/>
        <v>852447.22774418094</v>
      </c>
      <c r="M6" s="5">
        <f>VLOOKUP(A6,G.Transportation!$A$5:$G$359,7,FALSE)</f>
        <v>0</v>
      </c>
      <c r="N6" s="5">
        <f t="shared" si="2"/>
        <v>32504.725999999999</v>
      </c>
      <c r="O6" s="5">
        <v>993810.23</v>
      </c>
      <c r="P6">
        <v>113.44</v>
      </c>
      <c r="Q6" s="5">
        <f t="shared" si="3"/>
        <v>8800.7484590973199</v>
      </c>
      <c r="R6" s="1">
        <f>VLOOKUP(A6,'ADM Data'!$A$2:$J$357,10,FALSE)</f>
        <v>81.261814999999999</v>
      </c>
      <c r="S6" s="5">
        <f t="shared" si="4"/>
        <v>10890.13</v>
      </c>
      <c r="T6" s="5">
        <f t="shared" si="5"/>
        <v>0</v>
      </c>
      <c r="U6" s="5">
        <f t="shared" si="6"/>
        <v>3250.4726000000001</v>
      </c>
      <c r="V6" s="5">
        <f t="shared" si="7"/>
        <v>79545.419195933006</v>
      </c>
      <c r="W6" s="5">
        <f t="shared" si="8"/>
        <v>967747.84554011398</v>
      </c>
    </row>
    <row r="7" spans="1:24">
      <c r="A7" t="s">
        <v>2816</v>
      </c>
      <c r="B7" t="s">
        <v>2817</v>
      </c>
      <c r="C7" t="s">
        <v>68</v>
      </c>
      <c r="D7" s="12" t="s">
        <v>1070</v>
      </c>
      <c r="E7" s="5">
        <f>VLOOKUP(A7,'Base Cost'!$A$5:$AF$361,28,FALSE)</f>
        <v>436069.29697144683</v>
      </c>
      <c r="F7" s="5">
        <f>VLOOKUP(A7,'B.spe ed'!$A$5:$R$360,18,FALSE)</f>
        <v>59521.494966224964</v>
      </c>
      <c r="G7" s="5">
        <f>VLOOKUP(A7,'C.DPIA'!$A$5:$M$360,13,FALSE)</f>
        <v>25223.821543323305</v>
      </c>
      <c r="H7" s="5">
        <f>VLOOKUP(A7,D.EL!$A$5:$M$359,13,FALSE)</f>
        <v>0</v>
      </c>
      <c r="I7" s="132">
        <f>VLOOKUP(A7,E.CTE!$A$5:$R$360,18,FALSE)</f>
        <v>0</v>
      </c>
      <c r="J7" s="5">
        <f t="shared" si="0"/>
        <v>520814.61348099506</v>
      </c>
      <c r="K7" s="5">
        <v>428654.59</v>
      </c>
      <c r="L7" s="5">
        <f t="shared" si="1"/>
        <v>520814.61348099506</v>
      </c>
      <c r="M7" s="5">
        <f>VLOOKUP(A7,G.Transportation!$A$5:$G$359,7,FALSE)</f>
        <v>0</v>
      </c>
      <c r="N7" s="5">
        <f t="shared" si="2"/>
        <v>22740.873199999998</v>
      </c>
      <c r="O7" s="5">
        <v>0</v>
      </c>
      <c r="P7">
        <v>0</v>
      </c>
      <c r="Q7" s="5">
        <f t="shared" si="3"/>
        <v>0</v>
      </c>
      <c r="R7" s="1">
        <f>VLOOKUP(A7,'ADM Data'!$A$2:$J$357,10,FALSE)</f>
        <v>56.852182999999997</v>
      </c>
      <c r="S7" s="5">
        <f t="shared" si="4"/>
        <v>9560.86</v>
      </c>
      <c r="T7" s="5">
        <f t="shared" si="5"/>
        <v>0</v>
      </c>
      <c r="U7" s="5">
        <f t="shared" si="6"/>
        <v>2274.0873199999996</v>
      </c>
      <c r="V7" s="5">
        <f t="shared" si="7"/>
        <v>55651.362561110596</v>
      </c>
      <c r="W7" s="5">
        <f t="shared" si="8"/>
        <v>601480.93656210578</v>
      </c>
    </row>
    <row r="8" spans="1:24">
      <c r="A8" t="s">
        <v>425</v>
      </c>
      <c r="B8" t="s">
        <v>1918</v>
      </c>
      <c r="C8" t="s">
        <v>108</v>
      </c>
      <c r="D8" s="12" t="s">
        <v>1070</v>
      </c>
      <c r="E8" s="5">
        <f>VLOOKUP(A8,'Base Cost'!$A$5:$AF$361,28,FALSE)</f>
        <v>3576032.579786907</v>
      </c>
      <c r="F8" s="5">
        <f>VLOOKUP(A8,'B.spe ed'!$A$5:$R$360,18,FALSE)</f>
        <v>546498.54999999993</v>
      </c>
      <c r="G8" s="5">
        <f>VLOOKUP(A8,'C.DPIA'!$A$5:$M$360,13,FALSE)</f>
        <v>355866.16667176964</v>
      </c>
      <c r="H8" s="5">
        <f>VLOOKUP(A8,D.EL!$A$5:$M$359,13,FALSE)</f>
        <v>0</v>
      </c>
      <c r="I8" s="132">
        <f>VLOOKUP(A8,E.CTE!$A$5:$R$360,18,FALSE)</f>
        <v>1957223.5154146547</v>
      </c>
      <c r="J8" s="5">
        <f t="shared" si="0"/>
        <v>6435620.8118733317</v>
      </c>
      <c r="K8" s="5">
        <v>1767862.16</v>
      </c>
      <c r="L8" s="5">
        <f t="shared" si="1"/>
        <v>6435620.8118733317</v>
      </c>
      <c r="M8" s="5">
        <f>VLOOKUP(A8,G.Transportation!$A$5:$G$359,7,FALSE)</f>
        <v>0</v>
      </c>
      <c r="N8" s="5">
        <f t="shared" si="2"/>
        <v>174855.06520000001</v>
      </c>
      <c r="O8" s="5">
        <v>2238570.44</v>
      </c>
      <c r="P8">
        <v>215.46</v>
      </c>
      <c r="Q8" s="5">
        <f t="shared" si="3"/>
        <v>10429.806352919335</v>
      </c>
      <c r="R8" s="1">
        <f>VLOOKUP(A8,'ADM Data'!$A$2:$J$357,10,FALSE)</f>
        <v>437.13766300000003</v>
      </c>
      <c r="S8" s="5">
        <f t="shared" si="4"/>
        <v>15122.18</v>
      </c>
      <c r="T8" s="5">
        <f t="shared" si="5"/>
        <v>0</v>
      </c>
      <c r="U8" s="5">
        <f t="shared" si="6"/>
        <v>17485.506520000003</v>
      </c>
      <c r="V8" s="5">
        <f t="shared" si="7"/>
        <v>427904.52870964666</v>
      </c>
      <c r="W8" s="5">
        <f t="shared" si="8"/>
        <v>7055865.9123029783</v>
      </c>
    </row>
    <row r="9" spans="1:24">
      <c r="A9" t="s">
        <v>553</v>
      </c>
      <c r="B9" t="s">
        <v>2805</v>
      </c>
      <c r="C9" t="s">
        <v>555</v>
      </c>
      <c r="D9" s="12" t="s">
        <v>1070</v>
      </c>
      <c r="E9" s="5">
        <f>VLOOKUP(A9,'Base Cost'!$A$5:$AF$361,28,FALSE)</f>
        <v>912771.44434530893</v>
      </c>
      <c r="F9" s="5">
        <f>VLOOKUP(A9,'B.spe ed'!$A$5:$R$360,18,FALSE)</f>
        <v>202984</v>
      </c>
      <c r="G9" s="5">
        <f>VLOOKUP(A9,'C.DPIA'!$A$5:$M$360,13,FALSE)</f>
        <v>164316.1063329429</v>
      </c>
      <c r="H9" s="5">
        <f>VLOOKUP(A9,D.EL!$A$5:$M$359,13,FALSE)</f>
        <v>0</v>
      </c>
      <c r="I9" s="132">
        <f>VLOOKUP(A9,E.CTE!$A$5:$R$360,18,FALSE)</f>
        <v>6451.238881938817</v>
      </c>
      <c r="J9" s="5">
        <f t="shared" si="0"/>
        <v>1286522.7895601906</v>
      </c>
      <c r="K9" s="5">
        <v>821824.58</v>
      </c>
      <c r="L9" s="5">
        <f t="shared" si="1"/>
        <v>1286522.7895601906</v>
      </c>
      <c r="M9" s="5">
        <f>VLOOKUP(A9,G.Transportation!$A$5:$G$359,7,FALSE)</f>
        <v>0</v>
      </c>
      <c r="N9" s="5">
        <f t="shared" si="2"/>
        <v>44232.924400000004</v>
      </c>
      <c r="O9" s="5">
        <v>1921297.12</v>
      </c>
      <c r="P9">
        <v>222.52</v>
      </c>
      <c r="Q9" s="5">
        <f t="shared" si="3"/>
        <v>8674.3471220564443</v>
      </c>
      <c r="R9" s="1">
        <f>VLOOKUP(A9,'ADM Data'!$A$2:$J$357,10,FALSE)</f>
        <v>110.582311</v>
      </c>
      <c r="S9" s="5">
        <f t="shared" si="4"/>
        <v>12034.07</v>
      </c>
      <c r="T9" s="5">
        <f t="shared" si="5"/>
        <v>0</v>
      </c>
      <c r="U9" s="5">
        <f t="shared" si="6"/>
        <v>4423.2924400000002</v>
      </c>
      <c r="V9" s="5">
        <f t="shared" si="7"/>
        <v>108246.6135435202</v>
      </c>
      <c r="W9" s="5">
        <f t="shared" si="8"/>
        <v>1443425.6199437107</v>
      </c>
    </row>
    <row r="10" spans="1:24">
      <c r="A10" t="s">
        <v>2770</v>
      </c>
      <c r="B10" t="s">
        <v>2771</v>
      </c>
      <c r="C10" t="s">
        <v>1183</v>
      </c>
      <c r="D10" s="12" t="s">
        <v>1070</v>
      </c>
      <c r="E10" s="5">
        <f>VLOOKUP(A10,'Base Cost'!$A$5:$AF$361,28,FALSE)</f>
        <v>340906.70761289552</v>
      </c>
      <c r="F10" s="5">
        <f>VLOOKUP(A10,'B.spe ed'!$A$5:$R$360,18,FALSE)</f>
        <v>93017.349999999991</v>
      </c>
      <c r="G10" s="5">
        <f>VLOOKUP(A10,'C.DPIA'!$A$5:$M$360,13,FALSE)</f>
        <v>2297.9645615081104</v>
      </c>
      <c r="H10" s="5">
        <f>VLOOKUP(A10,D.EL!$A$5:$M$359,13,FALSE)</f>
        <v>0</v>
      </c>
      <c r="I10" s="132">
        <f>VLOOKUP(A10,E.CTE!$A$5:$R$360,18,FALSE)</f>
        <v>49655.511573523014</v>
      </c>
      <c r="J10" s="5">
        <f t="shared" si="0"/>
        <v>485877.53374792659</v>
      </c>
      <c r="K10" s="5">
        <v>353964.82</v>
      </c>
      <c r="L10" s="5">
        <f t="shared" si="1"/>
        <v>485877.53374792659</v>
      </c>
      <c r="M10" s="5">
        <f>VLOOKUP(A10,G.Transportation!$A$5:$G$359,7,FALSE)</f>
        <v>0</v>
      </c>
      <c r="N10" s="5">
        <f t="shared" si="2"/>
        <v>17028.484800000002</v>
      </c>
      <c r="O10" s="5">
        <v>0</v>
      </c>
      <c r="P10">
        <v>0</v>
      </c>
      <c r="Q10" s="5">
        <f t="shared" si="3"/>
        <v>0</v>
      </c>
      <c r="R10" s="1">
        <f>VLOOKUP(A10,'ADM Data'!$A$2:$J$357,10,FALSE)</f>
        <v>42.571212000000003</v>
      </c>
      <c r="S10" s="5">
        <f t="shared" si="4"/>
        <v>11813.29</v>
      </c>
      <c r="T10" s="5">
        <f t="shared" si="5"/>
        <v>0</v>
      </c>
      <c r="U10" s="5">
        <f t="shared" si="6"/>
        <v>1702.8484800000001</v>
      </c>
      <c r="V10" s="5">
        <f t="shared" si="7"/>
        <v>41672.031374378399</v>
      </c>
      <c r="W10" s="5">
        <f t="shared" si="8"/>
        <v>546280.89840230497</v>
      </c>
    </row>
    <row r="11" spans="1:24">
      <c r="A11" t="s">
        <v>537</v>
      </c>
      <c r="B11" t="s">
        <v>1948</v>
      </c>
      <c r="C11" t="s">
        <v>75</v>
      </c>
      <c r="D11" s="12" t="s">
        <v>1070</v>
      </c>
      <c r="E11" s="5">
        <f>VLOOKUP(A11,'Base Cost'!$A$5:$AF$361,28,FALSE)</f>
        <v>2984651.9767220365</v>
      </c>
      <c r="F11" s="5">
        <f>VLOOKUP(A11,'B.spe ed'!$A$5:$R$360,18,FALSE)</f>
        <v>781796.49</v>
      </c>
      <c r="G11" s="5">
        <f>VLOOKUP(A11,'C.DPIA'!$A$5:$M$360,13,FALSE)</f>
        <v>193199.02750027698</v>
      </c>
      <c r="H11" s="5">
        <f>VLOOKUP(A11,D.EL!$A$5:$M$359,13,FALSE)</f>
        <v>4141.0137268904436</v>
      </c>
      <c r="I11" s="132">
        <f>VLOOKUP(A11,E.CTE!$A$5:$R$360,18,FALSE)</f>
        <v>0</v>
      </c>
      <c r="J11" s="5">
        <f t="shared" si="0"/>
        <v>3963788.5079492042</v>
      </c>
      <c r="K11" s="5">
        <v>921711.85</v>
      </c>
      <c r="L11" s="5">
        <f t="shared" si="1"/>
        <v>3963788.5079492042</v>
      </c>
      <c r="M11" s="5">
        <f>VLOOKUP(A11,G.Transportation!$A$5:$G$359,7,FALSE)</f>
        <v>0</v>
      </c>
      <c r="N11" s="5">
        <f t="shared" si="2"/>
        <v>155796.76239999998</v>
      </c>
      <c r="O11" s="5">
        <v>1904739.28</v>
      </c>
      <c r="P11">
        <v>232.58</v>
      </c>
      <c r="Q11" s="5">
        <f t="shared" si="3"/>
        <v>8229.6890807464097</v>
      </c>
      <c r="R11" s="1">
        <f>VLOOKUP(A11,'ADM Data'!$A$2:$J$357,10,FALSE)</f>
        <v>389.49190599999997</v>
      </c>
      <c r="S11" s="5">
        <f t="shared" si="4"/>
        <v>10576.82</v>
      </c>
      <c r="T11" s="5">
        <f t="shared" si="5"/>
        <v>0</v>
      </c>
      <c r="U11" s="5">
        <f t="shared" si="6"/>
        <v>15579.676239999999</v>
      </c>
      <c r="V11" s="5">
        <f t="shared" si="7"/>
        <v>381265.13585984916</v>
      </c>
      <c r="W11" s="5">
        <f t="shared" si="8"/>
        <v>4516430.0824490534</v>
      </c>
    </row>
    <row r="12" spans="1:24">
      <c r="A12" t="s">
        <v>2839</v>
      </c>
      <c r="B12" t="s">
        <v>2908</v>
      </c>
      <c r="C12" t="s">
        <v>75</v>
      </c>
      <c r="D12" s="12" t="s">
        <v>1823</v>
      </c>
      <c r="E12" s="5">
        <f>VLOOKUP(A12,'Base Cost'!$A$5:$AF$361,28,FALSE)</f>
        <v>1011676.3572123039</v>
      </c>
      <c r="F12" s="5">
        <f>VLOOKUP(A12,'B.spe ed'!$A$5:$R$360,18,FALSE)</f>
        <v>134708.06</v>
      </c>
      <c r="G12" s="5">
        <f>VLOOKUP(A12,'C.DPIA'!$A$5:$M$360,13,FALSE)</f>
        <v>0</v>
      </c>
      <c r="H12" s="5">
        <f>VLOOKUP(A12,D.EL!$A$5:$M$359,13,FALSE)</f>
        <v>5814.8506907552373</v>
      </c>
      <c r="I12" s="132">
        <f>VLOOKUP(A12,E.CTE!$A$5:$R$360,18,FALSE)</f>
        <v>0</v>
      </c>
      <c r="J12" s="5">
        <f t="shared" si="0"/>
        <v>1152199.2679030593</v>
      </c>
      <c r="K12" s="5">
        <v>568587.02</v>
      </c>
      <c r="L12" s="5">
        <f t="shared" si="1"/>
        <v>1152199.2679030593</v>
      </c>
      <c r="M12" s="5">
        <f>VLOOKUP(A12,G.Transportation!$A$5:$G$359,7,FALSE)</f>
        <v>0</v>
      </c>
      <c r="N12" s="5">
        <f t="shared" si="2"/>
        <v>0</v>
      </c>
      <c r="O12" s="5">
        <v>0</v>
      </c>
      <c r="P12">
        <v>0</v>
      </c>
      <c r="Q12" s="5">
        <f t="shared" si="3"/>
        <v>0</v>
      </c>
      <c r="R12" s="1">
        <f>VLOOKUP(A12,'ADM Data'!$A$2:$J$357,10,FALSE)</f>
        <v>132.094561</v>
      </c>
      <c r="S12" s="5">
        <f t="shared" si="4"/>
        <v>8722.5300000000007</v>
      </c>
      <c r="T12" s="5">
        <f t="shared" si="5"/>
        <v>0</v>
      </c>
      <c r="U12" s="5">
        <f t="shared" si="6"/>
        <v>5283.78244</v>
      </c>
      <c r="V12" s="5">
        <f t="shared" si="7"/>
        <v>3232.6121525367548</v>
      </c>
      <c r="W12" s="5">
        <f t="shared" si="8"/>
        <v>1160715.6624955961</v>
      </c>
    </row>
    <row r="13" spans="1:24">
      <c r="A13" t="s">
        <v>586</v>
      </c>
      <c r="B13" t="s">
        <v>587</v>
      </c>
      <c r="C13" t="s">
        <v>98</v>
      </c>
      <c r="D13" s="12" t="s">
        <v>1070</v>
      </c>
      <c r="E13" s="5">
        <f>VLOOKUP(A13,'Base Cost'!$A$5:$AF$361,28,FALSE)</f>
        <v>757244.62847743812</v>
      </c>
      <c r="F13" s="5">
        <f>VLOOKUP(A13,'B.spe ed'!$A$5:$R$360,18,FALSE)</f>
        <v>156355.08000000002</v>
      </c>
      <c r="G13" s="5">
        <f>VLOOKUP(A13,'C.DPIA'!$A$5:$M$360,13,FALSE)</f>
        <v>115212.92259019762</v>
      </c>
      <c r="H13" s="5">
        <f>VLOOKUP(A13,D.EL!$A$5:$M$359,13,FALSE)</f>
        <v>0</v>
      </c>
      <c r="I13" s="132">
        <f>VLOOKUP(A13,E.CTE!$A$5:$R$360,18,FALSE)</f>
        <v>265208.47186414932</v>
      </c>
      <c r="J13" s="5">
        <f t="shared" si="0"/>
        <v>1294021.1029317852</v>
      </c>
      <c r="K13" s="5">
        <v>920553.59</v>
      </c>
      <c r="L13" s="5">
        <f t="shared" si="1"/>
        <v>1294021.1029317852</v>
      </c>
      <c r="M13" s="5">
        <f>VLOOKUP(A13,G.Transportation!$A$5:$G$359,7,FALSE)</f>
        <v>81567.98000000001</v>
      </c>
      <c r="N13" s="5">
        <f t="shared" si="2"/>
        <v>32870.312400000003</v>
      </c>
      <c r="O13" s="5">
        <v>0</v>
      </c>
      <c r="P13">
        <v>0</v>
      </c>
      <c r="Q13" s="5">
        <f t="shared" si="3"/>
        <v>0</v>
      </c>
      <c r="R13" s="1">
        <f>VLOOKUP(A13,'ADM Data'!$A$2:$J$357,10,FALSE)</f>
        <v>82.175781000000001</v>
      </c>
      <c r="S13" s="5">
        <f t="shared" si="4"/>
        <v>17139.59</v>
      </c>
      <c r="T13" s="5">
        <f t="shared" si="5"/>
        <v>0</v>
      </c>
      <c r="U13" s="5">
        <f t="shared" si="6"/>
        <v>3287.0312400000003</v>
      </c>
      <c r="V13" s="5">
        <f t="shared" si="7"/>
        <v>80440.080588874203</v>
      </c>
      <c r="W13" s="5">
        <f t="shared" si="8"/>
        <v>1492186.5071606592</v>
      </c>
    </row>
    <row r="14" spans="1:24">
      <c r="A14" t="s">
        <v>429</v>
      </c>
      <c r="B14" t="s">
        <v>430</v>
      </c>
      <c r="C14" t="s">
        <v>98</v>
      </c>
      <c r="D14" s="12" t="s">
        <v>1070</v>
      </c>
      <c r="E14" s="5">
        <f>VLOOKUP(A14,'Base Cost'!$A$5:$AF$361,28,FALSE)</f>
        <v>3125545.5757664079</v>
      </c>
      <c r="F14" s="5">
        <f>VLOOKUP(A14,'B.spe ed'!$A$5:$R$360,18,FALSE)</f>
        <v>462917.93</v>
      </c>
      <c r="G14" s="5">
        <f>VLOOKUP(A14,'C.DPIA'!$A$5:$M$360,13,FALSE)</f>
        <v>380198.45459846826</v>
      </c>
      <c r="H14" s="5">
        <f>VLOOKUP(A14,D.EL!$A$5:$M$359,13,FALSE)</f>
        <v>2886.63039688868</v>
      </c>
      <c r="I14" s="132">
        <f>VLOOKUP(A14,E.CTE!$A$5:$R$360,18,FALSE)</f>
        <v>0</v>
      </c>
      <c r="J14" s="5">
        <f t="shared" si="0"/>
        <v>3971548.5907617649</v>
      </c>
      <c r="K14" s="5">
        <v>2531462.5499999998</v>
      </c>
      <c r="L14" s="5">
        <f t="shared" si="1"/>
        <v>3971548.5907617649</v>
      </c>
      <c r="M14" s="5">
        <f>VLOOKUP(A14,G.Transportation!$A$5:$G$359,7,FALSE)</f>
        <v>0</v>
      </c>
      <c r="N14" s="5">
        <f t="shared" si="2"/>
        <v>153256.80560000002</v>
      </c>
      <c r="O14" s="5">
        <v>3171320.5</v>
      </c>
      <c r="P14">
        <v>360.76</v>
      </c>
      <c r="Q14" s="5">
        <f t="shared" si="3"/>
        <v>8830.7455394167864</v>
      </c>
      <c r="R14" s="1">
        <f>VLOOKUP(A14,'ADM Data'!$A$2:$J$357,10,FALSE)</f>
        <v>383.14201400000002</v>
      </c>
      <c r="S14" s="5">
        <f t="shared" si="4"/>
        <v>10765.74</v>
      </c>
      <c r="T14" s="5">
        <f t="shared" si="5"/>
        <v>0</v>
      </c>
      <c r="U14" s="5">
        <f t="shared" si="6"/>
        <v>15325.680560000001</v>
      </c>
      <c r="V14" s="5">
        <f t="shared" si="7"/>
        <v>375049.36500869482</v>
      </c>
      <c r="W14" s="5">
        <f t="shared" si="8"/>
        <v>4515180.4419304598</v>
      </c>
    </row>
    <row r="15" spans="1:24">
      <c r="A15" t="s">
        <v>376</v>
      </c>
      <c r="B15" t="s">
        <v>377</v>
      </c>
      <c r="C15" t="s">
        <v>98</v>
      </c>
      <c r="D15" s="12" t="s">
        <v>1070</v>
      </c>
      <c r="E15" s="5">
        <f>VLOOKUP(A15,'Base Cost'!$A$5:$AF$361,28,FALSE)</f>
        <v>1131703.5560521639</v>
      </c>
      <c r="F15" s="5">
        <f>VLOOKUP(A15,'B.spe ed'!$A$5:$R$360,18,FALSE)</f>
        <v>262982.31773200002</v>
      </c>
      <c r="G15" s="5">
        <f>VLOOKUP(A15,'C.DPIA'!$A$5:$M$360,13,FALSE)</f>
        <v>120180.1689444924</v>
      </c>
      <c r="H15" s="5">
        <f>VLOOKUP(A15,D.EL!$A$5:$M$359,13,FALSE)</f>
        <v>1488.1719105631432</v>
      </c>
      <c r="I15" s="132">
        <f>VLOOKUP(A15,E.CTE!$A$5:$R$360,18,FALSE)</f>
        <v>0</v>
      </c>
      <c r="J15" s="5">
        <f t="shared" si="0"/>
        <v>1516354.2146392197</v>
      </c>
      <c r="K15" s="5">
        <v>1121130.5900000001</v>
      </c>
      <c r="L15" s="5">
        <f t="shared" si="1"/>
        <v>1516354.2146392197</v>
      </c>
      <c r="M15" s="5">
        <f>VLOOKUP(A15,G.Transportation!$A$5:$G$359,7,FALSE)</f>
        <v>0</v>
      </c>
      <c r="N15" s="5">
        <f t="shared" si="2"/>
        <v>56938.0164</v>
      </c>
      <c r="O15" s="5">
        <v>1131764.8799999999</v>
      </c>
      <c r="P15">
        <v>118.5</v>
      </c>
      <c r="Q15" s="5">
        <f t="shared" si="3"/>
        <v>9590.8384810126572</v>
      </c>
      <c r="R15" s="1">
        <f>VLOOKUP(A15,'ADM Data'!$A$2:$J$357,10,FALSE)</f>
        <v>142.34504100000001</v>
      </c>
      <c r="S15" s="5">
        <f t="shared" si="4"/>
        <v>11052.67</v>
      </c>
      <c r="T15" s="5">
        <f t="shared" si="5"/>
        <v>0</v>
      </c>
      <c r="U15" s="5">
        <f t="shared" si="6"/>
        <v>5693.8016400000006</v>
      </c>
      <c r="V15" s="5">
        <f t="shared" si="7"/>
        <v>139338.4575130062</v>
      </c>
      <c r="W15" s="5">
        <f t="shared" si="8"/>
        <v>1718324.4901922259</v>
      </c>
    </row>
    <row r="16" spans="1:24">
      <c r="A16" t="s">
        <v>1974</v>
      </c>
      <c r="B16" t="s">
        <v>1975</v>
      </c>
      <c r="C16" t="s">
        <v>98</v>
      </c>
      <c r="D16" s="12" t="s">
        <v>1070</v>
      </c>
      <c r="E16" s="5">
        <f>VLOOKUP(A16,'Base Cost'!$A$5:$AF$361,28,FALSE)</f>
        <v>483680.7972020444</v>
      </c>
      <c r="F16" s="5">
        <f>VLOOKUP(A16,'B.spe ed'!$A$5:$R$360,18,FALSE)</f>
        <v>258877.18</v>
      </c>
      <c r="G16" s="5">
        <f>VLOOKUP(A16,'C.DPIA'!$A$5:$M$360,13,FALSE)</f>
        <v>66111.963277380521</v>
      </c>
      <c r="H16" s="5">
        <f>VLOOKUP(A16,D.EL!$A$5:$M$359,13,FALSE)</f>
        <v>0</v>
      </c>
      <c r="I16" s="132">
        <f>VLOOKUP(A16,E.CTE!$A$5:$R$360,18,FALSE)</f>
        <v>0</v>
      </c>
      <c r="J16" s="5">
        <f t="shared" si="0"/>
        <v>808669.9404794249</v>
      </c>
      <c r="K16" s="5">
        <v>716564.57</v>
      </c>
      <c r="L16" s="5">
        <f t="shared" si="1"/>
        <v>808669.9404794249</v>
      </c>
      <c r="M16" s="5">
        <f>VLOOKUP(A16,G.Transportation!$A$5:$G$359,7,FALSE)</f>
        <v>0</v>
      </c>
      <c r="N16" s="5">
        <f t="shared" si="2"/>
        <v>25245.626</v>
      </c>
      <c r="O16" s="5">
        <v>0</v>
      </c>
      <c r="P16">
        <v>0</v>
      </c>
      <c r="Q16" s="5">
        <f t="shared" si="3"/>
        <v>0</v>
      </c>
      <c r="R16" s="1">
        <f>VLOOKUP(A16,'ADM Data'!$A$2:$J$357,10,FALSE)</f>
        <v>63.114064999999997</v>
      </c>
      <c r="S16" s="5">
        <f t="shared" si="4"/>
        <v>13212.83</v>
      </c>
      <c r="T16" s="5">
        <f t="shared" si="5"/>
        <v>0</v>
      </c>
      <c r="U16" s="5">
        <f t="shared" si="6"/>
        <v>2524.5625999999997</v>
      </c>
      <c r="V16" s="5">
        <f t="shared" si="7"/>
        <v>61780.982341882998</v>
      </c>
      <c r="W16" s="5">
        <f t="shared" si="8"/>
        <v>898221.1114213079</v>
      </c>
    </row>
    <row r="17" spans="1:23">
      <c r="A17" t="s">
        <v>439</v>
      </c>
      <c r="B17" t="s">
        <v>1922</v>
      </c>
      <c r="C17" t="s">
        <v>80</v>
      </c>
      <c r="D17" s="12" t="s">
        <v>1070</v>
      </c>
      <c r="E17" s="5">
        <f>VLOOKUP(A17,'Base Cost'!$A$5:$AF$361,28,FALSE)</f>
        <v>2015458.8936307172</v>
      </c>
      <c r="F17" s="5">
        <f>VLOOKUP(A17,'B.spe ed'!$A$5:$R$360,18,FALSE)</f>
        <v>1049535.9799670691</v>
      </c>
      <c r="G17" s="5">
        <f>VLOOKUP(A17,'C.DPIA'!$A$5:$M$360,13,FALSE)</f>
        <v>9467.2545605993073</v>
      </c>
      <c r="H17" s="5">
        <f>VLOOKUP(A17,D.EL!$A$5:$M$359,13,FALSE)</f>
        <v>0</v>
      </c>
      <c r="I17" s="132">
        <f>VLOOKUP(A17,E.CTE!$A$5:$R$360,18,FALSE)</f>
        <v>0</v>
      </c>
      <c r="J17" s="5">
        <f t="shared" si="0"/>
        <v>3074462.1281583854</v>
      </c>
      <c r="K17" s="5">
        <v>3575517.68</v>
      </c>
      <c r="L17" s="5">
        <f t="shared" si="1"/>
        <v>3074462.1281583854</v>
      </c>
      <c r="M17" s="5">
        <f>VLOOKUP(A17,G.Transportation!$A$5:$G$359,7,FALSE)</f>
        <v>0</v>
      </c>
      <c r="N17" s="5">
        <f t="shared" si="2"/>
        <v>100665.5252</v>
      </c>
      <c r="O17" s="5">
        <v>3619120.39</v>
      </c>
      <c r="P17">
        <v>372.2</v>
      </c>
      <c r="Q17" s="5">
        <f t="shared" si="3"/>
        <v>9763.6705158516925</v>
      </c>
      <c r="R17" s="1">
        <f>VLOOKUP(A17,'ADM Data'!$A$2:$J$357,10,FALSE)</f>
        <v>251.663813</v>
      </c>
      <c r="S17" s="5">
        <f t="shared" si="4"/>
        <v>12616.54</v>
      </c>
      <c r="T17" s="5">
        <f t="shared" si="5"/>
        <v>0</v>
      </c>
      <c r="U17" s="5">
        <f t="shared" si="6"/>
        <v>10066.552520000001</v>
      </c>
      <c r="V17" s="5">
        <f t="shared" si="7"/>
        <v>246348.2202745766</v>
      </c>
      <c r="W17" s="5">
        <f t="shared" si="8"/>
        <v>3431542.4261529618</v>
      </c>
    </row>
    <row r="18" spans="1:23">
      <c r="A18" t="s">
        <v>73</v>
      </c>
      <c r="B18" t="s">
        <v>74</v>
      </c>
      <c r="C18" t="s">
        <v>75</v>
      </c>
      <c r="D18" s="12" t="s">
        <v>1070</v>
      </c>
      <c r="E18" s="5">
        <f>VLOOKUP(A18,'Base Cost'!$A$5:$AF$361,28,FALSE)</f>
        <v>2564746.2225676072</v>
      </c>
      <c r="F18" s="5">
        <f>VLOOKUP(A18,'B.spe ed'!$A$5:$R$360,18,FALSE)</f>
        <v>312597.92</v>
      </c>
      <c r="G18" s="5">
        <f>VLOOKUP(A18,'C.DPIA'!$A$5:$M$360,13,FALSE)</f>
        <v>463186.22408303001</v>
      </c>
      <c r="H18" s="5">
        <f>VLOOKUP(A18,D.EL!$A$5:$M$359,13,FALSE)</f>
        <v>9636.8353579413251</v>
      </c>
      <c r="I18" s="132">
        <f>VLOOKUP(A18,E.CTE!$A$5:$R$360,18,FALSE)</f>
        <v>0</v>
      </c>
      <c r="J18" s="5">
        <f t="shared" si="0"/>
        <v>3350167.2020085785</v>
      </c>
      <c r="K18" s="5">
        <v>4129094.24</v>
      </c>
      <c r="L18" s="5">
        <f t="shared" si="1"/>
        <v>3350167.2020085785</v>
      </c>
      <c r="M18" s="5">
        <f>VLOOKUP(A18,G.Transportation!$A$5:$G$359,7,FALSE)</f>
        <v>270110.36</v>
      </c>
      <c r="N18" s="5">
        <f t="shared" si="2"/>
        <v>124686.99320000001</v>
      </c>
      <c r="O18" s="5">
        <v>3958743.22</v>
      </c>
      <c r="P18">
        <v>487.49</v>
      </c>
      <c r="Q18" s="5">
        <f t="shared" si="3"/>
        <v>8160.7454905741661</v>
      </c>
      <c r="R18" s="1">
        <f>VLOOKUP(A18,'ADM Data'!$A$2:$J$357,10,FALSE)</f>
        <v>311.71748300000002</v>
      </c>
      <c r="S18" s="5">
        <f t="shared" si="4"/>
        <v>12013.97</v>
      </c>
      <c r="T18" s="5">
        <f t="shared" si="5"/>
        <v>0</v>
      </c>
      <c r="U18" s="5">
        <f t="shared" si="6"/>
        <v>12468.69932</v>
      </c>
      <c r="V18" s="5">
        <f t="shared" si="7"/>
        <v>305133.4486675706</v>
      </c>
      <c r="W18" s="5">
        <f t="shared" si="8"/>
        <v>4062566.7031961489</v>
      </c>
    </row>
    <row r="19" spans="1:23">
      <c r="A19" t="s">
        <v>668</v>
      </c>
      <c r="B19" t="s">
        <v>2002</v>
      </c>
      <c r="C19" t="s">
        <v>72</v>
      </c>
      <c r="D19" s="12" t="s">
        <v>1070</v>
      </c>
      <c r="E19" s="5">
        <f>VLOOKUP(A19,'Base Cost'!$A$5:$AF$361,28,FALSE)</f>
        <v>4497213.2944678171</v>
      </c>
      <c r="F19" s="5">
        <f>VLOOKUP(A19,'B.spe ed'!$A$5:$R$360,18,FALSE)</f>
        <v>349520.68773200002</v>
      </c>
      <c r="G19" s="5">
        <f>VLOOKUP(A19,'C.DPIA'!$A$5:$M$360,13,FALSE)</f>
        <v>645106.41943564615</v>
      </c>
      <c r="H19" s="5">
        <f>VLOOKUP(A19,D.EL!$A$5:$M$359,13,FALSE)</f>
        <v>867.84153300000014</v>
      </c>
      <c r="I19" s="132">
        <f>VLOOKUP(A19,E.CTE!$A$5:$R$360,18,FALSE)</f>
        <v>0</v>
      </c>
      <c r="J19" s="5">
        <f t="shared" si="0"/>
        <v>5492708.243168463</v>
      </c>
      <c r="K19" s="5">
        <v>3711130.76</v>
      </c>
      <c r="L19" s="5">
        <f t="shared" si="1"/>
        <v>5492708.243168463</v>
      </c>
      <c r="M19" s="5">
        <f>VLOOKUP(A19,G.Transportation!$A$5:$G$359,7,FALSE)</f>
        <v>0</v>
      </c>
      <c r="N19" s="5">
        <f t="shared" si="2"/>
        <v>220021.70800000004</v>
      </c>
      <c r="O19" s="5">
        <v>3793897.63</v>
      </c>
      <c r="P19">
        <v>447.59</v>
      </c>
      <c r="Q19" s="5">
        <f t="shared" si="3"/>
        <v>8516.3588042628307</v>
      </c>
      <c r="R19" s="1">
        <f>VLOOKUP(A19,'ADM Data'!$A$2:$J$357,10,FALSE)</f>
        <v>550.05427000000009</v>
      </c>
      <c r="S19" s="5">
        <f t="shared" si="4"/>
        <v>10385.76</v>
      </c>
      <c r="T19" s="5">
        <f t="shared" si="5"/>
        <v>0</v>
      </c>
      <c r="U19" s="5">
        <f t="shared" si="6"/>
        <v>22002.170800000004</v>
      </c>
      <c r="V19" s="5">
        <f t="shared" si="7"/>
        <v>538436.13371991413</v>
      </c>
      <c r="W19" s="5">
        <f t="shared" si="8"/>
        <v>6273168.2556883767</v>
      </c>
    </row>
    <row r="20" spans="1:23">
      <c r="A20" t="s">
        <v>738</v>
      </c>
      <c r="B20" t="s">
        <v>739</v>
      </c>
      <c r="C20" t="s">
        <v>98</v>
      </c>
      <c r="D20" s="12" t="s">
        <v>1823</v>
      </c>
      <c r="E20" s="5">
        <f>VLOOKUP(A20,'Base Cost'!$A$5:$AF$361,28,FALSE)</f>
        <v>43800410.167361379</v>
      </c>
      <c r="F20" s="5">
        <f>VLOOKUP(A20,'B.spe ed'!$A$5:$R$360,18,FALSE)</f>
        <v>10699963.963236559</v>
      </c>
      <c r="G20" s="5">
        <f>VLOOKUP(A20,'C.DPIA'!$A$5:$M$360,13,FALSE)</f>
        <v>0</v>
      </c>
      <c r="H20" s="5">
        <f>VLOOKUP(A20,D.EL!$A$5:$M$359,13,FALSE)</f>
        <v>117034.91577845835</v>
      </c>
      <c r="I20" s="132">
        <f>VLOOKUP(A20,E.CTE!$A$5:$R$360,18,FALSE)</f>
        <v>2487467.0600792058</v>
      </c>
      <c r="J20" s="5">
        <f t="shared" si="0"/>
        <v>57104876.106455594</v>
      </c>
      <c r="K20" s="5">
        <v>14618647.35</v>
      </c>
      <c r="L20" s="5">
        <f t="shared" si="1"/>
        <v>57104876.106455594</v>
      </c>
      <c r="M20" s="5">
        <f>VLOOKUP(A20,G.Transportation!$A$5:$G$359,7,FALSE)</f>
        <v>0</v>
      </c>
      <c r="N20" s="5">
        <f t="shared" si="2"/>
        <v>0</v>
      </c>
      <c r="O20" s="5">
        <v>32458622.210000001</v>
      </c>
      <c r="P20">
        <v>4703.5600000000004</v>
      </c>
      <c r="Q20" s="5">
        <f t="shared" si="3"/>
        <v>6940.9427954145367</v>
      </c>
      <c r="R20" s="1">
        <f>VLOOKUP(A20,'ADM Data'!$A$2:$J$357,10,FALSE)</f>
        <v>5322.8646350000008</v>
      </c>
      <c r="S20" s="5">
        <f t="shared" si="4"/>
        <v>10728.22</v>
      </c>
      <c r="T20" s="5">
        <f t="shared" si="5"/>
        <v>0</v>
      </c>
      <c r="U20" s="5">
        <f t="shared" si="6"/>
        <v>212914.58540000004</v>
      </c>
      <c r="V20" s="5">
        <f t="shared" si="7"/>
        <v>130260.90381881145</v>
      </c>
      <c r="W20" s="5">
        <f t="shared" si="8"/>
        <v>57448051.595674403</v>
      </c>
    </row>
    <row r="21" spans="1:23">
      <c r="A21" t="s">
        <v>419</v>
      </c>
      <c r="B21" t="s">
        <v>1917</v>
      </c>
      <c r="C21" t="s">
        <v>68</v>
      </c>
      <c r="D21" s="12" t="s">
        <v>1070</v>
      </c>
      <c r="E21" s="5">
        <f>VLOOKUP(A21,'Base Cost'!$A$5:$AF$361,28,FALSE)</f>
        <v>1086629.461313501</v>
      </c>
      <c r="F21" s="5">
        <f>VLOOKUP(A21,'B.spe ed'!$A$5:$R$360,18,FALSE)</f>
        <v>150691.81</v>
      </c>
      <c r="G21" s="5">
        <f>VLOOKUP(A21,'C.DPIA'!$A$5:$M$360,13,FALSE)</f>
        <v>131266.76894839446</v>
      </c>
      <c r="H21" s="5">
        <f>VLOOKUP(A21,D.EL!$A$5:$M$359,13,FALSE)</f>
        <v>1292.1454301708422</v>
      </c>
      <c r="I21" s="132">
        <f>VLOOKUP(A21,E.CTE!$A$5:$R$360,18,FALSE)</f>
        <v>0</v>
      </c>
      <c r="J21" s="5">
        <f t="shared" si="0"/>
        <v>1369880.1856920663</v>
      </c>
      <c r="K21" s="5">
        <v>877721.99</v>
      </c>
      <c r="L21" s="5">
        <f t="shared" si="1"/>
        <v>1369880.1856920663</v>
      </c>
      <c r="M21" s="5">
        <f>VLOOKUP(A21,G.Transportation!$A$5:$G$359,7,FALSE)</f>
        <v>0</v>
      </c>
      <c r="N21" s="5">
        <f t="shared" si="2"/>
        <v>53214.743199999997</v>
      </c>
      <c r="O21" s="5">
        <v>871115.02</v>
      </c>
      <c r="P21">
        <v>96.1</v>
      </c>
      <c r="Q21" s="5">
        <f t="shared" si="3"/>
        <v>9104.7524245577533</v>
      </c>
      <c r="R21" s="1">
        <f>VLOOKUP(A21,'ADM Data'!$A$2:$J$357,10,FALSE)</f>
        <v>133.036858</v>
      </c>
      <c r="S21" s="5">
        <f t="shared" si="4"/>
        <v>10697</v>
      </c>
      <c r="T21" s="5">
        <f t="shared" si="5"/>
        <v>0</v>
      </c>
      <c r="U21" s="5">
        <f t="shared" si="6"/>
        <v>5321.4743199999994</v>
      </c>
      <c r="V21" s="5">
        <f t="shared" si="7"/>
        <v>130226.88009269562</v>
      </c>
      <c r="W21" s="5">
        <f t="shared" si="8"/>
        <v>1558643.2833047619</v>
      </c>
    </row>
    <row r="22" spans="1:23">
      <c r="A22" t="s">
        <v>163</v>
      </c>
      <c r="B22" t="s">
        <v>164</v>
      </c>
      <c r="C22" t="s">
        <v>80</v>
      </c>
      <c r="D22" s="12" t="s">
        <v>1070</v>
      </c>
      <c r="E22" s="5">
        <f>VLOOKUP(A22,'Base Cost'!$A$5:$AF$361,28,FALSE)</f>
        <v>3692419.4232671647</v>
      </c>
      <c r="F22" s="5">
        <f>VLOOKUP(A22,'B.spe ed'!$A$5:$R$360,18,FALSE)</f>
        <v>473090.9</v>
      </c>
      <c r="G22" s="5">
        <f>VLOOKUP(A22,'C.DPIA'!$A$5:$M$360,13,FALSE)</f>
        <v>599373.43111976725</v>
      </c>
      <c r="H22" s="5">
        <f>VLOOKUP(A22,D.EL!$A$5:$M$359,13,FALSE)</f>
        <v>1204.2439914729382</v>
      </c>
      <c r="I22" s="132">
        <f>VLOOKUP(A22,E.CTE!$A$5:$R$360,18,FALSE)</f>
        <v>0</v>
      </c>
      <c r="J22" s="5">
        <f t="shared" si="0"/>
        <v>4766087.9983784044</v>
      </c>
      <c r="K22" s="5">
        <v>3634468.12</v>
      </c>
      <c r="L22" s="5">
        <f t="shared" si="1"/>
        <v>4766087.9983784044</v>
      </c>
      <c r="M22" s="5">
        <f>VLOOKUP(A22,G.Transportation!$A$5:$G$359,7,FALSE)</f>
        <v>0</v>
      </c>
      <c r="N22" s="5">
        <f t="shared" si="2"/>
        <v>179742.35279999999</v>
      </c>
      <c r="O22" s="5">
        <v>3506776.15</v>
      </c>
      <c r="P22">
        <v>404.61</v>
      </c>
      <c r="Q22" s="5">
        <f t="shared" si="3"/>
        <v>8707.1325938558111</v>
      </c>
      <c r="R22" s="1">
        <f>VLOOKUP(A22,'ADM Data'!$A$2:$J$357,10,FALSE)</f>
        <v>449.35588200000001</v>
      </c>
      <c r="S22" s="5">
        <f t="shared" si="4"/>
        <v>11006.49</v>
      </c>
      <c r="T22" s="5">
        <f t="shared" si="5"/>
        <v>0</v>
      </c>
      <c r="U22" s="5">
        <f t="shared" si="6"/>
        <v>17974.235280000001</v>
      </c>
      <c r="V22" s="5">
        <f t="shared" si="7"/>
        <v>439864.67693157238</v>
      </c>
      <c r="W22" s="5">
        <f t="shared" si="8"/>
        <v>5403669.2633899758</v>
      </c>
    </row>
    <row r="23" spans="1:23">
      <c r="A23" t="s">
        <v>748</v>
      </c>
      <c r="B23" t="s">
        <v>2025</v>
      </c>
      <c r="C23" t="s">
        <v>93</v>
      </c>
      <c r="D23" s="12" t="s">
        <v>1070</v>
      </c>
      <c r="E23" s="5">
        <f>VLOOKUP(A23,'Base Cost'!$A$5:$AF$361,28,FALSE)</f>
        <v>3609569.2477408499</v>
      </c>
      <c r="F23" s="5">
        <f>VLOOKUP(A23,'B.spe ed'!$A$5:$R$360,18,FALSE)</f>
        <v>819855.30773200002</v>
      </c>
      <c r="G23" s="5">
        <f>VLOOKUP(A23,'C.DPIA'!$A$5:$M$360,13,FALSE)</f>
        <v>85377.918554267482</v>
      </c>
      <c r="H23" s="5">
        <f>VLOOKUP(A23,D.EL!$A$5:$M$359,13,FALSE)</f>
        <v>16820.803566074523</v>
      </c>
      <c r="I23" s="132">
        <f>VLOOKUP(A23,E.CTE!$A$5:$R$360,18,FALSE)</f>
        <v>0</v>
      </c>
      <c r="J23" s="5">
        <f t="shared" si="0"/>
        <v>4531623.2775931926</v>
      </c>
      <c r="K23" s="5">
        <v>3496921.13</v>
      </c>
      <c r="L23" s="5">
        <f t="shared" si="1"/>
        <v>4531623.2775931926</v>
      </c>
      <c r="M23" s="5">
        <f>VLOOKUP(A23,G.Transportation!$A$5:$G$359,7,FALSE)</f>
        <v>0</v>
      </c>
      <c r="N23" s="5">
        <f t="shared" si="2"/>
        <v>186963.2548</v>
      </c>
      <c r="O23" s="5">
        <v>3741126.52</v>
      </c>
      <c r="P23">
        <v>491.96</v>
      </c>
      <c r="Q23" s="5">
        <f t="shared" si="3"/>
        <v>7644.6139458492562</v>
      </c>
      <c r="R23" s="1">
        <f>VLOOKUP(A23,'ADM Data'!$A$2:$J$357,10,FALSE)</f>
        <v>467.40813700000001</v>
      </c>
      <c r="S23" s="5">
        <f t="shared" si="4"/>
        <v>10095.219999999999</v>
      </c>
      <c r="T23" s="5">
        <f t="shared" si="5"/>
        <v>0</v>
      </c>
      <c r="U23" s="5">
        <f t="shared" si="6"/>
        <v>18696.32548</v>
      </c>
      <c r="V23" s="5">
        <f t="shared" si="7"/>
        <v>457535.63581191341</v>
      </c>
      <c r="W23" s="5">
        <f t="shared" si="8"/>
        <v>5194818.4936851067</v>
      </c>
    </row>
    <row r="24" spans="1:23">
      <c r="A24" t="s">
        <v>294</v>
      </c>
      <c r="B24" t="s">
        <v>1885</v>
      </c>
      <c r="C24" t="s">
        <v>296</v>
      </c>
      <c r="D24" s="12" t="s">
        <v>1070</v>
      </c>
      <c r="E24" s="5">
        <f>VLOOKUP(A24,'Base Cost'!$A$5:$AF$361,28,FALSE)</f>
        <v>501907.35482651478</v>
      </c>
      <c r="F24" s="5">
        <f>VLOOKUP(A24,'B.spe ed'!$A$5:$R$360,18,FALSE)</f>
        <v>65671.89</v>
      </c>
      <c r="G24" s="5">
        <f>VLOOKUP(A24,'C.DPIA'!$A$5:$M$360,13,FALSE)</f>
        <v>71314.440109280913</v>
      </c>
      <c r="H24" s="5">
        <f>VLOOKUP(A24,D.EL!$A$5:$M$359,13,FALSE)</f>
        <v>0</v>
      </c>
      <c r="I24" s="132">
        <f>VLOOKUP(A24,E.CTE!$A$5:$R$360,18,FALSE)</f>
        <v>28003.821050132356</v>
      </c>
      <c r="J24" s="5">
        <f t="shared" si="0"/>
        <v>666897.505985928</v>
      </c>
      <c r="K24" s="5">
        <v>698017.17</v>
      </c>
      <c r="L24" s="5">
        <f t="shared" si="1"/>
        <v>666897.505985928</v>
      </c>
      <c r="M24" s="5">
        <f>VLOOKUP(A24,G.Transportation!$A$5:$G$359,7,FALSE)</f>
        <v>0</v>
      </c>
      <c r="N24" s="5">
        <f t="shared" si="2"/>
        <v>24663.878399999998</v>
      </c>
      <c r="O24" s="5">
        <v>761561.19</v>
      </c>
      <c r="P24">
        <v>96.11</v>
      </c>
      <c r="Q24" s="5">
        <f t="shared" si="3"/>
        <v>7963.9296514410562</v>
      </c>
      <c r="R24" s="1">
        <f>VLOOKUP(A24,'ADM Data'!$A$2:$J$357,10,FALSE)</f>
        <v>61.659695999999997</v>
      </c>
      <c r="S24" s="5">
        <f t="shared" si="4"/>
        <v>11215.78</v>
      </c>
      <c r="T24" s="5">
        <f t="shared" si="5"/>
        <v>0</v>
      </c>
      <c r="U24" s="5">
        <f t="shared" si="6"/>
        <v>2466.3878399999999</v>
      </c>
      <c r="V24" s="5">
        <f t="shared" si="7"/>
        <v>60357.332233027199</v>
      </c>
      <c r="W24" s="5">
        <f t="shared" si="8"/>
        <v>754385.10445895523</v>
      </c>
    </row>
    <row r="25" spans="1:23">
      <c r="A25" t="s">
        <v>88</v>
      </c>
      <c r="B25" t="s">
        <v>1825</v>
      </c>
      <c r="C25" t="s">
        <v>1512</v>
      </c>
      <c r="D25" s="12" t="s">
        <v>1823</v>
      </c>
      <c r="E25" s="5">
        <f>VLOOKUP(A25,'Base Cost'!$A$5:$AF$361,28,FALSE)</f>
        <v>780058.40563228354</v>
      </c>
      <c r="F25" s="5">
        <f>VLOOKUP(A25,'B.spe ed'!$A$5:$R$360,18,FALSE)</f>
        <v>73219.740000000005</v>
      </c>
      <c r="G25" s="5">
        <f>VLOOKUP(A25,'C.DPIA'!$A$5:$M$360,13,FALSE)</f>
        <v>0</v>
      </c>
      <c r="H25" s="5">
        <f>VLOOKUP(A25,D.EL!$A$5:$M$359,13,FALSE)</f>
        <v>0</v>
      </c>
      <c r="I25" s="132">
        <f>VLOOKUP(A25,E.CTE!$A$5:$R$360,18,FALSE)</f>
        <v>217440.85861200586</v>
      </c>
      <c r="J25" s="5">
        <f t="shared" si="0"/>
        <v>1070719.0042442894</v>
      </c>
      <c r="K25" s="5">
        <v>543478.11</v>
      </c>
      <c r="L25" s="5">
        <f t="shared" si="1"/>
        <v>1070719.0042442894</v>
      </c>
      <c r="M25" s="5">
        <f>VLOOKUP(A25,G.Transportation!$A$5:$G$359,7,FALSE)</f>
        <v>0</v>
      </c>
      <c r="N25" s="5">
        <f t="shared" si="2"/>
        <v>0</v>
      </c>
      <c r="O25" s="5">
        <v>586432.44999999995</v>
      </c>
      <c r="P25">
        <v>85.41</v>
      </c>
      <c r="Q25" s="5">
        <f t="shared" si="3"/>
        <v>6906.1665238262494</v>
      </c>
      <c r="R25" s="1">
        <f>VLOOKUP(A25,'ADM Data'!$A$2:$J$357,10,FALSE)</f>
        <v>87.240167999999997</v>
      </c>
      <c r="S25" s="5">
        <f t="shared" si="4"/>
        <v>12273.23</v>
      </c>
      <c r="T25" s="5">
        <f t="shared" si="5"/>
        <v>0</v>
      </c>
      <c r="U25" s="5">
        <f t="shared" si="6"/>
        <v>3489.6067199999998</v>
      </c>
      <c r="V25" s="5">
        <f t="shared" si="7"/>
        <v>2134.93746548844</v>
      </c>
      <c r="W25" s="5">
        <f t="shared" si="8"/>
        <v>1076343.5484297778</v>
      </c>
    </row>
    <row r="26" spans="1:23">
      <c r="A26" t="s">
        <v>702</v>
      </c>
      <c r="B26" t="s">
        <v>703</v>
      </c>
      <c r="C26" t="s">
        <v>68</v>
      </c>
      <c r="D26" s="12" t="s">
        <v>1070</v>
      </c>
      <c r="E26" s="5">
        <f>VLOOKUP(A26,'Base Cost'!$A$5:$AF$361,28,FALSE)</f>
        <v>803470.62625450618</v>
      </c>
      <c r="F26" s="5">
        <f>VLOOKUP(A26,'B.spe ed'!$A$5:$R$360,18,FALSE)</f>
        <v>2962147.48</v>
      </c>
      <c r="G26" s="5">
        <f>VLOOKUP(A26,'C.DPIA'!$A$5:$M$360,13,FALSE)</f>
        <v>15368.977717188789</v>
      </c>
      <c r="H26" s="5">
        <f>VLOOKUP(A26,D.EL!$A$5:$M$359,13,FALSE)</f>
        <v>0</v>
      </c>
      <c r="I26" s="132">
        <f>VLOOKUP(A26,E.CTE!$A$5:$R$360,18,FALSE)</f>
        <v>120159.50781040992</v>
      </c>
      <c r="J26" s="5">
        <f t="shared" si="0"/>
        <v>3901146.5917821047</v>
      </c>
      <c r="K26" s="5">
        <v>3410917.18</v>
      </c>
      <c r="L26" s="5">
        <f t="shared" si="1"/>
        <v>3901146.5917821047</v>
      </c>
      <c r="M26" s="5">
        <f>VLOOKUP(A26,G.Transportation!$A$5:$G$359,7,FALSE)</f>
        <v>124357.74</v>
      </c>
      <c r="N26" s="5">
        <f t="shared" si="2"/>
        <v>39303.370800000004</v>
      </c>
      <c r="O26" s="5">
        <v>3239295.58</v>
      </c>
      <c r="P26">
        <v>102.24</v>
      </c>
      <c r="Q26" s="5">
        <f t="shared" si="3"/>
        <v>31723.330978090769</v>
      </c>
      <c r="R26" s="1">
        <f>VLOOKUP(A26,'ADM Data'!$A$2:$J$357,10,FALSE)</f>
        <v>98.258427000000012</v>
      </c>
      <c r="S26" s="5">
        <f t="shared" si="4"/>
        <v>41368.54</v>
      </c>
      <c r="T26" s="5">
        <f t="shared" si="5"/>
        <v>0</v>
      </c>
      <c r="U26" s="5">
        <f t="shared" si="6"/>
        <v>3930.3370800000002</v>
      </c>
      <c r="V26" s="5">
        <f t="shared" si="7"/>
        <v>96183.03215659142</v>
      </c>
      <c r="W26" s="5">
        <f t="shared" si="8"/>
        <v>4164921.0718186963</v>
      </c>
    </row>
    <row r="27" spans="1:23">
      <c r="A27" t="s">
        <v>690</v>
      </c>
      <c r="B27" t="s">
        <v>2909</v>
      </c>
      <c r="C27" t="s">
        <v>75</v>
      </c>
      <c r="D27" s="12" t="s">
        <v>1070</v>
      </c>
      <c r="E27" s="5">
        <f>VLOOKUP(A27,'Base Cost'!$A$5:$AF$361,28,FALSE)</f>
        <v>1026093.375661058</v>
      </c>
      <c r="F27" s="5">
        <f>VLOOKUP(A27,'B.spe ed'!$A$5:$R$360,18,FALSE)</f>
        <v>38515.06</v>
      </c>
      <c r="G27" s="5">
        <f>VLOOKUP(A27,'C.DPIA'!$A$5:$M$360,13,FALSE)</f>
        <v>57765.840126510877</v>
      </c>
      <c r="H27" s="5">
        <f>VLOOKUP(A27,D.EL!$A$5:$M$359,13,FALSE)</f>
        <v>0</v>
      </c>
      <c r="I27" s="132">
        <f>VLOOKUP(A27,E.CTE!$A$5:$R$360,18,FALSE)</f>
        <v>563823.5023306855</v>
      </c>
      <c r="J27" s="5">
        <f t="shared" si="0"/>
        <v>1686197.7781182544</v>
      </c>
      <c r="K27" s="5">
        <v>685878.54</v>
      </c>
      <c r="L27" s="5">
        <f t="shared" si="1"/>
        <v>1686197.7781182544</v>
      </c>
      <c r="M27" s="5">
        <f>VLOOKUP(A27,G.Transportation!$A$5:$G$359,7,FALSE)</f>
        <v>0</v>
      </c>
      <c r="N27" s="5">
        <f t="shared" si="2"/>
        <v>50693.200799999999</v>
      </c>
      <c r="O27" s="5">
        <v>918416.35</v>
      </c>
      <c r="P27">
        <v>84.94</v>
      </c>
      <c r="Q27" s="5">
        <f t="shared" si="3"/>
        <v>10852.610609842242</v>
      </c>
      <c r="R27" s="1">
        <f>VLOOKUP(A27,'ADM Data'!$A$2:$J$357,10,FALSE)</f>
        <v>126.733002</v>
      </c>
      <c r="S27" s="5">
        <f t="shared" si="4"/>
        <v>13705.12</v>
      </c>
      <c r="T27" s="5">
        <f t="shared" si="5"/>
        <v>0</v>
      </c>
      <c r="U27" s="5">
        <f t="shared" si="6"/>
        <v>5069.3200799999995</v>
      </c>
      <c r="V27" s="5">
        <f t="shared" si="7"/>
        <v>124056.1728783564</v>
      </c>
      <c r="W27" s="5">
        <f t="shared" si="8"/>
        <v>1866016.4718766108</v>
      </c>
    </row>
    <row r="28" spans="1:23">
      <c r="A28" t="s">
        <v>493</v>
      </c>
      <c r="B28" t="s">
        <v>1935</v>
      </c>
      <c r="C28" t="s">
        <v>101</v>
      </c>
      <c r="D28" s="12" t="s">
        <v>1070</v>
      </c>
      <c r="E28" s="5">
        <f>VLOOKUP(A28,'Base Cost'!$A$5:$AF$361,28,FALSE)</f>
        <v>1660275.832174564</v>
      </c>
      <c r="F28" s="5">
        <f>VLOOKUP(A28,'B.spe ed'!$A$5:$R$360,18,FALSE)</f>
        <v>177535.86</v>
      </c>
      <c r="G28" s="5">
        <f>VLOOKUP(A28,'C.DPIA'!$A$5:$M$360,13,FALSE)</f>
        <v>257251.96748779764</v>
      </c>
      <c r="H28" s="5">
        <f>VLOOKUP(A28,D.EL!$A$5:$M$359,13,FALSE)</f>
        <v>0</v>
      </c>
      <c r="I28" s="132">
        <f>VLOOKUP(A28,E.CTE!$A$5:$R$360,18,FALSE)</f>
        <v>81586.452164168164</v>
      </c>
      <c r="J28" s="5">
        <f t="shared" si="0"/>
        <v>2176650.1118265297</v>
      </c>
      <c r="K28" s="5">
        <v>1900862.67</v>
      </c>
      <c r="L28" s="5">
        <f t="shared" si="1"/>
        <v>2176650.1118265297</v>
      </c>
      <c r="M28" s="5">
        <f>VLOOKUP(A28,G.Transportation!$A$5:$G$359,7,FALSE)</f>
        <v>0</v>
      </c>
      <c r="N28" s="5">
        <f t="shared" si="2"/>
        <v>79102.382400000017</v>
      </c>
      <c r="O28" s="5">
        <v>1975672.13</v>
      </c>
      <c r="P28">
        <v>214.22</v>
      </c>
      <c r="Q28" s="5">
        <f t="shared" si="3"/>
        <v>9262.7115470077479</v>
      </c>
      <c r="R28" s="1">
        <f>VLOOKUP(A28,'ADM Data'!$A$2:$J$357,10,FALSE)</f>
        <v>197.75595600000003</v>
      </c>
      <c r="S28" s="5">
        <f t="shared" si="4"/>
        <v>11406.75</v>
      </c>
      <c r="T28" s="5">
        <f t="shared" si="5"/>
        <v>0</v>
      </c>
      <c r="U28" s="5">
        <f t="shared" si="6"/>
        <v>7910.2382400000006</v>
      </c>
      <c r="V28" s="5">
        <f t="shared" si="7"/>
        <v>193578.99424855923</v>
      </c>
      <c r="W28" s="5">
        <f t="shared" si="8"/>
        <v>2457241.7267150888</v>
      </c>
    </row>
    <row r="29" spans="1:23">
      <c r="A29" t="s">
        <v>382</v>
      </c>
      <c r="B29" t="s">
        <v>2759</v>
      </c>
      <c r="C29" t="s">
        <v>196</v>
      </c>
      <c r="D29" s="12" t="s">
        <v>1070</v>
      </c>
      <c r="E29" s="5">
        <f>VLOOKUP(A29,'Base Cost'!$A$5:$AF$361,28,FALSE)</f>
        <v>1545394.9940925664</v>
      </c>
      <c r="F29" s="5">
        <f>VLOOKUP(A29,'B.spe ed'!$A$5:$R$360,18,FALSE)</f>
        <v>44041.96</v>
      </c>
      <c r="G29" s="5">
        <f>VLOOKUP(A29,'C.DPIA'!$A$5:$M$360,13,FALSE)</f>
        <v>5032.9597978487191</v>
      </c>
      <c r="H29" s="5">
        <f>VLOOKUP(A29,D.EL!$A$5:$M$359,13,FALSE)</f>
        <v>130099.90255202103</v>
      </c>
      <c r="I29" s="132">
        <f>VLOOKUP(A29,E.CTE!$A$5:$R$360,18,FALSE)</f>
        <v>10483.3172431974</v>
      </c>
      <c r="J29" s="5">
        <f t="shared" si="0"/>
        <v>1735053.1336856335</v>
      </c>
      <c r="K29" s="5">
        <v>415630.57</v>
      </c>
      <c r="L29" s="5">
        <f t="shared" si="1"/>
        <v>1735053.1336856335</v>
      </c>
      <c r="M29" s="5">
        <f>VLOOKUP(A29,G.Transportation!$A$5:$G$359,7,FALSE)</f>
        <v>0</v>
      </c>
      <c r="N29" s="5">
        <f t="shared" si="2"/>
        <v>75614.228000000003</v>
      </c>
      <c r="O29" s="5">
        <v>377066.91</v>
      </c>
      <c r="P29">
        <v>51.37</v>
      </c>
      <c r="Q29" s="5">
        <f t="shared" si="3"/>
        <v>7380.2962740899357</v>
      </c>
      <c r="R29" s="1">
        <f>VLOOKUP(A29,'ADM Data'!$A$2:$J$357,10,FALSE)</f>
        <v>189.03557000000001</v>
      </c>
      <c r="S29" s="5">
        <f t="shared" si="4"/>
        <v>9578.4500000000007</v>
      </c>
      <c r="T29" s="5">
        <f t="shared" si="5"/>
        <v>0</v>
      </c>
      <c r="U29" s="5">
        <f t="shared" si="6"/>
        <v>7561.4228000000003</v>
      </c>
      <c r="V29" s="5">
        <f t="shared" si="7"/>
        <v>185042.79849757403</v>
      </c>
      <c r="W29" s="5">
        <f t="shared" si="8"/>
        <v>2003271.5829832077</v>
      </c>
    </row>
    <row r="30" spans="1:23">
      <c r="A30" t="s">
        <v>316</v>
      </c>
      <c r="B30" t="s">
        <v>317</v>
      </c>
      <c r="C30" t="s">
        <v>80</v>
      </c>
      <c r="D30" s="12" t="s">
        <v>1070</v>
      </c>
      <c r="E30" s="5">
        <f>VLOOKUP(A30,'Base Cost'!$A$5:$AF$361,28,FALSE)</f>
        <v>1155526.5155610933</v>
      </c>
      <c r="F30" s="5">
        <f>VLOOKUP(A30,'B.spe ed'!$A$5:$R$360,18,FALSE)</f>
        <v>134667.9</v>
      </c>
      <c r="G30" s="5">
        <f>VLOOKUP(A30,'C.DPIA'!$A$5:$M$360,13,FALSE)</f>
        <v>196037.9235471854</v>
      </c>
      <c r="H30" s="5">
        <f>VLOOKUP(A30,D.EL!$A$5:$M$359,13,FALSE)</f>
        <v>0</v>
      </c>
      <c r="I30" s="132">
        <f>VLOOKUP(A30,E.CTE!$A$5:$R$360,18,FALSE)</f>
        <v>0</v>
      </c>
      <c r="J30" s="5">
        <f t="shared" si="0"/>
        <v>1486232.3391082787</v>
      </c>
      <c r="K30" s="5">
        <v>2008869.96</v>
      </c>
      <c r="L30" s="5">
        <f t="shared" si="1"/>
        <v>1486232.3391082787</v>
      </c>
      <c r="M30" s="5">
        <f>VLOOKUP(A30,G.Transportation!$A$5:$G$359,7,FALSE)</f>
        <v>0</v>
      </c>
      <c r="N30" s="5">
        <f t="shared" si="2"/>
        <v>56028.955600000008</v>
      </c>
      <c r="O30" s="5">
        <v>1984682.24</v>
      </c>
      <c r="P30">
        <v>241.61</v>
      </c>
      <c r="Q30" s="5">
        <f t="shared" si="3"/>
        <v>8254.4843706800202</v>
      </c>
      <c r="R30" s="1">
        <f>VLOOKUP(A30,'ADM Data'!$A$2:$J$357,10,FALSE)</f>
        <v>140.07238900000002</v>
      </c>
      <c r="S30" s="5">
        <f t="shared" si="4"/>
        <v>11010.46</v>
      </c>
      <c r="T30" s="5">
        <f t="shared" si="5"/>
        <v>0</v>
      </c>
      <c r="U30" s="5">
        <f t="shared" si="6"/>
        <v>5602.8955600000008</v>
      </c>
      <c r="V30" s="5">
        <f t="shared" si="7"/>
        <v>137113.80801401983</v>
      </c>
      <c r="W30" s="5">
        <f t="shared" si="8"/>
        <v>1684977.9982822987</v>
      </c>
    </row>
    <row r="31" spans="1:23">
      <c r="A31" t="s">
        <v>221</v>
      </c>
      <c r="B31" t="s">
        <v>222</v>
      </c>
      <c r="C31" t="s">
        <v>68</v>
      </c>
      <c r="D31" s="12" t="s">
        <v>1070</v>
      </c>
      <c r="E31" s="5">
        <f>VLOOKUP(A31,'Base Cost'!$A$5:$AF$361,28,FALSE)</f>
        <v>3064408.2488473514</v>
      </c>
      <c r="F31" s="5">
        <f>VLOOKUP(A31,'B.spe ed'!$A$5:$R$360,18,FALSE)</f>
        <v>217519.03999999998</v>
      </c>
      <c r="G31" s="5">
        <f>VLOOKUP(A31,'C.DPIA'!$A$5:$M$360,13,FALSE)</f>
        <v>552733.67801323836</v>
      </c>
      <c r="H31" s="5">
        <f>VLOOKUP(A31,D.EL!$A$5:$M$359,13,FALSE)</f>
        <v>1255.6446020954943</v>
      </c>
      <c r="I31" s="132">
        <f>VLOOKUP(A31,E.CTE!$A$5:$R$360,18,FALSE)</f>
        <v>0</v>
      </c>
      <c r="J31" s="5">
        <f t="shared" si="0"/>
        <v>3835916.6114626853</v>
      </c>
      <c r="K31" s="5">
        <v>4859658.92</v>
      </c>
      <c r="L31" s="5">
        <f t="shared" si="1"/>
        <v>3835916.6114626853</v>
      </c>
      <c r="M31" s="5">
        <f>VLOOKUP(A31,G.Transportation!$A$5:$G$359,7,FALSE)</f>
        <v>0</v>
      </c>
      <c r="N31" s="5">
        <f t="shared" si="2"/>
        <v>148792.6384</v>
      </c>
      <c r="O31" s="5">
        <v>5210214.3600000003</v>
      </c>
      <c r="P31">
        <v>608.19000000000005</v>
      </c>
      <c r="Q31" s="5">
        <f t="shared" si="3"/>
        <v>8606.834402407143</v>
      </c>
      <c r="R31" s="1">
        <f>VLOOKUP(A31,'ADM Data'!$A$2:$J$357,10,FALSE)</f>
        <v>371.98159599999997</v>
      </c>
      <c r="S31" s="5">
        <f t="shared" si="4"/>
        <v>10712.11</v>
      </c>
      <c r="T31" s="5">
        <f t="shared" si="5"/>
        <v>0</v>
      </c>
      <c r="U31" s="5">
        <f t="shared" si="6"/>
        <v>14879.26384</v>
      </c>
      <c r="V31" s="5">
        <f t="shared" si="7"/>
        <v>364124.67512560717</v>
      </c>
      <c r="W31" s="5">
        <f t="shared" si="8"/>
        <v>4363713.1888282923</v>
      </c>
    </row>
    <row r="32" spans="1:23">
      <c r="A32" t="s">
        <v>467</v>
      </c>
      <c r="B32" t="s">
        <v>1929</v>
      </c>
      <c r="C32" t="s">
        <v>469</v>
      </c>
      <c r="D32" s="12" t="s">
        <v>807</v>
      </c>
      <c r="E32" s="5">
        <f>VLOOKUP(A32,'Base Cost'!$A$5:$AF$361,28,FALSE)</f>
        <v>7290667.8321909076</v>
      </c>
      <c r="F32" s="5">
        <f>VLOOKUP(A32,'B.spe ed'!$A$5:$R$360,18,FALSE)</f>
        <v>1101176.02</v>
      </c>
      <c r="G32" s="5">
        <f>VLOOKUP(A32,'C.DPIA'!$A$5:$M$360,13,FALSE)</f>
        <v>28747.241895491155</v>
      </c>
      <c r="H32" s="5">
        <f>VLOOKUP(A32,D.EL!$A$5:$M$359,13,FALSE)</f>
        <v>4333.4385380000003</v>
      </c>
      <c r="I32" s="132">
        <f>VLOOKUP(A32,E.CTE!$A$5:$R$360,18,FALSE)</f>
        <v>800130.95636653516</v>
      </c>
      <c r="J32" s="5">
        <f t="shared" si="0"/>
        <v>9225055.4889909346</v>
      </c>
      <c r="K32" s="5">
        <v>5799243.8300000001</v>
      </c>
      <c r="L32" s="5">
        <f t="shared" si="1"/>
        <v>9225055.4889909346</v>
      </c>
      <c r="M32" s="5">
        <f>VLOOKUP(A32,G.Transportation!$A$5:$G$359,7,FALSE)</f>
        <v>0</v>
      </c>
      <c r="N32" s="5">
        <f t="shared" si="2"/>
        <v>0</v>
      </c>
      <c r="O32" s="5">
        <v>7668359.25</v>
      </c>
      <c r="P32">
        <v>975.72</v>
      </c>
      <c r="Q32" s="5">
        <f t="shared" si="3"/>
        <v>7899.26014389374</v>
      </c>
      <c r="R32" s="1">
        <f>VLOOKUP(A32,'ADM Data'!$A$2:$J$357,10,FALSE)</f>
        <v>890.59385300000008</v>
      </c>
      <c r="S32" s="5">
        <f t="shared" si="4"/>
        <v>10358.32</v>
      </c>
      <c r="T32" s="5">
        <f t="shared" si="5"/>
        <v>0</v>
      </c>
      <c r="U32" s="5">
        <f t="shared" si="6"/>
        <v>35623.754120000005</v>
      </c>
      <c r="V32" s="5">
        <f t="shared" si="7"/>
        <v>871782.90775570471</v>
      </c>
      <c r="W32" s="5">
        <f t="shared" si="8"/>
        <v>10132462.150866639</v>
      </c>
    </row>
    <row r="33" spans="1:24">
      <c r="A33" t="s">
        <v>712</v>
      </c>
      <c r="B33" t="s">
        <v>2014</v>
      </c>
      <c r="C33" t="s">
        <v>125</v>
      </c>
      <c r="D33" s="12" t="s">
        <v>1070</v>
      </c>
      <c r="E33" s="5">
        <f>VLOOKUP(A33,'Base Cost'!$A$5:$AF$361,28,FALSE)</f>
        <v>1168634.3750638096</v>
      </c>
      <c r="F33" s="5">
        <f>VLOOKUP(A33,'B.spe ed'!$A$5:$R$360,18,FALSE)</f>
        <v>199671.01</v>
      </c>
      <c r="G33" s="5">
        <f>VLOOKUP(A33,'C.DPIA'!$A$5:$M$360,13,FALSE)</f>
        <v>202197.26811103991</v>
      </c>
      <c r="H33" s="5">
        <f>VLOOKUP(A33,D.EL!$A$5:$M$359,13,FALSE)</f>
        <v>6014.1664751696717</v>
      </c>
      <c r="I33" s="132">
        <f>VLOOKUP(A33,E.CTE!$A$5:$R$360,18,FALSE)</f>
        <v>256049.64342152647</v>
      </c>
      <c r="J33" s="5">
        <f t="shared" si="0"/>
        <v>1832566.4630715456</v>
      </c>
      <c r="K33" s="5">
        <v>1640132.83</v>
      </c>
      <c r="L33" s="5">
        <f t="shared" si="1"/>
        <v>1832566.4630715456</v>
      </c>
      <c r="M33" s="5">
        <f>VLOOKUP(A33,G.Transportation!$A$5:$G$359,7,FALSE)</f>
        <v>0</v>
      </c>
      <c r="N33" s="5">
        <f t="shared" si="2"/>
        <v>54430.309199999996</v>
      </c>
      <c r="O33" s="5">
        <v>1638558.26</v>
      </c>
      <c r="P33">
        <v>156.91</v>
      </c>
      <c r="Q33" s="5">
        <f t="shared" si="3"/>
        <v>10482.743055254605</v>
      </c>
      <c r="R33" s="1">
        <f>VLOOKUP(A33,'ADM Data'!$A$2:$J$357,10,FALSE)</f>
        <v>136.075773</v>
      </c>
      <c r="S33" s="5">
        <f t="shared" si="4"/>
        <v>13867.25</v>
      </c>
      <c r="T33" s="5">
        <f t="shared" si="5"/>
        <v>0</v>
      </c>
      <c r="U33" s="5">
        <f t="shared" si="6"/>
        <v>5443.0309200000002</v>
      </c>
      <c r="V33" s="5">
        <f t="shared" si="7"/>
        <v>133201.60773784859</v>
      </c>
      <c r="W33" s="5">
        <f t="shared" si="8"/>
        <v>2025641.4109293942</v>
      </c>
    </row>
    <row r="34" spans="1:24">
      <c r="A34" t="s">
        <v>495</v>
      </c>
      <c r="B34" t="s">
        <v>496</v>
      </c>
      <c r="C34" t="s">
        <v>93</v>
      </c>
      <c r="D34" s="12" t="s">
        <v>1070</v>
      </c>
      <c r="E34" s="5">
        <f>VLOOKUP(A34,'Base Cost'!$A$5:$AF$361,28,FALSE)</f>
        <v>1610467.1542145307</v>
      </c>
      <c r="F34" s="5">
        <f>VLOOKUP(A34,'B.spe ed'!$A$5:$R$360,18,FALSE)</f>
        <v>64275.880000000005</v>
      </c>
      <c r="G34" s="5">
        <f>VLOOKUP(A34,'C.DPIA'!$A$5:$M$360,13,FALSE)</f>
        <v>284442.41754388117</v>
      </c>
      <c r="H34" s="5">
        <f>VLOOKUP(A34,D.EL!$A$5:$M$359,13,FALSE)</f>
        <v>120129.08090286149</v>
      </c>
      <c r="I34" s="132">
        <f>VLOOKUP(A34,E.CTE!$A$5:$R$360,18,FALSE)</f>
        <v>72219.986832153896</v>
      </c>
      <c r="J34" s="5">
        <f t="shared" si="0"/>
        <v>2151534.5194934271</v>
      </c>
      <c r="K34" s="5">
        <v>2111668.46</v>
      </c>
      <c r="L34" s="5">
        <f t="shared" si="1"/>
        <v>2151534.5194934271</v>
      </c>
      <c r="M34" s="5">
        <f>VLOOKUP(A34,G.Transportation!$A$5:$G$359,7,FALSE)</f>
        <v>0</v>
      </c>
      <c r="N34" s="5">
        <f t="shared" si="2"/>
        <v>76570.217199999985</v>
      </c>
      <c r="O34" s="5">
        <v>2068797.51</v>
      </c>
      <c r="P34">
        <v>223.84</v>
      </c>
      <c r="Q34" s="5">
        <f t="shared" si="3"/>
        <v>9282.3848159399568</v>
      </c>
      <c r="R34" s="1">
        <f>VLOOKUP(A34,'ADM Data'!$A$2:$J$357,10,FALSE)</f>
        <v>191.42554299999998</v>
      </c>
      <c r="S34" s="5">
        <f t="shared" si="4"/>
        <v>11639.54</v>
      </c>
      <c r="T34" s="5">
        <f t="shared" si="5"/>
        <v>0</v>
      </c>
      <c r="U34" s="5">
        <f t="shared" si="6"/>
        <v>7657.0217199999988</v>
      </c>
      <c r="V34" s="5">
        <f t="shared" si="7"/>
        <v>187382.29096586257</v>
      </c>
      <c r="W34" s="5">
        <f t="shared" si="8"/>
        <v>2423144.0493792896</v>
      </c>
    </row>
    <row r="35" spans="1:24">
      <c r="A35" t="s">
        <v>114</v>
      </c>
      <c r="B35" t="s">
        <v>1834</v>
      </c>
      <c r="C35" t="s">
        <v>116</v>
      </c>
      <c r="D35" s="12" t="s">
        <v>1070</v>
      </c>
      <c r="E35" s="5">
        <f>VLOOKUP(A35,'Base Cost'!$A$5:$AF$361,28,FALSE)</f>
        <v>946455.3966932334</v>
      </c>
      <c r="F35" s="5">
        <f>VLOOKUP(A35,'B.spe ed'!$A$5:$R$360,18,FALSE)</f>
        <v>164541.08000000002</v>
      </c>
      <c r="G35" s="5">
        <f>VLOOKUP(A35,'C.DPIA'!$A$5:$M$360,13,FALSE)</f>
        <v>106042.68817023638</v>
      </c>
      <c r="H35" s="5">
        <f>VLOOKUP(A35,D.EL!$A$5:$M$359,13,FALSE)</f>
        <v>0</v>
      </c>
      <c r="I35" s="132">
        <f>VLOOKUP(A35,E.CTE!$A$5:$R$360,18,FALSE)</f>
        <v>0</v>
      </c>
      <c r="J35" s="5">
        <f t="shared" si="0"/>
        <v>1217039.1648634698</v>
      </c>
      <c r="K35" s="5">
        <v>1152586.51</v>
      </c>
      <c r="L35" s="5">
        <f t="shared" si="1"/>
        <v>1217039.1648634698</v>
      </c>
      <c r="M35" s="5">
        <f>VLOOKUP(A35,G.Transportation!$A$5:$G$359,7,FALSE)</f>
        <v>0</v>
      </c>
      <c r="N35" s="5">
        <f t="shared" si="2"/>
        <v>46016.882399999995</v>
      </c>
      <c r="O35" s="5">
        <v>563794.43999999994</v>
      </c>
      <c r="P35">
        <v>65.81</v>
      </c>
      <c r="Q35" s="5">
        <f t="shared" si="3"/>
        <v>8607.0825831940419</v>
      </c>
      <c r="R35" s="1">
        <f>VLOOKUP(A35,'ADM Data'!$A$2:$J$357,10,FALSE)</f>
        <v>115.04220599999999</v>
      </c>
      <c r="S35" s="5">
        <f t="shared" si="4"/>
        <v>10979.07</v>
      </c>
      <c r="T35" s="5">
        <f t="shared" si="5"/>
        <v>0</v>
      </c>
      <c r="U35" s="5">
        <f t="shared" si="6"/>
        <v>4601.6882399999995</v>
      </c>
      <c r="V35" s="5">
        <f t="shared" si="7"/>
        <v>112612.3075333092</v>
      </c>
      <c r="W35" s="5">
        <f t="shared" si="8"/>
        <v>1380270.0430367789</v>
      </c>
    </row>
    <row r="36" spans="1:24">
      <c r="A36" t="s">
        <v>398</v>
      </c>
      <c r="B36" t="s">
        <v>399</v>
      </c>
      <c r="C36" t="s">
        <v>80</v>
      </c>
      <c r="D36" s="12" t="s">
        <v>1070</v>
      </c>
      <c r="E36" s="5">
        <f>VLOOKUP(A36,'Base Cost'!$A$5:$AF$361,28,FALSE)</f>
        <v>4334759.6886483412</v>
      </c>
      <c r="F36" s="5">
        <f>VLOOKUP(A36,'B.spe ed'!$A$5:$R$360,18,FALSE)</f>
        <v>508136.99773199996</v>
      </c>
      <c r="G36" s="5">
        <f>VLOOKUP(A36,'C.DPIA'!$A$5:$M$360,13,FALSE)</f>
        <v>450117.20998195774</v>
      </c>
      <c r="H36" s="5">
        <f>VLOOKUP(A36,D.EL!$A$5:$M$359,13,FALSE)</f>
        <v>0</v>
      </c>
      <c r="I36" s="132">
        <f>VLOOKUP(A36,E.CTE!$A$5:$R$360,18,FALSE)</f>
        <v>46282.6898971177</v>
      </c>
      <c r="J36" s="5">
        <f t="shared" si="0"/>
        <v>5339296.5862594172</v>
      </c>
      <c r="K36" s="5">
        <v>1473143.75</v>
      </c>
      <c r="L36" s="5">
        <f t="shared" si="1"/>
        <v>5339296.5862594172</v>
      </c>
      <c r="M36" s="5">
        <f>VLOOKUP(A36,G.Transportation!$A$5:$G$359,7,FALSE)</f>
        <v>0</v>
      </c>
      <c r="N36" s="5">
        <f t="shared" si="2"/>
        <v>209238.65880000003</v>
      </c>
      <c r="O36" s="5">
        <v>3826412.8</v>
      </c>
      <c r="P36">
        <v>457.39</v>
      </c>
      <c r="Q36" s="5">
        <f t="shared" si="3"/>
        <v>8405.835263560637</v>
      </c>
      <c r="R36" s="1">
        <f>VLOOKUP(A36,'ADM Data'!$A$2:$J$357,10,FALSE)</f>
        <v>523.09664700000008</v>
      </c>
      <c r="S36" s="5">
        <f t="shared" si="4"/>
        <v>10607.09</v>
      </c>
      <c r="T36" s="5">
        <f t="shared" si="5"/>
        <v>0</v>
      </c>
      <c r="U36" s="5">
        <f t="shared" si="6"/>
        <v>20923.865880000005</v>
      </c>
      <c r="V36" s="5">
        <f t="shared" si="7"/>
        <v>512047.90424139547</v>
      </c>
      <c r="W36" s="5">
        <f t="shared" si="8"/>
        <v>6081507.0151808131</v>
      </c>
    </row>
    <row r="37" spans="1:24">
      <c r="A37" t="s">
        <v>560</v>
      </c>
      <c r="B37" t="s">
        <v>561</v>
      </c>
      <c r="C37" t="s">
        <v>230</v>
      </c>
      <c r="D37" s="12" t="s">
        <v>1070</v>
      </c>
      <c r="E37" s="5">
        <f>VLOOKUP(A37,'Base Cost'!$A$5:$AF$361,28,FALSE)</f>
        <v>6125169.0072668921</v>
      </c>
      <c r="F37" s="5">
        <f>VLOOKUP(A37,'B.spe ed'!$A$5:$R$360,18,FALSE)</f>
        <v>1403166.8699999999</v>
      </c>
      <c r="G37" s="5">
        <f>VLOOKUP(A37,'C.DPIA'!$A$5:$M$360,13,FALSE)</f>
        <v>397030.06130441261</v>
      </c>
      <c r="H37" s="5">
        <f>VLOOKUP(A37,D.EL!$A$5:$M$359,13,FALSE)</f>
        <v>2599.4037940000003</v>
      </c>
      <c r="I37" s="132">
        <f>VLOOKUP(A37,E.CTE!$A$5:$R$360,18,FALSE)</f>
        <v>2403803.2869593613</v>
      </c>
      <c r="J37" s="5">
        <f t="shared" si="0"/>
        <v>10331768.629324667</v>
      </c>
      <c r="K37" s="5">
        <v>6968397.6500000004</v>
      </c>
      <c r="L37" s="5">
        <f t="shared" si="1"/>
        <v>10331768.629324667</v>
      </c>
      <c r="M37" s="5">
        <f>VLOOKUP(A37,G.Transportation!$A$5:$G$359,7,FALSE)</f>
        <v>0</v>
      </c>
      <c r="N37" s="5">
        <f t="shared" si="2"/>
        <v>272479.83439999999</v>
      </c>
      <c r="O37" s="5">
        <v>3633288.81</v>
      </c>
      <c r="P37">
        <v>458.09</v>
      </c>
      <c r="Q37" s="5">
        <f t="shared" si="3"/>
        <v>7971.4664306140721</v>
      </c>
      <c r="R37" s="1">
        <f>VLOOKUP(A37,'ADM Data'!$A$2:$J$357,10,FALSE)</f>
        <v>681.19958599999995</v>
      </c>
      <c r="S37" s="5">
        <f t="shared" si="4"/>
        <v>15567.02</v>
      </c>
      <c r="T37" s="5">
        <f t="shared" si="5"/>
        <v>0</v>
      </c>
      <c r="U37" s="5">
        <f t="shared" si="6"/>
        <v>27247.983439999996</v>
      </c>
      <c r="V37" s="5">
        <f t="shared" si="7"/>
        <v>666811.42458442529</v>
      </c>
      <c r="W37" s="5">
        <f t="shared" si="8"/>
        <v>11298307.871749094</v>
      </c>
    </row>
    <row r="38" spans="1:24">
      <c r="A38" t="s">
        <v>1976</v>
      </c>
      <c r="B38" t="s">
        <v>1977</v>
      </c>
      <c r="C38" t="s">
        <v>1268</v>
      </c>
      <c r="D38" s="12" t="s">
        <v>1070</v>
      </c>
      <c r="E38" s="5">
        <f>VLOOKUP(A38,'Base Cost'!$A$5:$AF$361,28,FALSE)</f>
        <v>1739879.9962819312</v>
      </c>
      <c r="F38" s="5">
        <f>VLOOKUP(A38,'B.spe ed'!$A$5:$R$360,18,FALSE)</f>
        <v>266449.94999999995</v>
      </c>
      <c r="G38" s="5">
        <f>VLOOKUP(A38,'C.DPIA'!$A$5:$M$360,13,FALSE)</f>
        <v>19241.309159766995</v>
      </c>
      <c r="H38" s="5">
        <f>VLOOKUP(A38,D.EL!$A$5:$M$359,13,FALSE)</f>
        <v>193.09801053918702</v>
      </c>
      <c r="I38" s="132">
        <f>VLOOKUP(A38,E.CTE!$A$5:$R$360,18,FALSE)</f>
        <v>713988.51202854537</v>
      </c>
      <c r="J38" s="5">
        <f t="shared" si="0"/>
        <v>2739752.8654807825</v>
      </c>
      <c r="K38" s="5">
        <v>1685815.56</v>
      </c>
      <c r="L38" s="5">
        <f t="shared" si="1"/>
        <v>2739752.8654807825</v>
      </c>
      <c r="M38" s="5">
        <f>VLOOKUP(A38,G.Transportation!$A$5:$G$359,7,FALSE)</f>
        <v>0</v>
      </c>
      <c r="N38" s="5">
        <f t="shared" si="2"/>
        <v>77946.793999999994</v>
      </c>
      <c r="O38" s="5">
        <v>0</v>
      </c>
      <c r="P38">
        <v>0</v>
      </c>
      <c r="Q38" s="5">
        <f t="shared" si="3"/>
        <v>0</v>
      </c>
      <c r="R38" s="1">
        <f>VLOOKUP(A38,'ADM Data'!$A$2:$J$357,10,FALSE)</f>
        <v>194.866985</v>
      </c>
      <c r="S38" s="5">
        <f t="shared" si="4"/>
        <v>14459.61</v>
      </c>
      <c r="T38" s="5">
        <f t="shared" si="5"/>
        <v>0</v>
      </c>
      <c r="U38" s="5">
        <f t="shared" si="6"/>
        <v>7794.6794</v>
      </c>
      <c r="V38" s="5">
        <f t="shared" si="7"/>
        <v>190751.04351622699</v>
      </c>
      <c r="W38" s="5">
        <f t="shared" si="8"/>
        <v>3016245.3823970091</v>
      </c>
    </row>
    <row r="39" spans="1:24">
      <c r="A39" t="s">
        <v>2810</v>
      </c>
      <c r="B39" s="32" t="s">
        <v>2811</v>
      </c>
      <c r="D39" s="12" t="s">
        <v>1070</v>
      </c>
      <c r="E39" s="5">
        <f>VLOOKUP(A39,'Base Cost'!$A$5:$AF$361,28,FALSE)</f>
        <v>351657.07028113765</v>
      </c>
      <c r="F39" s="5">
        <f>VLOOKUP(A39,'B.spe ed'!$A$5:$R$360,18,FALSE)</f>
        <v>83170.429999999993</v>
      </c>
      <c r="G39" s="5">
        <f>VLOOKUP(A39,'C.DPIA'!$A$5:$M$360,13,FALSE)</f>
        <v>23582.220913329224</v>
      </c>
      <c r="H39" s="5">
        <f>VLOOKUP(A39,D.EL!$A$5:$M$359,13,FALSE)</f>
        <v>0</v>
      </c>
      <c r="I39" s="132">
        <f>VLOOKUP(A39,E.CTE!$A$5:$R$360,18,FALSE)</f>
        <v>0</v>
      </c>
      <c r="J39" s="5">
        <f t="shared" si="0"/>
        <v>458409.72119446687</v>
      </c>
      <c r="K39" s="5">
        <v>275023.71999999997</v>
      </c>
      <c r="L39" s="5">
        <f t="shared" si="1"/>
        <v>458409.72119446687</v>
      </c>
      <c r="M39" s="5">
        <f>VLOOKUP(A39,G.Transportation!$A$5:$G$359,7,FALSE)</f>
        <v>0</v>
      </c>
      <c r="N39" s="5">
        <f t="shared" si="2"/>
        <v>18315.385599999998</v>
      </c>
      <c r="O39" s="5">
        <v>0</v>
      </c>
      <c r="P39">
        <v>0</v>
      </c>
      <c r="Q39" s="5">
        <f t="shared" si="3"/>
        <v>0</v>
      </c>
      <c r="R39" s="1">
        <f>VLOOKUP(A39,'ADM Data'!$A$2:$J$357,10,FALSE)</f>
        <v>45.788463999999998</v>
      </c>
      <c r="S39" s="5">
        <f t="shared" si="4"/>
        <v>10411.469999999999</v>
      </c>
      <c r="T39" s="5">
        <f t="shared" si="5"/>
        <v>0</v>
      </c>
      <c r="U39" s="5">
        <f t="shared" si="6"/>
        <v>1831.53856</v>
      </c>
      <c r="V39" s="5">
        <f t="shared" si="7"/>
        <v>44821.329221084801</v>
      </c>
      <c r="W39" s="5">
        <f t="shared" si="8"/>
        <v>523377.97457555169</v>
      </c>
    </row>
    <row r="40" spans="1:24" s="32" customFormat="1">
      <c r="A40" t="s">
        <v>588</v>
      </c>
      <c r="B40" t="s">
        <v>1959</v>
      </c>
      <c r="C40" t="s">
        <v>590</v>
      </c>
      <c r="D40" s="12" t="s">
        <v>1070</v>
      </c>
      <c r="E40" s="5">
        <f>VLOOKUP(A40,'Base Cost'!$A$5:$AF$361,28,FALSE)</f>
        <v>3331382.4999001226</v>
      </c>
      <c r="F40" s="5">
        <f>VLOOKUP(A40,'B.spe ed'!$A$5:$R$360,18,FALSE)</f>
        <v>652578.75</v>
      </c>
      <c r="G40" s="5">
        <f>VLOOKUP(A40,'C.DPIA'!$A$5:$M$360,13,FALSE)</f>
        <v>191352.68045089836</v>
      </c>
      <c r="H40" s="5">
        <f>VLOOKUP(A40,D.EL!$A$5:$M$359,13,FALSE)</f>
        <v>0</v>
      </c>
      <c r="I40" s="132">
        <f>VLOOKUP(A40,E.CTE!$A$5:$R$360,18,FALSE)</f>
        <v>1477033.7510077073</v>
      </c>
      <c r="J40" s="5">
        <f t="shared" si="0"/>
        <v>5652347.6813587286</v>
      </c>
      <c r="K40" s="5">
        <v>3652166.13</v>
      </c>
      <c r="L40" s="5">
        <f t="shared" si="1"/>
        <v>5652347.6813587286</v>
      </c>
      <c r="M40" s="5">
        <f>VLOOKUP(A40,G.Transportation!$A$5:$G$359,7,FALSE)</f>
        <v>0</v>
      </c>
      <c r="N40" s="5">
        <f t="shared" si="2"/>
        <v>150952.4688</v>
      </c>
      <c r="O40" s="5">
        <v>0</v>
      </c>
      <c r="P40">
        <v>0</v>
      </c>
      <c r="Q40" s="5">
        <f t="shared" si="3"/>
        <v>0</v>
      </c>
      <c r="R40" s="1">
        <f>VLOOKUP(A40,'ADM Data'!$A$2:$J$357,10,FALSE)</f>
        <v>377.38117199999999</v>
      </c>
      <c r="S40" s="5">
        <f t="shared" si="4"/>
        <v>15377.82</v>
      </c>
      <c r="T40" s="5">
        <f t="shared" si="5"/>
        <v>0</v>
      </c>
      <c r="U40" s="5">
        <f t="shared" si="6"/>
        <v>15095.246879999999</v>
      </c>
      <c r="V40" s="5">
        <f t="shared" si="7"/>
        <v>369410.20236125041</v>
      </c>
      <c r="W40" s="5">
        <f t="shared" si="8"/>
        <v>6187805.5993999792</v>
      </c>
      <c r="X40"/>
    </row>
    <row r="41" spans="1:24">
      <c r="A41" t="s">
        <v>591</v>
      </c>
      <c r="B41" t="s">
        <v>1960</v>
      </c>
      <c r="C41" t="s">
        <v>555</v>
      </c>
      <c r="D41" s="12" t="s">
        <v>1070</v>
      </c>
      <c r="E41" s="5">
        <f>VLOOKUP(A41,'Base Cost'!$A$5:$AF$361,28,FALSE)</f>
        <v>8550789.63998379</v>
      </c>
      <c r="F41" s="5">
        <f>VLOOKUP(A41,'B.spe ed'!$A$5:$R$360,18,FALSE)</f>
        <v>1708749.13</v>
      </c>
      <c r="G41" s="5">
        <f>VLOOKUP(A41,'C.DPIA'!$A$5:$M$360,13,FALSE)</f>
        <v>532676.52649270114</v>
      </c>
      <c r="H41" s="5">
        <f>VLOOKUP(A41,D.EL!$A$5:$M$359,13,FALSE)</f>
        <v>6066.6491210000004</v>
      </c>
      <c r="I41" s="132">
        <f>VLOOKUP(A41,E.CTE!$A$5:$R$360,18,FALSE)</f>
        <v>3263616.5256754789</v>
      </c>
      <c r="J41" s="5">
        <f t="shared" si="0"/>
        <v>14061898.471272971</v>
      </c>
      <c r="K41" s="5">
        <v>9718921.2899999991</v>
      </c>
      <c r="L41" s="5">
        <f t="shared" si="1"/>
        <v>14061898.471272971</v>
      </c>
      <c r="M41" s="5">
        <f>VLOOKUP(A41,G.Transportation!$A$5:$G$359,7,FALSE)</f>
        <v>0</v>
      </c>
      <c r="N41" s="5">
        <f t="shared" si="2"/>
        <v>379010.61600000004</v>
      </c>
      <c r="O41" s="5">
        <v>0</v>
      </c>
      <c r="P41">
        <v>0</v>
      </c>
      <c r="Q41" s="5">
        <f t="shared" si="3"/>
        <v>0</v>
      </c>
      <c r="R41" s="1">
        <f>VLOOKUP(A41,'ADM Data'!$A$2:$J$357,10,FALSE)</f>
        <v>947.52654000000007</v>
      </c>
      <c r="S41" s="5">
        <f t="shared" si="4"/>
        <v>15240.64</v>
      </c>
      <c r="T41" s="5">
        <f t="shared" si="5"/>
        <v>0</v>
      </c>
      <c r="U41" s="5">
        <f t="shared" si="6"/>
        <v>37901.061600000001</v>
      </c>
      <c r="V41" s="5">
        <f t="shared" si="7"/>
        <v>927513.07392742811</v>
      </c>
      <c r="W41" s="5">
        <f t="shared" si="8"/>
        <v>15406323.2228004</v>
      </c>
    </row>
    <row r="42" spans="1:24">
      <c r="A42" t="s">
        <v>2790</v>
      </c>
      <c r="B42" t="s">
        <v>2791</v>
      </c>
      <c r="C42" t="s">
        <v>140</v>
      </c>
      <c r="D42" s="12" t="s">
        <v>1070</v>
      </c>
      <c r="E42" s="5">
        <f>VLOOKUP(A42,'Base Cost'!$A$5:$AF$361,28,FALSE)</f>
        <v>3507980.3820048128</v>
      </c>
      <c r="F42" s="5">
        <f>VLOOKUP(A42,'B.spe ed'!$A$5:$R$360,18,FALSE)</f>
        <v>794117.65999999992</v>
      </c>
      <c r="G42" s="5">
        <f>VLOOKUP(A42,'C.DPIA'!$A$5:$M$360,13,FALSE)</f>
        <v>92686.51082766286</v>
      </c>
      <c r="H42" s="5">
        <f>VLOOKUP(A42,D.EL!$A$5:$M$359,13,FALSE)</f>
        <v>7132.4450785605432</v>
      </c>
      <c r="I42" s="132">
        <f>VLOOKUP(A42,E.CTE!$A$5:$R$360,18,FALSE)</f>
        <v>1216038.9025785134</v>
      </c>
      <c r="J42" s="5">
        <f t="shared" si="0"/>
        <v>5617955.9004895482</v>
      </c>
      <c r="K42" s="5">
        <v>3445026.66</v>
      </c>
      <c r="L42" s="5">
        <f t="shared" si="1"/>
        <v>5617955.9004895482</v>
      </c>
      <c r="M42" s="5">
        <f>VLOOKUP(A42,G.Transportation!$A$5:$G$359,7,FALSE)</f>
        <v>0</v>
      </c>
      <c r="N42" s="5">
        <f t="shared" si="2"/>
        <v>153893.63640000002</v>
      </c>
      <c r="O42" s="5">
        <v>0</v>
      </c>
      <c r="P42">
        <v>0</v>
      </c>
      <c r="Q42" s="5">
        <f t="shared" si="3"/>
        <v>0</v>
      </c>
      <c r="R42" s="1">
        <f>VLOOKUP(A42,'ADM Data'!$A$2:$J$357,10,FALSE)</f>
        <v>384.73409100000003</v>
      </c>
      <c r="S42" s="5">
        <f t="shared" si="4"/>
        <v>15002.18</v>
      </c>
      <c r="T42" s="5">
        <f t="shared" si="5"/>
        <v>0</v>
      </c>
      <c r="U42" s="5">
        <f t="shared" si="6"/>
        <v>15389.363640000001</v>
      </c>
      <c r="V42" s="5">
        <f t="shared" si="7"/>
        <v>376607.81447671622</v>
      </c>
      <c r="W42" s="5">
        <f t="shared" si="8"/>
        <v>6163846.7150062649</v>
      </c>
    </row>
    <row r="43" spans="1:24">
      <c r="A43" t="s">
        <v>2812</v>
      </c>
      <c r="B43" t="s">
        <v>2813</v>
      </c>
      <c r="C43" t="s">
        <v>116</v>
      </c>
      <c r="D43" s="12" t="s">
        <v>1070</v>
      </c>
      <c r="E43" s="5">
        <f>VLOOKUP(A43,'Base Cost'!$A$5:$AF$361,28,FALSE)</f>
        <v>816071.50191786641</v>
      </c>
      <c r="F43" s="5">
        <f>VLOOKUP(A43,'B.spe ed'!$A$5:$R$360,18,FALSE)</f>
        <v>93091.25</v>
      </c>
      <c r="G43" s="5">
        <f>VLOOKUP(A43,'C.DPIA'!$A$5:$M$360,13,FALSE)</f>
        <v>32834.358634594195</v>
      </c>
      <c r="H43" s="5">
        <f>VLOOKUP(A43,D.EL!$A$5:$M$359,13,FALSE)</f>
        <v>0</v>
      </c>
      <c r="I43" s="132">
        <f>VLOOKUP(A43,E.CTE!$A$5:$R$360,18,FALSE)</f>
        <v>0</v>
      </c>
      <c r="J43" s="5">
        <f t="shared" si="0"/>
        <v>941997.11055246065</v>
      </c>
      <c r="K43" s="5">
        <v>0</v>
      </c>
      <c r="L43" s="5">
        <f t="shared" si="1"/>
        <v>941997.11055246065</v>
      </c>
      <c r="M43" s="5">
        <f>VLOOKUP(A43,G.Transportation!$A$5:$G$359,7,FALSE)</f>
        <v>0</v>
      </c>
      <c r="N43" s="5">
        <f t="shared" si="2"/>
        <v>42406.068399999996</v>
      </c>
      <c r="O43" s="5">
        <v>0</v>
      </c>
      <c r="P43">
        <v>0</v>
      </c>
      <c r="Q43" s="5">
        <f t="shared" si="3"/>
        <v>0</v>
      </c>
      <c r="R43" s="1">
        <f>VLOOKUP(A43,'ADM Data'!$A$2:$J$357,10,FALSE)</f>
        <v>106.015171</v>
      </c>
      <c r="S43" s="5">
        <f t="shared" si="4"/>
        <v>9285.49</v>
      </c>
      <c r="T43" s="5">
        <f t="shared" si="5"/>
        <v>0</v>
      </c>
      <c r="U43" s="5">
        <f t="shared" si="6"/>
        <v>4240.6068399999995</v>
      </c>
      <c r="V43" s="5">
        <f t="shared" si="7"/>
        <v>103775.93976117221</v>
      </c>
      <c r="W43" s="5">
        <f t="shared" si="8"/>
        <v>1092419.7255536329</v>
      </c>
    </row>
    <row r="44" spans="1:24">
      <c r="A44" t="s">
        <v>133</v>
      </c>
      <c r="B44" t="s">
        <v>1839</v>
      </c>
      <c r="C44" t="s">
        <v>135</v>
      </c>
      <c r="D44" s="12" t="s">
        <v>1823</v>
      </c>
      <c r="E44" s="5">
        <f>VLOOKUP(A44,'Base Cost'!$A$5:$AF$361,28,FALSE)</f>
        <v>4736471.4331339737</v>
      </c>
      <c r="F44" s="5">
        <f>VLOOKUP(A44,'B.spe ed'!$A$5:$R$360,18,FALSE)</f>
        <v>1216806.5900000001</v>
      </c>
      <c r="G44" s="5">
        <f>VLOOKUP(A44,'C.DPIA'!$A$5:$M$360,13,FALSE)</f>
        <v>0</v>
      </c>
      <c r="H44" s="5">
        <f>VLOOKUP(A44,D.EL!$A$5:$M$359,13,FALSE)</f>
        <v>6401.1275888050141</v>
      </c>
      <c r="I44" s="132">
        <f>VLOOKUP(A44,E.CTE!$A$5:$R$360,18,FALSE)</f>
        <v>0</v>
      </c>
      <c r="J44" s="5">
        <f t="shared" si="0"/>
        <v>5959679.1507227784</v>
      </c>
      <c r="K44" s="5">
        <v>4414864.08</v>
      </c>
      <c r="L44" s="5">
        <f t="shared" si="1"/>
        <v>5959679.1507227784</v>
      </c>
      <c r="M44" s="5">
        <f>VLOOKUP(A44,G.Transportation!$A$5:$G$359,7,FALSE)</f>
        <v>0</v>
      </c>
      <c r="N44" s="5">
        <f t="shared" si="2"/>
        <v>0</v>
      </c>
      <c r="O44" s="5">
        <v>5226438.8</v>
      </c>
      <c r="P44">
        <v>655.59</v>
      </c>
      <c r="Q44" s="5">
        <f t="shared" si="3"/>
        <v>8012.1948888787192</v>
      </c>
      <c r="R44" s="1">
        <f>VLOOKUP(A44,'ADM Data'!$A$2:$J$357,10,FALSE)</f>
        <v>600.97804100000008</v>
      </c>
      <c r="S44" s="5">
        <f t="shared" si="4"/>
        <v>9916.6299999999992</v>
      </c>
      <c r="T44" s="5">
        <f t="shared" si="5"/>
        <v>0</v>
      </c>
      <c r="U44" s="5">
        <f t="shared" si="6"/>
        <v>24039.121640000005</v>
      </c>
      <c r="V44" s="5">
        <f t="shared" si="7"/>
        <v>14707.107575340158</v>
      </c>
      <c r="W44" s="5">
        <f t="shared" si="8"/>
        <v>5998425.3799381182</v>
      </c>
    </row>
    <row r="45" spans="1:24">
      <c r="A45" t="s">
        <v>431</v>
      </c>
      <c r="B45" t="s">
        <v>1920</v>
      </c>
      <c r="C45" t="s">
        <v>101</v>
      </c>
      <c r="D45" s="12" t="s">
        <v>1070</v>
      </c>
      <c r="E45" s="5">
        <f>VLOOKUP(A45,'Base Cost'!$A$5:$AF$361,28,FALSE)</f>
        <v>3377876.1330110305</v>
      </c>
      <c r="F45" s="5">
        <f>VLOOKUP(A45,'B.spe ed'!$A$5:$R$360,18,FALSE)</f>
        <v>396340.46</v>
      </c>
      <c r="G45" s="5">
        <f>VLOOKUP(A45,'C.DPIA'!$A$5:$M$360,13,FALSE)</f>
        <v>454957.58622090315</v>
      </c>
      <c r="H45" s="5">
        <f>VLOOKUP(A45,D.EL!$A$5:$M$359,13,FALSE)</f>
        <v>5202.9283930000001</v>
      </c>
      <c r="I45" s="132">
        <f>VLOOKUP(A45,E.CTE!$A$5:$R$360,18,FALSE)</f>
        <v>0</v>
      </c>
      <c r="J45" s="5">
        <f t="shared" si="0"/>
        <v>4234377.1076249331</v>
      </c>
      <c r="K45" s="5">
        <v>2838531.41</v>
      </c>
      <c r="L45" s="5">
        <f t="shared" si="1"/>
        <v>4234377.1076249331</v>
      </c>
      <c r="M45" s="5">
        <f>VLOOKUP(A45,G.Transportation!$A$5:$G$359,7,FALSE)</f>
        <v>0</v>
      </c>
      <c r="N45" s="5">
        <f t="shared" si="2"/>
        <v>164320.49360000002</v>
      </c>
      <c r="O45" s="5">
        <v>2845309.83</v>
      </c>
      <c r="P45">
        <v>316.55</v>
      </c>
      <c r="Q45" s="5">
        <f t="shared" si="3"/>
        <v>9028.5804896540831</v>
      </c>
      <c r="R45" s="1">
        <f>VLOOKUP(A45,'ADM Data'!$A$2:$J$357,10,FALSE)</f>
        <v>410.80123400000002</v>
      </c>
      <c r="S45" s="5">
        <f t="shared" si="4"/>
        <v>10707.61</v>
      </c>
      <c r="T45" s="5">
        <f t="shared" si="5"/>
        <v>0</v>
      </c>
      <c r="U45" s="5">
        <f t="shared" si="6"/>
        <v>16432.049360000001</v>
      </c>
      <c r="V45" s="5">
        <f t="shared" si="7"/>
        <v>402124.3724956988</v>
      </c>
      <c r="W45" s="5">
        <f t="shared" si="8"/>
        <v>4817254.0230806312</v>
      </c>
    </row>
    <row r="46" spans="1:24">
      <c r="A46" t="s">
        <v>143</v>
      </c>
      <c r="B46" t="s">
        <v>1843</v>
      </c>
      <c r="C46" t="s">
        <v>101</v>
      </c>
      <c r="D46" s="12" t="s">
        <v>1070</v>
      </c>
      <c r="E46" s="5">
        <f>VLOOKUP(A46,'Base Cost'!$A$5:$AF$361,28,FALSE)</f>
        <v>738487.64098541543</v>
      </c>
      <c r="F46" s="5">
        <f>VLOOKUP(A46,'B.spe ed'!$A$5:$R$360,18,FALSE)</f>
        <v>182571.21000000002</v>
      </c>
      <c r="G46" s="5">
        <f>VLOOKUP(A46,'C.DPIA'!$A$5:$M$360,13,FALSE)</f>
        <v>91686.273228454491</v>
      </c>
      <c r="H46" s="5">
        <f>VLOOKUP(A46,D.EL!$A$5:$M$359,13,FALSE)</f>
        <v>0</v>
      </c>
      <c r="I46" s="132">
        <f>VLOOKUP(A46,E.CTE!$A$5:$R$360,18,FALSE)</f>
        <v>14087.205144715106</v>
      </c>
      <c r="J46" s="5">
        <f t="shared" si="0"/>
        <v>1026832.3293585852</v>
      </c>
      <c r="K46" s="5">
        <v>1180525.26</v>
      </c>
      <c r="L46" s="5">
        <f t="shared" si="1"/>
        <v>1026832.3293585852</v>
      </c>
      <c r="M46" s="5">
        <f>VLOOKUP(A46,G.Transportation!$A$5:$G$359,7,FALSE)</f>
        <v>0</v>
      </c>
      <c r="N46" s="5">
        <f t="shared" si="2"/>
        <v>38007.150800000003</v>
      </c>
      <c r="O46" s="5">
        <v>1200649.22</v>
      </c>
      <c r="P46">
        <v>135.35</v>
      </c>
      <c r="Q46" s="5">
        <f t="shared" si="3"/>
        <v>8910.779815293683</v>
      </c>
      <c r="R46" s="1">
        <f>VLOOKUP(A46,'ADM Data'!$A$2:$J$357,10,FALSE)</f>
        <v>95.017876999999999</v>
      </c>
      <c r="S46" s="5">
        <f t="shared" si="4"/>
        <v>11206.73</v>
      </c>
      <c r="T46" s="5">
        <f t="shared" si="5"/>
        <v>0</v>
      </c>
      <c r="U46" s="5">
        <f t="shared" si="6"/>
        <v>3800.7150799999999</v>
      </c>
      <c r="V46" s="5">
        <f t="shared" si="7"/>
        <v>93010.928405581391</v>
      </c>
      <c r="W46" s="5">
        <f t="shared" si="8"/>
        <v>1161651.1236441666</v>
      </c>
    </row>
    <row r="47" spans="1:24">
      <c r="A47" t="s">
        <v>197</v>
      </c>
      <c r="B47" t="s">
        <v>1857</v>
      </c>
      <c r="C47" t="s">
        <v>93</v>
      </c>
      <c r="D47" s="12" t="s">
        <v>1070</v>
      </c>
      <c r="E47" s="5">
        <f>VLOOKUP(A47,'Base Cost'!$A$5:$AF$361,28,FALSE)</f>
        <v>854210.52403515019</v>
      </c>
      <c r="F47" s="5">
        <f>VLOOKUP(A47,'B.spe ed'!$A$5:$R$360,18,FALSE)</f>
        <v>157703.03999999998</v>
      </c>
      <c r="G47" s="5">
        <f>VLOOKUP(A47,'C.DPIA'!$A$5:$M$360,13,FALSE)</f>
        <v>132216.14689647086</v>
      </c>
      <c r="H47" s="5">
        <f>VLOOKUP(A47,D.EL!$A$5:$M$359,13,FALSE)</f>
        <v>15550.763769883266</v>
      </c>
      <c r="I47" s="132">
        <f>VLOOKUP(A47,E.CTE!$A$5:$R$360,18,FALSE)</f>
        <v>207439.03190654403</v>
      </c>
      <c r="J47" s="5">
        <f t="shared" si="0"/>
        <v>1367119.5066080482</v>
      </c>
      <c r="K47" s="5">
        <v>1238663.31</v>
      </c>
      <c r="L47" s="5">
        <f t="shared" si="1"/>
        <v>1367119.5066080482</v>
      </c>
      <c r="M47" s="5">
        <f>VLOOKUP(A47,G.Transportation!$A$5:$G$359,7,FALSE)</f>
        <v>0</v>
      </c>
      <c r="N47" s="5">
        <f t="shared" si="2"/>
        <v>40776.831200000001</v>
      </c>
      <c r="O47" s="5">
        <v>1664954.85</v>
      </c>
      <c r="P47">
        <v>146.43</v>
      </c>
      <c r="Q47" s="5">
        <f t="shared" si="3"/>
        <v>11410.392435976235</v>
      </c>
      <c r="R47" s="1">
        <f>VLOOKUP(A47,'ADM Data'!$A$2:$J$357,10,FALSE)</f>
        <v>101.942078</v>
      </c>
      <c r="S47" s="5">
        <f t="shared" si="4"/>
        <v>13810.75</v>
      </c>
      <c r="T47" s="5">
        <f t="shared" si="5"/>
        <v>0</v>
      </c>
      <c r="U47" s="5">
        <f t="shared" si="6"/>
        <v>4077.6831199999997</v>
      </c>
      <c r="V47" s="5">
        <f t="shared" si="7"/>
        <v>99788.877816899592</v>
      </c>
      <c r="W47" s="5">
        <f t="shared" si="8"/>
        <v>1511762.8987449477</v>
      </c>
    </row>
    <row r="48" spans="1:24">
      <c r="A48" t="s">
        <v>549</v>
      </c>
      <c r="B48" t="s">
        <v>1952</v>
      </c>
      <c r="C48" t="s">
        <v>93</v>
      </c>
      <c r="D48" s="12" t="s">
        <v>1070</v>
      </c>
      <c r="E48" s="5">
        <f>VLOOKUP(A48,'Base Cost'!$A$5:$AF$361,28,FALSE)</f>
        <v>767804.22911100264</v>
      </c>
      <c r="F48" s="5">
        <f>VLOOKUP(A48,'B.spe ed'!$A$5:$R$360,18,FALSE)</f>
        <v>54438.84</v>
      </c>
      <c r="G48" s="5">
        <f>VLOOKUP(A48,'C.DPIA'!$A$5:$M$360,13,FALSE)</f>
        <v>139804.26787751948</v>
      </c>
      <c r="H48" s="5">
        <f>VLOOKUP(A48,D.EL!$A$5:$M$359,13,FALSE)</f>
        <v>0</v>
      </c>
      <c r="I48" s="132">
        <f>VLOOKUP(A48,E.CTE!$A$5:$R$360,18,FALSE)</f>
        <v>0</v>
      </c>
      <c r="J48" s="5">
        <f t="shared" si="0"/>
        <v>962047.33698852209</v>
      </c>
      <c r="K48" s="5">
        <v>1031626.74</v>
      </c>
      <c r="L48" s="5">
        <f t="shared" si="1"/>
        <v>962047.33698852209</v>
      </c>
      <c r="M48" s="5">
        <f>VLOOKUP(A48,G.Transportation!$A$5:$G$359,7,FALSE)</f>
        <v>0</v>
      </c>
      <c r="N48" s="5">
        <f t="shared" si="2"/>
        <v>37634.482400000001</v>
      </c>
      <c r="O48" s="5">
        <v>1122963.6499999999</v>
      </c>
      <c r="P48">
        <v>134.96</v>
      </c>
      <c r="Q48" s="5">
        <f t="shared" si="3"/>
        <v>8360.7946561944264</v>
      </c>
      <c r="R48" s="1">
        <f>VLOOKUP(A48,'ADM Data'!$A$2:$J$357,10,FALSE)</f>
        <v>94.086206000000004</v>
      </c>
      <c r="S48" s="5">
        <f t="shared" si="4"/>
        <v>10625.17</v>
      </c>
      <c r="T48" s="5">
        <f t="shared" si="5"/>
        <v>0</v>
      </c>
      <c r="U48" s="5">
        <f t="shared" si="6"/>
        <v>3763.4482400000002</v>
      </c>
      <c r="V48" s="5">
        <f t="shared" si="7"/>
        <v>92098.935974109205</v>
      </c>
      <c r="W48" s="5">
        <f t="shared" si="8"/>
        <v>1095544.2036026313</v>
      </c>
    </row>
    <row r="49" spans="1:23">
      <c r="A49" t="s">
        <v>370</v>
      </c>
      <c r="B49" t="s">
        <v>371</v>
      </c>
      <c r="C49" t="s">
        <v>93</v>
      </c>
      <c r="D49" s="12" t="s">
        <v>1070</v>
      </c>
      <c r="E49" s="5">
        <f>VLOOKUP(A49,'Base Cost'!$A$5:$AF$361,28,FALSE)</f>
        <v>461531.08373055008</v>
      </c>
      <c r="F49" s="5">
        <f>VLOOKUP(A49,'B.spe ed'!$A$5:$R$360,18,FALSE)</f>
        <v>136523.69</v>
      </c>
      <c r="G49" s="5">
        <f>VLOOKUP(A49,'C.DPIA'!$A$5:$M$360,13,FALSE)</f>
        <v>89644.331243475943</v>
      </c>
      <c r="H49" s="5">
        <f>VLOOKUP(A49,D.EL!$A$5:$M$359,13,FALSE)</f>
        <v>0</v>
      </c>
      <c r="I49" s="132">
        <f>VLOOKUP(A49,E.CTE!$A$5:$R$360,18,FALSE)</f>
        <v>57283.737543788899</v>
      </c>
      <c r="J49" s="5">
        <f t="shared" si="0"/>
        <v>744982.84251781483</v>
      </c>
      <c r="K49" s="5">
        <v>895052.19</v>
      </c>
      <c r="L49" s="5">
        <f t="shared" si="1"/>
        <v>744982.84251781483</v>
      </c>
      <c r="M49" s="5">
        <f>VLOOKUP(A49,G.Transportation!$A$5:$G$359,7,FALSE)</f>
        <v>38778.22</v>
      </c>
      <c r="N49" s="5">
        <f t="shared" si="2"/>
        <v>24131.723999999998</v>
      </c>
      <c r="O49" s="5">
        <v>1079432.3600000001</v>
      </c>
      <c r="P49">
        <v>102.07</v>
      </c>
      <c r="Q49" s="5">
        <f t="shared" si="3"/>
        <v>10615.492560007839</v>
      </c>
      <c r="R49" s="1">
        <f>VLOOKUP(A49,'ADM Data'!$A$2:$J$357,10,FALSE)</f>
        <v>60.32931</v>
      </c>
      <c r="S49" s="5">
        <f t="shared" si="4"/>
        <v>13391.38</v>
      </c>
      <c r="T49" s="5">
        <f t="shared" si="5"/>
        <v>0</v>
      </c>
      <c r="U49" s="5">
        <f t="shared" si="6"/>
        <v>2413.1723999999999</v>
      </c>
      <c r="V49" s="5">
        <f t="shared" si="7"/>
        <v>59055.046380041997</v>
      </c>
      <c r="W49" s="5">
        <f t="shared" si="8"/>
        <v>869361.00529785687</v>
      </c>
    </row>
    <row r="50" spans="1:23">
      <c r="A50" t="s">
        <v>254</v>
      </c>
      <c r="B50" t="s">
        <v>1876</v>
      </c>
      <c r="C50" t="s">
        <v>98</v>
      </c>
      <c r="D50" s="12" t="s">
        <v>1070</v>
      </c>
      <c r="E50" s="5">
        <f>VLOOKUP(A50,'Base Cost'!$A$5:$AF$361,28,FALSE)</f>
        <v>704932.05047591811</v>
      </c>
      <c r="F50" s="5">
        <f>VLOOKUP(A50,'B.spe ed'!$A$5:$R$360,18,FALSE)</f>
        <v>183259.7</v>
      </c>
      <c r="G50" s="5">
        <f>VLOOKUP(A50,'C.DPIA'!$A$5:$M$360,13,FALSE)</f>
        <v>113217.33805409474</v>
      </c>
      <c r="H50" s="5">
        <f>VLOOKUP(A50,D.EL!$A$5:$M$359,13,FALSE)</f>
        <v>2274.4783197500005</v>
      </c>
      <c r="I50" s="132">
        <f>VLOOKUP(A50,E.CTE!$A$5:$R$360,18,FALSE)</f>
        <v>0</v>
      </c>
      <c r="J50" s="5">
        <f t="shared" si="0"/>
        <v>1003683.5668497629</v>
      </c>
      <c r="K50" s="5">
        <v>821784.44</v>
      </c>
      <c r="L50" s="5">
        <f t="shared" si="1"/>
        <v>1003683.5668497629</v>
      </c>
      <c r="M50" s="5">
        <f>VLOOKUP(A50,G.Transportation!$A$5:$G$359,7,FALSE)</f>
        <v>0</v>
      </c>
      <c r="N50" s="5">
        <f t="shared" si="2"/>
        <v>36823.183599999997</v>
      </c>
      <c r="O50" s="5">
        <v>961101.72</v>
      </c>
      <c r="P50">
        <v>90.21</v>
      </c>
      <c r="Q50" s="5">
        <f t="shared" si="3"/>
        <v>10694.128553375458</v>
      </c>
      <c r="R50" s="1">
        <f>VLOOKUP(A50,'ADM Data'!$A$2:$J$357,10,FALSE)</f>
        <v>92.057958999999997</v>
      </c>
      <c r="S50" s="5">
        <f t="shared" si="4"/>
        <v>11302.74</v>
      </c>
      <c r="T50" s="5">
        <f t="shared" si="5"/>
        <v>0</v>
      </c>
      <c r="U50" s="5">
        <f t="shared" si="6"/>
        <v>3682.3183599999998</v>
      </c>
      <c r="V50" s="5">
        <f t="shared" si="7"/>
        <v>90113.529201593803</v>
      </c>
      <c r="W50" s="5">
        <f t="shared" si="8"/>
        <v>1134302.5980113568</v>
      </c>
    </row>
    <row r="51" spans="1:23">
      <c r="A51" t="s">
        <v>576</v>
      </c>
      <c r="B51" t="s">
        <v>577</v>
      </c>
      <c r="C51" t="s">
        <v>98</v>
      </c>
      <c r="D51" s="12" t="s">
        <v>1070</v>
      </c>
      <c r="E51" s="5">
        <f>VLOOKUP(A51,'Base Cost'!$A$5:$AF$361,28,FALSE)</f>
        <v>2526173.1955299224</v>
      </c>
      <c r="F51" s="5">
        <f>VLOOKUP(A51,'B.spe ed'!$A$5:$R$360,18,FALSE)</f>
        <v>222815.4</v>
      </c>
      <c r="G51" s="5">
        <f>VLOOKUP(A51,'C.DPIA'!$A$5:$M$360,13,FALSE)</f>
        <v>351476.65309253545</v>
      </c>
      <c r="H51" s="5">
        <f>VLOOKUP(A51,D.EL!$A$5:$M$359,13,FALSE)</f>
        <v>3467.2453270000005</v>
      </c>
      <c r="I51" s="132">
        <f>VLOOKUP(A51,E.CTE!$A$5:$R$360,18,FALSE)</f>
        <v>0</v>
      </c>
      <c r="J51" s="5">
        <f t="shared" si="0"/>
        <v>3103932.4939494575</v>
      </c>
      <c r="K51" s="5">
        <v>2433193.71</v>
      </c>
      <c r="L51" s="5">
        <f t="shared" si="1"/>
        <v>3103932.4939494575</v>
      </c>
      <c r="M51" s="5">
        <f>VLOOKUP(A51,G.Transportation!$A$5:$G$359,7,FALSE)</f>
        <v>0</v>
      </c>
      <c r="N51" s="5">
        <f t="shared" si="2"/>
        <v>122204.6488</v>
      </c>
      <c r="O51" s="5">
        <v>2163108.12</v>
      </c>
      <c r="P51">
        <v>259.68</v>
      </c>
      <c r="Q51" s="5">
        <f t="shared" si="3"/>
        <v>8369.978798521257</v>
      </c>
      <c r="R51" s="1">
        <f>VLOOKUP(A51,'ADM Data'!$A$2:$J$357,10,FALSE)</f>
        <v>305.51162199999999</v>
      </c>
      <c r="S51" s="5">
        <f t="shared" si="4"/>
        <v>10559.79</v>
      </c>
      <c r="T51" s="5">
        <f t="shared" si="5"/>
        <v>0</v>
      </c>
      <c r="U51" s="5">
        <f t="shared" si="6"/>
        <v>12220.46488</v>
      </c>
      <c r="V51" s="5">
        <f t="shared" si="7"/>
        <v>299058.66662244039</v>
      </c>
      <c r="W51" s="5">
        <f t="shared" si="8"/>
        <v>3537416.2742518978</v>
      </c>
    </row>
    <row r="52" spans="1:23">
      <c r="A52" t="s">
        <v>364</v>
      </c>
      <c r="B52" t="s">
        <v>365</v>
      </c>
      <c r="C52" t="s">
        <v>93</v>
      </c>
      <c r="D52" s="12" t="s">
        <v>1070</v>
      </c>
      <c r="E52" s="5">
        <f>VLOOKUP(A52,'Base Cost'!$A$5:$AF$361,28,FALSE)</f>
        <v>869205.73843489285</v>
      </c>
      <c r="F52" s="5">
        <f>VLOOKUP(A52,'B.spe ed'!$A$5:$R$360,18,FALSE)</f>
        <v>179246.31</v>
      </c>
      <c r="G52" s="5">
        <f>VLOOKUP(A52,'C.DPIA'!$A$5:$M$360,13,FALSE)</f>
        <v>85079.8013826346</v>
      </c>
      <c r="H52" s="5">
        <f>VLOOKUP(A52,D.EL!$A$5:$M$359,13,FALSE)</f>
        <v>0</v>
      </c>
      <c r="I52" s="132">
        <f>VLOOKUP(A52,E.CTE!$A$5:$R$360,18,FALSE)</f>
        <v>0</v>
      </c>
      <c r="J52" s="5">
        <f t="shared" si="0"/>
        <v>1133531.8498175275</v>
      </c>
      <c r="K52" s="5">
        <v>1756904.52</v>
      </c>
      <c r="L52" s="5">
        <f t="shared" si="1"/>
        <v>1133531.8498175275</v>
      </c>
      <c r="M52" s="5">
        <f>VLOOKUP(A52,G.Transportation!$A$5:$G$359,7,FALSE)</f>
        <v>46801.3</v>
      </c>
      <c r="N52" s="5">
        <f t="shared" si="2"/>
        <v>45366.842400000001</v>
      </c>
      <c r="O52" s="5">
        <v>601697.02</v>
      </c>
      <c r="P52">
        <v>55.49</v>
      </c>
      <c r="Q52" s="5">
        <f t="shared" si="3"/>
        <v>10883.421502973508</v>
      </c>
      <c r="R52" s="1">
        <f>VLOOKUP(A52,'ADM Data'!$A$2:$J$357,10,FALSE)</f>
        <v>113.417106</v>
      </c>
      <c r="S52" s="5">
        <f t="shared" si="4"/>
        <v>10807.01</v>
      </c>
      <c r="T52" s="5">
        <f t="shared" si="5"/>
        <v>8666.371532365627</v>
      </c>
      <c r="U52" s="5">
        <f t="shared" si="6"/>
        <v>4536.6842400000005</v>
      </c>
      <c r="V52" s="5">
        <f t="shared" si="7"/>
        <v>111021.5325704892</v>
      </c>
      <c r="W52" s="5">
        <f t="shared" si="8"/>
        <v>1349924.5805603825</v>
      </c>
    </row>
    <row r="53" spans="1:23">
      <c r="A53" t="s">
        <v>303</v>
      </c>
      <c r="B53" t="s">
        <v>1887</v>
      </c>
      <c r="C53" t="s">
        <v>93</v>
      </c>
      <c r="D53" s="12" t="s">
        <v>1070</v>
      </c>
      <c r="E53" s="5">
        <f>VLOOKUP(A53,'Base Cost'!$A$5:$AF$361,28,FALSE)</f>
        <v>3315017.6486804537</v>
      </c>
      <c r="F53" s="5">
        <f>VLOOKUP(A53,'B.spe ed'!$A$5:$R$360,18,FALSE)</f>
        <v>100076.31</v>
      </c>
      <c r="G53" s="5">
        <f>VLOOKUP(A53,'C.DPIA'!$A$5:$M$360,13,FALSE)</f>
        <v>468503.14499245619</v>
      </c>
      <c r="H53" s="5">
        <f>VLOOKUP(A53,D.EL!$A$5:$M$359,13,FALSE)</f>
        <v>438658.23733386188</v>
      </c>
      <c r="I53" s="132">
        <f>VLOOKUP(A53,E.CTE!$A$5:$R$360,18,FALSE)</f>
        <v>0</v>
      </c>
      <c r="J53" s="5">
        <f t="shared" si="0"/>
        <v>4322255.3410067717</v>
      </c>
      <c r="K53" s="5">
        <v>2536128.0099999998</v>
      </c>
      <c r="L53" s="5">
        <f t="shared" si="1"/>
        <v>4322255.3410067717</v>
      </c>
      <c r="M53" s="5">
        <f>VLOOKUP(A53,G.Transportation!$A$5:$G$359,7,FALSE)</f>
        <v>0</v>
      </c>
      <c r="N53" s="5">
        <f t="shared" si="2"/>
        <v>160002.47</v>
      </c>
      <c r="O53" s="5">
        <v>2688049.75</v>
      </c>
      <c r="P53">
        <v>312.95999999999998</v>
      </c>
      <c r="Q53" s="5">
        <f t="shared" si="3"/>
        <v>8629.1960212167687</v>
      </c>
      <c r="R53" s="1">
        <f>VLOOKUP(A53,'ADM Data'!$A$2:$J$357,10,FALSE)</f>
        <v>400.00617499999998</v>
      </c>
      <c r="S53" s="5">
        <f t="shared" si="4"/>
        <v>11205.47</v>
      </c>
      <c r="T53" s="5">
        <f t="shared" si="5"/>
        <v>0</v>
      </c>
      <c r="U53" s="5">
        <f t="shared" si="6"/>
        <v>16000.246999999999</v>
      </c>
      <c r="V53" s="5">
        <f t="shared" si="7"/>
        <v>391557.324572885</v>
      </c>
      <c r="W53" s="5">
        <f t="shared" si="8"/>
        <v>4889815.3825796572</v>
      </c>
    </row>
    <row r="54" spans="1:23">
      <c r="A54" t="s">
        <v>1970</v>
      </c>
      <c r="B54" t="s">
        <v>1971</v>
      </c>
      <c r="C54" t="s">
        <v>75</v>
      </c>
      <c r="D54" s="12" t="s">
        <v>1823</v>
      </c>
      <c r="E54" s="5">
        <f>VLOOKUP(A54,'Base Cost'!$A$5:$AF$361,28,FALSE)</f>
        <v>3162150.5316725001</v>
      </c>
      <c r="F54" s="5">
        <f>VLOOKUP(A54,'B.spe ed'!$A$5:$R$360,18,FALSE)</f>
        <v>407486.36</v>
      </c>
      <c r="G54" s="5">
        <f>VLOOKUP(A54,'C.DPIA'!$A$5:$M$360,13,FALSE)</f>
        <v>0</v>
      </c>
      <c r="H54" s="5">
        <f>VLOOKUP(A54,D.EL!$A$5:$M$359,13,FALSE)</f>
        <v>8208.6732166094243</v>
      </c>
      <c r="I54" s="132">
        <f>VLOOKUP(A54,E.CTE!$A$5:$R$360,18,FALSE)</f>
        <v>0</v>
      </c>
      <c r="J54" s="5">
        <f t="shared" si="0"/>
        <v>3577845.5648891092</v>
      </c>
      <c r="K54" s="5">
        <v>2875910.99</v>
      </c>
      <c r="L54" s="5">
        <f t="shared" si="1"/>
        <v>3577845.5648891092</v>
      </c>
      <c r="M54" s="5">
        <f>VLOOKUP(A54,G.Transportation!$A$5:$G$359,7,FALSE)</f>
        <v>0</v>
      </c>
      <c r="N54" s="5">
        <f t="shared" si="2"/>
        <v>0</v>
      </c>
      <c r="O54" s="5">
        <v>0</v>
      </c>
      <c r="P54">
        <v>0</v>
      </c>
      <c r="Q54" s="5">
        <f t="shared" si="3"/>
        <v>0</v>
      </c>
      <c r="R54" s="1">
        <f>VLOOKUP(A54,'ADM Data'!$A$2:$J$357,10,FALSE)</f>
        <v>412.59944200000001</v>
      </c>
      <c r="S54" s="5">
        <f t="shared" si="4"/>
        <v>8671.4699999999993</v>
      </c>
      <c r="T54" s="5">
        <f t="shared" si="5"/>
        <v>0</v>
      </c>
      <c r="U54" s="5">
        <f t="shared" si="6"/>
        <v>16503.97768</v>
      </c>
      <c r="V54" s="5">
        <f t="shared" si="7"/>
        <v>10097.114977649109</v>
      </c>
      <c r="W54" s="5">
        <f t="shared" si="8"/>
        <v>3604446.6575467582</v>
      </c>
    </row>
    <row r="55" spans="1:23">
      <c r="A55" t="s">
        <v>250</v>
      </c>
      <c r="B55" t="s">
        <v>1875</v>
      </c>
      <c r="C55" t="s">
        <v>93</v>
      </c>
      <c r="D55" s="12" t="s">
        <v>1070</v>
      </c>
      <c r="E55" s="5">
        <f>VLOOKUP(A55,'Base Cost'!$A$5:$AF$361,28,FALSE)</f>
        <v>2456117.2030953262</v>
      </c>
      <c r="F55" s="5">
        <f>VLOOKUP(A55,'B.spe ed'!$A$5:$R$360,18,FALSE)</f>
        <v>479424.37</v>
      </c>
      <c r="G55" s="5">
        <f>VLOOKUP(A55,'C.DPIA'!$A$5:$M$360,13,FALSE)</f>
        <v>270257.6848883733</v>
      </c>
      <c r="H55" s="5">
        <f>VLOOKUP(A55,D.EL!$A$5:$M$359,13,FALSE)</f>
        <v>45383.555598243744</v>
      </c>
      <c r="I55" s="132">
        <f>VLOOKUP(A55,E.CTE!$A$5:$R$360,18,FALSE)</f>
        <v>157148.9778610681</v>
      </c>
      <c r="J55" s="5">
        <f t="shared" si="0"/>
        <v>3408331.7914430113</v>
      </c>
      <c r="K55" s="5">
        <v>2614553.75</v>
      </c>
      <c r="L55" s="5">
        <f t="shared" si="1"/>
        <v>3408331.7914430113</v>
      </c>
      <c r="M55" s="5">
        <f>VLOOKUP(A55,G.Transportation!$A$5:$G$359,7,FALSE)</f>
        <v>0</v>
      </c>
      <c r="N55" s="5">
        <f t="shared" si="2"/>
        <v>125894.3624</v>
      </c>
      <c r="O55" s="5">
        <v>2688194.23</v>
      </c>
      <c r="P55">
        <v>319.7</v>
      </c>
      <c r="Q55" s="5">
        <f t="shared" si="3"/>
        <v>8448.5699280575536</v>
      </c>
      <c r="R55" s="1">
        <f>VLOOKUP(A55,'ADM Data'!$A$2:$J$357,10,FALSE)</f>
        <v>314.735906</v>
      </c>
      <c r="S55" s="5">
        <f t="shared" si="4"/>
        <v>11229.18</v>
      </c>
      <c r="T55" s="5">
        <f t="shared" si="5"/>
        <v>0</v>
      </c>
      <c r="U55" s="5">
        <f t="shared" si="6"/>
        <v>12589.436239999999</v>
      </c>
      <c r="V55" s="5">
        <f t="shared" si="7"/>
        <v>308088.11714064924</v>
      </c>
      <c r="W55" s="5">
        <f t="shared" si="8"/>
        <v>3854903.7072236608</v>
      </c>
    </row>
    <row r="56" spans="1:23">
      <c r="A56" t="s">
        <v>522</v>
      </c>
      <c r="B56" t="s">
        <v>523</v>
      </c>
      <c r="C56" t="s">
        <v>75</v>
      </c>
      <c r="D56" s="12" t="s">
        <v>1070</v>
      </c>
      <c r="E56" s="5">
        <f>VLOOKUP(A56,'Base Cost'!$A$5:$AF$361,28,FALSE)</f>
        <v>1372781.0045250161</v>
      </c>
      <c r="F56" s="5">
        <f>VLOOKUP(A56,'B.spe ed'!$A$5:$R$360,18,FALSE)</f>
        <v>58067.09</v>
      </c>
      <c r="G56" s="5">
        <f>VLOOKUP(A56,'C.DPIA'!$A$5:$M$360,13,FALSE)</f>
        <v>138566.09406985028</v>
      </c>
      <c r="H56" s="5">
        <f>VLOOKUP(A56,D.EL!$A$5:$M$359,13,FALSE)</f>
        <v>13358.317201826754</v>
      </c>
      <c r="I56" s="132">
        <f>VLOOKUP(A56,E.CTE!$A$5:$R$360,18,FALSE)</f>
        <v>67028.077060302254</v>
      </c>
      <c r="J56" s="5">
        <f t="shared" si="0"/>
        <v>1649800.5828569955</v>
      </c>
      <c r="K56" s="5">
        <v>714277.14</v>
      </c>
      <c r="L56" s="5">
        <f t="shared" si="1"/>
        <v>1649800.5828569955</v>
      </c>
      <c r="M56" s="5">
        <f>VLOOKUP(A56,G.Transportation!$A$5:$G$359,7,FALSE)</f>
        <v>0</v>
      </c>
      <c r="N56" s="5">
        <f t="shared" si="2"/>
        <v>65377.0164</v>
      </c>
      <c r="O56" s="5">
        <v>1057201.73</v>
      </c>
      <c r="P56">
        <v>129.74</v>
      </c>
      <c r="Q56" s="5">
        <f t="shared" si="3"/>
        <v>8188.6982364729447</v>
      </c>
      <c r="R56" s="1">
        <f>VLOOKUP(A56,'ADM Data'!$A$2:$J$357,10,FALSE)</f>
        <v>163.44254100000001</v>
      </c>
      <c r="S56" s="5">
        <f t="shared" si="4"/>
        <v>10494.07</v>
      </c>
      <c r="T56" s="5">
        <f t="shared" si="5"/>
        <v>0</v>
      </c>
      <c r="U56" s="5">
        <f t="shared" si="6"/>
        <v>6537.7016400000002</v>
      </c>
      <c r="V56" s="5">
        <f t="shared" si="7"/>
        <v>159990.3403375062</v>
      </c>
      <c r="W56" s="5">
        <f t="shared" si="8"/>
        <v>1881705.641234502</v>
      </c>
    </row>
    <row r="57" spans="1:23">
      <c r="A57" t="s">
        <v>2827</v>
      </c>
      <c r="B57" t="s">
        <v>2828</v>
      </c>
      <c r="C57" t="s">
        <v>75</v>
      </c>
      <c r="D57" s="12" t="s">
        <v>1070</v>
      </c>
      <c r="E57" s="5">
        <f>VLOOKUP(A57,'Base Cost'!$A$5:$AF$361,28,FALSE)</f>
        <v>521032.70096464991</v>
      </c>
      <c r="F57" s="5">
        <f>VLOOKUP(A57,'B.spe ed'!$A$5:$R$360,18,FALSE)</f>
        <v>88078.07</v>
      </c>
      <c r="G57" s="5">
        <f>VLOOKUP(A57,'C.DPIA'!$A$5:$M$360,13,FALSE)</f>
        <v>50544.532512735765</v>
      </c>
      <c r="H57" s="5">
        <f>VLOOKUP(A57,D.EL!$A$5:$M$359,13,FALSE)</f>
        <v>0</v>
      </c>
      <c r="I57" s="132">
        <f>VLOOKUP(A57,E.CTE!$A$5:$R$360,18,FALSE)</f>
        <v>0</v>
      </c>
      <c r="J57" s="5">
        <f t="shared" si="0"/>
        <v>659655.30347738578</v>
      </c>
      <c r="K57" s="5">
        <v>557049.87</v>
      </c>
      <c r="L57" s="5">
        <f t="shared" si="1"/>
        <v>659655.30347738578</v>
      </c>
      <c r="M57" s="5">
        <f>VLOOKUP(A57,G.Transportation!$A$5:$G$359,7,FALSE)</f>
        <v>0</v>
      </c>
      <c r="N57" s="5">
        <f t="shared" si="2"/>
        <v>27231.910399999997</v>
      </c>
      <c r="O57" s="5">
        <v>0</v>
      </c>
      <c r="P57">
        <v>0</v>
      </c>
      <c r="Q57" s="5">
        <f t="shared" si="3"/>
        <v>0</v>
      </c>
      <c r="R57" s="1">
        <f>VLOOKUP(A57,'ADM Data'!$A$2:$J$357,10,FALSE)</f>
        <v>68.079775999999995</v>
      </c>
      <c r="S57" s="5">
        <f t="shared" si="4"/>
        <v>10089.450000000001</v>
      </c>
      <c r="T57" s="5">
        <f t="shared" si="5"/>
        <v>0</v>
      </c>
      <c r="U57" s="5">
        <f t="shared" si="6"/>
        <v>2723.1910399999997</v>
      </c>
      <c r="V57" s="5">
        <f t="shared" si="7"/>
        <v>66641.808587283202</v>
      </c>
      <c r="W57" s="5">
        <f t="shared" si="8"/>
        <v>756252.21350466902</v>
      </c>
    </row>
    <row r="58" spans="1:23">
      <c r="A58" t="s">
        <v>602</v>
      </c>
      <c r="B58" t="s">
        <v>603</v>
      </c>
      <c r="C58" t="s">
        <v>75</v>
      </c>
      <c r="D58" s="12" t="s">
        <v>1070</v>
      </c>
      <c r="E58" s="5">
        <f>VLOOKUP(A58,'Base Cost'!$A$5:$AF$361,28,FALSE)</f>
        <v>7722870.12562971</v>
      </c>
      <c r="F58" s="5">
        <f>VLOOKUP(A58,'B.spe ed'!$A$5:$R$360,18,FALSE)</f>
        <v>414767.71773199999</v>
      </c>
      <c r="G58" s="5">
        <f>VLOOKUP(A58,'C.DPIA'!$A$5:$M$360,13,FALSE)</f>
        <v>2649.7783689063494</v>
      </c>
      <c r="H58" s="5">
        <f>VLOOKUP(A58,D.EL!$A$5:$M$359,13,FALSE)</f>
        <v>13877.222917999999</v>
      </c>
      <c r="I58" s="132">
        <f>VLOOKUP(A58,E.CTE!$A$5:$R$360,18,FALSE)</f>
        <v>0</v>
      </c>
      <c r="J58" s="5">
        <f t="shared" si="0"/>
        <v>8154164.8446486164</v>
      </c>
      <c r="K58" s="5">
        <v>6186237.2199999997</v>
      </c>
      <c r="L58" s="5">
        <f t="shared" si="1"/>
        <v>8154164.8446486164</v>
      </c>
      <c r="M58" s="5">
        <f>VLOOKUP(A58,G.Transportation!$A$5:$G$359,7,FALSE)</f>
        <v>0</v>
      </c>
      <c r="N58" s="5">
        <f t="shared" si="2"/>
        <v>379804.92239999998</v>
      </c>
      <c r="O58" s="5">
        <v>0</v>
      </c>
      <c r="P58">
        <v>0</v>
      </c>
      <c r="Q58" s="5">
        <f t="shared" si="3"/>
        <v>0</v>
      </c>
      <c r="R58" s="1">
        <f>VLOOKUP(A58,'ADM Data'!$A$2:$J$357,10,FALSE)</f>
        <v>949.51230599999997</v>
      </c>
      <c r="S58" s="5">
        <f t="shared" si="4"/>
        <v>8987.74</v>
      </c>
      <c r="T58" s="5">
        <f t="shared" si="5"/>
        <v>0</v>
      </c>
      <c r="U58" s="5">
        <f t="shared" si="6"/>
        <v>37980.49224</v>
      </c>
      <c r="V58" s="5">
        <f t="shared" si="7"/>
        <v>929456.89697512926</v>
      </c>
      <c r="W58" s="5">
        <f t="shared" si="8"/>
        <v>9501407.1562637463</v>
      </c>
    </row>
    <row r="59" spans="1:23">
      <c r="A59" t="s">
        <v>674</v>
      </c>
      <c r="B59" t="s">
        <v>2004</v>
      </c>
      <c r="C59" t="s">
        <v>75</v>
      </c>
      <c r="D59" s="12" t="s">
        <v>1070</v>
      </c>
      <c r="E59" s="5">
        <f>VLOOKUP(A59,'Base Cost'!$A$5:$AF$361,28,FALSE)</f>
        <v>8009535.8958022045</v>
      </c>
      <c r="F59" s="5">
        <f>VLOOKUP(A59,'B.spe ed'!$A$5:$R$360,18,FALSE)</f>
        <v>458679.66</v>
      </c>
      <c r="G59" s="5">
        <f>VLOOKUP(A59,'C.DPIA'!$A$5:$M$360,13,FALSE)</f>
        <v>993888.16485362407</v>
      </c>
      <c r="H59" s="5">
        <f>VLOOKUP(A59,D.EL!$A$5:$M$359,13,FALSE)</f>
        <v>34447.775634351354</v>
      </c>
      <c r="I59" s="132">
        <f>VLOOKUP(A59,E.CTE!$A$5:$R$360,18,FALSE)</f>
        <v>0</v>
      </c>
      <c r="J59" s="5">
        <f t="shared" si="0"/>
        <v>9496551.4962901808</v>
      </c>
      <c r="K59" s="5">
        <v>6415466.2000000002</v>
      </c>
      <c r="L59" s="5">
        <f t="shared" si="1"/>
        <v>9496551.4962901808</v>
      </c>
      <c r="M59" s="5">
        <f>VLOOKUP(A59,G.Transportation!$A$5:$G$359,7,FALSE)</f>
        <v>0</v>
      </c>
      <c r="N59" s="5">
        <f t="shared" si="2"/>
        <v>389309.76120000001</v>
      </c>
      <c r="O59" s="5">
        <v>6633173.2000000002</v>
      </c>
      <c r="P59">
        <v>891.15</v>
      </c>
      <c r="Q59" s="5">
        <f t="shared" si="3"/>
        <v>7483.4657375301576</v>
      </c>
      <c r="R59" s="1">
        <f>VLOOKUP(A59,'ADM Data'!$A$2:$J$357,10,FALSE)</f>
        <v>973.27440300000001</v>
      </c>
      <c r="S59" s="5">
        <f t="shared" si="4"/>
        <v>10157.32</v>
      </c>
      <c r="T59" s="5">
        <f t="shared" si="5"/>
        <v>0</v>
      </c>
      <c r="U59" s="5">
        <f t="shared" si="6"/>
        <v>38930.976119999999</v>
      </c>
      <c r="V59" s="5">
        <f t="shared" si="7"/>
        <v>952717.09571471473</v>
      </c>
      <c r="W59" s="5">
        <f t="shared" si="8"/>
        <v>10877509.329324896</v>
      </c>
    </row>
    <row r="60" spans="1:23">
      <c r="A60" t="s">
        <v>433</v>
      </c>
      <c r="B60" t="s">
        <v>434</v>
      </c>
      <c r="C60" t="s">
        <v>75</v>
      </c>
      <c r="D60" s="12" t="s">
        <v>1070</v>
      </c>
      <c r="E60" s="5">
        <f>VLOOKUP(A60,'Base Cost'!$A$5:$AF$361,28,FALSE)</f>
        <v>1421775.3367734849</v>
      </c>
      <c r="F60" s="5">
        <f>VLOOKUP(A60,'B.spe ed'!$A$5:$R$360,18,FALSE)</f>
        <v>191762.16</v>
      </c>
      <c r="G60" s="5">
        <f>VLOOKUP(A60,'C.DPIA'!$A$5:$M$360,13,FALSE)</f>
        <v>113803.82037346555</v>
      </c>
      <c r="H60" s="5">
        <f>VLOOKUP(A60,D.EL!$A$5:$M$359,13,FALSE)</f>
        <v>58927.699951830102</v>
      </c>
      <c r="I60" s="132">
        <f>VLOOKUP(A60,E.CTE!$A$5:$R$360,18,FALSE)</f>
        <v>73190.084355158411</v>
      </c>
      <c r="J60" s="5">
        <f t="shared" si="0"/>
        <v>1859459.101453939</v>
      </c>
      <c r="K60" s="5">
        <v>1818012.4</v>
      </c>
      <c r="L60" s="5">
        <f t="shared" si="1"/>
        <v>1859459.101453939</v>
      </c>
      <c r="M60" s="5">
        <f>VLOOKUP(A60,G.Transportation!$A$5:$G$359,7,FALSE)</f>
        <v>0</v>
      </c>
      <c r="N60" s="5">
        <f t="shared" si="2"/>
        <v>67578.44279999999</v>
      </c>
      <c r="O60" s="5">
        <v>1766661.54</v>
      </c>
      <c r="P60">
        <v>201.73</v>
      </c>
      <c r="Q60" s="5">
        <f t="shared" si="3"/>
        <v>8797.634850542805</v>
      </c>
      <c r="R60" s="1">
        <f>VLOOKUP(A60,'ADM Data'!$A$2:$J$357,10,FALSE)</f>
        <v>168.94610699999998</v>
      </c>
      <c r="S60" s="5">
        <f t="shared" si="4"/>
        <v>11406.23</v>
      </c>
      <c r="T60" s="5">
        <f t="shared" si="5"/>
        <v>0</v>
      </c>
      <c r="U60" s="5">
        <f t="shared" si="6"/>
        <v>6757.8442799999993</v>
      </c>
      <c r="V60" s="5">
        <f t="shared" si="7"/>
        <v>165377.66111716739</v>
      </c>
      <c r="W60" s="5">
        <f t="shared" si="8"/>
        <v>2099173.0496511064</v>
      </c>
    </row>
    <row r="61" spans="1:23">
      <c r="A61" t="s">
        <v>486</v>
      </c>
      <c r="B61" t="s">
        <v>487</v>
      </c>
      <c r="C61" t="s">
        <v>80</v>
      </c>
      <c r="D61" s="12" t="s">
        <v>1070</v>
      </c>
      <c r="E61" s="5">
        <f>VLOOKUP(A61,'Base Cost'!$A$5:$AF$361,28,FALSE)</f>
        <v>7920595.3822398819</v>
      </c>
      <c r="F61" s="5">
        <f>VLOOKUP(A61,'B.spe ed'!$A$5:$R$360,18,FALSE)</f>
        <v>1119202.79</v>
      </c>
      <c r="G61" s="5">
        <f>VLOOKUP(A61,'C.DPIA'!$A$5:$M$360,13,FALSE)</f>
        <v>1325408.9122226557</v>
      </c>
      <c r="H61" s="5">
        <f>VLOOKUP(A61,D.EL!$A$5:$M$359,13,FALSE)</f>
        <v>9679.3347264726326</v>
      </c>
      <c r="I61" s="132">
        <f>VLOOKUP(A61,E.CTE!$A$5:$R$360,18,FALSE)</f>
        <v>0</v>
      </c>
      <c r="J61" s="5">
        <f t="shared" si="0"/>
        <v>10374886.41918901</v>
      </c>
      <c r="K61" s="5">
        <v>13040464.390000001</v>
      </c>
      <c r="L61" s="5">
        <f t="shared" si="1"/>
        <v>10374886.41918901</v>
      </c>
      <c r="M61" s="5">
        <f>VLOOKUP(A61,G.Transportation!$A$5:$G$359,7,FALSE)</f>
        <v>0</v>
      </c>
      <c r="N61" s="5">
        <f t="shared" si="2"/>
        <v>388116.83559999999</v>
      </c>
      <c r="O61" s="5">
        <v>13291272.869999999</v>
      </c>
      <c r="P61">
        <v>1627.71</v>
      </c>
      <c r="Q61" s="5">
        <f t="shared" si="3"/>
        <v>8205.7070895921261</v>
      </c>
      <c r="R61" s="1">
        <f>VLOOKUP(A61,'ADM Data'!$A$2:$J$357,10,FALSE)</f>
        <v>970.29208899999992</v>
      </c>
      <c r="S61" s="5">
        <f t="shared" si="4"/>
        <v>11092.54</v>
      </c>
      <c r="T61" s="5">
        <f t="shared" si="5"/>
        <v>0</v>
      </c>
      <c r="U61" s="5">
        <f t="shared" si="6"/>
        <v>38811.683559999998</v>
      </c>
      <c r="V61" s="5">
        <f t="shared" si="7"/>
        <v>949797.7735545598</v>
      </c>
      <c r="W61" s="5">
        <f t="shared" si="8"/>
        <v>11751612.71190357</v>
      </c>
    </row>
    <row r="62" spans="1:23">
      <c r="A62" t="s">
        <v>708</v>
      </c>
      <c r="B62" t="s">
        <v>709</v>
      </c>
      <c r="C62" t="s">
        <v>72</v>
      </c>
      <c r="D62" s="12" t="s">
        <v>1070</v>
      </c>
      <c r="E62" s="5">
        <f>VLOOKUP(A62,'Base Cost'!$A$5:$AF$361,28,FALSE)</f>
        <v>1481146.9321943938</v>
      </c>
      <c r="F62" s="5">
        <f>VLOOKUP(A62,'B.spe ed'!$A$5:$R$360,18,FALSE)</f>
        <v>190759.40999999997</v>
      </c>
      <c r="G62" s="5">
        <f>VLOOKUP(A62,'C.DPIA'!$A$5:$M$360,13,FALSE)</f>
        <v>216313.15455945305</v>
      </c>
      <c r="H62" s="5">
        <f>VLOOKUP(A62,D.EL!$A$5:$M$359,13,FALSE)</f>
        <v>0</v>
      </c>
      <c r="I62" s="132">
        <f>VLOOKUP(A62,E.CTE!$A$5:$R$360,18,FALSE)</f>
        <v>44530.019682290309</v>
      </c>
      <c r="J62" s="5">
        <f t="shared" si="0"/>
        <v>1932749.516436137</v>
      </c>
      <c r="K62" s="5">
        <v>1418839.09</v>
      </c>
      <c r="L62" s="5">
        <f t="shared" si="1"/>
        <v>1932749.516436137</v>
      </c>
      <c r="M62" s="5">
        <f>VLOOKUP(A62,G.Transportation!$A$5:$G$359,7,FALSE)</f>
        <v>0</v>
      </c>
      <c r="N62" s="5">
        <f t="shared" si="2"/>
        <v>72066.508000000002</v>
      </c>
      <c r="O62" s="5">
        <v>1467001.98</v>
      </c>
      <c r="P62">
        <v>173.21</v>
      </c>
      <c r="Q62" s="5">
        <f t="shared" si="3"/>
        <v>8509.5793360660464</v>
      </c>
      <c r="R62" s="1">
        <f>VLOOKUP(A62,'ADM Data'!$A$2:$J$357,10,FALSE)</f>
        <v>180.16627</v>
      </c>
      <c r="S62" s="5">
        <f t="shared" si="4"/>
        <v>11127.59</v>
      </c>
      <c r="T62" s="5">
        <f t="shared" si="5"/>
        <v>0</v>
      </c>
      <c r="U62" s="5">
        <f t="shared" si="6"/>
        <v>7206.6507999999994</v>
      </c>
      <c r="V62" s="5">
        <f t="shared" si="7"/>
        <v>176360.83407831399</v>
      </c>
      <c r="W62" s="5">
        <f t="shared" si="8"/>
        <v>2188383.5093144509</v>
      </c>
    </row>
    <row r="63" spans="1:23">
      <c r="A63" t="s">
        <v>145</v>
      </c>
      <c r="B63" t="s">
        <v>1844</v>
      </c>
      <c r="C63" t="s">
        <v>80</v>
      </c>
      <c r="D63" s="12" t="s">
        <v>1070</v>
      </c>
      <c r="E63" s="5">
        <f>VLOOKUP(A63,'Base Cost'!$A$5:$AF$361,28,FALSE)</f>
        <v>2490200.1273657354</v>
      </c>
      <c r="F63" s="5">
        <f>VLOOKUP(A63,'B.spe ed'!$A$5:$R$360,18,FALSE)</f>
        <v>519819.03</v>
      </c>
      <c r="G63" s="5">
        <f>VLOOKUP(A63,'C.DPIA'!$A$5:$M$360,13,FALSE)</f>
        <v>302922.49999867397</v>
      </c>
      <c r="H63" s="5">
        <f>VLOOKUP(A63,D.EL!$A$5:$M$359,13,FALSE)</f>
        <v>2599.4037940000003</v>
      </c>
      <c r="I63" s="132">
        <f>VLOOKUP(A63,E.CTE!$A$5:$R$360,18,FALSE)</f>
        <v>885468.30737302941</v>
      </c>
      <c r="J63" s="5">
        <f t="shared" si="0"/>
        <v>4201009.3685314385</v>
      </c>
      <c r="K63" s="5">
        <v>3051980.76</v>
      </c>
      <c r="L63" s="5">
        <f t="shared" si="1"/>
        <v>4201009.3685314385</v>
      </c>
      <c r="M63" s="5">
        <f>VLOOKUP(A63,G.Transportation!$A$5:$G$359,7,FALSE)</f>
        <v>131043.64</v>
      </c>
      <c r="N63" s="5">
        <f t="shared" si="2"/>
        <v>116640.1008</v>
      </c>
      <c r="O63" s="5">
        <v>3106699.48</v>
      </c>
      <c r="P63">
        <v>282.57</v>
      </c>
      <c r="Q63" s="5">
        <f t="shared" si="3"/>
        <v>11034.522014368122</v>
      </c>
      <c r="R63" s="1">
        <f>VLOOKUP(A63,'ADM Data'!$A$2:$J$357,10,FALSE)</f>
        <v>291.60025200000001</v>
      </c>
      <c r="S63" s="5">
        <f t="shared" si="4"/>
        <v>15256.14</v>
      </c>
      <c r="T63" s="5">
        <f t="shared" si="5"/>
        <v>0</v>
      </c>
      <c r="U63" s="5">
        <f t="shared" si="6"/>
        <v>11664.01008</v>
      </c>
      <c r="V63" s="5">
        <f t="shared" si="7"/>
        <v>285441.12979730644</v>
      </c>
      <c r="W63" s="5">
        <f t="shared" si="8"/>
        <v>4745798.2492087455</v>
      </c>
    </row>
    <row r="64" spans="1:23">
      <c r="A64" t="s">
        <v>248</v>
      </c>
      <c r="B64" t="s">
        <v>1874</v>
      </c>
      <c r="C64" t="s">
        <v>80</v>
      </c>
      <c r="D64" s="12" t="s">
        <v>1070</v>
      </c>
      <c r="E64" s="5">
        <f>VLOOKUP(A64,'Base Cost'!$A$5:$AF$361,28,FALSE)</f>
        <v>3177392.0091215908</v>
      </c>
      <c r="F64" s="5">
        <f>VLOOKUP(A64,'B.spe ed'!$A$5:$R$360,18,FALSE)</f>
        <v>250840.38</v>
      </c>
      <c r="G64" s="5">
        <f>VLOOKUP(A64,'C.DPIA'!$A$5:$M$360,13,FALSE)</f>
        <v>392783.73491810152</v>
      </c>
      <c r="H64" s="5">
        <f>VLOOKUP(A64,D.EL!$A$5:$M$359,13,FALSE)</f>
        <v>867.84153300000014</v>
      </c>
      <c r="I64" s="132">
        <f>VLOOKUP(A64,E.CTE!$A$5:$R$360,18,FALSE)</f>
        <v>46626.548836280555</v>
      </c>
      <c r="J64" s="5">
        <f t="shared" si="0"/>
        <v>3868510.514408973</v>
      </c>
      <c r="K64" s="5">
        <v>2380784.62</v>
      </c>
      <c r="L64" s="5">
        <f t="shared" si="1"/>
        <v>3868510.514408973</v>
      </c>
      <c r="M64" s="5">
        <f>VLOOKUP(A64,G.Transportation!$A$5:$G$359,7,FALSE)</f>
        <v>0</v>
      </c>
      <c r="N64" s="5">
        <f t="shared" si="2"/>
        <v>153926.30120000002</v>
      </c>
      <c r="O64" s="5">
        <v>2750608.48</v>
      </c>
      <c r="P64">
        <v>328.65</v>
      </c>
      <c r="Q64" s="5">
        <f t="shared" si="3"/>
        <v>8409.4957310208429</v>
      </c>
      <c r="R64" s="1">
        <f>VLOOKUP(A64,'ADM Data'!$A$2:$J$357,10,FALSE)</f>
        <v>384.81575300000003</v>
      </c>
      <c r="S64" s="5">
        <f t="shared" si="4"/>
        <v>10452.89</v>
      </c>
      <c r="T64" s="5">
        <f t="shared" si="5"/>
        <v>0</v>
      </c>
      <c r="U64" s="5">
        <f t="shared" si="6"/>
        <v>15392.630120000002</v>
      </c>
      <c r="V64" s="5">
        <f t="shared" si="7"/>
        <v>376687.75162828463</v>
      </c>
      <c r="W64" s="5">
        <f t="shared" si="8"/>
        <v>4414517.1973572578</v>
      </c>
    </row>
    <row r="65" spans="1:23">
      <c r="A65" t="s">
        <v>346</v>
      </c>
      <c r="B65" t="s">
        <v>1900</v>
      </c>
      <c r="C65" t="s">
        <v>80</v>
      </c>
      <c r="D65" s="12" t="s">
        <v>1070</v>
      </c>
      <c r="E65" s="5">
        <f>VLOOKUP(A65,'Base Cost'!$A$5:$AF$361,28,FALSE)</f>
        <v>1727332.828459708</v>
      </c>
      <c r="F65" s="5">
        <f>VLOOKUP(A65,'B.spe ed'!$A$5:$R$360,18,FALSE)</f>
        <v>204572.43000000002</v>
      </c>
      <c r="G65" s="5">
        <f>VLOOKUP(A65,'C.DPIA'!$A$5:$M$360,13,FALSE)</f>
        <v>131992.88806061738</v>
      </c>
      <c r="H65" s="5">
        <f>VLOOKUP(A65,D.EL!$A$5:$M$359,13,FALSE)</f>
        <v>11697.317073</v>
      </c>
      <c r="I65" s="132">
        <f>VLOOKUP(A65,E.CTE!$A$5:$R$360,18,FALSE)</f>
        <v>0</v>
      </c>
      <c r="J65" s="5">
        <f t="shared" si="0"/>
        <v>2075595.4635933253</v>
      </c>
      <c r="K65" s="5">
        <v>2259016.62</v>
      </c>
      <c r="L65" s="5">
        <f t="shared" si="1"/>
        <v>2075595.4635933253</v>
      </c>
      <c r="M65" s="5">
        <f>VLOOKUP(A65,G.Transportation!$A$5:$G$359,7,FALSE)</f>
        <v>0</v>
      </c>
      <c r="N65" s="5">
        <f t="shared" si="2"/>
        <v>84504.445600000006</v>
      </c>
      <c r="O65" s="5">
        <v>2198289.36</v>
      </c>
      <c r="P65">
        <v>254.05</v>
      </c>
      <c r="Q65" s="5">
        <f t="shared" si="3"/>
        <v>8693.0591773272972</v>
      </c>
      <c r="R65" s="1">
        <f>VLOOKUP(A65,'ADM Data'!$A$2:$J$357,10,FALSE)</f>
        <v>211.26111400000002</v>
      </c>
      <c r="S65" s="5">
        <f t="shared" si="4"/>
        <v>10224.790000000001</v>
      </c>
      <c r="T65" s="5">
        <f t="shared" si="5"/>
        <v>0</v>
      </c>
      <c r="U65" s="5">
        <f t="shared" si="6"/>
        <v>8450.4445599999999</v>
      </c>
      <c r="V65" s="5">
        <f t="shared" si="7"/>
        <v>206798.89900231484</v>
      </c>
      <c r="W65" s="5">
        <f t="shared" si="8"/>
        <v>2375349.2527556405</v>
      </c>
    </row>
    <row r="66" spans="1:23">
      <c r="A66" t="s">
        <v>421</v>
      </c>
      <c r="B66" t="s">
        <v>422</v>
      </c>
      <c r="C66" t="s">
        <v>80</v>
      </c>
      <c r="D66" s="12" t="s">
        <v>1070</v>
      </c>
      <c r="E66" s="5">
        <f>VLOOKUP(A66,'Base Cost'!$A$5:$AF$361,28,FALSE)</f>
        <v>1119704.6476311993</v>
      </c>
      <c r="F66" s="5">
        <f>VLOOKUP(A66,'B.spe ed'!$A$5:$R$360,18,FALSE)</f>
        <v>243031.30773200002</v>
      </c>
      <c r="G66" s="5">
        <f>VLOOKUP(A66,'C.DPIA'!$A$5:$M$360,13,FALSE)</f>
        <v>104537.71364064162</v>
      </c>
      <c r="H66" s="5">
        <f>VLOOKUP(A66,D.EL!$A$5:$M$359,13,FALSE)</f>
        <v>7354.7842875891292</v>
      </c>
      <c r="I66" s="132">
        <f>VLOOKUP(A66,E.CTE!$A$5:$R$360,18,FALSE)</f>
        <v>0</v>
      </c>
      <c r="J66" s="5">
        <f t="shared" si="0"/>
        <v>1474628.4532914301</v>
      </c>
      <c r="K66" s="5">
        <v>809484.72</v>
      </c>
      <c r="L66" s="5">
        <f t="shared" si="1"/>
        <v>1474628.4532914301</v>
      </c>
      <c r="M66" s="5">
        <f>VLOOKUP(A66,G.Transportation!$A$5:$G$359,7,FALSE)</f>
        <v>0</v>
      </c>
      <c r="N66" s="5">
        <f t="shared" si="2"/>
        <v>54341.577600000004</v>
      </c>
      <c r="O66" s="5">
        <v>1078427.69</v>
      </c>
      <c r="P66">
        <v>128.09</v>
      </c>
      <c r="Q66" s="5">
        <f t="shared" si="3"/>
        <v>8459.3765102662182</v>
      </c>
      <c r="R66" s="1">
        <f>VLOOKUP(A66,'ADM Data'!$A$2:$J$357,10,FALSE)</f>
        <v>135.85394400000001</v>
      </c>
      <c r="S66" s="5">
        <f t="shared" si="4"/>
        <v>11254.51</v>
      </c>
      <c r="T66" s="5">
        <f t="shared" si="5"/>
        <v>0</v>
      </c>
      <c r="U66" s="5">
        <f t="shared" si="6"/>
        <v>5434.1577600000001</v>
      </c>
      <c r="V66" s="5">
        <f t="shared" si="7"/>
        <v>132984.46416562083</v>
      </c>
      <c r="W66" s="5">
        <f t="shared" si="8"/>
        <v>1667388.6528170509</v>
      </c>
    </row>
    <row r="67" spans="1:23">
      <c r="A67" t="s">
        <v>2901</v>
      </c>
      <c r="B67" t="s">
        <v>2902</v>
      </c>
      <c r="C67" t="s">
        <v>80</v>
      </c>
      <c r="D67" s="12" t="s">
        <v>1070</v>
      </c>
      <c r="E67" s="5">
        <f>VLOOKUP(A67,'Base Cost'!$A$5:$AF$361,28,FALSE)</f>
        <v>430450.23550223297</v>
      </c>
      <c r="F67" s="5">
        <f>VLOOKUP(A67,'B.spe ed'!$A$5:$R$360,18,FALSE)</f>
        <v>117766.93000000001</v>
      </c>
      <c r="G67" s="5">
        <f>VLOOKUP(A67,'C.DPIA'!$A$5:$M$360,13,FALSE)</f>
        <v>29858.168427564124</v>
      </c>
      <c r="H67" s="5">
        <f>VLOOKUP(A67,D.EL!$A$5:$M$359,13,FALSE)</f>
        <v>0</v>
      </c>
      <c r="I67" s="132">
        <f>VLOOKUP(A67,E.CTE!$A$5:$R$360,18,FALSE)</f>
        <v>0</v>
      </c>
      <c r="J67" s="5">
        <f t="shared" si="0"/>
        <v>578075.33392979705</v>
      </c>
      <c r="K67" s="5">
        <v>482850.69</v>
      </c>
      <c r="L67" s="5">
        <f t="shared" si="1"/>
        <v>578075.33392979705</v>
      </c>
      <c r="M67" s="5">
        <f>VLOOKUP(A67,G.Transportation!$A$5:$G$359,7,FALSE)</f>
        <v>0</v>
      </c>
      <c r="N67" s="5">
        <f t="shared" si="2"/>
        <v>21955.673200000001</v>
      </c>
      <c r="O67" s="5">
        <v>0</v>
      </c>
      <c r="P67">
        <v>0</v>
      </c>
      <c r="Q67" s="5">
        <f t="shared" si="3"/>
        <v>0</v>
      </c>
      <c r="R67" s="1">
        <f>VLOOKUP(A67,'ADM Data'!$A$2:$J$357,10,FALSE)</f>
        <v>54.889183000000003</v>
      </c>
      <c r="S67" s="5">
        <f t="shared" si="4"/>
        <v>10931.68</v>
      </c>
      <c r="T67" s="5">
        <f t="shared" si="5"/>
        <v>0</v>
      </c>
      <c r="U67" s="5">
        <f t="shared" si="6"/>
        <v>2195.5673200000001</v>
      </c>
      <c r="V67" s="5">
        <f t="shared" si="7"/>
        <v>53729.824654510609</v>
      </c>
      <c r="W67" s="5">
        <f t="shared" si="8"/>
        <v>655956.39910430764</v>
      </c>
    </row>
    <row r="68" spans="1:23">
      <c r="A68" t="s">
        <v>634</v>
      </c>
      <c r="B68" t="s">
        <v>635</v>
      </c>
      <c r="C68" t="s">
        <v>140</v>
      </c>
      <c r="D68" s="12" t="s">
        <v>1070</v>
      </c>
      <c r="E68" s="5">
        <f>VLOOKUP(A68,'Base Cost'!$A$5:$AF$361,28,FALSE)</f>
        <v>2488168.3368303417</v>
      </c>
      <c r="F68" s="5">
        <f>VLOOKUP(A68,'B.spe ed'!$A$5:$R$360,18,FALSE)</f>
        <v>372821.73</v>
      </c>
      <c r="G68" s="5">
        <f>VLOOKUP(A68,'C.DPIA'!$A$5:$M$360,13,FALSE)</f>
        <v>419133.37385512382</v>
      </c>
      <c r="H68" s="5">
        <f>VLOOKUP(A68,D.EL!$A$5:$M$359,13,FALSE)</f>
        <v>1299.7018970000001</v>
      </c>
      <c r="I68" s="132">
        <f>VLOOKUP(A68,E.CTE!$A$5:$R$360,18,FALSE)</f>
        <v>1875214.4225495008</v>
      </c>
      <c r="J68" s="5">
        <f t="shared" si="0"/>
        <v>5156637.565131966</v>
      </c>
      <c r="K68" s="5">
        <v>2225727.89</v>
      </c>
      <c r="L68" s="5">
        <f t="shared" si="1"/>
        <v>5156637.565131966</v>
      </c>
      <c r="M68" s="5">
        <f>VLOOKUP(A68,G.Transportation!$A$5:$G$359,7,FALSE)</f>
        <v>0</v>
      </c>
      <c r="N68" s="5">
        <f t="shared" si="2"/>
        <v>128092.9788</v>
      </c>
      <c r="O68" s="5">
        <v>2878109.49</v>
      </c>
      <c r="P68">
        <v>225.06</v>
      </c>
      <c r="Q68" s="5">
        <f t="shared" si="3"/>
        <v>12828.267549986671</v>
      </c>
      <c r="R68" s="1">
        <f>VLOOKUP(A68,'ADM Data'!$A$2:$J$357,10,FALSE)</f>
        <v>320.23244699999998</v>
      </c>
      <c r="S68" s="5">
        <f t="shared" si="4"/>
        <v>16502.8</v>
      </c>
      <c r="T68" s="5">
        <f t="shared" si="5"/>
        <v>0</v>
      </c>
      <c r="U68" s="5">
        <f t="shared" si="6"/>
        <v>12809.297879999998</v>
      </c>
      <c r="V68" s="5">
        <f t="shared" si="7"/>
        <v>313468.56130095542</v>
      </c>
      <c r="W68" s="5">
        <f t="shared" si="8"/>
        <v>5611008.4031129219</v>
      </c>
    </row>
    <row r="69" spans="1:23">
      <c r="A69" t="s">
        <v>157</v>
      </c>
      <c r="B69" t="s">
        <v>1847</v>
      </c>
      <c r="C69" t="s">
        <v>93</v>
      </c>
      <c r="D69" s="12" t="s">
        <v>1070</v>
      </c>
      <c r="E69" s="5">
        <f>VLOOKUP(A69,'Base Cost'!$A$5:$AF$361,28,FALSE)</f>
        <v>4998539.5154753011</v>
      </c>
      <c r="F69" s="5">
        <f>VLOOKUP(A69,'B.spe ed'!$A$5:$R$360,18,FALSE)</f>
        <v>513903.25999999995</v>
      </c>
      <c r="G69" s="5">
        <f>VLOOKUP(A69,'C.DPIA'!$A$5:$M$360,13,FALSE)</f>
        <v>430074.73982300801</v>
      </c>
      <c r="H69" s="5">
        <f>VLOOKUP(A69,D.EL!$A$5:$M$359,13,FALSE)</f>
        <v>65829.670619612938</v>
      </c>
      <c r="I69" s="132">
        <f>VLOOKUP(A69,E.CTE!$A$5:$R$360,18,FALSE)</f>
        <v>144010.29840219353</v>
      </c>
      <c r="J69" s="5">
        <f t="shared" ref="J69:J132" si="9">E69+F69+G69+H69+I69</f>
        <v>6152357.4843201153</v>
      </c>
      <c r="K69" s="5">
        <v>4207074.76</v>
      </c>
      <c r="L69" s="5">
        <f t="shared" ref="L69:L132" si="10">MIN(J69,(K69+(J69-K69)*$L$1))</f>
        <v>6152357.4843201153</v>
      </c>
      <c r="M69" s="5">
        <f>VLOOKUP(A69,G.Transportation!$A$5:$G$359,7,FALSE)</f>
        <v>0</v>
      </c>
      <c r="N69" s="5">
        <f t="shared" ref="N69:N132" si="11">IF(D69="Y",0,IF(D69="STEM",0,(R69*$L$2)))</f>
        <v>246079.44680000001</v>
      </c>
      <c r="O69" s="5">
        <v>4455607.91</v>
      </c>
      <c r="P69">
        <v>552.15</v>
      </c>
      <c r="Q69" s="5">
        <f t="shared" ref="Q69:Q132" si="12">IF(P69&gt;0,((O69/P69)+$R$1),0)</f>
        <v>8109.6406447523323</v>
      </c>
      <c r="R69" s="1">
        <f>VLOOKUP(A69,'ADM Data'!$A$2:$J$357,10,FALSE)</f>
        <v>615.19861700000001</v>
      </c>
      <c r="S69" s="5">
        <f t="shared" ref="S69:S132" si="13">ROUND(IF(R69&gt;0,((L69+M69+N69)/R69),0),2)</f>
        <v>10400.6</v>
      </c>
      <c r="T69" s="5">
        <f t="shared" ref="T69:T132" si="14">IF(((Q69-S69)*R69)&gt;0,((Q69-S69)*R69),0)</f>
        <v>0</v>
      </c>
      <c r="U69" s="5">
        <f t="shared" ref="U69:U132" si="15">R69*$S$2</f>
        <v>24607.944680000001</v>
      </c>
      <c r="V69" s="5">
        <f t="shared" ref="V69:V132" si="16">IF(D69="Y",($V$2*R69),($V$1*R69))*$X$1</f>
        <v>602204.51485144941</v>
      </c>
      <c r="W69" s="5">
        <f t="shared" ref="W69:W132" si="17">L69+M69+N69+T69+U69+V69</f>
        <v>7025249.3906515641</v>
      </c>
    </row>
    <row r="70" spans="1:23">
      <c r="A70" t="s">
        <v>320</v>
      </c>
      <c r="B70" t="s">
        <v>1892</v>
      </c>
      <c r="C70" t="s">
        <v>93</v>
      </c>
      <c r="D70" s="12" t="s">
        <v>1070</v>
      </c>
      <c r="E70" s="5">
        <f>VLOOKUP(A70,'Base Cost'!$A$5:$AF$361,28,FALSE)</f>
        <v>4265056.1403323803</v>
      </c>
      <c r="F70" s="5">
        <f>VLOOKUP(A70,'B.spe ed'!$A$5:$R$360,18,FALSE)</f>
        <v>325353.24</v>
      </c>
      <c r="G70" s="5">
        <f>VLOOKUP(A70,'C.DPIA'!$A$5:$M$360,13,FALSE)</f>
        <v>314399.07124191668</v>
      </c>
      <c r="H70" s="5">
        <f>VLOOKUP(A70,D.EL!$A$5:$M$359,13,FALSE)</f>
        <v>429066.74372409529</v>
      </c>
      <c r="I70" s="132">
        <f>VLOOKUP(A70,E.CTE!$A$5:$R$360,18,FALSE)</f>
        <v>0</v>
      </c>
      <c r="J70" s="5">
        <f t="shared" si="9"/>
        <v>5333875.1952983933</v>
      </c>
      <c r="K70" s="5">
        <v>2773408.61</v>
      </c>
      <c r="L70" s="5">
        <f t="shared" si="10"/>
        <v>5333875.1952983933</v>
      </c>
      <c r="M70" s="5">
        <f>VLOOKUP(A70,G.Transportation!$A$5:$G$359,7,FALSE)</f>
        <v>0</v>
      </c>
      <c r="N70" s="5">
        <f t="shared" si="11"/>
        <v>207497.98439999999</v>
      </c>
      <c r="O70" s="5">
        <v>3407075.75</v>
      </c>
      <c r="P70">
        <v>383.62</v>
      </c>
      <c r="Q70" s="5">
        <f t="shared" si="12"/>
        <v>8921.4619665293776</v>
      </c>
      <c r="R70" s="1">
        <f>VLOOKUP(A70,'ADM Data'!$A$2:$J$357,10,FALSE)</f>
        <v>518.74496099999999</v>
      </c>
      <c r="S70" s="5">
        <f t="shared" si="13"/>
        <v>10682.27</v>
      </c>
      <c r="T70" s="5">
        <f t="shared" si="14"/>
        <v>0</v>
      </c>
      <c r="U70" s="5">
        <f t="shared" si="15"/>
        <v>20749.798439999999</v>
      </c>
      <c r="V70" s="5">
        <f t="shared" si="16"/>
        <v>507788.13368275022</v>
      </c>
      <c r="W70" s="5">
        <f t="shared" si="17"/>
        <v>6069911.1118211439</v>
      </c>
    </row>
    <row r="71" spans="1:23">
      <c r="A71" t="s">
        <v>2808</v>
      </c>
      <c r="B71" t="s">
        <v>2809</v>
      </c>
      <c r="C71" t="s">
        <v>93</v>
      </c>
      <c r="D71" s="12" t="s">
        <v>1070</v>
      </c>
      <c r="E71" s="5">
        <f>VLOOKUP(A71,'Base Cost'!$A$5:$AF$361,28,FALSE)</f>
        <v>330199.03565493936</v>
      </c>
      <c r="F71" s="5">
        <f>VLOOKUP(A71,'B.spe ed'!$A$5:$R$360,18,FALSE)</f>
        <v>25017.74</v>
      </c>
      <c r="G71" s="5">
        <f>VLOOKUP(A71,'C.DPIA'!$A$5:$M$360,13,FALSE)</f>
        <v>3999.4872496317944</v>
      </c>
      <c r="H71" s="5">
        <f>VLOOKUP(A71,D.EL!$A$5:$M$359,13,FALSE)</f>
        <v>867.84153300000014</v>
      </c>
      <c r="I71" s="132">
        <f>VLOOKUP(A71,E.CTE!$A$5:$R$360,18,FALSE)</f>
        <v>0</v>
      </c>
      <c r="J71" s="5">
        <f t="shared" si="9"/>
        <v>360084.10443757114</v>
      </c>
      <c r="K71" s="5">
        <v>278207.3</v>
      </c>
      <c r="L71" s="5">
        <f t="shared" si="10"/>
        <v>360084.10443757114</v>
      </c>
      <c r="M71" s="5">
        <f>VLOOKUP(A71,G.Transportation!$A$5:$G$359,7,FALSE)</f>
        <v>0</v>
      </c>
      <c r="N71" s="5">
        <f t="shared" si="11"/>
        <v>15646.5116</v>
      </c>
      <c r="O71" s="5">
        <v>0</v>
      </c>
      <c r="P71">
        <v>0</v>
      </c>
      <c r="Q71" s="5">
        <f t="shared" si="12"/>
        <v>0</v>
      </c>
      <c r="R71" s="1">
        <f>VLOOKUP(A71,'ADM Data'!$A$2:$J$357,10,FALSE)</f>
        <v>39.116278999999999</v>
      </c>
      <c r="S71" s="5">
        <f t="shared" si="13"/>
        <v>9605.48</v>
      </c>
      <c r="T71" s="5">
        <f t="shared" si="14"/>
        <v>0</v>
      </c>
      <c r="U71" s="5">
        <f t="shared" si="15"/>
        <v>1564.6511599999999</v>
      </c>
      <c r="V71" s="5">
        <f t="shared" si="16"/>
        <v>38290.0727782178</v>
      </c>
      <c r="W71" s="5">
        <f t="shared" si="17"/>
        <v>415585.33997578896</v>
      </c>
    </row>
    <row r="72" spans="1:23">
      <c r="A72" t="s">
        <v>2786</v>
      </c>
      <c r="B72" t="s">
        <v>2787</v>
      </c>
      <c r="C72" t="s">
        <v>93</v>
      </c>
      <c r="D72" s="12" t="s">
        <v>1070</v>
      </c>
      <c r="E72" s="5">
        <f>VLOOKUP(A72,'Base Cost'!$A$5:$AF$361,28,FALSE)</f>
        <v>1288941.7428267277</v>
      </c>
      <c r="F72" s="5">
        <f>VLOOKUP(A72,'B.spe ed'!$A$5:$R$360,18,FALSE)</f>
        <v>108265.17000000001</v>
      </c>
      <c r="G72" s="5">
        <f>VLOOKUP(A72,'C.DPIA'!$A$5:$M$360,13,FALSE)</f>
        <v>7848.3917897436077</v>
      </c>
      <c r="H72" s="5">
        <f>VLOOKUP(A72,D.EL!$A$5:$M$359,13,FALSE)</f>
        <v>61230.399036775678</v>
      </c>
      <c r="I72" s="132">
        <f>VLOOKUP(A72,E.CTE!$A$5:$R$360,18,FALSE)</f>
        <v>0</v>
      </c>
      <c r="J72" s="5">
        <f t="shared" si="9"/>
        <v>1466285.7036532469</v>
      </c>
      <c r="K72" s="5">
        <v>1230552.8700000001</v>
      </c>
      <c r="L72" s="5">
        <f t="shared" si="10"/>
        <v>1466285.7036532469</v>
      </c>
      <c r="M72" s="5">
        <f>VLOOKUP(A72,G.Transportation!$A$5:$G$359,7,FALSE)</f>
        <v>0</v>
      </c>
      <c r="N72" s="5">
        <f t="shared" si="11"/>
        <v>61370.504400000005</v>
      </c>
      <c r="O72" s="5">
        <v>0</v>
      </c>
      <c r="P72">
        <v>0</v>
      </c>
      <c r="Q72" s="5">
        <f t="shared" si="12"/>
        <v>0</v>
      </c>
      <c r="R72" s="1">
        <f>VLOOKUP(A72,'ADM Data'!$A$2:$J$357,10,FALSE)</f>
        <v>153.42626100000001</v>
      </c>
      <c r="S72" s="5">
        <f t="shared" si="13"/>
        <v>9956.94</v>
      </c>
      <c r="T72" s="5">
        <f t="shared" si="14"/>
        <v>0</v>
      </c>
      <c r="U72" s="5">
        <f t="shared" si="15"/>
        <v>6137.0504400000009</v>
      </c>
      <c r="V72" s="5">
        <f t="shared" si="16"/>
        <v>150185.6222004102</v>
      </c>
      <c r="W72" s="5">
        <f t="shared" si="17"/>
        <v>1683978.8806936569</v>
      </c>
    </row>
    <row r="73" spans="1:23">
      <c r="A73" t="s">
        <v>153</v>
      </c>
      <c r="B73" t="s">
        <v>1846</v>
      </c>
      <c r="C73" t="s">
        <v>93</v>
      </c>
      <c r="D73" s="12" t="s">
        <v>1070</v>
      </c>
      <c r="E73" s="5">
        <f>VLOOKUP(A73,'Base Cost'!$A$5:$AF$361,28,FALSE)</f>
        <v>5148868.0540027088</v>
      </c>
      <c r="F73" s="5">
        <f>VLOOKUP(A73,'B.spe ed'!$A$5:$R$360,18,FALSE)</f>
        <v>462416.01</v>
      </c>
      <c r="G73" s="5">
        <f>VLOOKUP(A73,'C.DPIA'!$A$5:$M$360,13,FALSE)</f>
        <v>551864.53925952106</v>
      </c>
      <c r="H73" s="5">
        <f>VLOOKUP(A73,D.EL!$A$5:$M$359,13,FALSE)</f>
        <v>203413.89544570816</v>
      </c>
      <c r="I73" s="132">
        <f>VLOOKUP(A73,E.CTE!$A$5:$R$360,18,FALSE)</f>
        <v>0</v>
      </c>
      <c r="J73" s="5">
        <f t="shared" si="9"/>
        <v>6366562.498707938</v>
      </c>
      <c r="K73" s="5">
        <v>4573496.45</v>
      </c>
      <c r="L73" s="5">
        <f t="shared" si="10"/>
        <v>6366562.498707938</v>
      </c>
      <c r="M73" s="5">
        <f>VLOOKUP(A73,G.Transportation!$A$5:$G$359,7,FALSE)</f>
        <v>0</v>
      </c>
      <c r="N73" s="5">
        <f t="shared" si="11"/>
        <v>250625.75440000001</v>
      </c>
      <c r="O73" s="5">
        <v>5127241.8899999997</v>
      </c>
      <c r="P73">
        <v>627.19000000000005</v>
      </c>
      <c r="Q73" s="5">
        <f t="shared" si="12"/>
        <v>8215.0220271369108</v>
      </c>
      <c r="R73" s="1">
        <f>VLOOKUP(A73,'ADM Data'!$A$2:$J$357,10,FALSE)</f>
        <v>626.56438600000001</v>
      </c>
      <c r="S73" s="5">
        <f t="shared" si="13"/>
        <v>10561.07</v>
      </c>
      <c r="T73" s="5">
        <f t="shared" si="14"/>
        <v>0</v>
      </c>
      <c r="U73" s="5">
        <f t="shared" si="15"/>
        <v>25062.575440000001</v>
      </c>
      <c r="V73" s="5">
        <f t="shared" si="16"/>
        <v>613330.21835178533</v>
      </c>
      <c r="W73" s="5">
        <f t="shared" si="17"/>
        <v>7255581.0468997229</v>
      </c>
    </row>
    <row r="74" spans="1:23">
      <c r="A74" t="s">
        <v>2774</v>
      </c>
      <c r="B74" t="s">
        <v>2775</v>
      </c>
      <c r="C74" t="s">
        <v>93</v>
      </c>
      <c r="D74" s="12" t="s">
        <v>1070</v>
      </c>
      <c r="E74" s="5">
        <f>VLOOKUP(A74,'Base Cost'!$A$5:$AF$361,28,FALSE)</f>
        <v>485526.71313623484</v>
      </c>
      <c r="F74" s="5">
        <f>VLOOKUP(A74,'B.spe ed'!$A$5:$R$360,18,FALSE)</f>
        <v>15183.75</v>
      </c>
      <c r="G74" s="5">
        <f>VLOOKUP(A74,'C.DPIA'!$A$5:$M$360,13,FALSE)</f>
        <v>25788.413219327904</v>
      </c>
      <c r="H74" s="5">
        <f>VLOOKUP(A74,D.EL!$A$5:$M$359,13,FALSE)</f>
        <v>49094.908814972026</v>
      </c>
      <c r="I74" s="132">
        <f>VLOOKUP(A74,E.CTE!$A$5:$R$360,18,FALSE)</f>
        <v>0</v>
      </c>
      <c r="J74" s="5">
        <f t="shared" si="9"/>
        <v>575593.78517053474</v>
      </c>
      <c r="K74" s="5">
        <v>454939.13</v>
      </c>
      <c r="L74" s="5">
        <f t="shared" si="10"/>
        <v>575593.78517053474</v>
      </c>
      <c r="M74" s="5">
        <f>VLOOKUP(A74,G.Transportation!$A$5:$G$359,7,FALSE)</f>
        <v>76219.260000000009</v>
      </c>
      <c r="N74" s="5">
        <f t="shared" si="11"/>
        <v>23360.141599999999</v>
      </c>
      <c r="O74" s="5">
        <v>0</v>
      </c>
      <c r="P74">
        <v>0</v>
      </c>
      <c r="Q74" s="5">
        <f t="shared" si="12"/>
        <v>0</v>
      </c>
      <c r="R74" s="1">
        <f>VLOOKUP(A74,'ADM Data'!$A$2:$J$357,10,FALSE)</f>
        <v>58.400354</v>
      </c>
      <c r="S74" s="5">
        <f t="shared" si="13"/>
        <v>11561.11</v>
      </c>
      <c r="T74" s="5">
        <f t="shared" si="14"/>
        <v>0</v>
      </c>
      <c r="U74" s="5">
        <f t="shared" si="15"/>
        <v>2336.0141600000002</v>
      </c>
      <c r="V74" s="5">
        <f t="shared" si="16"/>
        <v>57166.833402882803</v>
      </c>
      <c r="W74" s="5">
        <f t="shared" si="17"/>
        <v>734676.03433341754</v>
      </c>
    </row>
    <row r="75" spans="1:23">
      <c r="A75" t="s">
        <v>348</v>
      </c>
      <c r="B75" t="s">
        <v>349</v>
      </c>
      <c r="C75" t="s">
        <v>93</v>
      </c>
      <c r="D75" s="12" t="s">
        <v>1070</v>
      </c>
      <c r="E75" s="5">
        <f>VLOOKUP(A75,'Base Cost'!$A$5:$AF$361,28,FALSE)</f>
        <v>1210820.1251121284</v>
      </c>
      <c r="F75" s="5">
        <f>VLOOKUP(A75,'B.spe ed'!$A$5:$R$360,18,FALSE)</f>
        <v>386331.7</v>
      </c>
      <c r="G75" s="5">
        <f>VLOOKUP(A75,'C.DPIA'!$A$5:$M$360,13,FALSE)</f>
        <v>163654.19850089363</v>
      </c>
      <c r="H75" s="5">
        <f>VLOOKUP(A75,D.EL!$A$5:$M$359,13,FALSE)</f>
        <v>0</v>
      </c>
      <c r="I75" s="132">
        <f>VLOOKUP(A75,E.CTE!$A$5:$R$360,18,FALSE)</f>
        <v>0</v>
      </c>
      <c r="J75" s="5">
        <f t="shared" si="9"/>
        <v>1760806.0236130219</v>
      </c>
      <c r="K75" s="5">
        <v>1166909.98</v>
      </c>
      <c r="L75" s="5">
        <f t="shared" si="10"/>
        <v>1760806.0236130219</v>
      </c>
      <c r="M75" s="5">
        <f>VLOOKUP(A75,G.Transportation!$A$5:$G$359,7,FALSE)</f>
        <v>0</v>
      </c>
      <c r="N75" s="5">
        <f t="shared" si="11"/>
        <v>59330.369199999994</v>
      </c>
      <c r="O75" s="5">
        <v>1396870.48</v>
      </c>
      <c r="P75">
        <v>159.81</v>
      </c>
      <c r="Q75" s="5">
        <f t="shared" si="12"/>
        <v>8780.9002240160189</v>
      </c>
      <c r="R75" s="1">
        <f>VLOOKUP(A75,'ADM Data'!$A$2:$J$357,10,FALSE)</f>
        <v>148.32592299999999</v>
      </c>
      <c r="S75" s="5">
        <f t="shared" si="13"/>
        <v>12271.2</v>
      </c>
      <c r="T75" s="5">
        <f t="shared" si="14"/>
        <v>0</v>
      </c>
      <c r="U75" s="5">
        <f t="shared" si="15"/>
        <v>5933.0369199999996</v>
      </c>
      <c r="V75" s="5">
        <f t="shared" si="16"/>
        <v>145193.01251957859</v>
      </c>
      <c r="W75" s="5">
        <f t="shared" si="17"/>
        <v>1971262.4422526008</v>
      </c>
    </row>
    <row r="76" spans="1:23">
      <c r="A76" t="s">
        <v>159</v>
      </c>
      <c r="B76" t="s">
        <v>160</v>
      </c>
      <c r="C76" t="s">
        <v>93</v>
      </c>
      <c r="D76" s="12" t="s">
        <v>1070</v>
      </c>
      <c r="E76" s="5">
        <f>VLOOKUP(A76,'Base Cost'!$A$5:$AF$361,28,FALSE)</f>
        <v>5871065.2720627459</v>
      </c>
      <c r="F76" s="5">
        <f>VLOOKUP(A76,'B.spe ed'!$A$5:$R$360,18,FALSE)</f>
        <v>355077.72</v>
      </c>
      <c r="G76" s="5">
        <f>VLOOKUP(A76,'C.DPIA'!$A$5:$M$360,13,FALSE)</f>
        <v>688190.5062935187</v>
      </c>
      <c r="H76" s="5">
        <f>VLOOKUP(A76,D.EL!$A$5:$M$359,13,FALSE)</f>
        <v>162486.62645272049</v>
      </c>
      <c r="I76" s="132">
        <f>VLOOKUP(A76,E.CTE!$A$5:$R$360,18,FALSE)</f>
        <v>0</v>
      </c>
      <c r="J76" s="5">
        <f t="shared" si="9"/>
        <v>7076820.1248089848</v>
      </c>
      <c r="K76" s="5">
        <v>5589895.6100000003</v>
      </c>
      <c r="L76" s="5">
        <f t="shared" si="10"/>
        <v>7076820.1248089848</v>
      </c>
      <c r="M76" s="5">
        <f>VLOOKUP(A76,G.Transportation!$A$5:$G$359,7,FALSE)</f>
        <v>0</v>
      </c>
      <c r="N76" s="5">
        <f t="shared" si="11"/>
        <v>291373.3468</v>
      </c>
      <c r="O76" s="5">
        <v>5915846.5599999996</v>
      </c>
      <c r="P76">
        <v>823.81</v>
      </c>
      <c r="Q76" s="5">
        <f t="shared" si="12"/>
        <v>7221.1612687391507</v>
      </c>
      <c r="R76" s="1">
        <f>VLOOKUP(A76,'ADM Data'!$A$2:$J$357,10,FALSE)</f>
        <v>728.43336699999998</v>
      </c>
      <c r="S76" s="5">
        <f t="shared" si="13"/>
        <v>10115.120000000001</v>
      </c>
      <c r="T76" s="5">
        <f t="shared" si="14"/>
        <v>0</v>
      </c>
      <c r="U76" s="5">
        <f t="shared" si="15"/>
        <v>29137.33468</v>
      </c>
      <c r="V76" s="5">
        <f t="shared" si="16"/>
        <v>713047.54310889938</v>
      </c>
      <c r="W76" s="5">
        <f t="shared" si="17"/>
        <v>8110378.3493978847</v>
      </c>
    </row>
    <row r="77" spans="1:23">
      <c r="A77" t="s">
        <v>242</v>
      </c>
      <c r="B77" t="s">
        <v>1871</v>
      </c>
      <c r="C77" t="s">
        <v>93</v>
      </c>
      <c r="D77" s="12" t="s">
        <v>1070</v>
      </c>
      <c r="E77" s="5">
        <f>VLOOKUP(A77,'Base Cost'!$A$5:$AF$361,28,FALSE)</f>
        <v>3697300.6768942201</v>
      </c>
      <c r="F77" s="5">
        <f>VLOOKUP(A77,'B.spe ed'!$A$5:$R$360,18,FALSE)</f>
        <v>493751.52</v>
      </c>
      <c r="G77" s="5">
        <f>VLOOKUP(A77,'C.DPIA'!$A$5:$M$360,13,FALSE)</f>
        <v>228026.73494683512</v>
      </c>
      <c r="H77" s="5">
        <f>VLOOKUP(A77,D.EL!$A$5:$M$359,13,FALSE)</f>
        <v>269288.75472559</v>
      </c>
      <c r="I77" s="132">
        <f>VLOOKUP(A77,E.CTE!$A$5:$R$360,18,FALSE)</f>
        <v>0</v>
      </c>
      <c r="J77" s="5">
        <f t="shared" si="9"/>
        <v>4688367.6865666453</v>
      </c>
      <c r="K77" s="5">
        <v>3456843.8</v>
      </c>
      <c r="L77" s="5">
        <f t="shared" si="10"/>
        <v>4688367.6865666453</v>
      </c>
      <c r="M77" s="5">
        <f>VLOOKUP(A77,G.Transportation!$A$5:$G$359,7,FALSE)</f>
        <v>0</v>
      </c>
      <c r="N77" s="5">
        <f t="shared" si="11"/>
        <v>181141.47880000001</v>
      </c>
      <c r="O77" s="5">
        <v>4049176.5</v>
      </c>
      <c r="P77">
        <v>459.78</v>
      </c>
      <c r="Q77" s="5">
        <f t="shared" si="12"/>
        <v>8846.849541954849</v>
      </c>
      <c r="R77" s="1">
        <f>VLOOKUP(A77,'ADM Data'!$A$2:$J$357,10,FALSE)</f>
        <v>452.85369700000001</v>
      </c>
      <c r="S77" s="5">
        <f t="shared" si="13"/>
        <v>10752.94</v>
      </c>
      <c r="T77" s="5">
        <f t="shared" si="14"/>
        <v>0</v>
      </c>
      <c r="U77" s="5">
        <f t="shared" si="15"/>
        <v>18114.14788</v>
      </c>
      <c r="V77" s="5">
        <f t="shared" si="16"/>
        <v>443288.61178270541</v>
      </c>
      <c r="W77" s="5">
        <f t="shared" si="17"/>
        <v>5330911.9250293504</v>
      </c>
    </row>
    <row r="78" spans="1:23">
      <c r="A78" t="s">
        <v>1964</v>
      </c>
      <c r="B78" t="s">
        <v>1965</v>
      </c>
      <c r="C78" t="s">
        <v>324</v>
      </c>
      <c r="D78" s="12" t="s">
        <v>807</v>
      </c>
      <c r="E78" s="5">
        <f>VLOOKUP(A78,'Base Cost'!$A$5:$AF$361,28,FALSE)</f>
        <v>1626612.1146080829</v>
      </c>
      <c r="F78" s="5">
        <f>VLOOKUP(A78,'B.spe ed'!$A$5:$R$360,18,FALSE)</f>
        <v>301262.41000000003</v>
      </c>
      <c r="G78" s="5">
        <f>VLOOKUP(A78,'C.DPIA'!$A$5:$M$360,13,FALSE)</f>
        <v>12843.597737072245</v>
      </c>
      <c r="H78" s="5">
        <f>VLOOKUP(A78,D.EL!$A$5:$M$359,13,FALSE)</f>
        <v>0</v>
      </c>
      <c r="I78" s="132">
        <f>VLOOKUP(A78,E.CTE!$A$5:$R$360,18,FALSE)</f>
        <v>83608.454465996096</v>
      </c>
      <c r="J78" s="5">
        <f t="shared" si="9"/>
        <v>2024326.5768111513</v>
      </c>
      <c r="K78" s="5">
        <v>1662469.19</v>
      </c>
      <c r="L78" s="5">
        <f t="shared" si="10"/>
        <v>2024326.5768111513</v>
      </c>
      <c r="M78" s="5">
        <f>VLOOKUP(A78,G.Transportation!$A$5:$G$359,7,FALSE)</f>
        <v>0</v>
      </c>
      <c r="N78" s="5">
        <f t="shared" si="11"/>
        <v>0</v>
      </c>
      <c r="O78" s="5">
        <v>0</v>
      </c>
      <c r="P78">
        <v>0</v>
      </c>
      <c r="Q78" s="5">
        <f t="shared" si="12"/>
        <v>0</v>
      </c>
      <c r="R78" s="1">
        <f>VLOOKUP(A78,'ADM Data'!$A$2:$J$357,10,FALSE)</f>
        <v>203.827135</v>
      </c>
      <c r="S78" s="5">
        <f t="shared" si="13"/>
        <v>9931.59</v>
      </c>
      <c r="T78" s="5">
        <f t="shared" si="14"/>
        <v>0</v>
      </c>
      <c r="U78" s="5">
        <f t="shared" si="15"/>
        <v>8153.0853999999999</v>
      </c>
      <c r="V78" s="5">
        <f t="shared" si="16"/>
        <v>199521.939019957</v>
      </c>
      <c r="W78" s="5">
        <f t="shared" si="17"/>
        <v>2232001.6012311084</v>
      </c>
    </row>
    <row r="79" spans="1:23">
      <c r="A79" t="s">
        <v>396</v>
      </c>
      <c r="B79" t="s">
        <v>1910</v>
      </c>
      <c r="C79" t="s">
        <v>80</v>
      </c>
      <c r="D79" s="12" t="s">
        <v>1070</v>
      </c>
      <c r="E79" s="5">
        <f>VLOOKUP(A79,'Base Cost'!$A$5:$AF$361,28,FALSE)</f>
        <v>1127112.8970987403</v>
      </c>
      <c r="F79" s="5">
        <f>VLOOKUP(A79,'B.spe ed'!$A$5:$R$360,18,FALSE)</f>
        <v>84388.01999999999</v>
      </c>
      <c r="G79" s="5">
        <f>VLOOKUP(A79,'C.DPIA'!$A$5:$M$360,13,FALSE)</f>
        <v>174436.64076876704</v>
      </c>
      <c r="H79" s="5">
        <f>VLOOKUP(A79,D.EL!$A$5:$M$359,13,FALSE)</f>
        <v>2266.8748361841144</v>
      </c>
      <c r="I79" s="132">
        <f>VLOOKUP(A79,E.CTE!$A$5:$R$360,18,FALSE)</f>
        <v>0</v>
      </c>
      <c r="J79" s="5">
        <f t="shared" si="9"/>
        <v>1388204.4327036915</v>
      </c>
      <c r="K79" s="5">
        <v>1155165.04</v>
      </c>
      <c r="L79" s="5">
        <f t="shared" si="10"/>
        <v>1388204.4327036915</v>
      </c>
      <c r="M79" s="5">
        <f>VLOOKUP(A79,G.Transportation!$A$5:$G$359,7,FALSE)</f>
        <v>0</v>
      </c>
      <c r="N79" s="5">
        <f t="shared" si="11"/>
        <v>55105.669199999997</v>
      </c>
      <c r="O79" s="5">
        <v>1067970.92</v>
      </c>
      <c r="P79">
        <v>120.18</v>
      </c>
      <c r="Q79" s="5">
        <f t="shared" si="12"/>
        <v>8926.5080246297202</v>
      </c>
      <c r="R79" s="1">
        <f>VLOOKUP(A79,'ADM Data'!$A$2:$J$357,10,FALSE)</f>
        <v>137.764173</v>
      </c>
      <c r="S79" s="5">
        <f t="shared" si="13"/>
        <v>10476.67</v>
      </c>
      <c r="T79" s="5">
        <f t="shared" si="14"/>
        <v>0</v>
      </c>
      <c r="U79" s="5">
        <f t="shared" si="15"/>
        <v>5510.5669200000002</v>
      </c>
      <c r="V79" s="5">
        <f t="shared" si="16"/>
        <v>134854.3456907286</v>
      </c>
      <c r="W79" s="5">
        <f t="shared" si="17"/>
        <v>1583675.0145144199</v>
      </c>
    </row>
    <row r="80" spans="1:23">
      <c r="A80" t="s">
        <v>642</v>
      </c>
      <c r="B80" t="s">
        <v>1994</v>
      </c>
      <c r="C80" t="s">
        <v>125</v>
      </c>
      <c r="D80" s="12" t="s">
        <v>1070</v>
      </c>
      <c r="E80" s="5">
        <f>VLOOKUP(A80,'Base Cost'!$A$5:$AF$361,28,FALSE)</f>
        <v>3067813.8516005175</v>
      </c>
      <c r="F80" s="5">
        <f>VLOOKUP(A80,'B.spe ed'!$A$5:$R$360,18,FALSE)</f>
        <v>305821.92000000004</v>
      </c>
      <c r="G80" s="5">
        <f>VLOOKUP(A80,'C.DPIA'!$A$5:$M$360,13,FALSE)</f>
        <v>387665.90034496138</v>
      </c>
      <c r="H80" s="5">
        <f>VLOOKUP(A80,D.EL!$A$5:$M$359,13,FALSE)</f>
        <v>2599.4037940000003</v>
      </c>
      <c r="I80" s="132">
        <f>VLOOKUP(A80,E.CTE!$A$5:$R$360,18,FALSE)</f>
        <v>0</v>
      </c>
      <c r="J80" s="5">
        <f t="shared" si="9"/>
        <v>3763901.0757394787</v>
      </c>
      <c r="K80" s="5">
        <v>3315423.38</v>
      </c>
      <c r="L80" s="5">
        <f t="shared" si="10"/>
        <v>3763901.0757394787</v>
      </c>
      <c r="M80" s="5">
        <f>VLOOKUP(A80,G.Transportation!$A$5:$G$359,7,FALSE)</f>
        <v>0</v>
      </c>
      <c r="N80" s="5">
        <f t="shared" si="11"/>
        <v>149431.54519999999</v>
      </c>
      <c r="O80" s="5">
        <v>2977817.67</v>
      </c>
      <c r="P80">
        <v>384.29</v>
      </c>
      <c r="Q80" s="5">
        <f t="shared" si="12"/>
        <v>7788.9614957453996</v>
      </c>
      <c r="R80" s="1">
        <f>VLOOKUP(A80,'ADM Data'!$A$2:$J$357,10,FALSE)</f>
        <v>373.57886300000001</v>
      </c>
      <c r="S80" s="5">
        <f t="shared" si="13"/>
        <v>10475.25</v>
      </c>
      <c r="T80" s="5">
        <f t="shared" si="14"/>
        <v>0</v>
      </c>
      <c r="U80" s="5">
        <f t="shared" si="15"/>
        <v>14943.15452</v>
      </c>
      <c r="V80" s="5">
        <f t="shared" si="16"/>
        <v>365688.20497148664</v>
      </c>
      <c r="W80" s="5">
        <f t="shared" si="17"/>
        <v>4293963.9804309653</v>
      </c>
    </row>
    <row r="81" spans="1:23">
      <c r="A81" t="s">
        <v>640</v>
      </c>
      <c r="B81" t="s">
        <v>1993</v>
      </c>
      <c r="C81" t="s">
        <v>125</v>
      </c>
      <c r="D81" s="12" t="s">
        <v>1070</v>
      </c>
      <c r="E81" s="5">
        <f>VLOOKUP(A81,'Base Cost'!$A$5:$AF$361,28,FALSE)</f>
        <v>647799.5209319538</v>
      </c>
      <c r="F81" s="5">
        <f>VLOOKUP(A81,'B.spe ed'!$A$5:$R$360,18,FALSE)</f>
        <v>78777.39</v>
      </c>
      <c r="G81" s="5">
        <f>VLOOKUP(A81,'C.DPIA'!$A$5:$M$360,13,FALSE)</f>
        <v>112802.94691906717</v>
      </c>
      <c r="H81" s="5">
        <f>VLOOKUP(A81,D.EL!$A$5:$M$359,13,FALSE)</f>
        <v>3899.1056910000007</v>
      </c>
      <c r="I81" s="132">
        <f>VLOOKUP(A81,E.CTE!$A$5:$R$360,18,FALSE)</f>
        <v>0</v>
      </c>
      <c r="J81" s="5">
        <f t="shared" si="9"/>
        <v>843278.963542021</v>
      </c>
      <c r="K81" s="5">
        <v>1574222.53</v>
      </c>
      <c r="L81" s="5">
        <f t="shared" si="10"/>
        <v>843278.963542021</v>
      </c>
      <c r="M81" s="5">
        <f>VLOOKUP(A81,G.Transportation!$A$5:$G$359,7,FALSE)</f>
        <v>0</v>
      </c>
      <c r="N81" s="5">
        <f t="shared" si="11"/>
        <v>30847.227199999998</v>
      </c>
      <c r="O81" s="5">
        <v>1336787.3899999999</v>
      </c>
      <c r="P81">
        <v>147.79</v>
      </c>
      <c r="Q81" s="5">
        <f t="shared" si="12"/>
        <v>9085.2616090398533</v>
      </c>
      <c r="R81" s="1">
        <f>VLOOKUP(A81,'ADM Data'!$A$2:$J$357,10,FALSE)</f>
        <v>77.118067999999994</v>
      </c>
      <c r="S81" s="5">
        <f t="shared" si="13"/>
        <v>11334.91</v>
      </c>
      <c r="T81" s="5">
        <f t="shared" si="14"/>
        <v>0</v>
      </c>
      <c r="U81" s="5">
        <f t="shared" si="15"/>
        <v>3084.7227199999998</v>
      </c>
      <c r="V81" s="5">
        <f t="shared" si="16"/>
        <v>75489.195591317606</v>
      </c>
      <c r="W81" s="5">
        <f t="shared" si="17"/>
        <v>952700.10905333853</v>
      </c>
    </row>
    <row r="82" spans="1:23">
      <c r="A82" t="s">
        <v>123</v>
      </c>
      <c r="B82" t="s">
        <v>1837</v>
      </c>
      <c r="C82" t="s">
        <v>125</v>
      </c>
      <c r="D82" s="12" t="s">
        <v>1070</v>
      </c>
      <c r="E82" s="5">
        <f>VLOOKUP(A82,'Base Cost'!$A$5:$AF$361,28,FALSE)</f>
        <v>700329.49924659904</v>
      </c>
      <c r="F82" s="5">
        <f>VLOOKUP(A82,'B.spe ed'!$A$5:$R$360,18,FALSE)</f>
        <v>125375.48773200001</v>
      </c>
      <c r="G82" s="5">
        <f>VLOOKUP(A82,'C.DPIA'!$A$5:$M$360,13,FALSE)</f>
        <v>117263.59792205304</v>
      </c>
      <c r="H82" s="5">
        <f>VLOOKUP(A82,D.EL!$A$5:$M$359,13,FALSE)</f>
        <v>7592.0468518178441</v>
      </c>
      <c r="I82" s="132">
        <f>VLOOKUP(A82,E.CTE!$A$5:$R$360,18,FALSE)</f>
        <v>0</v>
      </c>
      <c r="J82" s="5">
        <f t="shared" si="9"/>
        <v>950560.63175247004</v>
      </c>
      <c r="K82" s="5">
        <v>1281105.4099999999</v>
      </c>
      <c r="L82" s="5">
        <f t="shared" si="10"/>
        <v>950560.63175247004</v>
      </c>
      <c r="M82" s="5">
        <f>VLOOKUP(A82,G.Transportation!$A$5:$G$359,7,FALSE)</f>
        <v>0</v>
      </c>
      <c r="N82" s="5">
        <f t="shared" si="11"/>
        <v>35223.312399999995</v>
      </c>
      <c r="O82" s="5">
        <v>1207563.31</v>
      </c>
      <c r="P82">
        <v>126.44</v>
      </c>
      <c r="Q82" s="5">
        <f t="shared" si="12"/>
        <v>9590.5648940208794</v>
      </c>
      <c r="R82" s="1">
        <f>VLOOKUP(A82,'ADM Data'!$A$2:$J$357,10,FALSE)</f>
        <v>88.058280999999994</v>
      </c>
      <c r="S82" s="5">
        <f t="shared" si="13"/>
        <v>11194.68</v>
      </c>
      <c r="T82" s="5">
        <f t="shared" si="14"/>
        <v>0</v>
      </c>
      <c r="U82" s="5">
        <f t="shared" si="15"/>
        <v>3522.3312399999995</v>
      </c>
      <c r="V82" s="5">
        <f t="shared" si="16"/>
        <v>86198.331600374193</v>
      </c>
      <c r="W82" s="5">
        <f t="shared" si="17"/>
        <v>1075504.606992844</v>
      </c>
    </row>
    <row r="83" spans="1:23">
      <c r="A83" t="s">
        <v>121</v>
      </c>
      <c r="B83" t="s">
        <v>1836</v>
      </c>
      <c r="C83" t="s">
        <v>80</v>
      </c>
      <c r="D83" s="12" t="s">
        <v>1070</v>
      </c>
      <c r="E83" s="5">
        <f>VLOOKUP(A83,'Base Cost'!$A$5:$AF$361,28,FALSE)</f>
        <v>1798065.3407384313</v>
      </c>
      <c r="F83" s="5">
        <f>VLOOKUP(A83,'B.spe ed'!$A$5:$R$360,18,FALSE)</f>
        <v>241763.00773199997</v>
      </c>
      <c r="G83" s="5">
        <f>VLOOKUP(A83,'C.DPIA'!$A$5:$M$360,13,FALSE)</f>
        <v>189733.4541872394</v>
      </c>
      <c r="H83" s="5">
        <f>VLOOKUP(A83,D.EL!$A$5:$M$359,13,FALSE)</f>
        <v>46985.394678837052</v>
      </c>
      <c r="I83" s="132">
        <f>VLOOKUP(A83,E.CTE!$A$5:$R$360,18,FALSE)</f>
        <v>0</v>
      </c>
      <c r="J83" s="5">
        <f t="shared" si="9"/>
        <v>2276547.197336508</v>
      </c>
      <c r="K83" s="5">
        <v>2178004.1</v>
      </c>
      <c r="L83" s="5">
        <f t="shared" si="10"/>
        <v>2276547.197336508</v>
      </c>
      <c r="M83" s="5">
        <f>VLOOKUP(A83,G.Transportation!$A$5:$G$359,7,FALSE)</f>
        <v>0</v>
      </c>
      <c r="N83" s="5">
        <f t="shared" si="11"/>
        <v>87653.887199999997</v>
      </c>
      <c r="O83" s="5">
        <v>2055268.41</v>
      </c>
      <c r="P83">
        <v>230.98</v>
      </c>
      <c r="Q83" s="5">
        <f t="shared" si="12"/>
        <v>8938.1162369036283</v>
      </c>
      <c r="R83" s="1">
        <f>VLOOKUP(A83,'ADM Data'!$A$2:$J$357,10,FALSE)</f>
        <v>219.13471799999999</v>
      </c>
      <c r="S83" s="5">
        <f t="shared" si="13"/>
        <v>10788.8</v>
      </c>
      <c r="T83" s="5">
        <f t="shared" si="14"/>
        <v>0</v>
      </c>
      <c r="U83" s="5">
        <f t="shared" si="15"/>
        <v>8765.388719999999</v>
      </c>
      <c r="V83" s="5">
        <f t="shared" si="16"/>
        <v>214506.19831334759</v>
      </c>
      <c r="W83" s="5">
        <f t="shared" si="17"/>
        <v>2587472.6715698554</v>
      </c>
    </row>
    <row r="84" spans="1:23">
      <c r="A84" t="s">
        <v>700</v>
      </c>
      <c r="B84" t="s">
        <v>2011</v>
      </c>
      <c r="C84" t="s">
        <v>80</v>
      </c>
      <c r="D84" s="12" t="s">
        <v>1070</v>
      </c>
      <c r="E84" s="5">
        <f>VLOOKUP(A84,'Base Cost'!$A$5:$AF$361,28,FALSE)</f>
        <v>2760333.4145956822</v>
      </c>
      <c r="F84" s="5">
        <f>VLOOKUP(A84,'B.spe ed'!$A$5:$R$360,18,FALSE)</f>
        <v>212844.42</v>
      </c>
      <c r="G84" s="5">
        <f>VLOOKUP(A84,'C.DPIA'!$A$5:$M$360,13,FALSE)</f>
        <v>400370.62380830292</v>
      </c>
      <c r="H84" s="5">
        <f>VLOOKUP(A84,D.EL!$A$5:$M$359,13,FALSE)</f>
        <v>4766.9472240000005</v>
      </c>
      <c r="I84" s="132">
        <f>VLOOKUP(A84,E.CTE!$A$5:$R$360,18,FALSE)</f>
        <v>0</v>
      </c>
      <c r="J84" s="5">
        <f t="shared" si="9"/>
        <v>3378315.405627985</v>
      </c>
      <c r="K84" s="5">
        <v>2663653.6</v>
      </c>
      <c r="L84" s="5">
        <f t="shared" si="10"/>
        <v>3378315.405627985</v>
      </c>
      <c r="M84" s="5">
        <f>VLOOKUP(A84,G.Transportation!$A$5:$G$359,7,FALSE)</f>
        <v>0</v>
      </c>
      <c r="N84" s="5">
        <f t="shared" si="11"/>
        <v>132276.85320000001</v>
      </c>
      <c r="O84" s="5">
        <v>2407731.89</v>
      </c>
      <c r="P84">
        <v>305.74</v>
      </c>
      <c r="Q84" s="5">
        <f t="shared" si="12"/>
        <v>7915.1761274285345</v>
      </c>
      <c r="R84" s="1">
        <f>VLOOKUP(A84,'ADM Data'!$A$2:$J$357,10,FALSE)</f>
        <v>330.69213300000001</v>
      </c>
      <c r="S84" s="5">
        <f t="shared" si="13"/>
        <v>10615.89</v>
      </c>
      <c r="T84" s="5">
        <f t="shared" si="14"/>
        <v>0</v>
      </c>
      <c r="U84" s="5">
        <f t="shared" si="15"/>
        <v>13227.685320000001</v>
      </c>
      <c r="V84" s="5">
        <f t="shared" si="16"/>
        <v>323707.31990520062</v>
      </c>
      <c r="W84" s="5">
        <f t="shared" si="17"/>
        <v>3847527.2640531859</v>
      </c>
    </row>
    <row r="85" spans="1:23">
      <c r="A85" t="s">
        <v>126</v>
      </c>
      <c r="B85" t="s">
        <v>1838</v>
      </c>
      <c r="C85" t="s">
        <v>80</v>
      </c>
      <c r="D85" s="12" t="s">
        <v>1070</v>
      </c>
      <c r="E85" s="5">
        <f>VLOOKUP(A85,'Base Cost'!$A$5:$AF$361,28,FALSE)</f>
        <v>1869391.7613254341</v>
      </c>
      <c r="F85" s="5">
        <f>VLOOKUP(A85,'B.spe ed'!$A$5:$R$360,18,FALSE)</f>
        <v>569893.12</v>
      </c>
      <c r="G85" s="5">
        <f>VLOOKUP(A85,'C.DPIA'!$A$5:$M$360,13,FALSE)</f>
        <v>310867.78866328264</v>
      </c>
      <c r="H85" s="5">
        <f>VLOOKUP(A85,D.EL!$A$5:$M$359,13,FALSE)</f>
        <v>3033.7366410000004</v>
      </c>
      <c r="I85" s="132">
        <f>VLOOKUP(A85,E.CTE!$A$5:$R$360,18,FALSE)</f>
        <v>0</v>
      </c>
      <c r="J85" s="5">
        <f t="shared" si="9"/>
        <v>2753186.4066297165</v>
      </c>
      <c r="K85" s="5">
        <v>1984966.21</v>
      </c>
      <c r="L85" s="5">
        <f t="shared" si="10"/>
        <v>2753186.4066297165</v>
      </c>
      <c r="M85" s="5">
        <f>VLOOKUP(A85,G.Transportation!$A$5:$G$359,7,FALSE)</f>
        <v>0</v>
      </c>
      <c r="N85" s="5">
        <f t="shared" si="11"/>
        <v>94031.478799999997</v>
      </c>
      <c r="O85" s="5">
        <v>1974803.73</v>
      </c>
      <c r="P85">
        <v>252.86</v>
      </c>
      <c r="Q85" s="5">
        <f t="shared" si="12"/>
        <v>7849.950007118563</v>
      </c>
      <c r="R85" s="1">
        <f>VLOOKUP(A85,'ADM Data'!$A$2:$J$357,10,FALSE)</f>
        <v>235.07869700000001</v>
      </c>
      <c r="S85" s="5">
        <f t="shared" si="13"/>
        <v>12111.76</v>
      </c>
      <c r="T85" s="5">
        <f t="shared" si="14"/>
        <v>0</v>
      </c>
      <c r="U85" s="5">
        <f t="shared" si="15"/>
        <v>9403.1478800000004</v>
      </c>
      <c r="V85" s="5">
        <f t="shared" si="16"/>
        <v>230113.41177770542</v>
      </c>
      <c r="W85" s="5">
        <f t="shared" si="17"/>
        <v>3086734.4450874222</v>
      </c>
    </row>
    <row r="86" spans="1:23">
      <c r="A86" t="s">
        <v>650</v>
      </c>
      <c r="B86" t="s">
        <v>1997</v>
      </c>
      <c r="C86" t="s">
        <v>80</v>
      </c>
      <c r="D86" s="12" t="s">
        <v>1070</v>
      </c>
      <c r="E86" s="5">
        <f>VLOOKUP(A86,'Base Cost'!$A$5:$AF$361,28,FALSE)</f>
        <v>8905641.0814616438</v>
      </c>
      <c r="F86" s="5">
        <f>VLOOKUP(A86,'B.spe ed'!$A$5:$R$360,18,FALSE)</f>
        <v>1232545.58</v>
      </c>
      <c r="G86" s="5">
        <f>VLOOKUP(A86,'C.DPIA'!$A$5:$M$360,13,FALSE)</f>
        <v>1179255.8261982345</v>
      </c>
      <c r="H86" s="5">
        <f>VLOOKUP(A86,D.EL!$A$5:$M$359,13,FALSE)</f>
        <v>153039.09854987267</v>
      </c>
      <c r="I86" s="132">
        <f>VLOOKUP(A86,E.CTE!$A$5:$R$360,18,FALSE)</f>
        <v>0</v>
      </c>
      <c r="J86" s="5">
        <f t="shared" si="9"/>
        <v>11470481.586209752</v>
      </c>
      <c r="K86" s="5">
        <v>10318995.41</v>
      </c>
      <c r="L86" s="5">
        <f t="shared" si="10"/>
        <v>11470481.586209752</v>
      </c>
      <c r="M86" s="5">
        <f>VLOOKUP(A86,G.Transportation!$A$5:$G$359,7,FALSE)</f>
        <v>0</v>
      </c>
      <c r="N86" s="5">
        <f t="shared" si="11"/>
        <v>442567.4596</v>
      </c>
      <c r="O86" s="5">
        <v>9965428.7400000002</v>
      </c>
      <c r="P86">
        <v>1291.02</v>
      </c>
      <c r="Q86" s="5">
        <f t="shared" si="12"/>
        <v>7759.1151350095279</v>
      </c>
      <c r="R86" s="1">
        <f>VLOOKUP(A86,'ADM Data'!$A$2:$J$357,10,FALSE)</f>
        <v>1106.418649</v>
      </c>
      <c r="S86" s="5">
        <f t="shared" si="13"/>
        <v>10767.22</v>
      </c>
      <c r="T86" s="5">
        <f t="shared" si="14"/>
        <v>0</v>
      </c>
      <c r="U86" s="5">
        <f t="shared" si="15"/>
        <v>44256.74596</v>
      </c>
      <c r="V86" s="5">
        <f t="shared" si="16"/>
        <v>1083049.0955795518</v>
      </c>
      <c r="W86" s="5">
        <f t="shared" si="17"/>
        <v>13040354.887349304</v>
      </c>
    </row>
    <row r="87" spans="1:23">
      <c r="A87" t="s">
        <v>740</v>
      </c>
      <c r="B87" t="s">
        <v>2022</v>
      </c>
      <c r="C87" t="s">
        <v>80</v>
      </c>
      <c r="D87" s="12" t="s">
        <v>1070</v>
      </c>
      <c r="E87" s="5">
        <f>VLOOKUP(A87,'Base Cost'!$A$5:$AF$361,28,FALSE)</f>
        <v>907419.29256465205</v>
      </c>
      <c r="F87" s="5">
        <f>VLOOKUP(A87,'B.spe ed'!$A$5:$R$360,18,FALSE)</f>
        <v>140378.37</v>
      </c>
      <c r="G87" s="5">
        <f>VLOOKUP(A87,'C.DPIA'!$A$5:$M$360,13,FALSE)</f>
        <v>130744.31046038149</v>
      </c>
      <c r="H87" s="5">
        <f>VLOOKUP(A87,D.EL!$A$5:$M$359,13,FALSE)</f>
        <v>15875.813249045646</v>
      </c>
      <c r="I87" s="132">
        <f>VLOOKUP(A87,E.CTE!$A$5:$R$360,18,FALSE)</f>
        <v>0</v>
      </c>
      <c r="J87" s="5">
        <f t="shared" si="9"/>
        <v>1194417.7862740792</v>
      </c>
      <c r="K87" s="5">
        <v>1652367.89</v>
      </c>
      <c r="L87" s="5">
        <f t="shared" si="10"/>
        <v>1194417.7862740792</v>
      </c>
      <c r="M87" s="5">
        <f>VLOOKUP(A87,G.Transportation!$A$5:$G$359,7,FALSE)</f>
        <v>0</v>
      </c>
      <c r="N87" s="5">
        <f t="shared" si="11"/>
        <v>43596.411599999999</v>
      </c>
      <c r="O87" s="5">
        <v>1464547.51</v>
      </c>
      <c r="P87">
        <v>170.32</v>
      </c>
      <c r="Q87" s="5">
        <f t="shared" si="12"/>
        <v>8638.8793776420862</v>
      </c>
      <c r="R87" s="1">
        <f>VLOOKUP(A87,'ADM Data'!$A$2:$J$357,10,FALSE)</f>
        <v>108.991029</v>
      </c>
      <c r="S87" s="5">
        <f t="shared" si="13"/>
        <v>11358.86</v>
      </c>
      <c r="T87" s="5">
        <f t="shared" si="14"/>
        <v>0</v>
      </c>
      <c r="U87" s="5">
        <f t="shared" si="15"/>
        <v>4359.6411600000001</v>
      </c>
      <c r="V87" s="5">
        <f t="shared" si="16"/>
        <v>106688.9422836678</v>
      </c>
      <c r="W87" s="5">
        <f t="shared" si="17"/>
        <v>1349062.7813177472</v>
      </c>
    </row>
    <row r="88" spans="1:23">
      <c r="A88" t="s">
        <v>147</v>
      </c>
      <c r="B88" t="s">
        <v>1845</v>
      </c>
      <c r="C88" t="s">
        <v>80</v>
      </c>
      <c r="D88" s="12" t="s">
        <v>1070</v>
      </c>
      <c r="E88" s="5">
        <f>VLOOKUP(A88,'Base Cost'!$A$5:$AF$361,28,FALSE)</f>
        <v>683314.46265170339</v>
      </c>
      <c r="F88" s="5">
        <f>VLOOKUP(A88,'B.spe ed'!$A$5:$R$360,18,FALSE)</f>
        <v>61791.86</v>
      </c>
      <c r="G88" s="5">
        <f>VLOOKUP(A88,'C.DPIA'!$A$5:$M$360,13,FALSE)</f>
        <v>101760.30079793865</v>
      </c>
      <c r="H88" s="5">
        <f>VLOOKUP(A88,D.EL!$A$5:$M$359,13,FALSE)</f>
        <v>15894.422629703515</v>
      </c>
      <c r="I88" s="132">
        <f>VLOOKUP(A88,E.CTE!$A$5:$R$360,18,FALSE)</f>
        <v>0</v>
      </c>
      <c r="J88" s="5">
        <f t="shared" si="9"/>
        <v>862761.04607934551</v>
      </c>
      <c r="K88" s="5">
        <v>1430343.73</v>
      </c>
      <c r="L88" s="5">
        <f t="shared" si="10"/>
        <v>862761.04607934551</v>
      </c>
      <c r="M88" s="5">
        <f>VLOOKUP(A88,G.Transportation!$A$5:$G$359,7,FALSE)</f>
        <v>0</v>
      </c>
      <c r="N88" s="5">
        <f t="shared" si="11"/>
        <v>34369.224800000004</v>
      </c>
      <c r="O88" s="5">
        <v>1289167.1200000001</v>
      </c>
      <c r="P88">
        <v>151.03</v>
      </c>
      <c r="Q88" s="5">
        <f t="shared" si="12"/>
        <v>8575.9147348208971</v>
      </c>
      <c r="R88" s="1">
        <f>VLOOKUP(A88,'ADM Data'!$A$2:$J$357,10,FALSE)</f>
        <v>85.923062000000002</v>
      </c>
      <c r="S88" s="5">
        <f t="shared" si="13"/>
        <v>10441.09</v>
      </c>
      <c r="T88" s="5">
        <f t="shared" si="14"/>
        <v>0</v>
      </c>
      <c r="U88" s="5">
        <f t="shared" si="15"/>
        <v>3436.9224800000002</v>
      </c>
      <c r="V88" s="5">
        <f t="shared" si="16"/>
        <v>84108.21226904841</v>
      </c>
      <c r="W88" s="5">
        <f t="shared" si="17"/>
        <v>984675.40562839387</v>
      </c>
    </row>
    <row r="89" spans="1:23">
      <c r="A89" t="s">
        <v>742</v>
      </c>
      <c r="B89" t="s">
        <v>2023</v>
      </c>
      <c r="C89" t="s">
        <v>80</v>
      </c>
      <c r="D89" s="12" t="s">
        <v>1070</v>
      </c>
      <c r="E89" s="5">
        <f>VLOOKUP(A89,'Base Cost'!$A$5:$AF$361,28,FALSE)</f>
        <v>1039917.4253612483</v>
      </c>
      <c r="F89" s="5">
        <f>VLOOKUP(A89,'B.spe ed'!$A$5:$R$360,18,FALSE)</f>
        <v>142504.45000000001</v>
      </c>
      <c r="G89" s="5">
        <f>VLOOKUP(A89,'C.DPIA'!$A$5:$M$360,13,FALSE)</f>
        <v>141829.14927112078</v>
      </c>
      <c r="H89" s="5">
        <f>VLOOKUP(A89,D.EL!$A$5:$M$359,13,FALSE)</f>
        <v>18077.147561908707</v>
      </c>
      <c r="I89" s="132">
        <f>VLOOKUP(A89,E.CTE!$A$5:$R$360,18,FALSE)</f>
        <v>0</v>
      </c>
      <c r="J89" s="5">
        <f t="shared" si="9"/>
        <v>1342328.1721942779</v>
      </c>
      <c r="K89" s="5">
        <v>1742726.67</v>
      </c>
      <c r="L89" s="5">
        <f t="shared" si="10"/>
        <v>1342328.1721942779</v>
      </c>
      <c r="M89" s="5">
        <f>VLOOKUP(A89,G.Transportation!$A$5:$G$359,7,FALSE)</f>
        <v>0</v>
      </c>
      <c r="N89" s="5">
        <f t="shared" si="11"/>
        <v>50700.015999999996</v>
      </c>
      <c r="O89" s="5">
        <v>1656809.63</v>
      </c>
      <c r="P89">
        <v>178.14</v>
      </c>
      <c r="Q89" s="5">
        <f t="shared" si="12"/>
        <v>9340.6841877175248</v>
      </c>
      <c r="R89" s="1">
        <f>VLOOKUP(A89,'ADM Data'!$A$2:$J$357,10,FALSE)</f>
        <v>126.75004</v>
      </c>
      <c r="S89" s="5">
        <f t="shared" si="13"/>
        <v>10990.36</v>
      </c>
      <c r="T89" s="5">
        <f t="shared" si="14"/>
        <v>0</v>
      </c>
      <c r="U89" s="5">
        <f t="shared" si="15"/>
        <v>5070.0015999999996</v>
      </c>
      <c r="V89" s="5">
        <f t="shared" si="16"/>
        <v>124072.851005128</v>
      </c>
      <c r="W89" s="5">
        <f t="shared" si="17"/>
        <v>1522171.0407994059</v>
      </c>
    </row>
    <row r="90" spans="1:23">
      <c r="A90" t="s">
        <v>350</v>
      </c>
      <c r="B90" t="s">
        <v>1901</v>
      </c>
      <c r="C90" t="s">
        <v>80</v>
      </c>
      <c r="D90" s="12" t="s">
        <v>1070</v>
      </c>
      <c r="E90" s="5">
        <f>VLOOKUP(A90,'Base Cost'!$A$5:$AF$361,28,FALSE)</f>
        <v>312284.14102533751</v>
      </c>
      <c r="F90" s="5">
        <f>VLOOKUP(A90,'B.spe ed'!$A$5:$R$360,18,FALSE)</f>
        <v>22556.84</v>
      </c>
      <c r="G90" s="5">
        <f>VLOOKUP(A90,'C.DPIA'!$A$5:$M$360,13,FALSE)</f>
        <v>26168.635854383669</v>
      </c>
      <c r="H90" s="5">
        <f>VLOOKUP(A90,D.EL!$A$5:$M$359,13,FALSE)</f>
        <v>6991.7697495456468</v>
      </c>
      <c r="I90" s="132">
        <f>VLOOKUP(A90,E.CTE!$A$5:$R$360,18,FALSE)</f>
        <v>0</v>
      </c>
      <c r="J90" s="5">
        <f t="shared" si="9"/>
        <v>368001.38662926684</v>
      </c>
      <c r="K90" s="5">
        <v>614050.28</v>
      </c>
      <c r="L90" s="5">
        <f t="shared" si="10"/>
        <v>368001.38662926684</v>
      </c>
      <c r="M90" s="5">
        <f>VLOOKUP(A90,G.Transportation!$A$5:$G$359,7,FALSE)</f>
        <v>0</v>
      </c>
      <c r="N90" s="5">
        <f t="shared" si="11"/>
        <v>15737.9128</v>
      </c>
      <c r="O90" s="5">
        <v>593965.61</v>
      </c>
      <c r="P90">
        <v>60.15</v>
      </c>
      <c r="Q90" s="5">
        <f t="shared" si="12"/>
        <v>9914.8199833748968</v>
      </c>
      <c r="R90" s="1">
        <f>VLOOKUP(A90,'ADM Data'!$A$2:$J$357,10,FALSE)</f>
        <v>39.344782000000002</v>
      </c>
      <c r="S90" s="5">
        <f t="shared" si="13"/>
        <v>9753.25</v>
      </c>
      <c r="T90" s="5">
        <f t="shared" si="14"/>
        <v>6356.9357736289376</v>
      </c>
      <c r="U90" s="5">
        <f t="shared" si="15"/>
        <v>1573.7912800000001</v>
      </c>
      <c r="V90" s="5">
        <f t="shared" si="16"/>
        <v>38513.7493835524</v>
      </c>
      <c r="W90" s="5">
        <f t="shared" si="17"/>
        <v>430183.77586644818</v>
      </c>
    </row>
    <row r="91" spans="1:23">
      <c r="A91" t="s">
        <v>646</v>
      </c>
      <c r="B91" t="s">
        <v>1996</v>
      </c>
      <c r="C91" t="s">
        <v>80</v>
      </c>
      <c r="D91" s="12" t="s">
        <v>1070</v>
      </c>
      <c r="E91" s="5">
        <f>VLOOKUP(A91,'Base Cost'!$A$5:$AF$361,28,FALSE)</f>
        <v>1754931.1260543864</v>
      </c>
      <c r="F91" s="5">
        <f>VLOOKUP(A91,'B.spe ed'!$A$5:$R$360,18,FALSE)</f>
        <v>300169.96000000002</v>
      </c>
      <c r="G91" s="5">
        <f>VLOOKUP(A91,'C.DPIA'!$A$5:$M$360,13,FALSE)</f>
        <v>206566.15447231414</v>
      </c>
      <c r="H91" s="5">
        <f>VLOOKUP(A91,D.EL!$A$5:$M$359,13,FALSE)</f>
        <v>8705.199936137642</v>
      </c>
      <c r="I91" s="132">
        <f>VLOOKUP(A91,E.CTE!$A$5:$R$360,18,FALSE)</f>
        <v>0</v>
      </c>
      <c r="J91" s="5">
        <f t="shared" si="9"/>
        <v>2270372.4404628379</v>
      </c>
      <c r="K91" s="5">
        <v>2203839.5699999998</v>
      </c>
      <c r="L91" s="5">
        <f t="shared" si="10"/>
        <v>2270372.4404628379</v>
      </c>
      <c r="M91" s="5">
        <f>VLOOKUP(A91,G.Transportation!$A$5:$G$359,7,FALSE)</f>
        <v>0</v>
      </c>
      <c r="N91" s="5">
        <f t="shared" si="11"/>
        <v>84161.316000000006</v>
      </c>
      <c r="O91" s="5">
        <v>2161720.87</v>
      </c>
      <c r="P91">
        <v>272.14999999999998</v>
      </c>
      <c r="Q91" s="5">
        <f t="shared" si="12"/>
        <v>7983.2027999265119</v>
      </c>
      <c r="R91" s="1">
        <f>VLOOKUP(A91,'ADM Data'!$A$2:$J$357,10,FALSE)</f>
        <v>210.40329</v>
      </c>
      <c r="S91" s="5">
        <f t="shared" si="13"/>
        <v>11190.57</v>
      </c>
      <c r="T91" s="5">
        <f t="shared" si="14"/>
        <v>0</v>
      </c>
      <c r="U91" s="5">
        <f t="shared" si="15"/>
        <v>8416.1316000000006</v>
      </c>
      <c r="V91" s="5">
        <f t="shared" si="16"/>
        <v>205959.19378927801</v>
      </c>
      <c r="W91" s="5">
        <f t="shared" si="17"/>
        <v>2568909.0818521162</v>
      </c>
    </row>
    <row r="92" spans="1:23">
      <c r="A92" t="s">
        <v>117</v>
      </c>
      <c r="B92" t="s">
        <v>1835</v>
      </c>
      <c r="C92" t="s">
        <v>80</v>
      </c>
      <c r="D92" s="12" t="s">
        <v>1070</v>
      </c>
      <c r="E92" s="5">
        <f>VLOOKUP(A92,'Base Cost'!$A$5:$AF$361,28,FALSE)</f>
        <v>1177230.1319575338</v>
      </c>
      <c r="F92" s="5">
        <f>VLOOKUP(A92,'B.spe ed'!$A$5:$R$360,18,FALSE)</f>
        <v>163230.71000000002</v>
      </c>
      <c r="G92" s="5">
        <f>VLOOKUP(A92,'C.DPIA'!$A$5:$M$360,13,FALSE)</f>
        <v>169085.03831287354</v>
      </c>
      <c r="H92" s="5">
        <f>VLOOKUP(A92,D.EL!$A$5:$M$359,13,FALSE)</f>
        <v>7924.7400278337855</v>
      </c>
      <c r="I92" s="132">
        <f>VLOOKUP(A92,E.CTE!$A$5:$R$360,18,FALSE)</f>
        <v>0</v>
      </c>
      <c r="J92" s="5">
        <f t="shared" si="9"/>
        <v>1517470.620298241</v>
      </c>
      <c r="K92" s="5">
        <v>1586152</v>
      </c>
      <c r="L92" s="5">
        <f t="shared" si="10"/>
        <v>1517470.620298241</v>
      </c>
      <c r="M92" s="5">
        <f>VLOOKUP(A92,G.Transportation!$A$5:$G$359,7,FALSE)</f>
        <v>0</v>
      </c>
      <c r="N92" s="5">
        <f t="shared" si="11"/>
        <v>59194.816400000003</v>
      </c>
      <c r="O92" s="5">
        <v>1654949.89</v>
      </c>
      <c r="P92">
        <v>197.39</v>
      </c>
      <c r="Q92" s="5">
        <f t="shared" si="12"/>
        <v>8424.2427742033542</v>
      </c>
      <c r="R92" s="1">
        <f>VLOOKUP(A92,'ADM Data'!$A$2:$J$357,10,FALSE)</f>
        <v>147.987041</v>
      </c>
      <c r="S92" s="5">
        <f t="shared" si="13"/>
        <v>10654.08</v>
      </c>
      <c r="T92" s="5">
        <f t="shared" si="14"/>
        <v>0</v>
      </c>
      <c r="U92" s="5">
        <f t="shared" si="15"/>
        <v>5919.48164</v>
      </c>
      <c r="V92" s="5">
        <f t="shared" si="16"/>
        <v>144861.2883174062</v>
      </c>
      <c r="W92" s="5">
        <f t="shared" si="17"/>
        <v>1727446.2066556471</v>
      </c>
    </row>
    <row r="93" spans="1:23">
      <c r="A93" t="s">
        <v>279</v>
      </c>
      <c r="B93" t="s">
        <v>1881</v>
      </c>
      <c r="C93" t="s">
        <v>80</v>
      </c>
      <c r="D93" s="12" t="s">
        <v>1070</v>
      </c>
      <c r="E93" s="5">
        <f>VLOOKUP(A93,'Base Cost'!$A$5:$AF$361,28,FALSE)</f>
        <v>1599639.7918956494</v>
      </c>
      <c r="F93" s="5">
        <f>VLOOKUP(A93,'B.spe ed'!$A$5:$R$360,18,FALSE)</f>
        <v>215484.01</v>
      </c>
      <c r="G93" s="5">
        <f>VLOOKUP(A93,'C.DPIA'!$A$5:$M$360,13,FALSE)</f>
        <v>159716.42182598624</v>
      </c>
      <c r="H93" s="5">
        <f>VLOOKUP(A93,D.EL!$A$5:$M$359,13,FALSE)</f>
        <v>11731.156820368755</v>
      </c>
      <c r="I93" s="132">
        <f>VLOOKUP(A93,E.CTE!$A$5:$R$360,18,FALSE)</f>
        <v>0</v>
      </c>
      <c r="J93" s="5">
        <f t="shared" si="9"/>
        <v>1986571.3805420042</v>
      </c>
      <c r="K93" s="5">
        <v>2379999.4300000002</v>
      </c>
      <c r="L93" s="5">
        <f t="shared" si="10"/>
        <v>1986571.3805420042</v>
      </c>
      <c r="M93" s="5">
        <f>VLOOKUP(A93,G.Transportation!$A$5:$G$359,7,FALSE)</f>
        <v>0</v>
      </c>
      <c r="N93" s="5">
        <f t="shared" si="11"/>
        <v>78440.075200000007</v>
      </c>
      <c r="O93" s="5">
        <v>2070507.14</v>
      </c>
      <c r="P93">
        <v>237.37</v>
      </c>
      <c r="Q93" s="5">
        <f t="shared" si="12"/>
        <v>8762.7793301596648</v>
      </c>
      <c r="R93" s="1">
        <f>VLOOKUP(A93,'ADM Data'!$A$2:$J$357,10,FALSE)</f>
        <v>196.100188</v>
      </c>
      <c r="S93" s="5">
        <f t="shared" si="13"/>
        <v>10530.39</v>
      </c>
      <c r="T93" s="5">
        <f t="shared" si="14"/>
        <v>0</v>
      </c>
      <c r="U93" s="5">
        <f t="shared" si="15"/>
        <v>7844.0075200000001</v>
      </c>
      <c r="V93" s="5">
        <f t="shared" si="16"/>
        <v>191958.19904910159</v>
      </c>
      <c r="W93" s="5">
        <f t="shared" si="17"/>
        <v>2264813.662311106</v>
      </c>
    </row>
    <row r="94" spans="1:23">
      <c r="A94" t="s">
        <v>666</v>
      </c>
      <c r="B94" t="s">
        <v>2001</v>
      </c>
      <c r="C94" t="s">
        <v>93</v>
      </c>
      <c r="D94" s="12" t="s">
        <v>1070</v>
      </c>
      <c r="E94" s="5">
        <f>VLOOKUP(A94,'Base Cost'!$A$5:$AF$361,28,FALSE)</f>
        <v>9720721.699938342</v>
      </c>
      <c r="F94" s="5">
        <f>VLOOKUP(A94,'B.spe ed'!$A$5:$R$360,18,FALSE)</f>
        <v>1117669.5</v>
      </c>
      <c r="G94" s="5">
        <f>VLOOKUP(A94,'C.DPIA'!$A$5:$M$360,13,FALSE)</f>
        <v>893266.80991732131</v>
      </c>
      <c r="H94" s="5">
        <f>VLOOKUP(A94,D.EL!$A$5:$M$359,13,FALSE)</f>
        <v>256744.99771815614</v>
      </c>
      <c r="I94" s="132">
        <f>VLOOKUP(A94,E.CTE!$A$5:$R$360,18,FALSE)</f>
        <v>0</v>
      </c>
      <c r="J94" s="5">
        <f t="shared" si="9"/>
        <v>11988403.007573819</v>
      </c>
      <c r="K94" s="5">
        <v>6188341.4800000004</v>
      </c>
      <c r="L94" s="5">
        <f t="shared" si="10"/>
        <v>11988403.007573819</v>
      </c>
      <c r="M94" s="5">
        <f>VLOOKUP(A94,G.Transportation!$A$5:$G$359,7,FALSE)</f>
        <v>0</v>
      </c>
      <c r="N94" s="5">
        <f t="shared" si="11"/>
        <v>482681.69839999999</v>
      </c>
      <c r="O94" s="5">
        <v>6832779.9699999997</v>
      </c>
      <c r="P94">
        <v>914.7</v>
      </c>
      <c r="Q94" s="5">
        <f t="shared" si="12"/>
        <v>7510.04826281841</v>
      </c>
      <c r="R94" s="1">
        <f>VLOOKUP(A94,'ADM Data'!$A$2:$J$357,10,FALSE)</f>
        <v>1206.704246</v>
      </c>
      <c r="S94" s="5">
        <f t="shared" si="13"/>
        <v>10334.83</v>
      </c>
      <c r="T94" s="5">
        <f t="shared" si="14"/>
        <v>0</v>
      </c>
      <c r="U94" s="5">
        <f t="shared" si="15"/>
        <v>48268.169840000002</v>
      </c>
      <c r="V94" s="5">
        <f t="shared" si="16"/>
        <v>1181216.4802568373</v>
      </c>
      <c r="W94" s="5">
        <f t="shared" si="17"/>
        <v>13700569.356070656</v>
      </c>
    </row>
    <row r="95" spans="1:23">
      <c r="A95" t="s">
        <v>171</v>
      </c>
      <c r="B95" t="s">
        <v>172</v>
      </c>
      <c r="C95" t="s">
        <v>173</v>
      </c>
      <c r="D95" s="12" t="s">
        <v>1070</v>
      </c>
      <c r="E95" s="5">
        <f>VLOOKUP(A95,'Base Cost'!$A$5:$AF$361,28,FALSE)</f>
        <v>345938.66353274032</v>
      </c>
      <c r="F95" s="5">
        <f>VLOOKUP(A95,'B.spe ed'!$A$5:$R$360,18,FALSE)</f>
        <v>42567.29</v>
      </c>
      <c r="G95" s="5">
        <f>VLOOKUP(A95,'C.DPIA'!$A$5:$M$360,13,FALSE)</f>
        <v>63274.602061030324</v>
      </c>
      <c r="H95" s="5">
        <f>VLOOKUP(A95,D.EL!$A$5:$M$359,13,FALSE)</f>
        <v>0</v>
      </c>
      <c r="I95" s="132">
        <f>VLOOKUP(A95,E.CTE!$A$5:$R$360,18,FALSE)</f>
        <v>25937.087033983684</v>
      </c>
      <c r="J95" s="5">
        <f t="shared" si="9"/>
        <v>477717.64262775431</v>
      </c>
      <c r="K95" s="5">
        <v>364355.39</v>
      </c>
      <c r="L95" s="5">
        <f t="shared" si="10"/>
        <v>477717.64262775431</v>
      </c>
      <c r="M95" s="5">
        <f>VLOOKUP(A95,G.Transportation!$A$5:$G$359,7,FALSE)</f>
        <v>0</v>
      </c>
      <c r="N95" s="5">
        <f t="shared" si="11"/>
        <v>17033.148799999999</v>
      </c>
      <c r="O95" s="5">
        <v>377869.4</v>
      </c>
      <c r="P95">
        <v>36.17</v>
      </c>
      <c r="Q95" s="5">
        <f t="shared" si="12"/>
        <v>10487.118982582251</v>
      </c>
      <c r="R95" s="1">
        <f>VLOOKUP(A95,'ADM Data'!$A$2:$J$357,10,FALSE)</f>
        <v>42.582872000000002</v>
      </c>
      <c r="S95" s="5">
        <f t="shared" si="13"/>
        <v>11618.54</v>
      </c>
      <c r="T95" s="5">
        <f t="shared" si="14"/>
        <v>0</v>
      </c>
      <c r="U95" s="5">
        <f t="shared" si="15"/>
        <v>1703.3148800000001</v>
      </c>
      <c r="V95" s="5">
        <f t="shared" si="16"/>
        <v>41683.445094190407</v>
      </c>
      <c r="W95" s="5">
        <f t="shared" si="17"/>
        <v>538137.55140194471</v>
      </c>
    </row>
    <row r="96" spans="1:23">
      <c r="A96" t="s">
        <v>541</v>
      </c>
      <c r="B96" t="s">
        <v>542</v>
      </c>
      <c r="C96" t="s">
        <v>230</v>
      </c>
      <c r="D96" s="12" t="s">
        <v>1070</v>
      </c>
      <c r="E96" s="5">
        <f>VLOOKUP(A96,'Base Cost'!$A$5:$AF$361,28,FALSE)</f>
        <v>1840716.4715934878</v>
      </c>
      <c r="F96" s="5">
        <f>VLOOKUP(A96,'B.spe ed'!$A$5:$R$360,18,FALSE)</f>
        <v>489899.41000000003</v>
      </c>
      <c r="G96" s="5">
        <f>VLOOKUP(A96,'C.DPIA'!$A$5:$M$360,13,FALSE)</f>
        <v>220457.08172142532</v>
      </c>
      <c r="H96" s="5">
        <f>VLOOKUP(A96,D.EL!$A$5:$M$359,13,FALSE)</f>
        <v>0</v>
      </c>
      <c r="I96" s="132">
        <f>VLOOKUP(A96,E.CTE!$A$5:$R$360,18,FALSE)</f>
        <v>1078558.673035745</v>
      </c>
      <c r="J96" s="5">
        <f t="shared" si="9"/>
        <v>3629631.6363506583</v>
      </c>
      <c r="K96" s="5">
        <v>296167.05</v>
      </c>
      <c r="L96" s="5">
        <f t="shared" si="10"/>
        <v>3629631.6363506583</v>
      </c>
      <c r="M96" s="5">
        <f>VLOOKUP(A96,G.Transportation!$A$5:$G$359,7,FALSE)</f>
        <v>0</v>
      </c>
      <c r="N96" s="5">
        <f t="shared" si="11"/>
        <v>91907.622400000007</v>
      </c>
      <c r="O96" s="5">
        <v>1671737.07</v>
      </c>
      <c r="P96">
        <v>112.16</v>
      </c>
      <c r="Q96" s="5">
        <f t="shared" si="12"/>
        <v>14945.011080599144</v>
      </c>
      <c r="R96" s="1">
        <f>VLOOKUP(A96,'ADM Data'!$A$2:$J$357,10,FALSE)</f>
        <v>229.76905600000001</v>
      </c>
      <c r="S96" s="5">
        <f t="shared" si="13"/>
        <v>16196.87</v>
      </c>
      <c r="T96" s="5">
        <f t="shared" si="14"/>
        <v>0</v>
      </c>
      <c r="U96" s="5">
        <f t="shared" si="15"/>
        <v>9190.76224</v>
      </c>
      <c r="V96" s="5">
        <f t="shared" si="16"/>
        <v>224915.91995297922</v>
      </c>
      <c r="W96" s="5">
        <f t="shared" si="17"/>
        <v>3955645.9409436379</v>
      </c>
    </row>
    <row r="97" spans="1:23">
      <c r="A97" t="s">
        <v>267</v>
      </c>
      <c r="B97" t="s">
        <v>1878</v>
      </c>
      <c r="C97" t="s">
        <v>72</v>
      </c>
      <c r="D97" s="12" t="s">
        <v>1070</v>
      </c>
      <c r="E97" s="5">
        <f>VLOOKUP(A97,'Base Cost'!$A$5:$AF$361,28,FALSE)</f>
        <v>720954.59692909638</v>
      </c>
      <c r="F97" s="5">
        <f>VLOOKUP(A97,'B.spe ed'!$A$5:$R$360,18,FALSE)</f>
        <v>151989.32999999999</v>
      </c>
      <c r="G97" s="5">
        <f>VLOOKUP(A97,'C.DPIA'!$A$5:$M$360,13,FALSE)</f>
        <v>67700.310206381764</v>
      </c>
      <c r="H97" s="5">
        <f>VLOOKUP(A97,D.EL!$A$5:$M$359,13,FALSE)</f>
        <v>0</v>
      </c>
      <c r="I97" s="132">
        <f>VLOOKUP(A97,E.CTE!$A$5:$R$360,18,FALSE)</f>
        <v>441082.44874790212</v>
      </c>
      <c r="J97" s="5">
        <f t="shared" si="9"/>
        <v>1381726.6858833802</v>
      </c>
      <c r="K97" s="5">
        <v>1188145.04</v>
      </c>
      <c r="L97" s="5">
        <f t="shared" si="10"/>
        <v>1381726.6858833802</v>
      </c>
      <c r="M97" s="5">
        <f>VLOOKUP(A97,G.Transportation!$A$5:$G$359,7,FALSE)</f>
        <v>0</v>
      </c>
      <c r="N97" s="5">
        <f t="shared" si="11"/>
        <v>34986.446799999998</v>
      </c>
      <c r="O97" s="5">
        <v>904046.64</v>
      </c>
      <c r="P97">
        <v>71.81</v>
      </c>
      <c r="Q97" s="5">
        <f t="shared" si="12"/>
        <v>12629.505428213341</v>
      </c>
      <c r="R97" s="1">
        <f>VLOOKUP(A97,'ADM Data'!$A$2:$J$357,10,FALSE)</f>
        <v>87.466116999999997</v>
      </c>
      <c r="S97" s="5">
        <f t="shared" si="13"/>
        <v>16197.28</v>
      </c>
      <c r="T97" s="5">
        <f t="shared" si="14"/>
        <v>0</v>
      </c>
      <c r="U97" s="5">
        <f t="shared" si="15"/>
        <v>3498.6446799999999</v>
      </c>
      <c r="V97" s="5">
        <f t="shared" si="16"/>
        <v>85618.675169949405</v>
      </c>
      <c r="W97" s="5">
        <f t="shared" si="17"/>
        <v>1505830.4525333296</v>
      </c>
    </row>
    <row r="98" spans="1:23">
      <c r="A98" t="s">
        <v>584</v>
      </c>
      <c r="B98" t="s">
        <v>2807</v>
      </c>
      <c r="C98" t="s">
        <v>72</v>
      </c>
      <c r="D98" s="12" t="s">
        <v>1070</v>
      </c>
      <c r="E98" s="5">
        <f>VLOOKUP(A98,'Base Cost'!$A$5:$AF$361,28,FALSE)</f>
        <v>947577.87804537173</v>
      </c>
      <c r="F98" s="5">
        <f>VLOOKUP(A98,'B.spe ed'!$A$5:$R$360,18,FALSE)</f>
        <v>77032.14</v>
      </c>
      <c r="G98" s="5">
        <f>VLOOKUP(A98,'C.DPIA'!$A$5:$M$360,13,FALSE)</f>
        <v>148848.84689271648</v>
      </c>
      <c r="H98" s="5">
        <f>VLOOKUP(A98,D.EL!$A$5:$M$359,13,FALSE)</f>
        <v>0</v>
      </c>
      <c r="I98" s="132">
        <f>VLOOKUP(A98,E.CTE!$A$5:$R$360,18,FALSE)</f>
        <v>269188.57035994704</v>
      </c>
      <c r="J98" s="5">
        <f t="shared" si="9"/>
        <v>1442647.4352980354</v>
      </c>
      <c r="K98" s="5">
        <v>1054419.3700000001</v>
      </c>
      <c r="L98" s="5">
        <f t="shared" si="10"/>
        <v>1442647.4352980354</v>
      </c>
      <c r="M98" s="5">
        <f>VLOOKUP(A98,G.Transportation!$A$5:$G$359,7,FALSE)</f>
        <v>37441.040000000001</v>
      </c>
      <c r="N98" s="5">
        <f t="shared" si="11"/>
        <v>40069.229599999999</v>
      </c>
      <c r="O98" s="5">
        <v>0</v>
      </c>
      <c r="P98">
        <v>0</v>
      </c>
      <c r="Q98" s="5">
        <f t="shared" si="12"/>
        <v>0</v>
      </c>
      <c r="R98" s="1">
        <f>VLOOKUP(A98,'ADM Data'!$A$2:$J$357,10,FALSE)</f>
        <v>100.173074</v>
      </c>
      <c r="S98" s="5">
        <f t="shared" si="13"/>
        <v>15175.31</v>
      </c>
      <c r="T98" s="5">
        <f t="shared" si="14"/>
        <v>0</v>
      </c>
      <c r="U98" s="5">
        <f t="shared" si="15"/>
        <v>4006.9229599999999</v>
      </c>
      <c r="V98" s="5">
        <f t="shared" si="16"/>
        <v>98057.238365586803</v>
      </c>
      <c r="W98" s="5">
        <f t="shared" si="17"/>
        <v>1622221.8662236223</v>
      </c>
    </row>
    <row r="99" spans="1:23">
      <c r="A99" t="s">
        <v>286</v>
      </c>
      <c r="B99" t="s">
        <v>1883</v>
      </c>
      <c r="C99" t="s">
        <v>72</v>
      </c>
      <c r="D99" s="12" t="s">
        <v>1070</v>
      </c>
      <c r="E99" s="5">
        <f>VLOOKUP(A99,'Base Cost'!$A$5:$AF$361,28,FALSE)</f>
        <v>2463411.9733127663</v>
      </c>
      <c r="F99" s="5">
        <f>VLOOKUP(A99,'B.spe ed'!$A$5:$R$360,18,FALSE)</f>
        <v>191655.46000000002</v>
      </c>
      <c r="G99" s="5">
        <f>VLOOKUP(A99,'C.DPIA'!$A$5:$M$360,13,FALSE)</f>
        <v>265695.07309496595</v>
      </c>
      <c r="H99" s="5">
        <f>VLOOKUP(A99,D.EL!$A$5:$M$359,13,FALSE)</f>
        <v>4766.9472240000005</v>
      </c>
      <c r="I99" s="132">
        <f>VLOOKUP(A99,E.CTE!$A$5:$R$360,18,FALSE)</f>
        <v>0</v>
      </c>
      <c r="J99" s="5">
        <f t="shared" si="9"/>
        <v>2925529.4536317321</v>
      </c>
      <c r="K99" s="5">
        <v>2587593.94</v>
      </c>
      <c r="L99" s="5">
        <f t="shared" si="10"/>
        <v>2925529.4536317321</v>
      </c>
      <c r="M99" s="5">
        <f>VLOOKUP(A99,G.Transportation!$A$5:$G$359,7,FALSE)</f>
        <v>0</v>
      </c>
      <c r="N99" s="5">
        <f t="shared" si="11"/>
        <v>128657.1428</v>
      </c>
      <c r="O99" s="5">
        <v>2734724.44</v>
      </c>
      <c r="P99">
        <v>354.59</v>
      </c>
      <c r="Q99" s="5">
        <f t="shared" si="12"/>
        <v>7752.4363552271643</v>
      </c>
      <c r="R99" s="1">
        <f>VLOOKUP(A99,'ADM Data'!$A$2:$J$357,10,FALSE)</f>
        <v>321.64285699999999</v>
      </c>
      <c r="S99" s="5">
        <f t="shared" si="13"/>
        <v>9495.58</v>
      </c>
      <c r="T99" s="5">
        <f t="shared" si="14"/>
        <v>0</v>
      </c>
      <c r="U99" s="5">
        <f t="shared" si="15"/>
        <v>12865.71428</v>
      </c>
      <c r="V99" s="5">
        <f t="shared" si="16"/>
        <v>314849.1809030174</v>
      </c>
      <c r="W99" s="5">
        <f t="shared" si="17"/>
        <v>3381901.4916147497</v>
      </c>
    </row>
    <row r="100" spans="1:23">
      <c r="A100" t="s">
        <v>322</v>
      </c>
      <c r="B100" t="s">
        <v>2801</v>
      </c>
      <c r="C100" t="s">
        <v>72</v>
      </c>
      <c r="D100" s="12" t="s">
        <v>807</v>
      </c>
      <c r="E100" s="5">
        <f>VLOOKUP(A100,'Base Cost'!$A$5:$AF$361,28,FALSE)</f>
        <v>8736222.8927602507</v>
      </c>
      <c r="F100" s="5">
        <f>VLOOKUP(A100,'B.spe ed'!$A$5:$R$360,18,FALSE)</f>
        <v>628295.01498353458</v>
      </c>
      <c r="G100" s="5">
        <f>VLOOKUP(A100,'C.DPIA'!$A$5:$M$360,13,FALSE)</f>
        <v>3671.4622765999002</v>
      </c>
      <c r="H100" s="5">
        <f>VLOOKUP(A100,D.EL!$A$5:$M$359,13,FALSE)</f>
        <v>1735.6830660000003</v>
      </c>
      <c r="I100" s="132">
        <f>VLOOKUP(A100,E.CTE!$A$5:$R$360,18,FALSE)</f>
        <v>1231080.5321336463</v>
      </c>
      <c r="J100" s="5">
        <f t="shared" si="9"/>
        <v>10601005.585220031</v>
      </c>
      <c r="K100" s="5">
        <v>5532597.6200000001</v>
      </c>
      <c r="L100" s="5">
        <f t="shared" si="10"/>
        <v>10601005.585220031</v>
      </c>
      <c r="M100" s="5">
        <f>VLOOKUP(A100,G.Transportation!$A$5:$G$359,7,FALSE)</f>
        <v>0</v>
      </c>
      <c r="N100" s="5">
        <f t="shared" si="11"/>
        <v>0</v>
      </c>
      <c r="O100" s="5">
        <v>6019029.9400000004</v>
      </c>
      <c r="P100">
        <v>720.67</v>
      </c>
      <c r="Q100" s="5">
        <f t="shared" si="12"/>
        <v>8392.0718131738522</v>
      </c>
      <c r="R100" s="1">
        <f>VLOOKUP(A100,'ADM Data'!$A$2:$J$357,10,FALSE)</f>
        <v>1032.69598</v>
      </c>
      <c r="S100" s="5">
        <f t="shared" si="13"/>
        <v>10265.370000000001</v>
      </c>
      <c r="T100" s="5">
        <f t="shared" si="14"/>
        <v>0</v>
      </c>
      <c r="U100" s="5">
        <f t="shared" si="15"/>
        <v>41307.839200000002</v>
      </c>
      <c r="V100" s="5">
        <f t="shared" si="16"/>
        <v>1010883.5820496361</v>
      </c>
      <c r="W100" s="5">
        <f t="shared" si="17"/>
        <v>11653197.006469667</v>
      </c>
    </row>
    <row r="101" spans="1:23">
      <c r="A101" t="s">
        <v>459</v>
      </c>
      <c r="B101" t="s">
        <v>1928</v>
      </c>
      <c r="C101" t="s">
        <v>72</v>
      </c>
      <c r="D101" s="12" t="s">
        <v>1070</v>
      </c>
      <c r="E101" s="5">
        <f>VLOOKUP(A101,'Base Cost'!$A$5:$AF$361,28,FALSE)</f>
        <v>857946.11744344374</v>
      </c>
      <c r="F101" s="5">
        <f>VLOOKUP(A101,'B.spe ed'!$A$5:$R$360,18,FALSE)</f>
        <v>104653.39</v>
      </c>
      <c r="G101" s="5">
        <f>VLOOKUP(A101,'C.DPIA'!$A$5:$M$360,13,FALSE)</f>
        <v>89078.851626627235</v>
      </c>
      <c r="H101" s="5">
        <f>VLOOKUP(A101,D.EL!$A$5:$M$359,13,FALSE)</f>
        <v>52693.754810586375</v>
      </c>
      <c r="I101" s="132">
        <f>VLOOKUP(A101,E.CTE!$A$5:$R$360,18,FALSE)</f>
        <v>0</v>
      </c>
      <c r="J101" s="5">
        <f t="shared" si="9"/>
        <v>1104372.1138806574</v>
      </c>
      <c r="K101" s="5">
        <v>1139524.6000000001</v>
      </c>
      <c r="L101" s="5">
        <f t="shared" si="10"/>
        <v>1104372.1138806574</v>
      </c>
      <c r="M101" s="5">
        <f>VLOOKUP(A101,G.Transportation!$A$5:$G$359,7,FALSE)</f>
        <v>106974.40000000001</v>
      </c>
      <c r="N101" s="5">
        <f t="shared" si="11"/>
        <v>41571.927199999998</v>
      </c>
      <c r="O101" s="5">
        <v>954499.24</v>
      </c>
      <c r="P101">
        <v>106.08</v>
      </c>
      <c r="Q101" s="5">
        <f t="shared" si="12"/>
        <v>9037.9989291101065</v>
      </c>
      <c r="R101" s="1">
        <f>VLOOKUP(A101,'ADM Data'!$A$2:$J$357,10,FALSE)</f>
        <v>103.929818</v>
      </c>
      <c r="S101" s="5">
        <f t="shared" si="13"/>
        <v>12055.43</v>
      </c>
      <c r="T101" s="5">
        <f t="shared" si="14"/>
        <v>0</v>
      </c>
      <c r="U101" s="5">
        <f t="shared" si="15"/>
        <v>4157.19272</v>
      </c>
      <c r="V101" s="5">
        <f t="shared" si="16"/>
        <v>101734.6331701676</v>
      </c>
      <c r="W101" s="5">
        <f t="shared" si="17"/>
        <v>1358810.2669708249</v>
      </c>
    </row>
    <row r="102" spans="1:23">
      <c r="A102" t="s">
        <v>402</v>
      </c>
      <c r="B102" t="s">
        <v>403</v>
      </c>
      <c r="C102" t="s">
        <v>72</v>
      </c>
      <c r="D102" s="12" t="s">
        <v>1070</v>
      </c>
      <c r="E102" s="5">
        <f>VLOOKUP(A102,'Base Cost'!$A$5:$AF$361,28,FALSE)</f>
        <v>7592667.2823521616</v>
      </c>
      <c r="F102" s="5">
        <f>VLOOKUP(A102,'B.spe ed'!$A$5:$R$360,18,FALSE)</f>
        <v>572604.7699999999</v>
      </c>
      <c r="G102" s="5">
        <f>VLOOKUP(A102,'C.DPIA'!$A$5:$M$360,13,FALSE)</f>
        <v>936316.76233236911</v>
      </c>
      <c r="H102" s="5">
        <f>VLOOKUP(A102,D.EL!$A$5:$M$359,13,FALSE)</f>
        <v>20753.928855329181</v>
      </c>
      <c r="I102" s="132">
        <f>VLOOKUP(A102,E.CTE!$A$5:$R$360,18,FALSE)</f>
        <v>0</v>
      </c>
      <c r="J102" s="5">
        <f t="shared" si="9"/>
        <v>9122342.7435398605</v>
      </c>
      <c r="K102" s="5">
        <v>7036562.3099999996</v>
      </c>
      <c r="L102" s="5">
        <f t="shared" si="10"/>
        <v>9122342.7435398605</v>
      </c>
      <c r="M102" s="5">
        <f>VLOOKUP(A102,G.Transportation!$A$5:$G$359,7,FALSE)</f>
        <v>632486.14</v>
      </c>
      <c r="N102" s="5">
        <f t="shared" si="11"/>
        <v>371454.0024</v>
      </c>
      <c r="O102" s="5">
        <v>7432919.0599999996</v>
      </c>
      <c r="P102">
        <v>926.16</v>
      </c>
      <c r="Q102" s="5">
        <f t="shared" si="12"/>
        <v>8065.6037324004492</v>
      </c>
      <c r="R102" s="1">
        <f>VLOOKUP(A102,'ADM Data'!$A$2:$J$357,10,FALSE)</f>
        <v>928.63500599999998</v>
      </c>
      <c r="S102" s="5">
        <f t="shared" si="13"/>
        <v>10904.48</v>
      </c>
      <c r="T102" s="5">
        <f t="shared" si="14"/>
        <v>0</v>
      </c>
      <c r="U102" s="5">
        <f t="shared" si="15"/>
        <v>37145.400240000003</v>
      </c>
      <c r="V102" s="5">
        <f t="shared" si="16"/>
        <v>909020.56313026918</v>
      </c>
      <c r="W102" s="5">
        <f t="shared" si="17"/>
        <v>11072448.84931013</v>
      </c>
    </row>
    <row r="103" spans="1:23">
      <c r="A103" t="s">
        <v>463</v>
      </c>
      <c r="B103" t="s">
        <v>464</v>
      </c>
      <c r="C103" t="s">
        <v>68</v>
      </c>
      <c r="D103" s="12" t="s">
        <v>1070</v>
      </c>
      <c r="E103" s="5">
        <f>VLOOKUP(A103,'Base Cost'!$A$5:$AF$361,28,FALSE)</f>
        <v>2668939.8321520328</v>
      </c>
      <c r="F103" s="5">
        <f>VLOOKUP(A103,'B.spe ed'!$A$5:$R$360,18,FALSE)</f>
        <v>1632363.41</v>
      </c>
      <c r="G103" s="5">
        <f>VLOOKUP(A103,'C.DPIA'!$A$5:$M$360,13,FALSE)</f>
        <v>322359.71158562275</v>
      </c>
      <c r="H103" s="5">
        <f>VLOOKUP(A103,D.EL!$A$5:$M$359,13,FALSE)</f>
        <v>0</v>
      </c>
      <c r="I103" s="132">
        <f>VLOOKUP(A103,E.CTE!$A$5:$R$360,18,FALSE)</f>
        <v>0</v>
      </c>
      <c r="J103" s="5">
        <f t="shared" si="9"/>
        <v>4623662.9537376557</v>
      </c>
      <c r="K103" s="5">
        <v>3444986.31</v>
      </c>
      <c r="L103" s="5">
        <f t="shared" si="10"/>
        <v>4623662.9537376557</v>
      </c>
      <c r="M103" s="5">
        <f>VLOOKUP(A103,G.Transportation!$A$5:$G$359,7,FALSE)</f>
        <v>239355.22</v>
      </c>
      <c r="N103" s="5">
        <f t="shared" si="11"/>
        <v>129126.11</v>
      </c>
      <c r="O103" s="5">
        <v>3637986.9</v>
      </c>
      <c r="P103">
        <v>353.89</v>
      </c>
      <c r="Q103" s="5">
        <f t="shared" si="12"/>
        <v>10320.073500805334</v>
      </c>
      <c r="R103" s="1">
        <f>VLOOKUP(A103,'ADM Data'!$A$2:$J$357,10,FALSE)</f>
        <v>322.81527499999999</v>
      </c>
      <c r="S103" s="5">
        <f t="shared" si="13"/>
        <v>15464.4</v>
      </c>
      <c r="T103" s="5">
        <f t="shared" si="14"/>
        <v>0</v>
      </c>
      <c r="U103" s="5">
        <f t="shared" si="15"/>
        <v>12912.610999999999</v>
      </c>
      <c r="V103" s="5">
        <f t="shared" si="16"/>
        <v>315996.83532450499</v>
      </c>
      <c r="W103" s="5">
        <f t="shared" si="17"/>
        <v>5321053.7300621606</v>
      </c>
    </row>
    <row r="104" spans="1:23">
      <c r="A104" t="s">
        <v>580</v>
      </c>
      <c r="B104" t="s">
        <v>1956</v>
      </c>
      <c r="C104" t="s">
        <v>75</v>
      </c>
      <c r="D104" s="12" t="s">
        <v>1070</v>
      </c>
      <c r="E104" s="5">
        <f>VLOOKUP(A104,'Base Cost'!$A$5:$AF$361,28,FALSE)</f>
        <v>2185068.1038322193</v>
      </c>
      <c r="F104" s="5">
        <f>VLOOKUP(A104,'B.spe ed'!$A$5:$R$360,18,FALSE)</f>
        <v>134226.95000000001</v>
      </c>
      <c r="G104" s="5">
        <f>VLOOKUP(A104,'C.DPIA'!$A$5:$M$360,13,FALSE)</f>
        <v>281676.59448205883</v>
      </c>
      <c r="H104" s="5">
        <f>VLOOKUP(A104,D.EL!$A$5:$M$359,13,FALSE)</f>
        <v>5198.8075880000006</v>
      </c>
      <c r="I104" s="132">
        <f>VLOOKUP(A104,E.CTE!$A$5:$R$360,18,FALSE)</f>
        <v>0</v>
      </c>
      <c r="J104" s="5">
        <f t="shared" si="9"/>
        <v>2606170.455902278</v>
      </c>
      <c r="K104" s="5">
        <v>1918529.92</v>
      </c>
      <c r="L104" s="5">
        <f t="shared" si="10"/>
        <v>2606170.455902278</v>
      </c>
      <c r="M104" s="5">
        <f>VLOOKUP(A104,G.Transportation!$A$5:$G$359,7,FALSE)</f>
        <v>0</v>
      </c>
      <c r="N104" s="5">
        <f t="shared" si="11"/>
        <v>105962.78879999999</v>
      </c>
      <c r="O104" s="5">
        <v>2335602.79</v>
      </c>
      <c r="P104">
        <v>308</v>
      </c>
      <c r="Q104" s="5">
        <f t="shared" si="12"/>
        <v>7623.2059415584417</v>
      </c>
      <c r="R104" s="1">
        <f>VLOOKUP(A104,'ADM Data'!$A$2:$J$357,10,FALSE)</f>
        <v>264.906972</v>
      </c>
      <c r="S104" s="5">
        <f t="shared" si="13"/>
        <v>10238.06</v>
      </c>
      <c r="T104" s="5">
        <f t="shared" si="14"/>
        <v>0</v>
      </c>
      <c r="U104" s="5">
        <f t="shared" si="15"/>
        <v>10596.27888</v>
      </c>
      <c r="V104" s="5">
        <f t="shared" si="16"/>
        <v>259311.65991881042</v>
      </c>
      <c r="W104" s="5">
        <f t="shared" si="17"/>
        <v>2982041.1835010885</v>
      </c>
    </row>
    <row r="105" spans="1:23">
      <c r="A105" t="s">
        <v>273</v>
      </c>
      <c r="B105" t="s">
        <v>274</v>
      </c>
      <c r="C105" t="s">
        <v>68</v>
      </c>
      <c r="D105" s="12" t="s">
        <v>1070</v>
      </c>
      <c r="E105" s="5">
        <f>VLOOKUP(A105,'Base Cost'!$A$5:$AF$361,28,FALSE)</f>
        <v>353616.68831815943</v>
      </c>
      <c r="F105" s="5">
        <f>VLOOKUP(A105,'B.spe ed'!$A$5:$R$360,18,FALSE)</f>
        <v>22667.32</v>
      </c>
      <c r="G105" s="5">
        <f>VLOOKUP(A105,'C.DPIA'!$A$5:$M$360,13,FALSE)</f>
        <v>25949.328956635069</v>
      </c>
      <c r="H105" s="5">
        <f>VLOOKUP(A105,D.EL!$A$5:$M$359,13,FALSE)</f>
        <v>0</v>
      </c>
      <c r="I105" s="132">
        <f>VLOOKUP(A105,E.CTE!$A$5:$R$360,18,FALSE)</f>
        <v>0</v>
      </c>
      <c r="J105" s="5">
        <f t="shared" si="9"/>
        <v>402233.33727479453</v>
      </c>
      <c r="K105" s="5">
        <v>390494.37</v>
      </c>
      <c r="L105" s="5">
        <f t="shared" si="10"/>
        <v>402233.33727479453</v>
      </c>
      <c r="M105" s="5">
        <f>VLOOKUP(A105,G.Transportation!$A$5:$G$359,7,FALSE)</f>
        <v>0</v>
      </c>
      <c r="N105" s="5">
        <f t="shared" si="11"/>
        <v>18431.491600000001</v>
      </c>
      <c r="O105" s="5">
        <v>390165.75</v>
      </c>
      <c r="P105">
        <v>46.72</v>
      </c>
      <c r="Q105" s="5">
        <f t="shared" si="12"/>
        <v>8391.2304708904103</v>
      </c>
      <c r="R105" s="1">
        <f>VLOOKUP(A105,'ADM Data'!$A$2:$J$357,10,FALSE)</f>
        <v>46.078729000000003</v>
      </c>
      <c r="S105" s="5">
        <f t="shared" si="13"/>
        <v>9129.26</v>
      </c>
      <c r="T105" s="5">
        <f t="shared" si="14"/>
        <v>0</v>
      </c>
      <c r="U105" s="5">
        <f t="shared" si="15"/>
        <v>1843.1491600000002</v>
      </c>
      <c r="V105" s="5">
        <f t="shared" si="16"/>
        <v>45105.463301807802</v>
      </c>
      <c r="W105" s="5">
        <f t="shared" si="17"/>
        <v>467613.44133660232</v>
      </c>
    </row>
    <row r="106" spans="1:23">
      <c r="A106" t="s">
        <v>231</v>
      </c>
      <c r="B106" t="s">
        <v>232</v>
      </c>
      <c r="C106" t="s">
        <v>93</v>
      </c>
      <c r="D106" s="12" t="s">
        <v>1070</v>
      </c>
      <c r="E106" s="5">
        <f>VLOOKUP(A106,'Base Cost'!$A$5:$AF$361,28,FALSE)</f>
        <v>732187.95264556003</v>
      </c>
      <c r="F106" s="5">
        <f>VLOOKUP(A106,'B.spe ed'!$A$5:$R$360,18,FALSE)</f>
        <v>134532.36633555478</v>
      </c>
      <c r="G106" s="5">
        <f>VLOOKUP(A106,'C.DPIA'!$A$5:$M$360,13,FALSE)</f>
        <v>127955.06107216816</v>
      </c>
      <c r="H106" s="5">
        <f>VLOOKUP(A106,D.EL!$A$5:$M$359,13,FALSE)</f>
        <v>0</v>
      </c>
      <c r="I106" s="132">
        <f>VLOOKUP(A106,E.CTE!$A$5:$R$360,18,FALSE)</f>
        <v>0</v>
      </c>
      <c r="J106" s="5">
        <f t="shared" si="9"/>
        <v>994675.38005328295</v>
      </c>
      <c r="K106" s="5">
        <v>969341.69</v>
      </c>
      <c r="L106" s="5">
        <f t="shared" si="10"/>
        <v>994675.38005328295</v>
      </c>
      <c r="M106" s="5">
        <f>VLOOKUP(A106,G.Transportation!$A$5:$G$359,7,FALSE)</f>
        <v>0</v>
      </c>
      <c r="N106" s="5">
        <f t="shared" si="11"/>
        <v>38193.511999999995</v>
      </c>
      <c r="O106" s="5">
        <v>1162506.8600000001</v>
      </c>
      <c r="P106">
        <v>142.28</v>
      </c>
      <c r="Q106" s="5">
        <f t="shared" si="12"/>
        <v>8210.6370705650843</v>
      </c>
      <c r="R106" s="1">
        <f>VLOOKUP(A106,'ADM Data'!$A$2:$J$357,10,FALSE)</f>
        <v>95.483779999999996</v>
      </c>
      <c r="S106" s="5">
        <f t="shared" si="13"/>
        <v>10817.22</v>
      </c>
      <c r="T106" s="5">
        <f t="shared" si="14"/>
        <v>0</v>
      </c>
      <c r="U106" s="5">
        <f t="shared" si="15"/>
        <v>3819.3512000000001</v>
      </c>
      <c r="V106" s="5">
        <f t="shared" si="16"/>
        <v>93466.990695596003</v>
      </c>
      <c r="W106" s="5">
        <f t="shared" si="17"/>
        <v>1130155.2339488789</v>
      </c>
    </row>
    <row r="107" spans="1:23">
      <c r="A107" t="s">
        <v>461</v>
      </c>
      <c r="B107" t="s">
        <v>462</v>
      </c>
      <c r="C107" t="s">
        <v>80</v>
      </c>
      <c r="D107" s="12" t="s">
        <v>1070</v>
      </c>
      <c r="E107" s="5">
        <f>VLOOKUP(A107,'Base Cost'!$A$5:$AF$361,28,FALSE)</f>
        <v>1909195.18138975</v>
      </c>
      <c r="F107" s="5">
        <f>VLOOKUP(A107,'B.spe ed'!$A$5:$R$360,18,FALSE)</f>
        <v>146133.85</v>
      </c>
      <c r="G107" s="5">
        <f>VLOOKUP(A107,'C.DPIA'!$A$5:$M$360,13,FALSE)</f>
        <v>215593.58445375736</v>
      </c>
      <c r="H107" s="5">
        <f>VLOOKUP(A107,D.EL!$A$5:$M$359,13,FALSE)</f>
        <v>0</v>
      </c>
      <c r="I107" s="132">
        <f>VLOOKUP(A107,E.CTE!$A$5:$R$360,18,FALSE)</f>
        <v>5594.6954156875208</v>
      </c>
      <c r="J107" s="5">
        <f t="shared" si="9"/>
        <v>2276517.3112591952</v>
      </c>
      <c r="K107" s="5">
        <v>2260570.41</v>
      </c>
      <c r="L107" s="5">
        <f t="shared" si="10"/>
        <v>2276517.3112591952</v>
      </c>
      <c r="M107" s="5">
        <f>VLOOKUP(A107,G.Transportation!$A$5:$G$359,7,FALSE)</f>
        <v>0</v>
      </c>
      <c r="N107" s="5">
        <f t="shared" si="11"/>
        <v>93034.85040000001</v>
      </c>
      <c r="O107" s="5">
        <v>2488642.98</v>
      </c>
      <c r="P107">
        <v>298.12</v>
      </c>
      <c r="Q107" s="5">
        <f t="shared" si="12"/>
        <v>8387.8694136589293</v>
      </c>
      <c r="R107" s="1">
        <f>VLOOKUP(A107,'ADM Data'!$A$2:$J$357,10,FALSE)</f>
        <v>232.58712600000001</v>
      </c>
      <c r="S107" s="5">
        <f t="shared" si="13"/>
        <v>10187.799999999999</v>
      </c>
      <c r="T107" s="5">
        <f t="shared" si="14"/>
        <v>0</v>
      </c>
      <c r="U107" s="5">
        <f t="shared" si="15"/>
        <v>9303.4850399999996</v>
      </c>
      <c r="V107" s="5">
        <f t="shared" si="16"/>
        <v>227674.46724205322</v>
      </c>
      <c r="W107" s="5">
        <f t="shared" si="17"/>
        <v>2606530.1139412485</v>
      </c>
    </row>
    <row r="108" spans="1:23">
      <c r="A108" t="s">
        <v>499</v>
      </c>
      <c r="B108" t="s">
        <v>1937</v>
      </c>
      <c r="C108" t="s">
        <v>101</v>
      </c>
      <c r="D108" s="12" t="s">
        <v>1070</v>
      </c>
      <c r="E108" s="5">
        <f>VLOOKUP(A108,'Base Cost'!$A$5:$AF$361,28,FALSE)</f>
        <v>2029097.6589406421</v>
      </c>
      <c r="F108" s="5">
        <f>VLOOKUP(A108,'B.spe ed'!$A$5:$R$360,18,FALSE)</f>
        <v>227523.88</v>
      </c>
      <c r="G108" s="5">
        <f>VLOOKUP(A108,'C.DPIA'!$A$5:$M$360,13,FALSE)</f>
        <v>179157.72809452622</v>
      </c>
      <c r="H108" s="5">
        <f>VLOOKUP(A108,D.EL!$A$5:$M$359,13,FALSE)</f>
        <v>0</v>
      </c>
      <c r="I108" s="132">
        <f>VLOOKUP(A108,E.CTE!$A$5:$R$360,18,FALSE)</f>
        <v>0</v>
      </c>
      <c r="J108" s="5">
        <f t="shared" si="9"/>
        <v>2435779.2670351681</v>
      </c>
      <c r="K108" s="5">
        <v>1320391.77</v>
      </c>
      <c r="L108" s="5">
        <f t="shared" si="10"/>
        <v>2435779.2670351681</v>
      </c>
      <c r="M108" s="5">
        <f>VLOOKUP(A108,G.Transportation!$A$5:$G$359,7,FALSE)</f>
        <v>0</v>
      </c>
      <c r="N108" s="5">
        <f t="shared" si="11"/>
        <v>97938.826399999991</v>
      </c>
      <c r="O108" s="5">
        <v>1255332.18</v>
      </c>
      <c r="P108">
        <v>144.31</v>
      </c>
      <c r="Q108" s="5">
        <f t="shared" si="12"/>
        <v>8738.9378754071095</v>
      </c>
      <c r="R108" s="1">
        <f>VLOOKUP(A108,'ADM Data'!$A$2:$J$357,10,FALSE)</f>
        <v>244.84706599999998</v>
      </c>
      <c r="S108" s="5">
        <f t="shared" si="13"/>
        <v>10348.17</v>
      </c>
      <c r="T108" s="5">
        <f t="shared" si="14"/>
        <v>0</v>
      </c>
      <c r="U108" s="5">
        <f t="shared" si="15"/>
        <v>9793.8826399999998</v>
      </c>
      <c r="V108" s="5">
        <f t="shared" si="16"/>
        <v>239675.4552413612</v>
      </c>
      <c r="W108" s="5">
        <f t="shared" si="17"/>
        <v>2783187.4313165294</v>
      </c>
    </row>
    <row r="109" spans="1:23">
      <c r="A109" t="s">
        <v>235</v>
      </c>
      <c r="B109" t="s">
        <v>1868</v>
      </c>
      <c r="C109" t="s">
        <v>93</v>
      </c>
      <c r="D109" s="12" t="s">
        <v>1070</v>
      </c>
      <c r="E109" s="5">
        <f>VLOOKUP(A109,'Base Cost'!$A$5:$AF$361,28,FALSE)</f>
        <v>706856.17692612554</v>
      </c>
      <c r="F109" s="5">
        <f>VLOOKUP(A109,'B.spe ed'!$A$5:$R$360,18,FALSE)</f>
        <v>21727.96</v>
      </c>
      <c r="G109" s="5">
        <f>VLOOKUP(A109,'C.DPIA'!$A$5:$M$360,13,FALSE)</f>
        <v>125042.14279354438</v>
      </c>
      <c r="H109" s="5">
        <f>VLOOKUP(A109,D.EL!$A$5:$M$359,13,FALSE)</f>
        <v>41830.836368277385</v>
      </c>
      <c r="I109" s="132">
        <f>VLOOKUP(A109,E.CTE!$A$5:$R$360,18,FALSE)</f>
        <v>32976.203272925763</v>
      </c>
      <c r="J109" s="5">
        <f t="shared" si="9"/>
        <v>928433.31936087308</v>
      </c>
      <c r="K109" s="5">
        <v>1872359.79</v>
      </c>
      <c r="L109" s="5">
        <f t="shared" si="10"/>
        <v>928433.31936087308</v>
      </c>
      <c r="M109" s="5">
        <f>VLOOKUP(A109,G.Transportation!$A$5:$G$359,7,FALSE)</f>
        <v>0</v>
      </c>
      <c r="N109" s="5">
        <f t="shared" si="11"/>
        <v>33660.605600000003</v>
      </c>
      <c r="O109" s="5">
        <v>1554788.36</v>
      </c>
      <c r="P109">
        <v>167.95</v>
      </c>
      <c r="Q109" s="5">
        <f t="shared" si="12"/>
        <v>9297.5278118487659</v>
      </c>
      <c r="R109" s="1">
        <f>VLOOKUP(A109,'ADM Data'!$A$2:$J$357,10,FALSE)</f>
        <v>84.151514000000006</v>
      </c>
      <c r="S109" s="5">
        <f t="shared" si="13"/>
        <v>11432.88</v>
      </c>
      <c r="T109" s="5">
        <f t="shared" si="14"/>
        <v>0</v>
      </c>
      <c r="U109" s="5">
        <f t="shared" si="15"/>
        <v>3366.0605600000004</v>
      </c>
      <c r="V109" s="5">
        <f t="shared" si="16"/>
        <v>82374.082551594809</v>
      </c>
      <c r="W109" s="5">
        <f t="shared" si="17"/>
        <v>1047834.0680724679</v>
      </c>
    </row>
    <row r="110" spans="1:23">
      <c r="A110" t="s">
        <v>457</v>
      </c>
      <c r="B110" t="s">
        <v>1927</v>
      </c>
      <c r="C110" t="s">
        <v>80</v>
      </c>
      <c r="D110" s="12" t="s">
        <v>1070</v>
      </c>
      <c r="E110" s="5">
        <f>VLOOKUP(A110,'Base Cost'!$A$5:$AF$361,28,FALSE)</f>
        <v>1568063.7796746769</v>
      </c>
      <c r="F110" s="5">
        <f>VLOOKUP(A110,'B.spe ed'!$A$5:$R$360,18,FALSE)</f>
        <v>146046.05000000002</v>
      </c>
      <c r="G110" s="5">
        <f>VLOOKUP(A110,'C.DPIA'!$A$5:$M$360,13,FALSE)</f>
        <v>264771.60495763086</v>
      </c>
      <c r="H110" s="5">
        <f>VLOOKUP(A110,D.EL!$A$5:$M$359,13,FALSE)</f>
        <v>153.73205268021903</v>
      </c>
      <c r="I110" s="132">
        <f>VLOOKUP(A110,E.CTE!$A$5:$R$360,18,FALSE)</f>
        <v>0</v>
      </c>
      <c r="J110" s="5">
        <f t="shared" si="9"/>
        <v>1979035.166684988</v>
      </c>
      <c r="K110" s="5">
        <v>1670418.67</v>
      </c>
      <c r="L110" s="5">
        <f t="shared" si="10"/>
        <v>1979035.166684988</v>
      </c>
      <c r="M110" s="5">
        <f>VLOOKUP(A110,G.Transportation!$A$5:$G$359,7,FALSE)</f>
        <v>0</v>
      </c>
      <c r="N110" s="5">
        <f t="shared" si="11"/>
        <v>76906.806000000011</v>
      </c>
      <c r="O110" s="5">
        <v>1727779</v>
      </c>
      <c r="P110">
        <v>208.01</v>
      </c>
      <c r="Q110" s="5">
        <f t="shared" si="12"/>
        <v>8346.3104696889568</v>
      </c>
      <c r="R110" s="1">
        <f>VLOOKUP(A110,'ADM Data'!$A$2:$J$357,10,FALSE)</f>
        <v>192.26701500000001</v>
      </c>
      <c r="S110" s="5">
        <f t="shared" si="13"/>
        <v>10693.16</v>
      </c>
      <c r="T110" s="5">
        <f t="shared" si="14"/>
        <v>0</v>
      </c>
      <c r="U110" s="5">
        <f t="shared" si="15"/>
        <v>7690.6806000000006</v>
      </c>
      <c r="V110" s="5">
        <f t="shared" si="16"/>
        <v>188205.98956257303</v>
      </c>
      <c r="W110" s="5">
        <f t="shared" si="17"/>
        <v>2251838.6428475613</v>
      </c>
    </row>
    <row r="111" spans="1:23">
      <c r="A111" t="s">
        <v>449</v>
      </c>
      <c r="B111" t="s">
        <v>1924</v>
      </c>
      <c r="C111" t="s">
        <v>93</v>
      </c>
      <c r="D111" s="12" t="s">
        <v>1070</v>
      </c>
      <c r="E111" s="5">
        <f>VLOOKUP(A111,'Base Cost'!$A$5:$AF$361,28,FALSE)</f>
        <v>1922800.9812630583</v>
      </c>
      <c r="F111" s="5">
        <f>VLOOKUP(A111,'B.spe ed'!$A$5:$R$360,18,FALSE)</f>
        <v>223801.14</v>
      </c>
      <c r="G111" s="5">
        <f>VLOOKUP(A111,'C.DPIA'!$A$5:$M$360,13,FALSE)</f>
        <v>228099.92071997395</v>
      </c>
      <c r="H111" s="5">
        <f>VLOOKUP(A111,D.EL!$A$5:$M$359,13,FALSE)</f>
        <v>2599.4037940000003</v>
      </c>
      <c r="I111" s="132">
        <f>VLOOKUP(A111,E.CTE!$A$5:$R$360,18,FALSE)</f>
        <v>2870.2810856243527</v>
      </c>
      <c r="J111" s="5">
        <f t="shared" si="9"/>
        <v>2380171.7268626564</v>
      </c>
      <c r="K111" s="5">
        <v>2402472.67</v>
      </c>
      <c r="L111" s="5">
        <f t="shared" si="10"/>
        <v>2380171.7268626564</v>
      </c>
      <c r="M111" s="5">
        <f>VLOOKUP(A111,G.Transportation!$A$5:$G$359,7,FALSE)</f>
        <v>0</v>
      </c>
      <c r="N111" s="5">
        <f t="shared" si="11"/>
        <v>92781.819599999988</v>
      </c>
      <c r="O111" s="5">
        <v>2591924.0699999998</v>
      </c>
      <c r="P111">
        <v>321.77999999999997</v>
      </c>
      <c r="Q111" s="5">
        <f t="shared" si="12"/>
        <v>8095.0370203244456</v>
      </c>
      <c r="R111" s="1">
        <f>VLOOKUP(A111,'ADM Data'!$A$2:$J$357,10,FALSE)</f>
        <v>231.95454899999999</v>
      </c>
      <c r="S111" s="5">
        <f t="shared" si="13"/>
        <v>10661.37</v>
      </c>
      <c r="T111" s="5">
        <f t="shared" si="14"/>
        <v>0</v>
      </c>
      <c r="U111" s="5">
        <f t="shared" si="15"/>
        <v>9278.1819599999999</v>
      </c>
      <c r="V111" s="5">
        <f t="shared" si="16"/>
        <v>227055.25140693181</v>
      </c>
      <c r="W111" s="5">
        <f t="shared" si="17"/>
        <v>2709286.9798295884</v>
      </c>
    </row>
    <row r="112" spans="1:23">
      <c r="A112" t="s">
        <v>676</v>
      </c>
      <c r="B112" t="s">
        <v>2005</v>
      </c>
      <c r="C112" t="s">
        <v>98</v>
      </c>
      <c r="D112" s="12" t="s">
        <v>1070</v>
      </c>
      <c r="E112" s="5">
        <f>VLOOKUP(A112,'Base Cost'!$A$5:$AF$361,28,FALSE)</f>
        <v>1989453.8916576896</v>
      </c>
      <c r="F112" s="5">
        <f>VLOOKUP(A112,'B.spe ed'!$A$5:$R$360,18,FALSE)</f>
        <v>312603.53000000003</v>
      </c>
      <c r="G112" s="5">
        <f>VLOOKUP(A112,'C.DPIA'!$A$5:$M$360,13,FALSE)</f>
        <v>301762.09812656225</v>
      </c>
      <c r="H112" s="5">
        <f>VLOOKUP(A112,D.EL!$A$5:$M$359,13,FALSE)</f>
        <v>8666.8770760000007</v>
      </c>
      <c r="I112" s="132">
        <f>VLOOKUP(A112,E.CTE!$A$5:$R$360,18,FALSE)</f>
        <v>0</v>
      </c>
      <c r="J112" s="5">
        <f t="shared" si="9"/>
        <v>2612486.3968602521</v>
      </c>
      <c r="K112" s="5">
        <v>1897696.43</v>
      </c>
      <c r="L112" s="5">
        <f t="shared" si="10"/>
        <v>2612486.3968602521</v>
      </c>
      <c r="M112" s="5">
        <f>VLOOKUP(A112,G.Transportation!$A$5:$G$359,7,FALSE)</f>
        <v>0</v>
      </c>
      <c r="N112" s="5">
        <f t="shared" si="11"/>
        <v>95796.923200000005</v>
      </c>
      <c r="O112" s="5">
        <v>1796859.55</v>
      </c>
      <c r="P112">
        <v>199.68</v>
      </c>
      <c r="Q112" s="5">
        <f t="shared" si="12"/>
        <v>9038.7756630608965</v>
      </c>
      <c r="R112" s="1">
        <f>VLOOKUP(A112,'ADM Data'!$A$2:$J$357,10,FALSE)</f>
        <v>239.49230800000001</v>
      </c>
      <c r="S112" s="5">
        <f t="shared" si="13"/>
        <v>11308.44</v>
      </c>
      <c r="T112" s="5">
        <f t="shared" si="14"/>
        <v>0</v>
      </c>
      <c r="U112" s="5">
        <f t="shared" si="15"/>
        <v>9579.6923200000001</v>
      </c>
      <c r="V112" s="5">
        <f t="shared" si="16"/>
        <v>234433.79936888564</v>
      </c>
      <c r="W112" s="5">
        <f t="shared" si="17"/>
        <v>2952296.8117491379</v>
      </c>
    </row>
    <row r="113" spans="1:23">
      <c r="A113" t="s">
        <v>207</v>
      </c>
      <c r="B113" t="s">
        <v>1860</v>
      </c>
      <c r="C113" t="s">
        <v>93</v>
      </c>
      <c r="D113" s="12" t="s">
        <v>1070</v>
      </c>
      <c r="E113" s="5">
        <f>VLOOKUP(A113,'Base Cost'!$A$5:$AF$361,28,FALSE)</f>
        <v>1331887.1402018899</v>
      </c>
      <c r="F113" s="5">
        <f>VLOOKUP(A113,'B.spe ed'!$A$5:$R$360,18,FALSE)</f>
        <v>32031.489999999998</v>
      </c>
      <c r="G113" s="5">
        <f>VLOOKUP(A113,'C.DPIA'!$A$5:$M$360,13,FALSE)</f>
        <v>112916.68176543417</v>
      </c>
      <c r="H113" s="5">
        <f>VLOOKUP(A113,D.EL!$A$5:$M$359,13,FALSE)</f>
        <v>165552.29361114482</v>
      </c>
      <c r="I113" s="132">
        <f>VLOOKUP(A113,E.CTE!$A$5:$R$360,18,FALSE)</f>
        <v>0</v>
      </c>
      <c r="J113" s="5">
        <f t="shared" si="9"/>
        <v>1642387.6055784689</v>
      </c>
      <c r="K113" s="5">
        <v>1170464.6100000001</v>
      </c>
      <c r="L113" s="5">
        <f t="shared" si="10"/>
        <v>1642387.6055784689</v>
      </c>
      <c r="M113" s="5">
        <f>VLOOKUP(A113,G.Transportation!$A$5:$G$359,7,FALSE)</f>
        <v>0</v>
      </c>
      <c r="N113" s="5">
        <f t="shared" si="11"/>
        <v>64372.839599999999</v>
      </c>
      <c r="O113" s="5">
        <v>1219771.94</v>
      </c>
      <c r="P113">
        <v>139.41999999999999</v>
      </c>
      <c r="Q113" s="5">
        <f t="shared" si="12"/>
        <v>8788.9821661167698</v>
      </c>
      <c r="R113" s="1">
        <f>VLOOKUP(A113,'ADM Data'!$A$2:$J$357,10,FALSE)</f>
        <v>160.93209899999999</v>
      </c>
      <c r="S113" s="5">
        <f t="shared" si="13"/>
        <v>10605.47</v>
      </c>
      <c r="T113" s="5">
        <f t="shared" si="14"/>
        <v>0</v>
      </c>
      <c r="U113" s="5">
        <f t="shared" si="15"/>
        <v>6437.2839599999998</v>
      </c>
      <c r="V113" s="5">
        <f t="shared" si="16"/>
        <v>157532.92339134178</v>
      </c>
      <c r="W113" s="5">
        <f t="shared" si="17"/>
        <v>1870730.6525298106</v>
      </c>
    </row>
    <row r="114" spans="1:23">
      <c r="A114" t="s">
        <v>169</v>
      </c>
      <c r="B114" t="s">
        <v>1850</v>
      </c>
      <c r="C114" t="s">
        <v>72</v>
      </c>
      <c r="D114" s="12" t="s">
        <v>1070</v>
      </c>
      <c r="E114" s="5">
        <f>VLOOKUP(A114,'Base Cost'!$A$5:$AF$361,28,FALSE)</f>
        <v>4863566.6722403085</v>
      </c>
      <c r="F114" s="5">
        <f>VLOOKUP(A114,'B.spe ed'!$A$5:$R$360,18,FALSE)</f>
        <v>468266.88</v>
      </c>
      <c r="G114" s="5">
        <f>VLOOKUP(A114,'C.DPIA'!$A$5:$M$360,13,FALSE)</f>
        <v>792583.00395902735</v>
      </c>
      <c r="H114" s="5">
        <f>VLOOKUP(A114,D.EL!$A$5:$M$359,13,FALSE)</f>
        <v>29330.077909681786</v>
      </c>
      <c r="I114" s="132">
        <f>VLOOKUP(A114,E.CTE!$A$5:$R$360,18,FALSE)</f>
        <v>0</v>
      </c>
      <c r="J114" s="5">
        <f t="shared" si="9"/>
        <v>6153746.6341090174</v>
      </c>
      <c r="K114" s="5">
        <v>5351684.67</v>
      </c>
      <c r="L114" s="5">
        <f t="shared" si="10"/>
        <v>6153746.6341090174</v>
      </c>
      <c r="M114" s="5">
        <f>VLOOKUP(A114,G.Transportation!$A$5:$G$359,7,FALSE)</f>
        <v>0</v>
      </c>
      <c r="N114" s="5">
        <f t="shared" si="11"/>
        <v>238915.424</v>
      </c>
      <c r="O114" s="5">
        <v>5912295.6799999997</v>
      </c>
      <c r="P114">
        <v>697.13</v>
      </c>
      <c r="Q114" s="5">
        <f t="shared" si="12"/>
        <v>8520.9884101960888</v>
      </c>
      <c r="R114" s="1">
        <f>VLOOKUP(A114,'ADM Data'!$A$2:$J$357,10,FALSE)</f>
        <v>597.28855999999996</v>
      </c>
      <c r="S114" s="5">
        <f t="shared" si="13"/>
        <v>10702.8</v>
      </c>
      <c r="T114" s="5">
        <f t="shared" si="14"/>
        <v>0</v>
      </c>
      <c r="U114" s="5">
        <f t="shared" si="15"/>
        <v>23891.542399999998</v>
      </c>
      <c r="V114" s="5">
        <f t="shared" si="16"/>
        <v>584672.750493392</v>
      </c>
      <c r="W114" s="5">
        <f t="shared" si="17"/>
        <v>7001226.3510024091</v>
      </c>
    </row>
    <row r="115" spans="1:23">
      <c r="A115" t="s">
        <v>527</v>
      </c>
      <c r="B115" t="s">
        <v>2804</v>
      </c>
      <c r="C115" t="s">
        <v>75</v>
      </c>
      <c r="D115" s="12" t="s">
        <v>1070</v>
      </c>
      <c r="E115" s="5">
        <f>VLOOKUP(A115,'Base Cost'!$A$5:$AF$361,28,FALSE)</f>
        <v>434968.1896491939</v>
      </c>
      <c r="F115" s="5">
        <f>VLOOKUP(A115,'B.spe ed'!$A$5:$R$360,18,FALSE)</f>
        <v>22916</v>
      </c>
      <c r="G115" s="5">
        <f>VLOOKUP(A115,'C.DPIA'!$A$5:$M$360,13,FALSE)</f>
        <v>79646.885834235203</v>
      </c>
      <c r="H115" s="5">
        <f>VLOOKUP(A115,D.EL!$A$5:$M$359,13,FALSE)</f>
        <v>0</v>
      </c>
      <c r="I115" s="132">
        <f>VLOOKUP(A115,E.CTE!$A$5:$R$360,18,FALSE)</f>
        <v>0</v>
      </c>
      <c r="J115" s="5">
        <f t="shared" si="9"/>
        <v>537531.07548342913</v>
      </c>
      <c r="K115" s="5">
        <v>679721.49</v>
      </c>
      <c r="L115" s="5">
        <f t="shared" si="10"/>
        <v>537531.07548342913</v>
      </c>
      <c r="M115" s="5">
        <f>VLOOKUP(A115,G.Transportation!$A$5:$G$359,7,FALSE)</f>
        <v>0</v>
      </c>
      <c r="N115" s="5">
        <f t="shared" si="11"/>
        <v>21440.470799999999</v>
      </c>
      <c r="O115" s="5">
        <v>1430004.09</v>
      </c>
      <c r="P115">
        <v>182.05</v>
      </c>
      <c r="Q115" s="5">
        <f t="shared" si="12"/>
        <v>7895.0873606152154</v>
      </c>
      <c r="R115" s="1">
        <f>VLOOKUP(A115,'ADM Data'!$A$2:$J$357,10,FALSE)</f>
        <v>53.601177</v>
      </c>
      <c r="S115" s="5">
        <f t="shared" si="13"/>
        <v>10428.34</v>
      </c>
      <c r="T115" s="5">
        <f t="shared" si="14"/>
        <v>0</v>
      </c>
      <c r="U115" s="5">
        <f t="shared" si="15"/>
        <v>2144.0470799999998</v>
      </c>
      <c r="V115" s="5">
        <f t="shared" si="16"/>
        <v>52469.023659641403</v>
      </c>
      <c r="W115" s="5">
        <f t="shared" si="17"/>
        <v>613584.61702307058</v>
      </c>
    </row>
    <row r="116" spans="1:23">
      <c r="A116" t="s">
        <v>2820</v>
      </c>
      <c r="B116" t="s">
        <v>2821</v>
      </c>
      <c r="C116" t="s">
        <v>93</v>
      </c>
      <c r="D116" s="12" t="s">
        <v>1070</v>
      </c>
      <c r="E116" s="5">
        <f>VLOOKUP(A116,'Base Cost'!$A$5:$AF$361,28,FALSE)</f>
        <v>322661.72981361049</v>
      </c>
      <c r="F116" s="5">
        <f>VLOOKUP(A116,'B.spe ed'!$A$5:$R$360,18,FALSE)</f>
        <v>27052.41</v>
      </c>
      <c r="G116" s="5">
        <f>VLOOKUP(A116,'C.DPIA'!$A$5:$M$360,13,FALSE)</f>
        <v>13801.777365671396</v>
      </c>
      <c r="H116" s="5">
        <f>VLOOKUP(A116,D.EL!$A$5:$M$359,13,FALSE)</f>
        <v>6484.5190421404641</v>
      </c>
      <c r="I116" s="132">
        <f>VLOOKUP(A116,E.CTE!$A$5:$R$360,18,FALSE)</f>
        <v>0</v>
      </c>
      <c r="J116" s="5">
        <f t="shared" si="9"/>
        <v>370000.43622142234</v>
      </c>
      <c r="K116" s="5">
        <v>312479.39</v>
      </c>
      <c r="L116" s="5">
        <f t="shared" si="10"/>
        <v>370000.43622142234</v>
      </c>
      <c r="M116" s="5">
        <f>VLOOKUP(A116,G.Transportation!$A$5:$G$359,7,FALSE)</f>
        <v>36103.86</v>
      </c>
      <c r="N116" s="5">
        <f t="shared" si="11"/>
        <v>16855.137600000002</v>
      </c>
      <c r="O116" s="5">
        <v>0</v>
      </c>
      <c r="P116">
        <v>0</v>
      </c>
      <c r="Q116" s="5">
        <f t="shared" si="12"/>
        <v>0</v>
      </c>
      <c r="R116" s="1">
        <f>VLOOKUP(A116,'ADM Data'!$A$2:$J$357,10,FALSE)</f>
        <v>42.137844000000001</v>
      </c>
      <c r="S116" s="5">
        <f t="shared" si="13"/>
        <v>10037.52</v>
      </c>
      <c r="T116" s="5">
        <f t="shared" si="14"/>
        <v>0</v>
      </c>
      <c r="U116" s="5">
        <f t="shared" si="15"/>
        <v>1685.51376</v>
      </c>
      <c r="V116" s="5">
        <f t="shared" si="16"/>
        <v>41247.816886600805</v>
      </c>
      <c r="W116" s="5">
        <f t="shared" si="17"/>
        <v>465892.76446802315</v>
      </c>
    </row>
    <row r="117" spans="1:23">
      <c r="A117" t="s">
        <v>626</v>
      </c>
      <c r="B117" t="s">
        <v>2761</v>
      </c>
      <c r="C117" t="s">
        <v>72</v>
      </c>
      <c r="D117" s="12" t="s">
        <v>1070</v>
      </c>
      <c r="E117" s="5">
        <f>VLOOKUP(A117,'Base Cost'!$A$5:$AF$361,28,FALSE)</f>
        <v>659472.1038423694</v>
      </c>
      <c r="F117" s="5">
        <f>VLOOKUP(A117,'B.spe ed'!$A$5:$R$360,18,FALSE)</f>
        <v>58433.99</v>
      </c>
      <c r="G117" s="5">
        <f>VLOOKUP(A117,'C.DPIA'!$A$5:$M$360,13,FALSE)</f>
        <v>17475.976316016873</v>
      </c>
      <c r="H117" s="5">
        <f>VLOOKUP(A117,D.EL!$A$5:$M$359,13,FALSE)</f>
        <v>0</v>
      </c>
      <c r="I117" s="132">
        <f>VLOOKUP(A117,E.CTE!$A$5:$R$360,18,FALSE)</f>
        <v>183301.23306290689</v>
      </c>
      <c r="J117" s="5">
        <f t="shared" si="9"/>
        <v>918683.30322129314</v>
      </c>
      <c r="K117" s="5">
        <v>615688.82999999996</v>
      </c>
      <c r="L117" s="5">
        <f t="shared" si="10"/>
        <v>918683.30322129314</v>
      </c>
      <c r="M117" s="5">
        <f>VLOOKUP(A117,G.Transportation!$A$5:$G$359,7,FALSE)</f>
        <v>50812.840000000004</v>
      </c>
      <c r="N117" s="5">
        <f t="shared" si="11"/>
        <v>27908.438000000002</v>
      </c>
      <c r="O117" s="5">
        <v>0</v>
      </c>
      <c r="P117">
        <v>0</v>
      </c>
      <c r="Q117" s="5">
        <f t="shared" si="12"/>
        <v>0</v>
      </c>
      <c r="R117" s="1">
        <f>VLOOKUP(A117,'ADM Data'!$A$2:$J$357,10,FALSE)</f>
        <v>69.771095000000003</v>
      </c>
      <c r="S117" s="5">
        <f t="shared" si="13"/>
        <v>14295.38</v>
      </c>
      <c r="T117" s="5">
        <f t="shared" si="14"/>
        <v>0</v>
      </c>
      <c r="U117" s="5">
        <f t="shared" si="15"/>
        <v>2790.8438000000001</v>
      </c>
      <c r="V117" s="5">
        <f t="shared" si="16"/>
        <v>68297.403885628999</v>
      </c>
      <c r="W117" s="5">
        <f t="shared" si="17"/>
        <v>1068492.8289069221</v>
      </c>
    </row>
    <row r="118" spans="1:23">
      <c r="A118" t="s">
        <v>497</v>
      </c>
      <c r="B118" t="s">
        <v>1936</v>
      </c>
      <c r="C118" t="s">
        <v>80</v>
      </c>
      <c r="D118" s="12" t="s">
        <v>1070</v>
      </c>
      <c r="E118" s="5">
        <f>VLOOKUP(A118,'Base Cost'!$A$5:$AF$361,28,FALSE)</f>
        <v>2841869.2360969302</v>
      </c>
      <c r="F118" s="5">
        <f>VLOOKUP(A118,'B.spe ed'!$A$5:$R$360,18,FALSE)</f>
        <v>306184.06999999995</v>
      </c>
      <c r="G118" s="5">
        <f>VLOOKUP(A118,'C.DPIA'!$A$5:$M$360,13,FALSE)</f>
        <v>423224.73224515462</v>
      </c>
      <c r="H118" s="5">
        <f>VLOOKUP(A118,D.EL!$A$5:$M$359,13,FALSE)</f>
        <v>0</v>
      </c>
      <c r="I118" s="132">
        <f>VLOOKUP(A118,E.CTE!$A$5:$R$360,18,FALSE)</f>
        <v>17269.997533004738</v>
      </c>
      <c r="J118" s="5">
        <f t="shared" si="9"/>
        <v>3588548.0358750895</v>
      </c>
      <c r="K118" s="5">
        <v>2550340.63</v>
      </c>
      <c r="L118" s="5">
        <f t="shared" si="10"/>
        <v>3588548.0358750895</v>
      </c>
      <c r="M118" s="5">
        <f>VLOOKUP(A118,G.Transportation!$A$5:$G$359,7,FALSE)</f>
        <v>0</v>
      </c>
      <c r="N118" s="5">
        <f t="shared" si="11"/>
        <v>138231.38120000003</v>
      </c>
      <c r="O118" s="5">
        <v>2915914</v>
      </c>
      <c r="P118">
        <v>360.75</v>
      </c>
      <c r="Q118" s="5">
        <f t="shared" si="12"/>
        <v>8123.0016909216911</v>
      </c>
      <c r="R118" s="1">
        <f>VLOOKUP(A118,'ADM Data'!$A$2:$J$357,10,FALSE)</f>
        <v>345.57845300000008</v>
      </c>
      <c r="S118" s="5">
        <f t="shared" si="13"/>
        <v>10784.18</v>
      </c>
      <c r="T118" s="5">
        <f t="shared" si="14"/>
        <v>0</v>
      </c>
      <c r="U118" s="5">
        <f t="shared" si="15"/>
        <v>13823.138120000003</v>
      </c>
      <c r="V118" s="5">
        <f t="shared" si="16"/>
        <v>338279.21403142472</v>
      </c>
      <c r="W118" s="5">
        <f t="shared" si="17"/>
        <v>4078881.7692265143</v>
      </c>
    </row>
    <row r="119" spans="1:23">
      <c r="A119" t="s">
        <v>596</v>
      </c>
      <c r="B119" t="s">
        <v>1961</v>
      </c>
      <c r="C119" t="s">
        <v>68</v>
      </c>
      <c r="D119" s="12" t="s">
        <v>1070</v>
      </c>
      <c r="E119" s="5">
        <f>VLOOKUP(A119,'Base Cost'!$A$5:$AF$361,28,FALSE)</f>
        <v>3107312.2548517673</v>
      </c>
      <c r="F119" s="5">
        <f>VLOOKUP(A119,'B.spe ed'!$A$5:$R$360,18,FALSE)</f>
        <v>300379.19</v>
      </c>
      <c r="G119" s="5">
        <f>VLOOKUP(A119,'C.DPIA'!$A$5:$M$360,13,FALSE)</f>
        <v>299868.538391051</v>
      </c>
      <c r="H119" s="5">
        <f>VLOOKUP(A119,D.EL!$A$5:$M$359,13,FALSE)</f>
        <v>0</v>
      </c>
      <c r="I119" s="132">
        <f>VLOOKUP(A119,E.CTE!$A$5:$R$360,18,FALSE)</f>
        <v>0</v>
      </c>
      <c r="J119" s="5">
        <f t="shared" si="9"/>
        <v>3707559.9832428182</v>
      </c>
      <c r="K119" s="5">
        <v>3003741.61</v>
      </c>
      <c r="L119" s="5">
        <f t="shared" si="10"/>
        <v>3707559.9832428182</v>
      </c>
      <c r="M119" s="5">
        <f>VLOOKUP(A119,G.Transportation!$A$5:$G$359,7,FALSE)</f>
        <v>398479.64</v>
      </c>
      <c r="N119" s="5">
        <f t="shared" si="11"/>
        <v>152491.72080000001</v>
      </c>
      <c r="O119" s="5">
        <v>0</v>
      </c>
      <c r="P119">
        <v>0</v>
      </c>
      <c r="Q119" s="5">
        <f t="shared" si="12"/>
        <v>0</v>
      </c>
      <c r="R119" s="1">
        <f>VLOOKUP(A119,'ADM Data'!$A$2:$J$357,10,FALSE)</f>
        <v>381.22930200000002</v>
      </c>
      <c r="S119" s="5">
        <f t="shared" si="13"/>
        <v>11170.52</v>
      </c>
      <c r="T119" s="5">
        <f t="shared" si="14"/>
        <v>0</v>
      </c>
      <c r="U119" s="5">
        <f t="shared" si="15"/>
        <v>15249.17208</v>
      </c>
      <c r="V119" s="5">
        <f t="shared" si="16"/>
        <v>373177.05292901641</v>
      </c>
      <c r="W119" s="5">
        <f t="shared" si="17"/>
        <v>4646957.5690518348</v>
      </c>
    </row>
    <row r="120" spans="1:23">
      <c r="A120" t="s">
        <v>762</v>
      </c>
      <c r="B120" t="s">
        <v>763</v>
      </c>
      <c r="C120" t="s">
        <v>324</v>
      </c>
      <c r="D120" s="12" t="s">
        <v>1823</v>
      </c>
      <c r="E120" s="5">
        <f>VLOOKUP(A120,'Base Cost'!$A$5:$AF$361,28,FALSE)</f>
        <v>1548401.2817028461</v>
      </c>
      <c r="F120" s="5">
        <f>VLOOKUP(A120,'B.spe ed'!$A$5:$R$360,18,FALSE)</f>
        <v>214188.91999999998</v>
      </c>
      <c r="G120" s="5">
        <f>VLOOKUP(A120,'C.DPIA'!$A$5:$M$360,13,FALSE)</f>
        <v>0</v>
      </c>
      <c r="H120" s="5">
        <f>VLOOKUP(A120,D.EL!$A$5:$M$359,13,FALSE)</f>
        <v>0</v>
      </c>
      <c r="I120" s="132">
        <f>VLOOKUP(A120,E.CTE!$A$5:$R$360,18,FALSE)</f>
        <v>0</v>
      </c>
      <c r="J120" s="5">
        <f t="shared" si="9"/>
        <v>1762590.201702846</v>
      </c>
      <c r="K120" s="5">
        <v>1109149.54</v>
      </c>
      <c r="L120" s="5">
        <f t="shared" si="10"/>
        <v>1762590.201702846</v>
      </c>
      <c r="M120" s="5">
        <f>VLOOKUP(A120,G.Transportation!$A$5:$G$359,7,FALSE)</f>
        <v>0</v>
      </c>
      <c r="N120" s="5">
        <f t="shared" si="11"/>
        <v>0</v>
      </c>
      <c r="O120" s="5">
        <v>943182.43</v>
      </c>
      <c r="P120">
        <v>120.97</v>
      </c>
      <c r="Q120" s="5">
        <f t="shared" si="12"/>
        <v>7836.9092138546748</v>
      </c>
      <c r="R120" s="1">
        <f>VLOOKUP(A120,'ADM Data'!$A$2:$J$357,10,FALSE)</f>
        <v>201.984882</v>
      </c>
      <c r="S120" s="5">
        <f t="shared" si="13"/>
        <v>8726.35</v>
      </c>
      <c r="T120" s="5">
        <f t="shared" si="14"/>
        <v>0</v>
      </c>
      <c r="U120" s="5">
        <f t="shared" si="15"/>
        <v>8079.3952799999997</v>
      </c>
      <c r="V120" s="5">
        <f t="shared" si="16"/>
        <v>4942.9649429843103</v>
      </c>
      <c r="W120" s="5">
        <f t="shared" si="17"/>
        <v>1775612.5619258303</v>
      </c>
    </row>
    <row r="121" spans="1:23">
      <c r="A121" t="s">
        <v>1980</v>
      </c>
      <c r="B121" t="s">
        <v>1981</v>
      </c>
      <c r="C121" t="s">
        <v>193</v>
      </c>
      <c r="D121" s="12" t="s">
        <v>1070</v>
      </c>
      <c r="E121" s="5">
        <f>VLOOKUP(A121,'Base Cost'!$A$5:$AF$361,28,FALSE)</f>
        <v>1930559.5362309709</v>
      </c>
      <c r="F121" s="5">
        <f>VLOOKUP(A121,'B.spe ed'!$A$5:$R$360,18,FALSE)</f>
        <v>231318.67</v>
      </c>
      <c r="G121" s="5">
        <f>VLOOKUP(A121,'C.DPIA'!$A$5:$M$360,13,FALSE)</f>
        <v>90468.441003891785</v>
      </c>
      <c r="H121" s="5">
        <f>VLOOKUP(A121,D.EL!$A$5:$M$359,13,FALSE)</f>
        <v>16462.29661920579</v>
      </c>
      <c r="I121" s="132">
        <f>VLOOKUP(A121,E.CTE!$A$5:$R$360,18,FALSE)</f>
        <v>0</v>
      </c>
      <c r="J121" s="5">
        <f t="shared" si="9"/>
        <v>2268808.9438540684</v>
      </c>
      <c r="K121" s="5">
        <v>1758417.27</v>
      </c>
      <c r="L121" s="5">
        <f t="shared" si="10"/>
        <v>2268808.9438540684</v>
      </c>
      <c r="M121" s="5">
        <f>VLOOKUP(A121,G.Transportation!$A$5:$G$359,7,FALSE)</f>
        <v>0</v>
      </c>
      <c r="N121" s="5">
        <f t="shared" si="11"/>
        <v>91599.504799999995</v>
      </c>
      <c r="O121" s="5">
        <v>0</v>
      </c>
      <c r="P121">
        <v>0</v>
      </c>
      <c r="Q121" s="5">
        <f t="shared" si="12"/>
        <v>0</v>
      </c>
      <c r="R121" s="1">
        <f>VLOOKUP(A121,'ADM Data'!$A$2:$J$357,10,FALSE)</f>
        <v>228.998762</v>
      </c>
      <c r="S121" s="5">
        <f t="shared" si="13"/>
        <v>10307.52</v>
      </c>
      <c r="T121" s="5">
        <f t="shared" si="14"/>
        <v>0</v>
      </c>
      <c r="U121" s="5">
        <f t="shared" si="15"/>
        <v>9159.9504799999995</v>
      </c>
      <c r="V121" s="5">
        <f t="shared" si="16"/>
        <v>224161.89594878838</v>
      </c>
      <c r="W121" s="5">
        <f t="shared" si="17"/>
        <v>2593730.2950828569</v>
      </c>
    </row>
    <row r="122" spans="1:23">
      <c r="A122" t="s">
        <v>130</v>
      </c>
      <c r="B122" t="s">
        <v>131</v>
      </c>
      <c r="C122" t="s">
        <v>132</v>
      </c>
      <c r="D122" s="12" t="s">
        <v>1823</v>
      </c>
      <c r="E122" s="5">
        <f>VLOOKUP(A122,'Base Cost'!$A$5:$AF$361,28,FALSE)</f>
        <v>1829931.9160454704</v>
      </c>
      <c r="F122" s="5">
        <f>VLOOKUP(A122,'B.spe ed'!$A$5:$R$360,18,FALSE)</f>
        <v>346793.16000000003</v>
      </c>
      <c r="G122" s="5">
        <f>VLOOKUP(A122,'C.DPIA'!$A$5:$M$360,13,FALSE)</f>
        <v>0</v>
      </c>
      <c r="H122" s="5">
        <f>VLOOKUP(A122,D.EL!$A$5:$M$359,13,FALSE)</f>
        <v>1685.877131089632</v>
      </c>
      <c r="I122" s="132">
        <f>VLOOKUP(A122,E.CTE!$A$5:$R$360,18,FALSE)</f>
        <v>0</v>
      </c>
      <c r="J122" s="5">
        <f t="shared" si="9"/>
        <v>2178410.9531765599</v>
      </c>
      <c r="K122" s="5">
        <v>931350.05</v>
      </c>
      <c r="L122" s="5">
        <f t="shared" si="10"/>
        <v>2178410.9531765599</v>
      </c>
      <c r="M122" s="5">
        <f>VLOOKUP(A122,G.Transportation!$A$5:$G$359,7,FALSE)</f>
        <v>0</v>
      </c>
      <c r="N122" s="5">
        <f t="shared" si="11"/>
        <v>0</v>
      </c>
      <c r="O122" s="5">
        <v>1023063.1</v>
      </c>
      <c r="P122">
        <v>128.49</v>
      </c>
      <c r="Q122" s="5">
        <f t="shared" si="12"/>
        <v>8002.2801712195496</v>
      </c>
      <c r="R122" s="1">
        <f>VLOOKUP(A122,'ADM Data'!$A$2:$J$357,10,FALSE)</f>
        <v>236.424992</v>
      </c>
      <c r="S122" s="5">
        <f t="shared" si="13"/>
        <v>9213.9599999999991</v>
      </c>
      <c r="T122" s="5">
        <f t="shared" si="14"/>
        <v>0</v>
      </c>
      <c r="U122" s="5">
        <f t="shared" si="15"/>
        <v>9456.9996800000008</v>
      </c>
      <c r="V122" s="5">
        <f t="shared" si="16"/>
        <v>5785.7817650993611</v>
      </c>
      <c r="W122" s="5">
        <f t="shared" si="17"/>
        <v>2193653.7346216589</v>
      </c>
    </row>
    <row r="123" spans="1:23">
      <c r="A123" t="s">
        <v>501</v>
      </c>
      <c r="B123" t="s">
        <v>2803</v>
      </c>
      <c r="C123" t="s">
        <v>72</v>
      </c>
      <c r="D123" s="12" t="s">
        <v>1070</v>
      </c>
      <c r="E123" s="5">
        <f>VLOOKUP(A123,'Base Cost'!$A$5:$AF$361,28,FALSE)</f>
        <v>353469.81443662383</v>
      </c>
      <c r="F123" s="5">
        <f>VLOOKUP(A123,'B.spe ed'!$A$5:$R$360,18,FALSE)</f>
        <v>88253.45</v>
      </c>
      <c r="G123" s="5">
        <f>VLOOKUP(A123,'C.DPIA'!$A$5:$M$360,13,FALSE)</f>
        <v>68404.267462989737</v>
      </c>
      <c r="H123" s="5">
        <f>VLOOKUP(A123,D.EL!$A$5:$M$359,13,FALSE)</f>
        <v>0</v>
      </c>
      <c r="I123" s="132">
        <f>VLOOKUP(A123,E.CTE!$A$5:$R$360,18,FALSE)</f>
        <v>0</v>
      </c>
      <c r="J123" s="5">
        <f t="shared" si="9"/>
        <v>510127.53189961356</v>
      </c>
      <c r="K123" s="5">
        <v>718669.64</v>
      </c>
      <c r="L123" s="5">
        <f t="shared" si="10"/>
        <v>510127.53189961356</v>
      </c>
      <c r="M123" s="5">
        <f>VLOOKUP(A123,G.Transportation!$A$5:$G$359,7,FALSE)</f>
        <v>0</v>
      </c>
      <c r="N123" s="5">
        <f t="shared" si="11"/>
        <v>18414.024399999998</v>
      </c>
      <c r="O123" s="5">
        <v>983714.51</v>
      </c>
      <c r="P123">
        <v>89.06</v>
      </c>
      <c r="Q123" s="5">
        <f t="shared" si="12"/>
        <v>11085.605600718616</v>
      </c>
      <c r="R123" s="1">
        <f>VLOOKUP(A123,'ADM Data'!$A$2:$J$357,10,FALSE)</f>
        <v>46.035060999999999</v>
      </c>
      <c r="S123" s="5">
        <f t="shared" si="13"/>
        <v>11481.28</v>
      </c>
      <c r="T123" s="5">
        <f t="shared" si="14"/>
        <v>0</v>
      </c>
      <c r="U123" s="5">
        <f t="shared" si="15"/>
        <v>1841.4024399999998</v>
      </c>
      <c r="V123" s="5">
        <f t="shared" si="16"/>
        <v>45062.7176485702</v>
      </c>
      <c r="W123" s="5">
        <f t="shared" si="17"/>
        <v>575445.67638818373</v>
      </c>
    </row>
    <row r="124" spans="1:23">
      <c r="A124" t="s">
        <v>484</v>
      </c>
      <c r="B124" t="s">
        <v>485</v>
      </c>
      <c r="C124" t="s">
        <v>93</v>
      </c>
      <c r="D124" s="12" t="s">
        <v>1070</v>
      </c>
      <c r="E124" s="5">
        <f>VLOOKUP(A124,'Base Cost'!$A$5:$AF$361,28,FALSE)</f>
        <v>3075767.0733545199</v>
      </c>
      <c r="F124" s="5">
        <f>VLOOKUP(A124,'B.spe ed'!$A$5:$R$360,18,FALSE)</f>
        <v>676561.74</v>
      </c>
      <c r="G124" s="5">
        <f>VLOOKUP(A124,'C.DPIA'!$A$5:$M$360,13,FALSE)</f>
        <v>393949.67264956265</v>
      </c>
      <c r="H124" s="5">
        <f>VLOOKUP(A124,D.EL!$A$5:$M$359,13,FALSE)</f>
        <v>32856.617516310005</v>
      </c>
      <c r="I124" s="132">
        <f>VLOOKUP(A124,E.CTE!$A$5:$R$360,18,FALSE)</f>
        <v>0</v>
      </c>
      <c r="J124" s="5">
        <f t="shared" si="9"/>
        <v>4179135.1035203929</v>
      </c>
      <c r="K124" s="5">
        <v>2405819.56</v>
      </c>
      <c r="L124" s="5">
        <f t="shared" si="10"/>
        <v>4179135.1035203929</v>
      </c>
      <c r="M124" s="5">
        <f>VLOOKUP(A124,G.Transportation!$A$5:$G$359,7,FALSE)</f>
        <v>0</v>
      </c>
      <c r="N124" s="5">
        <f t="shared" si="11"/>
        <v>160551.61840000001</v>
      </c>
      <c r="O124" s="5">
        <v>2531217.46</v>
      </c>
      <c r="P124">
        <v>294.83</v>
      </c>
      <c r="Q124" s="5">
        <f t="shared" si="12"/>
        <v>8625.425656819185</v>
      </c>
      <c r="R124" s="1">
        <f>VLOOKUP(A124,'ADM Data'!$A$2:$J$357,10,FALSE)</f>
        <v>401.37904600000002</v>
      </c>
      <c r="S124" s="5">
        <f t="shared" si="13"/>
        <v>10811.94</v>
      </c>
      <c r="T124" s="5">
        <f t="shared" si="14"/>
        <v>0</v>
      </c>
      <c r="U124" s="5">
        <f t="shared" si="15"/>
        <v>16055.161840000001</v>
      </c>
      <c r="V124" s="5">
        <f t="shared" si="16"/>
        <v>392901.19806619722</v>
      </c>
      <c r="W124" s="5">
        <f t="shared" si="17"/>
        <v>4748643.08182659</v>
      </c>
    </row>
    <row r="125" spans="1:23">
      <c r="A125" t="s">
        <v>564</v>
      </c>
      <c r="B125" t="s">
        <v>565</v>
      </c>
      <c r="C125" t="s">
        <v>80</v>
      </c>
      <c r="D125" s="12" t="s">
        <v>1070</v>
      </c>
      <c r="E125" s="5">
        <f>VLOOKUP(A125,'Base Cost'!$A$5:$AF$361,28,FALSE)</f>
        <v>1034125.6741633612</v>
      </c>
      <c r="F125" s="5">
        <f>VLOOKUP(A125,'B.spe ed'!$A$5:$R$360,18,FALSE)</f>
        <v>212115.3</v>
      </c>
      <c r="G125" s="5">
        <f>VLOOKUP(A125,'C.DPIA'!$A$5:$M$360,13,FALSE)</f>
        <v>99868.939677687857</v>
      </c>
      <c r="H125" s="5">
        <f>VLOOKUP(A125,D.EL!$A$5:$M$359,13,FALSE)</f>
        <v>0</v>
      </c>
      <c r="I125" s="132">
        <f>VLOOKUP(A125,E.CTE!$A$5:$R$360,18,FALSE)</f>
        <v>0</v>
      </c>
      <c r="J125" s="5">
        <f t="shared" si="9"/>
        <v>1346109.913841049</v>
      </c>
      <c r="K125" s="5">
        <v>1003254.53</v>
      </c>
      <c r="L125" s="5">
        <f t="shared" si="10"/>
        <v>1346109.913841049</v>
      </c>
      <c r="M125" s="5">
        <f>VLOOKUP(A125,G.Transportation!$A$5:$G$359,7,FALSE)</f>
        <v>0</v>
      </c>
      <c r="N125" s="5">
        <f t="shared" si="11"/>
        <v>53987.357199999999</v>
      </c>
      <c r="O125" s="5">
        <v>244362.78</v>
      </c>
      <c r="P125">
        <v>22.89</v>
      </c>
      <c r="Q125" s="5">
        <f t="shared" si="12"/>
        <v>10715.605557011795</v>
      </c>
      <c r="R125" s="1">
        <f>VLOOKUP(A125,'ADM Data'!$A$2:$J$357,10,FALSE)</f>
        <v>134.96839299999999</v>
      </c>
      <c r="S125" s="5">
        <f t="shared" si="13"/>
        <v>10373.52</v>
      </c>
      <c r="T125" s="5">
        <f t="shared" si="14"/>
        <v>46170.737898391802</v>
      </c>
      <c r="U125" s="5">
        <f t="shared" si="15"/>
        <v>5398.7357199999997</v>
      </c>
      <c r="V125" s="5">
        <f t="shared" si="16"/>
        <v>132117.6175967326</v>
      </c>
      <c r="W125" s="5">
        <f t="shared" si="17"/>
        <v>1583784.3622561735</v>
      </c>
    </row>
    <row r="126" spans="1:23">
      <c r="A126" t="s">
        <v>582</v>
      </c>
      <c r="B126" t="s">
        <v>1957</v>
      </c>
      <c r="C126" t="s">
        <v>93</v>
      </c>
      <c r="D126" s="12" t="s">
        <v>1070</v>
      </c>
      <c r="E126" s="5">
        <f>VLOOKUP(A126,'Base Cost'!$A$5:$AF$361,28,FALSE)</f>
        <v>1353264.1875855243</v>
      </c>
      <c r="F126" s="5">
        <f>VLOOKUP(A126,'B.spe ed'!$A$5:$R$360,18,FALSE)</f>
        <v>0</v>
      </c>
      <c r="G126" s="5">
        <f>VLOOKUP(A126,'C.DPIA'!$A$5:$M$360,13,FALSE)</f>
        <v>144499.35855682634</v>
      </c>
      <c r="H126" s="5">
        <f>VLOOKUP(A126,D.EL!$A$5:$M$359,13,FALSE)</f>
        <v>171252.08470773962</v>
      </c>
      <c r="I126" s="132">
        <f>VLOOKUP(A126,E.CTE!$A$5:$R$360,18,FALSE)</f>
        <v>0</v>
      </c>
      <c r="J126" s="5">
        <f t="shared" si="9"/>
        <v>1669015.6308500902</v>
      </c>
      <c r="K126" s="5">
        <v>1246094.67</v>
      </c>
      <c r="L126" s="5">
        <f t="shared" si="10"/>
        <v>1669015.6308500902</v>
      </c>
      <c r="M126" s="5">
        <f>VLOOKUP(A126,G.Transportation!$A$5:$G$359,7,FALSE)</f>
        <v>183193.66</v>
      </c>
      <c r="N126" s="5">
        <f t="shared" si="11"/>
        <v>62120.388000000006</v>
      </c>
      <c r="O126" s="5">
        <v>443811.95</v>
      </c>
      <c r="P126">
        <v>48.9</v>
      </c>
      <c r="Q126" s="5">
        <f t="shared" si="12"/>
        <v>9115.9889979550098</v>
      </c>
      <c r="R126" s="1">
        <f>VLOOKUP(A126,'ADM Data'!$A$2:$J$357,10,FALSE)</f>
        <v>155.30097000000001</v>
      </c>
      <c r="S126" s="5">
        <f t="shared" si="13"/>
        <v>12326.58</v>
      </c>
      <c r="T126" s="5">
        <f t="shared" si="14"/>
        <v>0</v>
      </c>
      <c r="U126" s="5">
        <f t="shared" si="15"/>
        <v>6212.0388000000003</v>
      </c>
      <c r="V126" s="5">
        <f t="shared" si="16"/>
        <v>152020.733971854</v>
      </c>
      <c r="W126" s="5">
        <f t="shared" si="17"/>
        <v>2072562.4516219441</v>
      </c>
    </row>
    <row r="127" spans="1:23">
      <c r="A127" t="s">
        <v>718</v>
      </c>
      <c r="B127" t="s">
        <v>2017</v>
      </c>
      <c r="C127" t="s">
        <v>93</v>
      </c>
      <c r="D127" s="12" t="s">
        <v>1070</v>
      </c>
      <c r="E127" s="5">
        <f>VLOOKUP(A127,'Base Cost'!$A$5:$AF$361,28,FALSE)</f>
        <v>6036181.2235298939</v>
      </c>
      <c r="F127" s="5">
        <f>VLOOKUP(A127,'B.spe ed'!$A$5:$R$360,18,FALSE)</f>
        <v>335458.08</v>
      </c>
      <c r="G127" s="5">
        <f>VLOOKUP(A127,'C.DPIA'!$A$5:$M$360,13,FALSE)</f>
        <v>785189.11793476169</v>
      </c>
      <c r="H127" s="5">
        <f>VLOOKUP(A127,D.EL!$A$5:$M$359,13,FALSE)</f>
        <v>643839.78017749602</v>
      </c>
      <c r="I127" s="132">
        <f>VLOOKUP(A127,E.CTE!$A$5:$R$360,18,FALSE)</f>
        <v>0</v>
      </c>
      <c r="J127" s="5">
        <f t="shared" si="9"/>
        <v>7800668.2016421519</v>
      </c>
      <c r="K127" s="5">
        <v>4215545.1500000004</v>
      </c>
      <c r="L127" s="5">
        <f t="shared" si="10"/>
        <v>7800668.2016421519</v>
      </c>
      <c r="M127" s="5">
        <f>VLOOKUP(A127,G.Transportation!$A$5:$G$359,7,FALSE)</f>
        <v>879864.44000000006</v>
      </c>
      <c r="N127" s="5">
        <f t="shared" si="11"/>
        <v>297678.26999999996</v>
      </c>
      <c r="O127" s="5">
        <v>4921110.74</v>
      </c>
      <c r="P127">
        <v>556.76</v>
      </c>
      <c r="Q127" s="5">
        <f t="shared" si="12"/>
        <v>8878.9167339607739</v>
      </c>
      <c r="R127" s="1">
        <f>VLOOKUP(A127,'ADM Data'!$A$2:$J$357,10,FALSE)</f>
        <v>744.19567499999994</v>
      </c>
      <c r="S127" s="5">
        <f t="shared" si="13"/>
        <v>12064.31</v>
      </c>
      <c r="T127" s="5">
        <f t="shared" si="14"/>
        <v>0</v>
      </c>
      <c r="U127" s="5">
        <f t="shared" si="15"/>
        <v>29767.826999999997</v>
      </c>
      <c r="V127" s="5">
        <f t="shared" si="16"/>
        <v>728476.92279178498</v>
      </c>
      <c r="W127" s="5">
        <f t="shared" si="17"/>
        <v>9736455.6614339352</v>
      </c>
    </row>
    <row r="128" spans="1:23">
      <c r="A128" t="s">
        <v>716</v>
      </c>
      <c r="B128" t="s">
        <v>2016</v>
      </c>
      <c r="C128" t="s">
        <v>93</v>
      </c>
      <c r="D128" s="12" t="s">
        <v>1070</v>
      </c>
      <c r="E128" s="5">
        <f>VLOOKUP(A128,'Base Cost'!$A$5:$AF$361,28,FALSE)</f>
        <v>1983494.8491054813</v>
      </c>
      <c r="F128" s="5">
        <f>VLOOKUP(A128,'B.spe ed'!$A$5:$R$360,18,FALSE)</f>
        <v>324694.03999999998</v>
      </c>
      <c r="G128" s="5">
        <f>VLOOKUP(A128,'C.DPIA'!$A$5:$M$360,13,FALSE)</f>
        <v>306747.67711150239</v>
      </c>
      <c r="H128" s="5">
        <f>VLOOKUP(A128,D.EL!$A$5:$M$359,13,FALSE)</f>
        <v>6460.4400428316076</v>
      </c>
      <c r="I128" s="132">
        <f>VLOOKUP(A128,E.CTE!$A$5:$R$360,18,FALSE)</f>
        <v>548618.42507816746</v>
      </c>
      <c r="J128" s="5">
        <f t="shared" si="9"/>
        <v>3170015.4313379824</v>
      </c>
      <c r="K128" s="5">
        <v>1744279.87</v>
      </c>
      <c r="L128" s="5">
        <f t="shared" si="10"/>
        <v>3170015.4313379824</v>
      </c>
      <c r="M128" s="5">
        <f>VLOOKUP(A128,G.Transportation!$A$5:$G$359,7,FALSE)</f>
        <v>72207.72</v>
      </c>
      <c r="N128" s="5">
        <f t="shared" si="11"/>
        <v>87954.583599999998</v>
      </c>
      <c r="O128" s="5">
        <v>1553702.72</v>
      </c>
      <c r="P128">
        <v>153.43</v>
      </c>
      <c r="Q128" s="5">
        <f t="shared" si="12"/>
        <v>10166.539753633579</v>
      </c>
      <c r="R128" s="1">
        <f>VLOOKUP(A128,'ADM Data'!$A$2:$J$357,10,FALSE)</f>
        <v>219.886459</v>
      </c>
      <c r="S128" s="5">
        <f t="shared" si="13"/>
        <v>15144.99</v>
      </c>
      <c r="T128" s="5">
        <f t="shared" si="14"/>
        <v>0</v>
      </c>
      <c r="U128" s="5">
        <f t="shared" si="15"/>
        <v>8795.4583600000005</v>
      </c>
      <c r="V128" s="5">
        <f t="shared" si="16"/>
        <v>215242.06119029381</v>
      </c>
      <c r="W128" s="5">
        <f t="shared" si="17"/>
        <v>3554215.2544882763</v>
      </c>
    </row>
    <row r="129" spans="1:23">
      <c r="A129" t="s">
        <v>714</v>
      </c>
      <c r="B129" t="s">
        <v>2794</v>
      </c>
      <c r="C129" t="s">
        <v>93</v>
      </c>
      <c r="D129" s="12" t="s">
        <v>1070</v>
      </c>
      <c r="E129" s="5">
        <f>VLOOKUP(A129,'Base Cost'!$A$5:$AF$361,28,FALSE)</f>
        <v>3829874.4538760092</v>
      </c>
      <c r="F129" s="5">
        <f>VLOOKUP(A129,'B.spe ed'!$A$5:$R$360,18,FALSE)</f>
        <v>528950.19408582011</v>
      </c>
      <c r="G129" s="5">
        <f>VLOOKUP(A129,'C.DPIA'!$A$5:$M$360,13,FALSE)</f>
        <v>537133.632153905</v>
      </c>
      <c r="H129" s="5">
        <f>VLOOKUP(A129,D.EL!$A$5:$M$359,13,FALSE)</f>
        <v>1297.9356021219771</v>
      </c>
      <c r="I129" s="132">
        <f>VLOOKUP(A129,E.CTE!$A$5:$R$360,18,FALSE)</f>
        <v>1766004.2027707407</v>
      </c>
      <c r="J129" s="5">
        <f t="shared" si="9"/>
        <v>6663260.4184885966</v>
      </c>
      <c r="K129" s="5">
        <v>2267188.9</v>
      </c>
      <c r="L129" s="5">
        <f t="shared" si="10"/>
        <v>6663260.4184885966</v>
      </c>
      <c r="M129" s="5">
        <f>VLOOKUP(A129,G.Transportation!$A$5:$G$359,7,FALSE)</f>
        <v>125694.92000000001</v>
      </c>
      <c r="N129" s="5">
        <f t="shared" si="11"/>
        <v>177845.96480000002</v>
      </c>
      <c r="O129" s="5">
        <v>2127054.66</v>
      </c>
      <c r="P129">
        <v>233.19</v>
      </c>
      <c r="Q129" s="5">
        <f t="shared" si="12"/>
        <v>9161.6317818088264</v>
      </c>
      <c r="R129" s="1">
        <f>VLOOKUP(A129,'ADM Data'!$A$2:$J$357,10,FALSE)</f>
        <v>444.614912</v>
      </c>
      <c r="S129" s="5">
        <f t="shared" si="13"/>
        <v>15669.29</v>
      </c>
      <c r="T129" s="5">
        <f t="shared" si="14"/>
        <v>0</v>
      </c>
      <c r="U129" s="5">
        <f t="shared" si="15"/>
        <v>17784.59648</v>
      </c>
      <c r="V129" s="5">
        <f t="shared" si="16"/>
        <v>435223.84475171845</v>
      </c>
      <c r="W129" s="5">
        <f t="shared" si="17"/>
        <v>7419809.744520315</v>
      </c>
    </row>
    <row r="130" spans="1:23">
      <c r="A130" t="s">
        <v>386</v>
      </c>
      <c r="B130" t="s">
        <v>387</v>
      </c>
      <c r="C130" t="s">
        <v>93</v>
      </c>
      <c r="D130" s="12" t="s">
        <v>1070</v>
      </c>
      <c r="E130" s="5">
        <f>VLOOKUP(A130,'Base Cost'!$A$5:$AF$361,28,FALSE)</f>
        <v>2223496.9265602403</v>
      </c>
      <c r="F130" s="5">
        <f>VLOOKUP(A130,'B.spe ed'!$A$5:$R$360,18,FALSE)</f>
        <v>288920.58476918575</v>
      </c>
      <c r="G130" s="5">
        <f>VLOOKUP(A130,'C.DPIA'!$A$5:$M$360,13,FALSE)</f>
        <v>258210.31379204211</v>
      </c>
      <c r="H130" s="5">
        <f>VLOOKUP(A130,D.EL!$A$5:$M$359,13,FALSE)</f>
        <v>31836.329375365647</v>
      </c>
      <c r="I130" s="132">
        <f>VLOOKUP(A130,E.CTE!$A$5:$R$360,18,FALSE)</f>
        <v>1092883.1742730686</v>
      </c>
      <c r="J130" s="5">
        <f t="shared" si="9"/>
        <v>3895347.3287699022</v>
      </c>
      <c r="K130" s="5">
        <v>1589407.4</v>
      </c>
      <c r="L130" s="5">
        <f t="shared" si="10"/>
        <v>3895347.3287699022</v>
      </c>
      <c r="M130" s="5">
        <f>VLOOKUP(A130,G.Transportation!$A$5:$G$359,7,FALSE)</f>
        <v>119009.02</v>
      </c>
      <c r="N130" s="5">
        <f t="shared" si="11"/>
        <v>103048.5088</v>
      </c>
      <c r="O130" s="5">
        <v>1513116.41</v>
      </c>
      <c r="P130">
        <v>165.71</v>
      </c>
      <c r="Q130" s="5">
        <f t="shared" si="12"/>
        <v>9171.1910373544142</v>
      </c>
      <c r="R130" s="1">
        <f>VLOOKUP(A130,'ADM Data'!$A$2:$J$357,10,FALSE)</f>
        <v>257.62127199999998</v>
      </c>
      <c r="S130" s="5">
        <f t="shared" si="13"/>
        <v>15982.39</v>
      </c>
      <c r="T130" s="5">
        <f t="shared" si="14"/>
        <v>0</v>
      </c>
      <c r="U130" s="5">
        <f t="shared" si="15"/>
        <v>10304.850879999998</v>
      </c>
      <c r="V130" s="5">
        <f t="shared" si="16"/>
        <v>252179.84701707037</v>
      </c>
      <c r="W130" s="5">
        <f t="shared" si="17"/>
        <v>4379889.5554669723</v>
      </c>
    </row>
    <row r="131" spans="1:23">
      <c r="A131" t="s">
        <v>284</v>
      </c>
      <c r="B131" t="s">
        <v>285</v>
      </c>
      <c r="C131" t="s">
        <v>230</v>
      </c>
      <c r="D131" s="12" t="s">
        <v>1070</v>
      </c>
      <c r="E131" s="5">
        <f>VLOOKUP(A131,'Base Cost'!$A$5:$AF$361,28,FALSE)</f>
        <v>3037975.2061279234</v>
      </c>
      <c r="F131" s="5">
        <f>VLOOKUP(A131,'B.spe ed'!$A$5:$R$360,18,FALSE)</f>
        <v>624322.585464</v>
      </c>
      <c r="G131" s="5">
        <f>VLOOKUP(A131,'C.DPIA'!$A$5:$M$360,13,FALSE)</f>
        <v>424496.5000550939</v>
      </c>
      <c r="H131" s="5">
        <f>VLOOKUP(A131,D.EL!$A$5:$M$359,13,FALSE)</f>
        <v>1299.7018970000001</v>
      </c>
      <c r="I131" s="132">
        <f>VLOOKUP(A131,E.CTE!$A$5:$R$360,18,FALSE)</f>
        <v>0</v>
      </c>
      <c r="J131" s="5">
        <f t="shared" si="9"/>
        <v>4088093.9935440174</v>
      </c>
      <c r="K131" s="5">
        <v>3648871.83</v>
      </c>
      <c r="L131" s="5">
        <f t="shared" si="10"/>
        <v>4088093.9935440174</v>
      </c>
      <c r="M131" s="5">
        <f>VLOOKUP(A131,G.Transportation!$A$5:$G$359,7,FALSE)</f>
        <v>0</v>
      </c>
      <c r="N131" s="5">
        <f t="shared" si="11"/>
        <v>148572.67560000002</v>
      </c>
      <c r="O131" s="5">
        <v>4009016.53</v>
      </c>
      <c r="P131">
        <v>474.8</v>
      </c>
      <c r="Q131" s="5">
        <f t="shared" si="12"/>
        <v>8483.669995787699</v>
      </c>
      <c r="R131" s="1">
        <f>VLOOKUP(A131,'ADM Data'!$A$2:$J$357,10,FALSE)</f>
        <v>371.43168900000001</v>
      </c>
      <c r="S131" s="5">
        <f t="shared" si="13"/>
        <v>11406.31</v>
      </c>
      <c r="T131" s="5">
        <f t="shared" si="14"/>
        <v>0</v>
      </c>
      <c r="U131" s="5">
        <f t="shared" si="15"/>
        <v>14857.26756</v>
      </c>
      <c r="V131" s="5">
        <f t="shared" si="16"/>
        <v>363586.38315127982</v>
      </c>
      <c r="W131" s="5">
        <f t="shared" si="17"/>
        <v>4615110.319855297</v>
      </c>
    </row>
    <row r="132" spans="1:23">
      <c r="A132" t="s">
        <v>766</v>
      </c>
      <c r="B132" t="s">
        <v>767</v>
      </c>
      <c r="C132" t="s">
        <v>278</v>
      </c>
      <c r="D132" s="12" t="s">
        <v>1070</v>
      </c>
      <c r="E132" s="5">
        <f>VLOOKUP(A132,'Base Cost'!$A$5:$AF$361,28,FALSE)</f>
        <v>1841734.602086554</v>
      </c>
      <c r="F132" s="5">
        <f>VLOOKUP(A132,'B.spe ed'!$A$5:$R$360,18,FALSE)</f>
        <v>836832.64</v>
      </c>
      <c r="G132" s="5">
        <f>VLOOKUP(A132,'C.DPIA'!$A$5:$M$360,13,FALSE)</f>
        <v>276808.5217240096</v>
      </c>
      <c r="H132" s="5">
        <f>VLOOKUP(A132,D.EL!$A$5:$M$359,13,FALSE)</f>
        <v>0</v>
      </c>
      <c r="I132" s="132">
        <f>VLOOKUP(A132,E.CTE!$A$5:$R$360,18,FALSE)</f>
        <v>51597.010931994089</v>
      </c>
      <c r="J132" s="5">
        <f t="shared" si="9"/>
        <v>3006972.7747425577</v>
      </c>
      <c r="K132" s="5">
        <v>2385945.9</v>
      </c>
      <c r="L132" s="5">
        <f t="shared" si="10"/>
        <v>3006972.7747425577</v>
      </c>
      <c r="M132" s="5">
        <f>VLOOKUP(A132,G.Transportation!$A$5:$G$359,7,FALSE)</f>
        <v>0</v>
      </c>
      <c r="N132" s="5">
        <f t="shared" si="11"/>
        <v>94787.064400000003</v>
      </c>
      <c r="O132" s="5">
        <v>2220792.9700000002</v>
      </c>
      <c r="P132">
        <v>203.18</v>
      </c>
      <c r="Q132" s="5">
        <f t="shared" si="12"/>
        <v>10970.255066443548</v>
      </c>
      <c r="R132" s="1">
        <f>VLOOKUP(A132,'ADM Data'!$A$2:$J$357,10,FALSE)</f>
        <v>236.96766099999999</v>
      </c>
      <c r="S132" s="5">
        <f t="shared" si="13"/>
        <v>13089.38</v>
      </c>
      <c r="T132" s="5">
        <f t="shared" si="14"/>
        <v>0</v>
      </c>
      <c r="U132" s="5">
        <f t="shared" si="15"/>
        <v>9478.7064399999999</v>
      </c>
      <c r="V132" s="5">
        <f t="shared" si="16"/>
        <v>231962.4774578902</v>
      </c>
      <c r="W132" s="5">
        <f t="shared" si="17"/>
        <v>3343201.0230404478</v>
      </c>
    </row>
    <row r="133" spans="1:23">
      <c r="A133" t="s">
        <v>354</v>
      </c>
      <c r="B133" t="s">
        <v>355</v>
      </c>
      <c r="C133" t="s">
        <v>278</v>
      </c>
      <c r="D133" s="12" t="s">
        <v>1070</v>
      </c>
      <c r="E133" s="5">
        <f>VLOOKUP(A133,'Base Cost'!$A$5:$AF$361,28,FALSE)</f>
        <v>1101633.2967327645</v>
      </c>
      <c r="F133" s="5">
        <f>VLOOKUP(A133,'B.spe ed'!$A$5:$R$360,18,FALSE)</f>
        <v>547408.30000000005</v>
      </c>
      <c r="G133" s="5">
        <f>VLOOKUP(A133,'C.DPIA'!$A$5:$M$360,13,FALSE)</f>
        <v>150062.59432072486</v>
      </c>
      <c r="H133" s="5">
        <f>VLOOKUP(A133,D.EL!$A$5:$M$359,13,FALSE)</f>
        <v>0</v>
      </c>
      <c r="I133" s="132">
        <f>VLOOKUP(A133,E.CTE!$A$5:$R$360,18,FALSE)</f>
        <v>0</v>
      </c>
      <c r="J133" s="5">
        <f t="shared" ref="J133:J196" si="18">E133+F133+G133+H133+I133</f>
        <v>1799104.1910534895</v>
      </c>
      <c r="K133" s="5">
        <v>1655438.36</v>
      </c>
      <c r="L133" s="5">
        <f t="shared" ref="L133:L196" si="19">MIN(J133,(K133+(J133-K133)*$L$1))</f>
        <v>1799104.1910534895</v>
      </c>
      <c r="M133" s="5">
        <f>VLOOKUP(A133,G.Transportation!$A$5:$G$359,7,FALSE)</f>
        <v>0</v>
      </c>
      <c r="N133" s="5">
        <f t="shared" ref="N133:N196" si="20">IF(D133="Y",0,IF(D133="STEM",0,(R133*$L$2)))</f>
        <v>54414.372000000003</v>
      </c>
      <c r="O133" s="5">
        <v>1657207.39</v>
      </c>
      <c r="P133">
        <v>141.12</v>
      </c>
      <c r="Q133" s="5">
        <f t="shared" ref="Q133:Q196" si="21">IF(P133&gt;0,((O133/P133)+$R$1),0)</f>
        <v>11783.329645691609</v>
      </c>
      <c r="R133" s="1">
        <f>VLOOKUP(A133,'ADM Data'!$A$2:$J$357,10,FALSE)</f>
        <v>136.03593000000001</v>
      </c>
      <c r="S133" s="5">
        <f t="shared" ref="S133:S196" si="22">ROUND(IF(R133&gt;0,((L133+M133+N133)/R133),0),2)</f>
        <v>13625.21</v>
      </c>
      <c r="T133" s="5">
        <f t="shared" ref="T133:T196" si="23">IF(((Q133-S133)*R133)&gt;0,((Q133-S133)*R133),0)</f>
        <v>0</v>
      </c>
      <c r="U133" s="5">
        <f t="shared" ref="U133:U196" si="24">R133*$S$2</f>
        <v>5441.4372000000003</v>
      </c>
      <c r="V133" s="5">
        <f t="shared" ref="V133:V196" si="25">IF(D133="Y",($V$2*R133),($V$1*R133))*$X$1</f>
        <v>133162.60629372598</v>
      </c>
      <c r="W133" s="5">
        <f t="shared" ref="W133:W196" si="26">L133+M133+N133+T133+U133+V133</f>
        <v>1992122.6065472155</v>
      </c>
    </row>
    <row r="134" spans="1:23">
      <c r="A134" t="s">
        <v>1982</v>
      </c>
      <c r="B134" t="s">
        <v>1983</v>
      </c>
      <c r="C134" t="s">
        <v>93</v>
      </c>
      <c r="D134" s="12" t="s">
        <v>1070</v>
      </c>
      <c r="E134" s="5">
        <f>VLOOKUP(A134,'Base Cost'!$A$5:$AF$361,28,FALSE)</f>
        <v>525062.89342456846</v>
      </c>
      <c r="F134" s="5">
        <f>VLOOKUP(A134,'B.spe ed'!$A$5:$R$360,18,FALSE)</f>
        <v>50618.44</v>
      </c>
      <c r="G134" s="5">
        <f>VLOOKUP(A134,'C.DPIA'!$A$5:$M$360,13,FALSE)</f>
        <v>33904.410372714985</v>
      </c>
      <c r="H134" s="5">
        <f>VLOOKUP(A134,D.EL!$A$5:$M$359,13,FALSE)</f>
        <v>0</v>
      </c>
      <c r="I134" s="132">
        <f>VLOOKUP(A134,E.CTE!$A$5:$R$360,18,FALSE)</f>
        <v>0</v>
      </c>
      <c r="J134" s="5">
        <f t="shared" si="18"/>
        <v>609585.74379728339</v>
      </c>
      <c r="K134" s="5">
        <v>487061.31</v>
      </c>
      <c r="L134" s="5">
        <f t="shared" si="19"/>
        <v>609585.74379728339</v>
      </c>
      <c r="M134" s="5">
        <f>VLOOKUP(A134,G.Transportation!$A$5:$G$359,7,FALSE)</f>
        <v>0</v>
      </c>
      <c r="N134" s="5">
        <f t="shared" si="20"/>
        <v>24085.909200000002</v>
      </c>
      <c r="O134" s="5">
        <v>0</v>
      </c>
      <c r="P134">
        <v>0</v>
      </c>
      <c r="Q134" s="5">
        <f t="shared" si="21"/>
        <v>0</v>
      </c>
      <c r="R134" s="1">
        <f>VLOOKUP(A134,'ADM Data'!$A$2:$J$357,10,FALSE)</f>
        <v>60.214773000000001</v>
      </c>
      <c r="S134" s="5">
        <f t="shared" si="22"/>
        <v>10523.52</v>
      </c>
      <c r="T134" s="5">
        <f t="shared" si="23"/>
        <v>0</v>
      </c>
      <c r="U134" s="5">
        <f t="shared" si="24"/>
        <v>2408.5909200000001</v>
      </c>
      <c r="V134" s="5">
        <f t="shared" si="25"/>
        <v>58942.928607648602</v>
      </c>
      <c r="W134" s="5">
        <f t="shared" si="26"/>
        <v>695023.17252493196</v>
      </c>
    </row>
    <row r="135" spans="1:23">
      <c r="A135" t="s">
        <v>578</v>
      </c>
      <c r="B135" t="s">
        <v>579</v>
      </c>
      <c r="C135" t="s">
        <v>93</v>
      </c>
      <c r="D135" s="12" t="s">
        <v>1070</v>
      </c>
      <c r="E135" s="5">
        <f>VLOOKUP(A135,'Base Cost'!$A$5:$AF$361,28,FALSE)</f>
        <v>1299003.6957809855</v>
      </c>
      <c r="F135" s="5">
        <f>VLOOKUP(A135,'B.spe ed'!$A$5:$R$360,18,FALSE)</f>
        <v>359591.09</v>
      </c>
      <c r="G135" s="5">
        <f>VLOOKUP(A135,'C.DPIA'!$A$5:$M$360,13,FALSE)</f>
        <v>138898.6271418462</v>
      </c>
      <c r="H135" s="5">
        <f>VLOOKUP(A135,D.EL!$A$5:$M$359,13,FALSE)</f>
        <v>867.84153300000014</v>
      </c>
      <c r="I135" s="132">
        <f>VLOOKUP(A135,E.CTE!$A$5:$R$360,18,FALSE)</f>
        <v>0</v>
      </c>
      <c r="J135" s="5">
        <f t="shared" si="18"/>
        <v>1798361.2544558318</v>
      </c>
      <c r="K135" s="5">
        <v>1469431.64</v>
      </c>
      <c r="L135" s="5">
        <f t="shared" si="19"/>
        <v>1798361.2544558318</v>
      </c>
      <c r="M135" s="5">
        <f>VLOOKUP(A135,G.Transportation!$A$5:$G$359,7,FALSE)</f>
        <v>0</v>
      </c>
      <c r="N135" s="5">
        <f t="shared" si="20"/>
        <v>67829.667600000001</v>
      </c>
      <c r="O135" s="5">
        <v>1227868.69</v>
      </c>
      <c r="P135">
        <v>144.52000000000001</v>
      </c>
      <c r="Q135" s="5">
        <f t="shared" si="21"/>
        <v>8536.2652338776625</v>
      </c>
      <c r="R135" s="1">
        <f>VLOOKUP(A135,'ADM Data'!$A$2:$J$357,10,FALSE)</f>
        <v>169.57416900000001</v>
      </c>
      <c r="S135" s="5">
        <f t="shared" si="22"/>
        <v>11005.16</v>
      </c>
      <c r="T135" s="5">
        <f t="shared" si="23"/>
        <v>0</v>
      </c>
      <c r="U135" s="5">
        <f t="shared" si="24"/>
        <v>6782.9667600000002</v>
      </c>
      <c r="V135" s="5">
        <f t="shared" si="25"/>
        <v>165992.45731721583</v>
      </c>
      <c r="W135" s="5">
        <f t="shared" si="26"/>
        <v>2038966.3461330477</v>
      </c>
    </row>
    <row r="136" spans="1:23">
      <c r="A136" t="s">
        <v>570</v>
      </c>
      <c r="B136" t="s">
        <v>571</v>
      </c>
      <c r="C136" t="s">
        <v>93</v>
      </c>
      <c r="D136" s="12" t="s">
        <v>1070</v>
      </c>
      <c r="E136" s="5">
        <f>VLOOKUP(A136,'Base Cost'!$A$5:$AF$361,28,FALSE)</f>
        <v>1423195.7196795433</v>
      </c>
      <c r="F136" s="5">
        <f>VLOOKUP(A136,'B.spe ed'!$A$5:$R$360,18,FALSE)</f>
        <v>289709.24</v>
      </c>
      <c r="G136" s="5">
        <f>VLOOKUP(A136,'C.DPIA'!$A$5:$M$360,13,FALSE)</f>
        <v>275983.77710233239</v>
      </c>
      <c r="H136" s="5">
        <f>VLOOKUP(A136,D.EL!$A$5:$M$359,13,FALSE)</f>
        <v>49400.28338951023</v>
      </c>
      <c r="I136" s="132">
        <f>VLOOKUP(A136,E.CTE!$A$5:$R$360,18,FALSE)</f>
        <v>1024961.4609931622</v>
      </c>
      <c r="J136" s="5">
        <f t="shared" si="18"/>
        <v>3063250.4811645481</v>
      </c>
      <c r="K136" s="5">
        <v>2419910.87</v>
      </c>
      <c r="L136" s="5">
        <f t="shared" si="19"/>
        <v>3063250.4811645481</v>
      </c>
      <c r="M136" s="5">
        <f>VLOOKUP(A136,G.Transportation!$A$5:$G$359,7,FALSE)</f>
        <v>0</v>
      </c>
      <c r="N136" s="5">
        <f t="shared" si="20"/>
        <v>74293.201199999996</v>
      </c>
      <c r="O136" s="5">
        <v>1426861.84</v>
      </c>
      <c r="P136">
        <v>168.77</v>
      </c>
      <c r="Q136" s="5">
        <f t="shared" si="21"/>
        <v>8494.5555584523318</v>
      </c>
      <c r="R136" s="1">
        <f>VLOOKUP(A136,'ADM Data'!$A$2:$J$357,10,FALSE)</f>
        <v>185.733003</v>
      </c>
      <c r="S136" s="5">
        <f t="shared" si="22"/>
        <v>16892.759999999998</v>
      </c>
      <c r="T136" s="5">
        <f t="shared" si="23"/>
        <v>0</v>
      </c>
      <c r="U136" s="5">
        <f t="shared" si="24"/>
        <v>7429.3201200000003</v>
      </c>
      <c r="V136" s="5">
        <f t="shared" si="25"/>
        <v>181809.9876572346</v>
      </c>
      <c r="W136" s="5">
        <f t="shared" si="26"/>
        <v>3326782.9901417824</v>
      </c>
    </row>
    <row r="137" spans="1:23">
      <c r="A137" t="s">
        <v>614</v>
      </c>
      <c r="B137" t="s">
        <v>615</v>
      </c>
      <c r="C137" t="s">
        <v>80</v>
      </c>
      <c r="D137" s="12" t="s">
        <v>1823</v>
      </c>
      <c r="E137" s="5">
        <f>VLOOKUP(A137,'Base Cost'!$A$5:$AF$361,28,FALSE)</f>
        <v>11207795.84545245</v>
      </c>
      <c r="F137" s="5">
        <f>VLOOKUP(A137,'B.spe ed'!$A$5:$R$360,18,FALSE)</f>
        <v>2369336.7599999998</v>
      </c>
      <c r="G137" s="5">
        <f>VLOOKUP(A137,'C.DPIA'!$A$5:$M$360,13,FALSE)</f>
        <v>0</v>
      </c>
      <c r="H137" s="5">
        <f>VLOOKUP(A137,D.EL!$A$5:$M$359,13,FALSE)</f>
        <v>33448.08045322141</v>
      </c>
      <c r="I137" s="132">
        <f>VLOOKUP(A137,E.CTE!$A$5:$R$360,18,FALSE)</f>
        <v>399039.87752349908</v>
      </c>
      <c r="J137" s="5">
        <f t="shared" si="18"/>
        <v>14009620.563429169</v>
      </c>
      <c r="K137" s="5">
        <v>9597683.0399999991</v>
      </c>
      <c r="L137" s="5">
        <f t="shared" si="19"/>
        <v>14009620.563429169</v>
      </c>
      <c r="M137" s="5">
        <f>VLOOKUP(A137,G.Transportation!$A$5:$G$359,7,FALSE)</f>
        <v>0</v>
      </c>
      <c r="N137" s="5">
        <f t="shared" si="20"/>
        <v>0</v>
      </c>
      <c r="O137" s="5">
        <v>0</v>
      </c>
      <c r="P137">
        <v>0</v>
      </c>
      <c r="Q137" s="5">
        <f t="shared" si="21"/>
        <v>0</v>
      </c>
      <c r="R137" s="1">
        <f>VLOOKUP(A137,'ADM Data'!$A$2:$J$357,10,FALSE)</f>
        <v>1422.409163</v>
      </c>
      <c r="S137" s="5">
        <f t="shared" si="22"/>
        <v>9849.2199999999993</v>
      </c>
      <c r="T137" s="5">
        <f t="shared" si="23"/>
        <v>0</v>
      </c>
      <c r="U137" s="5">
        <f t="shared" si="24"/>
        <v>56896.366520000003</v>
      </c>
      <c r="V137" s="5">
        <f t="shared" si="25"/>
        <v>34809.133028523669</v>
      </c>
      <c r="W137" s="5">
        <f t="shared" si="26"/>
        <v>14101326.062977694</v>
      </c>
    </row>
    <row r="138" spans="1:23">
      <c r="A138" t="s">
        <v>215</v>
      </c>
      <c r="B138" t="s">
        <v>1864</v>
      </c>
      <c r="C138" t="s">
        <v>72</v>
      </c>
      <c r="D138" s="12" t="s">
        <v>1070</v>
      </c>
      <c r="E138" s="5">
        <f>VLOOKUP(A138,'Base Cost'!$A$5:$AF$361,28,FALSE)</f>
        <v>1169307.2189359728</v>
      </c>
      <c r="F138" s="5">
        <f>VLOOKUP(A138,'B.spe ed'!$A$5:$R$360,18,FALSE)</f>
        <v>148847.17773200001</v>
      </c>
      <c r="G138" s="5">
        <f>VLOOKUP(A138,'C.DPIA'!$A$5:$M$360,13,FALSE)</f>
        <v>159357.98626795519</v>
      </c>
      <c r="H138" s="5">
        <f>VLOOKUP(A138,D.EL!$A$5:$M$359,13,FALSE)</f>
        <v>8147.836391100589</v>
      </c>
      <c r="I138" s="132">
        <f>VLOOKUP(A138,E.CTE!$A$5:$R$360,18,FALSE)</f>
        <v>326980.11889868038</v>
      </c>
      <c r="J138" s="5">
        <f t="shared" si="18"/>
        <v>1812640.338225709</v>
      </c>
      <c r="K138" s="5">
        <v>1079416.6399999999</v>
      </c>
      <c r="L138" s="5">
        <f t="shared" si="19"/>
        <v>1812640.338225709</v>
      </c>
      <c r="M138" s="5">
        <f>VLOOKUP(A138,G.Transportation!$A$5:$G$359,7,FALSE)</f>
        <v>0</v>
      </c>
      <c r="N138" s="5">
        <f t="shared" si="20"/>
        <v>61059.254399999998</v>
      </c>
      <c r="O138" s="5">
        <v>1216610.96</v>
      </c>
      <c r="P138">
        <v>118.46</v>
      </c>
      <c r="Q138" s="5">
        <f t="shared" si="21"/>
        <v>10310.30589903765</v>
      </c>
      <c r="R138" s="1">
        <f>VLOOKUP(A138,'ADM Data'!$A$2:$J$357,10,FALSE)</f>
        <v>152.64813599999999</v>
      </c>
      <c r="S138" s="5">
        <f t="shared" si="22"/>
        <v>12274.63</v>
      </c>
      <c r="T138" s="5">
        <f t="shared" si="23"/>
        <v>0</v>
      </c>
      <c r="U138" s="5">
        <f t="shared" si="24"/>
        <v>6105.92544</v>
      </c>
      <c r="V138" s="5">
        <f t="shared" si="25"/>
        <v>149423.93260103519</v>
      </c>
      <c r="W138" s="5">
        <f t="shared" si="26"/>
        <v>2029229.450666744</v>
      </c>
    </row>
    <row r="139" spans="1:23">
      <c r="A139" t="s">
        <v>2780</v>
      </c>
      <c r="B139" t="s">
        <v>2781</v>
      </c>
      <c r="C139" t="s">
        <v>80</v>
      </c>
      <c r="D139" s="12" t="s">
        <v>1070</v>
      </c>
      <c r="E139" s="5">
        <f>VLOOKUP(A139,'Base Cost'!$A$5:$AF$361,28,FALSE)</f>
        <v>944860.03256611899</v>
      </c>
      <c r="F139" s="5">
        <f>VLOOKUP(A139,'B.spe ed'!$A$5:$R$360,18,FALSE)</f>
        <v>118603.58000000002</v>
      </c>
      <c r="G139" s="5">
        <f>VLOOKUP(A139,'C.DPIA'!$A$5:$M$360,13,FALSE)</f>
        <v>10565.033936351203</v>
      </c>
      <c r="H139" s="5">
        <f>VLOOKUP(A139,D.EL!$A$5:$M$359,13,FALSE)</f>
        <v>0</v>
      </c>
      <c r="I139" s="132">
        <f>VLOOKUP(A139,E.CTE!$A$5:$R$360,18,FALSE)</f>
        <v>0</v>
      </c>
      <c r="J139" s="5">
        <f t="shared" si="18"/>
        <v>1074028.6465024704</v>
      </c>
      <c r="K139" s="5">
        <v>971369.6</v>
      </c>
      <c r="L139" s="5">
        <f t="shared" si="19"/>
        <v>1074028.6465024704</v>
      </c>
      <c r="M139" s="5">
        <f>VLOOKUP(A139,G.Transportation!$A$5:$G$359,7,FALSE)</f>
        <v>0</v>
      </c>
      <c r="N139" s="5">
        <f t="shared" si="20"/>
        <v>47581.328000000001</v>
      </c>
      <c r="O139" s="5">
        <v>0</v>
      </c>
      <c r="P139">
        <v>0</v>
      </c>
      <c r="Q139" s="5">
        <f t="shared" si="21"/>
        <v>0</v>
      </c>
      <c r="R139" s="1">
        <f>VLOOKUP(A139,'ADM Data'!$A$2:$J$357,10,FALSE)</f>
        <v>118.95332000000001</v>
      </c>
      <c r="S139" s="5">
        <f t="shared" si="22"/>
        <v>9428.99</v>
      </c>
      <c r="T139" s="5">
        <f t="shared" si="23"/>
        <v>0</v>
      </c>
      <c r="U139" s="5">
        <f t="shared" si="24"/>
        <v>4758.1328000000003</v>
      </c>
      <c r="V139" s="5">
        <f t="shared" si="25"/>
        <v>116440.81176562401</v>
      </c>
      <c r="W139" s="5">
        <f t="shared" si="26"/>
        <v>1242808.9190680943</v>
      </c>
    </row>
    <row r="140" spans="1:23">
      <c r="A140" t="s">
        <v>66</v>
      </c>
      <c r="B140" t="s">
        <v>67</v>
      </c>
      <c r="C140" t="s">
        <v>68</v>
      </c>
      <c r="D140" s="12" t="s">
        <v>1070</v>
      </c>
      <c r="E140" s="5">
        <f>VLOOKUP(A140,'Base Cost'!$A$5:$AF$361,28,FALSE)</f>
        <v>2992235.5823211921</v>
      </c>
      <c r="F140" s="5">
        <f>VLOOKUP(A140,'B.spe ed'!$A$5:$R$360,18,FALSE)</f>
        <v>655109.73850279581</v>
      </c>
      <c r="G140" s="5">
        <f>VLOOKUP(A140,'C.DPIA'!$A$5:$M$360,13,FALSE)</f>
        <v>313859.67305229488</v>
      </c>
      <c r="H140" s="5">
        <f>VLOOKUP(A140,D.EL!$A$5:$M$359,13,FALSE)</f>
        <v>0</v>
      </c>
      <c r="I140" s="132">
        <f>VLOOKUP(A140,E.CTE!$A$5:$R$360,18,FALSE)</f>
        <v>63300.697597598119</v>
      </c>
      <c r="J140" s="5">
        <f t="shared" si="18"/>
        <v>4024505.6914738812</v>
      </c>
      <c r="K140" s="5">
        <v>2261829.92</v>
      </c>
      <c r="L140" s="5">
        <f t="shared" si="19"/>
        <v>4024505.6914738812</v>
      </c>
      <c r="M140" s="5">
        <f>VLOOKUP(A140,G.Transportation!$A$5:$G$359,7,FALSE)</f>
        <v>0</v>
      </c>
      <c r="N140" s="5">
        <f t="shared" si="20"/>
        <v>153775.02600000001</v>
      </c>
      <c r="O140" s="5">
        <v>2841561.83</v>
      </c>
      <c r="P140">
        <v>330.83</v>
      </c>
      <c r="Q140" s="5">
        <f t="shared" si="21"/>
        <v>8629.27030922226</v>
      </c>
      <c r="R140" s="1">
        <f>VLOOKUP(A140,'ADM Data'!$A$2:$J$357,10,FALSE)</f>
        <v>384.43756500000001</v>
      </c>
      <c r="S140" s="5">
        <f t="shared" si="22"/>
        <v>10868.55</v>
      </c>
      <c r="T140" s="5">
        <f t="shared" si="23"/>
        <v>0</v>
      </c>
      <c r="U140" s="5">
        <f t="shared" si="24"/>
        <v>15377.5026</v>
      </c>
      <c r="V140" s="5">
        <f t="shared" si="25"/>
        <v>376317.55163958302</v>
      </c>
      <c r="W140" s="5">
        <f t="shared" si="26"/>
        <v>4569975.7717134645</v>
      </c>
    </row>
    <row r="141" spans="1:23">
      <c r="A141" t="s">
        <v>506</v>
      </c>
      <c r="B141" t="s">
        <v>1940</v>
      </c>
      <c r="C141" t="s">
        <v>80</v>
      </c>
      <c r="D141" s="12" t="s">
        <v>1070</v>
      </c>
      <c r="E141" s="5">
        <f>VLOOKUP(A141,'Base Cost'!$A$5:$AF$361,28,FALSE)</f>
        <v>2395992.7340130974</v>
      </c>
      <c r="F141" s="5">
        <f>VLOOKUP(A141,'B.spe ed'!$A$5:$R$360,18,FALSE)</f>
        <v>112386.65</v>
      </c>
      <c r="G141" s="5">
        <f>VLOOKUP(A141,'C.DPIA'!$A$5:$M$360,13,FALSE)</f>
        <v>68731.082524409416</v>
      </c>
      <c r="H141" s="5">
        <f>VLOOKUP(A141,D.EL!$A$5:$M$359,13,FALSE)</f>
        <v>94357.834575291155</v>
      </c>
      <c r="I141" s="132">
        <f>VLOOKUP(A141,E.CTE!$A$5:$R$360,18,FALSE)</f>
        <v>0</v>
      </c>
      <c r="J141" s="5">
        <f t="shared" si="18"/>
        <v>2671468.301112798</v>
      </c>
      <c r="K141" s="5">
        <v>1846031.87</v>
      </c>
      <c r="L141" s="5">
        <f t="shared" si="19"/>
        <v>2671468.301112798</v>
      </c>
      <c r="M141" s="5">
        <f>VLOOKUP(A141,G.Transportation!$A$5:$G$359,7,FALSE)</f>
        <v>0</v>
      </c>
      <c r="N141" s="5">
        <f t="shared" si="20"/>
        <v>115844.45760000001</v>
      </c>
      <c r="O141" s="5">
        <v>2005768.84</v>
      </c>
      <c r="P141">
        <v>262.60000000000002</v>
      </c>
      <c r="Q141" s="5">
        <f t="shared" si="21"/>
        <v>7678.1943945163739</v>
      </c>
      <c r="R141" s="1">
        <f>VLOOKUP(A141,'ADM Data'!$A$2:$J$357,10,FALSE)</f>
        <v>289.61114400000002</v>
      </c>
      <c r="S141" s="5">
        <f t="shared" si="22"/>
        <v>9624.33</v>
      </c>
      <c r="T141" s="5">
        <f t="shared" si="23"/>
        <v>0</v>
      </c>
      <c r="U141" s="5">
        <f t="shared" si="24"/>
        <v>11584.445760000001</v>
      </c>
      <c r="V141" s="5">
        <f t="shared" si="25"/>
        <v>283494.03533866082</v>
      </c>
      <c r="W141" s="5">
        <f t="shared" si="26"/>
        <v>3082391.2398114586</v>
      </c>
    </row>
    <row r="142" spans="1:23">
      <c r="A142" t="s">
        <v>435</v>
      </c>
      <c r="B142" t="s">
        <v>436</v>
      </c>
      <c r="C142" t="s">
        <v>140</v>
      </c>
      <c r="D142" s="12" t="s">
        <v>807</v>
      </c>
      <c r="E142" s="5">
        <f>VLOOKUP(A142,'Base Cost'!$A$5:$AF$361,28,FALSE)</f>
        <v>7055755.2351850718</v>
      </c>
      <c r="F142" s="5">
        <f>VLOOKUP(A142,'B.spe ed'!$A$5:$R$360,18,FALSE)</f>
        <v>616949.56546399998</v>
      </c>
      <c r="G142" s="5">
        <f>VLOOKUP(A142,'C.DPIA'!$A$5:$M$360,13,FALSE)</f>
        <v>37045.652176596566</v>
      </c>
      <c r="H142" s="5">
        <f>VLOOKUP(A142,D.EL!$A$5:$M$359,13,FALSE)</f>
        <v>0</v>
      </c>
      <c r="I142" s="132">
        <f>VLOOKUP(A142,E.CTE!$A$5:$R$360,18,FALSE)</f>
        <v>0</v>
      </c>
      <c r="J142" s="5">
        <f t="shared" si="18"/>
        <v>7709750.4528256683</v>
      </c>
      <c r="K142" s="5">
        <v>5404338.3600000003</v>
      </c>
      <c r="L142" s="5">
        <f t="shared" si="19"/>
        <v>7709750.4528256683</v>
      </c>
      <c r="M142" s="5">
        <f>VLOOKUP(A142,G.Transportation!$A$5:$G$359,7,FALSE)</f>
        <v>0</v>
      </c>
      <c r="N142" s="5">
        <f t="shared" si="20"/>
        <v>0</v>
      </c>
      <c r="O142" s="5">
        <v>5610207.7199999997</v>
      </c>
      <c r="P142">
        <v>641.46</v>
      </c>
      <c r="Q142" s="5">
        <f t="shared" si="21"/>
        <v>8786.0777551211286</v>
      </c>
      <c r="R142" s="1">
        <f>VLOOKUP(A142,'ADM Data'!$A$2:$J$357,10,FALSE)</f>
        <v>902.61208499999998</v>
      </c>
      <c r="S142" s="5">
        <f t="shared" si="22"/>
        <v>8541.6</v>
      </c>
      <c r="T142" s="5">
        <f t="shared" si="23"/>
        <v>220668.57628600096</v>
      </c>
      <c r="U142" s="5">
        <f t="shared" si="24"/>
        <v>36104.483399999997</v>
      </c>
      <c r="V142" s="5">
        <f t="shared" si="25"/>
        <v>883547.29306304699</v>
      </c>
      <c r="W142" s="5">
        <f t="shared" si="26"/>
        <v>8850070.805574717</v>
      </c>
    </row>
    <row r="143" spans="1:23">
      <c r="A143" t="s">
        <v>390</v>
      </c>
      <c r="B143" t="s">
        <v>391</v>
      </c>
      <c r="C143" t="s">
        <v>80</v>
      </c>
      <c r="D143" s="12" t="s">
        <v>1070</v>
      </c>
      <c r="E143" s="5">
        <f>VLOOKUP(A143,'Base Cost'!$A$5:$AF$361,28,FALSE)</f>
        <v>1817908.3870267568</v>
      </c>
      <c r="F143" s="5">
        <f>VLOOKUP(A143,'B.spe ed'!$A$5:$R$360,18,FALSE)</f>
        <v>0</v>
      </c>
      <c r="G143" s="5">
        <f>VLOOKUP(A143,'C.DPIA'!$A$5:$M$360,13,FALSE)</f>
        <v>177874.78908106076</v>
      </c>
      <c r="H143" s="5">
        <f>VLOOKUP(A143,D.EL!$A$5:$M$359,13,FALSE)</f>
        <v>219296.80412097456</v>
      </c>
      <c r="I143" s="132">
        <f>VLOOKUP(A143,E.CTE!$A$5:$R$360,18,FALSE)</f>
        <v>0</v>
      </c>
      <c r="J143" s="5">
        <f t="shared" si="18"/>
        <v>2215079.9802287919</v>
      </c>
      <c r="K143" s="5">
        <v>1453216.21</v>
      </c>
      <c r="L143" s="5">
        <f t="shared" si="19"/>
        <v>2215079.9802287919</v>
      </c>
      <c r="M143" s="5">
        <f>VLOOKUP(A143,G.Transportation!$A$5:$G$359,7,FALSE)</f>
        <v>0</v>
      </c>
      <c r="N143" s="5">
        <f t="shared" si="20"/>
        <v>88727.355599999995</v>
      </c>
      <c r="O143" s="5">
        <v>1503656.42</v>
      </c>
      <c r="P143">
        <v>211.67</v>
      </c>
      <c r="Q143" s="5">
        <f t="shared" si="21"/>
        <v>7143.8567279255449</v>
      </c>
      <c r="R143" s="1">
        <f>VLOOKUP(A143,'ADM Data'!$A$2:$J$357,10,FALSE)</f>
        <v>221.818389</v>
      </c>
      <c r="S143" s="5">
        <f t="shared" si="22"/>
        <v>10386.01</v>
      </c>
      <c r="T143" s="5">
        <f t="shared" si="23"/>
        <v>0</v>
      </c>
      <c r="U143" s="5">
        <f t="shared" si="24"/>
        <v>8872.7355599999992</v>
      </c>
      <c r="V143" s="5">
        <f t="shared" si="25"/>
        <v>217133.18535121981</v>
      </c>
      <c r="W143" s="5">
        <f t="shared" si="26"/>
        <v>2529813.2567400117</v>
      </c>
    </row>
    <row r="144" spans="1:23">
      <c r="A144" t="s">
        <v>760</v>
      </c>
      <c r="B144" t="s">
        <v>761</v>
      </c>
      <c r="C144" t="s">
        <v>230</v>
      </c>
      <c r="D144" s="12" t="s">
        <v>1823</v>
      </c>
      <c r="E144" s="5">
        <f>VLOOKUP(A144,'Base Cost'!$A$5:$AF$361,28,FALSE)</f>
        <v>6539240.9455127697</v>
      </c>
      <c r="F144" s="5">
        <f>VLOOKUP(A144,'B.spe ed'!$A$5:$R$360,18,FALSE)</f>
        <v>1995555.41</v>
      </c>
      <c r="G144" s="5">
        <f>VLOOKUP(A144,'C.DPIA'!$A$5:$M$360,13,FALSE)</f>
        <v>0</v>
      </c>
      <c r="H144" s="5">
        <f>VLOOKUP(A144,D.EL!$A$5:$M$359,13,FALSE)</f>
        <v>13138.099002449786</v>
      </c>
      <c r="I144" s="132">
        <f>VLOOKUP(A144,E.CTE!$A$5:$R$360,18,FALSE)</f>
        <v>642677.64314426866</v>
      </c>
      <c r="J144" s="5">
        <f t="shared" si="18"/>
        <v>9190612.0976594891</v>
      </c>
      <c r="K144" s="5">
        <v>5080056.7699999996</v>
      </c>
      <c r="L144" s="5">
        <f t="shared" si="19"/>
        <v>9190612.0976594891</v>
      </c>
      <c r="M144" s="5">
        <f>VLOOKUP(A144,G.Transportation!$A$5:$G$359,7,FALSE)</f>
        <v>0</v>
      </c>
      <c r="N144" s="5">
        <f t="shared" si="20"/>
        <v>0</v>
      </c>
      <c r="O144" s="5">
        <v>5826295.46</v>
      </c>
      <c r="P144">
        <v>731.85</v>
      </c>
      <c r="Q144" s="5">
        <f t="shared" si="21"/>
        <v>8001.1313903122218</v>
      </c>
      <c r="R144" s="1">
        <f>VLOOKUP(A144,'ADM Data'!$A$2:$J$357,10,FALSE)</f>
        <v>818.90031500000009</v>
      </c>
      <c r="S144" s="5">
        <f t="shared" si="22"/>
        <v>11223.11</v>
      </c>
      <c r="T144" s="5">
        <f t="shared" si="23"/>
        <v>0</v>
      </c>
      <c r="U144" s="5">
        <f t="shared" si="24"/>
        <v>32756.012600000002</v>
      </c>
      <c r="V144" s="5">
        <f t="shared" si="25"/>
        <v>20040.091658165828</v>
      </c>
      <c r="W144" s="5">
        <f t="shared" si="26"/>
        <v>9243408.2019176539</v>
      </c>
    </row>
    <row r="145" spans="1:23">
      <c r="A145" t="s">
        <v>339</v>
      </c>
      <c r="B145" t="s">
        <v>1897</v>
      </c>
      <c r="C145" t="s">
        <v>93</v>
      </c>
      <c r="D145" s="12" t="s">
        <v>1070</v>
      </c>
      <c r="E145" s="5">
        <f>VLOOKUP(A145,'Base Cost'!$A$5:$AF$361,28,FALSE)</f>
        <v>2453915.3080039299</v>
      </c>
      <c r="F145" s="5">
        <f>VLOOKUP(A145,'B.spe ed'!$A$5:$R$360,18,FALSE)</f>
        <v>1024535.26</v>
      </c>
      <c r="G145" s="5">
        <f>VLOOKUP(A145,'C.DPIA'!$A$5:$M$360,13,FALSE)</f>
        <v>287148.4725835002</v>
      </c>
      <c r="H145" s="5">
        <f>VLOOKUP(A145,D.EL!$A$5:$M$359,13,FALSE)</f>
        <v>14249.79819011861</v>
      </c>
      <c r="I145" s="132">
        <f>VLOOKUP(A145,E.CTE!$A$5:$R$360,18,FALSE)</f>
        <v>0</v>
      </c>
      <c r="J145" s="5">
        <f t="shared" si="18"/>
        <v>3779848.8387775491</v>
      </c>
      <c r="K145" s="5">
        <v>3387724.09</v>
      </c>
      <c r="L145" s="5">
        <f t="shared" si="19"/>
        <v>3779848.8387775491</v>
      </c>
      <c r="M145" s="5">
        <f>VLOOKUP(A145,G.Transportation!$A$5:$G$359,7,FALSE)</f>
        <v>0</v>
      </c>
      <c r="N145" s="5">
        <f t="shared" si="20"/>
        <v>120978.8112</v>
      </c>
      <c r="O145" s="5">
        <v>3233814.77</v>
      </c>
      <c r="P145">
        <v>343.45</v>
      </c>
      <c r="Q145" s="5">
        <f t="shared" si="21"/>
        <v>9455.7584684815847</v>
      </c>
      <c r="R145" s="1">
        <f>VLOOKUP(A145,'ADM Data'!$A$2:$J$357,10,FALSE)</f>
        <v>302.44702799999999</v>
      </c>
      <c r="S145" s="5">
        <f t="shared" si="22"/>
        <v>12897.56</v>
      </c>
      <c r="T145" s="5">
        <f t="shared" si="23"/>
        <v>0</v>
      </c>
      <c r="U145" s="5">
        <f t="shared" si="24"/>
        <v>12097.88112</v>
      </c>
      <c r="V145" s="5">
        <f t="shared" si="25"/>
        <v>296058.80236398958</v>
      </c>
      <c r="W145" s="5">
        <f t="shared" si="26"/>
        <v>4208984.3334615389</v>
      </c>
    </row>
    <row r="146" spans="1:23">
      <c r="A146" t="s">
        <v>664</v>
      </c>
      <c r="B146" t="s">
        <v>665</v>
      </c>
      <c r="C146" t="s">
        <v>93</v>
      </c>
      <c r="D146" s="12" t="s">
        <v>1070</v>
      </c>
      <c r="E146" s="5">
        <f>VLOOKUP(A146,'Base Cost'!$A$5:$AF$361,28,FALSE)</f>
        <v>1011479.893047051</v>
      </c>
      <c r="F146" s="5">
        <f>VLOOKUP(A146,'B.spe ed'!$A$5:$R$360,18,FALSE)</f>
        <v>623608.49</v>
      </c>
      <c r="G146" s="5">
        <f>VLOOKUP(A146,'C.DPIA'!$A$5:$M$360,13,FALSE)</f>
        <v>117574.78171038072</v>
      </c>
      <c r="H146" s="5">
        <f>VLOOKUP(A146,D.EL!$A$5:$M$359,13,FALSE)</f>
        <v>6456.3107638082056</v>
      </c>
      <c r="I146" s="132">
        <f>VLOOKUP(A146,E.CTE!$A$5:$R$360,18,FALSE)</f>
        <v>0</v>
      </c>
      <c r="J146" s="5">
        <f t="shared" si="18"/>
        <v>1759119.4755212399</v>
      </c>
      <c r="K146" s="5">
        <v>2120824.0299999998</v>
      </c>
      <c r="L146" s="5">
        <f t="shared" si="19"/>
        <v>1759119.4755212399</v>
      </c>
      <c r="M146" s="5">
        <f>VLOOKUP(A146,G.Transportation!$A$5:$G$359,7,FALSE)</f>
        <v>0</v>
      </c>
      <c r="N146" s="5">
        <f t="shared" si="20"/>
        <v>52814.459599999995</v>
      </c>
      <c r="O146" s="5">
        <v>1990792.23</v>
      </c>
      <c r="P146">
        <v>200.69</v>
      </c>
      <c r="Q146" s="5">
        <f t="shared" si="21"/>
        <v>9959.8180537146836</v>
      </c>
      <c r="R146" s="1">
        <f>VLOOKUP(A146,'ADM Data'!$A$2:$J$357,10,FALSE)</f>
        <v>132.03614899999999</v>
      </c>
      <c r="S146" s="5">
        <f t="shared" si="22"/>
        <v>13723.01</v>
      </c>
      <c r="T146" s="5">
        <f t="shared" si="23"/>
        <v>0</v>
      </c>
      <c r="U146" s="5">
        <f t="shared" si="24"/>
        <v>5281.44596</v>
      </c>
      <c r="V146" s="5">
        <f t="shared" si="25"/>
        <v>129247.30786805181</v>
      </c>
      <c r="W146" s="5">
        <f t="shared" si="26"/>
        <v>1946462.6889492916</v>
      </c>
    </row>
    <row r="147" spans="1:23">
      <c r="A147" t="s">
        <v>529</v>
      </c>
      <c r="B147" t="s">
        <v>1945</v>
      </c>
      <c r="C147" t="s">
        <v>93</v>
      </c>
      <c r="D147" s="12" t="s">
        <v>1823</v>
      </c>
      <c r="E147" s="5">
        <f>VLOOKUP(A147,'Base Cost'!$A$5:$AF$361,28,FALSE)</f>
        <v>15852652.93386355</v>
      </c>
      <c r="F147" s="5">
        <f>VLOOKUP(A147,'B.spe ed'!$A$5:$R$360,18,FALSE)</f>
        <v>2406491.1554640001</v>
      </c>
      <c r="G147" s="5">
        <f>VLOOKUP(A147,'C.DPIA'!$A$5:$M$360,13,FALSE)</f>
        <v>0</v>
      </c>
      <c r="H147" s="5">
        <f>VLOOKUP(A147,D.EL!$A$5:$M$359,13,FALSE)</f>
        <v>33137.456123934659</v>
      </c>
      <c r="I147" s="132">
        <f>VLOOKUP(A147,E.CTE!$A$5:$R$360,18,FALSE)</f>
        <v>12899.201294546618</v>
      </c>
      <c r="J147" s="5">
        <f t="shared" si="18"/>
        <v>18305180.74674603</v>
      </c>
      <c r="K147" s="5">
        <v>5885064.04</v>
      </c>
      <c r="L147" s="5">
        <f t="shared" si="19"/>
        <v>18305180.74674603</v>
      </c>
      <c r="M147" s="5">
        <f>VLOOKUP(A147,G.Transportation!$A$5:$G$359,7,FALSE)</f>
        <v>0</v>
      </c>
      <c r="N147" s="5">
        <f t="shared" si="20"/>
        <v>0</v>
      </c>
      <c r="O147" s="5">
        <v>9120025.5099999998</v>
      </c>
      <c r="P147">
        <v>1286.9000000000001</v>
      </c>
      <c r="Q147" s="5">
        <f t="shared" si="21"/>
        <v>7126.8975538114846</v>
      </c>
      <c r="R147" s="1">
        <f>VLOOKUP(A147,'ADM Data'!$A$2:$J$357,10,FALSE)</f>
        <v>2010.9319579999999</v>
      </c>
      <c r="S147" s="5">
        <f t="shared" si="22"/>
        <v>9102.83</v>
      </c>
      <c r="T147" s="5">
        <f t="shared" si="23"/>
        <v>0</v>
      </c>
      <c r="U147" s="5">
        <f t="shared" si="24"/>
        <v>80437.278319999998</v>
      </c>
      <c r="V147" s="5">
        <f t="shared" si="25"/>
        <v>49211.436384237888</v>
      </c>
      <c r="W147" s="5">
        <f t="shared" si="26"/>
        <v>18434829.461450268</v>
      </c>
    </row>
    <row r="148" spans="1:23">
      <c r="A148" s="115" t="s">
        <v>726</v>
      </c>
      <c r="B148" t="s">
        <v>727</v>
      </c>
      <c r="C148" t="s">
        <v>93</v>
      </c>
      <c r="D148" s="12" t="s">
        <v>1070</v>
      </c>
      <c r="E148" s="5">
        <f>VLOOKUP(A148,'Base Cost'!$A$5:$AF$361,28,FALSE)</f>
        <v>5481167.456223608</v>
      </c>
      <c r="F148" s="5">
        <f>VLOOKUP(A148,'B.spe ed'!$A$5:$R$360,18,FALSE)</f>
        <v>397949.44</v>
      </c>
      <c r="G148" s="5">
        <f>VLOOKUP(A148,'C.DPIA'!$A$5:$M$360,13,FALSE)</f>
        <v>686283.92749014334</v>
      </c>
      <c r="H148" s="5">
        <f>VLOOKUP(A148,D.EL!$A$5:$M$359,13,FALSE)</f>
        <v>315144.1634011775</v>
      </c>
      <c r="I148" s="132">
        <f>VLOOKUP(A148,E.CTE!$A$5:$R$360,18,FALSE)</f>
        <v>0</v>
      </c>
      <c r="J148" s="5">
        <f t="shared" si="18"/>
        <v>6880544.9871149287</v>
      </c>
      <c r="K148" s="5">
        <v>5827319.0499999998</v>
      </c>
      <c r="L148" s="5">
        <f t="shared" si="19"/>
        <v>6880544.9871149287</v>
      </c>
      <c r="M148" s="5">
        <f>VLOOKUP(A148,G.Transportation!$A$5:$G$359,7,FALSE)</f>
        <v>0</v>
      </c>
      <c r="N148" s="5">
        <f t="shared" si="20"/>
        <v>268276.23199999996</v>
      </c>
      <c r="O148" s="5">
        <v>5938951.6100000003</v>
      </c>
      <c r="P148">
        <v>728.87</v>
      </c>
      <c r="Q148" s="5">
        <f t="shared" si="21"/>
        <v>8188.2430606280959</v>
      </c>
      <c r="R148" s="1">
        <f>VLOOKUP(A148,'ADM Data'!$A$2:$J$357,10,FALSE)</f>
        <v>670.69057999999995</v>
      </c>
      <c r="S148" s="5">
        <f t="shared" si="22"/>
        <v>10658.9</v>
      </c>
      <c r="T148" s="5">
        <f t="shared" si="23"/>
        <v>0</v>
      </c>
      <c r="U148" s="5">
        <f t="shared" si="24"/>
        <v>26827.623199999998</v>
      </c>
      <c r="V148" s="5">
        <f t="shared" si="25"/>
        <v>656524.38770735601</v>
      </c>
      <c r="W148" s="5">
        <f t="shared" si="26"/>
        <v>7832173.2300222851</v>
      </c>
    </row>
    <row r="149" spans="1:23">
      <c r="A149" t="s">
        <v>85</v>
      </c>
      <c r="B149" t="s">
        <v>86</v>
      </c>
      <c r="C149" t="s">
        <v>87</v>
      </c>
      <c r="D149" s="12" t="s">
        <v>1823</v>
      </c>
      <c r="E149" s="5">
        <f>VLOOKUP(A149,'Base Cost'!$A$5:$AF$361,28,FALSE)</f>
        <v>2810671.5335775968</v>
      </c>
      <c r="F149" s="5">
        <f>VLOOKUP(A149,'B.spe ed'!$A$5:$R$360,18,FALSE)</f>
        <v>637638.95000000007</v>
      </c>
      <c r="G149" s="5">
        <f>VLOOKUP(A149,'C.DPIA'!$A$5:$M$360,13,FALSE)</f>
        <v>0</v>
      </c>
      <c r="H149" s="5">
        <f>VLOOKUP(A149,D.EL!$A$5:$M$359,13,FALSE)</f>
        <v>8706.1163487750164</v>
      </c>
      <c r="I149" s="132">
        <f>VLOOKUP(A149,E.CTE!$A$5:$R$360,18,FALSE)</f>
        <v>0</v>
      </c>
      <c r="J149" s="5">
        <f t="shared" si="18"/>
        <v>3457016.5999263721</v>
      </c>
      <c r="K149" s="5">
        <v>2771934.38</v>
      </c>
      <c r="L149" s="5">
        <f t="shared" si="19"/>
        <v>3457016.5999263721</v>
      </c>
      <c r="M149" s="5">
        <f>VLOOKUP(A149,G.Transportation!$A$5:$G$359,7,FALSE)</f>
        <v>0</v>
      </c>
      <c r="N149" s="5">
        <f t="shared" si="20"/>
        <v>0</v>
      </c>
      <c r="O149" s="5">
        <v>2169038.37</v>
      </c>
      <c r="P149">
        <v>296.89999999999998</v>
      </c>
      <c r="Q149" s="5">
        <f t="shared" si="21"/>
        <v>7345.6992994274178</v>
      </c>
      <c r="R149" s="1">
        <f>VLOOKUP(A149,'ADM Data'!$A$2:$J$357,10,FALSE)</f>
        <v>364.24098999999995</v>
      </c>
      <c r="S149" s="5">
        <f t="shared" si="22"/>
        <v>9491.01</v>
      </c>
      <c r="T149" s="5">
        <f t="shared" si="23"/>
        <v>0</v>
      </c>
      <c r="U149" s="5">
        <f t="shared" si="24"/>
        <v>14569.639599999999</v>
      </c>
      <c r="V149" s="5">
        <f t="shared" si="25"/>
        <v>8913.6891164354493</v>
      </c>
      <c r="W149" s="5">
        <f t="shared" si="26"/>
        <v>3480499.9286428075</v>
      </c>
    </row>
    <row r="150" spans="1:23">
      <c r="A150" t="s">
        <v>314</v>
      </c>
      <c r="B150" t="s">
        <v>1890</v>
      </c>
      <c r="C150" t="s">
        <v>98</v>
      </c>
      <c r="D150" s="12" t="s">
        <v>1070</v>
      </c>
      <c r="E150" s="5">
        <f>VLOOKUP(A150,'Base Cost'!$A$5:$AF$361,28,FALSE)</f>
        <v>625355.0749967841</v>
      </c>
      <c r="F150" s="5">
        <f>VLOOKUP(A150,'B.spe ed'!$A$5:$R$360,18,FALSE)</f>
        <v>80284.31</v>
      </c>
      <c r="G150" s="5">
        <f>VLOOKUP(A150,'C.DPIA'!$A$5:$M$360,13,FALSE)</f>
        <v>15348.509843688404</v>
      </c>
      <c r="H150" s="5">
        <f>VLOOKUP(A150,D.EL!$A$5:$M$359,13,FALSE)</f>
        <v>867.84153300000014</v>
      </c>
      <c r="I150" s="132">
        <f>VLOOKUP(A150,E.CTE!$A$5:$R$360,18,FALSE)</f>
        <v>0</v>
      </c>
      <c r="J150" s="5">
        <f t="shared" si="18"/>
        <v>721855.73637347261</v>
      </c>
      <c r="K150" s="5">
        <v>1037953.88</v>
      </c>
      <c r="L150" s="5">
        <f t="shared" si="19"/>
        <v>721855.73637347261</v>
      </c>
      <c r="M150" s="5">
        <f>VLOOKUP(A150,G.Transportation!$A$5:$G$359,7,FALSE)</f>
        <v>0</v>
      </c>
      <c r="N150" s="5">
        <f t="shared" si="20"/>
        <v>29932.164000000001</v>
      </c>
      <c r="O150" s="5">
        <v>901214.32</v>
      </c>
      <c r="P150">
        <v>120.06</v>
      </c>
      <c r="Q150" s="5">
        <f t="shared" si="21"/>
        <v>7546.4461502582035</v>
      </c>
      <c r="R150" s="1">
        <f>VLOOKUP(A150,'ADM Data'!$A$2:$J$357,10,FALSE)</f>
        <v>74.830410000000001</v>
      </c>
      <c r="S150" s="5">
        <f t="shared" si="22"/>
        <v>10046.56</v>
      </c>
      <c r="T150" s="5">
        <f t="shared" si="23"/>
        <v>0</v>
      </c>
      <c r="U150" s="5">
        <f t="shared" si="24"/>
        <v>2993.2164000000002</v>
      </c>
      <c r="V150" s="5">
        <f t="shared" si="25"/>
        <v>73249.85704606201</v>
      </c>
      <c r="W150" s="5">
        <f t="shared" si="26"/>
        <v>828030.97381953464</v>
      </c>
    </row>
    <row r="151" spans="1:23">
      <c r="A151" t="s">
        <v>704</v>
      </c>
      <c r="B151" t="s">
        <v>2012</v>
      </c>
      <c r="C151" t="s">
        <v>80</v>
      </c>
      <c r="D151" s="12" t="s">
        <v>1070</v>
      </c>
      <c r="E151" s="5">
        <f>VLOOKUP(A151,'Base Cost'!$A$5:$AF$361,28,FALSE)</f>
        <v>1518275.2688790511</v>
      </c>
      <c r="F151" s="5">
        <f>VLOOKUP(A151,'B.spe ed'!$A$5:$R$360,18,FALSE)</f>
        <v>177533.62554979968</v>
      </c>
      <c r="G151" s="5">
        <f>VLOOKUP(A151,'C.DPIA'!$A$5:$M$360,13,FALSE)</f>
        <v>86711.851688337279</v>
      </c>
      <c r="H151" s="5">
        <f>VLOOKUP(A151,D.EL!$A$5:$M$359,13,FALSE)</f>
        <v>0</v>
      </c>
      <c r="I151" s="132">
        <f>VLOOKUP(A151,E.CTE!$A$5:$R$360,18,FALSE)</f>
        <v>0</v>
      </c>
      <c r="J151" s="5">
        <f t="shared" si="18"/>
        <v>1782520.7461171881</v>
      </c>
      <c r="K151" s="5">
        <v>2103942.2000000002</v>
      </c>
      <c r="L151" s="5">
        <f t="shared" si="19"/>
        <v>1782520.7461171881</v>
      </c>
      <c r="M151" s="5">
        <f>VLOOKUP(A151,G.Transportation!$A$5:$G$359,7,FALSE)</f>
        <v>0</v>
      </c>
      <c r="N151" s="5">
        <f t="shared" si="20"/>
        <v>74377.040399999998</v>
      </c>
      <c r="O151" s="5">
        <v>1900244.49</v>
      </c>
      <c r="P151">
        <v>229.97</v>
      </c>
      <c r="Q151" s="5">
        <f t="shared" si="21"/>
        <v>8303.09034917598</v>
      </c>
      <c r="R151" s="1">
        <f>VLOOKUP(A151,'ADM Data'!$A$2:$J$357,10,FALSE)</f>
        <v>185.942601</v>
      </c>
      <c r="S151" s="5">
        <f t="shared" si="22"/>
        <v>9986.4</v>
      </c>
      <c r="T151" s="5">
        <f t="shared" si="23"/>
        <v>0</v>
      </c>
      <c r="U151" s="5">
        <f t="shared" si="24"/>
        <v>7437.7040399999996</v>
      </c>
      <c r="V151" s="5">
        <f t="shared" si="25"/>
        <v>182015.1585701982</v>
      </c>
      <c r="W151" s="5">
        <f t="shared" si="26"/>
        <v>2046350.6491273863</v>
      </c>
    </row>
    <row r="152" spans="1:23">
      <c r="A152" t="s">
        <v>271</v>
      </c>
      <c r="B152" t="s">
        <v>272</v>
      </c>
      <c r="C152" t="s">
        <v>93</v>
      </c>
      <c r="D152" s="12" t="s">
        <v>1070</v>
      </c>
      <c r="E152" s="5">
        <f>VLOOKUP(A152,'Base Cost'!$A$5:$AF$361,28,FALSE)</f>
        <v>4604111.542344044</v>
      </c>
      <c r="F152" s="5">
        <f>VLOOKUP(A152,'B.spe ed'!$A$5:$R$360,18,FALSE)</f>
        <v>212775.03000000003</v>
      </c>
      <c r="G152" s="5">
        <f>VLOOKUP(A152,'C.DPIA'!$A$5:$M$360,13,FALSE)</f>
        <v>581592.88813957211</v>
      </c>
      <c r="H152" s="5">
        <f>VLOOKUP(A152,D.EL!$A$5:$M$359,13,FALSE)</f>
        <v>111729.66272294908</v>
      </c>
      <c r="I152" s="132">
        <f>VLOOKUP(A152,E.CTE!$A$5:$R$360,18,FALSE)</f>
        <v>0</v>
      </c>
      <c r="J152" s="5">
        <f t="shared" si="18"/>
        <v>5510209.1232065652</v>
      </c>
      <c r="K152" s="5">
        <v>5872645.6500000004</v>
      </c>
      <c r="L152" s="5">
        <f t="shared" si="19"/>
        <v>5510209.1232065652</v>
      </c>
      <c r="M152" s="5">
        <f>VLOOKUP(A152,G.Transportation!$A$5:$G$359,7,FALSE)</f>
        <v>0</v>
      </c>
      <c r="N152" s="5">
        <f t="shared" si="20"/>
        <v>225367.20319999999</v>
      </c>
      <c r="O152" s="5">
        <v>5571793.3300000001</v>
      </c>
      <c r="P152">
        <v>695.95</v>
      </c>
      <c r="Q152" s="5">
        <f t="shared" si="21"/>
        <v>8046.105332279617</v>
      </c>
      <c r="R152" s="1">
        <f>VLOOKUP(A152,'ADM Data'!$A$2:$J$357,10,FALSE)</f>
        <v>563.41800799999999</v>
      </c>
      <c r="S152" s="5">
        <f t="shared" si="22"/>
        <v>10179.969999999999</v>
      </c>
      <c r="T152" s="5">
        <f t="shared" si="23"/>
        <v>0</v>
      </c>
      <c r="U152" s="5">
        <f t="shared" si="24"/>
        <v>22536.72032</v>
      </c>
      <c r="V152" s="5">
        <f t="shared" si="25"/>
        <v>551517.6055186257</v>
      </c>
      <c r="W152" s="5">
        <f t="shared" si="26"/>
        <v>6309630.6522451919</v>
      </c>
    </row>
    <row r="153" spans="1:23">
      <c r="A153" t="s">
        <v>746</v>
      </c>
      <c r="B153" t="s">
        <v>747</v>
      </c>
      <c r="C153" t="s">
        <v>75</v>
      </c>
      <c r="D153" s="12" t="s">
        <v>1070</v>
      </c>
      <c r="E153" s="5">
        <f>VLOOKUP(A153,'Base Cost'!$A$5:$AF$361,28,FALSE)</f>
        <v>4684471.1850664131</v>
      </c>
      <c r="F153" s="5">
        <f>VLOOKUP(A153,'B.spe ed'!$A$5:$R$360,18,FALSE)</f>
        <v>49731.81</v>
      </c>
      <c r="G153" s="5">
        <f>VLOOKUP(A153,'C.DPIA'!$A$5:$M$360,13,FALSE)</f>
        <v>231188.34619490354</v>
      </c>
      <c r="H153" s="5">
        <f>VLOOKUP(A153,D.EL!$A$5:$M$359,13,FALSE)</f>
        <v>867.84153300000014</v>
      </c>
      <c r="I153" s="132">
        <f>VLOOKUP(A153,E.CTE!$A$5:$R$360,18,FALSE)</f>
        <v>0</v>
      </c>
      <c r="J153" s="5">
        <f t="shared" si="18"/>
        <v>4966259.1827943157</v>
      </c>
      <c r="K153" s="5">
        <v>4414693.5</v>
      </c>
      <c r="L153" s="5">
        <f t="shared" si="19"/>
        <v>4966259.1827943157</v>
      </c>
      <c r="M153" s="5">
        <f>VLOOKUP(A153,G.Transportation!$A$5:$G$359,7,FALSE)</f>
        <v>0</v>
      </c>
      <c r="N153" s="5">
        <f t="shared" si="20"/>
        <v>226971.82920000001</v>
      </c>
      <c r="O153" s="5">
        <v>4411335.08</v>
      </c>
      <c r="P153">
        <v>605.35</v>
      </c>
      <c r="Q153" s="5">
        <f t="shared" si="21"/>
        <v>7327.3271793177501</v>
      </c>
      <c r="R153" s="1">
        <f>VLOOKUP(A153,'ADM Data'!$A$2:$J$357,10,FALSE)</f>
        <v>567.429573</v>
      </c>
      <c r="S153" s="5">
        <f t="shared" si="22"/>
        <v>9152.2000000000007</v>
      </c>
      <c r="T153" s="5">
        <f t="shared" si="23"/>
        <v>0</v>
      </c>
      <c r="U153" s="5">
        <f t="shared" si="24"/>
        <v>22697.182919999999</v>
      </c>
      <c r="V153" s="5">
        <f t="shared" si="25"/>
        <v>555444.43904500862</v>
      </c>
      <c r="W153" s="5">
        <f t="shared" si="26"/>
        <v>5771372.6339593232</v>
      </c>
    </row>
    <row r="154" spans="1:23">
      <c r="A154" t="s">
        <v>311</v>
      </c>
      <c r="B154" t="s">
        <v>312</v>
      </c>
      <c r="C154" t="s">
        <v>313</v>
      </c>
      <c r="D154" s="12" t="s">
        <v>1070</v>
      </c>
      <c r="E154" s="5">
        <f>VLOOKUP(A154,'Base Cost'!$A$5:$AF$361,28,FALSE)</f>
        <v>315044.87367582094</v>
      </c>
      <c r="F154" s="5">
        <f>VLOOKUP(A154,'B.spe ed'!$A$5:$R$360,18,FALSE)</f>
        <v>57651.659999999996</v>
      </c>
      <c r="G154" s="5">
        <f>VLOOKUP(A154,'C.DPIA'!$A$5:$M$360,13,FALSE)</f>
        <v>33966.807434534952</v>
      </c>
      <c r="H154" s="5">
        <f>VLOOKUP(A154,D.EL!$A$5:$M$359,13,FALSE)</f>
        <v>0</v>
      </c>
      <c r="I154" s="132">
        <f>VLOOKUP(A154,E.CTE!$A$5:$R$360,18,FALSE)</f>
        <v>0</v>
      </c>
      <c r="J154" s="5">
        <f t="shared" si="18"/>
        <v>406663.34111035586</v>
      </c>
      <c r="K154" s="5">
        <v>236460.78</v>
      </c>
      <c r="L154" s="5">
        <f t="shared" si="19"/>
        <v>406663.34111035586</v>
      </c>
      <c r="M154" s="5">
        <f>VLOOKUP(A154,G.Transportation!$A$5:$G$359,7,FALSE)</f>
        <v>0</v>
      </c>
      <c r="N154" s="5">
        <f t="shared" si="20"/>
        <v>16417.072</v>
      </c>
      <c r="O154" s="5">
        <v>346264.41</v>
      </c>
      <c r="P154">
        <v>37.61</v>
      </c>
      <c r="Q154" s="5">
        <f t="shared" si="21"/>
        <v>9246.791247008774</v>
      </c>
      <c r="R154" s="1">
        <f>VLOOKUP(A154,'ADM Data'!$A$2:$J$357,10,FALSE)</f>
        <v>41.042679999999997</v>
      </c>
      <c r="S154" s="5">
        <f t="shared" si="22"/>
        <v>10308.299999999999</v>
      </c>
      <c r="T154" s="5">
        <f t="shared" si="23"/>
        <v>0</v>
      </c>
      <c r="U154" s="5">
        <f t="shared" si="24"/>
        <v>1641.7071999999998</v>
      </c>
      <c r="V154" s="5">
        <f t="shared" si="25"/>
        <v>40175.784721576005</v>
      </c>
      <c r="W154" s="5">
        <f t="shared" si="26"/>
        <v>464897.90503193188</v>
      </c>
    </row>
    <row r="155" spans="1:23">
      <c r="A155" t="s">
        <v>269</v>
      </c>
      <c r="B155" t="s">
        <v>1879</v>
      </c>
      <c r="C155" t="s">
        <v>80</v>
      </c>
      <c r="D155" s="12" t="s">
        <v>1070</v>
      </c>
      <c r="E155" s="5">
        <f>VLOOKUP(A155,'Base Cost'!$A$5:$AF$361,28,FALSE)</f>
        <v>3088055.9154770067</v>
      </c>
      <c r="F155" s="5">
        <f>VLOOKUP(A155,'B.spe ed'!$A$5:$R$360,18,FALSE)</f>
        <v>533603.44000000006</v>
      </c>
      <c r="G155" s="5">
        <f>VLOOKUP(A155,'C.DPIA'!$A$5:$M$360,13,FALSE)</f>
        <v>426443.6199400897</v>
      </c>
      <c r="H155" s="5">
        <f>VLOOKUP(A155,D.EL!$A$5:$M$359,13,FALSE)</f>
        <v>0</v>
      </c>
      <c r="I155" s="132">
        <f>VLOOKUP(A155,E.CTE!$A$5:$R$360,18,FALSE)</f>
        <v>0</v>
      </c>
      <c r="J155" s="5">
        <f t="shared" si="18"/>
        <v>4048102.9754170962</v>
      </c>
      <c r="K155" s="5">
        <v>2370985.7799999998</v>
      </c>
      <c r="L155" s="5">
        <f t="shared" si="19"/>
        <v>4048102.9754170962</v>
      </c>
      <c r="M155" s="5">
        <f>VLOOKUP(A155,G.Transportation!$A$5:$G$359,7,FALSE)</f>
        <v>0</v>
      </c>
      <c r="N155" s="5">
        <f t="shared" si="20"/>
        <v>152540.53320000001</v>
      </c>
      <c r="O155" s="5">
        <v>3198928.64</v>
      </c>
      <c r="P155">
        <v>381.46</v>
      </c>
      <c r="Q155" s="5">
        <f t="shared" si="21"/>
        <v>8426.0933172547593</v>
      </c>
      <c r="R155" s="1">
        <f>VLOOKUP(A155,'ADM Data'!$A$2:$J$357,10,FALSE)</f>
        <v>381.35133300000001</v>
      </c>
      <c r="S155" s="5">
        <f t="shared" si="22"/>
        <v>11015.15</v>
      </c>
      <c r="T155" s="5">
        <f t="shared" si="23"/>
        <v>0</v>
      </c>
      <c r="U155" s="5">
        <f t="shared" si="24"/>
        <v>15254.053320000001</v>
      </c>
      <c r="V155" s="5">
        <f t="shared" si="25"/>
        <v>373296.50641464058</v>
      </c>
      <c r="W155" s="5">
        <f t="shared" si="26"/>
        <v>4589194.0683517372</v>
      </c>
    </row>
    <row r="156" spans="1:23">
      <c r="A156" t="s">
        <v>2772</v>
      </c>
      <c r="B156" t="s">
        <v>2773</v>
      </c>
      <c r="C156" t="s">
        <v>93</v>
      </c>
      <c r="D156" s="12" t="s">
        <v>1070</v>
      </c>
      <c r="E156" s="5">
        <f>VLOOKUP(A156,'Base Cost'!$A$5:$AF$361,28,FALSE)</f>
        <v>1957049.8849059578</v>
      </c>
      <c r="F156" s="5">
        <f>VLOOKUP(A156,'B.spe ed'!$A$5:$R$360,18,FALSE)</f>
        <v>155967.9</v>
      </c>
      <c r="G156" s="5">
        <f>VLOOKUP(A156,'C.DPIA'!$A$5:$M$360,13,FALSE)</f>
        <v>2738.5414269064677</v>
      </c>
      <c r="H156" s="5">
        <f>VLOOKUP(A156,D.EL!$A$5:$M$359,13,FALSE)</f>
        <v>4339.2076649999999</v>
      </c>
      <c r="I156" s="132">
        <f>VLOOKUP(A156,E.CTE!$A$5:$R$360,18,FALSE)</f>
        <v>0</v>
      </c>
      <c r="J156" s="5">
        <f t="shared" si="18"/>
        <v>2120095.5339978645</v>
      </c>
      <c r="K156" s="5">
        <v>1677084.22</v>
      </c>
      <c r="L156" s="5">
        <f t="shared" si="19"/>
        <v>2120095.5339978645</v>
      </c>
      <c r="M156" s="5">
        <f>VLOOKUP(A156,G.Transportation!$A$5:$G$359,7,FALSE)</f>
        <v>0</v>
      </c>
      <c r="N156" s="5">
        <f t="shared" si="20"/>
        <v>94866.85560000001</v>
      </c>
      <c r="O156" s="5">
        <v>0</v>
      </c>
      <c r="P156">
        <v>0</v>
      </c>
      <c r="Q156" s="5">
        <f t="shared" si="21"/>
        <v>0</v>
      </c>
      <c r="R156" s="1">
        <f>VLOOKUP(A156,'ADM Data'!$A$2:$J$357,10,FALSE)</f>
        <v>237.16713900000002</v>
      </c>
      <c r="S156" s="5">
        <f t="shared" si="22"/>
        <v>9339.25</v>
      </c>
      <c r="T156" s="5">
        <f t="shared" si="23"/>
        <v>0</v>
      </c>
      <c r="U156" s="5">
        <f t="shared" si="24"/>
        <v>9486.6855600000017</v>
      </c>
      <c r="V156" s="5">
        <f t="shared" si="25"/>
        <v>232157.74212346983</v>
      </c>
      <c r="W156" s="5">
        <f t="shared" si="26"/>
        <v>2456606.8172813342</v>
      </c>
    </row>
    <row r="157" spans="1:23">
      <c r="A157" t="s">
        <v>179</v>
      </c>
      <c r="B157" t="s">
        <v>180</v>
      </c>
      <c r="C157" t="s">
        <v>90</v>
      </c>
      <c r="D157" s="12" t="s">
        <v>1070</v>
      </c>
      <c r="E157" s="5">
        <f>VLOOKUP(A157,'Base Cost'!$A$5:$AF$361,28,FALSE)</f>
        <v>1819148.8907992155</v>
      </c>
      <c r="F157" s="5">
        <f>VLOOKUP(A157,'B.spe ed'!$A$5:$R$360,18,FALSE)</f>
        <v>118171.69</v>
      </c>
      <c r="G157" s="5">
        <f>VLOOKUP(A157,'C.DPIA'!$A$5:$M$360,13,FALSE)</f>
        <v>162543.03875592179</v>
      </c>
      <c r="H157" s="5">
        <f>VLOOKUP(A157,D.EL!$A$5:$M$359,13,FALSE)</f>
        <v>0</v>
      </c>
      <c r="I157" s="132">
        <f>VLOOKUP(A157,E.CTE!$A$5:$R$360,18,FALSE)</f>
        <v>0</v>
      </c>
      <c r="J157" s="5">
        <f t="shared" si="18"/>
        <v>2099863.6195551371</v>
      </c>
      <c r="K157" s="5">
        <v>1864166.93</v>
      </c>
      <c r="L157" s="5">
        <f t="shared" si="19"/>
        <v>2099863.6195551371</v>
      </c>
      <c r="M157" s="5">
        <f>VLOOKUP(A157,G.Transportation!$A$5:$G$359,7,FALSE)</f>
        <v>0</v>
      </c>
      <c r="N157" s="5">
        <f t="shared" si="20"/>
        <v>88874.884399999995</v>
      </c>
      <c r="O157" s="5">
        <v>1832425.15</v>
      </c>
      <c r="P157">
        <v>234.99</v>
      </c>
      <c r="Q157" s="5">
        <f t="shared" si="21"/>
        <v>7837.9656547087106</v>
      </c>
      <c r="R157" s="1">
        <f>VLOOKUP(A157,'ADM Data'!$A$2:$J$357,10,FALSE)</f>
        <v>222.18721099999999</v>
      </c>
      <c r="S157" s="5">
        <f t="shared" si="22"/>
        <v>9850.8799999999992</v>
      </c>
      <c r="T157" s="5">
        <f t="shared" si="23"/>
        <v>0</v>
      </c>
      <c r="U157" s="5">
        <f t="shared" si="24"/>
        <v>8887.4884399999992</v>
      </c>
      <c r="V157" s="5">
        <f t="shared" si="25"/>
        <v>217494.2171667002</v>
      </c>
      <c r="W157" s="5">
        <f t="shared" si="26"/>
        <v>2415120.2095618374</v>
      </c>
    </row>
    <row r="158" spans="1:23">
      <c r="A158" t="s">
        <v>1966</v>
      </c>
      <c r="B158" t="s">
        <v>1967</v>
      </c>
      <c r="C158" t="s">
        <v>1192</v>
      </c>
      <c r="D158" s="12" t="s">
        <v>1070</v>
      </c>
      <c r="E158" s="5">
        <f>VLOOKUP(A158,'Base Cost'!$A$5:$AF$361,28,FALSE)</f>
        <v>371322.54733157816</v>
      </c>
      <c r="F158" s="5">
        <f>VLOOKUP(A158,'B.spe ed'!$A$5:$R$360,18,FALSE)</f>
        <v>61549.56</v>
      </c>
      <c r="G158" s="5">
        <f>VLOOKUP(A158,'C.DPIA'!$A$5:$M$360,13,FALSE)</f>
        <v>9326.5643750827003</v>
      </c>
      <c r="H158" s="5">
        <f>VLOOKUP(A158,D.EL!$A$5:$M$359,13,FALSE)</f>
        <v>2167.5434300000002</v>
      </c>
      <c r="I158" s="132">
        <f>VLOOKUP(A158,E.CTE!$A$5:$R$360,18,FALSE)</f>
        <v>0</v>
      </c>
      <c r="J158" s="5">
        <f t="shared" si="18"/>
        <v>444366.2151366609</v>
      </c>
      <c r="K158" s="5">
        <v>325288.13</v>
      </c>
      <c r="L158" s="5">
        <f t="shared" si="19"/>
        <v>444366.2151366609</v>
      </c>
      <c r="M158" s="5">
        <f>VLOOKUP(A158,G.Transportation!$A$5:$G$359,7,FALSE)</f>
        <v>0</v>
      </c>
      <c r="N158" s="5">
        <f t="shared" si="20"/>
        <v>17613.559600000001</v>
      </c>
      <c r="O158" s="5">
        <v>0</v>
      </c>
      <c r="P158">
        <v>0</v>
      </c>
      <c r="Q158" s="5">
        <f t="shared" si="21"/>
        <v>0</v>
      </c>
      <c r="R158" s="1">
        <f>VLOOKUP(A158,'ADM Data'!$A$2:$J$357,10,FALSE)</f>
        <v>44.033898999999998</v>
      </c>
      <c r="S158" s="5">
        <f t="shared" si="22"/>
        <v>10491.46</v>
      </c>
      <c r="T158" s="5">
        <f t="shared" si="23"/>
        <v>0</v>
      </c>
      <c r="U158" s="5">
        <f t="shared" si="24"/>
        <v>1761.3559599999999</v>
      </c>
      <c r="V158" s="5">
        <f t="shared" si="25"/>
        <v>43103.823792101801</v>
      </c>
      <c r="W158" s="5">
        <f t="shared" si="26"/>
        <v>506844.95448876271</v>
      </c>
    </row>
    <row r="159" spans="1:23">
      <c r="A159" t="s">
        <v>451</v>
      </c>
      <c r="B159" t="s">
        <v>1925</v>
      </c>
      <c r="C159" t="s">
        <v>68</v>
      </c>
      <c r="D159" s="12" t="s">
        <v>1070</v>
      </c>
      <c r="E159" s="5">
        <f>VLOOKUP(A159,'Base Cost'!$A$5:$AF$361,28,FALSE)</f>
        <v>457475.87002265453</v>
      </c>
      <c r="F159" s="5">
        <f>VLOOKUP(A159,'B.spe ed'!$A$5:$R$360,18,FALSE)</f>
        <v>596641.36</v>
      </c>
      <c r="G159" s="5">
        <f>VLOOKUP(A159,'C.DPIA'!$A$5:$M$360,13,FALSE)</f>
        <v>18170.095951906729</v>
      </c>
      <c r="H159" s="5">
        <f>VLOOKUP(A159,D.EL!$A$5:$M$359,13,FALSE)</f>
        <v>0</v>
      </c>
      <c r="I159" s="132">
        <f>VLOOKUP(A159,E.CTE!$A$5:$R$360,18,FALSE)</f>
        <v>0</v>
      </c>
      <c r="J159" s="5">
        <f t="shared" si="18"/>
        <v>1072287.325974561</v>
      </c>
      <c r="K159" s="5">
        <v>964167.52</v>
      </c>
      <c r="L159" s="5">
        <f t="shared" si="19"/>
        <v>1072287.325974561</v>
      </c>
      <c r="M159" s="5">
        <f>VLOOKUP(A159,G.Transportation!$A$5:$G$359,7,FALSE)</f>
        <v>0</v>
      </c>
      <c r="N159" s="5">
        <f t="shared" si="20"/>
        <v>22480</v>
      </c>
      <c r="O159" s="5">
        <v>807381.44</v>
      </c>
      <c r="P159">
        <v>56.23</v>
      </c>
      <c r="Q159" s="5">
        <f t="shared" si="21"/>
        <v>14398.633085541525</v>
      </c>
      <c r="R159" s="1">
        <f>VLOOKUP(A159,'ADM Data'!$A$2:$J$357,10,FALSE)</f>
        <v>56.2</v>
      </c>
      <c r="S159" s="5">
        <f t="shared" si="22"/>
        <v>19479.849999999999</v>
      </c>
      <c r="T159" s="5">
        <f t="shared" si="23"/>
        <v>0</v>
      </c>
      <c r="U159" s="5">
        <f t="shared" si="24"/>
        <v>2248</v>
      </c>
      <c r="V159" s="5">
        <f t="shared" si="25"/>
        <v>55012.954839999999</v>
      </c>
      <c r="W159" s="5">
        <f t="shared" si="26"/>
        <v>1152028.2808145611</v>
      </c>
    </row>
    <row r="160" spans="1:23">
      <c r="A160" t="s">
        <v>682</v>
      </c>
      <c r="B160" t="s">
        <v>683</v>
      </c>
      <c r="C160" t="s">
        <v>80</v>
      </c>
      <c r="D160" s="12" t="s">
        <v>1070</v>
      </c>
      <c r="E160" s="5">
        <f>VLOOKUP(A160,'Base Cost'!$A$5:$AF$361,28,FALSE)</f>
        <v>2295521.0505384072</v>
      </c>
      <c r="F160" s="5">
        <f>VLOOKUP(A160,'B.spe ed'!$A$5:$R$360,18,FALSE)</f>
        <v>332368.49</v>
      </c>
      <c r="G160" s="5">
        <f>VLOOKUP(A160,'C.DPIA'!$A$5:$M$360,13,FALSE)</f>
        <v>275597.94605847477</v>
      </c>
      <c r="H160" s="5">
        <f>VLOOKUP(A160,D.EL!$A$5:$M$359,13,FALSE)</f>
        <v>1299.7018970000001</v>
      </c>
      <c r="I160" s="132">
        <f>VLOOKUP(A160,E.CTE!$A$5:$R$360,18,FALSE)</f>
        <v>395862.93800552934</v>
      </c>
      <c r="J160" s="5">
        <f t="shared" si="18"/>
        <v>3300650.1264994112</v>
      </c>
      <c r="K160" s="5">
        <v>3110080.13</v>
      </c>
      <c r="L160" s="5">
        <f t="shared" si="19"/>
        <v>3300650.1264994112</v>
      </c>
      <c r="M160" s="5">
        <f>VLOOKUP(A160,G.Transportation!$A$5:$G$359,7,FALSE)</f>
        <v>0</v>
      </c>
      <c r="N160" s="5">
        <f t="shared" si="20"/>
        <v>114186.8796</v>
      </c>
      <c r="O160" s="5">
        <v>3101633.35</v>
      </c>
      <c r="P160">
        <v>327.75</v>
      </c>
      <c r="Q160" s="5">
        <f t="shared" si="21"/>
        <v>9503.4922044241048</v>
      </c>
      <c r="R160" s="1">
        <f>VLOOKUP(A160,'ADM Data'!$A$2:$J$357,10,FALSE)</f>
        <v>285.46719899999999</v>
      </c>
      <c r="S160" s="5">
        <f t="shared" si="22"/>
        <v>11962.27</v>
      </c>
      <c r="T160" s="5">
        <f t="shared" si="23"/>
        <v>0</v>
      </c>
      <c r="U160" s="5">
        <f t="shared" si="24"/>
        <v>11418.687959999999</v>
      </c>
      <c r="V160" s="5">
        <f t="shared" si="25"/>
        <v>279437.61791616183</v>
      </c>
      <c r="W160" s="5">
        <f t="shared" si="26"/>
        <v>3705693.3119755727</v>
      </c>
    </row>
    <row r="161" spans="1:23">
      <c r="A161" t="s">
        <v>684</v>
      </c>
      <c r="B161" t="s">
        <v>2008</v>
      </c>
      <c r="C161" t="s">
        <v>93</v>
      </c>
      <c r="D161" s="12" t="s">
        <v>1070</v>
      </c>
      <c r="E161" s="5">
        <f>VLOOKUP(A161,'Base Cost'!$A$5:$AF$361,28,FALSE)</f>
        <v>5865441.9451472769</v>
      </c>
      <c r="F161" s="5">
        <f>VLOOKUP(A161,'B.spe ed'!$A$5:$R$360,18,FALSE)</f>
        <v>377796.77</v>
      </c>
      <c r="G161" s="5">
        <f>VLOOKUP(A161,'C.DPIA'!$A$5:$M$360,13,FALSE)</f>
        <v>553116.35756297584</v>
      </c>
      <c r="H161" s="5">
        <f>VLOOKUP(A161,D.EL!$A$5:$M$359,13,FALSE)</f>
        <v>267727.96593492222</v>
      </c>
      <c r="I161" s="132">
        <f>VLOOKUP(A161,E.CTE!$A$5:$R$360,18,FALSE)</f>
        <v>1748512.0192623199</v>
      </c>
      <c r="J161" s="5">
        <f t="shared" si="18"/>
        <v>8812595.0579074956</v>
      </c>
      <c r="K161" s="5">
        <v>4263920.9800000004</v>
      </c>
      <c r="L161" s="5">
        <f t="shared" si="19"/>
        <v>8812595.0579074956</v>
      </c>
      <c r="M161" s="5">
        <f>VLOOKUP(A161,G.Transportation!$A$5:$G$359,7,FALSE)</f>
        <v>0</v>
      </c>
      <c r="N161" s="5">
        <f t="shared" si="20"/>
        <v>275653.12600000005</v>
      </c>
      <c r="O161" s="5">
        <v>5081935.57</v>
      </c>
      <c r="P161">
        <v>537.54999999999995</v>
      </c>
      <c r="Q161" s="5">
        <f t="shared" si="21"/>
        <v>9493.9644200539497</v>
      </c>
      <c r="R161" s="1">
        <f>VLOOKUP(A161,'ADM Data'!$A$2:$J$357,10,FALSE)</f>
        <v>689.13281500000005</v>
      </c>
      <c r="S161" s="5">
        <f t="shared" si="22"/>
        <v>13187.95</v>
      </c>
      <c r="T161" s="5">
        <f t="shared" si="23"/>
        <v>0</v>
      </c>
      <c r="U161" s="5">
        <f t="shared" si="24"/>
        <v>27565.312600000001</v>
      </c>
      <c r="V161" s="5">
        <f t="shared" si="25"/>
        <v>674577.08950813313</v>
      </c>
      <c r="W161" s="5">
        <f t="shared" si="26"/>
        <v>9790390.5860156287</v>
      </c>
    </row>
    <row r="162" spans="1:23">
      <c r="A162" t="s">
        <v>282</v>
      </c>
      <c r="B162" t="s">
        <v>1882</v>
      </c>
      <c r="C162" t="s">
        <v>93</v>
      </c>
      <c r="D162" s="12" t="s">
        <v>1070</v>
      </c>
      <c r="E162" s="5">
        <f>VLOOKUP(A162,'Base Cost'!$A$5:$AF$361,28,FALSE)</f>
        <v>3461450.4853593884</v>
      </c>
      <c r="F162" s="5">
        <f>VLOOKUP(A162,'B.spe ed'!$A$5:$R$360,18,FALSE)</f>
        <v>361568.46773200005</v>
      </c>
      <c r="G162" s="5">
        <f>VLOOKUP(A162,'C.DPIA'!$A$5:$M$360,13,FALSE)</f>
        <v>468801.97527657764</v>
      </c>
      <c r="H162" s="5">
        <f>VLOOKUP(A162,D.EL!$A$5:$M$359,13,FALSE)</f>
        <v>192835.94246371722</v>
      </c>
      <c r="I162" s="132">
        <f>VLOOKUP(A162,E.CTE!$A$5:$R$360,18,FALSE)</f>
        <v>129782.48758364982</v>
      </c>
      <c r="J162" s="5">
        <f t="shared" si="18"/>
        <v>4614439.3584153336</v>
      </c>
      <c r="K162" s="5">
        <v>3847930.35</v>
      </c>
      <c r="L162" s="5">
        <f t="shared" si="19"/>
        <v>4614439.3584153336</v>
      </c>
      <c r="M162" s="5">
        <f>VLOOKUP(A162,G.Transportation!$A$5:$G$359,7,FALSE)</f>
        <v>0</v>
      </c>
      <c r="N162" s="5">
        <f t="shared" si="20"/>
        <v>172505.524</v>
      </c>
      <c r="O162" s="5">
        <v>4055119.38</v>
      </c>
      <c r="P162">
        <v>487.02</v>
      </c>
      <c r="Q162" s="5">
        <f t="shared" si="21"/>
        <v>8366.4718935567325</v>
      </c>
      <c r="R162" s="1">
        <f>VLOOKUP(A162,'ADM Data'!$A$2:$J$357,10,FALSE)</f>
        <v>431.26380999999998</v>
      </c>
      <c r="S162" s="5">
        <f t="shared" si="22"/>
        <v>11099.81</v>
      </c>
      <c r="T162" s="5">
        <f t="shared" si="23"/>
        <v>0</v>
      </c>
      <c r="U162" s="5">
        <f t="shared" si="24"/>
        <v>17250.5524</v>
      </c>
      <c r="V162" s="5">
        <f t="shared" si="25"/>
        <v>422154.74205794203</v>
      </c>
      <c r="W162" s="5">
        <f t="shared" si="26"/>
        <v>5226350.176873276</v>
      </c>
    </row>
    <row r="163" spans="1:23">
      <c r="A163" t="s">
        <v>341</v>
      </c>
      <c r="B163" t="s">
        <v>1898</v>
      </c>
      <c r="C163" t="s">
        <v>72</v>
      </c>
      <c r="D163" s="12" t="s">
        <v>1070</v>
      </c>
      <c r="E163" s="5">
        <f>VLOOKUP(A163,'Base Cost'!$A$5:$AF$361,28,FALSE)</f>
        <v>1463696.2225572213</v>
      </c>
      <c r="F163" s="5">
        <f>VLOOKUP(A163,'B.spe ed'!$A$5:$R$360,18,FALSE)</f>
        <v>204450.35</v>
      </c>
      <c r="G163" s="5">
        <f>VLOOKUP(A163,'C.DPIA'!$A$5:$M$360,13,FALSE)</f>
        <v>227528.28631745739</v>
      </c>
      <c r="H163" s="5">
        <f>VLOOKUP(A163,D.EL!$A$5:$M$359,13,FALSE)</f>
        <v>10833.596345000002</v>
      </c>
      <c r="I163" s="132">
        <f>VLOOKUP(A163,E.CTE!$A$5:$R$360,18,FALSE)</f>
        <v>0</v>
      </c>
      <c r="J163" s="5">
        <f t="shared" si="18"/>
        <v>1906508.4552196788</v>
      </c>
      <c r="K163" s="5">
        <v>1651644.52</v>
      </c>
      <c r="L163" s="5">
        <f t="shared" si="19"/>
        <v>1906508.4552196788</v>
      </c>
      <c r="M163" s="5">
        <f>VLOOKUP(A163,G.Transportation!$A$5:$G$359,7,FALSE)</f>
        <v>90928.24</v>
      </c>
      <c r="N163" s="5">
        <f t="shared" si="20"/>
        <v>71979.222800000003</v>
      </c>
      <c r="O163" s="5">
        <v>1559038.56</v>
      </c>
      <c r="P163">
        <v>185.85</v>
      </c>
      <c r="Q163" s="5">
        <f t="shared" si="21"/>
        <v>8428.7728167877322</v>
      </c>
      <c r="R163" s="1">
        <f>VLOOKUP(A163,'ADM Data'!$A$2:$J$357,10,FALSE)</f>
        <v>179.94805700000001</v>
      </c>
      <c r="S163" s="5">
        <f t="shared" si="22"/>
        <v>11500.07</v>
      </c>
      <c r="T163" s="5">
        <f t="shared" si="23"/>
        <v>0</v>
      </c>
      <c r="U163" s="5">
        <f t="shared" si="24"/>
        <v>7197.9222800000007</v>
      </c>
      <c r="V163" s="5">
        <f t="shared" si="25"/>
        <v>176147.2301296574</v>
      </c>
      <c r="W163" s="5">
        <f t="shared" si="26"/>
        <v>2252761.0704293363</v>
      </c>
    </row>
    <row r="164" spans="1:23">
      <c r="A164" t="s">
        <v>331</v>
      </c>
      <c r="B164" t="s">
        <v>1894</v>
      </c>
      <c r="C164" t="s">
        <v>72</v>
      </c>
      <c r="D164" s="12" t="s">
        <v>1070</v>
      </c>
      <c r="E164" s="5">
        <f>VLOOKUP(A164,'Base Cost'!$A$5:$AF$361,28,FALSE)</f>
        <v>2428982.3921751911</v>
      </c>
      <c r="F164" s="5">
        <f>VLOOKUP(A164,'B.spe ed'!$A$5:$R$360,18,FALSE)</f>
        <v>278157.015464</v>
      </c>
      <c r="G164" s="5">
        <f>VLOOKUP(A164,'C.DPIA'!$A$5:$M$360,13,FALSE)</f>
        <v>291688.05367136991</v>
      </c>
      <c r="H164" s="5">
        <f>VLOOKUP(A164,D.EL!$A$5:$M$359,13,FALSE)</f>
        <v>867.84153300000014</v>
      </c>
      <c r="I164" s="132">
        <f>VLOOKUP(A164,E.CTE!$A$5:$R$360,18,FALSE)</f>
        <v>103720.99594413168</v>
      </c>
      <c r="J164" s="5">
        <f t="shared" si="18"/>
        <v>3103416.2987876926</v>
      </c>
      <c r="K164" s="5">
        <v>2464883.25</v>
      </c>
      <c r="L164" s="5">
        <f t="shared" si="19"/>
        <v>3103416.2987876926</v>
      </c>
      <c r="M164" s="5">
        <f>VLOOKUP(A164,G.Transportation!$A$5:$G$359,7,FALSE)</f>
        <v>74882.080000000002</v>
      </c>
      <c r="N164" s="5">
        <f t="shared" si="20"/>
        <v>123626.99239999999</v>
      </c>
      <c r="O164" s="5">
        <v>2631227.81</v>
      </c>
      <c r="P164">
        <v>310.47000000000003</v>
      </c>
      <c r="Q164" s="5">
        <f t="shared" si="21"/>
        <v>8515.0624781782444</v>
      </c>
      <c r="R164" s="1">
        <f>VLOOKUP(A164,'ADM Data'!$A$2:$J$357,10,FALSE)</f>
        <v>309.06748099999999</v>
      </c>
      <c r="S164" s="5">
        <f t="shared" si="22"/>
        <v>10683.51</v>
      </c>
      <c r="T164" s="5">
        <f t="shared" si="23"/>
        <v>0</v>
      </c>
      <c r="U164" s="5">
        <f t="shared" si="24"/>
        <v>12362.69924</v>
      </c>
      <c r="V164" s="5">
        <f t="shared" si="25"/>
        <v>302539.41947981418</v>
      </c>
      <c r="W164" s="5">
        <f t="shared" si="26"/>
        <v>3616827.4899075069</v>
      </c>
    </row>
    <row r="165" spans="1:23">
      <c r="A165" t="s">
        <v>297</v>
      </c>
      <c r="B165" t="s">
        <v>1886</v>
      </c>
      <c r="C165" t="s">
        <v>93</v>
      </c>
      <c r="D165" s="12" t="s">
        <v>1070</v>
      </c>
      <c r="E165" s="5">
        <f>VLOOKUP(A165,'Base Cost'!$A$5:$AF$361,28,FALSE)</f>
        <v>5984337.2674941169</v>
      </c>
      <c r="F165" s="5">
        <f>VLOOKUP(A165,'B.spe ed'!$A$5:$R$360,18,FALSE)</f>
        <v>526870.11</v>
      </c>
      <c r="G165" s="5">
        <f>VLOOKUP(A165,'C.DPIA'!$A$5:$M$360,13,FALSE)</f>
        <v>776864.07515262533</v>
      </c>
      <c r="H165" s="5">
        <f>VLOOKUP(A165,D.EL!$A$5:$M$359,13,FALSE)</f>
        <v>452491.66095643764</v>
      </c>
      <c r="I165" s="132">
        <f>VLOOKUP(A165,E.CTE!$A$5:$R$360,18,FALSE)</f>
        <v>0</v>
      </c>
      <c r="J165" s="5">
        <f t="shared" si="18"/>
        <v>7740563.1136031803</v>
      </c>
      <c r="K165" s="5">
        <v>6145718.9199999999</v>
      </c>
      <c r="L165" s="5">
        <f t="shared" si="19"/>
        <v>7740563.1136031803</v>
      </c>
      <c r="M165" s="5">
        <f>VLOOKUP(A165,G.Transportation!$A$5:$G$359,7,FALSE)</f>
        <v>0</v>
      </c>
      <c r="N165" s="5">
        <f t="shared" si="20"/>
        <v>288939.85639999999</v>
      </c>
      <c r="O165" s="5">
        <v>7474950.0199999996</v>
      </c>
      <c r="P165">
        <v>874.78</v>
      </c>
      <c r="Q165" s="5">
        <f t="shared" si="21"/>
        <v>8585.0284670431411</v>
      </c>
      <c r="R165" s="1">
        <f>VLOOKUP(A165,'ADM Data'!$A$2:$J$357,10,FALSE)</f>
        <v>722.34964100000002</v>
      </c>
      <c r="S165" s="5">
        <f t="shared" si="22"/>
        <v>11115.81</v>
      </c>
      <c r="T165" s="5">
        <f t="shared" si="23"/>
        <v>0</v>
      </c>
      <c r="U165" s="5">
        <f t="shared" si="24"/>
        <v>28893.985639999999</v>
      </c>
      <c r="V165" s="5">
        <f t="shared" si="25"/>
        <v>707092.31635272631</v>
      </c>
      <c r="W165" s="5">
        <f t="shared" si="26"/>
        <v>8765489.2719959058</v>
      </c>
    </row>
    <row r="166" spans="1:23">
      <c r="A166" t="s">
        <v>329</v>
      </c>
      <c r="B166" t="s">
        <v>330</v>
      </c>
      <c r="C166" t="s">
        <v>125</v>
      </c>
      <c r="D166" s="12" t="s">
        <v>1070</v>
      </c>
      <c r="E166" s="5">
        <f>VLOOKUP(A166,'Base Cost'!$A$5:$AF$361,28,FALSE)</f>
        <v>7504230.1011250224</v>
      </c>
      <c r="F166" s="5">
        <f>VLOOKUP(A166,'B.spe ed'!$A$5:$R$360,18,FALSE)</f>
        <v>812581.13</v>
      </c>
      <c r="G166" s="5">
        <f>VLOOKUP(A166,'C.DPIA'!$A$5:$M$360,13,FALSE)</f>
        <v>650647.9142124994</v>
      </c>
      <c r="H166" s="5">
        <f>VLOOKUP(A166,D.EL!$A$5:$M$359,13,FALSE)</f>
        <v>133387.93704479226</v>
      </c>
      <c r="I166" s="132">
        <f>VLOOKUP(A166,E.CTE!$A$5:$R$360,18,FALSE)</f>
        <v>939374.90930445911</v>
      </c>
      <c r="J166" s="5">
        <f t="shared" si="18"/>
        <v>10040221.991686773</v>
      </c>
      <c r="K166" s="5">
        <v>6132894.7599999998</v>
      </c>
      <c r="L166" s="5">
        <f t="shared" si="19"/>
        <v>10040221.991686773</v>
      </c>
      <c r="M166" s="5">
        <f>VLOOKUP(A166,G.Transportation!$A$5:$G$359,7,FALSE)</f>
        <v>0</v>
      </c>
      <c r="N166" s="5">
        <f t="shared" si="20"/>
        <v>358831.46319999994</v>
      </c>
      <c r="O166" s="5">
        <v>6686480.7000000002</v>
      </c>
      <c r="P166">
        <v>781.73</v>
      </c>
      <c r="Q166" s="5">
        <f t="shared" si="21"/>
        <v>8593.5200624256449</v>
      </c>
      <c r="R166" s="1">
        <f>VLOOKUP(A166,'ADM Data'!$A$2:$J$357,10,FALSE)</f>
        <v>897.0786579999999</v>
      </c>
      <c r="S166" s="5">
        <f t="shared" si="22"/>
        <v>11592.13</v>
      </c>
      <c r="T166" s="5">
        <f t="shared" si="23"/>
        <v>0</v>
      </c>
      <c r="U166" s="5">
        <f t="shared" si="24"/>
        <v>35883.14632</v>
      </c>
      <c r="V166" s="5">
        <f t="shared" si="25"/>
        <v>878130.74200145551</v>
      </c>
      <c r="W166" s="5">
        <f t="shared" si="26"/>
        <v>11313067.343208227</v>
      </c>
    </row>
    <row r="167" spans="1:23">
      <c r="A167" t="s">
        <v>128</v>
      </c>
      <c r="B167" t="s">
        <v>129</v>
      </c>
      <c r="C167" t="s">
        <v>68</v>
      </c>
      <c r="D167" s="12" t="s">
        <v>1070</v>
      </c>
      <c r="E167" s="5">
        <f>VLOOKUP(A167,'Base Cost'!$A$5:$AF$361,28,FALSE)</f>
        <v>4355203.6504971823</v>
      </c>
      <c r="F167" s="5">
        <f>VLOOKUP(A167,'B.spe ed'!$A$5:$R$360,18,FALSE)</f>
        <v>439696.15</v>
      </c>
      <c r="G167" s="5">
        <f>VLOOKUP(A167,'C.DPIA'!$A$5:$M$360,13,FALSE)</f>
        <v>406798.74739911524</v>
      </c>
      <c r="H167" s="5">
        <f>VLOOKUP(A167,D.EL!$A$5:$M$359,13,FALSE)</f>
        <v>16465.088458000002</v>
      </c>
      <c r="I167" s="132">
        <f>VLOOKUP(A167,E.CTE!$A$5:$R$360,18,FALSE)</f>
        <v>228449.37077418528</v>
      </c>
      <c r="J167" s="5">
        <f t="shared" si="18"/>
        <v>5446613.0071284827</v>
      </c>
      <c r="K167" s="5">
        <v>4086814.63</v>
      </c>
      <c r="L167" s="5">
        <f t="shared" si="19"/>
        <v>5446613.0071284827</v>
      </c>
      <c r="M167" s="5">
        <f>VLOOKUP(A167,G.Transportation!$A$5:$G$359,7,FALSE)</f>
        <v>413188.62</v>
      </c>
      <c r="N167" s="5">
        <f t="shared" si="20"/>
        <v>213424.16479999997</v>
      </c>
      <c r="O167" s="5">
        <v>4422923.7300000004</v>
      </c>
      <c r="P167">
        <v>524.79</v>
      </c>
      <c r="Q167" s="5">
        <f t="shared" si="21"/>
        <v>8468.0678237009106</v>
      </c>
      <c r="R167" s="1">
        <f>VLOOKUP(A167,'ADM Data'!$A$2:$J$357,10,FALSE)</f>
        <v>533.56041199999993</v>
      </c>
      <c r="S167" s="5">
        <f t="shared" si="22"/>
        <v>11382.45</v>
      </c>
      <c r="T167" s="5">
        <f t="shared" si="23"/>
        <v>0</v>
      </c>
      <c r="U167" s="5">
        <f t="shared" si="24"/>
        <v>21342.416479999996</v>
      </c>
      <c r="V167" s="5">
        <f t="shared" si="25"/>
        <v>522290.65568981832</v>
      </c>
      <c r="W167" s="5">
        <f t="shared" si="26"/>
        <v>6616858.8640983012</v>
      </c>
    </row>
    <row r="168" spans="1:23">
      <c r="A168" t="s">
        <v>342</v>
      </c>
      <c r="B168" t="s">
        <v>1899</v>
      </c>
      <c r="C168" t="s">
        <v>108</v>
      </c>
      <c r="D168" s="12" t="s">
        <v>1070</v>
      </c>
      <c r="E168" s="5">
        <f>VLOOKUP(A168,'Base Cost'!$A$5:$AF$361,28,FALSE)</f>
        <v>4088337.5764954579</v>
      </c>
      <c r="F168" s="5">
        <f>VLOOKUP(A168,'B.spe ed'!$A$5:$R$360,18,FALSE)</f>
        <v>416458.33</v>
      </c>
      <c r="G168" s="5">
        <f>VLOOKUP(A168,'C.DPIA'!$A$5:$M$360,13,FALSE)</f>
        <v>430878.40175431781</v>
      </c>
      <c r="H168" s="5">
        <f>VLOOKUP(A168,D.EL!$A$5:$M$359,13,FALSE)</f>
        <v>48535.542227392245</v>
      </c>
      <c r="I168" s="132">
        <f>VLOOKUP(A168,E.CTE!$A$5:$R$360,18,FALSE)</f>
        <v>127186.48029046465</v>
      </c>
      <c r="J168" s="5">
        <f t="shared" si="18"/>
        <v>5111396.3307676325</v>
      </c>
      <c r="K168" s="5">
        <v>3011668.37</v>
      </c>
      <c r="L168" s="5">
        <f t="shared" si="19"/>
        <v>5111396.3307676325</v>
      </c>
      <c r="M168" s="5">
        <f>VLOOKUP(A168,G.Transportation!$A$5:$G$359,7,FALSE)</f>
        <v>0</v>
      </c>
      <c r="N168" s="5">
        <f t="shared" si="20"/>
        <v>196421.79399999997</v>
      </c>
      <c r="O168" s="5">
        <v>2735431.6800000002</v>
      </c>
      <c r="P168">
        <v>330.07</v>
      </c>
      <c r="Q168" s="5">
        <f t="shared" si="21"/>
        <v>8327.5089696125069</v>
      </c>
      <c r="R168" s="1">
        <f>VLOOKUP(A168,'ADM Data'!$A$2:$J$357,10,FALSE)</f>
        <v>491.05448499999994</v>
      </c>
      <c r="S168" s="5">
        <f t="shared" si="22"/>
        <v>10809.02</v>
      </c>
      <c r="T168" s="5">
        <f t="shared" si="23"/>
        <v>0</v>
      </c>
      <c r="U168" s="5">
        <f t="shared" si="24"/>
        <v>19642.179399999997</v>
      </c>
      <c r="V168" s="5">
        <f t="shared" si="25"/>
        <v>480682.53037872695</v>
      </c>
      <c r="W168" s="5">
        <f t="shared" si="26"/>
        <v>5808142.8345463593</v>
      </c>
    </row>
    <row r="169" spans="1:23">
      <c r="A169" t="s">
        <v>211</v>
      </c>
      <c r="B169" t="s">
        <v>1862</v>
      </c>
      <c r="C169" t="s">
        <v>75</v>
      </c>
      <c r="D169" s="12" t="s">
        <v>1070</v>
      </c>
      <c r="E169" s="5">
        <f>VLOOKUP(A169,'Base Cost'!$A$5:$AF$361,28,FALSE)</f>
        <v>2107097.3702235734</v>
      </c>
      <c r="F169" s="5">
        <f>VLOOKUP(A169,'B.spe ed'!$A$5:$R$360,18,FALSE)</f>
        <v>272336.43</v>
      </c>
      <c r="G169" s="5">
        <f>VLOOKUP(A169,'C.DPIA'!$A$5:$M$360,13,FALSE)</f>
        <v>194123.99723708525</v>
      </c>
      <c r="H169" s="5">
        <f>VLOOKUP(A169,D.EL!$A$5:$M$359,13,FALSE)</f>
        <v>3899.1056910000007</v>
      </c>
      <c r="I169" s="132">
        <f>VLOOKUP(A169,E.CTE!$A$5:$R$360,18,FALSE)</f>
        <v>180670.84091498202</v>
      </c>
      <c r="J169" s="5">
        <f t="shared" si="18"/>
        <v>2758127.7440666407</v>
      </c>
      <c r="K169" s="5">
        <v>1574659.05</v>
      </c>
      <c r="L169" s="5">
        <f t="shared" si="19"/>
        <v>2758127.7440666407</v>
      </c>
      <c r="M169" s="5">
        <f>VLOOKUP(A169,G.Transportation!$A$5:$G$359,7,FALSE)</f>
        <v>0</v>
      </c>
      <c r="N169" s="5">
        <f t="shared" si="20"/>
        <v>101718.6404</v>
      </c>
      <c r="O169" s="5">
        <v>1443805.04</v>
      </c>
      <c r="P169">
        <v>181.55</v>
      </c>
      <c r="Q169" s="5">
        <f t="shared" si="21"/>
        <v>7992.7378903883227</v>
      </c>
      <c r="R169" s="1">
        <f>VLOOKUP(A169,'ADM Data'!$A$2:$J$357,10,FALSE)</f>
        <v>254.29660100000001</v>
      </c>
      <c r="S169" s="5">
        <f t="shared" si="22"/>
        <v>11246.11</v>
      </c>
      <c r="T169" s="5">
        <f t="shared" si="23"/>
        <v>0</v>
      </c>
      <c r="U169" s="5">
        <f t="shared" si="24"/>
        <v>10171.86404</v>
      </c>
      <c r="V169" s="5">
        <f t="shared" si="25"/>
        <v>248925.39905299823</v>
      </c>
      <c r="W169" s="5">
        <f t="shared" si="26"/>
        <v>3118943.6475596386</v>
      </c>
    </row>
    <row r="170" spans="1:23">
      <c r="A170" t="s">
        <v>225</v>
      </c>
      <c r="B170" t="s">
        <v>1867</v>
      </c>
      <c r="C170" t="s">
        <v>80</v>
      </c>
      <c r="D170" s="12" t="s">
        <v>1070</v>
      </c>
      <c r="E170" s="5">
        <f>VLOOKUP(A170,'Base Cost'!$A$5:$AF$361,28,FALSE)</f>
        <v>2167516.6610712088</v>
      </c>
      <c r="F170" s="5">
        <f>VLOOKUP(A170,'B.spe ed'!$A$5:$R$360,18,FALSE)</f>
        <v>171703.12</v>
      </c>
      <c r="G170" s="5">
        <f>VLOOKUP(A170,'C.DPIA'!$A$5:$M$360,13,FALSE)</f>
        <v>303560.27268191811</v>
      </c>
      <c r="H170" s="5">
        <f>VLOOKUP(A170,D.EL!$A$5:$M$359,13,FALSE)</f>
        <v>0</v>
      </c>
      <c r="I170" s="132">
        <f>VLOOKUP(A170,E.CTE!$A$5:$R$360,18,FALSE)</f>
        <v>154699.05739352535</v>
      </c>
      <c r="J170" s="5">
        <f t="shared" si="18"/>
        <v>2797479.1111466521</v>
      </c>
      <c r="K170" s="5">
        <v>2512457.5</v>
      </c>
      <c r="L170" s="5">
        <f t="shared" si="19"/>
        <v>2797479.1111466521</v>
      </c>
      <c r="M170" s="5">
        <f>VLOOKUP(A170,G.Transportation!$A$5:$G$359,7,FALSE)</f>
        <v>0</v>
      </c>
      <c r="N170" s="5">
        <f t="shared" si="20"/>
        <v>104226.29279999998</v>
      </c>
      <c r="O170" s="5">
        <v>2323249.34</v>
      </c>
      <c r="P170">
        <v>274.07</v>
      </c>
      <c r="Q170" s="5">
        <f t="shared" si="21"/>
        <v>8516.9265720436379</v>
      </c>
      <c r="R170" s="1">
        <f>VLOOKUP(A170,'ADM Data'!$A$2:$J$357,10,FALSE)</f>
        <v>260.56573199999997</v>
      </c>
      <c r="S170" s="5">
        <f t="shared" si="22"/>
        <v>11136.17</v>
      </c>
      <c r="T170" s="5">
        <f t="shared" si="23"/>
        <v>0</v>
      </c>
      <c r="U170" s="5">
        <f t="shared" si="24"/>
        <v>10422.629279999999</v>
      </c>
      <c r="V170" s="5">
        <f t="shared" si="25"/>
        <v>255062.11472184237</v>
      </c>
      <c r="W170" s="5">
        <f t="shared" si="26"/>
        <v>3167190.1479484946</v>
      </c>
    </row>
    <row r="171" spans="1:23">
      <c r="A171" t="s">
        <v>213</v>
      </c>
      <c r="B171" t="s">
        <v>1863</v>
      </c>
      <c r="C171" t="s">
        <v>72</v>
      </c>
      <c r="D171" s="12" t="s">
        <v>1070</v>
      </c>
      <c r="E171" s="5">
        <f>VLOOKUP(A171,'Base Cost'!$A$5:$AF$361,28,FALSE)</f>
        <v>1630360.909233876</v>
      </c>
      <c r="F171" s="5">
        <f>VLOOKUP(A171,'B.spe ed'!$A$5:$R$360,18,FALSE)</f>
        <v>76413.16</v>
      </c>
      <c r="G171" s="5">
        <f>VLOOKUP(A171,'C.DPIA'!$A$5:$M$360,13,FALSE)</f>
        <v>193635.54402143319</v>
      </c>
      <c r="H171" s="5">
        <f>VLOOKUP(A171,D.EL!$A$5:$M$359,13,FALSE)</f>
        <v>0</v>
      </c>
      <c r="I171" s="132">
        <f>VLOOKUP(A171,E.CTE!$A$5:$R$360,18,FALSE)</f>
        <v>0</v>
      </c>
      <c r="J171" s="5">
        <f t="shared" si="18"/>
        <v>1900409.6132553092</v>
      </c>
      <c r="K171" s="5">
        <v>1215075.67</v>
      </c>
      <c r="L171" s="5">
        <f t="shared" si="19"/>
        <v>1900409.6132553092</v>
      </c>
      <c r="M171" s="5">
        <f>VLOOKUP(A171,G.Transportation!$A$5:$G$359,7,FALSE)</f>
        <v>197902.64</v>
      </c>
      <c r="N171" s="5">
        <f t="shared" si="20"/>
        <v>78702.222000000009</v>
      </c>
      <c r="O171" s="5">
        <v>1209890.4099999999</v>
      </c>
      <c r="P171">
        <v>150.93</v>
      </c>
      <c r="Q171" s="5">
        <f t="shared" si="21"/>
        <v>8056.3154071423833</v>
      </c>
      <c r="R171" s="1">
        <f>VLOOKUP(A171,'ADM Data'!$A$2:$J$357,10,FALSE)</f>
        <v>196.75555500000002</v>
      </c>
      <c r="S171" s="5">
        <f t="shared" si="22"/>
        <v>11064.56</v>
      </c>
      <c r="T171" s="5">
        <f t="shared" si="23"/>
        <v>0</v>
      </c>
      <c r="U171" s="5">
        <f t="shared" si="24"/>
        <v>7870.2222000000002</v>
      </c>
      <c r="V171" s="5">
        <f t="shared" si="25"/>
        <v>192599.72351840104</v>
      </c>
      <c r="W171" s="5">
        <f t="shared" si="26"/>
        <v>2377484.4209737103</v>
      </c>
    </row>
    <row r="172" spans="1:23">
      <c r="A172" t="s">
        <v>219</v>
      </c>
      <c r="B172" t="s">
        <v>1866</v>
      </c>
      <c r="C172" t="s">
        <v>80</v>
      </c>
      <c r="D172" s="12" t="s">
        <v>1070</v>
      </c>
      <c r="E172" s="5">
        <f>VLOOKUP(A172,'Base Cost'!$A$5:$AF$361,28,FALSE)</f>
        <v>2217071.7023224807</v>
      </c>
      <c r="F172" s="5">
        <f>VLOOKUP(A172,'B.spe ed'!$A$5:$R$360,18,FALSE)</f>
        <v>224928.52</v>
      </c>
      <c r="G172" s="5">
        <f>VLOOKUP(A172,'C.DPIA'!$A$5:$M$360,13,FALSE)</f>
        <v>288846.93909313355</v>
      </c>
      <c r="H172" s="5">
        <f>VLOOKUP(A172,D.EL!$A$5:$M$359,13,FALSE)</f>
        <v>71519.127672690433</v>
      </c>
      <c r="I172" s="132">
        <f>VLOOKUP(A172,E.CTE!$A$5:$R$360,18,FALSE)</f>
        <v>111329.92561965306</v>
      </c>
      <c r="J172" s="5">
        <f t="shared" si="18"/>
        <v>2913696.2147079576</v>
      </c>
      <c r="K172" s="5">
        <v>2365284.96</v>
      </c>
      <c r="L172" s="5">
        <f t="shared" si="19"/>
        <v>2913696.2147079576</v>
      </c>
      <c r="M172" s="5">
        <f>VLOOKUP(A172,G.Transportation!$A$5:$G$359,7,FALSE)</f>
        <v>0</v>
      </c>
      <c r="N172" s="5">
        <f t="shared" si="20"/>
        <v>107429.9636</v>
      </c>
      <c r="O172" s="5">
        <v>2404949.29</v>
      </c>
      <c r="P172">
        <v>274.5</v>
      </c>
      <c r="Q172" s="5">
        <f t="shared" si="21"/>
        <v>8801.2795992714018</v>
      </c>
      <c r="R172" s="1">
        <f>VLOOKUP(A172,'ADM Data'!$A$2:$J$357,10,FALSE)</f>
        <v>268.57490899999999</v>
      </c>
      <c r="S172" s="5">
        <f t="shared" si="22"/>
        <v>11248.73</v>
      </c>
      <c r="T172" s="5">
        <f t="shared" si="23"/>
        <v>0</v>
      </c>
      <c r="U172" s="5">
        <f t="shared" si="24"/>
        <v>10742.996359999999</v>
      </c>
      <c r="V172" s="5">
        <f t="shared" si="25"/>
        <v>262902.12348708377</v>
      </c>
      <c r="W172" s="5">
        <f t="shared" si="26"/>
        <v>3294771.2981550414</v>
      </c>
    </row>
    <row r="173" spans="1:23">
      <c r="A173" t="s">
        <v>217</v>
      </c>
      <c r="B173" t="s">
        <v>1865</v>
      </c>
      <c r="C173" t="s">
        <v>68</v>
      </c>
      <c r="D173" s="12" t="s">
        <v>1070</v>
      </c>
      <c r="E173" s="5">
        <f>VLOOKUP(A173,'Base Cost'!$A$5:$AF$361,28,FALSE)</f>
        <v>3113664.7852287991</v>
      </c>
      <c r="F173" s="5">
        <f>VLOOKUP(A173,'B.spe ed'!$A$5:$R$360,18,FALSE)</f>
        <v>123502.45</v>
      </c>
      <c r="G173" s="5">
        <f>VLOOKUP(A173,'C.DPIA'!$A$5:$M$360,13,FALSE)</f>
        <v>298286.85577594902</v>
      </c>
      <c r="H173" s="5">
        <f>VLOOKUP(A173,D.EL!$A$5:$M$359,13,FALSE)</f>
        <v>4745.6986061986809</v>
      </c>
      <c r="I173" s="132">
        <f>VLOOKUP(A173,E.CTE!$A$5:$R$360,18,FALSE)</f>
        <v>144862.11524318703</v>
      </c>
      <c r="J173" s="5">
        <f t="shared" si="18"/>
        <v>3685061.9048541342</v>
      </c>
      <c r="K173" s="5">
        <v>2843923.22</v>
      </c>
      <c r="L173" s="5">
        <f t="shared" si="19"/>
        <v>3685061.9048541342</v>
      </c>
      <c r="M173" s="5">
        <f>VLOOKUP(A173,G.Transportation!$A$5:$G$359,7,FALSE)</f>
        <v>379759.12</v>
      </c>
      <c r="N173" s="5">
        <f t="shared" si="20"/>
        <v>149037.182</v>
      </c>
      <c r="O173" s="5">
        <v>3084954.67</v>
      </c>
      <c r="P173">
        <v>364.49</v>
      </c>
      <c r="Q173" s="5">
        <f t="shared" si="21"/>
        <v>8503.8366737084689</v>
      </c>
      <c r="R173" s="1">
        <f>VLOOKUP(A173,'ADM Data'!$A$2:$J$357,10,FALSE)</f>
        <v>372.59295500000002</v>
      </c>
      <c r="S173" s="5">
        <f t="shared" si="22"/>
        <v>11309.55</v>
      </c>
      <c r="T173" s="5">
        <f t="shared" si="23"/>
        <v>0</v>
      </c>
      <c r="U173" s="5">
        <f t="shared" si="24"/>
        <v>14903.718200000001</v>
      </c>
      <c r="V173" s="5">
        <f t="shared" si="25"/>
        <v>364723.12112308101</v>
      </c>
      <c r="W173" s="5">
        <f t="shared" si="26"/>
        <v>4593485.0461772149</v>
      </c>
    </row>
    <row r="174" spans="1:23">
      <c r="A174" t="s">
        <v>545</v>
      </c>
      <c r="B174" t="s">
        <v>1950</v>
      </c>
      <c r="C174" t="s">
        <v>80</v>
      </c>
      <c r="D174" s="12" t="s">
        <v>1070</v>
      </c>
      <c r="E174" s="5">
        <f>VLOOKUP(A174,'Base Cost'!$A$5:$AF$361,28,FALSE)</f>
        <v>1366286.3567232066</v>
      </c>
      <c r="F174" s="5">
        <f>VLOOKUP(A174,'B.spe ed'!$A$5:$R$360,18,FALSE)</f>
        <v>125115.56773200001</v>
      </c>
      <c r="G174" s="5">
        <f>VLOOKUP(A174,'C.DPIA'!$A$5:$M$360,13,FALSE)</f>
        <v>134247.25214339973</v>
      </c>
      <c r="H174" s="5">
        <f>VLOOKUP(A174,D.EL!$A$5:$M$359,13,FALSE)</f>
        <v>12999.491453000002</v>
      </c>
      <c r="I174" s="132">
        <f>VLOOKUP(A174,E.CTE!$A$5:$R$360,18,FALSE)</f>
        <v>0</v>
      </c>
      <c r="J174" s="5">
        <f t="shared" si="18"/>
        <v>1638648.6680516065</v>
      </c>
      <c r="K174" s="5">
        <v>325798.36</v>
      </c>
      <c r="L174" s="5">
        <f t="shared" si="19"/>
        <v>1638648.6680516065</v>
      </c>
      <c r="M174" s="5">
        <f>VLOOKUP(A174,G.Transportation!$A$5:$G$359,7,FALSE)</f>
        <v>0</v>
      </c>
      <c r="N174" s="5">
        <f t="shared" si="20"/>
        <v>63902.959599999995</v>
      </c>
      <c r="O174" s="5">
        <v>905549.78</v>
      </c>
      <c r="P174">
        <v>113.14</v>
      </c>
      <c r="Q174" s="5">
        <f t="shared" si="21"/>
        <v>8043.8786565317305</v>
      </c>
      <c r="R174" s="1">
        <f>VLOOKUP(A174,'ADM Data'!$A$2:$J$357,10,FALSE)</f>
        <v>159.75739899999999</v>
      </c>
      <c r="S174" s="5">
        <f t="shared" si="22"/>
        <v>10657.11</v>
      </c>
      <c r="T174" s="5">
        <f t="shared" si="23"/>
        <v>0</v>
      </c>
      <c r="U174" s="5">
        <f t="shared" si="24"/>
        <v>6390.2959599999995</v>
      </c>
      <c r="V174" s="5">
        <f t="shared" si="25"/>
        <v>156383.03516980182</v>
      </c>
      <c r="W174" s="5">
        <f t="shared" si="26"/>
        <v>1865324.9587814084</v>
      </c>
    </row>
    <row r="175" spans="1:23">
      <c r="A175" t="s">
        <v>2784</v>
      </c>
      <c r="B175" t="s">
        <v>2785</v>
      </c>
      <c r="C175" t="s">
        <v>258</v>
      </c>
      <c r="D175" s="12" t="s">
        <v>1070</v>
      </c>
      <c r="E175" s="5">
        <f>VLOOKUP(A175,'Base Cost'!$A$5:$AF$361,28,FALSE)</f>
        <v>296881.88997174415</v>
      </c>
      <c r="F175" s="5">
        <f>VLOOKUP(A175,'B.spe ed'!$A$5:$R$360,18,FALSE)</f>
        <v>38550.83</v>
      </c>
      <c r="G175" s="5">
        <f>VLOOKUP(A175,'C.DPIA'!$A$5:$M$360,13,FALSE)</f>
        <v>7135.5523923648379</v>
      </c>
      <c r="H175" s="5">
        <f>VLOOKUP(A175,D.EL!$A$5:$M$359,13,FALSE)</f>
        <v>0</v>
      </c>
      <c r="I175" s="132">
        <f>VLOOKUP(A175,E.CTE!$A$5:$R$360,18,FALSE)</f>
        <v>0</v>
      </c>
      <c r="J175" s="5">
        <f t="shared" si="18"/>
        <v>342568.272364109</v>
      </c>
      <c r="K175" s="5">
        <v>264658.73</v>
      </c>
      <c r="L175" s="5">
        <f t="shared" si="19"/>
        <v>342568.272364109</v>
      </c>
      <c r="M175" s="5">
        <f>VLOOKUP(A175,G.Transportation!$A$5:$G$359,7,FALSE)</f>
        <v>0</v>
      </c>
      <c r="N175" s="5">
        <f t="shared" si="20"/>
        <v>14023.1212</v>
      </c>
      <c r="O175" s="5">
        <v>0</v>
      </c>
      <c r="P175">
        <v>0</v>
      </c>
      <c r="Q175" s="5">
        <f t="shared" si="21"/>
        <v>0</v>
      </c>
      <c r="R175" s="1">
        <f>VLOOKUP(A175,'ADM Data'!$A$2:$J$357,10,FALSE)</f>
        <v>35.057803</v>
      </c>
      <c r="S175" s="5">
        <f t="shared" si="22"/>
        <v>10171.530000000001</v>
      </c>
      <c r="T175" s="5">
        <f t="shared" si="23"/>
        <v>0</v>
      </c>
      <c r="U175" s="5">
        <f t="shared" si="24"/>
        <v>1402.31212</v>
      </c>
      <c r="V175" s="5">
        <f t="shared" si="25"/>
        <v>34317.319096594598</v>
      </c>
      <c r="W175" s="5">
        <f t="shared" si="26"/>
        <v>392311.02478070359</v>
      </c>
    </row>
    <row r="176" spans="1:23">
      <c r="A176" t="s">
        <v>606</v>
      </c>
      <c r="B176" t="s">
        <v>607</v>
      </c>
      <c r="C176" t="s">
        <v>75</v>
      </c>
      <c r="D176" s="12" t="s">
        <v>1070</v>
      </c>
      <c r="E176" s="5">
        <f>VLOOKUP(A176,'Base Cost'!$A$5:$AF$361,28,FALSE)</f>
        <v>8569841.3532691486</v>
      </c>
      <c r="F176" s="5">
        <f>VLOOKUP(A176,'B.spe ed'!$A$5:$R$360,18,FALSE)</f>
        <v>873916.63546399993</v>
      </c>
      <c r="G176" s="5">
        <f>VLOOKUP(A176,'C.DPIA'!$A$5:$M$360,13,FALSE)</f>
        <v>849699.55167567777</v>
      </c>
      <c r="H176" s="5">
        <f>VLOOKUP(A176,D.EL!$A$5:$M$359,13,FALSE)</f>
        <v>398415.24706984736</v>
      </c>
      <c r="I176" s="132">
        <f>VLOOKUP(A176,E.CTE!$A$5:$R$360,18,FALSE)</f>
        <v>0</v>
      </c>
      <c r="J176" s="5">
        <f t="shared" si="18"/>
        <v>10691872.787478672</v>
      </c>
      <c r="K176" s="5">
        <v>8120908.7800000003</v>
      </c>
      <c r="L176" s="5">
        <f t="shared" si="19"/>
        <v>10691872.787478672</v>
      </c>
      <c r="M176" s="5">
        <f>VLOOKUP(A176,G.Transportation!$A$5:$G$359,7,FALSE)</f>
        <v>803645.18</v>
      </c>
      <c r="N176" s="5">
        <f t="shared" si="20"/>
        <v>422410.54599999997</v>
      </c>
      <c r="O176" s="5">
        <v>0</v>
      </c>
      <c r="P176">
        <v>0</v>
      </c>
      <c r="Q176" s="5">
        <f t="shared" si="21"/>
        <v>0</v>
      </c>
      <c r="R176" s="1">
        <f>VLOOKUP(A176,'ADM Data'!$A$2:$J$357,10,FALSE)</f>
        <v>1056.0263649999999</v>
      </c>
      <c r="S176" s="5">
        <f t="shared" si="22"/>
        <v>11285.64</v>
      </c>
      <c r="T176" s="5">
        <f t="shared" si="23"/>
        <v>0</v>
      </c>
      <c r="U176" s="5">
        <f t="shared" si="24"/>
        <v>42241.054599999996</v>
      </c>
      <c r="V176" s="5">
        <f t="shared" si="25"/>
        <v>1033721.187323743</v>
      </c>
      <c r="W176" s="5">
        <f t="shared" si="26"/>
        <v>12993890.755402416</v>
      </c>
    </row>
    <row r="177" spans="1:23">
      <c r="A177" t="s">
        <v>335</v>
      </c>
      <c r="B177" t="s">
        <v>336</v>
      </c>
      <c r="C177" t="s">
        <v>98</v>
      </c>
      <c r="D177" s="12" t="s">
        <v>1070</v>
      </c>
      <c r="E177" s="5">
        <f>VLOOKUP(A177,'Base Cost'!$A$5:$AF$361,28,FALSE)</f>
        <v>236153.40349331708</v>
      </c>
      <c r="F177" s="5">
        <f>VLOOKUP(A177,'B.spe ed'!$A$5:$R$360,18,FALSE)</f>
        <v>23969.43</v>
      </c>
      <c r="G177" s="5">
        <f>VLOOKUP(A177,'C.DPIA'!$A$5:$M$360,13,FALSE)</f>
        <v>32117.684396380013</v>
      </c>
      <c r="H177" s="5">
        <f>VLOOKUP(A177,D.EL!$A$5:$M$359,13,FALSE)</f>
        <v>0</v>
      </c>
      <c r="I177" s="132">
        <f>VLOOKUP(A177,E.CTE!$A$5:$R$360,18,FALSE)</f>
        <v>0</v>
      </c>
      <c r="J177" s="5">
        <f t="shared" si="18"/>
        <v>292240.5178896971</v>
      </c>
      <c r="K177" s="5">
        <v>198866.91</v>
      </c>
      <c r="L177" s="5">
        <f t="shared" si="19"/>
        <v>292240.5178896971</v>
      </c>
      <c r="M177" s="5">
        <f>VLOOKUP(A177,G.Transportation!$A$5:$G$359,7,FALSE)</f>
        <v>0</v>
      </c>
      <c r="N177" s="5">
        <f t="shared" si="20"/>
        <v>10543.137199999999</v>
      </c>
      <c r="O177" s="5">
        <v>284255.46000000002</v>
      </c>
      <c r="P177">
        <v>32.119999999999997</v>
      </c>
      <c r="Q177" s="5">
        <f t="shared" si="21"/>
        <v>8889.8763885429653</v>
      </c>
      <c r="R177" s="1">
        <f>VLOOKUP(A177,'ADM Data'!$A$2:$J$357,10,FALSE)</f>
        <v>26.357842999999999</v>
      </c>
      <c r="S177" s="5">
        <f t="shared" si="22"/>
        <v>11487.42</v>
      </c>
      <c r="T177" s="5">
        <f t="shared" si="23"/>
        <v>0</v>
      </c>
      <c r="U177" s="5">
        <f t="shared" si="24"/>
        <v>1054.3137199999999</v>
      </c>
      <c r="V177" s="5">
        <f t="shared" si="25"/>
        <v>25801.117911722602</v>
      </c>
      <c r="W177" s="5">
        <f t="shared" si="26"/>
        <v>329639.08672141971</v>
      </c>
    </row>
    <row r="178" spans="1:23">
      <c r="A178" t="s">
        <v>455</v>
      </c>
      <c r="B178" t="s">
        <v>1926</v>
      </c>
      <c r="C178" t="s">
        <v>93</v>
      </c>
      <c r="D178" s="12" t="s">
        <v>1070</v>
      </c>
      <c r="E178" s="5">
        <f>VLOOKUP(A178,'Base Cost'!$A$5:$AF$361,28,FALSE)</f>
        <v>2057327.4029791914</v>
      </c>
      <c r="F178" s="5">
        <f>VLOOKUP(A178,'B.spe ed'!$A$5:$R$360,18,FALSE)</f>
        <v>249375.16999999998</v>
      </c>
      <c r="G178" s="5">
        <f>VLOOKUP(A178,'C.DPIA'!$A$5:$M$360,13,FALSE)</f>
        <v>288811.46369748702</v>
      </c>
      <c r="H178" s="5">
        <f>VLOOKUP(A178,D.EL!$A$5:$M$359,13,FALSE)</f>
        <v>264921.03145591752</v>
      </c>
      <c r="I178" s="132">
        <f>VLOOKUP(A178,E.CTE!$A$5:$R$360,18,FALSE)</f>
        <v>0</v>
      </c>
      <c r="J178" s="5">
        <f t="shared" si="18"/>
        <v>2860435.0681325961</v>
      </c>
      <c r="K178" s="5">
        <v>1804715.14</v>
      </c>
      <c r="L178" s="5">
        <f t="shared" si="19"/>
        <v>2860435.0681325961</v>
      </c>
      <c r="M178" s="5">
        <f>VLOOKUP(A178,G.Transportation!$A$5:$G$359,7,FALSE)</f>
        <v>215285.98</v>
      </c>
      <c r="N178" s="5">
        <f t="shared" si="20"/>
        <v>100009.69560000001</v>
      </c>
      <c r="O178" s="5">
        <v>1698706.87</v>
      </c>
      <c r="P178">
        <v>210.49</v>
      </c>
      <c r="Q178" s="5">
        <f t="shared" si="21"/>
        <v>8110.3297505819755</v>
      </c>
      <c r="R178" s="1">
        <f>VLOOKUP(A178,'ADM Data'!$A$2:$J$357,10,FALSE)</f>
        <v>250.02423900000002</v>
      </c>
      <c r="S178" s="5">
        <f t="shared" si="22"/>
        <v>12701.69</v>
      </c>
      <c r="T178" s="5">
        <f t="shared" si="23"/>
        <v>0</v>
      </c>
      <c r="U178" s="5">
        <f t="shared" si="24"/>
        <v>10000.969560000001</v>
      </c>
      <c r="V178" s="5">
        <f t="shared" si="25"/>
        <v>244743.27702868983</v>
      </c>
      <c r="W178" s="5">
        <f t="shared" si="26"/>
        <v>3430474.990321286</v>
      </c>
    </row>
    <row r="179" spans="1:23">
      <c r="A179" t="s">
        <v>453</v>
      </c>
      <c r="B179" t="s">
        <v>454</v>
      </c>
      <c r="C179" t="s">
        <v>98</v>
      </c>
      <c r="D179" s="12" t="s">
        <v>1070</v>
      </c>
      <c r="E179" s="5">
        <f>VLOOKUP(A179,'Base Cost'!$A$5:$AF$361,28,FALSE)</f>
        <v>1196651.0305468717</v>
      </c>
      <c r="F179" s="5">
        <f>VLOOKUP(A179,'B.spe ed'!$A$5:$R$360,18,FALSE)</f>
        <v>160948.36773200001</v>
      </c>
      <c r="G179" s="5">
        <f>VLOOKUP(A179,'C.DPIA'!$A$5:$M$360,13,FALSE)</f>
        <v>181179.53230086219</v>
      </c>
      <c r="H179" s="5">
        <f>VLOOKUP(A179,D.EL!$A$5:$M$359,13,FALSE)</f>
        <v>867.84153300000014</v>
      </c>
      <c r="I179" s="132">
        <f>VLOOKUP(A179,E.CTE!$A$5:$R$360,18,FALSE)</f>
        <v>0</v>
      </c>
      <c r="J179" s="5">
        <f t="shared" si="18"/>
        <v>1539646.7721127342</v>
      </c>
      <c r="K179" s="5">
        <v>1013125.38</v>
      </c>
      <c r="L179" s="5">
        <f t="shared" si="19"/>
        <v>1539646.7721127342</v>
      </c>
      <c r="M179" s="5">
        <f>VLOOKUP(A179,G.Transportation!$A$5:$G$359,7,FALSE)</f>
        <v>0</v>
      </c>
      <c r="N179" s="5">
        <f t="shared" si="20"/>
        <v>58814.738400000002</v>
      </c>
      <c r="O179" s="5">
        <v>921156.44</v>
      </c>
      <c r="P179">
        <v>107.09</v>
      </c>
      <c r="Q179" s="5">
        <f t="shared" si="21"/>
        <v>8641.7836137827981</v>
      </c>
      <c r="R179" s="1">
        <f>VLOOKUP(A179,'ADM Data'!$A$2:$J$357,10,FALSE)</f>
        <v>147.036846</v>
      </c>
      <c r="S179" s="5">
        <f t="shared" si="22"/>
        <v>10871.16</v>
      </c>
      <c r="T179" s="5">
        <f t="shared" si="23"/>
        <v>0</v>
      </c>
      <c r="U179" s="5">
        <f t="shared" si="24"/>
        <v>5881.4738399999997</v>
      </c>
      <c r="V179" s="5">
        <f t="shared" si="25"/>
        <v>143931.1631461572</v>
      </c>
      <c r="W179" s="5">
        <f t="shared" si="26"/>
        <v>1748274.1474988915</v>
      </c>
    </row>
    <row r="180" spans="1:23">
      <c r="A180" t="s">
        <v>736</v>
      </c>
      <c r="B180" t="s">
        <v>737</v>
      </c>
      <c r="C180" t="s">
        <v>80</v>
      </c>
      <c r="D180" s="12" t="s">
        <v>1070</v>
      </c>
      <c r="E180" s="5">
        <f>VLOOKUP(A180,'Base Cost'!$A$5:$AF$361,28,FALSE)</f>
        <v>1016546.2629168936</v>
      </c>
      <c r="F180" s="5">
        <f>VLOOKUP(A180,'B.spe ed'!$A$5:$R$360,18,FALSE)</f>
        <v>171882.35</v>
      </c>
      <c r="G180" s="5">
        <f>VLOOKUP(A180,'C.DPIA'!$A$5:$M$360,13,FALSE)</f>
        <v>152049.48348421036</v>
      </c>
      <c r="H180" s="5">
        <f>VLOOKUP(A180,D.EL!$A$5:$M$359,13,FALSE)</f>
        <v>9366.5695606930858</v>
      </c>
      <c r="I180" s="132">
        <f>VLOOKUP(A180,E.CTE!$A$5:$R$360,18,FALSE)</f>
        <v>33471.244048324326</v>
      </c>
      <c r="J180" s="5">
        <f t="shared" si="18"/>
        <v>1383315.9100101215</v>
      </c>
      <c r="K180" s="5">
        <v>914117.15</v>
      </c>
      <c r="L180" s="5">
        <f t="shared" si="19"/>
        <v>1383315.9100101215</v>
      </c>
      <c r="M180" s="5">
        <f>VLOOKUP(A180,G.Transportation!$A$5:$G$359,7,FALSE)</f>
        <v>0</v>
      </c>
      <c r="N180" s="5">
        <f t="shared" si="20"/>
        <v>48739.180399999997</v>
      </c>
      <c r="O180" s="5">
        <v>1116246.49</v>
      </c>
      <c r="P180">
        <v>120.09</v>
      </c>
      <c r="Q180" s="5">
        <f t="shared" si="21"/>
        <v>9335.1627712548925</v>
      </c>
      <c r="R180" s="1">
        <f>VLOOKUP(A180,'ADM Data'!$A$2:$J$357,10,FALSE)</f>
        <v>121.84795099999999</v>
      </c>
      <c r="S180" s="5">
        <f t="shared" si="22"/>
        <v>11752.8</v>
      </c>
      <c r="T180" s="5">
        <f t="shared" si="23"/>
        <v>0</v>
      </c>
      <c r="U180" s="5">
        <f t="shared" si="24"/>
        <v>4873.9180399999996</v>
      </c>
      <c r="V180" s="5">
        <f t="shared" si="25"/>
        <v>119274.30294856821</v>
      </c>
      <c r="W180" s="5">
        <f t="shared" si="26"/>
        <v>1556203.3113986896</v>
      </c>
    </row>
    <row r="181" spans="1:23">
      <c r="A181" t="s">
        <v>648</v>
      </c>
      <c r="B181" t="s">
        <v>649</v>
      </c>
      <c r="C181" t="s">
        <v>80</v>
      </c>
      <c r="D181" s="12" t="s">
        <v>1070</v>
      </c>
      <c r="E181" s="5">
        <f>VLOOKUP(A181,'Base Cost'!$A$5:$AF$361,28,FALSE)</f>
        <v>1750469.4902710961</v>
      </c>
      <c r="F181" s="5">
        <f>VLOOKUP(A181,'B.spe ed'!$A$5:$R$360,18,FALSE)</f>
        <v>290729.25</v>
      </c>
      <c r="G181" s="5">
        <f>VLOOKUP(A181,'C.DPIA'!$A$5:$M$360,13,FALSE)</f>
        <v>215658.89518447104</v>
      </c>
      <c r="H181" s="5">
        <f>VLOOKUP(A181,D.EL!$A$5:$M$359,13,FALSE)</f>
        <v>6498.5094850000005</v>
      </c>
      <c r="I181" s="132">
        <f>VLOOKUP(A181,E.CTE!$A$5:$R$360,18,FALSE)</f>
        <v>0</v>
      </c>
      <c r="J181" s="5">
        <f t="shared" si="18"/>
        <v>2263356.1449405672</v>
      </c>
      <c r="K181" s="5">
        <v>3857487.55</v>
      </c>
      <c r="L181" s="5">
        <f t="shared" si="19"/>
        <v>2263356.1449405672</v>
      </c>
      <c r="M181" s="5">
        <f>VLOOKUP(A181,G.Transportation!$A$5:$G$359,7,FALSE)</f>
        <v>0</v>
      </c>
      <c r="N181" s="5">
        <f t="shared" si="20"/>
        <v>86086.556799999991</v>
      </c>
      <c r="O181" s="5">
        <v>4289960.05</v>
      </c>
      <c r="P181">
        <v>506.07</v>
      </c>
      <c r="Q181" s="5">
        <f t="shared" si="21"/>
        <v>8517.0892082123028</v>
      </c>
      <c r="R181" s="1">
        <f>VLOOKUP(A181,'ADM Data'!$A$2:$J$357,10,FALSE)</f>
        <v>215.21639199999998</v>
      </c>
      <c r="S181" s="5">
        <f t="shared" si="22"/>
        <v>10916.65</v>
      </c>
      <c r="T181" s="5">
        <f t="shared" si="23"/>
        <v>0</v>
      </c>
      <c r="U181" s="5">
        <f t="shared" si="24"/>
        <v>8608.6556799999998</v>
      </c>
      <c r="V181" s="5">
        <f t="shared" si="25"/>
        <v>210670.6344114544</v>
      </c>
      <c r="W181" s="5">
        <f t="shared" si="26"/>
        <v>2568721.9918320212</v>
      </c>
    </row>
    <row r="182" spans="1:23">
      <c r="A182" t="s">
        <v>724</v>
      </c>
      <c r="B182" t="s">
        <v>725</v>
      </c>
      <c r="C182" t="s">
        <v>93</v>
      </c>
      <c r="D182" s="12" t="s">
        <v>1070</v>
      </c>
      <c r="E182" s="5">
        <f>VLOOKUP(A182,'Base Cost'!$A$5:$AF$361,28,FALSE)</f>
        <v>2476977.04085973</v>
      </c>
      <c r="F182" s="5">
        <f>VLOOKUP(A182,'B.spe ed'!$A$5:$R$360,18,FALSE)</f>
        <v>127639.54000000001</v>
      </c>
      <c r="G182" s="5">
        <f>VLOOKUP(A182,'C.DPIA'!$A$5:$M$360,13,FALSE)</f>
        <v>333987.6508053313</v>
      </c>
      <c r="H182" s="5">
        <f>VLOOKUP(A182,D.EL!$A$5:$M$359,13,FALSE)</f>
        <v>174825.8441902991</v>
      </c>
      <c r="I182" s="132">
        <f>VLOOKUP(A182,E.CTE!$A$5:$R$360,18,FALSE)</f>
        <v>0</v>
      </c>
      <c r="J182" s="5">
        <f t="shared" si="18"/>
        <v>3113430.0758553604</v>
      </c>
      <c r="K182" s="5">
        <v>2432513.9700000002</v>
      </c>
      <c r="L182" s="5">
        <f t="shared" si="19"/>
        <v>3113430.0758553604</v>
      </c>
      <c r="M182" s="5">
        <f>VLOOKUP(A182,G.Transportation!$A$5:$G$359,7,FALSE)</f>
        <v>0</v>
      </c>
      <c r="N182" s="5">
        <f t="shared" si="20"/>
        <v>120914.78039999999</v>
      </c>
      <c r="O182" s="5">
        <v>2451298.34</v>
      </c>
      <c r="P182">
        <v>291.64999999999998</v>
      </c>
      <c r="Q182" s="5">
        <f t="shared" si="21"/>
        <v>8445.0117332418995</v>
      </c>
      <c r="R182" s="1">
        <f>VLOOKUP(A182,'ADM Data'!$A$2:$J$357,10,FALSE)</f>
        <v>302.28695099999999</v>
      </c>
      <c r="S182" s="5">
        <f t="shared" si="22"/>
        <v>10699.58</v>
      </c>
      <c r="T182" s="5">
        <f t="shared" si="23"/>
        <v>0</v>
      </c>
      <c r="U182" s="5">
        <f t="shared" si="24"/>
        <v>12091.47804</v>
      </c>
      <c r="V182" s="5">
        <f t="shared" si="25"/>
        <v>295902.10647836822</v>
      </c>
      <c r="W182" s="5">
        <f t="shared" si="26"/>
        <v>3542338.4407737288</v>
      </c>
    </row>
    <row r="183" spans="1:23">
      <c r="A183" t="s">
        <v>692</v>
      </c>
      <c r="B183" t="s">
        <v>693</v>
      </c>
      <c r="C183" t="s">
        <v>80</v>
      </c>
      <c r="D183" s="12" t="s">
        <v>1070</v>
      </c>
      <c r="E183" s="5">
        <f>VLOOKUP(A183,'Base Cost'!$A$5:$AF$361,28,FALSE)</f>
        <v>3336912.7787287403</v>
      </c>
      <c r="F183" s="5">
        <f>VLOOKUP(A183,'B.spe ed'!$A$5:$R$360,18,FALSE)</f>
        <v>540242.65999999992</v>
      </c>
      <c r="G183" s="5">
        <f>VLOOKUP(A183,'C.DPIA'!$A$5:$M$360,13,FALSE)</f>
        <v>335078.09296184406</v>
      </c>
      <c r="H183" s="5">
        <f>VLOOKUP(A183,D.EL!$A$5:$M$359,13,FALSE)</f>
        <v>0</v>
      </c>
      <c r="I183" s="132">
        <f>VLOOKUP(A183,E.CTE!$A$5:$R$360,18,FALSE)</f>
        <v>848970.61988893163</v>
      </c>
      <c r="J183" s="5">
        <f t="shared" si="18"/>
        <v>5061204.151579516</v>
      </c>
      <c r="K183" s="5">
        <v>4017007.05</v>
      </c>
      <c r="L183" s="5">
        <f t="shared" si="19"/>
        <v>5061204.151579516</v>
      </c>
      <c r="M183" s="5">
        <f>VLOOKUP(A183,G.Transportation!$A$5:$G$359,7,FALSE)</f>
        <v>0</v>
      </c>
      <c r="N183" s="5">
        <f t="shared" si="20"/>
        <v>140971.53719999999</v>
      </c>
      <c r="O183" s="5">
        <v>3805651.61</v>
      </c>
      <c r="P183">
        <v>366.63</v>
      </c>
      <c r="Q183" s="5">
        <f t="shared" si="21"/>
        <v>10420.16785423997</v>
      </c>
      <c r="R183" s="1">
        <f>VLOOKUP(A183,'ADM Data'!$A$2:$J$357,10,FALSE)</f>
        <v>352.42884299999997</v>
      </c>
      <c r="S183" s="5">
        <f t="shared" si="22"/>
        <v>14760.92</v>
      </c>
      <c r="T183" s="5">
        <f t="shared" si="23"/>
        <v>0</v>
      </c>
      <c r="U183" s="5">
        <f t="shared" si="24"/>
        <v>14097.153719999998</v>
      </c>
      <c r="V183" s="5">
        <f t="shared" si="25"/>
        <v>344984.91146392259</v>
      </c>
      <c r="W183" s="5">
        <f t="shared" si="26"/>
        <v>5561257.7539634388</v>
      </c>
    </row>
    <row r="184" spans="1:23">
      <c r="A184" t="s">
        <v>2831</v>
      </c>
      <c r="B184" t="s">
        <v>2906</v>
      </c>
      <c r="C184" t="s">
        <v>93</v>
      </c>
      <c r="D184" s="12" t="s">
        <v>1823</v>
      </c>
      <c r="E184" s="5">
        <f>VLOOKUP(A184,'Base Cost'!$A$5:$AF$361,28,FALSE)</f>
        <v>303572.8601210264</v>
      </c>
      <c r="F184" s="5">
        <f>VLOOKUP(A184,'B.spe ed'!$A$5:$R$360,18,FALSE)</f>
        <v>0</v>
      </c>
      <c r="G184" s="5">
        <f>VLOOKUP(A184,'C.DPIA'!$A$5:$M$360,13,FALSE)</f>
        <v>0</v>
      </c>
      <c r="H184" s="5">
        <f>VLOOKUP(A184,D.EL!$A$5:$M$359,13,FALSE)</f>
        <v>0</v>
      </c>
      <c r="I184" s="132">
        <f>VLOOKUP(A184,E.CTE!$A$5:$R$360,18,FALSE)</f>
        <v>0</v>
      </c>
      <c r="J184" s="5">
        <f t="shared" si="18"/>
        <v>303572.8601210264</v>
      </c>
      <c r="K184" s="5">
        <v>239366.01</v>
      </c>
      <c r="L184" s="5">
        <f t="shared" si="19"/>
        <v>303572.8601210264</v>
      </c>
      <c r="M184" s="5">
        <f>VLOOKUP(A184,G.Transportation!$A$5:$G$359,7,FALSE)</f>
        <v>0</v>
      </c>
      <c r="N184" s="5">
        <f t="shared" si="20"/>
        <v>0</v>
      </c>
      <c r="O184" s="5">
        <v>0</v>
      </c>
      <c r="P184">
        <v>0</v>
      </c>
      <c r="Q184" s="5">
        <f t="shared" si="21"/>
        <v>0</v>
      </c>
      <c r="R184" s="1">
        <f>VLOOKUP(A184,'ADM Data'!$A$2:$J$357,10,FALSE)</f>
        <v>39.678401999999998</v>
      </c>
      <c r="S184" s="5">
        <f t="shared" si="22"/>
        <v>7650.83</v>
      </c>
      <c r="T184" s="5">
        <f t="shared" si="23"/>
        <v>0</v>
      </c>
      <c r="U184" s="5">
        <f t="shared" si="24"/>
        <v>1587.13608</v>
      </c>
      <c r="V184" s="5">
        <f t="shared" si="25"/>
        <v>971.00806821590993</v>
      </c>
      <c r="W184" s="5">
        <f t="shared" si="26"/>
        <v>306131.00426924234</v>
      </c>
    </row>
    <row r="185" spans="1:23">
      <c r="A185" t="s">
        <v>488</v>
      </c>
      <c r="B185" t="s">
        <v>1933</v>
      </c>
      <c r="C185" t="s">
        <v>190</v>
      </c>
      <c r="D185" s="12" t="s">
        <v>807</v>
      </c>
      <c r="E185" s="5">
        <f>VLOOKUP(A185,'Base Cost'!$A$5:$AF$361,28,FALSE)</f>
        <v>1149668.1105711078</v>
      </c>
      <c r="F185" s="5">
        <f>VLOOKUP(A185,'B.spe ed'!$A$5:$R$360,18,FALSE)</f>
        <v>19493.498866000002</v>
      </c>
      <c r="G185" s="5">
        <f>VLOOKUP(A185,'C.DPIA'!$A$5:$M$360,13,FALSE)</f>
        <v>4937.2335081550627</v>
      </c>
      <c r="H185" s="5">
        <f>VLOOKUP(A185,D.EL!$A$5:$M$359,13,FALSE)</f>
        <v>0</v>
      </c>
      <c r="I185" s="132">
        <f>VLOOKUP(A185,E.CTE!$A$5:$R$360,18,FALSE)</f>
        <v>0</v>
      </c>
      <c r="J185" s="5">
        <f t="shared" si="18"/>
        <v>1174098.8429452628</v>
      </c>
      <c r="K185" s="5">
        <v>1301146.56</v>
      </c>
      <c r="L185" s="5">
        <f t="shared" si="19"/>
        <v>1174098.8429452628</v>
      </c>
      <c r="M185" s="5">
        <f>VLOOKUP(A185,G.Transportation!$A$5:$G$359,7,FALSE)</f>
        <v>0</v>
      </c>
      <c r="N185" s="5">
        <f t="shared" si="20"/>
        <v>0</v>
      </c>
      <c r="O185" s="5">
        <v>1354327.33</v>
      </c>
      <c r="P185">
        <v>187.29</v>
      </c>
      <c r="Q185" s="5">
        <f t="shared" si="21"/>
        <v>7271.2580127075662</v>
      </c>
      <c r="R185" s="1">
        <f>VLOOKUP(A185,'ADM Data'!$A$2:$J$357,10,FALSE)</f>
        <v>147.686196</v>
      </c>
      <c r="S185" s="5">
        <f t="shared" si="22"/>
        <v>7949.96</v>
      </c>
      <c r="T185" s="5">
        <f t="shared" si="23"/>
        <v>0</v>
      </c>
      <c r="U185" s="5">
        <f t="shared" si="24"/>
        <v>5907.4478399999998</v>
      </c>
      <c r="V185" s="5">
        <f t="shared" si="25"/>
        <v>144566.79770532719</v>
      </c>
      <c r="W185" s="5">
        <f t="shared" si="26"/>
        <v>1324573.08849059</v>
      </c>
    </row>
    <row r="186" spans="1:23">
      <c r="A186" t="s">
        <v>2837</v>
      </c>
      <c r="B186" t="s">
        <v>2903</v>
      </c>
      <c r="C186" t="s">
        <v>93</v>
      </c>
      <c r="D186" s="12" t="s">
        <v>1823</v>
      </c>
      <c r="E186" s="5">
        <f>VLOOKUP(A186,'Base Cost'!$A$5:$AF$361,28,FALSE)</f>
        <v>445919.25296836044</v>
      </c>
      <c r="F186" s="5">
        <f>VLOOKUP(A186,'B.spe ed'!$A$5:$R$360,18,FALSE)</f>
        <v>105381.57999999999</v>
      </c>
      <c r="G186" s="5">
        <f>VLOOKUP(A186,'C.DPIA'!$A$5:$M$360,13,FALSE)</f>
        <v>0</v>
      </c>
      <c r="H186" s="5">
        <f>VLOOKUP(A186,D.EL!$A$5:$M$359,13,FALSE)</f>
        <v>763.15116166907808</v>
      </c>
      <c r="I186" s="132">
        <f>VLOOKUP(A186,E.CTE!$A$5:$R$360,18,FALSE)</f>
        <v>0</v>
      </c>
      <c r="J186" s="5">
        <f t="shared" si="18"/>
        <v>552063.98413002945</v>
      </c>
      <c r="K186" s="5">
        <v>379753.69</v>
      </c>
      <c r="L186" s="5">
        <f t="shared" si="19"/>
        <v>552063.98413002945</v>
      </c>
      <c r="M186" s="5">
        <f>VLOOKUP(A186,G.Transportation!$A$5:$G$359,7,FALSE)</f>
        <v>0</v>
      </c>
      <c r="N186" s="5">
        <f t="shared" si="20"/>
        <v>0</v>
      </c>
      <c r="O186" s="5">
        <v>0</v>
      </c>
      <c r="P186">
        <v>0</v>
      </c>
      <c r="Q186" s="5">
        <f t="shared" si="21"/>
        <v>0</v>
      </c>
      <c r="R186" s="1">
        <f>VLOOKUP(A186,'ADM Data'!$A$2:$J$357,10,FALSE)</f>
        <v>54.810568000000004</v>
      </c>
      <c r="S186" s="5">
        <f t="shared" si="22"/>
        <v>10072.219999999999</v>
      </c>
      <c r="T186" s="5">
        <f t="shared" si="23"/>
        <v>0</v>
      </c>
      <c r="U186" s="5">
        <f t="shared" si="24"/>
        <v>2192.42272</v>
      </c>
      <c r="V186" s="5">
        <f t="shared" si="25"/>
        <v>1341.3217536204402</v>
      </c>
      <c r="W186" s="5">
        <f t="shared" si="26"/>
        <v>555597.72860364988</v>
      </c>
    </row>
    <row r="187" spans="1:23">
      <c r="A187" t="s">
        <v>547</v>
      </c>
      <c r="B187" t="s">
        <v>1951</v>
      </c>
      <c r="C187" t="s">
        <v>68</v>
      </c>
      <c r="D187" s="12" t="s">
        <v>1070</v>
      </c>
      <c r="E187" s="5">
        <f>VLOOKUP(A187,'Base Cost'!$A$5:$AF$361,28,FALSE)</f>
        <v>2926784.6839653477</v>
      </c>
      <c r="F187" s="5">
        <f>VLOOKUP(A187,'B.spe ed'!$A$5:$R$360,18,FALSE)</f>
        <v>299530.62</v>
      </c>
      <c r="G187" s="5">
        <f>VLOOKUP(A187,'C.DPIA'!$A$5:$M$360,13,FALSE)</f>
        <v>466170.51995916554</v>
      </c>
      <c r="H187" s="5">
        <f>VLOOKUP(A187,D.EL!$A$5:$M$359,13,FALSE)</f>
        <v>1299.7018970000001</v>
      </c>
      <c r="I187" s="132">
        <f>VLOOKUP(A187,E.CTE!$A$5:$R$360,18,FALSE)</f>
        <v>0</v>
      </c>
      <c r="J187" s="5">
        <f t="shared" si="18"/>
        <v>3693785.5258215135</v>
      </c>
      <c r="K187" s="5">
        <v>1952640.32</v>
      </c>
      <c r="L187" s="5">
        <f t="shared" si="19"/>
        <v>3693785.5258215135</v>
      </c>
      <c r="M187" s="5">
        <f>VLOOKUP(A187,G.Transportation!$A$5:$G$359,7,FALSE)</f>
        <v>290168.06</v>
      </c>
      <c r="N187" s="5">
        <f t="shared" si="20"/>
        <v>143067.55120000002</v>
      </c>
      <c r="O187" s="5">
        <v>2754498.23</v>
      </c>
      <c r="P187">
        <v>325.77</v>
      </c>
      <c r="Q187" s="5">
        <f t="shared" si="21"/>
        <v>8495.4265021334068</v>
      </c>
      <c r="R187" s="1">
        <f>VLOOKUP(A187,'ADM Data'!$A$2:$J$357,10,FALSE)</f>
        <v>357.66887800000001</v>
      </c>
      <c r="S187" s="5">
        <f t="shared" si="22"/>
        <v>11538.66</v>
      </c>
      <c r="T187" s="5">
        <f t="shared" si="23"/>
        <v>0</v>
      </c>
      <c r="U187" s="5">
        <f t="shared" si="24"/>
        <v>14306.75512</v>
      </c>
      <c r="V187" s="5">
        <f t="shared" si="25"/>
        <v>350114.26749265962</v>
      </c>
      <c r="W187" s="5">
        <f t="shared" si="26"/>
        <v>4491442.1596341729</v>
      </c>
    </row>
    <row r="188" spans="1:23">
      <c r="A188" t="s">
        <v>514</v>
      </c>
      <c r="B188" t="s">
        <v>515</v>
      </c>
      <c r="C188" t="s">
        <v>93</v>
      </c>
      <c r="D188" s="12" t="s">
        <v>1070</v>
      </c>
      <c r="E188" s="5">
        <f>VLOOKUP(A188,'Base Cost'!$A$5:$AF$361,28,FALSE)</f>
        <v>1280412.8781767341</v>
      </c>
      <c r="F188" s="5">
        <f>VLOOKUP(A188,'B.spe ed'!$A$5:$R$360,18,FALSE)</f>
        <v>53518.42</v>
      </c>
      <c r="G188" s="5">
        <f>VLOOKUP(A188,'C.DPIA'!$A$5:$M$360,13,FALSE)</f>
        <v>149388.70952472161</v>
      </c>
      <c r="H188" s="5">
        <f>VLOOKUP(A188,D.EL!$A$5:$M$359,13,FALSE)</f>
        <v>93252.711429229268</v>
      </c>
      <c r="I188" s="132">
        <f>VLOOKUP(A188,E.CTE!$A$5:$R$360,18,FALSE)</f>
        <v>0</v>
      </c>
      <c r="J188" s="5">
        <f t="shared" si="18"/>
        <v>1576572.7191306849</v>
      </c>
      <c r="K188" s="5">
        <v>1221532.07</v>
      </c>
      <c r="L188" s="5">
        <f t="shared" si="19"/>
        <v>1576572.7191306849</v>
      </c>
      <c r="M188" s="5">
        <f>VLOOKUP(A188,G.Transportation!$A$5:$G$359,7,FALSE)</f>
        <v>0</v>
      </c>
      <c r="N188" s="5">
        <f t="shared" si="20"/>
        <v>62344.263200000001</v>
      </c>
      <c r="O188" s="5">
        <v>1085383.1100000001</v>
      </c>
      <c r="P188">
        <v>132.62</v>
      </c>
      <c r="Q188" s="5">
        <f t="shared" si="21"/>
        <v>8224.2385733675164</v>
      </c>
      <c r="R188" s="1">
        <f>VLOOKUP(A188,'ADM Data'!$A$2:$J$357,10,FALSE)</f>
        <v>155.860658</v>
      </c>
      <c r="S188" s="5">
        <f t="shared" si="22"/>
        <v>10515.27</v>
      </c>
      <c r="T188" s="5">
        <f t="shared" si="23"/>
        <v>0</v>
      </c>
      <c r="U188" s="5">
        <f t="shared" si="24"/>
        <v>6234.4263200000005</v>
      </c>
      <c r="V188" s="5">
        <f t="shared" si="25"/>
        <v>152568.60035385561</v>
      </c>
      <c r="W188" s="5">
        <f t="shared" si="26"/>
        <v>1797720.0090045405</v>
      </c>
    </row>
    <row r="189" spans="1:23">
      <c r="A189" t="s">
        <v>301</v>
      </c>
      <c r="B189" t="s">
        <v>302</v>
      </c>
      <c r="C189" t="s">
        <v>93</v>
      </c>
      <c r="D189" s="12" t="s">
        <v>1070</v>
      </c>
      <c r="E189" s="5">
        <f>VLOOKUP(A189,'Base Cost'!$A$5:$AF$361,28,FALSE)</f>
        <v>18650215.31766497</v>
      </c>
      <c r="F189" s="5">
        <f>VLOOKUP(A189,'B.spe ed'!$A$5:$R$360,18,FALSE)</f>
        <v>3517052.9154639998</v>
      </c>
      <c r="G189" s="5">
        <f>VLOOKUP(A189,'C.DPIA'!$A$5:$M$360,13,FALSE)</f>
        <v>1610080.6310887779</v>
      </c>
      <c r="H189" s="5">
        <f>VLOOKUP(A189,D.EL!$A$5:$M$359,13,FALSE)</f>
        <v>128826.1411867806</v>
      </c>
      <c r="I189" s="132">
        <f>VLOOKUP(A189,E.CTE!$A$5:$R$360,18,FALSE)</f>
        <v>0</v>
      </c>
      <c r="J189" s="5">
        <f t="shared" si="18"/>
        <v>23906175.005404528</v>
      </c>
      <c r="K189" s="5">
        <v>13817435.84</v>
      </c>
      <c r="L189" s="5">
        <f t="shared" si="19"/>
        <v>23906175.005404528</v>
      </c>
      <c r="M189" s="5">
        <f>VLOOKUP(A189,G.Transportation!$A$5:$G$359,7,FALSE)</f>
        <v>1778449.4000000001</v>
      </c>
      <c r="N189" s="5">
        <f t="shared" si="20"/>
        <v>900053.15760000015</v>
      </c>
      <c r="O189" s="5">
        <v>16003871.93</v>
      </c>
      <c r="P189">
        <v>1953.58</v>
      </c>
      <c r="Q189" s="5">
        <f t="shared" si="21"/>
        <v>8232.1540026003549</v>
      </c>
      <c r="R189" s="1">
        <f>VLOOKUP(A189,'ADM Data'!$A$2:$J$357,10,FALSE)</f>
        <v>2250.1328940000003</v>
      </c>
      <c r="S189" s="5">
        <f t="shared" si="22"/>
        <v>11814.71</v>
      </c>
      <c r="T189" s="5">
        <f t="shared" si="23"/>
        <v>0</v>
      </c>
      <c r="U189" s="5">
        <f t="shared" si="24"/>
        <v>90005.315760000012</v>
      </c>
      <c r="V189" s="5">
        <f t="shared" si="25"/>
        <v>2202606.0370395114</v>
      </c>
      <c r="W189" s="5">
        <f t="shared" si="26"/>
        <v>28877288.91580404</v>
      </c>
    </row>
    <row r="190" spans="1:23">
      <c r="A190" t="s">
        <v>292</v>
      </c>
      <c r="B190" t="s">
        <v>293</v>
      </c>
      <c r="C190" t="s">
        <v>72</v>
      </c>
      <c r="D190" s="12" t="s">
        <v>1070</v>
      </c>
      <c r="E190" s="5">
        <f>VLOOKUP(A190,'Base Cost'!$A$5:$AF$361,28,FALSE)</f>
        <v>4023159.3780177711</v>
      </c>
      <c r="F190" s="5">
        <f>VLOOKUP(A190,'B.spe ed'!$A$5:$R$360,18,FALSE)</f>
        <v>413755.19498353451</v>
      </c>
      <c r="G190" s="5">
        <f>VLOOKUP(A190,'C.DPIA'!$A$5:$M$360,13,FALSE)</f>
        <v>691702.31163751276</v>
      </c>
      <c r="H190" s="5">
        <f>VLOOKUP(A190,D.EL!$A$5:$M$359,13,FALSE)</f>
        <v>0</v>
      </c>
      <c r="I190" s="132">
        <f>VLOOKUP(A190,E.CTE!$A$5:$R$360,18,FALSE)</f>
        <v>0</v>
      </c>
      <c r="J190" s="5">
        <f t="shared" si="18"/>
        <v>5128616.884638818</v>
      </c>
      <c r="K190" s="5">
        <v>4419311.1399999997</v>
      </c>
      <c r="L190" s="5">
        <f t="shared" si="19"/>
        <v>5128616.884638818</v>
      </c>
      <c r="M190" s="5">
        <f>VLOOKUP(A190,G.Transportation!$A$5:$G$359,7,FALSE)</f>
        <v>562952.78</v>
      </c>
      <c r="N190" s="5">
        <f t="shared" si="20"/>
        <v>196037.91919999997</v>
      </c>
      <c r="O190" s="5">
        <v>5199408.0199999996</v>
      </c>
      <c r="P190">
        <v>574</v>
      </c>
      <c r="Q190" s="5">
        <f t="shared" si="21"/>
        <v>9098.2821254355385</v>
      </c>
      <c r="R190" s="1">
        <f>VLOOKUP(A190,'ADM Data'!$A$2:$J$357,10,FALSE)</f>
        <v>490.09479799999997</v>
      </c>
      <c r="S190" s="5">
        <f t="shared" si="22"/>
        <v>12013.2</v>
      </c>
      <c r="T190" s="5">
        <f t="shared" si="23"/>
        <v>0</v>
      </c>
      <c r="U190" s="5">
        <f t="shared" si="24"/>
        <v>19603.79192</v>
      </c>
      <c r="V190" s="5">
        <f t="shared" si="25"/>
        <v>479743.11369560356</v>
      </c>
      <c r="W190" s="5">
        <f t="shared" si="26"/>
        <v>6386954.4894544221</v>
      </c>
    </row>
    <row r="191" spans="1:23">
      <c r="A191" t="s">
        <v>307</v>
      </c>
      <c r="B191" t="s">
        <v>1888</v>
      </c>
      <c r="C191" t="s">
        <v>68</v>
      </c>
      <c r="D191" s="12" t="s">
        <v>1070</v>
      </c>
      <c r="E191" s="5">
        <f>VLOOKUP(A191,'Base Cost'!$A$5:$AF$361,28,FALSE)</f>
        <v>2381030.4772899514</v>
      </c>
      <c r="F191" s="5">
        <f>VLOOKUP(A191,'B.spe ed'!$A$5:$R$360,18,FALSE)</f>
        <v>276767.34999999998</v>
      </c>
      <c r="G191" s="5">
        <f>VLOOKUP(A191,'C.DPIA'!$A$5:$M$360,13,FALSE)</f>
        <v>322756.5185721895</v>
      </c>
      <c r="H191" s="5">
        <f>VLOOKUP(A191,D.EL!$A$5:$M$359,13,FALSE)</f>
        <v>24300.140660036843</v>
      </c>
      <c r="I191" s="132">
        <f>VLOOKUP(A191,E.CTE!$A$5:$R$360,18,FALSE)</f>
        <v>0</v>
      </c>
      <c r="J191" s="5">
        <f t="shared" si="18"/>
        <v>3004854.4865221777</v>
      </c>
      <c r="K191" s="5">
        <v>2714222.1</v>
      </c>
      <c r="L191" s="5">
        <f t="shared" si="19"/>
        <v>3004854.4865221777</v>
      </c>
      <c r="M191" s="5">
        <f>VLOOKUP(A191,G.Transportation!$A$5:$G$359,7,FALSE)</f>
        <v>0</v>
      </c>
      <c r="N191" s="5">
        <f t="shared" si="20"/>
        <v>116170.06120000001</v>
      </c>
      <c r="O191" s="5">
        <v>2459102.42</v>
      </c>
      <c r="P191">
        <v>291.29000000000002</v>
      </c>
      <c r="Q191" s="5">
        <f t="shared" si="21"/>
        <v>8482.1906800782708</v>
      </c>
      <c r="R191" s="1">
        <f>VLOOKUP(A191,'ADM Data'!$A$2:$J$357,10,FALSE)</f>
        <v>290.42515300000002</v>
      </c>
      <c r="S191" s="5">
        <f t="shared" si="22"/>
        <v>10746.4</v>
      </c>
      <c r="T191" s="5">
        <f t="shared" si="23"/>
        <v>0</v>
      </c>
      <c r="U191" s="5">
        <f t="shared" si="24"/>
        <v>11617.006120000002</v>
      </c>
      <c r="V191" s="5">
        <f t="shared" si="25"/>
        <v>284290.85100336466</v>
      </c>
      <c r="W191" s="5">
        <f t="shared" si="26"/>
        <v>3416932.4048455423</v>
      </c>
    </row>
    <row r="192" spans="1:23">
      <c r="A192" t="s">
        <v>2782</v>
      </c>
      <c r="B192" t="s">
        <v>2783</v>
      </c>
      <c r="C192" t="s">
        <v>190</v>
      </c>
      <c r="D192" s="12" t="s">
        <v>1070</v>
      </c>
      <c r="E192" s="5">
        <f>VLOOKUP(A192,'Base Cost'!$A$5:$AF$361,28,FALSE)</f>
        <v>648998.46134367329</v>
      </c>
      <c r="F192" s="5">
        <f>VLOOKUP(A192,'B.spe ed'!$A$5:$R$360,18,FALSE)</f>
        <v>21750.02</v>
      </c>
      <c r="G192" s="5">
        <f>VLOOKUP(A192,'C.DPIA'!$A$5:$M$360,13,FALSE)</f>
        <v>16377.954498250008</v>
      </c>
      <c r="H192" s="5">
        <f>VLOOKUP(A192,D.EL!$A$5:$M$359,13,FALSE)</f>
        <v>22525.17608383474</v>
      </c>
      <c r="I192" s="132">
        <f>VLOOKUP(A192,E.CTE!$A$5:$R$360,18,FALSE)</f>
        <v>0</v>
      </c>
      <c r="J192" s="5">
        <f t="shared" si="18"/>
        <v>709651.61192575807</v>
      </c>
      <c r="K192" s="5">
        <v>584181.63</v>
      </c>
      <c r="L192" s="5">
        <f t="shared" si="19"/>
        <v>709651.61192575807</v>
      </c>
      <c r="M192" s="5">
        <f>VLOOKUP(A192,G.Transportation!$A$5:$G$359,7,FALSE)</f>
        <v>0</v>
      </c>
      <c r="N192" s="5">
        <f t="shared" si="20"/>
        <v>30522.032399999996</v>
      </c>
      <c r="O192" s="5">
        <v>0</v>
      </c>
      <c r="P192">
        <v>0</v>
      </c>
      <c r="Q192" s="5">
        <f t="shared" si="21"/>
        <v>0</v>
      </c>
      <c r="R192" s="1">
        <f>VLOOKUP(A192,'ADM Data'!$A$2:$J$357,10,FALSE)</f>
        <v>76.305080999999987</v>
      </c>
      <c r="S192" s="5">
        <f t="shared" si="22"/>
        <v>9700.19</v>
      </c>
      <c r="T192" s="5">
        <f t="shared" si="23"/>
        <v>0</v>
      </c>
      <c r="U192" s="5">
        <f t="shared" si="24"/>
        <v>3052.2032399999994</v>
      </c>
      <c r="V192" s="5">
        <f t="shared" si="25"/>
        <v>74693.380340134187</v>
      </c>
      <c r="W192" s="5">
        <f t="shared" si="26"/>
        <v>817919.22790589218</v>
      </c>
    </row>
    <row r="193" spans="1:23">
      <c r="A193" t="s">
        <v>407</v>
      </c>
      <c r="B193" t="s">
        <v>1913</v>
      </c>
      <c r="C193" t="s">
        <v>80</v>
      </c>
      <c r="D193" s="12" t="s">
        <v>1070</v>
      </c>
      <c r="E193" s="5">
        <f>VLOOKUP(A193,'Base Cost'!$A$5:$AF$361,28,FALSE)</f>
        <v>2272121.2405974558</v>
      </c>
      <c r="F193" s="5">
        <f>VLOOKUP(A193,'B.spe ed'!$A$5:$R$360,18,FALSE)</f>
        <v>254804.85</v>
      </c>
      <c r="G193" s="5">
        <f>VLOOKUP(A193,'C.DPIA'!$A$5:$M$360,13,FALSE)</f>
        <v>314341.90965963574</v>
      </c>
      <c r="H193" s="5">
        <f>VLOOKUP(A193,D.EL!$A$5:$M$359,13,FALSE)</f>
        <v>867.84153300000014</v>
      </c>
      <c r="I193" s="132">
        <f>VLOOKUP(A193,E.CTE!$A$5:$R$360,18,FALSE)</f>
        <v>0</v>
      </c>
      <c r="J193" s="5">
        <f t="shared" si="18"/>
        <v>2842135.8417900917</v>
      </c>
      <c r="K193" s="5">
        <v>2150987.2599999998</v>
      </c>
      <c r="L193" s="5">
        <f t="shared" si="19"/>
        <v>2842135.8417900917</v>
      </c>
      <c r="M193" s="5">
        <f>VLOOKUP(A193,G.Transportation!$A$5:$G$359,7,FALSE)</f>
        <v>0</v>
      </c>
      <c r="N193" s="5">
        <f t="shared" si="20"/>
        <v>110819.29639999999</v>
      </c>
      <c r="O193" s="5">
        <v>2533309.37</v>
      </c>
      <c r="P193">
        <v>300.05</v>
      </c>
      <c r="Q193" s="5">
        <f t="shared" si="21"/>
        <v>8483.0374070988164</v>
      </c>
      <c r="R193" s="1">
        <f>VLOOKUP(A193,'ADM Data'!$A$2:$J$357,10,FALSE)</f>
        <v>277.04824099999996</v>
      </c>
      <c r="S193" s="5">
        <f t="shared" si="22"/>
        <v>10658.63</v>
      </c>
      <c r="T193" s="5">
        <f t="shared" si="23"/>
        <v>0</v>
      </c>
      <c r="U193" s="5">
        <f t="shared" si="24"/>
        <v>11081.929639999998</v>
      </c>
      <c r="V193" s="5">
        <f t="shared" si="25"/>
        <v>271196.4834632462</v>
      </c>
      <c r="W193" s="5">
        <f t="shared" si="26"/>
        <v>3235233.5512933382</v>
      </c>
    </row>
    <row r="194" spans="1:23">
      <c r="A194" t="s">
        <v>770</v>
      </c>
      <c r="B194" t="s">
        <v>2031</v>
      </c>
      <c r="C194" t="s">
        <v>80</v>
      </c>
      <c r="D194" s="12" t="s">
        <v>1070</v>
      </c>
      <c r="E194" s="5">
        <f>VLOOKUP(A194,'Base Cost'!$A$5:$AF$361,28,FALSE)</f>
        <v>743062.85701484792</v>
      </c>
      <c r="F194" s="5">
        <f>VLOOKUP(A194,'B.spe ed'!$A$5:$R$360,18,FALSE)</f>
        <v>53326.49</v>
      </c>
      <c r="G194" s="5">
        <f>VLOOKUP(A194,'C.DPIA'!$A$5:$M$360,13,FALSE)</f>
        <v>134955.82113285642</v>
      </c>
      <c r="H194" s="5">
        <f>VLOOKUP(A194,D.EL!$A$5:$M$359,13,FALSE)</f>
        <v>192.81337582374402</v>
      </c>
      <c r="I194" s="132">
        <f>VLOOKUP(A194,E.CTE!$A$5:$R$360,18,FALSE)</f>
        <v>489871.97349575849</v>
      </c>
      <c r="J194" s="5">
        <f t="shared" si="18"/>
        <v>1421409.9550192866</v>
      </c>
      <c r="K194" s="5">
        <v>2114636.87</v>
      </c>
      <c r="L194" s="5">
        <f t="shared" si="19"/>
        <v>1421409.9550192866</v>
      </c>
      <c r="M194" s="5">
        <f>VLOOKUP(A194,G.Transportation!$A$5:$G$359,7,FALSE)</f>
        <v>58835.920000000006</v>
      </c>
      <c r="N194" s="5">
        <f t="shared" si="20"/>
        <v>36329.309200000003</v>
      </c>
      <c r="O194" s="5">
        <v>2084299.58</v>
      </c>
      <c r="P194">
        <v>208.26</v>
      </c>
      <c r="Q194" s="5">
        <f t="shared" si="21"/>
        <v>10048.240856621531</v>
      </c>
      <c r="R194" s="1">
        <f>VLOOKUP(A194,'ADM Data'!$A$2:$J$357,10,FALSE)</f>
        <v>90.823273</v>
      </c>
      <c r="S194" s="5">
        <f t="shared" si="22"/>
        <v>16698.09</v>
      </c>
      <c r="T194" s="5">
        <f t="shared" si="23"/>
        <v>0</v>
      </c>
      <c r="U194" s="5">
        <f t="shared" si="24"/>
        <v>3632.9309199999998</v>
      </c>
      <c r="V194" s="5">
        <f t="shared" si="25"/>
        <v>88904.921992348609</v>
      </c>
      <c r="W194" s="5">
        <f t="shared" si="26"/>
        <v>1609113.037131635</v>
      </c>
    </row>
    <row r="195" spans="1:23">
      <c r="A195" t="s">
        <v>326</v>
      </c>
      <c r="B195" t="s">
        <v>1893</v>
      </c>
      <c r="C195" t="s">
        <v>328</v>
      </c>
      <c r="D195" s="12" t="s">
        <v>1070</v>
      </c>
      <c r="E195" s="5">
        <f>VLOOKUP(A195,'Base Cost'!$A$5:$AF$361,28,FALSE)</f>
        <v>529981.41281814897</v>
      </c>
      <c r="F195" s="5">
        <f>VLOOKUP(A195,'B.spe ed'!$A$5:$R$360,18,FALSE)</f>
        <v>46527.179999999993</v>
      </c>
      <c r="G195" s="5">
        <f>VLOOKUP(A195,'C.DPIA'!$A$5:$M$360,13,FALSE)</f>
        <v>41167.561855075546</v>
      </c>
      <c r="H195" s="5">
        <f>VLOOKUP(A195,D.EL!$A$5:$M$359,13,FALSE)</f>
        <v>0</v>
      </c>
      <c r="I195" s="132">
        <f>VLOOKUP(A195,E.CTE!$A$5:$R$360,18,FALSE)</f>
        <v>0</v>
      </c>
      <c r="J195" s="5">
        <f t="shared" si="18"/>
        <v>617676.15467322443</v>
      </c>
      <c r="K195" s="5">
        <v>467021.22</v>
      </c>
      <c r="L195" s="5">
        <f t="shared" si="19"/>
        <v>617676.15467322443</v>
      </c>
      <c r="M195" s="5">
        <f>VLOOKUP(A195,G.Transportation!$A$5:$G$359,7,FALSE)</f>
        <v>0</v>
      </c>
      <c r="N195" s="5">
        <f t="shared" si="20"/>
        <v>25940.635199999997</v>
      </c>
      <c r="O195" s="5">
        <v>613435.55000000005</v>
      </c>
      <c r="P195">
        <v>78.56</v>
      </c>
      <c r="Q195" s="5">
        <f t="shared" si="21"/>
        <v>7848.5773268839102</v>
      </c>
      <c r="R195" s="1">
        <f>VLOOKUP(A195,'ADM Data'!$A$2:$J$357,10,FALSE)</f>
        <v>64.851587999999992</v>
      </c>
      <c r="S195" s="5">
        <f t="shared" si="22"/>
        <v>9924.4599999999991</v>
      </c>
      <c r="T195" s="5">
        <f t="shared" si="23"/>
        <v>0</v>
      </c>
      <c r="U195" s="5">
        <f t="shared" si="24"/>
        <v>2594.0635199999997</v>
      </c>
      <c r="V195" s="5">
        <f t="shared" si="25"/>
        <v>63481.805728581588</v>
      </c>
      <c r="W195" s="5">
        <f t="shared" si="26"/>
        <v>709692.65912180603</v>
      </c>
    </row>
    <row r="196" spans="1:23">
      <c r="A196" t="s">
        <v>616</v>
      </c>
      <c r="B196" t="s">
        <v>617</v>
      </c>
      <c r="C196" t="s">
        <v>93</v>
      </c>
      <c r="D196" s="12" t="s">
        <v>1070</v>
      </c>
      <c r="E196" s="5">
        <f>VLOOKUP(A196,'Base Cost'!$A$5:$AF$361,28,FALSE)</f>
        <v>1716816.362343506</v>
      </c>
      <c r="F196" s="5">
        <f>VLOOKUP(A196,'B.spe ed'!$A$5:$R$360,18,FALSE)</f>
        <v>145413.58000000002</v>
      </c>
      <c r="G196" s="5">
        <f>VLOOKUP(A196,'C.DPIA'!$A$5:$M$360,13,FALSE)</f>
        <v>251635.77828716952</v>
      </c>
      <c r="H196" s="5">
        <f>VLOOKUP(A196,D.EL!$A$5:$M$359,13,FALSE)</f>
        <v>228.01840110778306</v>
      </c>
      <c r="I196" s="132">
        <f>VLOOKUP(A196,E.CTE!$A$5:$R$360,18,FALSE)</f>
        <v>0</v>
      </c>
      <c r="J196" s="5">
        <f t="shared" si="18"/>
        <v>2114093.7390317833</v>
      </c>
      <c r="K196" s="5">
        <v>1659463.26</v>
      </c>
      <c r="L196" s="5">
        <f t="shared" si="19"/>
        <v>2114093.7390317833</v>
      </c>
      <c r="M196" s="5">
        <f>VLOOKUP(A196,G.Transportation!$A$5:$G$359,7,FALSE)</f>
        <v>0</v>
      </c>
      <c r="N196" s="5">
        <f t="shared" si="20"/>
        <v>84423.209199999998</v>
      </c>
      <c r="O196" s="5">
        <v>0</v>
      </c>
      <c r="P196">
        <v>0</v>
      </c>
      <c r="Q196" s="5">
        <f t="shared" si="21"/>
        <v>0</v>
      </c>
      <c r="R196" s="1">
        <f>VLOOKUP(A196,'ADM Data'!$A$2:$J$357,10,FALSE)</f>
        <v>211.05802299999999</v>
      </c>
      <c r="S196" s="5">
        <f t="shared" si="22"/>
        <v>10416.65</v>
      </c>
      <c r="T196" s="5">
        <f t="shared" si="23"/>
        <v>0</v>
      </c>
      <c r="U196" s="5">
        <f t="shared" si="24"/>
        <v>8442.3209200000001</v>
      </c>
      <c r="V196" s="5">
        <f t="shared" si="25"/>
        <v>206600.09764979858</v>
      </c>
      <c r="W196" s="5">
        <f t="shared" si="26"/>
        <v>2413559.3668015818</v>
      </c>
    </row>
    <row r="197" spans="1:23">
      <c r="A197" t="s">
        <v>2766</v>
      </c>
      <c r="B197" t="s">
        <v>2767</v>
      </c>
      <c r="C197" t="s">
        <v>230</v>
      </c>
      <c r="D197" s="12" t="s">
        <v>1070</v>
      </c>
      <c r="E197" s="5">
        <f>VLOOKUP(A197,'Base Cost'!$A$5:$AF$361,28,FALSE)</f>
        <v>844281.94705564738</v>
      </c>
      <c r="F197" s="5">
        <f>VLOOKUP(A197,'B.spe ed'!$A$5:$R$360,18,FALSE)</f>
        <v>110320.69</v>
      </c>
      <c r="G197" s="5">
        <f>VLOOKUP(A197,'C.DPIA'!$A$5:$M$360,13,FALSE)</f>
        <v>94119.682442762234</v>
      </c>
      <c r="H197" s="5">
        <f>VLOOKUP(A197,D.EL!$A$5:$M$359,13,FALSE)</f>
        <v>0</v>
      </c>
      <c r="I197" s="132">
        <f>VLOOKUP(A197,E.CTE!$A$5:$R$360,18,FALSE)</f>
        <v>0</v>
      </c>
      <c r="J197" s="5">
        <f t="shared" ref="J197:J260" si="27">E197+F197+G197+H197+I197</f>
        <v>1048722.3194984095</v>
      </c>
      <c r="K197" s="5">
        <v>799285.62</v>
      </c>
      <c r="L197" s="5">
        <f t="shared" ref="L197:L260" si="28">MIN(J197,(K197+(J197-K197)*$L$1))</f>
        <v>1048722.3194984095</v>
      </c>
      <c r="M197" s="5">
        <f>VLOOKUP(A197,G.Transportation!$A$5:$G$359,7,FALSE)</f>
        <v>0</v>
      </c>
      <c r="N197" s="5">
        <f t="shared" ref="N197:N260" si="29">IF(D197="Y",0,IF(D197="STEM",0,(R197*$L$2)))</f>
        <v>40765.511600000005</v>
      </c>
      <c r="O197" s="5">
        <v>0</v>
      </c>
      <c r="P197">
        <v>0</v>
      </c>
      <c r="Q197" s="5">
        <f t="shared" ref="Q197:Q260" si="30">IF(P197&gt;0,((O197/P197)+$R$1),0)</f>
        <v>0</v>
      </c>
      <c r="R197" s="1">
        <f>VLOOKUP(A197,'ADM Data'!$A$2:$J$357,10,FALSE)</f>
        <v>101.91377900000001</v>
      </c>
      <c r="S197" s="5">
        <f t="shared" ref="S197:S260" si="31">ROUND(IF(R197&gt;0,((L197+M197+N197)/R197),0),2)</f>
        <v>10690.29</v>
      </c>
      <c r="T197" s="5">
        <f t="shared" ref="T197:T260" si="32">IF(((Q197-S197)*R197)&gt;0,((Q197-S197)*R197),0)</f>
        <v>0</v>
      </c>
      <c r="U197" s="5">
        <f t="shared" ref="U197:U260" si="33">R197*$S$2</f>
        <v>4076.55116</v>
      </c>
      <c r="V197" s="5">
        <f t="shared" ref="V197:V260" si="34">IF(D197="Y",($V$2*R197),($V$1*R197))*$X$1</f>
        <v>99761.176542717818</v>
      </c>
      <c r="W197" s="5">
        <f t="shared" ref="W197:W260" si="35">L197+M197+N197+T197+U197+V197</f>
        <v>1193325.5588011274</v>
      </c>
    </row>
    <row r="198" spans="1:23">
      <c r="A198" t="s">
        <v>520</v>
      </c>
      <c r="B198" t="s">
        <v>521</v>
      </c>
      <c r="C198" t="s">
        <v>72</v>
      </c>
      <c r="D198" s="12" t="s">
        <v>1070</v>
      </c>
      <c r="E198" s="5">
        <f>VLOOKUP(A198,'Base Cost'!$A$5:$AF$361,28,FALSE)</f>
        <v>2750242.716750205</v>
      </c>
      <c r="F198" s="5">
        <f>VLOOKUP(A198,'B.spe ed'!$A$5:$R$360,18,FALSE)</f>
        <v>310748.62</v>
      </c>
      <c r="G198" s="5">
        <f>VLOOKUP(A198,'C.DPIA'!$A$5:$M$360,13,FALSE)</f>
        <v>392412.62194385927</v>
      </c>
      <c r="H198" s="5">
        <f>VLOOKUP(A198,D.EL!$A$5:$M$359,13,FALSE)</f>
        <v>9306.1177246880197</v>
      </c>
      <c r="I198" s="132">
        <f>VLOOKUP(A198,E.CTE!$A$5:$R$360,18,FALSE)</f>
        <v>1884909.7541992303</v>
      </c>
      <c r="J198" s="5">
        <f t="shared" si="27"/>
        <v>5347619.8306179829</v>
      </c>
      <c r="K198" s="5">
        <v>2009747.25</v>
      </c>
      <c r="L198" s="5">
        <f t="shared" si="28"/>
        <v>5347619.8306179829</v>
      </c>
      <c r="M198" s="5">
        <f>VLOOKUP(A198,G.Transportation!$A$5:$G$359,7,FALSE)</f>
        <v>0</v>
      </c>
      <c r="N198" s="5">
        <f t="shared" si="29"/>
        <v>140198.51999999999</v>
      </c>
      <c r="O198" s="5">
        <v>2642293.87</v>
      </c>
      <c r="P198">
        <v>227.87</v>
      </c>
      <c r="Q198" s="5">
        <f t="shared" si="30"/>
        <v>11635.699739325053</v>
      </c>
      <c r="R198" s="1">
        <f>VLOOKUP(A198,'ADM Data'!$A$2:$J$357,10,FALSE)</f>
        <v>350.49629999999996</v>
      </c>
      <c r="S198" s="5">
        <f t="shared" si="31"/>
        <v>15657.28</v>
      </c>
      <c r="T198" s="5">
        <f t="shared" si="32"/>
        <v>0</v>
      </c>
      <c r="U198" s="5">
        <f t="shared" si="33"/>
        <v>14019.851999999999</v>
      </c>
      <c r="V198" s="5">
        <f t="shared" si="34"/>
        <v>343093.18725065998</v>
      </c>
      <c r="W198" s="5">
        <f t="shared" si="35"/>
        <v>5844931.3898686422</v>
      </c>
    </row>
    <row r="199" spans="1:23">
      <c r="A199" t="s">
        <v>437</v>
      </c>
      <c r="B199" t="s">
        <v>1921</v>
      </c>
      <c r="C199" t="s">
        <v>196</v>
      </c>
      <c r="D199" s="12" t="s">
        <v>1070</v>
      </c>
      <c r="E199" s="5">
        <f>VLOOKUP(A199,'Base Cost'!$A$5:$AF$361,28,FALSE)</f>
        <v>512575.89973291004</v>
      </c>
      <c r="F199" s="5">
        <f>VLOOKUP(A199,'B.spe ed'!$A$5:$R$360,18,FALSE)</f>
        <v>154765.20000000001</v>
      </c>
      <c r="G199" s="5">
        <f>VLOOKUP(A199,'C.DPIA'!$A$5:$M$360,13,FALSE)</f>
        <v>24050.573529084235</v>
      </c>
      <c r="H199" s="5">
        <f>VLOOKUP(A199,D.EL!$A$5:$M$359,13,FALSE)</f>
        <v>0</v>
      </c>
      <c r="I199" s="132">
        <f>VLOOKUP(A199,E.CTE!$A$5:$R$360,18,FALSE)</f>
        <v>123473.52450299147</v>
      </c>
      <c r="J199" s="5">
        <f t="shared" si="27"/>
        <v>814865.19776498573</v>
      </c>
      <c r="K199" s="5">
        <v>485957.14</v>
      </c>
      <c r="L199" s="5">
        <f t="shared" si="28"/>
        <v>814865.19776498573</v>
      </c>
      <c r="M199" s="5">
        <f>VLOOKUP(A199,G.Transportation!$A$5:$G$359,7,FALSE)</f>
        <v>0</v>
      </c>
      <c r="N199" s="5">
        <f t="shared" si="29"/>
        <v>21800.295600000001</v>
      </c>
      <c r="O199" s="5">
        <v>515474.27</v>
      </c>
      <c r="P199">
        <v>59.37</v>
      </c>
      <c r="Q199" s="5">
        <f t="shared" si="30"/>
        <v>8722.4830655213082</v>
      </c>
      <c r="R199" s="1">
        <f>VLOOKUP(A199,'ADM Data'!$A$2:$J$357,10,FALSE)</f>
        <v>54.500739000000003</v>
      </c>
      <c r="S199" s="5">
        <f t="shared" si="31"/>
        <v>15351.45</v>
      </c>
      <c r="T199" s="5">
        <f t="shared" si="32"/>
        <v>0</v>
      </c>
      <c r="U199" s="5">
        <f t="shared" si="33"/>
        <v>2180.0295599999999</v>
      </c>
      <c r="V199" s="5">
        <f t="shared" si="34"/>
        <v>53349.585290989802</v>
      </c>
      <c r="W199" s="5">
        <f t="shared" si="35"/>
        <v>892195.10821597558</v>
      </c>
    </row>
    <row r="200" spans="1:23">
      <c r="A200" t="s">
        <v>2792</v>
      </c>
      <c r="B200" t="s">
        <v>2793</v>
      </c>
      <c r="C200" t="s">
        <v>93</v>
      </c>
      <c r="D200" s="12" t="s">
        <v>1070</v>
      </c>
      <c r="E200" s="5">
        <f>VLOOKUP(A200,'Base Cost'!$A$5:$AF$361,28,FALSE)</f>
        <v>1021286.7905493689</v>
      </c>
      <c r="F200" s="5">
        <f>VLOOKUP(A200,'B.spe ed'!$A$5:$R$360,18,FALSE)</f>
        <v>263169.20999999996</v>
      </c>
      <c r="G200" s="5">
        <f>VLOOKUP(A200,'C.DPIA'!$A$5:$M$360,13,FALSE)</f>
        <v>10730.181455249498</v>
      </c>
      <c r="H200" s="5">
        <f>VLOOKUP(A200,D.EL!$A$5:$M$359,13,FALSE)</f>
        <v>0</v>
      </c>
      <c r="I200" s="132">
        <f>VLOOKUP(A200,E.CTE!$A$5:$R$360,18,FALSE)</f>
        <v>0</v>
      </c>
      <c r="J200" s="5">
        <f t="shared" si="27"/>
        <v>1295186.1820046185</v>
      </c>
      <c r="K200" s="5">
        <v>1033660.83</v>
      </c>
      <c r="L200" s="5">
        <f t="shared" si="28"/>
        <v>1295186.1820046185</v>
      </c>
      <c r="M200" s="5">
        <f>VLOOKUP(A200,G.Transportation!$A$5:$G$359,7,FALSE)</f>
        <v>82905.16</v>
      </c>
      <c r="N200" s="5">
        <f t="shared" si="29"/>
        <v>47431.833600000005</v>
      </c>
      <c r="O200" s="5">
        <v>0</v>
      </c>
      <c r="P200">
        <v>0</v>
      </c>
      <c r="Q200" s="5">
        <f t="shared" si="30"/>
        <v>0</v>
      </c>
      <c r="R200" s="1">
        <f>VLOOKUP(A200,'ADM Data'!$A$2:$J$357,10,FALSE)</f>
        <v>118.57958400000001</v>
      </c>
      <c r="S200" s="5">
        <f t="shared" si="31"/>
        <v>12021.66</v>
      </c>
      <c r="T200" s="5">
        <f t="shared" si="32"/>
        <v>0</v>
      </c>
      <c r="U200" s="5">
        <f t="shared" si="33"/>
        <v>4743.1833600000009</v>
      </c>
      <c r="V200" s="5">
        <f t="shared" si="34"/>
        <v>116074.96974266882</v>
      </c>
      <c r="W200" s="5">
        <f t="shared" si="35"/>
        <v>1546341.3287072871</v>
      </c>
    </row>
    <row r="201" spans="1:23">
      <c r="A201" t="s">
        <v>443</v>
      </c>
      <c r="B201" t="s">
        <v>444</v>
      </c>
      <c r="C201" t="s">
        <v>80</v>
      </c>
      <c r="D201" s="12" t="s">
        <v>1070</v>
      </c>
      <c r="E201" s="5">
        <f>VLOOKUP(A201,'Base Cost'!$A$5:$AF$361,28,FALSE)</f>
        <v>1987665.7678281022</v>
      </c>
      <c r="F201" s="5">
        <f>VLOOKUP(A201,'B.spe ed'!$A$5:$R$360,18,FALSE)</f>
        <v>355785.51</v>
      </c>
      <c r="G201" s="5">
        <f>VLOOKUP(A201,'C.DPIA'!$A$5:$M$360,13,FALSE)</f>
        <v>227747.45793442952</v>
      </c>
      <c r="H201" s="5">
        <f>VLOOKUP(A201,D.EL!$A$5:$M$359,13,FALSE)</f>
        <v>31755.015028625348</v>
      </c>
      <c r="I201" s="132">
        <f>VLOOKUP(A201,E.CTE!$A$5:$R$360,18,FALSE)</f>
        <v>0</v>
      </c>
      <c r="J201" s="5">
        <f t="shared" si="27"/>
        <v>2602953.7507911567</v>
      </c>
      <c r="K201" s="5">
        <v>3239859.15</v>
      </c>
      <c r="L201" s="5">
        <f t="shared" si="28"/>
        <v>2602953.7507911567</v>
      </c>
      <c r="M201" s="5">
        <f>VLOOKUP(A201,G.Transportation!$A$5:$G$359,7,FALSE)</f>
        <v>0</v>
      </c>
      <c r="N201" s="5">
        <f t="shared" si="29"/>
        <v>97221.499999999985</v>
      </c>
      <c r="O201" s="5">
        <v>3627783.81</v>
      </c>
      <c r="P201">
        <v>404.38</v>
      </c>
      <c r="Q201" s="5">
        <f t="shared" si="30"/>
        <v>9011.3046154607055</v>
      </c>
      <c r="R201" s="1">
        <f>VLOOKUP(A201,'ADM Data'!$A$2:$J$357,10,FALSE)</f>
        <v>243.05374999999998</v>
      </c>
      <c r="S201" s="5">
        <f t="shared" si="31"/>
        <v>11109.37</v>
      </c>
      <c r="T201" s="5">
        <f t="shared" si="32"/>
        <v>0</v>
      </c>
      <c r="U201" s="5">
        <f t="shared" si="33"/>
        <v>9722.15</v>
      </c>
      <c r="V201" s="5">
        <f t="shared" si="34"/>
        <v>237920.01730324997</v>
      </c>
      <c r="W201" s="5">
        <f t="shared" si="35"/>
        <v>2947817.4180944064</v>
      </c>
    </row>
    <row r="202" spans="1:23">
      <c r="A202" t="s">
        <v>533</v>
      </c>
      <c r="B202" t="s">
        <v>1946</v>
      </c>
      <c r="C202" t="s">
        <v>125</v>
      </c>
      <c r="D202" s="12" t="s">
        <v>1070</v>
      </c>
      <c r="E202" s="5">
        <f>VLOOKUP(A202,'Base Cost'!$A$5:$AF$361,28,FALSE)</f>
        <v>2011800.193504957</v>
      </c>
      <c r="F202" s="5">
        <f>VLOOKUP(A202,'B.spe ed'!$A$5:$R$360,18,FALSE)</f>
        <v>137110.10999999999</v>
      </c>
      <c r="G202" s="5">
        <f>VLOOKUP(A202,'C.DPIA'!$A$5:$M$360,13,FALSE)</f>
        <v>263683.20709095249</v>
      </c>
      <c r="H202" s="5">
        <f>VLOOKUP(A202,D.EL!$A$5:$M$359,13,FALSE)</f>
        <v>91273.832256001842</v>
      </c>
      <c r="I202" s="132">
        <f>VLOOKUP(A202,E.CTE!$A$5:$R$360,18,FALSE)</f>
        <v>0</v>
      </c>
      <c r="J202" s="5">
        <f t="shared" si="27"/>
        <v>2503867.3428519112</v>
      </c>
      <c r="K202" s="5">
        <v>1474724.58</v>
      </c>
      <c r="L202" s="5">
        <f t="shared" si="28"/>
        <v>2503867.3428519112</v>
      </c>
      <c r="M202" s="5">
        <f>VLOOKUP(A202,G.Transportation!$A$5:$G$359,7,FALSE)</f>
        <v>0</v>
      </c>
      <c r="N202" s="5">
        <f t="shared" si="29"/>
        <v>97869.766000000003</v>
      </c>
      <c r="O202" s="5">
        <v>2057161.33</v>
      </c>
      <c r="P202">
        <v>244.56</v>
      </c>
      <c r="Q202" s="5">
        <f t="shared" si="30"/>
        <v>8451.7635541380441</v>
      </c>
      <c r="R202" s="1">
        <f>VLOOKUP(A202,'ADM Data'!$A$2:$J$357,10,FALSE)</f>
        <v>244.67441500000001</v>
      </c>
      <c r="S202" s="5">
        <f t="shared" si="31"/>
        <v>10633.47</v>
      </c>
      <c r="T202" s="5">
        <f t="shared" si="32"/>
        <v>0</v>
      </c>
      <c r="U202" s="5">
        <f t="shared" si="33"/>
        <v>9786.9766</v>
      </c>
      <c r="V202" s="5">
        <f t="shared" si="34"/>
        <v>239506.45094125302</v>
      </c>
      <c r="W202" s="5">
        <f t="shared" si="35"/>
        <v>2851030.5363931642</v>
      </c>
    </row>
    <row r="203" spans="1:23">
      <c r="A203" t="s">
        <v>252</v>
      </c>
      <c r="B203" t="s">
        <v>253</v>
      </c>
      <c r="C203" t="s">
        <v>125</v>
      </c>
      <c r="D203" s="12" t="s">
        <v>1070</v>
      </c>
      <c r="E203" s="5">
        <f>VLOOKUP(A203,'Base Cost'!$A$5:$AF$361,28,FALSE)</f>
        <v>3297049.4839481586</v>
      </c>
      <c r="F203" s="5">
        <f>VLOOKUP(A203,'B.spe ed'!$A$5:$R$360,18,FALSE)</f>
        <v>320856.40999999997</v>
      </c>
      <c r="G203" s="5">
        <f>VLOOKUP(A203,'C.DPIA'!$A$5:$M$360,13,FALSE)</f>
        <v>508757.10237800551</v>
      </c>
      <c r="H203" s="5">
        <f>VLOOKUP(A203,D.EL!$A$5:$M$359,13,FALSE)</f>
        <v>31818.4222111979</v>
      </c>
      <c r="I203" s="132">
        <f>VLOOKUP(A203,E.CTE!$A$5:$R$360,18,FALSE)</f>
        <v>0</v>
      </c>
      <c r="J203" s="5">
        <f t="shared" si="27"/>
        <v>4158481.418537362</v>
      </c>
      <c r="K203" s="5">
        <v>4363312.84</v>
      </c>
      <c r="L203" s="5">
        <f t="shared" si="28"/>
        <v>4158481.418537362</v>
      </c>
      <c r="M203" s="5">
        <f>VLOOKUP(A203,G.Transportation!$A$5:$G$359,7,FALSE)</f>
        <v>0</v>
      </c>
      <c r="N203" s="5">
        <f t="shared" si="29"/>
        <v>161023.09719999999</v>
      </c>
      <c r="O203" s="5">
        <v>4927555.46</v>
      </c>
      <c r="P203">
        <v>582.75</v>
      </c>
      <c r="Q203" s="5">
        <f t="shared" si="30"/>
        <v>8495.7736250536254</v>
      </c>
      <c r="R203" s="1">
        <f>VLOOKUP(A203,'ADM Data'!$A$2:$J$357,10,FALSE)</f>
        <v>402.55774299999996</v>
      </c>
      <c r="S203" s="5">
        <f t="shared" si="31"/>
        <v>10730.15</v>
      </c>
      <c r="T203" s="5">
        <f t="shared" si="32"/>
        <v>0</v>
      </c>
      <c r="U203" s="5">
        <f t="shared" si="33"/>
        <v>16102.309719999997</v>
      </c>
      <c r="V203" s="5">
        <f t="shared" si="34"/>
        <v>394054.99886390258</v>
      </c>
      <c r="W203" s="5">
        <f t="shared" si="35"/>
        <v>4729661.8243212653</v>
      </c>
    </row>
    <row r="204" spans="1:23">
      <c r="A204" t="s">
        <v>620</v>
      </c>
      <c r="B204" t="s">
        <v>621</v>
      </c>
      <c r="C204" t="s">
        <v>125</v>
      </c>
      <c r="D204" s="12" t="s">
        <v>1070</v>
      </c>
      <c r="E204" s="5">
        <f>VLOOKUP(A204,'Base Cost'!$A$5:$AF$361,28,FALSE)</f>
        <v>849530.83764867333</v>
      </c>
      <c r="F204" s="5">
        <f>VLOOKUP(A204,'B.spe ed'!$A$5:$R$360,18,FALSE)</f>
        <v>267460.45999999996</v>
      </c>
      <c r="G204" s="5">
        <f>VLOOKUP(A204,'C.DPIA'!$A$5:$M$360,13,FALSE)</f>
        <v>98557.323769169685</v>
      </c>
      <c r="H204" s="5">
        <f>VLOOKUP(A204,D.EL!$A$5:$M$359,13,FALSE)</f>
        <v>15649.939289310874</v>
      </c>
      <c r="I204" s="132">
        <f>VLOOKUP(A204,E.CTE!$A$5:$R$360,18,FALSE)</f>
        <v>42853.102124189478</v>
      </c>
      <c r="J204" s="5">
        <f t="shared" si="27"/>
        <v>1274051.6628313435</v>
      </c>
      <c r="K204" s="5">
        <v>1037659</v>
      </c>
      <c r="L204" s="5">
        <f t="shared" si="28"/>
        <v>1274051.6628313435</v>
      </c>
      <c r="M204" s="5">
        <f>VLOOKUP(A204,G.Transportation!$A$5:$G$359,7,FALSE)</f>
        <v>0</v>
      </c>
      <c r="N204" s="5">
        <f t="shared" si="29"/>
        <v>42676.14</v>
      </c>
      <c r="O204" s="5">
        <v>0</v>
      </c>
      <c r="P204">
        <v>0</v>
      </c>
      <c r="Q204" s="5">
        <f t="shared" si="30"/>
        <v>0</v>
      </c>
      <c r="R204" s="1">
        <f>VLOOKUP(A204,'ADM Data'!$A$2:$J$357,10,FALSE)</f>
        <v>106.69035</v>
      </c>
      <c r="S204" s="5">
        <f t="shared" si="31"/>
        <v>12341.58</v>
      </c>
      <c r="T204" s="5">
        <f t="shared" si="32"/>
        <v>0</v>
      </c>
      <c r="U204" s="5">
        <f t="shared" si="33"/>
        <v>4267.6139999999996</v>
      </c>
      <c r="V204" s="5">
        <f t="shared" si="34"/>
        <v>104436.85776536999</v>
      </c>
      <c r="W204" s="5">
        <f t="shared" si="35"/>
        <v>1425432.2745967135</v>
      </c>
    </row>
    <row r="205" spans="1:23">
      <c r="A205" t="s">
        <v>290</v>
      </c>
      <c r="B205" t="s">
        <v>291</v>
      </c>
      <c r="C205" t="s">
        <v>68</v>
      </c>
      <c r="D205" s="12" t="s">
        <v>1070</v>
      </c>
      <c r="E205" s="5">
        <f>VLOOKUP(A205,'Base Cost'!$A$5:$AF$361,28,FALSE)</f>
        <v>3416799.5348366941</v>
      </c>
      <c r="F205" s="5">
        <f>VLOOKUP(A205,'B.spe ed'!$A$5:$R$360,18,FALSE)</f>
        <v>253847.11</v>
      </c>
      <c r="G205" s="5">
        <f>VLOOKUP(A205,'C.DPIA'!$A$5:$M$360,13,FALSE)</f>
        <v>409641.6871797627</v>
      </c>
      <c r="H205" s="5">
        <f>VLOOKUP(A205,D.EL!$A$5:$M$359,13,FALSE)</f>
        <v>0</v>
      </c>
      <c r="I205" s="132">
        <f>VLOOKUP(A205,E.CTE!$A$5:$R$360,18,FALSE)</f>
        <v>0</v>
      </c>
      <c r="J205" s="5">
        <f t="shared" si="27"/>
        <v>4080288.3320164569</v>
      </c>
      <c r="K205" s="5">
        <v>4175487.32</v>
      </c>
      <c r="L205" s="5">
        <f t="shared" si="28"/>
        <v>4080288.3320164569</v>
      </c>
      <c r="M205" s="5">
        <f>VLOOKUP(A205,G.Transportation!$A$5:$G$359,7,FALSE)</f>
        <v>316911.66000000003</v>
      </c>
      <c r="N205" s="5">
        <f t="shared" si="29"/>
        <v>166493.67079999999</v>
      </c>
      <c r="O205" s="5">
        <v>4361492.79</v>
      </c>
      <c r="P205">
        <v>532.05999999999995</v>
      </c>
      <c r="Q205" s="5">
        <f t="shared" si="30"/>
        <v>8237.4502026087284</v>
      </c>
      <c r="R205" s="1">
        <f>VLOOKUP(A205,'ADM Data'!$A$2:$J$357,10,FALSE)</f>
        <v>416.23417699999999</v>
      </c>
      <c r="S205" s="5">
        <f t="shared" si="31"/>
        <v>10964.25</v>
      </c>
      <c r="T205" s="5">
        <f t="shared" si="32"/>
        <v>0</v>
      </c>
      <c r="U205" s="5">
        <f t="shared" si="33"/>
        <v>16649.36708</v>
      </c>
      <c r="V205" s="5">
        <f t="shared" si="34"/>
        <v>407442.56196024141</v>
      </c>
      <c r="W205" s="5">
        <f t="shared" si="35"/>
        <v>4987785.5918566994</v>
      </c>
    </row>
    <row r="206" spans="1:23">
      <c r="A206" t="s">
        <v>299</v>
      </c>
      <c r="B206" t="s">
        <v>2800</v>
      </c>
      <c r="C206" t="s">
        <v>108</v>
      </c>
      <c r="D206" s="12" t="s">
        <v>1070</v>
      </c>
      <c r="E206" s="5">
        <f>VLOOKUP(A206,'Base Cost'!$A$5:$AF$361,28,FALSE)</f>
        <v>1016244.1655535204</v>
      </c>
      <c r="F206" s="5">
        <f>VLOOKUP(A206,'B.spe ed'!$A$5:$R$360,18,FALSE)</f>
        <v>258295.16000000003</v>
      </c>
      <c r="G206" s="5">
        <f>VLOOKUP(A206,'C.DPIA'!$A$5:$M$360,13,FALSE)</f>
        <v>164869.82546003687</v>
      </c>
      <c r="H206" s="5">
        <f>VLOOKUP(A206,D.EL!$A$5:$M$359,13,FALSE)</f>
        <v>11314.621149130249</v>
      </c>
      <c r="I206" s="132">
        <f>VLOOKUP(A206,E.CTE!$A$5:$R$360,18,FALSE)</f>
        <v>0</v>
      </c>
      <c r="J206" s="5">
        <f t="shared" si="27"/>
        <v>1450723.7721626875</v>
      </c>
      <c r="K206" s="5">
        <v>758558.24</v>
      </c>
      <c r="L206" s="5">
        <f t="shared" si="28"/>
        <v>1450723.7721626875</v>
      </c>
      <c r="M206" s="5">
        <f>VLOOKUP(A206,G.Transportation!$A$5:$G$359,7,FALSE)</f>
        <v>34766.68</v>
      </c>
      <c r="N206" s="5">
        <f t="shared" si="29"/>
        <v>52796.331600000005</v>
      </c>
      <c r="O206" s="5">
        <v>997275.95</v>
      </c>
      <c r="P206">
        <v>109.87</v>
      </c>
      <c r="Q206" s="5">
        <f t="shared" si="30"/>
        <v>9116.9522126149077</v>
      </c>
      <c r="R206" s="1">
        <f>VLOOKUP(A206,'ADM Data'!$A$2:$J$357,10,FALSE)</f>
        <v>131.99082900000002</v>
      </c>
      <c r="S206" s="5">
        <f t="shared" si="31"/>
        <v>11654.5</v>
      </c>
      <c r="T206" s="5">
        <f t="shared" si="32"/>
        <v>0</v>
      </c>
      <c r="U206" s="5">
        <f t="shared" si="33"/>
        <v>5279.6331600000012</v>
      </c>
      <c r="V206" s="5">
        <f t="shared" si="34"/>
        <v>129202.94510802784</v>
      </c>
      <c r="W206" s="5">
        <f t="shared" si="35"/>
        <v>1672769.3620307152</v>
      </c>
    </row>
    <row r="207" spans="1:23">
      <c r="A207" t="s">
        <v>445</v>
      </c>
      <c r="B207" t="s">
        <v>1923</v>
      </c>
      <c r="C207" t="s">
        <v>98</v>
      </c>
      <c r="D207" s="12" t="s">
        <v>1070</v>
      </c>
      <c r="E207" s="5">
        <f>VLOOKUP(A207,'Base Cost'!$A$5:$AF$361,28,FALSE)</f>
        <v>822832.34755543305</v>
      </c>
      <c r="F207" s="5">
        <f>VLOOKUP(A207,'B.spe ed'!$A$5:$R$360,18,FALSE)</f>
        <v>79395.839999999997</v>
      </c>
      <c r="G207" s="5">
        <f>VLOOKUP(A207,'C.DPIA'!$A$5:$M$360,13,FALSE)</f>
        <v>118882.5959011699</v>
      </c>
      <c r="H207" s="5">
        <f>VLOOKUP(A207,D.EL!$A$5:$M$359,13,FALSE)</f>
        <v>1299.7018970000001</v>
      </c>
      <c r="I207" s="132">
        <f>VLOOKUP(A207,E.CTE!$A$5:$R$360,18,FALSE)</f>
        <v>0</v>
      </c>
      <c r="J207" s="5">
        <f t="shared" si="27"/>
        <v>1022410.4853536029</v>
      </c>
      <c r="K207" s="5">
        <v>1218820.42</v>
      </c>
      <c r="L207" s="5">
        <f t="shared" si="28"/>
        <v>1022410.4853536029</v>
      </c>
      <c r="M207" s="5">
        <f>VLOOKUP(A207,G.Transportation!$A$5:$G$359,7,FALSE)</f>
        <v>0</v>
      </c>
      <c r="N207" s="5">
        <f t="shared" si="29"/>
        <v>40553.487199999996</v>
      </c>
      <c r="O207" s="5">
        <v>1306659</v>
      </c>
      <c r="P207">
        <v>158.69</v>
      </c>
      <c r="Q207" s="5">
        <f t="shared" si="30"/>
        <v>8274.1149108324407</v>
      </c>
      <c r="R207" s="1">
        <f>VLOOKUP(A207,'ADM Data'!$A$2:$J$357,10,FALSE)</f>
        <v>101.38371799999999</v>
      </c>
      <c r="S207" s="5">
        <f t="shared" si="31"/>
        <v>10484.56</v>
      </c>
      <c r="T207" s="5">
        <f t="shared" si="32"/>
        <v>0</v>
      </c>
      <c r="U207" s="5">
        <f t="shared" si="33"/>
        <v>4055.3487199999995</v>
      </c>
      <c r="V207" s="5">
        <f t="shared" si="34"/>
        <v>99242.311385147594</v>
      </c>
      <c r="W207" s="5">
        <f t="shared" si="35"/>
        <v>1166261.6326587503</v>
      </c>
    </row>
    <row r="208" spans="1:23">
      <c r="A208" t="s">
        <v>205</v>
      </c>
      <c r="B208" t="s">
        <v>1859</v>
      </c>
      <c r="C208" t="s">
        <v>68</v>
      </c>
      <c r="D208" s="12" t="s">
        <v>1070</v>
      </c>
      <c r="E208" s="5">
        <f>VLOOKUP(A208,'Base Cost'!$A$5:$AF$361,28,FALSE)</f>
        <v>1044098.8770167355</v>
      </c>
      <c r="F208" s="5">
        <f>VLOOKUP(A208,'B.spe ed'!$A$5:$R$360,18,FALSE)</f>
        <v>379296.3</v>
      </c>
      <c r="G208" s="5">
        <f>VLOOKUP(A208,'C.DPIA'!$A$5:$M$360,13,FALSE)</f>
        <v>200613.55873966467</v>
      </c>
      <c r="H208" s="5">
        <f>VLOOKUP(A208,D.EL!$A$5:$M$359,13,FALSE)</f>
        <v>4333.4385380000003</v>
      </c>
      <c r="I208" s="132">
        <f>VLOOKUP(A208,E.CTE!$A$5:$R$360,18,FALSE)</f>
        <v>0</v>
      </c>
      <c r="J208" s="5">
        <f t="shared" si="27"/>
        <v>1628342.1742944003</v>
      </c>
      <c r="K208" s="5">
        <v>2583323.52</v>
      </c>
      <c r="L208" s="5">
        <f t="shared" si="28"/>
        <v>1628342.1742944003</v>
      </c>
      <c r="M208" s="5">
        <f>VLOOKUP(A208,G.Transportation!$A$5:$G$359,7,FALSE)</f>
        <v>0</v>
      </c>
      <c r="N208" s="5">
        <f t="shared" si="29"/>
        <v>54003.984000000004</v>
      </c>
      <c r="O208" s="5">
        <v>2577531.1</v>
      </c>
      <c r="P208">
        <v>280.39999999999998</v>
      </c>
      <c r="Q208" s="5">
        <f t="shared" si="30"/>
        <v>9232.4163052781751</v>
      </c>
      <c r="R208" s="1">
        <f>VLOOKUP(A208,'ADM Data'!$A$2:$J$357,10,FALSE)</f>
        <v>135.00996000000001</v>
      </c>
      <c r="S208" s="5">
        <f t="shared" si="31"/>
        <v>12460.9</v>
      </c>
      <c r="T208" s="5">
        <f t="shared" si="32"/>
        <v>0</v>
      </c>
      <c r="U208" s="5">
        <f t="shared" si="33"/>
        <v>5400.3984</v>
      </c>
      <c r="V208" s="5">
        <f t="shared" si="34"/>
        <v>132158.30662687201</v>
      </c>
      <c r="W208" s="5">
        <f t="shared" si="35"/>
        <v>1819904.8633212722</v>
      </c>
    </row>
    <row r="209" spans="1:23">
      <c r="A209" t="s">
        <v>636</v>
      </c>
      <c r="B209" t="s">
        <v>637</v>
      </c>
      <c r="C209" t="s">
        <v>193</v>
      </c>
      <c r="D209" s="12" t="s">
        <v>1070</v>
      </c>
      <c r="E209" s="5">
        <f>VLOOKUP(A209,'Base Cost'!$A$5:$AF$361,28,FALSE)</f>
        <v>4872221.2599567855</v>
      </c>
      <c r="F209" s="5">
        <f>VLOOKUP(A209,'B.spe ed'!$A$5:$R$360,18,FALSE)</f>
        <v>799285.44000000006</v>
      </c>
      <c r="G209" s="5">
        <f>VLOOKUP(A209,'C.DPIA'!$A$5:$M$360,13,FALSE)</f>
        <v>813605.3431484102</v>
      </c>
      <c r="H209" s="5">
        <f>VLOOKUP(A209,D.EL!$A$5:$M$359,13,FALSE)</f>
        <v>39627.008426091379</v>
      </c>
      <c r="I209" s="132">
        <f>VLOOKUP(A209,E.CTE!$A$5:$R$360,18,FALSE)</f>
        <v>3275595.7173596625</v>
      </c>
      <c r="J209" s="5">
        <f t="shared" si="27"/>
        <v>9800334.7688909508</v>
      </c>
      <c r="K209" s="5">
        <v>3093004.58</v>
      </c>
      <c r="L209" s="5">
        <f t="shared" si="28"/>
        <v>9800334.7688909508</v>
      </c>
      <c r="M209" s="5">
        <f>VLOOKUP(A209,G.Transportation!$A$5:$G$359,7,FALSE)</f>
        <v>0</v>
      </c>
      <c r="N209" s="5">
        <f t="shared" si="29"/>
        <v>248130.8412</v>
      </c>
      <c r="O209" s="5">
        <v>3358586.95</v>
      </c>
      <c r="P209">
        <v>273.52</v>
      </c>
      <c r="Q209" s="5">
        <f t="shared" si="30"/>
        <v>12319.20748610705</v>
      </c>
      <c r="R209" s="1">
        <f>VLOOKUP(A209,'ADM Data'!$A$2:$J$357,10,FALSE)</f>
        <v>620.32710299999997</v>
      </c>
      <c r="S209" s="5">
        <f t="shared" si="31"/>
        <v>16198.66</v>
      </c>
      <c r="T209" s="5">
        <f t="shared" si="32"/>
        <v>0</v>
      </c>
      <c r="U209" s="5">
        <f t="shared" si="33"/>
        <v>24813.08412</v>
      </c>
      <c r="V209" s="5">
        <f t="shared" si="34"/>
        <v>607224.67799585464</v>
      </c>
      <c r="W209" s="5">
        <f t="shared" si="35"/>
        <v>10680503.372206805</v>
      </c>
    </row>
    <row r="210" spans="1:23">
      <c r="A210" t="s">
        <v>358</v>
      </c>
      <c r="B210" t="s">
        <v>359</v>
      </c>
      <c r="C210" t="s">
        <v>93</v>
      </c>
      <c r="D210" s="12" t="s">
        <v>1070</v>
      </c>
      <c r="E210" s="5">
        <f>VLOOKUP(A210,'Base Cost'!$A$5:$AF$361,28,FALSE)</f>
        <v>800384.97902658652</v>
      </c>
      <c r="F210" s="5">
        <f>VLOOKUP(A210,'B.spe ed'!$A$5:$R$360,18,FALSE)</f>
        <v>210164.82</v>
      </c>
      <c r="G210" s="5">
        <f>VLOOKUP(A210,'C.DPIA'!$A$5:$M$360,13,FALSE)</f>
        <v>155066.88240747186</v>
      </c>
      <c r="H210" s="5">
        <f>VLOOKUP(A210,D.EL!$A$5:$M$359,13,FALSE)</f>
        <v>5303.0605762640616</v>
      </c>
      <c r="I210" s="132">
        <f>VLOOKUP(A210,E.CTE!$A$5:$R$360,18,FALSE)</f>
        <v>416893.84483757825</v>
      </c>
      <c r="J210" s="5">
        <f t="shared" si="27"/>
        <v>1587813.5868479006</v>
      </c>
      <c r="K210" s="5">
        <v>1949397.53</v>
      </c>
      <c r="L210" s="5">
        <f t="shared" si="28"/>
        <v>1587813.5868479006</v>
      </c>
      <c r="M210" s="5">
        <f>VLOOKUP(A210,G.Transportation!$A$5:$G$359,7,FALSE)</f>
        <v>49475.66</v>
      </c>
      <c r="N210" s="5">
        <f t="shared" si="29"/>
        <v>41743.088000000003</v>
      </c>
      <c r="O210" s="5">
        <v>1884796.98</v>
      </c>
      <c r="P210">
        <v>182.37</v>
      </c>
      <c r="Q210" s="5">
        <f t="shared" si="30"/>
        <v>10375.096614574764</v>
      </c>
      <c r="R210" s="1">
        <f>VLOOKUP(A210,'ADM Data'!$A$2:$J$357,10,FALSE)</f>
        <v>104.35772</v>
      </c>
      <c r="S210" s="5">
        <f t="shared" si="31"/>
        <v>16089.2</v>
      </c>
      <c r="T210" s="5">
        <f t="shared" si="32"/>
        <v>0</v>
      </c>
      <c r="U210" s="5">
        <f t="shared" si="33"/>
        <v>4174.3087999999998</v>
      </c>
      <c r="V210" s="5">
        <f t="shared" si="34"/>
        <v>102153.49710970401</v>
      </c>
      <c r="W210" s="5">
        <f t="shared" si="35"/>
        <v>1785360.1407576045</v>
      </c>
    </row>
    <row r="211" spans="1:23">
      <c r="A211" t="s">
        <v>2764</v>
      </c>
      <c r="B211" t="s">
        <v>2765</v>
      </c>
      <c r="C211" t="s">
        <v>93</v>
      </c>
      <c r="D211" s="12" t="s">
        <v>1070</v>
      </c>
      <c r="E211" s="5">
        <f>VLOOKUP(A211,'Base Cost'!$A$5:$AF$361,28,FALSE)</f>
        <v>775184.8246271559</v>
      </c>
      <c r="F211" s="5">
        <f>VLOOKUP(A211,'B.spe ed'!$A$5:$R$360,18,FALSE)</f>
        <v>40626.19</v>
      </c>
      <c r="G211" s="5">
        <f>VLOOKUP(A211,'C.DPIA'!$A$5:$M$360,13,FALSE)</f>
        <v>8707.7979517535368</v>
      </c>
      <c r="H211" s="5">
        <f>VLOOKUP(A211,D.EL!$A$5:$M$359,13,FALSE)</f>
        <v>34922.003656064924</v>
      </c>
      <c r="I211" s="132">
        <f>VLOOKUP(A211,E.CTE!$A$5:$R$360,18,FALSE)</f>
        <v>0</v>
      </c>
      <c r="J211" s="5">
        <f t="shared" si="27"/>
        <v>859440.81623497431</v>
      </c>
      <c r="K211" s="5">
        <v>682106.88</v>
      </c>
      <c r="L211" s="5">
        <f t="shared" si="28"/>
        <v>859440.81623497431</v>
      </c>
      <c r="M211" s="5">
        <f>VLOOKUP(A211,G.Transportation!$A$5:$G$359,7,FALSE)</f>
        <v>0</v>
      </c>
      <c r="N211" s="5">
        <f t="shared" si="29"/>
        <v>36875</v>
      </c>
      <c r="O211" s="5">
        <v>0</v>
      </c>
      <c r="P211">
        <v>0</v>
      </c>
      <c r="Q211" s="5">
        <f t="shared" si="30"/>
        <v>0</v>
      </c>
      <c r="R211" s="1">
        <f>VLOOKUP(A211,'ADM Data'!$A$2:$J$357,10,FALSE)</f>
        <v>92.1875</v>
      </c>
      <c r="S211" s="5">
        <f t="shared" si="31"/>
        <v>9722.75</v>
      </c>
      <c r="T211" s="5">
        <f t="shared" si="32"/>
        <v>0</v>
      </c>
      <c r="U211" s="5">
        <f t="shared" si="33"/>
        <v>3687.5</v>
      </c>
      <c r="V211" s="5">
        <f t="shared" si="34"/>
        <v>90240.334062499998</v>
      </c>
      <c r="W211" s="5">
        <f t="shared" si="35"/>
        <v>990243.65029747435</v>
      </c>
    </row>
    <row r="212" spans="1:23">
      <c r="A212" t="s">
        <v>119</v>
      </c>
      <c r="B212" t="s">
        <v>120</v>
      </c>
      <c r="C212" t="s">
        <v>80</v>
      </c>
      <c r="D212" s="12" t="s">
        <v>1070</v>
      </c>
      <c r="E212" s="5">
        <f>VLOOKUP(A212,'Base Cost'!$A$5:$AF$361,28,FALSE)</f>
        <v>2857306.6962265796</v>
      </c>
      <c r="F212" s="5">
        <f>VLOOKUP(A212,'B.spe ed'!$A$5:$R$360,18,FALSE)</f>
        <v>400788.07999999996</v>
      </c>
      <c r="G212" s="5">
        <f>VLOOKUP(A212,'C.DPIA'!$A$5:$M$360,13,FALSE)</f>
        <v>13733.722107794265</v>
      </c>
      <c r="H212" s="5">
        <f>VLOOKUP(A212,D.EL!$A$5:$M$359,13,FALSE)</f>
        <v>9978.1172270000006</v>
      </c>
      <c r="I212" s="132">
        <f>VLOOKUP(A212,E.CTE!$A$5:$R$360,18,FALSE)</f>
        <v>0</v>
      </c>
      <c r="J212" s="5">
        <f t="shared" si="27"/>
        <v>3281806.615561374</v>
      </c>
      <c r="K212" s="5">
        <v>3863740.98</v>
      </c>
      <c r="L212" s="5">
        <f t="shared" si="28"/>
        <v>3281806.615561374</v>
      </c>
      <c r="M212" s="5">
        <f>VLOOKUP(A212,G.Transportation!$A$5:$G$359,7,FALSE)</f>
        <v>0</v>
      </c>
      <c r="N212" s="5">
        <f t="shared" si="29"/>
        <v>140184.25039999999</v>
      </c>
      <c r="O212" s="5">
        <v>3961428.6</v>
      </c>
      <c r="P212">
        <v>563.86</v>
      </c>
      <c r="Q212" s="5">
        <f t="shared" si="30"/>
        <v>7065.6335061894797</v>
      </c>
      <c r="R212" s="1">
        <f>VLOOKUP(A212,'ADM Data'!$A$2:$J$357,10,FALSE)</f>
        <v>350.46062599999999</v>
      </c>
      <c r="S212" s="5">
        <f t="shared" si="31"/>
        <v>9764.27</v>
      </c>
      <c r="T212" s="5">
        <f t="shared" si="32"/>
        <v>0</v>
      </c>
      <c r="U212" s="5">
        <f t="shared" si="33"/>
        <v>14018.42504</v>
      </c>
      <c r="V212" s="5">
        <f t="shared" si="34"/>
        <v>343058.26674975321</v>
      </c>
      <c r="W212" s="5">
        <f t="shared" si="35"/>
        <v>3779067.5577511271</v>
      </c>
    </row>
    <row r="213" spans="1:23">
      <c r="A213" t="s">
        <v>380</v>
      </c>
      <c r="B213" t="s">
        <v>1907</v>
      </c>
      <c r="C213" t="s">
        <v>93</v>
      </c>
      <c r="D213" s="12" t="s">
        <v>807</v>
      </c>
      <c r="E213" s="5">
        <f>VLOOKUP(A213,'Base Cost'!$A$5:$AF$361,28,FALSE)</f>
        <v>8631424.0193354003</v>
      </c>
      <c r="F213" s="5">
        <f>VLOOKUP(A213,'B.spe ed'!$A$5:$R$360,18,FALSE)</f>
        <v>281360.64999999997</v>
      </c>
      <c r="G213" s="5">
        <f>VLOOKUP(A213,'C.DPIA'!$A$5:$M$360,13,FALSE)</f>
        <v>107598.49728635648</v>
      </c>
      <c r="H213" s="5">
        <f>VLOOKUP(A213,D.EL!$A$5:$M$359,13,FALSE)</f>
        <v>158261.77018527864</v>
      </c>
      <c r="I213" s="132">
        <f>VLOOKUP(A213,E.CTE!$A$5:$R$360,18,FALSE)</f>
        <v>298585.21951042447</v>
      </c>
      <c r="J213" s="5">
        <f t="shared" si="27"/>
        <v>9477230.1563174613</v>
      </c>
      <c r="K213" s="5">
        <v>6875645</v>
      </c>
      <c r="L213" s="5">
        <f t="shared" si="28"/>
        <v>9477230.1563174613</v>
      </c>
      <c r="M213" s="5">
        <f>VLOOKUP(A213,G.Transportation!$A$5:$G$359,7,FALSE)</f>
        <v>0</v>
      </c>
      <c r="N213" s="5">
        <f t="shared" si="29"/>
        <v>0</v>
      </c>
      <c r="O213" s="5">
        <v>6873334.4699999997</v>
      </c>
      <c r="P213">
        <v>939.78</v>
      </c>
      <c r="Q213" s="5">
        <f t="shared" si="30"/>
        <v>7353.8496801379042</v>
      </c>
      <c r="R213" s="1">
        <f>VLOOKUP(A213,'ADM Data'!$A$2:$J$357,10,FALSE)</f>
        <v>1086.615131</v>
      </c>
      <c r="S213" s="5">
        <f t="shared" si="31"/>
        <v>8721.7900000000009</v>
      </c>
      <c r="T213" s="5">
        <f t="shared" si="32"/>
        <v>0</v>
      </c>
      <c r="U213" s="5">
        <f t="shared" si="33"/>
        <v>43464.605240000004</v>
      </c>
      <c r="V213" s="5">
        <f t="shared" si="34"/>
        <v>1063663.8635260442</v>
      </c>
      <c r="W213" s="5">
        <f t="shared" si="35"/>
        <v>10584358.625083506</v>
      </c>
    </row>
    <row r="214" spans="1:23">
      <c r="A214" t="s">
        <v>638</v>
      </c>
      <c r="B214" t="s">
        <v>639</v>
      </c>
      <c r="C214" t="s">
        <v>72</v>
      </c>
      <c r="D214" s="12" t="s">
        <v>1070</v>
      </c>
      <c r="E214" s="5">
        <f>VLOOKUP(A214,'Base Cost'!$A$5:$AF$361,28,FALSE)</f>
        <v>976366.33937059436</v>
      </c>
      <c r="F214" s="5">
        <f>VLOOKUP(A214,'B.spe ed'!$A$5:$R$360,18,FALSE)</f>
        <v>111955.48773200001</v>
      </c>
      <c r="G214" s="5">
        <f>VLOOKUP(A214,'C.DPIA'!$A$5:$M$360,13,FALSE)</f>
        <v>135958.79198859318</v>
      </c>
      <c r="H214" s="5">
        <f>VLOOKUP(A214,D.EL!$A$5:$M$359,13,FALSE)</f>
        <v>0</v>
      </c>
      <c r="I214" s="132">
        <f>VLOOKUP(A214,E.CTE!$A$5:$R$360,18,FALSE)</f>
        <v>32228.762513520964</v>
      </c>
      <c r="J214" s="5">
        <f t="shared" si="27"/>
        <v>1256509.3816047085</v>
      </c>
      <c r="K214" s="5">
        <v>1167293.79</v>
      </c>
      <c r="L214" s="5">
        <f t="shared" si="28"/>
        <v>1256509.3816047085</v>
      </c>
      <c r="M214" s="5">
        <f>VLOOKUP(A214,G.Transportation!$A$5:$G$359,7,FALSE)</f>
        <v>0</v>
      </c>
      <c r="N214" s="5">
        <f t="shared" si="29"/>
        <v>46533.514000000003</v>
      </c>
      <c r="O214" s="5">
        <v>1156585.54</v>
      </c>
      <c r="P214">
        <v>128.29</v>
      </c>
      <c r="Q214" s="5">
        <f t="shared" si="30"/>
        <v>9055.4790178501844</v>
      </c>
      <c r="R214" s="1">
        <f>VLOOKUP(A214,'ADM Data'!$A$2:$J$357,10,FALSE)</f>
        <v>116.33378500000001</v>
      </c>
      <c r="S214" s="5">
        <f t="shared" si="31"/>
        <v>11200.9</v>
      </c>
      <c r="T214" s="5">
        <f t="shared" si="32"/>
        <v>0</v>
      </c>
      <c r="U214" s="5">
        <f t="shared" si="33"/>
        <v>4653.3514000000005</v>
      </c>
      <c r="V214" s="5">
        <f t="shared" si="34"/>
        <v>113876.60605998701</v>
      </c>
      <c r="W214" s="5">
        <f t="shared" si="35"/>
        <v>1421572.8530646956</v>
      </c>
    </row>
    <row r="215" spans="1:23">
      <c r="A215" t="s">
        <v>706</v>
      </c>
      <c r="B215" t="s">
        <v>707</v>
      </c>
      <c r="C215" t="s">
        <v>98</v>
      </c>
      <c r="D215" s="12" t="s">
        <v>1070</v>
      </c>
      <c r="E215" s="5">
        <f>VLOOKUP(A215,'Base Cost'!$A$5:$AF$361,28,FALSE)</f>
        <v>1292116.0599138723</v>
      </c>
      <c r="F215" s="5">
        <f>VLOOKUP(A215,'B.spe ed'!$A$5:$R$360,18,FALSE)</f>
        <v>150173.38</v>
      </c>
      <c r="G215" s="5">
        <f>VLOOKUP(A215,'C.DPIA'!$A$5:$M$360,13,FALSE)</f>
        <v>230249.87526173115</v>
      </c>
      <c r="H215" s="5">
        <f>VLOOKUP(A215,D.EL!$A$5:$M$359,13,FALSE)</f>
        <v>10579.883350016669</v>
      </c>
      <c r="I215" s="132">
        <f>VLOOKUP(A215,E.CTE!$A$5:$R$360,18,FALSE)</f>
        <v>51092.099634898077</v>
      </c>
      <c r="J215" s="5">
        <f t="shared" si="27"/>
        <v>1734211.2981605183</v>
      </c>
      <c r="K215" s="5">
        <v>1642542.79</v>
      </c>
      <c r="L215" s="5">
        <f t="shared" si="28"/>
        <v>1734211.2981605183</v>
      </c>
      <c r="M215" s="5">
        <f>VLOOKUP(A215,G.Transportation!$A$5:$G$359,7,FALSE)</f>
        <v>0</v>
      </c>
      <c r="N215" s="5">
        <f t="shared" si="29"/>
        <v>61981.905199999994</v>
      </c>
      <c r="O215" s="5">
        <v>1281750.4099999999</v>
      </c>
      <c r="P215">
        <v>146.21</v>
      </c>
      <c r="Q215" s="5">
        <f t="shared" si="30"/>
        <v>8806.5830435674707</v>
      </c>
      <c r="R215" s="1">
        <f>VLOOKUP(A215,'ADM Data'!$A$2:$J$357,10,FALSE)</f>
        <v>154.95476299999999</v>
      </c>
      <c r="S215" s="5">
        <f t="shared" si="31"/>
        <v>11591.73</v>
      </c>
      <c r="T215" s="5">
        <f t="shared" si="32"/>
        <v>0</v>
      </c>
      <c r="U215" s="5">
        <f t="shared" si="33"/>
        <v>6198.1905199999992</v>
      </c>
      <c r="V215" s="5">
        <f t="shared" si="34"/>
        <v>151681.83948686658</v>
      </c>
      <c r="W215" s="5">
        <f t="shared" si="35"/>
        <v>1954073.2333673846</v>
      </c>
    </row>
    <row r="216" spans="1:23">
      <c r="A216" t="s">
        <v>730</v>
      </c>
      <c r="B216" t="s">
        <v>2019</v>
      </c>
      <c r="C216" t="s">
        <v>193</v>
      </c>
      <c r="D216" s="12" t="s">
        <v>1070</v>
      </c>
      <c r="E216" s="5">
        <f>VLOOKUP(A216,'Base Cost'!$A$5:$AF$361,28,FALSE)</f>
        <v>2819245.1001603925</v>
      </c>
      <c r="F216" s="5">
        <f>VLOOKUP(A216,'B.spe ed'!$A$5:$R$360,18,FALSE)</f>
        <v>445525.13</v>
      </c>
      <c r="G216" s="5">
        <f>VLOOKUP(A216,'C.DPIA'!$A$5:$M$360,13,FALSE)</f>
        <v>335417.06704022078</v>
      </c>
      <c r="H216" s="5">
        <f>VLOOKUP(A216,D.EL!$A$5:$M$359,13,FALSE)</f>
        <v>218881.89389137839</v>
      </c>
      <c r="I216" s="132">
        <f>VLOOKUP(A216,E.CTE!$A$5:$R$360,18,FALSE)</f>
        <v>0</v>
      </c>
      <c r="J216" s="5">
        <f t="shared" si="27"/>
        <v>3819069.1910919915</v>
      </c>
      <c r="K216" s="5">
        <v>2286589.71</v>
      </c>
      <c r="L216" s="5">
        <f t="shared" si="28"/>
        <v>3819069.1910919915</v>
      </c>
      <c r="M216" s="5">
        <f>VLOOKUP(A216,G.Transportation!$A$5:$G$359,7,FALSE)</f>
        <v>0</v>
      </c>
      <c r="N216" s="5">
        <f t="shared" si="29"/>
        <v>137528.83840000001</v>
      </c>
      <c r="O216" s="5">
        <v>2586040.08</v>
      </c>
      <c r="P216">
        <v>292.51</v>
      </c>
      <c r="Q216" s="5">
        <f t="shared" si="30"/>
        <v>8880.9404150285463</v>
      </c>
      <c r="R216" s="1">
        <f>VLOOKUP(A216,'ADM Data'!$A$2:$J$357,10,FALSE)</f>
        <v>343.82209599999999</v>
      </c>
      <c r="S216" s="5">
        <f t="shared" si="31"/>
        <v>11507.69</v>
      </c>
      <c r="T216" s="5">
        <f t="shared" si="32"/>
        <v>0</v>
      </c>
      <c r="U216" s="5">
        <f t="shared" si="33"/>
        <v>13752.883839999999</v>
      </c>
      <c r="V216" s="5">
        <f t="shared" si="34"/>
        <v>336559.9544527072</v>
      </c>
      <c r="W216" s="5">
        <f t="shared" si="35"/>
        <v>4306910.8677846985</v>
      </c>
    </row>
    <row r="217" spans="1:23">
      <c r="A217" t="s">
        <v>209</v>
      </c>
      <c r="B217" t="s">
        <v>1861</v>
      </c>
      <c r="C217" t="s">
        <v>93</v>
      </c>
      <c r="D217" s="12" t="s">
        <v>1070</v>
      </c>
      <c r="E217" s="5">
        <f>VLOOKUP(A217,'Base Cost'!$A$5:$AF$361,28,FALSE)</f>
        <v>1511068.7146079028</v>
      </c>
      <c r="F217" s="5">
        <f>VLOOKUP(A217,'B.spe ed'!$A$5:$R$360,18,FALSE)</f>
        <v>83796.010000000009</v>
      </c>
      <c r="G217" s="5">
        <f>VLOOKUP(A217,'C.DPIA'!$A$5:$M$360,13,FALSE)</f>
        <v>164066.33483891826</v>
      </c>
      <c r="H217" s="5">
        <f>VLOOKUP(A217,D.EL!$A$5:$M$359,13,FALSE)</f>
        <v>106404.99485731316</v>
      </c>
      <c r="I217" s="132">
        <f>VLOOKUP(A217,E.CTE!$A$5:$R$360,18,FALSE)</f>
        <v>0</v>
      </c>
      <c r="J217" s="5">
        <f t="shared" si="27"/>
        <v>1865336.0543041341</v>
      </c>
      <c r="K217" s="5">
        <v>829755.08</v>
      </c>
      <c r="L217" s="5">
        <f t="shared" si="28"/>
        <v>1865336.0543041341</v>
      </c>
      <c r="M217" s="5">
        <f>VLOOKUP(A217,G.Transportation!$A$5:$G$359,7,FALSE)</f>
        <v>0</v>
      </c>
      <c r="N217" s="5">
        <f t="shared" si="29"/>
        <v>75975.8364</v>
      </c>
      <c r="O217" s="5">
        <v>948147.29</v>
      </c>
      <c r="P217">
        <v>117.16</v>
      </c>
      <c r="Q217" s="5">
        <f t="shared" si="30"/>
        <v>8132.8359747354052</v>
      </c>
      <c r="R217" s="1">
        <f>VLOOKUP(A217,'ADM Data'!$A$2:$J$357,10,FALSE)</f>
        <v>189.93959100000001</v>
      </c>
      <c r="S217" s="5">
        <f t="shared" si="31"/>
        <v>10220.68</v>
      </c>
      <c r="T217" s="5">
        <f t="shared" si="32"/>
        <v>0</v>
      </c>
      <c r="U217" s="5">
        <f t="shared" si="33"/>
        <v>7597.5836400000007</v>
      </c>
      <c r="V217" s="5">
        <f t="shared" si="34"/>
        <v>185927.72494681622</v>
      </c>
      <c r="W217" s="5">
        <f t="shared" si="35"/>
        <v>2134837.1992909503</v>
      </c>
    </row>
    <row r="218" spans="1:23">
      <c r="A218" t="s">
        <v>256</v>
      </c>
      <c r="B218" t="s">
        <v>257</v>
      </c>
      <c r="C218" t="s">
        <v>258</v>
      </c>
      <c r="D218" s="12" t="s">
        <v>1070</v>
      </c>
      <c r="E218" s="5">
        <f>VLOOKUP(A218,'Base Cost'!$A$5:$AF$361,28,FALSE)</f>
        <v>1537378.9696959127</v>
      </c>
      <c r="F218" s="5">
        <f>VLOOKUP(A218,'B.spe ed'!$A$5:$R$360,18,FALSE)</f>
        <v>387180.39</v>
      </c>
      <c r="G218" s="5">
        <f>VLOOKUP(A218,'C.DPIA'!$A$5:$M$360,13,FALSE)</f>
        <v>261033.53149561796</v>
      </c>
      <c r="H218" s="5">
        <f>VLOOKUP(A218,D.EL!$A$5:$M$359,13,FALSE)</f>
        <v>0</v>
      </c>
      <c r="I218" s="132">
        <f>VLOOKUP(A218,E.CTE!$A$5:$R$360,18,FALSE)</f>
        <v>0</v>
      </c>
      <c r="J218" s="5">
        <f t="shared" si="27"/>
        <v>2185592.891191531</v>
      </c>
      <c r="K218" s="5">
        <v>2038614.14</v>
      </c>
      <c r="L218" s="5">
        <f t="shared" si="28"/>
        <v>2185592.891191531</v>
      </c>
      <c r="M218" s="5">
        <f>VLOOKUP(A218,G.Transportation!$A$5:$G$359,7,FALSE)</f>
        <v>0</v>
      </c>
      <c r="N218" s="5">
        <f t="shared" si="29"/>
        <v>74894.800400000007</v>
      </c>
      <c r="O218" s="5">
        <v>2527092.52</v>
      </c>
      <c r="P218">
        <v>300.55</v>
      </c>
      <c r="Q218" s="5">
        <f t="shared" si="30"/>
        <v>8448.3066511395773</v>
      </c>
      <c r="R218" s="1">
        <f>VLOOKUP(A218,'ADM Data'!$A$2:$J$357,10,FALSE)</f>
        <v>187.23700100000002</v>
      </c>
      <c r="S218" s="5">
        <f t="shared" si="31"/>
        <v>12072.87</v>
      </c>
      <c r="T218" s="5">
        <f t="shared" si="32"/>
        <v>0</v>
      </c>
      <c r="U218" s="5">
        <f t="shared" si="33"/>
        <v>7489.4800400000004</v>
      </c>
      <c r="V218" s="5">
        <f t="shared" si="34"/>
        <v>183282.21851227822</v>
      </c>
      <c r="W218" s="5">
        <f t="shared" si="35"/>
        <v>2451259.3901438089</v>
      </c>
    </row>
    <row r="219" spans="1:23">
      <c r="A219" t="s">
        <v>531</v>
      </c>
      <c r="B219" t="s">
        <v>532</v>
      </c>
      <c r="C219" t="s">
        <v>72</v>
      </c>
      <c r="D219" s="12" t="s">
        <v>1070</v>
      </c>
      <c r="E219" s="5">
        <f>VLOOKUP(A219,'Base Cost'!$A$5:$AF$361,28,FALSE)</f>
        <v>1948899.3311657952</v>
      </c>
      <c r="F219" s="5">
        <f>VLOOKUP(A219,'B.spe ed'!$A$5:$R$360,18,FALSE)</f>
        <v>93779.750000000015</v>
      </c>
      <c r="G219" s="5">
        <f>VLOOKUP(A219,'C.DPIA'!$A$5:$M$360,13,FALSE)</f>
        <v>210991.16298321885</v>
      </c>
      <c r="H219" s="5">
        <f>VLOOKUP(A219,D.EL!$A$5:$M$359,13,FALSE)</f>
        <v>14296.720867000002</v>
      </c>
      <c r="I219" s="132">
        <f>VLOOKUP(A219,E.CTE!$A$5:$R$360,18,FALSE)</f>
        <v>0</v>
      </c>
      <c r="J219" s="5">
        <f t="shared" si="27"/>
        <v>2267966.9650160139</v>
      </c>
      <c r="K219" s="5">
        <v>1881616.91</v>
      </c>
      <c r="L219" s="5">
        <f t="shared" si="28"/>
        <v>2267966.9650160139</v>
      </c>
      <c r="M219" s="5">
        <f>VLOOKUP(A219,G.Transportation!$A$5:$G$359,7,FALSE)</f>
        <v>0</v>
      </c>
      <c r="N219" s="5">
        <f t="shared" si="29"/>
        <v>94365.319199999998</v>
      </c>
      <c r="O219" s="5">
        <v>2015641.24</v>
      </c>
      <c r="P219">
        <v>236.75</v>
      </c>
      <c r="Q219" s="5">
        <f t="shared" si="30"/>
        <v>8553.8761562829986</v>
      </c>
      <c r="R219" s="1">
        <f>VLOOKUP(A219,'ADM Data'!$A$2:$J$357,10,FALSE)</f>
        <v>235.913298</v>
      </c>
      <c r="S219" s="5">
        <f t="shared" si="31"/>
        <v>10013.56</v>
      </c>
      <c r="T219" s="5">
        <f t="shared" si="32"/>
        <v>0</v>
      </c>
      <c r="U219" s="5">
        <f t="shared" si="33"/>
        <v>9436.5319199999994</v>
      </c>
      <c r="V219" s="5">
        <f t="shared" si="34"/>
        <v>230930.38450230361</v>
      </c>
      <c r="W219" s="5">
        <f t="shared" si="35"/>
        <v>2602699.2006383175</v>
      </c>
    </row>
    <row r="220" spans="1:23">
      <c r="A220" t="s">
        <v>1972</v>
      </c>
      <c r="B220" t="s">
        <v>1973</v>
      </c>
      <c r="C220" t="s">
        <v>68</v>
      </c>
      <c r="D220" s="12" t="s">
        <v>1070</v>
      </c>
      <c r="E220" s="5">
        <f>VLOOKUP(A220,'Base Cost'!$A$5:$AF$361,28,FALSE)</f>
        <v>359610.30408193934</v>
      </c>
      <c r="F220" s="5">
        <f>VLOOKUP(A220,'B.spe ed'!$A$5:$R$360,18,FALSE)</f>
        <v>15825.16</v>
      </c>
      <c r="G220" s="5">
        <f>VLOOKUP(A220,'C.DPIA'!$A$5:$M$360,13,FALSE)</f>
        <v>14447.556228544814</v>
      </c>
      <c r="H220" s="5">
        <f>VLOOKUP(A220,D.EL!$A$5:$M$359,13,FALSE)</f>
        <v>0</v>
      </c>
      <c r="I220" s="132">
        <f>VLOOKUP(A220,E.CTE!$A$5:$R$360,18,FALSE)</f>
        <v>0</v>
      </c>
      <c r="J220" s="5">
        <f t="shared" si="27"/>
        <v>389883.02031048411</v>
      </c>
      <c r="K220" s="5">
        <v>328789.61</v>
      </c>
      <c r="L220" s="5">
        <f t="shared" si="28"/>
        <v>389883.02031048411</v>
      </c>
      <c r="M220" s="5">
        <f>VLOOKUP(A220,G.Transportation!$A$5:$G$359,7,FALSE)</f>
        <v>0</v>
      </c>
      <c r="N220" s="5">
        <f t="shared" si="29"/>
        <v>16805.389600000002</v>
      </c>
      <c r="O220" s="5">
        <v>0</v>
      </c>
      <c r="P220">
        <v>0</v>
      </c>
      <c r="Q220" s="5">
        <f t="shared" si="30"/>
        <v>0</v>
      </c>
      <c r="R220" s="1">
        <f>VLOOKUP(A220,'ADM Data'!$A$2:$J$357,10,FALSE)</f>
        <v>42.013474000000002</v>
      </c>
      <c r="S220" s="5">
        <f t="shared" si="31"/>
        <v>9679.9500000000007</v>
      </c>
      <c r="T220" s="5">
        <f t="shared" si="32"/>
        <v>0</v>
      </c>
      <c r="U220" s="5">
        <f t="shared" si="33"/>
        <v>1680.5389600000001</v>
      </c>
      <c r="V220" s="5">
        <f t="shared" si="34"/>
        <v>41126.073804866806</v>
      </c>
      <c r="W220" s="5">
        <f t="shared" si="35"/>
        <v>449495.02267535089</v>
      </c>
    </row>
    <row r="221" spans="1:23">
      <c r="A221" t="s">
        <v>535</v>
      </c>
      <c r="B221" t="s">
        <v>1947</v>
      </c>
      <c r="C221" t="s">
        <v>75</v>
      </c>
      <c r="D221" s="12" t="s">
        <v>1070</v>
      </c>
      <c r="E221" s="5">
        <f>VLOOKUP(A221,'Base Cost'!$A$5:$AF$361,28,FALSE)</f>
        <v>2935536.085997601</v>
      </c>
      <c r="F221" s="5">
        <f>VLOOKUP(A221,'B.spe ed'!$A$5:$R$360,18,FALSE)</f>
        <v>279849.46999999997</v>
      </c>
      <c r="G221" s="5">
        <f>VLOOKUP(A221,'C.DPIA'!$A$5:$M$360,13,FALSE)</f>
        <v>400067.89476978674</v>
      </c>
      <c r="H221" s="5">
        <f>VLOOKUP(A221,D.EL!$A$5:$M$359,13,FALSE)</f>
        <v>0</v>
      </c>
      <c r="I221" s="132">
        <f>VLOOKUP(A221,E.CTE!$A$5:$R$360,18,FALSE)</f>
        <v>0</v>
      </c>
      <c r="J221" s="5">
        <f t="shared" si="27"/>
        <v>3615453.4507673876</v>
      </c>
      <c r="K221" s="5">
        <v>2238803.29</v>
      </c>
      <c r="L221" s="5">
        <f t="shared" si="28"/>
        <v>3615453.4507673876</v>
      </c>
      <c r="M221" s="5">
        <f>VLOOKUP(A221,G.Transportation!$A$5:$G$359,7,FALSE)</f>
        <v>0</v>
      </c>
      <c r="N221" s="5">
        <f t="shared" si="29"/>
        <v>146681.11720000001</v>
      </c>
      <c r="O221" s="5">
        <v>2417883.84</v>
      </c>
      <c r="P221">
        <v>297.82</v>
      </c>
      <c r="Q221" s="5">
        <f t="shared" si="30"/>
        <v>8158.6880182660661</v>
      </c>
      <c r="R221" s="1">
        <f>VLOOKUP(A221,'ADM Data'!$A$2:$J$357,10,FALSE)</f>
        <v>366.70279299999999</v>
      </c>
      <c r="S221" s="5">
        <f t="shared" si="31"/>
        <v>10259.36</v>
      </c>
      <c r="T221" s="5">
        <f t="shared" si="32"/>
        <v>0</v>
      </c>
      <c r="U221" s="5">
        <f t="shared" si="33"/>
        <v>14668.111719999999</v>
      </c>
      <c r="V221" s="5">
        <f t="shared" si="34"/>
        <v>358957.36994681263</v>
      </c>
      <c r="W221" s="5">
        <f t="shared" si="35"/>
        <v>4135760.0496342005</v>
      </c>
    </row>
    <row r="222" spans="1:23">
      <c r="A222" t="s">
        <v>244</v>
      </c>
      <c r="B222" t="s">
        <v>1872</v>
      </c>
      <c r="C222" t="s">
        <v>75</v>
      </c>
      <c r="D222" s="12" t="s">
        <v>1070</v>
      </c>
      <c r="E222" s="5">
        <f>VLOOKUP(A222,'Base Cost'!$A$5:$AF$361,28,FALSE)</f>
        <v>1588371.0019733389</v>
      </c>
      <c r="F222" s="5">
        <f>VLOOKUP(A222,'B.spe ed'!$A$5:$R$360,18,FALSE)</f>
        <v>327678.03000000003</v>
      </c>
      <c r="G222" s="5">
        <f>VLOOKUP(A222,'C.DPIA'!$A$5:$M$360,13,FALSE)</f>
        <v>235096.7513926666</v>
      </c>
      <c r="H222" s="5">
        <f>VLOOKUP(A222,D.EL!$A$5:$M$359,13,FALSE)</f>
        <v>1387.9529555081972</v>
      </c>
      <c r="I222" s="132">
        <f>VLOOKUP(A222,E.CTE!$A$5:$R$360,18,FALSE)</f>
        <v>0</v>
      </c>
      <c r="J222" s="5">
        <f t="shared" si="27"/>
        <v>2152533.7363215135</v>
      </c>
      <c r="K222" s="5">
        <v>1734347.48</v>
      </c>
      <c r="L222" s="5">
        <f t="shared" si="28"/>
        <v>2152533.7363215135</v>
      </c>
      <c r="M222" s="5">
        <f>VLOOKUP(A222,G.Transportation!$A$5:$G$359,7,FALSE)</f>
        <v>0</v>
      </c>
      <c r="N222" s="5">
        <f t="shared" si="29"/>
        <v>77099.917200000011</v>
      </c>
      <c r="O222" s="5">
        <v>1949045.13</v>
      </c>
      <c r="P222">
        <v>230.7</v>
      </c>
      <c r="Q222" s="5">
        <f t="shared" si="30"/>
        <v>8488.4767490247068</v>
      </c>
      <c r="R222" s="1">
        <f>VLOOKUP(A222,'ADM Data'!$A$2:$J$357,10,FALSE)</f>
        <v>192.74979300000001</v>
      </c>
      <c r="S222" s="5">
        <f t="shared" si="31"/>
        <v>11567.5</v>
      </c>
      <c r="T222" s="5">
        <f t="shared" si="32"/>
        <v>0</v>
      </c>
      <c r="U222" s="5">
        <f t="shared" si="33"/>
        <v>7709.99172</v>
      </c>
      <c r="V222" s="5">
        <f t="shared" si="34"/>
        <v>188678.57042221262</v>
      </c>
      <c r="W222" s="5">
        <f t="shared" si="35"/>
        <v>2426022.215663726</v>
      </c>
    </row>
    <row r="223" spans="1:23">
      <c r="A223" t="s">
        <v>352</v>
      </c>
      <c r="B223" t="s">
        <v>1902</v>
      </c>
      <c r="C223" t="s">
        <v>80</v>
      </c>
      <c r="D223" s="12" t="s">
        <v>1070</v>
      </c>
      <c r="E223" s="5">
        <f>VLOOKUP(A223,'Base Cost'!$A$5:$AF$361,28,FALSE)</f>
        <v>1844764.1638358752</v>
      </c>
      <c r="F223" s="5">
        <f>VLOOKUP(A223,'B.spe ed'!$A$5:$R$360,18,FALSE)</f>
        <v>277183.78000000003</v>
      </c>
      <c r="G223" s="5">
        <f>VLOOKUP(A223,'C.DPIA'!$A$5:$M$360,13,FALSE)</f>
        <v>149898.26720159699</v>
      </c>
      <c r="H223" s="5">
        <f>VLOOKUP(A223,D.EL!$A$5:$M$359,13,FALSE)</f>
        <v>3035.3849630000004</v>
      </c>
      <c r="I223" s="132">
        <f>VLOOKUP(A223,E.CTE!$A$5:$R$360,18,FALSE)</f>
        <v>0</v>
      </c>
      <c r="J223" s="5">
        <f t="shared" si="27"/>
        <v>2274881.5960004721</v>
      </c>
      <c r="K223" s="5">
        <v>2178954.02</v>
      </c>
      <c r="L223" s="5">
        <f t="shared" si="28"/>
        <v>2274881.5960004721</v>
      </c>
      <c r="M223" s="5">
        <f>VLOOKUP(A223,G.Transportation!$A$5:$G$359,7,FALSE)</f>
        <v>0</v>
      </c>
      <c r="N223" s="5">
        <f t="shared" si="29"/>
        <v>90283.987599999993</v>
      </c>
      <c r="O223" s="5">
        <v>2065675.59</v>
      </c>
      <c r="P223">
        <v>242.13</v>
      </c>
      <c r="Q223" s="5">
        <f t="shared" si="30"/>
        <v>8571.3466336265647</v>
      </c>
      <c r="R223" s="1">
        <f>VLOOKUP(A223,'ADM Data'!$A$2:$J$357,10,FALSE)</f>
        <v>225.709969</v>
      </c>
      <c r="S223" s="5">
        <f t="shared" si="31"/>
        <v>10478.780000000001</v>
      </c>
      <c r="T223" s="5">
        <f t="shared" si="32"/>
        <v>0</v>
      </c>
      <c r="U223" s="5">
        <f t="shared" si="33"/>
        <v>9028.39876</v>
      </c>
      <c r="V223" s="5">
        <f t="shared" si="34"/>
        <v>220942.56817677582</v>
      </c>
      <c r="W223" s="5">
        <f t="shared" si="35"/>
        <v>2595136.5505372477</v>
      </c>
    </row>
    <row r="224" spans="1:23">
      <c r="A224" t="s">
        <v>2762</v>
      </c>
      <c r="B224" t="s">
        <v>2763</v>
      </c>
      <c r="C224" t="s">
        <v>1164</v>
      </c>
      <c r="D224" s="12" t="s">
        <v>1070</v>
      </c>
      <c r="E224" s="5">
        <f>VLOOKUP(A224,'Base Cost'!$A$5:$AF$361,28,FALSE)</f>
        <v>846597.38830514532</v>
      </c>
      <c r="F224" s="5">
        <f>VLOOKUP(A224,'B.spe ed'!$A$5:$R$360,18,FALSE)</f>
        <v>85888.49</v>
      </c>
      <c r="G224" s="5">
        <f>VLOOKUP(A224,'C.DPIA'!$A$5:$M$360,13,FALSE)</f>
        <v>9454.3984405078827</v>
      </c>
      <c r="H224" s="5">
        <f>VLOOKUP(A224,D.EL!$A$5:$M$359,13,FALSE)</f>
        <v>0</v>
      </c>
      <c r="I224" s="132">
        <f>VLOOKUP(A224,E.CTE!$A$5:$R$360,18,FALSE)</f>
        <v>0</v>
      </c>
      <c r="J224" s="5">
        <f t="shared" si="27"/>
        <v>941940.27674565325</v>
      </c>
      <c r="K224" s="5">
        <v>696205.49</v>
      </c>
      <c r="L224" s="5">
        <f t="shared" si="28"/>
        <v>941940.27674565325</v>
      </c>
      <c r="M224" s="5">
        <f>VLOOKUP(A224,G.Transportation!$A$5:$G$359,7,FALSE)</f>
        <v>0</v>
      </c>
      <c r="N224" s="5">
        <f t="shared" si="29"/>
        <v>39988.372000000003</v>
      </c>
      <c r="O224" s="5">
        <v>0</v>
      </c>
      <c r="P224">
        <v>0</v>
      </c>
      <c r="Q224" s="5">
        <f t="shared" si="30"/>
        <v>0</v>
      </c>
      <c r="R224" s="1">
        <f>VLOOKUP(A224,'ADM Data'!$A$2:$J$357,10,FALSE)</f>
        <v>99.97093000000001</v>
      </c>
      <c r="S224" s="5">
        <f t="shared" si="31"/>
        <v>9822.14</v>
      </c>
      <c r="T224" s="5">
        <f t="shared" si="32"/>
        <v>0</v>
      </c>
      <c r="U224" s="5">
        <f t="shared" si="33"/>
        <v>3998.8372000000004</v>
      </c>
      <c r="V224" s="5">
        <f t="shared" si="34"/>
        <v>97859.364010726014</v>
      </c>
      <c r="W224" s="5">
        <f t="shared" si="35"/>
        <v>1083786.8499563793</v>
      </c>
    </row>
    <row r="225" spans="1:23">
      <c r="A225" t="s">
        <v>598</v>
      </c>
      <c r="B225" t="s">
        <v>599</v>
      </c>
      <c r="C225" t="s">
        <v>111</v>
      </c>
      <c r="D225" s="12" t="s">
        <v>1070</v>
      </c>
      <c r="E225" s="5">
        <f>VLOOKUP(A225,'Base Cost'!$A$5:$AF$361,28,FALSE)</f>
        <v>1309713.081277401</v>
      </c>
      <c r="F225" s="5">
        <f>VLOOKUP(A225,'B.spe ed'!$A$5:$R$360,18,FALSE)</f>
        <v>107744.95999999999</v>
      </c>
      <c r="G225" s="5">
        <f>VLOOKUP(A225,'C.DPIA'!$A$5:$M$360,13,FALSE)</f>
        <v>148836.01980180296</v>
      </c>
      <c r="H225" s="5">
        <f>VLOOKUP(A225,D.EL!$A$5:$M$359,13,FALSE)</f>
        <v>0</v>
      </c>
      <c r="I225" s="132">
        <f>VLOOKUP(A225,E.CTE!$A$5:$R$360,18,FALSE)</f>
        <v>0</v>
      </c>
      <c r="J225" s="5">
        <f t="shared" si="27"/>
        <v>1566294.0610792038</v>
      </c>
      <c r="K225" s="5">
        <v>1203973.4099999999</v>
      </c>
      <c r="L225" s="5">
        <f t="shared" si="28"/>
        <v>1566294.0610792038</v>
      </c>
      <c r="M225" s="5">
        <f>VLOOKUP(A225,G.Transportation!$A$5:$G$359,7,FALSE)</f>
        <v>0</v>
      </c>
      <c r="N225" s="5">
        <f t="shared" si="29"/>
        <v>62437.426800000001</v>
      </c>
      <c r="O225" s="5">
        <v>0</v>
      </c>
      <c r="P225">
        <v>0</v>
      </c>
      <c r="Q225" s="5">
        <f t="shared" si="30"/>
        <v>0</v>
      </c>
      <c r="R225" s="1">
        <f>VLOOKUP(A225,'ADM Data'!$A$2:$J$357,10,FALSE)</f>
        <v>156.09356700000001</v>
      </c>
      <c r="S225" s="5">
        <f t="shared" si="31"/>
        <v>10434.33</v>
      </c>
      <c r="T225" s="5">
        <f t="shared" si="32"/>
        <v>0</v>
      </c>
      <c r="U225" s="5">
        <f t="shared" si="33"/>
        <v>6243.7426800000003</v>
      </c>
      <c r="V225" s="5">
        <f t="shared" si="34"/>
        <v>152796.5898965394</v>
      </c>
      <c r="W225" s="5">
        <f t="shared" si="35"/>
        <v>1787771.8204557432</v>
      </c>
    </row>
    <row r="226" spans="1:23">
      <c r="A226" t="s">
        <v>259</v>
      </c>
      <c r="B226" t="s">
        <v>260</v>
      </c>
      <c r="C226" t="s">
        <v>80</v>
      </c>
      <c r="D226" s="12" t="s">
        <v>1070</v>
      </c>
      <c r="E226" s="5">
        <f>VLOOKUP(A226,'Base Cost'!$A$5:$AF$361,28,FALSE)</f>
        <v>2129109.1883569867</v>
      </c>
      <c r="F226" s="5">
        <f>VLOOKUP(A226,'B.spe ed'!$A$5:$R$360,18,FALSE)</f>
        <v>170465.4</v>
      </c>
      <c r="G226" s="5">
        <f>VLOOKUP(A226,'C.DPIA'!$A$5:$M$360,13,FALSE)</f>
        <v>378030.7284178168</v>
      </c>
      <c r="H226" s="5">
        <f>VLOOKUP(A226,D.EL!$A$5:$M$359,13,FALSE)</f>
        <v>0</v>
      </c>
      <c r="I226" s="132">
        <f>VLOOKUP(A226,E.CTE!$A$5:$R$360,18,FALSE)</f>
        <v>218779.50791910387</v>
      </c>
      <c r="J226" s="5">
        <f t="shared" si="27"/>
        <v>2896384.8246939071</v>
      </c>
      <c r="K226" s="5">
        <v>3010174.71</v>
      </c>
      <c r="L226" s="5">
        <f t="shared" si="28"/>
        <v>2896384.8246939071</v>
      </c>
      <c r="M226" s="5">
        <f>VLOOKUP(A226,G.Transportation!$A$5:$G$359,7,FALSE)</f>
        <v>0</v>
      </c>
      <c r="N226" s="5">
        <f t="shared" si="29"/>
        <v>101763.63720000001</v>
      </c>
      <c r="O226" s="5">
        <v>2992781.14</v>
      </c>
      <c r="P226">
        <v>374.14</v>
      </c>
      <c r="Q226" s="5">
        <f t="shared" si="30"/>
        <v>8039.1742962527405</v>
      </c>
      <c r="R226" s="1">
        <f>VLOOKUP(A226,'ADM Data'!$A$2:$J$357,10,FALSE)</f>
        <v>254.40909300000001</v>
      </c>
      <c r="S226" s="5">
        <f t="shared" si="31"/>
        <v>11784.75</v>
      </c>
      <c r="T226" s="5">
        <f t="shared" si="32"/>
        <v>0</v>
      </c>
      <c r="U226" s="5">
        <f t="shared" si="33"/>
        <v>10176.363720000001</v>
      </c>
      <c r="V226" s="5">
        <f t="shared" si="34"/>
        <v>249035.51501947263</v>
      </c>
      <c r="W226" s="5">
        <f t="shared" si="35"/>
        <v>3257360.3406333798</v>
      </c>
    </row>
    <row r="227" spans="1:23">
      <c r="A227" t="s">
        <v>261</v>
      </c>
      <c r="B227" t="s">
        <v>262</v>
      </c>
      <c r="C227" t="s">
        <v>93</v>
      </c>
      <c r="D227" s="12" t="s">
        <v>1070</v>
      </c>
      <c r="E227" s="5">
        <f>VLOOKUP(A227,'Base Cost'!$A$5:$AF$361,28,FALSE)</f>
        <v>2119567.735680161</v>
      </c>
      <c r="F227" s="5">
        <f>VLOOKUP(A227,'B.spe ed'!$A$5:$R$360,18,FALSE)</f>
        <v>222123.5</v>
      </c>
      <c r="G227" s="5">
        <f>VLOOKUP(A227,'C.DPIA'!$A$5:$M$360,13,FALSE)</f>
        <v>293755.40849775833</v>
      </c>
      <c r="H227" s="5">
        <f>VLOOKUP(A227,D.EL!$A$5:$M$359,13,FALSE)</f>
        <v>157288.78773520552</v>
      </c>
      <c r="I227" s="132">
        <f>VLOOKUP(A227,E.CTE!$A$5:$R$360,18,FALSE)</f>
        <v>29563.105726269139</v>
      </c>
      <c r="J227" s="5">
        <f t="shared" si="27"/>
        <v>2822298.5376393939</v>
      </c>
      <c r="K227" s="5">
        <v>2745293.82</v>
      </c>
      <c r="L227" s="5">
        <f t="shared" si="28"/>
        <v>2822298.5376393939</v>
      </c>
      <c r="M227" s="5">
        <f>VLOOKUP(A227,G.Transportation!$A$5:$G$359,7,FALSE)</f>
        <v>0</v>
      </c>
      <c r="N227" s="5">
        <f t="shared" si="29"/>
        <v>103201.69760000001</v>
      </c>
      <c r="O227" s="5">
        <v>2636769.2000000002</v>
      </c>
      <c r="P227">
        <v>317.37</v>
      </c>
      <c r="Q227" s="5">
        <f t="shared" si="30"/>
        <v>8348.2666591045163</v>
      </c>
      <c r="R227" s="1">
        <f>VLOOKUP(A227,'ADM Data'!$A$2:$J$357,10,FALSE)</f>
        <v>258.00424400000003</v>
      </c>
      <c r="S227" s="5">
        <f t="shared" si="31"/>
        <v>11338.96</v>
      </c>
      <c r="T227" s="5">
        <f t="shared" si="32"/>
        <v>0</v>
      </c>
      <c r="U227" s="5">
        <f t="shared" si="33"/>
        <v>10320.169760000001</v>
      </c>
      <c r="V227" s="5">
        <f t="shared" si="34"/>
        <v>252554.72995908084</v>
      </c>
      <c r="W227" s="5">
        <f t="shared" si="35"/>
        <v>3188375.1349584749</v>
      </c>
    </row>
    <row r="228" spans="1:23">
      <c r="A228" t="s">
        <v>551</v>
      </c>
      <c r="B228" t="s">
        <v>1953</v>
      </c>
      <c r="C228" t="s">
        <v>93</v>
      </c>
      <c r="D228" s="12" t="s">
        <v>1070</v>
      </c>
      <c r="E228" s="5">
        <f>VLOOKUP(A228,'Base Cost'!$A$5:$AF$361,28,FALSE)</f>
        <v>1010769.8538638852</v>
      </c>
      <c r="F228" s="5">
        <f>VLOOKUP(A228,'B.spe ed'!$A$5:$R$360,18,FALSE)</f>
        <v>116653.32</v>
      </c>
      <c r="G228" s="5">
        <f>VLOOKUP(A228,'C.DPIA'!$A$5:$M$360,13,FALSE)</f>
        <v>159908.52867383906</v>
      </c>
      <c r="H228" s="5">
        <f>VLOOKUP(A228,D.EL!$A$5:$M$359,13,FALSE)</f>
        <v>7812.6756968305126</v>
      </c>
      <c r="I228" s="132">
        <f>VLOOKUP(A228,E.CTE!$A$5:$R$360,18,FALSE)</f>
        <v>0</v>
      </c>
      <c r="J228" s="5">
        <f t="shared" si="27"/>
        <v>1295144.3782345548</v>
      </c>
      <c r="K228" s="5">
        <v>798393.98</v>
      </c>
      <c r="L228" s="5">
        <f t="shared" si="28"/>
        <v>1295144.3782345548</v>
      </c>
      <c r="M228" s="5">
        <f>VLOOKUP(A228,G.Transportation!$A$5:$G$359,7,FALSE)</f>
        <v>0</v>
      </c>
      <c r="N228" s="5">
        <f t="shared" si="29"/>
        <v>49455.554000000004</v>
      </c>
      <c r="O228" s="5">
        <v>1485856.87</v>
      </c>
      <c r="P228">
        <v>181.59</v>
      </c>
      <c r="Q228" s="5">
        <f t="shared" si="30"/>
        <v>8222.5617996585715</v>
      </c>
      <c r="R228" s="1">
        <f>VLOOKUP(A228,'ADM Data'!$A$2:$J$357,10,FALSE)</f>
        <v>123.638885</v>
      </c>
      <c r="S228" s="5">
        <f t="shared" si="31"/>
        <v>10875.22</v>
      </c>
      <c r="T228" s="5">
        <f t="shared" si="32"/>
        <v>0</v>
      </c>
      <c r="U228" s="5">
        <f t="shared" si="33"/>
        <v>4945.5554000000002</v>
      </c>
      <c r="V228" s="5">
        <f t="shared" si="34"/>
        <v>121027.409198807</v>
      </c>
      <c r="W228" s="5">
        <f t="shared" si="35"/>
        <v>1470572.8968333618</v>
      </c>
    </row>
    <row r="229" spans="1:23">
      <c r="A229" t="s">
        <v>744</v>
      </c>
      <c r="B229" t="s">
        <v>2024</v>
      </c>
      <c r="C229" t="s">
        <v>72</v>
      </c>
      <c r="D229" s="12" t="s">
        <v>1070</v>
      </c>
      <c r="E229" s="5">
        <f>VLOOKUP(A229,'Base Cost'!$A$5:$AF$361,28,FALSE)</f>
        <v>4279963.3158601793</v>
      </c>
      <c r="F229" s="5">
        <f>VLOOKUP(A229,'B.spe ed'!$A$5:$R$360,18,FALSE)</f>
        <v>632352.05000000005</v>
      </c>
      <c r="G229" s="5">
        <f>VLOOKUP(A229,'C.DPIA'!$A$5:$M$360,13,FALSE)</f>
        <v>697728.449852366</v>
      </c>
      <c r="H229" s="5">
        <f>VLOOKUP(A229,D.EL!$A$5:$M$359,13,FALSE)</f>
        <v>32580.802835902443</v>
      </c>
      <c r="I229" s="132">
        <f>VLOOKUP(A229,E.CTE!$A$5:$R$360,18,FALSE)</f>
        <v>0</v>
      </c>
      <c r="J229" s="5">
        <f t="shared" si="27"/>
        <v>5642624.6185484473</v>
      </c>
      <c r="K229" s="5">
        <v>4671939.8</v>
      </c>
      <c r="L229" s="5">
        <f t="shared" si="28"/>
        <v>5642624.6185484473</v>
      </c>
      <c r="M229" s="5">
        <f>VLOOKUP(A229,G.Transportation!$A$5:$G$359,7,FALSE)</f>
        <v>0</v>
      </c>
      <c r="N229" s="5">
        <f t="shared" si="29"/>
        <v>209153.89719999998</v>
      </c>
      <c r="O229" s="5">
        <v>4194740.13</v>
      </c>
      <c r="P229">
        <v>506.08</v>
      </c>
      <c r="Q229" s="5">
        <f t="shared" si="30"/>
        <v>8328.7697921277268</v>
      </c>
      <c r="R229" s="1">
        <f>VLOOKUP(A229,'ADM Data'!$A$2:$J$357,10,FALSE)</f>
        <v>522.88474299999996</v>
      </c>
      <c r="S229" s="5">
        <f t="shared" si="31"/>
        <v>11191.34</v>
      </c>
      <c r="T229" s="5">
        <f t="shared" si="32"/>
        <v>0</v>
      </c>
      <c r="U229" s="5">
        <f t="shared" si="33"/>
        <v>20915.389719999999</v>
      </c>
      <c r="V229" s="5">
        <f t="shared" si="34"/>
        <v>511840.47603530256</v>
      </c>
      <c r="W229" s="5">
        <f t="shared" si="35"/>
        <v>6384534.3815037496</v>
      </c>
    </row>
    <row r="230" spans="1:23">
      <c r="A230" t="s">
        <v>574</v>
      </c>
      <c r="B230" t="s">
        <v>575</v>
      </c>
      <c r="C230" t="s">
        <v>80</v>
      </c>
      <c r="D230" s="12" t="s">
        <v>1070</v>
      </c>
      <c r="E230" s="5">
        <f>VLOOKUP(A230,'Base Cost'!$A$5:$AF$361,28,FALSE)</f>
        <v>4133095.0026531168</v>
      </c>
      <c r="F230" s="5">
        <f>VLOOKUP(A230,'B.spe ed'!$A$5:$R$360,18,FALSE)</f>
        <v>566976.51261486346</v>
      </c>
      <c r="G230" s="5">
        <f>VLOOKUP(A230,'C.DPIA'!$A$5:$M$360,13,FALSE)</f>
        <v>409590.04622041679</v>
      </c>
      <c r="H230" s="5">
        <f>VLOOKUP(A230,D.EL!$A$5:$M$359,13,FALSE)</f>
        <v>3899.1056910000007</v>
      </c>
      <c r="I230" s="132">
        <f>VLOOKUP(A230,E.CTE!$A$5:$R$360,18,FALSE)</f>
        <v>947102.61197090743</v>
      </c>
      <c r="J230" s="5">
        <f t="shared" si="27"/>
        <v>6060663.2791503044</v>
      </c>
      <c r="K230" s="5">
        <v>4175451.09</v>
      </c>
      <c r="L230" s="5">
        <f t="shared" si="28"/>
        <v>6060663.2791503044</v>
      </c>
      <c r="M230" s="5">
        <f>VLOOKUP(A230,G.Transportation!$A$5:$G$359,7,FALSE)</f>
        <v>0</v>
      </c>
      <c r="N230" s="5">
        <f t="shared" si="29"/>
        <v>179057.28760000001</v>
      </c>
      <c r="O230" s="5">
        <v>788394.15</v>
      </c>
      <c r="P230">
        <v>102.49</v>
      </c>
      <c r="Q230" s="5">
        <f t="shared" si="30"/>
        <v>7732.4807220216608</v>
      </c>
      <c r="R230" s="1">
        <f>VLOOKUP(A230,'ADM Data'!$A$2:$J$357,10,FALSE)</f>
        <v>447.64321900000004</v>
      </c>
      <c r="S230" s="5">
        <f t="shared" si="31"/>
        <v>13939.05</v>
      </c>
      <c r="T230" s="5">
        <f t="shared" si="32"/>
        <v>0</v>
      </c>
      <c r="U230" s="5">
        <f t="shared" si="33"/>
        <v>17905.728760000002</v>
      </c>
      <c r="V230" s="5">
        <f t="shared" si="34"/>
        <v>438188.18845692585</v>
      </c>
      <c r="W230" s="5">
        <f t="shared" si="35"/>
        <v>6695814.4839672307</v>
      </c>
    </row>
    <row r="231" spans="1:23">
      <c r="A231" t="s">
        <v>265</v>
      </c>
      <c r="B231" t="s">
        <v>1877</v>
      </c>
      <c r="C231" t="s">
        <v>93</v>
      </c>
      <c r="D231" s="12" t="s">
        <v>1070</v>
      </c>
      <c r="E231" s="5">
        <f>VLOOKUP(A231,'Base Cost'!$A$5:$AF$361,28,FALSE)</f>
        <v>1517846.13946601</v>
      </c>
      <c r="F231" s="5">
        <f>VLOOKUP(A231,'B.spe ed'!$A$5:$R$360,18,FALSE)</f>
        <v>129639.33000000002</v>
      </c>
      <c r="G231" s="5">
        <f>VLOOKUP(A231,'C.DPIA'!$A$5:$M$360,13,FALSE)</f>
        <v>45777.331122121308</v>
      </c>
      <c r="H231" s="5">
        <f>VLOOKUP(A231,D.EL!$A$5:$M$359,13,FALSE)</f>
        <v>124464.71109264907</v>
      </c>
      <c r="I231" s="132">
        <f>VLOOKUP(A231,E.CTE!$A$5:$R$360,18,FALSE)</f>
        <v>0</v>
      </c>
      <c r="J231" s="5">
        <f t="shared" si="27"/>
        <v>1817727.5116807804</v>
      </c>
      <c r="K231" s="5">
        <v>868254.54</v>
      </c>
      <c r="L231" s="5">
        <f t="shared" si="28"/>
        <v>1817727.5116807804</v>
      </c>
      <c r="M231" s="5">
        <f>VLOOKUP(A231,G.Transportation!$A$5:$G$359,7,FALSE)</f>
        <v>0</v>
      </c>
      <c r="N231" s="5">
        <f t="shared" si="29"/>
        <v>79237.699599999993</v>
      </c>
      <c r="O231" s="5">
        <v>1168602.26</v>
      </c>
      <c r="P231">
        <v>115.04</v>
      </c>
      <c r="Q231" s="5">
        <f t="shared" si="30"/>
        <v>10198.305486787203</v>
      </c>
      <c r="R231" s="1">
        <f>VLOOKUP(A231,'ADM Data'!$A$2:$J$357,10,FALSE)</f>
        <v>198.09424899999999</v>
      </c>
      <c r="S231" s="5">
        <f t="shared" si="31"/>
        <v>9576.07</v>
      </c>
      <c r="T231" s="5">
        <f t="shared" si="32"/>
        <v>123261.27145626053</v>
      </c>
      <c r="U231" s="5">
        <f t="shared" si="33"/>
        <v>7923.7699599999996</v>
      </c>
      <c r="V231" s="5">
        <f t="shared" si="34"/>
        <v>193910.14189147178</v>
      </c>
      <c r="W231" s="5">
        <f t="shared" si="35"/>
        <v>2222060.3945885124</v>
      </c>
    </row>
    <row r="232" spans="1:23">
      <c r="A232" t="s">
        <v>2776</v>
      </c>
      <c r="B232" t="s">
        <v>2777</v>
      </c>
      <c r="C232" t="s">
        <v>98</v>
      </c>
      <c r="D232" s="12" t="s">
        <v>1070</v>
      </c>
      <c r="E232" s="5">
        <f>VLOOKUP(A232,'Base Cost'!$A$5:$AF$361,28,FALSE)</f>
        <v>932731.87795467675</v>
      </c>
      <c r="F232" s="5">
        <f>VLOOKUP(A232,'B.spe ed'!$A$5:$R$360,18,FALSE)</f>
        <v>65190.47</v>
      </c>
      <c r="G232" s="5">
        <f>VLOOKUP(A232,'C.DPIA'!$A$5:$M$360,13,FALSE)</f>
        <v>12488.966877314604</v>
      </c>
      <c r="H232" s="5">
        <f>VLOOKUP(A232,D.EL!$A$5:$M$359,13,FALSE)</f>
        <v>0</v>
      </c>
      <c r="I232" s="132">
        <f>VLOOKUP(A232,E.CTE!$A$5:$R$360,18,FALSE)</f>
        <v>0</v>
      </c>
      <c r="J232" s="5">
        <f t="shared" si="27"/>
        <v>1010411.3148319913</v>
      </c>
      <c r="K232" s="5">
        <v>857148.78</v>
      </c>
      <c r="L232" s="5">
        <f t="shared" si="28"/>
        <v>1010411.3148319913</v>
      </c>
      <c r="M232" s="5">
        <f>VLOOKUP(A232,G.Transportation!$A$5:$G$359,7,FALSE)</f>
        <v>0</v>
      </c>
      <c r="N232" s="5">
        <f t="shared" si="29"/>
        <v>44969.518400000001</v>
      </c>
      <c r="O232" s="5">
        <v>0</v>
      </c>
      <c r="P232">
        <v>0</v>
      </c>
      <c r="Q232" s="5">
        <f t="shared" si="30"/>
        <v>0</v>
      </c>
      <c r="R232" s="1">
        <f>VLOOKUP(A232,'ADM Data'!$A$2:$J$357,10,FALSE)</f>
        <v>112.42379600000001</v>
      </c>
      <c r="S232" s="5">
        <f t="shared" si="31"/>
        <v>9387.52</v>
      </c>
      <c r="T232" s="5">
        <f t="shared" si="32"/>
        <v>0</v>
      </c>
      <c r="U232" s="5">
        <f t="shared" si="33"/>
        <v>4496.9518400000006</v>
      </c>
      <c r="V232" s="5">
        <f t="shared" si="34"/>
        <v>110049.20306564722</v>
      </c>
      <c r="W232" s="5">
        <f t="shared" si="35"/>
        <v>1169926.9881376387</v>
      </c>
    </row>
    <row r="233" spans="1:23">
      <c r="A233" t="s">
        <v>333</v>
      </c>
      <c r="B233" t="s">
        <v>1895</v>
      </c>
      <c r="C233" t="s">
        <v>80</v>
      </c>
      <c r="D233" s="12" t="s">
        <v>1070</v>
      </c>
      <c r="E233" s="5">
        <f>VLOOKUP(A233,'Base Cost'!$A$5:$AF$361,28,FALSE)</f>
        <v>2448679.0871662586</v>
      </c>
      <c r="F233" s="5">
        <f>VLOOKUP(A233,'B.spe ed'!$A$5:$R$360,18,FALSE)</f>
        <v>347712.17</v>
      </c>
      <c r="G233" s="5">
        <f>VLOOKUP(A233,'C.DPIA'!$A$5:$M$360,13,FALSE)</f>
        <v>457089.62065556151</v>
      </c>
      <c r="H233" s="5">
        <f>VLOOKUP(A233,D.EL!$A$5:$M$359,13,FALSE)</f>
        <v>7848.8998672447369</v>
      </c>
      <c r="I233" s="132">
        <f>VLOOKUP(A233,E.CTE!$A$5:$R$360,18,FALSE)</f>
        <v>0</v>
      </c>
      <c r="J233" s="5">
        <f t="shared" si="27"/>
        <v>3261329.7776890644</v>
      </c>
      <c r="K233" s="5">
        <v>3868553.55</v>
      </c>
      <c r="L233" s="5">
        <f t="shared" si="28"/>
        <v>3261329.7776890644</v>
      </c>
      <c r="M233" s="5">
        <f>VLOOKUP(A233,G.Transportation!$A$5:$G$359,7,FALSE)</f>
        <v>0</v>
      </c>
      <c r="N233" s="5">
        <f t="shared" si="29"/>
        <v>123045.82359999999</v>
      </c>
      <c r="O233" s="5">
        <v>4641275.46</v>
      </c>
      <c r="P233">
        <v>526.02</v>
      </c>
      <c r="Q233" s="5">
        <f t="shared" si="30"/>
        <v>8863.4621147484886</v>
      </c>
      <c r="R233" s="1">
        <f>VLOOKUP(A233,'ADM Data'!$A$2:$J$357,10,FALSE)</f>
        <v>307.61455899999999</v>
      </c>
      <c r="S233" s="5">
        <f t="shared" si="31"/>
        <v>11002</v>
      </c>
      <c r="T233" s="5">
        <f t="shared" si="32"/>
        <v>0</v>
      </c>
      <c r="U233" s="5">
        <f t="shared" si="33"/>
        <v>12304.58236</v>
      </c>
      <c r="V233" s="5">
        <f t="shared" si="34"/>
        <v>301117.18580771383</v>
      </c>
      <c r="W233" s="5">
        <f t="shared" si="35"/>
        <v>3697797.3694567778</v>
      </c>
    </row>
    <row r="234" spans="1:23">
      <c r="A234" t="s">
        <v>141</v>
      </c>
      <c r="B234" t="s">
        <v>1842</v>
      </c>
      <c r="C234" t="s">
        <v>93</v>
      </c>
      <c r="D234" s="12" t="s">
        <v>1070</v>
      </c>
      <c r="E234" s="5">
        <f>VLOOKUP(A234,'Base Cost'!$A$5:$AF$361,28,FALSE)</f>
        <v>1019040.249668557</v>
      </c>
      <c r="F234" s="5">
        <f>VLOOKUP(A234,'B.spe ed'!$A$5:$R$360,18,FALSE)</f>
        <v>251513.43</v>
      </c>
      <c r="G234" s="5">
        <f>VLOOKUP(A234,'C.DPIA'!$A$5:$M$360,13,FALSE)</f>
        <v>153728.38269187786</v>
      </c>
      <c r="H234" s="5">
        <f>VLOOKUP(A234,D.EL!$A$5:$M$359,13,FALSE)</f>
        <v>14377.562638998745</v>
      </c>
      <c r="I234" s="132">
        <f>VLOOKUP(A234,E.CTE!$A$5:$R$360,18,FALSE)</f>
        <v>0</v>
      </c>
      <c r="J234" s="5">
        <f t="shared" si="27"/>
        <v>1438659.6249994335</v>
      </c>
      <c r="K234" s="5">
        <v>1720921</v>
      </c>
      <c r="L234" s="5">
        <f t="shared" si="28"/>
        <v>1438659.6249994335</v>
      </c>
      <c r="M234" s="5">
        <f>VLOOKUP(A234,G.Transportation!$A$5:$G$359,7,FALSE)</f>
        <v>0</v>
      </c>
      <c r="N234" s="5">
        <f t="shared" si="29"/>
        <v>49971.342799999999</v>
      </c>
      <c r="O234" s="5">
        <v>2028947.46</v>
      </c>
      <c r="P234">
        <v>240.41</v>
      </c>
      <c r="Q234" s="5">
        <f t="shared" si="30"/>
        <v>8479.610219208851</v>
      </c>
      <c r="R234" s="1">
        <f>VLOOKUP(A234,'ADM Data'!$A$2:$J$357,10,FALSE)</f>
        <v>124.92835700000001</v>
      </c>
      <c r="S234" s="5">
        <f t="shared" si="31"/>
        <v>11915.88</v>
      </c>
      <c r="T234" s="5">
        <f t="shared" si="32"/>
        <v>0</v>
      </c>
      <c r="U234" s="5">
        <f t="shared" si="33"/>
        <v>4997.1342800000002</v>
      </c>
      <c r="V234" s="5">
        <f t="shared" si="34"/>
        <v>122289.64522911741</v>
      </c>
      <c r="W234" s="5">
        <f t="shared" si="35"/>
        <v>1615917.7473085511</v>
      </c>
    </row>
    <row r="235" spans="1:23">
      <c r="A235" t="s">
        <v>722</v>
      </c>
      <c r="B235" t="s">
        <v>2910</v>
      </c>
      <c r="C235" t="s">
        <v>80</v>
      </c>
      <c r="D235" s="12" t="s">
        <v>1070</v>
      </c>
      <c r="E235" s="5">
        <f>VLOOKUP(A235,'Base Cost'!$A$5:$AF$361,28,FALSE)</f>
        <v>1284107.5877256559</v>
      </c>
      <c r="F235" s="5">
        <f>VLOOKUP(A235,'B.spe ed'!$A$5:$R$360,18,FALSE)</f>
        <v>232824.94</v>
      </c>
      <c r="G235" s="5">
        <f>VLOOKUP(A235,'C.DPIA'!$A$5:$M$360,13,FALSE)</f>
        <v>226892.60376065009</v>
      </c>
      <c r="H235" s="5">
        <f>VLOOKUP(A235,D.EL!$A$5:$M$359,13,FALSE)</f>
        <v>3899.1056910000007</v>
      </c>
      <c r="I235" s="132">
        <f>VLOOKUP(A235,E.CTE!$A$5:$R$360,18,FALSE)</f>
        <v>0</v>
      </c>
      <c r="J235" s="5">
        <f t="shared" si="27"/>
        <v>1747724.2371773059</v>
      </c>
      <c r="K235" s="5">
        <v>2230971.69</v>
      </c>
      <c r="L235" s="5">
        <f t="shared" si="28"/>
        <v>1747724.2371773059</v>
      </c>
      <c r="M235" s="5">
        <f>VLOOKUP(A235,G.Transportation!$A$5:$G$359,7,FALSE)</f>
        <v>0</v>
      </c>
      <c r="N235" s="5">
        <f t="shared" si="29"/>
        <v>62666.717599999989</v>
      </c>
      <c r="O235" s="5">
        <v>2601839.1</v>
      </c>
      <c r="P235">
        <v>300.89999999999998</v>
      </c>
      <c r="Q235" s="5">
        <f t="shared" si="30"/>
        <v>8686.9364307078777</v>
      </c>
      <c r="R235" s="1">
        <f>VLOOKUP(A235,'ADM Data'!$A$2:$J$357,10,FALSE)</f>
        <v>156.66679399999998</v>
      </c>
      <c r="S235" s="5">
        <f t="shared" si="31"/>
        <v>11555.68</v>
      </c>
      <c r="T235" s="5">
        <f t="shared" si="32"/>
        <v>0</v>
      </c>
      <c r="U235" s="5">
        <f t="shared" si="33"/>
        <v>6266.6717599999993</v>
      </c>
      <c r="V235" s="5">
        <f t="shared" si="34"/>
        <v>153357.70931049081</v>
      </c>
      <c r="W235" s="5">
        <f t="shared" si="35"/>
        <v>1970015.3358477969</v>
      </c>
    </row>
    <row r="236" spans="1:23">
      <c r="A236" t="s">
        <v>543</v>
      </c>
      <c r="B236" t="s">
        <v>1949</v>
      </c>
      <c r="C236" t="s">
        <v>68</v>
      </c>
      <c r="D236" s="12" t="s">
        <v>1070</v>
      </c>
      <c r="E236" s="5">
        <f>VLOOKUP(A236,'Base Cost'!$A$5:$AF$361,28,FALSE)</f>
        <v>4845379.3040418783</v>
      </c>
      <c r="F236" s="5">
        <f>VLOOKUP(A236,'B.spe ed'!$A$5:$R$360,18,FALSE)</f>
        <v>161657.107732</v>
      </c>
      <c r="G236" s="5">
        <f>VLOOKUP(A236,'C.DPIA'!$A$5:$M$360,13,FALSE)</f>
        <v>12746.49674507358</v>
      </c>
      <c r="H236" s="5">
        <f>VLOOKUP(A236,D.EL!$A$5:$M$359,13,FALSE)</f>
        <v>246.48782356879204</v>
      </c>
      <c r="I236" s="132">
        <f>VLOOKUP(A236,E.CTE!$A$5:$R$360,18,FALSE)</f>
        <v>0</v>
      </c>
      <c r="J236" s="5">
        <f t="shared" si="27"/>
        <v>5020029.3963425206</v>
      </c>
      <c r="K236" s="5">
        <v>1313299.3999999999</v>
      </c>
      <c r="L236" s="5">
        <f t="shared" si="28"/>
        <v>5020029.3963425206</v>
      </c>
      <c r="M236" s="5">
        <f>VLOOKUP(A236,G.Transportation!$A$5:$G$359,7,FALSE)</f>
        <v>0</v>
      </c>
      <c r="N236" s="5">
        <f t="shared" si="29"/>
        <v>232250.60080000001</v>
      </c>
      <c r="O236" s="5">
        <v>2196941.02</v>
      </c>
      <c r="P236">
        <v>315.75</v>
      </c>
      <c r="Q236" s="5">
        <f t="shared" si="30"/>
        <v>6997.9296278701504</v>
      </c>
      <c r="R236" s="1">
        <f>VLOOKUP(A236,'ADM Data'!$A$2:$J$357,10,FALSE)</f>
        <v>580.62650200000007</v>
      </c>
      <c r="S236" s="5">
        <f t="shared" si="31"/>
        <v>9045.8799999999992</v>
      </c>
      <c r="T236" s="5">
        <f t="shared" si="32"/>
        <v>0</v>
      </c>
      <c r="U236" s="5">
        <f t="shared" si="33"/>
        <v>23225.060080000003</v>
      </c>
      <c r="V236" s="5">
        <f t="shared" si="34"/>
        <v>568362.62515005656</v>
      </c>
      <c r="W236" s="5">
        <f t="shared" si="35"/>
        <v>5843867.6823725775</v>
      </c>
    </row>
    <row r="237" spans="1:23">
      <c r="A237" t="s">
        <v>165</v>
      </c>
      <c r="B237" t="s">
        <v>1848</v>
      </c>
      <c r="C237" t="s">
        <v>80</v>
      </c>
      <c r="D237" s="12" t="s">
        <v>1070</v>
      </c>
      <c r="E237" s="5">
        <f>VLOOKUP(A237,'Base Cost'!$A$5:$AF$361,28,FALSE)</f>
        <v>2475764.4268947472</v>
      </c>
      <c r="F237" s="5">
        <f>VLOOKUP(A237,'B.spe ed'!$A$5:$R$360,18,FALSE)</f>
        <v>302244.5</v>
      </c>
      <c r="G237" s="5">
        <f>VLOOKUP(A237,'C.DPIA'!$A$5:$M$360,13,FALSE)</f>
        <v>288574.91237667616</v>
      </c>
      <c r="H237" s="5">
        <f>VLOOKUP(A237,D.EL!$A$5:$M$359,13,FALSE)</f>
        <v>8234.1925510000001</v>
      </c>
      <c r="I237" s="132">
        <f>VLOOKUP(A237,E.CTE!$A$5:$R$360,18,FALSE)</f>
        <v>0</v>
      </c>
      <c r="J237" s="5">
        <f t="shared" si="27"/>
        <v>3074818.0318224235</v>
      </c>
      <c r="K237" s="5">
        <v>1698659.49</v>
      </c>
      <c r="L237" s="5">
        <f t="shared" si="28"/>
        <v>3074818.0318224235</v>
      </c>
      <c r="M237" s="5">
        <f>VLOOKUP(A237,G.Transportation!$A$5:$G$359,7,FALSE)</f>
        <v>0</v>
      </c>
      <c r="N237" s="5">
        <f t="shared" si="29"/>
        <v>121355.2948</v>
      </c>
      <c r="O237" s="5">
        <v>1637370.48</v>
      </c>
      <c r="P237">
        <v>189.14</v>
      </c>
      <c r="Q237" s="5">
        <f t="shared" si="30"/>
        <v>8697.0033372105318</v>
      </c>
      <c r="R237" s="1">
        <f>VLOOKUP(A237,'ADM Data'!$A$2:$J$357,10,FALSE)</f>
        <v>303.388237</v>
      </c>
      <c r="S237" s="5">
        <f t="shared" si="31"/>
        <v>10534.93</v>
      </c>
      <c r="T237" s="5">
        <f t="shared" si="32"/>
        <v>0</v>
      </c>
      <c r="U237" s="5">
        <f t="shared" si="33"/>
        <v>12135.529480000001</v>
      </c>
      <c r="V237" s="5">
        <f t="shared" si="34"/>
        <v>296980.13133573346</v>
      </c>
      <c r="W237" s="5">
        <f t="shared" si="35"/>
        <v>3505288.9874381567</v>
      </c>
    </row>
    <row r="238" spans="1:23">
      <c r="A238" t="s">
        <v>199</v>
      </c>
      <c r="B238" t="s">
        <v>200</v>
      </c>
      <c r="C238" t="s">
        <v>93</v>
      </c>
      <c r="D238" s="12" t="s">
        <v>1070</v>
      </c>
      <c r="E238" s="5">
        <f>VLOOKUP(A238,'Base Cost'!$A$5:$AF$361,28,FALSE)</f>
        <v>1192591.8039622621</v>
      </c>
      <c r="F238" s="5">
        <f>VLOOKUP(A238,'B.spe ed'!$A$5:$R$360,18,FALSE)</f>
        <v>4233482.8899999997</v>
      </c>
      <c r="G238" s="5">
        <f>VLOOKUP(A238,'C.DPIA'!$A$5:$M$360,13,FALSE)</f>
        <v>50.311324828119595</v>
      </c>
      <c r="H238" s="5">
        <f>VLOOKUP(A238,D.EL!$A$5:$M$359,13,FALSE)</f>
        <v>3467.2453270000005</v>
      </c>
      <c r="I238" s="132">
        <f>VLOOKUP(A238,E.CTE!$A$5:$R$360,18,FALSE)</f>
        <v>0</v>
      </c>
      <c r="J238" s="5">
        <f t="shared" si="27"/>
        <v>5429592.2506140899</v>
      </c>
      <c r="K238" s="5">
        <v>7469252.5300000003</v>
      </c>
      <c r="L238" s="5">
        <f t="shared" si="28"/>
        <v>5429592.2506140899</v>
      </c>
      <c r="M238" s="5">
        <f>VLOOKUP(A238,G.Transportation!$A$5:$G$359,7,FALSE)</f>
        <v>0</v>
      </c>
      <c r="N238" s="5">
        <f t="shared" si="29"/>
        <v>60577.300799999997</v>
      </c>
      <c r="O238" s="5">
        <v>6986039.1900000004</v>
      </c>
      <c r="P238">
        <v>246.08</v>
      </c>
      <c r="Q238" s="5">
        <f t="shared" si="30"/>
        <v>28429.380999674904</v>
      </c>
      <c r="R238" s="1">
        <f>VLOOKUP(A238,'ADM Data'!$A$2:$J$357,10,FALSE)</f>
        <v>151.443252</v>
      </c>
      <c r="S238" s="5">
        <f t="shared" si="31"/>
        <v>36252.32</v>
      </c>
      <c r="T238" s="5">
        <f t="shared" si="32"/>
        <v>0</v>
      </c>
      <c r="U238" s="5">
        <f t="shared" si="33"/>
        <v>6057.7300800000003</v>
      </c>
      <c r="V238" s="5">
        <f t="shared" si="34"/>
        <v>148244.49791990643</v>
      </c>
      <c r="W238" s="5">
        <f t="shared" si="35"/>
        <v>5644471.7794139972</v>
      </c>
    </row>
    <row r="239" spans="1:23">
      <c r="A239" t="s">
        <v>678</v>
      </c>
      <c r="B239" t="s">
        <v>2006</v>
      </c>
      <c r="C239" t="s">
        <v>93</v>
      </c>
      <c r="D239" s="12" t="s">
        <v>1070</v>
      </c>
      <c r="E239" s="5">
        <f>VLOOKUP(A239,'Base Cost'!$A$5:$AF$361,28,FALSE)</f>
        <v>3908480.9346029405</v>
      </c>
      <c r="F239" s="5">
        <f>VLOOKUP(A239,'B.spe ed'!$A$5:$R$360,18,FALSE)</f>
        <v>174808.27000000002</v>
      </c>
      <c r="G239" s="5">
        <f>VLOOKUP(A239,'C.DPIA'!$A$5:$M$360,13,FALSE)</f>
        <v>533133.19315732713</v>
      </c>
      <c r="H239" s="5">
        <f>VLOOKUP(A239,D.EL!$A$5:$M$359,13,FALSE)</f>
        <v>72097.487038152802</v>
      </c>
      <c r="I239" s="132">
        <f>VLOOKUP(A239,E.CTE!$A$5:$R$360,18,FALSE)</f>
        <v>0</v>
      </c>
      <c r="J239" s="5">
        <f t="shared" si="27"/>
        <v>4688519.8847984206</v>
      </c>
      <c r="K239" s="5">
        <v>4020382.09</v>
      </c>
      <c r="L239" s="5">
        <f t="shared" si="28"/>
        <v>4688519.8847984206</v>
      </c>
      <c r="M239" s="5">
        <f>VLOOKUP(A239,G.Transportation!$A$5:$G$359,7,FALSE)</f>
        <v>0</v>
      </c>
      <c r="N239" s="5">
        <f t="shared" si="29"/>
        <v>191287.4388</v>
      </c>
      <c r="O239" s="5">
        <v>3883381.81</v>
      </c>
      <c r="P239">
        <v>487.98</v>
      </c>
      <c r="Q239" s="5">
        <f t="shared" si="30"/>
        <v>7998.1557613016921</v>
      </c>
      <c r="R239" s="1">
        <f>VLOOKUP(A239,'ADM Data'!$A$2:$J$357,10,FALSE)</f>
        <v>478.21859699999999</v>
      </c>
      <c r="S239" s="5">
        <f t="shared" si="31"/>
        <v>10204.14</v>
      </c>
      <c r="T239" s="5">
        <f t="shared" si="32"/>
        <v>0</v>
      </c>
      <c r="U239" s="5">
        <f t="shared" si="33"/>
        <v>19128.743879999998</v>
      </c>
      <c r="V239" s="5">
        <f t="shared" si="34"/>
        <v>468117.75943788543</v>
      </c>
      <c r="W239" s="5">
        <f t="shared" si="35"/>
        <v>5367053.8269163053</v>
      </c>
    </row>
    <row r="240" spans="1:23">
      <c r="A240" t="s">
        <v>427</v>
      </c>
      <c r="B240" t="s">
        <v>1919</v>
      </c>
      <c r="C240" t="s">
        <v>80</v>
      </c>
      <c r="D240" s="12" t="s">
        <v>1070</v>
      </c>
      <c r="E240" s="5">
        <f>VLOOKUP(A240,'Base Cost'!$A$5:$AF$361,28,FALSE)</f>
        <v>1722164.3416903156</v>
      </c>
      <c r="F240" s="5">
        <f>VLOOKUP(A240,'B.spe ed'!$A$5:$R$360,18,FALSE)</f>
        <v>143419.95000000001</v>
      </c>
      <c r="G240" s="5">
        <f>VLOOKUP(A240,'C.DPIA'!$A$5:$M$360,13,FALSE)</f>
        <v>132362.31421461963</v>
      </c>
      <c r="H240" s="5">
        <f>VLOOKUP(A240,D.EL!$A$5:$M$359,13,FALSE)</f>
        <v>0</v>
      </c>
      <c r="I240" s="132">
        <f>VLOOKUP(A240,E.CTE!$A$5:$R$360,18,FALSE)</f>
        <v>0</v>
      </c>
      <c r="J240" s="5">
        <f t="shared" si="27"/>
        <v>1997946.6059049352</v>
      </c>
      <c r="K240" s="5">
        <v>2451002.29</v>
      </c>
      <c r="L240" s="5">
        <f t="shared" si="28"/>
        <v>1997946.6059049352</v>
      </c>
      <c r="M240" s="5">
        <f>VLOOKUP(A240,G.Transportation!$A$5:$G$359,7,FALSE)</f>
        <v>0</v>
      </c>
      <c r="N240" s="5">
        <f t="shared" si="29"/>
        <v>84006.720000000001</v>
      </c>
      <c r="O240" s="5">
        <v>2594488.75</v>
      </c>
      <c r="P240">
        <v>301.45999999999998</v>
      </c>
      <c r="Q240" s="5">
        <f t="shared" si="30"/>
        <v>8646.4912983480408</v>
      </c>
      <c r="R240" s="1">
        <f>VLOOKUP(A240,'ADM Data'!$A$2:$J$357,10,FALSE)</f>
        <v>210.01679999999999</v>
      </c>
      <c r="S240" s="5">
        <f t="shared" si="31"/>
        <v>9913.27</v>
      </c>
      <c r="T240" s="5">
        <f t="shared" si="32"/>
        <v>0</v>
      </c>
      <c r="U240" s="5">
        <f t="shared" si="33"/>
        <v>8400.6719999999987</v>
      </c>
      <c r="V240" s="5">
        <f t="shared" si="34"/>
        <v>205580.86715375999</v>
      </c>
      <c r="W240" s="5">
        <f t="shared" si="35"/>
        <v>2295934.865058695</v>
      </c>
    </row>
    <row r="241" spans="1:24">
      <c r="A241" t="s">
        <v>78</v>
      </c>
      <c r="B241" t="s">
        <v>1822</v>
      </c>
      <c r="C241" t="s">
        <v>93</v>
      </c>
      <c r="D241" s="12" t="s">
        <v>1823</v>
      </c>
      <c r="E241" s="5">
        <f>VLOOKUP(A241,'Base Cost'!$A$5:$AF$361,28,FALSE)</f>
        <v>37171596.109393746</v>
      </c>
      <c r="F241" s="5">
        <f>VLOOKUP(A241,'B.spe ed'!$A$5:$R$360,18,FALSE)</f>
        <v>8874774.1086600013</v>
      </c>
      <c r="G241" s="5">
        <f>VLOOKUP(A241,'C.DPIA'!$A$5:$M$360,13,FALSE)</f>
        <v>0</v>
      </c>
      <c r="H241" s="5">
        <f>VLOOKUP(A241,D.EL!$A$5:$M$359,13,FALSE)</f>
        <v>49505.857470770061</v>
      </c>
      <c r="I241" s="132">
        <f>VLOOKUP(A241,E.CTE!$A$5:$R$360,18,FALSE)</f>
        <v>273728.04653209384</v>
      </c>
      <c r="J241" s="5">
        <f t="shared" si="27"/>
        <v>46369604.122056611</v>
      </c>
      <c r="K241" s="5">
        <v>30241452.469999999</v>
      </c>
      <c r="L241" s="5">
        <f t="shared" si="28"/>
        <v>46369604.122056611</v>
      </c>
      <c r="M241" s="5">
        <f>VLOOKUP(A241,G.Transportation!$A$5:$G$359,7,FALSE)</f>
        <v>0</v>
      </c>
      <c r="N241" s="5">
        <f t="shared" si="29"/>
        <v>0</v>
      </c>
      <c r="O241" s="5">
        <v>38270665.130000003</v>
      </c>
      <c r="P241">
        <v>5391.84</v>
      </c>
      <c r="Q241" s="5">
        <f t="shared" si="30"/>
        <v>7137.9659035134573</v>
      </c>
      <c r="R241" s="1">
        <f>VLOOKUP(A241,'ADM Data'!$A$2:$J$357,10,FALSE)</f>
        <v>4666.0637809999998</v>
      </c>
      <c r="S241" s="5">
        <f t="shared" si="31"/>
        <v>9937.6299999999992</v>
      </c>
      <c r="T241" s="5">
        <f t="shared" si="32"/>
        <v>0</v>
      </c>
      <c r="U241" s="5">
        <f t="shared" si="33"/>
        <v>186642.55124</v>
      </c>
      <c r="V241" s="5">
        <f t="shared" si="34"/>
        <v>114187.70287576185</v>
      </c>
      <c r="W241" s="5">
        <f t="shared" si="35"/>
        <v>46670434.376172371</v>
      </c>
    </row>
    <row r="242" spans="1:24">
      <c r="A242" t="s">
        <v>447</v>
      </c>
      <c r="B242" t="s">
        <v>448</v>
      </c>
      <c r="C242" t="s">
        <v>93</v>
      </c>
      <c r="D242" s="12" t="s">
        <v>1070</v>
      </c>
      <c r="E242" s="5">
        <f>VLOOKUP(A242,'Base Cost'!$A$5:$AF$361,28,FALSE)</f>
        <v>1162068.0550911943</v>
      </c>
      <c r="F242" s="5">
        <f>VLOOKUP(A242,'B.spe ed'!$A$5:$R$360,18,FALSE)</f>
        <v>206639.88</v>
      </c>
      <c r="G242" s="5">
        <f>VLOOKUP(A242,'C.DPIA'!$A$5:$M$360,13,FALSE)</f>
        <v>101792.78660316508</v>
      </c>
      <c r="H242" s="5">
        <f>VLOOKUP(A242,D.EL!$A$5:$M$359,13,FALSE)</f>
        <v>0</v>
      </c>
      <c r="I242" s="132">
        <f>VLOOKUP(A242,E.CTE!$A$5:$R$360,18,FALSE)</f>
        <v>709690.77562335704</v>
      </c>
      <c r="J242" s="5">
        <f t="shared" si="27"/>
        <v>2180191.4973177165</v>
      </c>
      <c r="K242" s="5">
        <v>845207.58</v>
      </c>
      <c r="L242" s="5">
        <f t="shared" si="28"/>
        <v>2180191.4973177165</v>
      </c>
      <c r="M242" s="5">
        <f>VLOOKUP(A242,G.Transportation!$A$5:$G$359,7,FALSE)</f>
        <v>73544.900000000009</v>
      </c>
      <c r="N242" s="5">
        <f t="shared" si="29"/>
        <v>55169.686000000002</v>
      </c>
      <c r="O242" s="5">
        <v>957094.78</v>
      </c>
      <c r="P242">
        <v>80.069999999999993</v>
      </c>
      <c r="Q242" s="5">
        <f t="shared" si="30"/>
        <v>11993.30567753216</v>
      </c>
      <c r="R242" s="1">
        <f>VLOOKUP(A242,'ADM Data'!$A$2:$J$357,10,FALSE)</f>
        <v>137.924215</v>
      </c>
      <c r="S242" s="5">
        <f t="shared" si="31"/>
        <v>16740.400000000001</v>
      </c>
      <c r="T242" s="5">
        <f t="shared" si="32"/>
        <v>0</v>
      </c>
      <c r="U242" s="5">
        <f t="shared" si="33"/>
        <v>5516.9686000000002</v>
      </c>
      <c r="V242" s="5">
        <f t="shared" si="34"/>
        <v>135011.00731561301</v>
      </c>
      <c r="W242" s="5">
        <f t="shared" si="35"/>
        <v>2449434.0592333293</v>
      </c>
    </row>
    <row r="243" spans="1:24">
      <c r="A243" t="s">
        <v>2829</v>
      </c>
      <c r="B243" t="s">
        <v>2830</v>
      </c>
      <c r="C243" t="s">
        <v>1221</v>
      </c>
      <c r="D243" s="12" t="s">
        <v>1823</v>
      </c>
      <c r="E243" s="5">
        <f>VLOOKUP(A243,'Base Cost'!$A$5:$AF$361,28,FALSE)</f>
        <v>241351.03890907997</v>
      </c>
      <c r="F243" s="5">
        <f>VLOOKUP(A243,'B.spe ed'!$A$5:$R$360,18,FALSE)</f>
        <v>53274.971092800006</v>
      </c>
      <c r="G243" s="5">
        <f>VLOOKUP(A243,'C.DPIA'!$A$5:$M$360,13,FALSE)</f>
        <v>0</v>
      </c>
      <c r="H243" s="5">
        <f>VLOOKUP(A243,D.EL!$A$5:$M$359,13,FALSE)</f>
        <v>0</v>
      </c>
      <c r="I243" s="132">
        <f>VLOOKUP(A243,E.CTE!$A$5:$R$360,18,FALSE)</f>
        <v>0</v>
      </c>
      <c r="J243" s="5">
        <f t="shared" si="27"/>
        <v>294626.01000188</v>
      </c>
      <c r="K243" s="5">
        <v>231410.52</v>
      </c>
      <c r="L243" s="5">
        <f t="shared" si="28"/>
        <v>294626.01000188</v>
      </c>
      <c r="M243" s="5">
        <f>VLOOKUP(A243,G.Transportation!$A$5:$G$359,7,FALSE)</f>
        <v>0</v>
      </c>
      <c r="N243" s="5">
        <f t="shared" si="29"/>
        <v>0</v>
      </c>
      <c r="O243" s="5">
        <v>0</v>
      </c>
      <c r="P243">
        <v>0</v>
      </c>
      <c r="Q243" s="5">
        <f t="shared" si="30"/>
        <v>0</v>
      </c>
      <c r="R243" s="1">
        <f>VLOOKUP(A243,'ADM Data'!$A$2:$J$357,10,FALSE)</f>
        <v>31.119174999999998</v>
      </c>
      <c r="S243" s="5">
        <f t="shared" si="31"/>
        <v>9467.67</v>
      </c>
      <c r="T243" s="5">
        <f t="shared" si="32"/>
        <v>0</v>
      </c>
      <c r="U243" s="5">
        <f t="shared" si="33"/>
        <v>1244.7669999999998</v>
      </c>
      <c r="V243" s="5">
        <f t="shared" si="34"/>
        <v>761.54705023712506</v>
      </c>
      <c r="W243" s="5">
        <f t="shared" si="35"/>
        <v>296632.32405211712</v>
      </c>
    </row>
    <row r="244" spans="1:24">
      <c r="A244" t="s">
        <v>558</v>
      </c>
      <c r="B244" t="s">
        <v>559</v>
      </c>
      <c r="C244" t="s">
        <v>68</v>
      </c>
      <c r="D244" s="12" t="s">
        <v>1823</v>
      </c>
      <c r="E244" s="5">
        <f>VLOOKUP(A244,'Base Cost'!$A$5:$AF$361,28,FALSE)</f>
        <v>5552949.1663860381</v>
      </c>
      <c r="F244" s="5">
        <f>VLOOKUP(A244,'B.spe ed'!$A$5:$R$360,18,FALSE)</f>
        <v>1275153.69</v>
      </c>
      <c r="G244" s="5">
        <f>VLOOKUP(A244,'C.DPIA'!$A$5:$M$360,13,FALSE)</f>
        <v>0</v>
      </c>
      <c r="H244" s="5">
        <f>VLOOKUP(A244,D.EL!$A$5:$M$359,13,FALSE)</f>
        <v>14066.396048861236</v>
      </c>
      <c r="I244" s="132">
        <f>VLOOKUP(A244,E.CTE!$A$5:$R$360,18,FALSE)</f>
        <v>0</v>
      </c>
      <c r="J244" s="5">
        <f t="shared" si="27"/>
        <v>6842169.2524348991</v>
      </c>
      <c r="K244" s="5">
        <v>1681264.94</v>
      </c>
      <c r="L244" s="5">
        <f t="shared" si="28"/>
        <v>6842169.2524348982</v>
      </c>
      <c r="M244" s="5">
        <f>VLOOKUP(A244,G.Transportation!$A$5:$G$359,7,FALSE)</f>
        <v>0</v>
      </c>
      <c r="N244" s="5">
        <f t="shared" si="29"/>
        <v>0</v>
      </c>
      <c r="O244" s="5">
        <v>3007894.41</v>
      </c>
      <c r="P244">
        <v>417.2</v>
      </c>
      <c r="Q244" s="5">
        <f t="shared" si="30"/>
        <v>7249.7981447746888</v>
      </c>
      <c r="R244" s="1">
        <f>VLOOKUP(A244,'ADM Data'!$A$2:$J$357,10,FALSE)</f>
        <v>724.45639100000005</v>
      </c>
      <c r="S244" s="5">
        <f t="shared" si="31"/>
        <v>9444.56</v>
      </c>
      <c r="T244" s="5">
        <f t="shared" si="32"/>
        <v>0</v>
      </c>
      <c r="U244" s="5">
        <f t="shared" si="33"/>
        <v>28978.255640000003</v>
      </c>
      <c r="V244" s="5">
        <f t="shared" si="34"/>
        <v>17728.864200014406</v>
      </c>
      <c r="W244" s="5">
        <f t="shared" si="35"/>
        <v>6888876.3722749129</v>
      </c>
    </row>
    <row r="245" spans="1:24">
      <c r="A245" t="s">
        <v>720</v>
      </c>
      <c r="B245" t="s">
        <v>721</v>
      </c>
      <c r="C245" t="s">
        <v>68</v>
      </c>
      <c r="D245" s="12" t="s">
        <v>1823</v>
      </c>
      <c r="E245" s="5">
        <f>VLOOKUP(A245,'Base Cost'!$A$5:$AF$361,28,FALSE)</f>
        <v>116344754.4485074</v>
      </c>
      <c r="F245" s="5">
        <f>VLOOKUP(A245,'B.spe ed'!$A$5:$R$360,18,FALSE)</f>
        <v>23169245.483324438</v>
      </c>
      <c r="G245" s="5">
        <f>VLOOKUP(A245,'C.DPIA'!$A$5:$M$360,13,FALSE)</f>
        <v>0</v>
      </c>
      <c r="H245" s="5">
        <f>VLOOKUP(A245,D.EL!$A$5:$M$359,13,FALSE)</f>
        <v>175799.00466244484</v>
      </c>
      <c r="I245" s="132">
        <f>VLOOKUP(A245,E.CTE!$A$5:$R$360,18,FALSE)</f>
        <v>1059273.2909363336</v>
      </c>
      <c r="J245" s="5">
        <f t="shared" si="27"/>
        <v>140749072.22743061</v>
      </c>
      <c r="K245" s="5">
        <v>86634613.799999997</v>
      </c>
      <c r="L245" s="5">
        <f t="shared" si="28"/>
        <v>140749072.22743061</v>
      </c>
      <c r="M245" s="5">
        <f>VLOOKUP(A245,G.Transportation!$A$5:$G$359,7,FALSE)</f>
        <v>0</v>
      </c>
      <c r="N245" s="5">
        <f t="shared" si="29"/>
        <v>0</v>
      </c>
      <c r="O245" s="5">
        <v>126628041.08</v>
      </c>
      <c r="P245">
        <v>17845.03</v>
      </c>
      <c r="Q245" s="5">
        <f t="shared" si="30"/>
        <v>7136.0636481081847</v>
      </c>
      <c r="R245" s="1">
        <f>VLOOKUP(A245,'ADM Data'!$A$2:$J$357,10,FALSE)</f>
        <v>14644.179278</v>
      </c>
      <c r="S245" s="5">
        <f t="shared" si="31"/>
        <v>9611.26</v>
      </c>
      <c r="T245" s="5">
        <f t="shared" si="32"/>
        <v>0</v>
      </c>
      <c r="U245" s="5">
        <f t="shared" si="33"/>
        <v>585767.17111999996</v>
      </c>
      <c r="V245" s="5">
        <f t="shared" si="34"/>
        <v>358371.69630314846</v>
      </c>
      <c r="W245" s="5">
        <f t="shared" si="35"/>
        <v>141693211.09485376</v>
      </c>
    </row>
    <row r="246" spans="1:24">
      <c r="A246" t="s">
        <v>360</v>
      </c>
      <c r="B246" t="s">
        <v>1903</v>
      </c>
      <c r="C246" t="s">
        <v>80</v>
      </c>
      <c r="D246" s="12" t="s">
        <v>1070</v>
      </c>
      <c r="E246" s="5">
        <f>VLOOKUP(A246,'Base Cost'!$A$5:$AF$361,28,FALSE)</f>
        <v>3333401.4932026723</v>
      </c>
      <c r="F246" s="5">
        <f>VLOOKUP(A246,'B.spe ed'!$A$5:$R$360,18,FALSE)</f>
        <v>553853.13</v>
      </c>
      <c r="G246" s="5">
        <f>VLOOKUP(A246,'C.DPIA'!$A$5:$M$360,13,FALSE)</f>
        <v>521045.63173996063</v>
      </c>
      <c r="H246" s="5">
        <f>VLOOKUP(A246,D.EL!$A$5:$M$359,13,FALSE)</f>
        <v>34700.548308610865</v>
      </c>
      <c r="I246" s="132">
        <f>VLOOKUP(A246,E.CTE!$A$5:$R$360,18,FALSE)</f>
        <v>2274528.2576212618</v>
      </c>
      <c r="J246" s="5">
        <f t="shared" si="27"/>
        <v>6717529.0608725064</v>
      </c>
      <c r="K246" s="5">
        <v>2116422.33</v>
      </c>
      <c r="L246" s="5">
        <f t="shared" si="28"/>
        <v>6717529.0608725064</v>
      </c>
      <c r="M246" s="5">
        <f>VLOOKUP(A246,G.Transportation!$A$5:$G$359,7,FALSE)</f>
        <v>0</v>
      </c>
      <c r="N246" s="5">
        <f t="shared" si="29"/>
        <v>169556.33840000001</v>
      </c>
      <c r="O246" s="5">
        <v>2641786.2200000002</v>
      </c>
      <c r="P246">
        <v>199.61</v>
      </c>
      <c r="Q246" s="5">
        <f t="shared" si="30"/>
        <v>13274.818840739443</v>
      </c>
      <c r="R246" s="1">
        <f>VLOOKUP(A246,'ADM Data'!$A$2:$J$357,10,FALSE)</f>
        <v>423.89084600000001</v>
      </c>
      <c r="S246" s="5">
        <f t="shared" si="31"/>
        <v>16247.31</v>
      </c>
      <c r="T246" s="5">
        <f t="shared" si="32"/>
        <v>0</v>
      </c>
      <c r="U246" s="5">
        <f t="shared" si="33"/>
        <v>16955.633840000002</v>
      </c>
      <c r="V246" s="5">
        <f t="shared" si="34"/>
        <v>414937.50832895725</v>
      </c>
      <c r="W246" s="5">
        <f t="shared" si="35"/>
        <v>7318978.5414414639</v>
      </c>
    </row>
    <row r="247" spans="1:24">
      <c r="A247" t="s">
        <v>516</v>
      </c>
      <c r="B247" t="s">
        <v>517</v>
      </c>
      <c r="C247" t="s">
        <v>80</v>
      </c>
      <c r="D247" s="12" t="s">
        <v>1070</v>
      </c>
      <c r="E247" s="5">
        <f>VLOOKUP(A247,'Base Cost'!$A$5:$AF$361,28,FALSE)</f>
        <v>3107404.0829885453</v>
      </c>
      <c r="F247" s="5">
        <f>VLOOKUP(A247,'B.spe ed'!$A$5:$R$360,18,FALSE)</f>
        <v>252840.12</v>
      </c>
      <c r="G247" s="5">
        <f>VLOOKUP(A247,'C.DPIA'!$A$5:$M$360,13,FALSE)</f>
        <v>411644.72721741837</v>
      </c>
      <c r="H247" s="5">
        <f>VLOOKUP(A247,D.EL!$A$5:$M$359,13,FALSE)</f>
        <v>68205.355608519996</v>
      </c>
      <c r="I247" s="132">
        <f>VLOOKUP(A247,E.CTE!$A$5:$R$360,18,FALSE)</f>
        <v>0</v>
      </c>
      <c r="J247" s="5">
        <f t="shared" si="27"/>
        <v>3840094.2858144837</v>
      </c>
      <c r="K247" s="5">
        <v>1244609.8700000001</v>
      </c>
      <c r="L247" s="5">
        <f t="shared" si="28"/>
        <v>3840094.2858144837</v>
      </c>
      <c r="M247" s="5">
        <f>VLOOKUP(A247,G.Transportation!$A$5:$G$359,7,FALSE)</f>
        <v>0</v>
      </c>
      <c r="N247" s="5">
        <f t="shared" si="29"/>
        <v>150982.35519999999</v>
      </c>
      <c r="O247" s="5">
        <v>1477818.24</v>
      </c>
      <c r="P247">
        <v>168.56</v>
      </c>
      <c r="Q247" s="5">
        <f t="shared" si="30"/>
        <v>8807.3927669672521</v>
      </c>
      <c r="R247" s="1">
        <f>VLOOKUP(A247,'ADM Data'!$A$2:$J$357,10,FALSE)</f>
        <v>377.45588799999996</v>
      </c>
      <c r="S247" s="5">
        <f t="shared" si="31"/>
        <v>10573.62</v>
      </c>
      <c r="T247" s="5">
        <f t="shared" si="32"/>
        <v>0</v>
      </c>
      <c r="U247" s="5">
        <f t="shared" si="33"/>
        <v>15098.235519999998</v>
      </c>
      <c r="V247" s="5">
        <f t="shared" si="34"/>
        <v>369483.34022484161</v>
      </c>
      <c r="W247" s="5">
        <f t="shared" si="35"/>
        <v>4375658.2167593259</v>
      </c>
    </row>
    <row r="248" spans="1:24">
      <c r="A248" s="32" t="s">
        <v>161</v>
      </c>
      <c r="B248" s="32" t="s">
        <v>162</v>
      </c>
      <c r="C248" s="32" t="s">
        <v>75</v>
      </c>
      <c r="D248" s="33" t="s">
        <v>1070</v>
      </c>
      <c r="E248" s="5">
        <f>VLOOKUP(A248,'Base Cost'!$A$5:$AF$361,28,FALSE)</f>
        <v>3643243.0455142437</v>
      </c>
      <c r="F248" s="5">
        <f>VLOOKUP(A248,'B.spe ed'!$A$5:$R$360,18,FALSE)</f>
        <v>357241.83498353453</v>
      </c>
      <c r="G248" s="5">
        <f>VLOOKUP(A248,'C.DPIA'!$A$5:$M$360,13,FALSE)</f>
        <v>467774.91539859853</v>
      </c>
      <c r="H248" s="5">
        <f>VLOOKUP(A248,D.EL!$A$5:$M$359,13,FALSE)</f>
        <v>42330.642428545398</v>
      </c>
      <c r="I248" s="132">
        <f>VLOOKUP(A248,E.CTE!$A$5:$R$360,18,FALSE)</f>
        <v>0</v>
      </c>
      <c r="J248" s="22">
        <f t="shared" si="27"/>
        <v>4510590.4383249218</v>
      </c>
      <c r="K248" s="5">
        <v>3499134.85</v>
      </c>
      <c r="L248" s="22">
        <f t="shared" si="28"/>
        <v>4510590.4383249218</v>
      </c>
      <c r="M248" s="5">
        <f>VLOOKUP(A248,G.Transportation!$A$5:$G$359,7,FALSE)</f>
        <v>407839.9</v>
      </c>
      <c r="N248" s="5">
        <f t="shared" si="29"/>
        <v>178454.8364</v>
      </c>
      <c r="O248" s="5">
        <v>3608436.61</v>
      </c>
      <c r="P248">
        <v>461.02</v>
      </c>
      <c r="Q248" s="22">
        <f t="shared" si="30"/>
        <v>7867.1517322458894</v>
      </c>
      <c r="R248" s="1">
        <f>VLOOKUP(A248,'ADM Data'!$A$2:$J$357,10,FALSE)</f>
        <v>446.137091</v>
      </c>
      <c r="S248" s="5">
        <f t="shared" si="31"/>
        <v>11424.48</v>
      </c>
      <c r="T248" s="22">
        <f t="shared" si="32"/>
        <v>0</v>
      </c>
      <c r="U248" s="5">
        <f t="shared" si="33"/>
        <v>17845.483639999999</v>
      </c>
      <c r="V248" s="22">
        <f t="shared" si="34"/>
        <v>436713.87259131623</v>
      </c>
      <c r="W248" s="5">
        <f t="shared" si="35"/>
        <v>5551444.5309562385</v>
      </c>
      <c r="X248" s="32"/>
    </row>
    <row r="249" spans="1:24">
      <c r="A249" t="s">
        <v>237</v>
      </c>
      <c r="B249" t="s">
        <v>1869</v>
      </c>
      <c r="C249" t="s">
        <v>239</v>
      </c>
      <c r="D249" s="12" t="s">
        <v>1070</v>
      </c>
      <c r="E249" s="5">
        <f>VLOOKUP(A249,'Base Cost'!$A$5:$AF$361,28,FALSE)</f>
        <v>1879240.2464156984</v>
      </c>
      <c r="F249" s="5">
        <f>VLOOKUP(A249,'B.spe ed'!$A$5:$R$360,18,FALSE)</f>
        <v>466719.81</v>
      </c>
      <c r="G249" s="5">
        <f>VLOOKUP(A249,'C.DPIA'!$A$5:$M$360,13,FALSE)</f>
        <v>146629.59926061356</v>
      </c>
      <c r="H249" s="5">
        <f>VLOOKUP(A249,D.EL!$A$5:$M$359,13,FALSE)</f>
        <v>3033.7366410000004</v>
      </c>
      <c r="I249" s="132">
        <f>VLOOKUP(A249,E.CTE!$A$5:$R$360,18,FALSE)</f>
        <v>0</v>
      </c>
      <c r="J249" s="5">
        <f t="shared" si="27"/>
        <v>2495623.3923173118</v>
      </c>
      <c r="K249" s="5">
        <v>1920869.35</v>
      </c>
      <c r="L249" s="5">
        <f t="shared" si="28"/>
        <v>2495623.3923173118</v>
      </c>
      <c r="M249" s="5">
        <f>VLOOKUP(A249,G.Transportation!$A$5:$G$359,7,FALSE)</f>
        <v>0</v>
      </c>
      <c r="N249" s="5">
        <f t="shared" si="29"/>
        <v>90875.75480000001</v>
      </c>
      <c r="O249" s="5">
        <v>2138081.83</v>
      </c>
      <c r="P249">
        <v>251.03</v>
      </c>
      <c r="Q249" s="5">
        <f t="shared" si="30"/>
        <v>8557.3163064175606</v>
      </c>
      <c r="R249" s="1">
        <f>VLOOKUP(A249,'ADM Data'!$A$2:$J$357,10,FALSE)</f>
        <v>227.18938700000001</v>
      </c>
      <c r="S249" s="5">
        <f t="shared" si="31"/>
        <v>11384.77</v>
      </c>
      <c r="T249" s="5">
        <f t="shared" si="32"/>
        <v>0</v>
      </c>
      <c r="U249" s="5">
        <f t="shared" si="33"/>
        <v>9087.5754799999995</v>
      </c>
      <c r="V249" s="5">
        <f t="shared" si="34"/>
        <v>222390.73820566342</v>
      </c>
      <c r="W249" s="5">
        <f t="shared" si="35"/>
        <v>2817977.4608029756</v>
      </c>
    </row>
    <row r="250" spans="1:24">
      <c r="A250" t="s">
        <v>1978</v>
      </c>
      <c r="B250" t="s">
        <v>1979</v>
      </c>
      <c r="C250" t="s">
        <v>80</v>
      </c>
      <c r="D250" s="12" t="s">
        <v>1823</v>
      </c>
      <c r="E250" s="5">
        <f>VLOOKUP(A250,'Base Cost'!$A$5:$AF$361,28,FALSE)</f>
        <v>4760640.3680654187</v>
      </c>
      <c r="F250" s="5">
        <f>VLOOKUP(A250,'B.spe ed'!$A$5:$R$360,18,FALSE)</f>
        <v>766036.24410504673</v>
      </c>
      <c r="G250" s="5">
        <f>VLOOKUP(A250,'C.DPIA'!$A$5:$M$360,13,FALSE)</f>
        <v>0</v>
      </c>
      <c r="H250" s="5">
        <f>VLOOKUP(A250,D.EL!$A$5:$M$359,13,FALSE)</f>
        <v>11829.968006239735</v>
      </c>
      <c r="I250" s="132">
        <f>VLOOKUP(A250,E.CTE!$A$5:$R$360,18,FALSE)</f>
        <v>264533.29366861988</v>
      </c>
      <c r="J250" s="5">
        <f t="shared" si="27"/>
        <v>5803039.8738453249</v>
      </c>
      <c r="K250" s="5">
        <v>3913032.39</v>
      </c>
      <c r="L250" s="5">
        <f t="shared" si="28"/>
        <v>5803039.8738453249</v>
      </c>
      <c r="M250" s="5">
        <f>VLOOKUP(A250,G.Transportation!$A$5:$G$359,7,FALSE)</f>
        <v>0</v>
      </c>
      <c r="N250" s="5">
        <f t="shared" si="29"/>
        <v>0</v>
      </c>
      <c r="O250" s="5">
        <v>0</v>
      </c>
      <c r="P250">
        <v>0</v>
      </c>
      <c r="Q250" s="5">
        <f t="shared" si="30"/>
        <v>0</v>
      </c>
      <c r="R250" s="1">
        <f>VLOOKUP(A250,'ADM Data'!$A$2:$J$357,10,FALSE)</f>
        <v>602.81421299999988</v>
      </c>
      <c r="S250" s="5">
        <f t="shared" si="31"/>
        <v>9626.58</v>
      </c>
      <c r="T250" s="5">
        <f t="shared" si="32"/>
        <v>0</v>
      </c>
      <c r="U250" s="5">
        <f t="shared" si="33"/>
        <v>24112.568519999993</v>
      </c>
      <c r="V250" s="5">
        <f t="shared" si="34"/>
        <v>14752.042293896413</v>
      </c>
      <c r="W250" s="5">
        <f t="shared" si="35"/>
        <v>5841904.484659221</v>
      </c>
    </row>
    <row r="251" spans="1:24">
      <c r="A251" t="s">
        <v>70</v>
      </c>
      <c r="B251" t="s">
        <v>71</v>
      </c>
      <c r="C251" t="s">
        <v>72</v>
      </c>
      <c r="D251" s="12" t="s">
        <v>1070</v>
      </c>
      <c r="E251" s="5">
        <f>VLOOKUP(A251,'Base Cost'!$A$5:$AF$361,28,FALSE)</f>
        <v>6499370.9961007722</v>
      </c>
      <c r="F251" s="5">
        <f>VLOOKUP(A251,'B.spe ed'!$A$5:$R$360,18,FALSE)</f>
        <v>994518.70000000007</v>
      </c>
      <c r="G251" s="5">
        <f>VLOOKUP(A251,'C.DPIA'!$A$5:$M$360,13,FALSE)</f>
        <v>679742.85857158818</v>
      </c>
      <c r="H251" s="5">
        <f>VLOOKUP(A251,D.EL!$A$5:$M$359,13,FALSE)</f>
        <v>191866.00734729326</v>
      </c>
      <c r="I251" s="132">
        <f>VLOOKUP(A251,E.CTE!$A$5:$R$360,18,FALSE)</f>
        <v>0</v>
      </c>
      <c r="J251" s="5">
        <f t="shared" si="27"/>
        <v>8365498.5620196536</v>
      </c>
      <c r="K251" s="5">
        <v>5950003.6399999997</v>
      </c>
      <c r="L251" s="5">
        <f t="shared" si="28"/>
        <v>8365498.5620196536</v>
      </c>
      <c r="M251" s="5">
        <f>VLOOKUP(A251,G.Transportation!$A$5:$G$359,7,FALSE)</f>
        <v>0</v>
      </c>
      <c r="N251" s="5">
        <f t="shared" si="29"/>
        <v>317680.28720000002</v>
      </c>
      <c r="O251" s="5">
        <v>5770535.9199999999</v>
      </c>
      <c r="P251">
        <v>697.37</v>
      </c>
      <c r="Q251" s="5">
        <f t="shared" si="30"/>
        <v>8314.7920180105248</v>
      </c>
      <c r="R251" s="1">
        <f>VLOOKUP(A251,'ADM Data'!$A$2:$J$357,10,FALSE)</f>
        <v>794.20071800000005</v>
      </c>
      <c r="S251" s="5">
        <f t="shared" si="31"/>
        <v>10933.23</v>
      </c>
      <c r="T251" s="5">
        <f t="shared" si="32"/>
        <v>0</v>
      </c>
      <c r="U251" s="5">
        <f t="shared" si="33"/>
        <v>31768.028720000002</v>
      </c>
      <c r="V251" s="5">
        <f t="shared" si="34"/>
        <v>777425.7692745477</v>
      </c>
      <c r="W251" s="5">
        <f t="shared" si="35"/>
        <v>9492372.6472142022</v>
      </c>
    </row>
    <row r="252" spans="1:24">
      <c r="A252" t="s">
        <v>372</v>
      </c>
      <c r="B252" t="s">
        <v>373</v>
      </c>
      <c r="C252" t="s">
        <v>93</v>
      </c>
      <c r="D252" s="12" t="s">
        <v>1070</v>
      </c>
      <c r="E252" s="5">
        <f>VLOOKUP(A252,'Base Cost'!$A$5:$AF$361,28,FALSE)</f>
        <v>6165929.0610721465</v>
      </c>
      <c r="F252" s="5">
        <f>VLOOKUP(A252,'B.spe ed'!$A$5:$R$360,18,FALSE)</f>
        <v>739674.16546400008</v>
      </c>
      <c r="G252" s="5">
        <f>VLOOKUP(A252,'C.DPIA'!$A$5:$M$360,13,FALSE)</f>
        <v>563730.52133032097</v>
      </c>
      <c r="H252" s="5">
        <f>VLOOKUP(A252,D.EL!$A$5:$M$359,13,FALSE)</f>
        <v>142425.41015790694</v>
      </c>
      <c r="I252" s="132">
        <f>VLOOKUP(A252,E.CTE!$A$5:$R$360,18,FALSE)</f>
        <v>0</v>
      </c>
      <c r="J252" s="5">
        <f t="shared" si="27"/>
        <v>7611759.1580243744</v>
      </c>
      <c r="K252" s="5">
        <v>4874107.6100000003</v>
      </c>
      <c r="L252" s="5">
        <f t="shared" si="28"/>
        <v>7611759.1580243744</v>
      </c>
      <c r="M252" s="5">
        <f>VLOOKUP(A252,G.Transportation!$A$5:$G$359,7,FALSE)</f>
        <v>72207.72</v>
      </c>
      <c r="N252" s="5">
        <f t="shared" si="29"/>
        <v>297822.89840000001</v>
      </c>
      <c r="O252" s="5">
        <v>5609861.3499999996</v>
      </c>
      <c r="P252">
        <v>710.99</v>
      </c>
      <c r="Q252" s="5">
        <f t="shared" si="30"/>
        <v>7930.2913250537977</v>
      </c>
      <c r="R252" s="1">
        <f>VLOOKUP(A252,'ADM Data'!$A$2:$J$357,10,FALSE)</f>
        <v>744.55724599999996</v>
      </c>
      <c r="S252" s="5">
        <f t="shared" si="31"/>
        <v>10720.18</v>
      </c>
      <c r="T252" s="5">
        <f t="shared" si="32"/>
        <v>0</v>
      </c>
      <c r="U252" s="5">
        <f t="shared" si="33"/>
        <v>29782.289839999998</v>
      </c>
      <c r="V252" s="5">
        <f t="shared" si="34"/>
        <v>728830.85676143714</v>
      </c>
      <c r="W252" s="5">
        <f t="shared" si="35"/>
        <v>8740402.9230258111</v>
      </c>
    </row>
    <row r="253" spans="1:24">
      <c r="A253" t="s">
        <v>305</v>
      </c>
      <c r="B253" t="s">
        <v>306</v>
      </c>
      <c r="C253" t="s">
        <v>93</v>
      </c>
      <c r="D253" s="12" t="s">
        <v>1070</v>
      </c>
      <c r="E253" s="5">
        <f>VLOOKUP(A253,'Base Cost'!$A$5:$AF$361,28,FALSE)</f>
        <v>2511965.8498740224</v>
      </c>
      <c r="F253" s="5">
        <f>VLOOKUP(A253,'B.spe ed'!$A$5:$R$360,18,FALSE)</f>
        <v>489892.29000000004</v>
      </c>
      <c r="G253" s="5">
        <f>VLOOKUP(A253,'C.DPIA'!$A$5:$M$360,13,FALSE)</f>
        <v>293842.64107973495</v>
      </c>
      <c r="H253" s="5">
        <f>VLOOKUP(A253,D.EL!$A$5:$M$359,13,FALSE)</f>
        <v>152653.23503819807</v>
      </c>
      <c r="I253" s="132">
        <f>VLOOKUP(A253,E.CTE!$A$5:$R$360,18,FALSE)</f>
        <v>0</v>
      </c>
      <c r="J253" s="5">
        <f t="shared" si="27"/>
        <v>3448354.0159919555</v>
      </c>
      <c r="K253" s="5">
        <v>2383641.87</v>
      </c>
      <c r="L253" s="5">
        <f t="shared" si="28"/>
        <v>3448354.0159919555</v>
      </c>
      <c r="M253" s="5">
        <f>VLOOKUP(A253,G.Transportation!$A$5:$G$359,7,FALSE)</f>
        <v>0</v>
      </c>
      <c r="N253" s="5">
        <f t="shared" si="29"/>
        <v>122503.08560000001</v>
      </c>
      <c r="O253" s="5">
        <v>2591678.59</v>
      </c>
      <c r="P253">
        <v>289.02</v>
      </c>
      <c r="Q253" s="5">
        <f t="shared" si="30"/>
        <v>9007.2054238461005</v>
      </c>
      <c r="R253" s="1">
        <f>VLOOKUP(A253,'ADM Data'!$A$2:$J$357,10,FALSE)</f>
        <v>306.25771400000002</v>
      </c>
      <c r="S253" s="5">
        <f t="shared" si="31"/>
        <v>11659.65</v>
      </c>
      <c r="T253" s="5">
        <f t="shared" si="32"/>
        <v>0</v>
      </c>
      <c r="U253" s="5">
        <f t="shared" si="33"/>
        <v>12250.308560000001</v>
      </c>
      <c r="V253" s="5">
        <f t="shared" si="34"/>
        <v>299788.99981643487</v>
      </c>
      <c r="W253" s="5">
        <f t="shared" si="35"/>
        <v>3882896.4099683901</v>
      </c>
    </row>
    <row r="254" spans="1:24">
      <c r="A254" t="s">
        <v>203</v>
      </c>
      <c r="B254" t="s">
        <v>1858</v>
      </c>
      <c r="C254" t="s">
        <v>80</v>
      </c>
      <c r="D254" s="12" t="s">
        <v>1070</v>
      </c>
      <c r="E254" s="5">
        <f>VLOOKUP(A254,'Base Cost'!$A$5:$AF$361,28,FALSE)</f>
        <v>769314.19808063575</v>
      </c>
      <c r="F254" s="5">
        <f>VLOOKUP(A254,'B.spe ed'!$A$5:$R$360,18,FALSE)</f>
        <v>20369.96</v>
      </c>
      <c r="G254" s="5">
        <f>VLOOKUP(A254,'C.DPIA'!$A$5:$M$360,13,FALSE)</f>
        <v>106117.87478114451</v>
      </c>
      <c r="H254" s="5">
        <f>VLOOKUP(A254,D.EL!$A$5:$M$359,13,FALSE)</f>
        <v>0</v>
      </c>
      <c r="I254" s="132">
        <f>VLOOKUP(A254,E.CTE!$A$5:$R$360,18,FALSE)</f>
        <v>0</v>
      </c>
      <c r="J254" s="5">
        <f t="shared" si="27"/>
        <v>895802.03286178026</v>
      </c>
      <c r="K254" s="5">
        <v>1692234.18</v>
      </c>
      <c r="L254" s="5">
        <f t="shared" si="28"/>
        <v>895802.03286178026</v>
      </c>
      <c r="M254" s="5">
        <f>VLOOKUP(A254,G.Transportation!$A$5:$G$359,7,FALSE)</f>
        <v>0</v>
      </c>
      <c r="N254" s="5">
        <f t="shared" si="29"/>
        <v>37697.1132</v>
      </c>
      <c r="O254" s="5">
        <v>1540370.57</v>
      </c>
      <c r="P254">
        <v>193.2</v>
      </c>
      <c r="Q254" s="5">
        <f t="shared" si="30"/>
        <v>8013.0125569358188</v>
      </c>
      <c r="R254" s="1">
        <f>VLOOKUP(A254,'ADM Data'!$A$2:$J$357,10,FALSE)</f>
        <v>94.242783000000003</v>
      </c>
      <c r="S254" s="5">
        <f t="shared" si="31"/>
        <v>9905.26</v>
      </c>
      <c r="T254" s="5">
        <f t="shared" si="32"/>
        <v>0</v>
      </c>
      <c r="U254" s="5">
        <f t="shared" si="33"/>
        <v>3769.7113200000003</v>
      </c>
      <c r="V254" s="5">
        <f t="shared" si="34"/>
        <v>92252.205786030594</v>
      </c>
      <c r="W254" s="5">
        <f t="shared" si="35"/>
        <v>1029521.0631678109</v>
      </c>
    </row>
    <row r="255" spans="1:24">
      <c r="A255" t="s">
        <v>149</v>
      </c>
      <c r="B255" t="s">
        <v>150</v>
      </c>
      <c r="C255" t="s">
        <v>80</v>
      </c>
      <c r="D255" s="12" t="s">
        <v>1070</v>
      </c>
      <c r="E255" s="5">
        <f>VLOOKUP(A255,'Base Cost'!$A$5:$AF$361,28,FALSE)</f>
        <v>5921044.6619694615</v>
      </c>
      <c r="F255" s="5">
        <f>VLOOKUP(A255,'B.spe ed'!$A$5:$R$360,18,FALSE)</f>
        <v>871184.94498353451</v>
      </c>
      <c r="G255" s="5">
        <f>VLOOKUP(A255,'C.DPIA'!$A$5:$M$360,13,FALSE)</f>
        <v>704502.83727145405</v>
      </c>
      <c r="H255" s="5">
        <f>VLOOKUP(A255,D.EL!$A$5:$M$359,13,FALSE)</f>
        <v>2540.6598676593944</v>
      </c>
      <c r="I255" s="132">
        <f>VLOOKUP(A255,E.CTE!$A$5:$R$360,18,FALSE)</f>
        <v>0</v>
      </c>
      <c r="J255" s="5">
        <f t="shared" si="27"/>
        <v>7499273.104092109</v>
      </c>
      <c r="K255" s="5">
        <v>5280194.91</v>
      </c>
      <c r="L255" s="5">
        <f t="shared" si="28"/>
        <v>7499273.104092109</v>
      </c>
      <c r="M255" s="5">
        <f>VLOOKUP(A255,G.Transportation!$A$5:$G$359,7,FALSE)</f>
        <v>0</v>
      </c>
      <c r="N255" s="5">
        <f t="shared" si="29"/>
        <v>289832.73439999996</v>
      </c>
      <c r="O255" s="5">
        <v>5808799.1900000004</v>
      </c>
      <c r="P255">
        <v>722.77</v>
      </c>
      <c r="Q255" s="5">
        <f t="shared" si="30"/>
        <v>8076.9370776318892</v>
      </c>
      <c r="R255" s="1">
        <f>VLOOKUP(A255,'ADM Data'!$A$2:$J$357,10,FALSE)</f>
        <v>724.58183599999995</v>
      </c>
      <c r="S255" s="5">
        <f t="shared" si="31"/>
        <v>10749.79</v>
      </c>
      <c r="T255" s="5">
        <f t="shared" si="32"/>
        <v>0</v>
      </c>
      <c r="U255" s="5">
        <f t="shared" si="33"/>
        <v>28983.273439999997</v>
      </c>
      <c r="V255" s="5">
        <f t="shared" si="34"/>
        <v>709277.36337637529</v>
      </c>
      <c r="W255" s="5">
        <f t="shared" si="35"/>
        <v>8527366.4753084835</v>
      </c>
    </row>
    <row r="256" spans="1:24">
      <c r="A256" t="s">
        <v>2904</v>
      </c>
      <c r="B256" t="s">
        <v>2905</v>
      </c>
      <c r="C256" t="s">
        <v>93</v>
      </c>
      <c r="D256" s="12" t="s">
        <v>1823</v>
      </c>
      <c r="E256" s="5">
        <f>VLOOKUP(A256,'Base Cost'!$A$5:$AF$361,28,FALSE)</f>
        <v>527812.33427126217</v>
      </c>
      <c r="F256" s="5">
        <f>VLOOKUP(A256,'B.spe ed'!$A$5:$R$360,18,FALSE)</f>
        <v>0</v>
      </c>
      <c r="G256" s="5">
        <f>VLOOKUP(A256,'C.DPIA'!$A$5:$M$360,13,FALSE)</f>
        <v>0</v>
      </c>
      <c r="H256" s="5">
        <f>VLOOKUP(A256,D.EL!$A$5:$M$359,13,FALSE)</f>
        <v>0</v>
      </c>
      <c r="I256" s="132">
        <f>VLOOKUP(A256,E.CTE!$A$5:$R$360,18,FALSE)</f>
        <v>0</v>
      </c>
      <c r="J256" s="5">
        <f t="shared" si="27"/>
        <v>527812.33427126217</v>
      </c>
      <c r="K256" s="5">
        <v>444412.68</v>
      </c>
      <c r="L256" s="5">
        <f t="shared" si="28"/>
        <v>527812.33427126217</v>
      </c>
      <c r="M256" s="5">
        <f>VLOOKUP(A256,G.Transportation!$A$5:$G$359,7,FALSE)</f>
        <v>0</v>
      </c>
      <c r="N256" s="5">
        <f t="shared" si="29"/>
        <v>0</v>
      </c>
      <c r="O256" s="5">
        <v>0</v>
      </c>
      <c r="P256">
        <v>0</v>
      </c>
      <c r="Q256" s="5">
        <f t="shared" si="30"/>
        <v>0</v>
      </c>
      <c r="R256" s="1">
        <f>VLOOKUP(A256,'ADM Data'!$A$2:$J$357,10,FALSE)</f>
        <v>68.926019999999994</v>
      </c>
      <c r="S256" s="5">
        <f t="shared" si="31"/>
        <v>7657.66</v>
      </c>
      <c r="T256" s="5">
        <f t="shared" si="32"/>
        <v>0</v>
      </c>
      <c r="U256" s="5">
        <f t="shared" si="33"/>
        <v>2757.0407999999998</v>
      </c>
      <c r="V256" s="5">
        <f t="shared" si="34"/>
        <v>1686.7544597690999</v>
      </c>
      <c r="W256" s="5">
        <f t="shared" si="35"/>
        <v>532256.12953103124</v>
      </c>
    </row>
    <row r="257" spans="1:23">
      <c r="A257" t="s">
        <v>233</v>
      </c>
      <c r="B257" t="s">
        <v>234</v>
      </c>
      <c r="C257" t="s">
        <v>80</v>
      </c>
      <c r="D257" s="12" t="s">
        <v>1070</v>
      </c>
      <c r="E257" s="5">
        <f>VLOOKUP(A257,'Base Cost'!$A$5:$AF$361,28,FALSE)</f>
        <v>647350.95486959373</v>
      </c>
      <c r="F257" s="5">
        <f>VLOOKUP(A257,'B.spe ed'!$A$5:$R$360,18,FALSE)</f>
        <v>100636.59</v>
      </c>
      <c r="G257" s="5">
        <f>VLOOKUP(A257,'C.DPIA'!$A$5:$M$360,13,FALSE)</f>
        <v>125687.95192421468</v>
      </c>
      <c r="H257" s="5">
        <f>VLOOKUP(A257,D.EL!$A$5:$M$359,13,FALSE)</f>
        <v>0</v>
      </c>
      <c r="I257" s="132">
        <f>VLOOKUP(A257,E.CTE!$A$5:$R$360,18,FALSE)</f>
        <v>0</v>
      </c>
      <c r="J257" s="5">
        <f t="shared" si="27"/>
        <v>873675.49679380842</v>
      </c>
      <c r="K257" s="5">
        <v>1088592.55</v>
      </c>
      <c r="L257" s="5">
        <f t="shared" si="28"/>
        <v>873675.49679380842</v>
      </c>
      <c r="M257" s="5">
        <f>VLOOKUP(A257,G.Transportation!$A$5:$G$359,7,FALSE)</f>
        <v>0</v>
      </c>
      <c r="N257" s="5">
        <f t="shared" si="29"/>
        <v>33834.453600000001</v>
      </c>
      <c r="O257" s="5">
        <v>1095879.51</v>
      </c>
      <c r="P257">
        <v>125.92</v>
      </c>
      <c r="Q257" s="5">
        <f t="shared" si="30"/>
        <v>8743.0621315120716</v>
      </c>
      <c r="R257" s="1">
        <f>VLOOKUP(A257,'ADM Data'!$A$2:$J$357,10,FALSE)</f>
        <v>84.586134000000001</v>
      </c>
      <c r="S257" s="5">
        <f t="shared" si="31"/>
        <v>10728.83</v>
      </c>
      <c r="T257" s="5">
        <f t="shared" si="32"/>
        <v>0</v>
      </c>
      <c r="U257" s="5">
        <f t="shared" si="33"/>
        <v>3383.4453600000002</v>
      </c>
      <c r="V257" s="5">
        <f t="shared" si="34"/>
        <v>82799.522594878814</v>
      </c>
      <c r="W257" s="5">
        <f t="shared" si="35"/>
        <v>993692.91834868724</v>
      </c>
    </row>
    <row r="258" spans="1:23">
      <c r="A258" t="s">
        <v>82</v>
      </c>
      <c r="B258" t="s">
        <v>1824</v>
      </c>
      <c r="C258" t="s">
        <v>84</v>
      </c>
      <c r="D258" s="12" t="s">
        <v>1823</v>
      </c>
      <c r="E258" s="5">
        <f>VLOOKUP(A258,'Base Cost'!$A$5:$AF$361,28,FALSE)</f>
        <v>6389190.4198054932</v>
      </c>
      <c r="F258" s="5">
        <f>VLOOKUP(A258,'B.spe ed'!$A$5:$R$360,18,FALSE)</f>
        <v>990068.73811613466</v>
      </c>
      <c r="G258" s="5">
        <f>VLOOKUP(A258,'C.DPIA'!$A$5:$M$360,13,FALSE)</f>
        <v>0</v>
      </c>
      <c r="H258" s="5">
        <f>VLOOKUP(A258,D.EL!$A$5:$M$359,13,FALSE)</f>
        <v>24284.375696348347</v>
      </c>
      <c r="I258" s="132">
        <f>VLOOKUP(A258,E.CTE!$A$5:$R$360,18,FALSE)</f>
        <v>11129.262032788367</v>
      </c>
      <c r="J258" s="5">
        <f t="shared" si="27"/>
        <v>7414672.7956507644</v>
      </c>
      <c r="K258" s="5">
        <v>3943778.89</v>
      </c>
      <c r="L258" s="5">
        <f t="shared" si="28"/>
        <v>7414672.7956507644</v>
      </c>
      <c r="M258" s="5">
        <f>VLOOKUP(A258,G.Transportation!$A$5:$G$359,7,FALSE)</f>
        <v>0</v>
      </c>
      <c r="N258" s="5">
        <f t="shared" si="29"/>
        <v>0</v>
      </c>
      <c r="O258" s="5">
        <v>3876062.12</v>
      </c>
      <c r="P258">
        <v>569.54</v>
      </c>
      <c r="Q258" s="5">
        <f t="shared" si="30"/>
        <v>6845.6812220388392</v>
      </c>
      <c r="R258" s="1">
        <f>VLOOKUP(A258,'ADM Data'!$A$2:$J$357,10,FALSE)</f>
        <v>819.48794899999996</v>
      </c>
      <c r="S258" s="5">
        <f t="shared" si="31"/>
        <v>9047.93</v>
      </c>
      <c r="T258" s="5">
        <f t="shared" si="32"/>
        <v>0</v>
      </c>
      <c r="U258" s="5">
        <f t="shared" si="33"/>
        <v>32779.517959999997</v>
      </c>
      <c r="V258" s="5">
        <f t="shared" si="34"/>
        <v>20054.472210970293</v>
      </c>
      <c r="W258" s="5">
        <f t="shared" si="35"/>
        <v>7467506.7858217349</v>
      </c>
    </row>
    <row r="259" spans="1:23">
      <c r="A259" t="s">
        <v>772</v>
      </c>
      <c r="B259" t="s">
        <v>773</v>
      </c>
      <c r="C259" t="s">
        <v>80</v>
      </c>
      <c r="D259" s="12" t="s">
        <v>1070</v>
      </c>
      <c r="E259" s="5">
        <f>VLOOKUP(A259,'Base Cost'!$A$5:$AF$361,28,FALSE)</f>
        <v>954552.65553277812</v>
      </c>
      <c r="F259" s="5">
        <f>VLOOKUP(A259,'B.spe ed'!$A$5:$R$360,18,FALSE)</f>
        <v>192752.87</v>
      </c>
      <c r="G259" s="5">
        <f>VLOOKUP(A259,'C.DPIA'!$A$5:$M$360,13,FALSE)</f>
        <v>182340.08908357649</v>
      </c>
      <c r="H259" s="5">
        <f>VLOOKUP(A259,D.EL!$A$5:$M$359,13,FALSE)</f>
        <v>0</v>
      </c>
      <c r="I259" s="132">
        <f>VLOOKUP(A259,E.CTE!$A$5:$R$360,18,FALSE)</f>
        <v>678391.16017299611</v>
      </c>
      <c r="J259" s="5">
        <f t="shared" si="27"/>
        <v>2008036.7747893508</v>
      </c>
      <c r="K259" s="5">
        <v>455507.52</v>
      </c>
      <c r="L259" s="5">
        <f t="shared" si="28"/>
        <v>2008036.7747893508</v>
      </c>
      <c r="M259" s="5">
        <f>VLOOKUP(A259,G.Transportation!$A$5:$G$359,7,FALSE)</f>
        <v>0</v>
      </c>
      <c r="N259" s="5">
        <f t="shared" si="29"/>
        <v>49084.874000000003</v>
      </c>
      <c r="O259" s="5">
        <v>1290264.28</v>
      </c>
      <c r="P259">
        <v>106.43</v>
      </c>
      <c r="Q259" s="5">
        <f t="shared" si="30"/>
        <v>12163.205810391806</v>
      </c>
      <c r="R259" s="1">
        <f>VLOOKUP(A259,'ADM Data'!$A$2:$J$357,10,FALSE)</f>
        <v>122.71218500000001</v>
      </c>
      <c r="S259" s="5">
        <f t="shared" si="31"/>
        <v>16763.79</v>
      </c>
      <c r="T259" s="5">
        <f t="shared" si="32"/>
        <v>0</v>
      </c>
      <c r="U259" s="5">
        <f t="shared" si="33"/>
        <v>4908.4874</v>
      </c>
      <c r="V259" s="5">
        <f t="shared" si="34"/>
        <v>120120.28277086702</v>
      </c>
      <c r="W259" s="5">
        <f t="shared" si="35"/>
        <v>2182150.4189602179</v>
      </c>
    </row>
    <row r="260" spans="1:23">
      <c r="A260" t="s">
        <v>539</v>
      </c>
      <c r="B260" t="s">
        <v>540</v>
      </c>
      <c r="C260" t="s">
        <v>75</v>
      </c>
      <c r="D260" s="12" t="s">
        <v>1070</v>
      </c>
      <c r="E260" s="5">
        <f>VLOOKUP(A260,'Base Cost'!$A$5:$AF$361,28,FALSE)</f>
        <v>2105145.4614745146</v>
      </c>
      <c r="F260" s="5">
        <f>VLOOKUP(A260,'B.spe ed'!$A$5:$R$360,18,FALSE)</f>
        <v>78991.83</v>
      </c>
      <c r="G260" s="5">
        <f>VLOOKUP(A260,'C.DPIA'!$A$5:$M$360,13,FALSE)</f>
        <v>226992.60161913876</v>
      </c>
      <c r="H260" s="5">
        <f>VLOOKUP(A260,D.EL!$A$5:$M$359,13,FALSE)</f>
        <v>0</v>
      </c>
      <c r="I260" s="132">
        <f>VLOOKUP(A260,E.CTE!$A$5:$R$360,18,FALSE)</f>
        <v>0</v>
      </c>
      <c r="J260" s="5">
        <f t="shared" si="27"/>
        <v>2411129.8930936535</v>
      </c>
      <c r="K260" s="5">
        <v>1039795.57</v>
      </c>
      <c r="L260" s="5">
        <f t="shared" si="28"/>
        <v>2411129.8930936535</v>
      </c>
      <c r="M260" s="5">
        <f>VLOOKUP(A260,G.Transportation!$A$5:$G$359,7,FALSE)</f>
        <v>283482.16000000003</v>
      </c>
      <c r="N260" s="5">
        <f t="shared" si="29"/>
        <v>100667.8912</v>
      </c>
      <c r="O260" s="5">
        <v>1498685.27</v>
      </c>
      <c r="P260">
        <v>198.93</v>
      </c>
      <c r="Q260" s="5">
        <f t="shared" si="30"/>
        <v>7573.8118152113802</v>
      </c>
      <c r="R260" s="1">
        <f>VLOOKUP(A260,'ADM Data'!$A$2:$J$357,10,FALSE)</f>
        <v>251.66972799999999</v>
      </c>
      <c r="S260" s="5">
        <f t="shared" si="31"/>
        <v>11106.94</v>
      </c>
      <c r="T260" s="5">
        <f t="shared" si="32"/>
        <v>0</v>
      </c>
      <c r="U260" s="5">
        <f t="shared" si="33"/>
        <v>10066.789119999999</v>
      </c>
      <c r="V260" s="5">
        <f t="shared" si="34"/>
        <v>246354.0103391296</v>
      </c>
      <c r="W260" s="5">
        <f t="shared" si="35"/>
        <v>3051700.7437527832</v>
      </c>
    </row>
    <row r="261" spans="1:23">
      <c r="A261" t="s">
        <v>1986</v>
      </c>
      <c r="B261" t="s">
        <v>1987</v>
      </c>
      <c r="C261" t="s">
        <v>75</v>
      </c>
      <c r="D261" s="12" t="s">
        <v>1070</v>
      </c>
      <c r="E261" s="5">
        <f>VLOOKUP(A261,'Base Cost'!$A$5:$AF$361,28,FALSE)</f>
        <v>1375551.5031984136</v>
      </c>
      <c r="F261" s="5">
        <f>VLOOKUP(A261,'B.spe ed'!$A$5:$R$360,18,FALSE)</f>
        <v>95002.7</v>
      </c>
      <c r="G261" s="5">
        <f>VLOOKUP(A261,'C.DPIA'!$A$5:$M$360,13,FALSE)</f>
        <v>142192.38848024647</v>
      </c>
      <c r="H261" s="5">
        <f>VLOOKUP(A261,D.EL!$A$5:$M$359,13,FALSE)</f>
        <v>0</v>
      </c>
      <c r="I261" s="132">
        <f>VLOOKUP(A261,E.CTE!$A$5:$R$360,18,FALSE)</f>
        <v>0</v>
      </c>
      <c r="J261" s="5">
        <f t="shared" ref="J261:J290" si="36">E261+F261+G261+H261+I261</f>
        <v>1612746.5916786601</v>
      </c>
      <c r="K261" s="5">
        <v>1235710.8899999999</v>
      </c>
      <c r="L261" s="5">
        <f t="shared" ref="L261:L290" si="37">MIN(J261,(K261+(J261-K261)*$L$1))</f>
        <v>1612746.5916786601</v>
      </c>
      <c r="M261" s="5">
        <f>VLOOKUP(A261,G.Transportation!$A$5:$G$359,7,FALSE)</f>
        <v>0</v>
      </c>
      <c r="N261" s="5">
        <f t="shared" ref="N261:N324" si="38">IF(D261="Y",0,IF(D261="STEM",0,(R261*$L$2)))</f>
        <v>69214.854399999997</v>
      </c>
      <c r="O261" s="5">
        <v>0</v>
      </c>
      <c r="P261">
        <v>0</v>
      </c>
      <c r="Q261" s="5">
        <f t="shared" ref="Q261:Q290" si="39">IF(P261&gt;0,((O261/P261)+$R$1),0)</f>
        <v>0</v>
      </c>
      <c r="R261" s="1">
        <f>VLOOKUP(A261,'ADM Data'!$A$2:$J$357,10,FALSE)</f>
        <v>173.037136</v>
      </c>
      <c r="S261" s="5">
        <f t="shared" ref="S261:S290" si="40">ROUND(IF(R261&gt;0,((L261+M261+N261)/R261),0),2)</f>
        <v>9720.23</v>
      </c>
      <c r="T261" s="5">
        <f t="shared" ref="T261:T290" si="41">IF(((Q261-S261)*R261)&gt;0,((Q261-S261)*R261),0)</f>
        <v>0</v>
      </c>
      <c r="U261" s="5">
        <f t="shared" ref="U261:U290" si="42">R261*$S$2</f>
        <v>6921.4854400000004</v>
      </c>
      <c r="V261" s="5">
        <f t="shared" ref="V261:V290" si="43">IF(D261="Y",($V$2*R261),($V$1*R261))*$X$1</f>
        <v>169382.28022083521</v>
      </c>
      <c r="W261" s="5">
        <f t="shared" ref="W261:W290" si="44">L261+M261+N261+T261+U261+V261</f>
        <v>1858265.2117394954</v>
      </c>
    </row>
    <row r="262" spans="1:23">
      <c r="A262" t="s">
        <v>672</v>
      </c>
      <c r="B262" t="s">
        <v>2003</v>
      </c>
      <c r="C262" t="s">
        <v>75</v>
      </c>
      <c r="D262" s="12" t="s">
        <v>1070</v>
      </c>
      <c r="E262" s="5">
        <f>VLOOKUP(A262,'Base Cost'!$A$5:$AF$361,28,FALSE)</f>
        <v>1315024.3304915708</v>
      </c>
      <c r="F262" s="5">
        <f>VLOOKUP(A262,'B.spe ed'!$A$5:$R$360,18,FALSE)</f>
        <v>75007.38</v>
      </c>
      <c r="G262" s="5">
        <f>VLOOKUP(A262,'C.DPIA'!$A$5:$M$360,13,FALSE)</f>
        <v>142494.58812070554</v>
      </c>
      <c r="H262" s="5">
        <f>VLOOKUP(A262,D.EL!$A$5:$M$359,13,FALSE)</f>
        <v>5071.6764046524031</v>
      </c>
      <c r="I262" s="132">
        <f>VLOOKUP(A262,E.CTE!$A$5:$R$360,18,FALSE)</f>
        <v>0</v>
      </c>
      <c r="J262" s="5">
        <f t="shared" si="36"/>
        <v>1537597.9750169285</v>
      </c>
      <c r="K262" s="5">
        <v>3042264.73</v>
      </c>
      <c r="L262" s="5">
        <f t="shared" si="37"/>
        <v>1537597.9750169285</v>
      </c>
      <c r="M262" s="5">
        <f>VLOOKUP(A262,G.Transportation!$A$5:$G$359,7,FALSE)</f>
        <v>0</v>
      </c>
      <c r="N262" s="5">
        <f t="shared" si="38"/>
        <v>63069.075199999999</v>
      </c>
      <c r="O262" s="5">
        <v>2235045.62</v>
      </c>
      <c r="P262">
        <v>295.02999999999997</v>
      </c>
      <c r="Q262" s="5">
        <f t="shared" si="39"/>
        <v>7615.7354248720476</v>
      </c>
      <c r="R262" s="1">
        <f>VLOOKUP(A262,'ADM Data'!$A$2:$J$357,10,FALSE)</f>
        <v>157.67268799999999</v>
      </c>
      <c r="S262" s="5">
        <f t="shared" si="40"/>
        <v>10151.83</v>
      </c>
      <c r="T262" s="5">
        <f t="shared" si="41"/>
        <v>0</v>
      </c>
      <c r="U262" s="5">
        <f t="shared" si="42"/>
        <v>6306.9075199999997</v>
      </c>
      <c r="V262" s="5">
        <f t="shared" si="43"/>
        <v>154342.35701860159</v>
      </c>
      <c r="W262" s="5">
        <f t="shared" si="44"/>
        <v>1761316.3147555301</v>
      </c>
    </row>
    <row r="263" spans="1:23">
      <c r="A263" t="s">
        <v>356</v>
      </c>
      <c r="B263" t="s">
        <v>357</v>
      </c>
      <c r="C263" t="s">
        <v>80</v>
      </c>
      <c r="D263" s="12" t="s">
        <v>1070</v>
      </c>
      <c r="E263" s="5">
        <f>VLOOKUP(A263,'Base Cost'!$A$5:$AF$361,28,FALSE)</f>
        <v>1932041.2898815204</v>
      </c>
      <c r="F263" s="5">
        <f>VLOOKUP(A263,'B.spe ed'!$A$5:$R$360,18,FALSE)</f>
        <v>246600.52999999997</v>
      </c>
      <c r="G263" s="5">
        <f>VLOOKUP(A263,'C.DPIA'!$A$5:$M$360,13,FALSE)</f>
        <v>324986.90402818884</v>
      </c>
      <c r="H263" s="5">
        <f>VLOOKUP(A263,D.EL!$A$5:$M$359,13,FALSE)</f>
        <v>4609.1874248107752</v>
      </c>
      <c r="I263" s="132">
        <f>VLOOKUP(A263,E.CTE!$A$5:$R$360,18,FALSE)</f>
        <v>1339261.0992628026</v>
      </c>
      <c r="J263" s="5">
        <f t="shared" si="36"/>
        <v>3847499.0105973221</v>
      </c>
      <c r="K263" s="5">
        <v>2135775.21</v>
      </c>
      <c r="L263" s="5">
        <f t="shared" si="37"/>
        <v>3847499.0105973221</v>
      </c>
      <c r="M263" s="5">
        <f>VLOOKUP(A263,G.Transportation!$A$5:$G$359,7,FALSE)</f>
        <v>0</v>
      </c>
      <c r="N263" s="5">
        <f t="shared" si="38"/>
        <v>98909.376000000004</v>
      </c>
      <c r="O263" s="5">
        <v>3194808.67</v>
      </c>
      <c r="P263">
        <v>262.58</v>
      </c>
      <c r="Q263" s="5">
        <f t="shared" si="39"/>
        <v>12207.071659684669</v>
      </c>
      <c r="R263" s="1">
        <f>VLOOKUP(A263,'ADM Data'!$A$2:$J$357,10,FALSE)</f>
        <v>247.27343999999999</v>
      </c>
      <c r="S263" s="5">
        <f t="shared" si="40"/>
        <v>15959.69</v>
      </c>
      <c r="T263" s="5">
        <f t="shared" si="41"/>
        <v>0</v>
      </c>
      <c r="U263" s="5">
        <f t="shared" si="42"/>
        <v>9890.9375999999993</v>
      </c>
      <c r="V263" s="5">
        <f t="shared" si="43"/>
        <v>242050.57985500802</v>
      </c>
      <c r="W263" s="5">
        <f t="shared" si="44"/>
        <v>4198349.9040523302</v>
      </c>
    </row>
    <row r="264" spans="1:23">
      <c r="A264" t="s">
        <v>318</v>
      </c>
      <c r="B264" t="s">
        <v>1891</v>
      </c>
      <c r="C264" t="s">
        <v>93</v>
      </c>
      <c r="D264" s="12" t="s">
        <v>1070</v>
      </c>
      <c r="E264" s="5">
        <f>VLOOKUP(A264,'Base Cost'!$A$5:$AF$361,28,FALSE)</f>
        <v>1021744.0199782245</v>
      </c>
      <c r="F264" s="5">
        <f>VLOOKUP(A264,'B.spe ed'!$A$5:$R$360,18,FALSE)</f>
        <v>24845.18</v>
      </c>
      <c r="G264" s="5">
        <f>VLOOKUP(A264,'C.DPIA'!$A$5:$M$360,13,FALSE)</f>
        <v>156366.12481082013</v>
      </c>
      <c r="H264" s="5">
        <f>VLOOKUP(A264,D.EL!$A$5:$M$359,13,FALSE)</f>
        <v>0</v>
      </c>
      <c r="I264" s="132">
        <f>VLOOKUP(A264,E.CTE!$A$5:$R$360,18,FALSE)</f>
        <v>34328.409979765827</v>
      </c>
      <c r="J264" s="5">
        <f t="shared" si="36"/>
        <v>1237283.7347688104</v>
      </c>
      <c r="K264" s="5">
        <v>872102.03</v>
      </c>
      <c r="L264" s="5">
        <f t="shared" si="37"/>
        <v>1237283.7347688104</v>
      </c>
      <c r="M264" s="5">
        <f>VLOOKUP(A264,G.Transportation!$A$5:$G$359,7,FALSE)</f>
        <v>0</v>
      </c>
      <c r="N264" s="5">
        <f t="shared" si="38"/>
        <v>48772.606400000004</v>
      </c>
      <c r="O264" s="5">
        <v>779243.98</v>
      </c>
      <c r="P264">
        <v>93.45</v>
      </c>
      <c r="Q264" s="5">
        <f t="shared" si="39"/>
        <v>8378.6993686463338</v>
      </c>
      <c r="R264" s="1">
        <f>VLOOKUP(A264,'ADM Data'!$A$2:$J$357,10,FALSE)</f>
        <v>121.931516</v>
      </c>
      <c r="S264" s="5">
        <f t="shared" si="40"/>
        <v>10547.37</v>
      </c>
      <c r="T264" s="5">
        <f t="shared" si="41"/>
        <v>0</v>
      </c>
      <c r="U264" s="5">
        <f t="shared" si="42"/>
        <v>4877.2606400000004</v>
      </c>
      <c r="V264" s="5">
        <f t="shared" si="43"/>
        <v>119356.1029053512</v>
      </c>
      <c r="W264" s="5">
        <f t="shared" si="44"/>
        <v>1410289.7047141616</v>
      </c>
    </row>
    <row r="265" spans="1:23">
      <c r="A265" t="s">
        <v>688</v>
      </c>
      <c r="B265" t="s">
        <v>689</v>
      </c>
      <c r="C265" t="s">
        <v>193</v>
      </c>
      <c r="D265" s="12" t="s">
        <v>1070</v>
      </c>
      <c r="E265" s="5">
        <f>VLOOKUP(A265,'Base Cost'!$A$5:$AF$361,28,FALSE)</f>
        <v>1010282.2306701108</v>
      </c>
      <c r="F265" s="5">
        <f>VLOOKUP(A265,'B.spe ed'!$A$5:$R$360,18,FALSE)</f>
        <v>84688.260000000009</v>
      </c>
      <c r="G265" s="5">
        <f>VLOOKUP(A265,'C.DPIA'!$A$5:$M$360,13,FALSE)</f>
        <v>122735.61196142188</v>
      </c>
      <c r="H265" s="5">
        <f>VLOOKUP(A265,D.EL!$A$5:$M$359,13,FALSE)</f>
        <v>65099.601584599266</v>
      </c>
      <c r="I265" s="132">
        <f>VLOOKUP(A265,E.CTE!$A$5:$R$360,18,FALSE)</f>
        <v>0</v>
      </c>
      <c r="J265" s="5">
        <f t="shared" si="36"/>
        <v>1282805.7042161319</v>
      </c>
      <c r="K265" s="5">
        <v>1081120.73</v>
      </c>
      <c r="L265" s="5">
        <f t="shared" si="37"/>
        <v>1282805.7042161319</v>
      </c>
      <c r="M265" s="5">
        <f>VLOOKUP(A265,G.Transportation!$A$5:$G$359,7,FALSE)</f>
        <v>0</v>
      </c>
      <c r="N265" s="5">
        <f t="shared" si="38"/>
        <v>48578.945999999996</v>
      </c>
      <c r="O265" s="5">
        <v>957564.43</v>
      </c>
      <c r="P265">
        <v>116.07</v>
      </c>
      <c r="Q265" s="5">
        <f t="shared" si="39"/>
        <v>8289.9673955371763</v>
      </c>
      <c r="R265" s="1">
        <f>VLOOKUP(A265,'ADM Data'!$A$2:$J$357,10,FALSE)</f>
        <v>121.44736499999999</v>
      </c>
      <c r="S265" s="5">
        <f t="shared" si="40"/>
        <v>10962.65</v>
      </c>
      <c r="T265" s="5">
        <f t="shared" si="41"/>
        <v>0</v>
      </c>
      <c r="U265" s="5">
        <f t="shared" si="42"/>
        <v>4857.8945999999996</v>
      </c>
      <c r="V265" s="5">
        <f t="shared" si="43"/>
        <v>118882.178045943</v>
      </c>
      <c r="W265" s="5">
        <f t="shared" si="44"/>
        <v>1455124.7228620749</v>
      </c>
    </row>
    <row r="266" spans="1:23">
      <c r="A266" t="s">
        <v>662</v>
      </c>
      <c r="B266" t="s">
        <v>663</v>
      </c>
      <c r="C266" t="s">
        <v>72</v>
      </c>
      <c r="D266" s="12" t="s">
        <v>1070</v>
      </c>
      <c r="E266" s="5">
        <f>VLOOKUP(A266,'Base Cost'!$A$5:$AF$361,28,FALSE)</f>
        <v>2723653.0370591898</v>
      </c>
      <c r="F266" s="5">
        <f>VLOOKUP(A266,'B.spe ed'!$A$5:$R$360,18,FALSE)</f>
        <v>169750.32</v>
      </c>
      <c r="G266" s="5">
        <f>VLOOKUP(A266,'C.DPIA'!$A$5:$M$360,13,FALSE)</f>
        <v>481496.80963852355</v>
      </c>
      <c r="H266" s="5">
        <f>VLOOKUP(A266,D.EL!$A$5:$M$359,13,FALSE)</f>
        <v>1734.034744</v>
      </c>
      <c r="I266" s="132">
        <f>VLOOKUP(A266,E.CTE!$A$5:$R$360,18,FALSE)</f>
        <v>0</v>
      </c>
      <c r="J266" s="5">
        <f t="shared" si="36"/>
        <v>3376634.2014417131</v>
      </c>
      <c r="K266" s="5">
        <v>2727167.4</v>
      </c>
      <c r="L266" s="5">
        <f t="shared" si="37"/>
        <v>3376634.2014417131</v>
      </c>
      <c r="M266" s="5">
        <f>VLOOKUP(A266,G.Transportation!$A$5:$G$359,7,FALSE)</f>
        <v>0</v>
      </c>
      <c r="N266" s="5">
        <f t="shared" si="38"/>
        <v>131072.10199999998</v>
      </c>
      <c r="O266" s="5">
        <v>2893793.39</v>
      </c>
      <c r="P266">
        <v>364.24</v>
      </c>
      <c r="Q266" s="5">
        <f t="shared" si="39"/>
        <v>7984.8235482099717</v>
      </c>
      <c r="R266" s="1">
        <f>VLOOKUP(A266,'ADM Data'!$A$2:$J$357,10,FALSE)</f>
        <v>327.68025499999999</v>
      </c>
      <c r="S266" s="5">
        <f t="shared" si="40"/>
        <v>10704.66</v>
      </c>
      <c r="T266" s="5">
        <f t="shared" si="41"/>
        <v>0</v>
      </c>
      <c r="U266" s="5">
        <f t="shared" si="42"/>
        <v>13107.2102</v>
      </c>
      <c r="V266" s="5">
        <f t="shared" si="43"/>
        <v>320759.05818994099</v>
      </c>
      <c r="W266" s="5">
        <f t="shared" si="44"/>
        <v>3841572.5718316543</v>
      </c>
    </row>
    <row r="267" spans="1:23">
      <c r="A267" t="s">
        <v>441</v>
      </c>
      <c r="B267" t="s">
        <v>442</v>
      </c>
      <c r="C267" t="s">
        <v>68</v>
      </c>
      <c r="D267" s="12" t="s">
        <v>1070</v>
      </c>
      <c r="E267" s="5">
        <f>VLOOKUP(A267,'Base Cost'!$A$5:$AF$361,28,FALSE)</f>
        <v>854945.74876143085</v>
      </c>
      <c r="F267" s="5">
        <f>VLOOKUP(A267,'B.spe ed'!$A$5:$R$360,18,FALSE)</f>
        <v>52931.740000000005</v>
      </c>
      <c r="G267" s="5">
        <f>VLOOKUP(A267,'C.DPIA'!$A$5:$M$360,13,FALSE)</f>
        <v>84222.30298147854</v>
      </c>
      <c r="H267" s="5">
        <f>VLOOKUP(A267,D.EL!$A$5:$M$359,13,FALSE)</f>
        <v>0</v>
      </c>
      <c r="I267" s="132">
        <f>VLOOKUP(A267,E.CTE!$A$5:$R$360,18,FALSE)</f>
        <v>0</v>
      </c>
      <c r="J267" s="5">
        <f t="shared" si="36"/>
        <v>992099.79174290935</v>
      </c>
      <c r="K267" s="5">
        <v>804470.63</v>
      </c>
      <c r="L267" s="5">
        <f t="shared" si="37"/>
        <v>992099.79174290935</v>
      </c>
      <c r="M267" s="5">
        <f>VLOOKUP(A267,G.Transportation!$A$5:$G$359,7,FALSE)</f>
        <v>0</v>
      </c>
      <c r="N267" s="5">
        <f t="shared" si="38"/>
        <v>41682.884400000003</v>
      </c>
      <c r="O267" s="5">
        <v>774080.64</v>
      </c>
      <c r="P267">
        <v>98.4</v>
      </c>
      <c r="Q267" s="5">
        <f t="shared" si="39"/>
        <v>7906.7531707317066</v>
      </c>
      <c r="R267" s="1">
        <f>VLOOKUP(A267,'ADM Data'!$A$2:$J$357,10,FALSE)</f>
        <v>104.207211</v>
      </c>
      <c r="S267" s="5">
        <f t="shared" si="40"/>
        <v>9920.4500000000007</v>
      </c>
      <c r="T267" s="5">
        <f t="shared" si="41"/>
        <v>0</v>
      </c>
      <c r="U267" s="5">
        <f t="shared" si="42"/>
        <v>4168.2884400000003</v>
      </c>
      <c r="V267" s="5">
        <f t="shared" si="43"/>
        <v>102006.1671307002</v>
      </c>
      <c r="W267" s="5">
        <f t="shared" si="44"/>
        <v>1139957.1317136097</v>
      </c>
    </row>
    <row r="268" spans="1:23">
      <c r="A268" t="s">
        <v>194</v>
      </c>
      <c r="B268" t="s">
        <v>195</v>
      </c>
      <c r="C268" t="s">
        <v>196</v>
      </c>
      <c r="D268" s="12" t="s">
        <v>1070</v>
      </c>
      <c r="E268" s="5">
        <f>VLOOKUP(A268,'Base Cost'!$A$5:$AF$361,28,FALSE)</f>
        <v>196854.69035845244</v>
      </c>
      <c r="F268" s="5">
        <f>VLOOKUP(A268,'B.spe ed'!$A$5:$R$360,18,FALSE)</f>
        <v>33650.22</v>
      </c>
      <c r="G268" s="5">
        <f>VLOOKUP(A268,'C.DPIA'!$A$5:$M$360,13,FALSE)</f>
        <v>16078.401631150618</v>
      </c>
      <c r="H268" s="5">
        <f>VLOOKUP(A268,D.EL!$A$5:$M$359,13,FALSE)</f>
        <v>0</v>
      </c>
      <c r="I268" s="132">
        <f>VLOOKUP(A268,E.CTE!$A$5:$R$360,18,FALSE)</f>
        <v>0</v>
      </c>
      <c r="J268" s="5">
        <f t="shared" si="36"/>
        <v>246583.31198960307</v>
      </c>
      <c r="K268" s="5">
        <v>245938.62</v>
      </c>
      <c r="L268" s="5">
        <f t="shared" si="37"/>
        <v>246583.31198960307</v>
      </c>
      <c r="M268" s="5">
        <f>VLOOKUP(A268,G.Transportation!$A$5:$G$359,7,FALSE)</f>
        <v>0</v>
      </c>
      <c r="N268" s="5">
        <f t="shared" si="38"/>
        <v>10224.728799999999</v>
      </c>
      <c r="O268" s="5">
        <v>372306.43</v>
      </c>
      <c r="P268">
        <v>38.659999999999997</v>
      </c>
      <c r="Q268" s="5">
        <f t="shared" si="39"/>
        <v>9670.354961200208</v>
      </c>
      <c r="R268" s="1">
        <f>VLOOKUP(A268,'ADM Data'!$A$2:$J$357,10,FALSE)</f>
        <v>25.561821999999999</v>
      </c>
      <c r="S268" s="5">
        <f t="shared" si="40"/>
        <v>10046.549999999999</v>
      </c>
      <c r="T268" s="5">
        <f t="shared" si="41"/>
        <v>0</v>
      </c>
      <c r="U268" s="5">
        <f t="shared" si="42"/>
        <v>1022.47288</v>
      </c>
      <c r="V268" s="5">
        <f t="shared" si="43"/>
        <v>25021.910308080402</v>
      </c>
      <c r="W268" s="5">
        <f t="shared" si="44"/>
        <v>282852.42397768347</v>
      </c>
    </row>
    <row r="269" spans="1:23">
      <c r="A269" t="s">
        <v>670</v>
      </c>
      <c r="B269" t="s">
        <v>671</v>
      </c>
      <c r="C269" t="s">
        <v>111</v>
      </c>
      <c r="D269" s="12" t="s">
        <v>1070</v>
      </c>
      <c r="E269" s="5">
        <f>VLOOKUP(A269,'Base Cost'!$A$5:$AF$361,28,FALSE)</f>
        <v>1542930.425167873</v>
      </c>
      <c r="F269" s="5">
        <f>VLOOKUP(A269,'B.spe ed'!$A$5:$R$360,18,FALSE)</f>
        <v>130697.63999999998</v>
      </c>
      <c r="G269" s="5">
        <f>VLOOKUP(A269,'C.DPIA'!$A$5:$M$360,13,FALSE)</f>
        <v>183920.31685894588</v>
      </c>
      <c r="H269" s="5">
        <f>VLOOKUP(A269,D.EL!$A$5:$M$359,13,FALSE)</f>
        <v>0</v>
      </c>
      <c r="I269" s="132">
        <f>VLOOKUP(A269,E.CTE!$A$5:$R$360,18,FALSE)</f>
        <v>199412.48027981436</v>
      </c>
      <c r="J269" s="5">
        <f t="shared" si="36"/>
        <v>2056960.8623066333</v>
      </c>
      <c r="K269" s="5">
        <v>1686719.7</v>
      </c>
      <c r="L269" s="5">
        <f t="shared" si="37"/>
        <v>2056960.8623066333</v>
      </c>
      <c r="M269" s="5">
        <f>VLOOKUP(A269,G.Transportation!$A$5:$G$359,7,FALSE)</f>
        <v>0</v>
      </c>
      <c r="N269" s="5">
        <f t="shared" si="38"/>
        <v>72748.333200000008</v>
      </c>
      <c r="O269" s="5">
        <v>1820675.56</v>
      </c>
      <c r="P269">
        <v>187.67</v>
      </c>
      <c r="Q269" s="5">
        <f t="shared" si="39"/>
        <v>9741.5536505568289</v>
      </c>
      <c r="R269" s="1">
        <f>VLOOKUP(A269,'ADM Data'!$A$2:$J$357,10,FALSE)</f>
        <v>181.870833</v>
      </c>
      <c r="S269" s="5">
        <f t="shared" si="40"/>
        <v>11710.01</v>
      </c>
      <c r="T269" s="5">
        <f t="shared" si="41"/>
        <v>0</v>
      </c>
      <c r="U269" s="5">
        <f t="shared" si="42"/>
        <v>7274.8333199999997</v>
      </c>
      <c r="V269" s="5">
        <f t="shared" si="43"/>
        <v>178029.39363954062</v>
      </c>
      <c r="W269" s="5">
        <f t="shared" si="44"/>
        <v>2315013.4224661742</v>
      </c>
    </row>
    <row r="270" spans="1:23">
      <c r="A270" t="s">
        <v>686</v>
      </c>
      <c r="B270" t="s">
        <v>2009</v>
      </c>
      <c r="C270" t="s">
        <v>75</v>
      </c>
      <c r="D270" s="12" t="s">
        <v>1070</v>
      </c>
      <c r="E270" s="5">
        <f>VLOOKUP(A270,'Base Cost'!$A$5:$AF$361,28,FALSE)</f>
        <v>1789125.3578297468</v>
      </c>
      <c r="F270" s="5">
        <f>VLOOKUP(A270,'B.spe ed'!$A$5:$R$360,18,FALSE)</f>
        <v>227271.87</v>
      </c>
      <c r="G270" s="5">
        <f>VLOOKUP(A270,'C.DPIA'!$A$5:$M$360,13,FALSE)</f>
        <v>193049.21525577997</v>
      </c>
      <c r="H270" s="5">
        <f>VLOOKUP(A270,D.EL!$A$5:$M$359,13,FALSE)</f>
        <v>7798.2113820000013</v>
      </c>
      <c r="I270" s="132">
        <f>VLOOKUP(A270,E.CTE!$A$5:$R$360,18,FALSE)</f>
        <v>0</v>
      </c>
      <c r="J270" s="5">
        <f t="shared" si="36"/>
        <v>2217244.6544675268</v>
      </c>
      <c r="K270" s="5">
        <v>1571262.1</v>
      </c>
      <c r="L270" s="5">
        <f t="shared" si="37"/>
        <v>2217244.6544675268</v>
      </c>
      <c r="M270" s="5">
        <f>VLOOKUP(A270,G.Transportation!$A$5:$G$359,7,FALSE)</f>
        <v>0</v>
      </c>
      <c r="N270" s="5">
        <f t="shared" si="38"/>
        <v>87409.301600000006</v>
      </c>
      <c r="O270" s="5">
        <v>1552564.78</v>
      </c>
      <c r="P270">
        <v>185.96</v>
      </c>
      <c r="Q270" s="5">
        <f t="shared" si="39"/>
        <v>8388.9979393417943</v>
      </c>
      <c r="R270" s="1">
        <f>VLOOKUP(A270,'ADM Data'!$A$2:$J$357,10,FALSE)</f>
        <v>218.52325400000001</v>
      </c>
      <c r="S270" s="5">
        <f t="shared" si="40"/>
        <v>10546.49</v>
      </c>
      <c r="T270" s="5">
        <f t="shared" si="41"/>
        <v>0</v>
      </c>
      <c r="U270" s="5">
        <f t="shared" si="42"/>
        <v>8740.9301599999999</v>
      </c>
      <c r="V270" s="5">
        <f t="shared" si="43"/>
        <v>213907.64953366283</v>
      </c>
      <c r="W270" s="5">
        <f t="shared" si="44"/>
        <v>2527302.5357611896</v>
      </c>
    </row>
    <row r="271" spans="1:23">
      <c r="A271" t="s">
        <v>362</v>
      </c>
      <c r="B271" t="s">
        <v>363</v>
      </c>
      <c r="C271" t="s">
        <v>93</v>
      </c>
      <c r="D271" s="12" t="s">
        <v>1070</v>
      </c>
      <c r="E271" s="5">
        <f>VLOOKUP(A271,'Base Cost'!$A$5:$AF$361,28,FALSE)</f>
        <v>366214.11609520682</v>
      </c>
      <c r="F271" s="5">
        <f>VLOOKUP(A271,'B.spe ed'!$A$5:$R$360,18,FALSE)</f>
        <v>63430.81</v>
      </c>
      <c r="G271" s="5">
        <f>VLOOKUP(A271,'C.DPIA'!$A$5:$M$360,13,FALSE)</f>
        <v>70993.551666775908</v>
      </c>
      <c r="H271" s="5">
        <f>VLOOKUP(A271,D.EL!$A$5:$M$359,13,FALSE)</f>
        <v>0</v>
      </c>
      <c r="I271" s="132">
        <f>VLOOKUP(A271,E.CTE!$A$5:$R$360,18,FALSE)</f>
        <v>0</v>
      </c>
      <c r="J271" s="5">
        <f t="shared" si="36"/>
        <v>500638.47776198271</v>
      </c>
      <c r="K271" s="5">
        <v>702310.54</v>
      </c>
      <c r="L271" s="5">
        <f t="shared" si="37"/>
        <v>500638.47776198271</v>
      </c>
      <c r="M271" s="5">
        <f>VLOOKUP(A271,G.Transportation!$A$5:$G$359,7,FALSE)</f>
        <v>13371.800000000001</v>
      </c>
      <c r="N271" s="5">
        <f t="shared" si="38"/>
        <v>19111.044399999999</v>
      </c>
      <c r="O271" s="5">
        <v>652891.56999999995</v>
      </c>
      <c r="P271">
        <v>63.91</v>
      </c>
      <c r="Q271" s="5">
        <f t="shared" si="39"/>
        <v>10255.876745423251</v>
      </c>
      <c r="R271" s="1">
        <f>VLOOKUP(A271,'ADM Data'!$A$2:$J$357,10,FALSE)</f>
        <v>47.777611</v>
      </c>
      <c r="S271" s="5">
        <f t="shared" si="40"/>
        <v>11158.39</v>
      </c>
      <c r="T271" s="5">
        <f t="shared" si="41"/>
        <v>0</v>
      </c>
      <c r="U271" s="5">
        <f t="shared" si="42"/>
        <v>1911.1044400000001</v>
      </c>
      <c r="V271" s="5">
        <f t="shared" si="43"/>
        <v>46768.461855980197</v>
      </c>
      <c r="W271" s="5">
        <f t="shared" si="44"/>
        <v>581800.88845796289</v>
      </c>
    </row>
    <row r="272" spans="1:23">
      <c r="A272" t="s">
        <v>566</v>
      </c>
      <c r="B272" t="s">
        <v>2806</v>
      </c>
      <c r="C272" t="s">
        <v>93</v>
      </c>
      <c r="D272" s="12" t="s">
        <v>1070</v>
      </c>
      <c r="E272" s="5">
        <f>VLOOKUP(A272,'Base Cost'!$A$5:$AF$361,28,FALSE)</f>
        <v>502196.44283721939</v>
      </c>
      <c r="F272" s="5">
        <f>VLOOKUP(A272,'B.spe ed'!$A$5:$R$360,18,FALSE)</f>
        <v>99432.72</v>
      </c>
      <c r="G272" s="5">
        <f>VLOOKUP(A272,'C.DPIA'!$A$5:$M$360,13,FALSE)</f>
        <v>90232.697805066491</v>
      </c>
      <c r="H272" s="5">
        <f>VLOOKUP(A272,D.EL!$A$5:$M$359,13,FALSE)</f>
        <v>6569.4215963177367</v>
      </c>
      <c r="I272" s="132">
        <f>VLOOKUP(A272,E.CTE!$A$5:$R$360,18,FALSE)</f>
        <v>0</v>
      </c>
      <c r="J272" s="5">
        <f t="shared" si="36"/>
        <v>698431.28223860369</v>
      </c>
      <c r="K272" s="5">
        <v>424858.95</v>
      </c>
      <c r="L272" s="5">
        <f t="shared" si="37"/>
        <v>698431.28223860369</v>
      </c>
      <c r="M272" s="5">
        <f>VLOOKUP(A272,G.Transportation!$A$5:$G$359,7,FALSE)</f>
        <v>0</v>
      </c>
      <c r="N272" s="5">
        <f t="shared" si="38"/>
        <v>24290.108800000002</v>
      </c>
      <c r="O272" s="5">
        <v>1323629.8899999999</v>
      </c>
      <c r="P272">
        <v>168.17</v>
      </c>
      <c r="Q272" s="5">
        <f t="shared" si="39"/>
        <v>7910.8648605577691</v>
      </c>
      <c r="R272" s="1">
        <f>VLOOKUP(A272,'ADM Data'!$A$2:$J$357,10,FALSE)</f>
        <v>60.725272000000004</v>
      </c>
      <c r="S272" s="5">
        <f t="shared" si="40"/>
        <v>11901.49</v>
      </c>
      <c r="T272" s="5">
        <f t="shared" si="41"/>
        <v>0</v>
      </c>
      <c r="U272" s="5">
        <f t="shared" si="42"/>
        <v>2429.0108800000003</v>
      </c>
      <c r="V272" s="5">
        <f t="shared" si="43"/>
        <v>59442.64494987041</v>
      </c>
      <c r="W272" s="5">
        <f t="shared" si="44"/>
        <v>784593.04686847411</v>
      </c>
    </row>
    <row r="273" spans="1:23">
      <c r="A273" t="s">
        <v>753</v>
      </c>
      <c r="B273" t="s">
        <v>2027</v>
      </c>
      <c r="C273" t="s">
        <v>98</v>
      </c>
      <c r="D273" s="12" t="s">
        <v>1070</v>
      </c>
      <c r="E273" s="5">
        <f>VLOOKUP(A273,'Base Cost'!$A$5:$AF$361,28,FALSE)</f>
        <v>478449.40514582791</v>
      </c>
      <c r="F273" s="5">
        <f>VLOOKUP(A273,'B.spe ed'!$A$5:$R$360,18,FALSE)</f>
        <v>115573.81000000001</v>
      </c>
      <c r="G273" s="5">
        <f>VLOOKUP(A273,'C.DPIA'!$A$5:$M$360,13,FALSE)</f>
        <v>44500.767707827406</v>
      </c>
      <c r="H273" s="5">
        <f>VLOOKUP(A273,D.EL!$A$5:$M$359,13,FALSE)</f>
        <v>0</v>
      </c>
      <c r="I273" s="132">
        <f>VLOOKUP(A273,E.CTE!$A$5:$R$360,18,FALSE)</f>
        <v>0</v>
      </c>
      <c r="J273" s="5">
        <f t="shared" si="36"/>
        <v>638523.98285365535</v>
      </c>
      <c r="K273" s="5">
        <v>686660.6</v>
      </c>
      <c r="L273" s="5">
        <f t="shared" si="37"/>
        <v>638523.98285365535</v>
      </c>
      <c r="M273" s="5">
        <f>VLOOKUP(A273,G.Transportation!$A$5:$G$359,7,FALSE)</f>
        <v>0</v>
      </c>
      <c r="N273" s="5">
        <f t="shared" si="38"/>
        <v>24974.309600000001</v>
      </c>
      <c r="O273" s="5">
        <v>667452.53</v>
      </c>
      <c r="P273">
        <v>77.44</v>
      </c>
      <c r="Q273" s="5">
        <f t="shared" si="39"/>
        <v>8659.0434555785123</v>
      </c>
      <c r="R273" s="1">
        <f>VLOOKUP(A273,'ADM Data'!$A$2:$J$357,10,FALSE)</f>
        <v>62.435774000000002</v>
      </c>
      <c r="S273" s="5">
        <f t="shared" si="40"/>
        <v>10626.89</v>
      </c>
      <c r="T273" s="5">
        <f t="shared" si="41"/>
        <v>0</v>
      </c>
      <c r="U273" s="5">
        <f t="shared" si="42"/>
        <v>2497.4309600000001</v>
      </c>
      <c r="V273" s="5">
        <f t="shared" si="43"/>
        <v>61117.018068726808</v>
      </c>
      <c r="W273" s="5">
        <f t="shared" si="44"/>
        <v>727112.74148238217</v>
      </c>
    </row>
    <row r="274" spans="1:23">
      <c r="A274" t="s">
        <v>750</v>
      </c>
      <c r="B274" t="s">
        <v>2026</v>
      </c>
      <c r="C274" t="s">
        <v>752</v>
      </c>
      <c r="D274" s="12" t="s">
        <v>1070</v>
      </c>
      <c r="E274" s="5">
        <f>VLOOKUP(A274,'Base Cost'!$A$5:$AF$361,28,FALSE)</f>
        <v>2975508.6711171321</v>
      </c>
      <c r="F274" s="5">
        <f>VLOOKUP(A274,'B.spe ed'!$A$5:$R$360,18,FALSE)</f>
        <v>369755.287732</v>
      </c>
      <c r="G274" s="5">
        <f>VLOOKUP(A274,'C.DPIA'!$A$5:$M$360,13,FALSE)</f>
        <v>416516.29070062825</v>
      </c>
      <c r="H274" s="5">
        <f>VLOOKUP(A274,D.EL!$A$5:$M$359,13,FALSE)</f>
        <v>0</v>
      </c>
      <c r="I274" s="132">
        <f>VLOOKUP(A274,E.CTE!$A$5:$R$360,18,FALSE)</f>
        <v>0</v>
      </c>
      <c r="J274" s="5">
        <f t="shared" si="36"/>
        <v>3761780.2495497605</v>
      </c>
      <c r="K274" s="5">
        <v>3133627.44</v>
      </c>
      <c r="L274" s="5">
        <f t="shared" si="37"/>
        <v>3761780.2495497605</v>
      </c>
      <c r="M274" s="5">
        <f>VLOOKUP(A274,G.Transportation!$A$5:$G$359,7,FALSE)</f>
        <v>68196.180000000008</v>
      </c>
      <c r="N274" s="5">
        <f t="shared" si="38"/>
        <v>143864.58200000002</v>
      </c>
      <c r="O274" s="5">
        <v>3067889.33</v>
      </c>
      <c r="P274">
        <v>360.6</v>
      </c>
      <c r="Q274" s="5">
        <f t="shared" si="39"/>
        <v>8547.815246810871</v>
      </c>
      <c r="R274" s="1">
        <f>VLOOKUP(A274,'ADM Data'!$A$2:$J$357,10,FALSE)</f>
        <v>359.66145500000005</v>
      </c>
      <c r="S274" s="5">
        <f t="shared" si="40"/>
        <v>11048.84</v>
      </c>
      <c r="T274" s="5">
        <f t="shared" si="41"/>
        <v>0</v>
      </c>
      <c r="U274" s="5">
        <f t="shared" si="42"/>
        <v>14386.458200000001</v>
      </c>
      <c r="V274" s="5">
        <f t="shared" si="43"/>
        <v>352064.75767978106</v>
      </c>
      <c r="W274" s="5">
        <f t="shared" si="44"/>
        <v>4340292.2274295418</v>
      </c>
    </row>
    <row r="275" spans="1:23">
      <c r="A275" t="s">
        <v>618</v>
      </c>
      <c r="B275" t="s">
        <v>619</v>
      </c>
      <c r="C275" t="s">
        <v>125</v>
      </c>
      <c r="D275" s="12" t="s">
        <v>1070</v>
      </c>
      <c r="E275" s="5">
        <f>VLOOKUP(A275,'Base Cost'!$A$5:$AF$361,28,FALSE)</f>
        <v>1584117.2087359431</v>
      </c>
      <c r="F275" s="5">
        <f>VLOOKUP(A275,'B.spe ed'!$A$5:$R$360,18,FALSE)</f>
        <v>92376.17</v>
      </c>
      <c r="G275" s="5">
        <f>VLOOKUP(A275,'C.DPIA'!$A$5:$M$360,13,FALSE)</f>
        <v>184399.89262743562</v>
      </c>
      <c r="H275" s="5">
        <f>VLOOKUP(A275,D.EL!$A$5:$M$359,13,FALSE)</f>
        <v>0</v>
      </c>
      <c r="I275" s="132">
        <f>VLOOKUP(A275,E.CTE!$A$5:$R$360,18,FALSE)</f>
        <v>0</v>
      </c>
      <c r="J275" s="5">
        <f t="shared" si="36"/>
        <v>1860893.2713633785</v>
      </c>
      <c r="K275" s="5">
        <v>1471037.62</v>
      </c>
      <c r="L275" s="5">
        <f t="shared" si="37"/>
        <v>1860893.2713633785</v>
      </c>
      <c r="M275" s="5">
        <f>VLOOKUP(A275,G.Transportation!$A$5:$G$359,7,FALSE)</f>
        <v>0</v>
      </c>
      <c r="N275" s="5">
        <f t="shared" si="38"/>
        <v>76009.301999999996</v>
      </c>
      <c r="O275" s="5">
        <v>0</v>
      </c>
      <c r="P275">
        <v>0</v>
      </c>
      <c r="Q275" s="5">
        <f t="shared" si="39"/>
        <v>0</v>
      </c>
      <c r="R275" s="1">
        <f>VLOOKUP(A275,'ADM Data'!$A$2:$J$357,10,FALSE)</f>
        <v>190.02325500000001</v>
      </c>
      <c r="S275" s="5">
        <f t="shared" si="40"/>
        <v>10192.98</v>
      </c>
      <c r="T275" s="5">
        <f t="shared" si="41"/>
        <v>0</v>
      </c>
      <c r="U275" s="5">
        <f t="shared" si="42"/>
        <v>7600.9302000000007</v>
      </c>
      <c r="V275" s="5">
        <f t="shared" si="43"/>
        <v>186009.62181254101</v>
      </c>
      <c r="W275" s="5">
        <f t="shared" si="44"/>
        <v>2130513.1253759195</v>
      </c>
    </row>
    <row r="276" spans="1:23">
      <c r="A276" t="s">
        <v>2814</v>
      </c>
      <c r="B276" t="s">
        <v>2815</v>
      </c>
      <c r="C276" t="s">
        <v>80</v>
      </c>
      <c r="D276" s="12" t="s">
        <v>1070</v>
      </c>
      <c r="E276" s="5">
        <f>VLOOKUP(A276,'Base Cost'!$A$5:$AF$361,28,FALSE)</f>
        <v>1523000.2088867873</v>
      </c>
      <c r="F276" s="5">
        <f>VLOOKUP(A276,'B.spe ed'!$A$5:$R$360,18,FALSE)</f>
        <v>243737.94</v>
      </c>
      <c r="G276" s="5">
        <f>VLOOKUP(A276,'C.DPIA'!$A$5:$M$360,13,FALSE)</f>
        <v>44387.335664650309</v>
      </c>
      <c r="H276" s="5">
        <f>VLOOKUP(A276,D.EL!$A$5:$M$359,13,FALSE)</f>
        <v>29875.335798836775</v>
      </c>
      <c r="I276" s="132">
        <f>VLOOKUP(A276,E.CTE!$A$5:$R$360,18,FALSE)</f>
        <v>0</v>
      </c>
      <c r="J276" s="5">
        <f t="shared" si="36"/>
        <v>1841000.8203502744</v>
      </c>
      <c r="K276" s="5">
        <v>1250526.04</v>
      </c>
      <c r="L276" s="5">
        <f t="shared" si="37"/>
        <v>1841000.8203502744</v>
      </c>
      <c r="M276" s="5">
        <f>VLOOKUP(A276,G.Transportation!$A$5:$G$359,7,FALSE)</f>
        <v>0</v>
      </c>
      <c r="N276" s="5">
        <f t="shared" si="38"/>
        <v>66518.9136</v>
      </c>
      <c r="O276" s="5">
        <v>0</v>
      </c>
      <c r="P276">
        <v>0</v>
      </c>
      <c r="Q276" s="5">
        <f t="shared" si="39"/>
        <v>0</v>
      </c>
      <c r="R276" s="1">
        <f>VLOOKUP(A276,'ADM Data'!$A$2:$J$357,10,FALSE)</f>
        <v>166.29728399999999</v>
      </c>
      <c r="S276" s="5">
        <f t="shared" si="40"/>
        <v>11470.54</v>
      </c>
      <c r="T276" s="5">
        <f t="shared" si="41"/>
        <v>0</v>
      </c>
      <c r="U276" s="5">
        <f t="shared" si="42"/>
        <v>6651.8913599999996</v>
      </c>
      <c r="V276" s="5">
        <f t="shared" si="43"/>
        <v>162784.78602680878</v>
      </c>
      <c r="W276" s="5">
        <f t="shared" si="44"/>
        <v>2076956.4113370832</v>
      </c>
    </row>
    <row r="277" spans="1:23">
      <c r="A277" t="s">
        <v>764</v>
      </c>
      <c r="B277" t="s">
        <v>2029</v>
      </c>
      <c r="C277" t="s">
        <v>68</v>
      </c>
      <c r="D277" s="12" t="s">
        <v>1070</v>
      </c>
      <c r="E277" s="5">
        <f>VLOOKUP(A277,'Base Cost'!$A$5:$AF$361,28,FALSE)</f>
        <v>2113821.4353873245</v>
      </c>
      <c r="F277" s="5">
        <f>VLOOKUP(A277,'B.spe ed'!$A$5:$R$360,18,FALSE)</f>
        <v>460696.92</v>
      </c>
      <c r="G277" s="5">
        <f>VLOOKUP(A277,'C.DPIA'!$A$5:$M$360,13,FALSE)</f>
        <v>409940.77243658097</v>
      </c>
      <c r="H277" s="5">
        <f>VLOOKUP(A277,D.EL!$A$5:$M$359,13,FALSE)</f>
        <v>0</v>
      </c>
      <c r="I277" s="132">
        <f>VLOOKUP(A277,E.CTE!$A$5:$R$360,18,FALSE)</f>
        <v>0</v>
      </c>
      <c r="J277" s="5">
        <f t="shared" si="36"/>
        <v>2984459.1278239056</v>
      </c>
      <c r="K277" s="5">
        <v>1137665.28</v>
      </c>
      <c r="L277" s="5">
        <f t="shared" si="37"/>
        <v>2984459.1278239056</v>
      </c>
      <c r="M277" s="5">
        <f>VLOOKUP(A277,G.Transportation!$A$5:$G$359,7,FALSE)</f>
        <v>0</v>
      </c>
      <c r="N277" s="5">
        <f t="shared" si="38"/>
        <v>110353.63239999999</v>
      </c>
      <c r="O277" s="5">
        <v>1781188.33</v>
      </c>
      <c r="P277">
        <v>165.38</v>
      </c>
      <c r="Q277" s="5">
        <f t="shared" si="39"/>
        <v>10810.356514693434</v>
      </c>
      <c r="R277" s="1">
        <f>VLOOKUP(A277,'ADM Data'!$A$2:$J$357,10,FALSE)</f>
        <v>275.88408099999998</v>
      </c>
      <c r="S277" s="5">
        <f t="shared" si="40"/>
        <v>11217.8</v>
      </c>
      <c r="T277" s="5">
        <f t="shared" si="41"/>
        <v>0</v>
      </c>
      <c r="U277" s="5">
        <f t="shared" si="42"/>
        <v>11035.363239999999</v>
      </c>
      <c r="V277" s="5">
        <f t="shared" si="43"/>
        <v>270056.91261793423</v>
      </c>
      <c r="W277" s="5">
        <f t="shared" si="44"/>
        <v>3375905.0360818398</v>
      </c>
    </row>
    <row r="278" spans="1:23">
      <c r="A278" t="s">
        <v>510</v>
      </c>
      <c r="B278" t="s">
        <v>511</v>
      </c>
      <c r="C278" t="s">
        <v>80</v>
      </c>
      <c r="D278" s="12" t="s">
        <v>1070</v>
      </c>
      <c r="E278" s="5">
        <f>VLOOKUP(A278,'Base Cost'!$A$5:$AF$361,28,FALSE)</f>
        <v>760234.71548190771</v>
      </c>
      <c r="F278" s="5">
        <f>VLOOKUP(A278,'B.spe ed'!$A$5:$R$360,18,FALSE)</f>
        <v>97935.9</v>
      </c>
      <c r="G278" s="5">
        <f>VLOOKUP(A278,'C.DPIA'!$A$5:$M$360,13,FALSE)</f>
        <v>108043.5291412723</v>
      </c>
      <c r="H278" s="5">
        <f>VLOOKUP(A278,D.EL!$A$5:$M$359,13,FALSE)</f>
        <v>0</v>
      </c>
      <c r="I278" s="132">
        <f>VLOOKUP(A278,E.CTE!$A$5:$R$360,18,FALSE)</f>
        <v>0</v>
      </c>
      <c r="J278" s="5">
        <f t="shared" si="36"/>
        <v>966214.14462318004</v>
      </c>
      <c r="K278" s="5">
        <v>725442.46</v>
      </c>
      <c r="L278" s="5">
        <f t="shared" si="37"/>
        <v>966214.14462318004</v>
      </c>
      <c r="M278" s="5">
        <f>VLOOKUP(A278,G.Transportation!$A$5:$G$359,7,FALSE)</f>
        <v>0</v>
      </c>
      <c r="N278" s="5">
        <f t="shared" si="38"/>
        <v>36383.431600000004</v>
      </c>
      <c r="O278" s="5">
        <v>1129293.8799999999</v>
      </c>
      <c r="P278">
        <v>122.5</v>
      </c>
      <c r="Q278" s="5">
        <f t="shared" si="39"/>
        <v>9258.8055510204067</v>
      </c>
      <c r="R278" s="1">
        <f>VLOOKUP(A278,'ADM Data'!$A$2:$J$357,10,FALSE)</f>
        <v>90.958579</v>
      </c>
      <c r="S278" s="5">
        <f t="shared" si="40"/>
        <v>11022.57</v>
      </c>
      <c r="T278" s="5">
        <f t="shared" si="41"/>
        <v>0</v>
      </c>
      <c r="U278" s="5">
        <f t="shared" si="42"/>
        <v>3638.3431599999999</v>
      </c>
      <c r="V278" s="5">
        <f t="shared" si="43"/>
        <v>89037.370086077804</v>
      </c>
      <c r="W278" s="5">
        <f t="shared" si="44"/>
        <v>1095273.2894692579</v>
      </c>
    </row>
    <row r="279" spans="1:23">
      <c r="A279" t="s">
        <v>610</v>
      </c>
      <c r="B279" t="s">
        <v>611</v>
      </c>
      <c r="C279" t="s">
        <v>80</v>
      </c>
      <c r="D279" s="12" t="s">
        <v>1070</v>
      </c>
      <c r="E279" s="5">
        <f>VLOOKUP(A279,'Base Cost'!$A$5:$AF$361,28,FALSE)</f>
        <v>826721.20536237257</v>
      </c>
      <c r="F279" s="5">
        <f>VLOOKUP(A279,'B.spe ed'!$A$5:$R$360,18,FALSE)</f>
        <v>9457.85</v>
      </c>
      <c r="G279" s="5">
        <f>VLOOKUP(A279,'C.DPIA'!$A$5:$M$360,13,FALSE)</f>
        <v>21090.304671134854</v>
      </c>
      <c r="H279" s="5">
        <f>VLOOKUP(A279,D.EL!$A$5:$M$359,13,FALSE)</f>
        <v>0</v>
      </c>
      <c r="I279" s="132">
        <f>VLOOKUP(A279,E.CTE!$A$5:$R$360,18,FALSE)</f>
        <v>0</v>
      </c>
      <c r="J279" s="5">
        <f t="shared" si="36"/>
        <v>857269.36003350734</v>
      </c>
      <c r="K279" s="5">
        <v>672850.57</v>
      </c>
      <c r="L279" s="5">
        <f t="shared" si="37"/>
        <v>857269.36003350734</v>
      </c>
      <c r="M279" s="5">
        <f>VLOOKUP(A279,G.Transportation!$A$5:$G$359,7,FALSE)</f>
        <v>0</v>
      </c>
      <c r="N279" s="5">
        <f t="shared" si="38"/>
        <v>38326.2376</v>
      </c>
      <c r="O279" s="5">
        <v>0</v>
      </c>
      <c r="P279">
        <v>0</v>
      </c>
      <c r="Q279" s="5">
        <f t="shared" si="39"/>
        <v>0</v>
      </c>
      <c r="R279" s="1">
        <f>VLOOKUP(A279,'ADM Data'!$A$2:$J$357,10,FALSE)</f>
        <v>95.815594000000004</v>
      </c>
      <c r="S279" s="5">
        <f t="shared" si="40"/>
        <v>9347.08</v>
      </c>
      <c r="T279" s="5">
        <f t="shared" si="41"/>
        <v>0</v>
      </c>
      <c r="U279" s="5">
        <f t="shared" si="42"/>
        <v>3832.6237600000004</v>
      </c>
      <c r="V279" s="5">
        <f t="shared" si="43"/>
        <v>93791.796186650798</v>
      </c>
      <c r="W279" s="5">
        <f t="shared" si="44"/>
        <v>993220.01758015808</v>
      </c>
    </row>
    <row r="280" spans="1:23">
      <c r="A280" t="s">
        <v>512</v>
      </c>
      <c r="B280" t="s">
        <v>1942</v>
      </c>
      <c r="C280" t="s">
        <v>93</v>
      </c>
      <c r="D280" s="12" t="s">
        <v>1070</v>
      </c>
      <c r="E280" s="5">
        <f>VLOOKUP(A280,'Base Cost'!$A$5:$AF$361,28,FALSE)</f>
        <v>2410615.5853927466</v>
      </c>
      <c r="F280" s="5">
        <f>VLOOKUP(A280,'B.spe ed'!$A$5:$R$360,18,FALSE)</f>
        <v>240396.35</v>
      </c>
      <c r="G280" s="5">
        <f>VLOOKUP(A280,'C.DPIA'!$A$5:$M$360,13,FALSE)</f>
        <v>252091.34870524012</v>
      </c>
      <c r="H280" s="5">
        <f>VLOOKUP(A280,D.EL!$A$5:$M$359,13,FALSE)</f>
        <v>0</v>
      </c>
      <c r="I280" s="132">
        <f>VLOOKUP(A280,E.CTE!$A$5:$R$360,18,FALSE)</f>
        <v>0</v>
      </c>
      <c r="J280" s="5">
        <f t="shared" si="36"/>
        <v>2903103.2840979868</v>
      </c>
      <c r="K280" s="5">
        <v>1606809</v>
      </c>
      <c r="L280" s="5">
        <f t="shared" si="37"/>
        <v>2903103.2840979868</v>
      </c>
      <c r="M280" s="5">
        <f>VLOOKUP(A280,G.Transportation!$A$5:$G$359,7,FALSE)</f>
        <v>0</v>
      </c>
      <c r="N280" s="5">
        <f t="shared" si="38"/>
        <v>117232.66760000002</v>
      </c>
      <c r="O280" s="5">
        <v>1641924.96</v>
      </c>
      <c r="P280">
        <v>213.24</v>
      </c>
      <c r="Q280" s="5">
        <f t="shared" si="39"/>
        <v>7739.9719527293182</v>
      </c>
      <c r="R280" s="1">
        <f>VLOOKUP(A280,'ADM Data'!$A$2:$J$357,10,FALSE)</f>
        <v>293.08166900000003</v>
      </c>
      <c r="S280" s="5">
        <f t="shared" si="40"/>
        <v>10305.44</v>
      </c>
      <c r="T280" s="5">
        <f t="shared" si="41"/>
        <v>0</v>
      </c>
      <c r="U280" s="5">
        <f t="shared" si="42"/>
        <v>11723.266760000002</v>
      </c>
      <c r="V280" s="5">
        <f t="shared" si="43"/>
        <v>286891.25660371588</v>
      </c>
      <c r="W280" s="5">
        <f t="shared" si="44"/>
        <v>3318950.4750617025</v>
      </c>
    </row>
    <row r="281" spans="1:23">
      <c r="A281" t="s">
        <v>568</v>
      </c>
      <c r="B281" t="s">
        <v>1955</v>
      </c>
      <c r="C281" t="s">
        <v>93</v>
      </c>
      <c r="D281" s="12" t="s">
        <v>1070</v>
      </c>
      <c r="E281" s="5">
        <f>VLOOKUP(A281,'Base Cost'!$A$5:$AF$361,28,FALSE)</f>
        <v>1950643.1897811131</v>
      </c>
      <c r="F281" s="5">
        <f>VLOOKUP(A281,'B.spe ed'!$A$5:$R$360,18,FALSE)</f>
        <v>179570.39</v>
      </c>
      <c r="G281" s="5">
        <f>VLOOKUP(A281,'C.DPIA'!$A$5:$M$360,13,FALSE)</f>
        <v>241336.03462310793</v>
      </c>
      <c r="H281" s="5">
        <f>VLOOKUP(A281,D.EL!$A$5:$M$359,13,FALSE)</f>
        <v>17772.207804000001</v>
      </c>
      <c r="I281" s="132">
        <f>VLOOKUP(A281,E.CTE!$A$5:$R$360,18,FALSE)</f>
        <v>0</v>
      </c>
      <c r="J281" s="5">
        <f t="shared" si="36"/>
        <v>2389321.8222082211</v>
      </c>
      <c r="K281" s="5">
        <v>1852605.43</v>
      </c>
      <c r="L281" s="5">
        <f t="shared" si="37"/>
        <v>2389321.8222082211</v>
      </c>
      <c r="M281" s="5">
        <f>VLOOKUP(A281,G.Transportation!$A$5:$G$359,7,FALSE)</f>
        <v>0</v>
      </c>
      <c r="N281" s="5">
        <f t="shared" si="38"/>
        <v>94689.654799999989</v>
      </c>
      <c r="O281" s="5">
        <v>1605199.07</v>
      </c>
      <c r="P281">
        <v>211.3</v>
      </c>
      <c r="Q281" s="5">
        <f t="shared" si="39"/>
        <v>7636.8574254614286</v>
      </c>
      <c r="R281" s="1">
        <f>VLOOKUP(A281,'ADM Data'!$A$2:$J$357,10,FALSE)</f>
        <v>236.72413699999998</v>
      </c>
      <c r="S281" s="5">
        <f t="shared" si="40"/>
        <v>10493.28</v>
      </c>
      <c r="T281" s="5">
        <f t="shared" si="41"/>
        <v>0</v>
      </c>
      <c r="U281" s="5">
        <f t="shared" si="42"/>
        <v>9468.9654799999989</v>
      </c>
      <c r="V281" s="5">
        <f t="shared" si="43"/>
        <v>231724.0971231134</v>
      </c>
      <c r="W281" s="5">
        <f t="shared" si="44"/>
        <v>2725204.5396113344</v>
      </c>
    </row>
    <row r="282" spans="1:23">
      <c r="A282" t="s">
        <v>263</v>
      </c>
      <c r="B282" t="s">
        <v>264</v>
      </c>
      <c r="C282" t="s">
        <v>93</v>
      </c>
      <c r="D282" s="12" t="s">
        <v>1070</v>
      </c>
      <c r="E282" s="5">
        <f>VLOOKUP(A282,'Base Cost'!$A$5:$AF$361,28,FALSE)</f>
        <v>1768572.4273770202</v>
      </c>
      <c r="F282" s="5">
        <f>VLOOKUP(A282,'B.spe ed'!$A$5:$R$360,18,FALSE)</f>
        <v>435354.79</v>
      </c>
      <c r="G282" s="5">
        <f>VLOOKUP(A282,'C.DPIA'!$A$5:$M$360,13,FALSE)</f>
        <v>222316.05768026545</v>
      </c>
      <c r="H282" s="5">
        <f>VLOOKUP(A282,D.EL!$A$5:$M$359,13,FALSE)</f>
        <v>11162.99134984561</v>
      </c>
      <c r="I282" s="132">
        <f>VLOOKUP(A282,E.CTE!$A$5:$R$360,18,FALSE)</f>
        <v>0</v>
      </c>
      <c r="J282" s="5">
        <f t="shared" si="36"/>
        <v>2437406.2664071312</v>
      </c>
      <c r="K282" s="5">
        <v>2023516.06</v>
      </c>
      <c r="L282" s="5">
        <f t="shared" si="37"/>
        <v>2437406.2664071312</v>
      </c>
      <c r="M282" s="5">
        <f>VLOOKUP(A282,G.Transportation!$A$5:$G$359,7,FALSE)</f>
        <v>0</v>
      </c>
      <c r="N282" s="5">
        <f t="shared" si="38"/>
        <v>86602.245200000005</v>
      </c>
      <c r="O282" s="5">
        <v>2167852.91</v>
      </c>
      <c r="P282">
        <v>227.66</v>
      </c>
      <c r="Q282" s="5">
        <f t="shared" si="39"/>
        <v>9562.4067592023202</v>
      </c>
      <c r="R282" s="1">
        <f>VLOOKUP(A282,'ADM Data'!$A$2:$J$357,10,FALSE)</f>
        <v>216.50561300000001</v>
      </c>
      <c r="S282" s="5">
        <f t="shared" si="40"/>
        <v>11657.94</v>
      </c>
      <c r="T282" s="5">
        <f t="shared" si="41"/>
        <v>0</v>
      </c>
      <c r="U282" s="5">
        <f t="shared" si="42"/>
        <v>8660.2245199999998</v>
      </c>
      <c r="V282" s="5">
        <f t="shared" si="43"/>
        <v>211932.62474333661</v>
      </c>
      <c r="W282" s="5">
        <f t="shared" si="44"/>
        <v>2744601.360870468</v>
      </c>
    </row>
    <row r="283" spans="1:23">
      <c r="A283" t="s">
        <v>2778</v>
      </c>
      <c r="B283" t="s">
        <v>2779</v>
      </c>
      <c r="C283" t="s">
        <v>1458</v>
      </c>
      <c r="D283" s="12" t="s">
        <v>1070</v>
      </c>
      <c r="E283" s="5">
        <f>VLOOKUP(A283,'Base Cost'!$A$5:$AF$361,28,FALSE)</f>
        <v>1438978.6342310195</v>
      </c>
      <c r="F283" s="5">
        <f>VLOOKUP(A283,'B.spe ed'!$A$5:$R$360,18,FALSE)</f>
        <v>186894.27000000002</v>
      </c>
      <c r="G283" s="5">
        <f>VLOOKUP(A283,'C.DPIA'!$A$5:$M$360,13,FALSE)</f>
        <v>300.61047311316912</v>
      </c>
      <c r="H283" s="5">
        <f>VLOOKUP(A283,D.EL!$A$5:$M$359,13,FALSE)</f>
        <v>0</v>
      </c>
      <c r="I283" s="132">
        <f>VLOOKUP(A283,E.CTE!$A$5:$R$360,18,FALSE)</f>
        <v>0</v>
      </c>
      <c r="J283" s="5">
        <f t="shared" si="36"/>
        <v>1626173.5147041327</v>
      </c>
      <c r="K283" s="5">
        <v>1279173.24</v>
      </c>
      <c r="L283" s="5">
        <f t="shared" si="37"/>
        <v>1626173.5147041327</v>
      </c>
      <c r="M283" s="5">
        <f>VLOOKUP(A283,G.Transportation!$A$5:$G$359,7,FALSE)</f>
        <v>0</v>
      </c>
      <c r="N283" s="5">
        <f t="shared" si="38"/>
        <v>69975.207200000004</v>
      </c>
      <c r="O283" s="5">
        <v>0</v>
      </c>
      <c r="P283">
        <v>0</v>
      </c>
      <c r="Q283" s="5">
        <f t="shared" si="39"/>
        <v>0</v>
      </c>
      <c r="R283" s="1">
        <f>VLOOKUP(A283,'ADM Data'!$A$2:$J$357,10,FALSE)</f>
        <v>174.938018</v>
      </c>
      <c r="S283" s="5">
        <f t="shared" si="40"/>
        <v>9695.7099999999991</v>
      </c>
      <c r="T283" s="5">
        <f t="shared" si="41"/>
        <v>0</v>
      </c>
      <c r="U283" s="5">
        <f t="shared" si="42"/>
        <v>6997.5207200000004</v>
      </c>
      <c r="V283" s="5">
        <f t="shared" si="43"/>
        <v>171243.01217140761</v>
      </c>
      <c r="W283" s="5">
        <f t="shared" si="44"/>
        <v>1874389.2547955404</v>
      </c>
    </row>
    <row r="284" spans="1:23">
      <c r="A284" t="s">
        <v>366</v>
      </c>
      <c r="B284" t="s">
        <v>1904</v>
      </c>
      <c r="C284" t="s">
        <v>80</v>
      </c>
      <c r="D284" s="12" t="s">
        <v>1070</v>
      </c>
      <c r="E284" s="5">
        <f>VLOOKUP(A284,'Base Cost'!$A$5:$AF$361,28,FALSE)</f>
        <v>626960.7696475063</v>
      </c>
      <c r="F284" s="5">
        <f>VLOOKUP(A284,'B.spe ed'!$A$5:$R$360,18,FALSE)</f>
        <v>121961.7</v>
      </c>
      <c r="G284" s="5">
        <f>VLOOKUP(A284,'C.DPIA'!$A$5:$M$360,13,FALSE)</f>
        <v>69039.549622913764</v>
      </c>
      <c r="H284" s="5">
        <f>VLOOKUP(A284,D.EL!$A$5:$M$359,13,FALSE)</f>
        <v>0</v>
      </c>
      <c r="I284" s="132">
        <f>VLOOKUP(A284,E.CTE!$A$5:$R$360,18,FALSE)</f>
        <v>19237.736592720001</v>
      </c>
      <c r="J284" s="5">
        <f t="shared" si="36"/>
        <v>837199.7558631401</v>
      </c>
      <c r="K284" s="5">
        <v>727142.18</v>
      </c>
      <c r="L284" s="5">
        <f t="shared" si="37"/>
        <v>837199.7558631401</v>
      </c>
      <c r="M284" s="5">
        <f>VLOOKUP(A284,G.Transportation!$A$5:$G$359,7,FALSE)</f>
        <v>0</v>
      </c>
      <c r="N284" s="5">
        <f t="shared" si="38"/>
        <v>31877.299199999998</v>
      </c>
      <c r="O284" s="5">
        <v>496949.42</v>
      </c>
      <c r="P284">
        <v>64.010000000000005</v>
      </c>
      <c r="Q284" s="5">
        <f t="shared" si="39"/>
        <v>7803.7016216216207</v>
      </c>
      <c r="R284" s="1">
        <f>VLOOKUP(A284,'ADM Data'!$A$2:$J$357,10,FALSE)</f>
        <v>79.693247999999997</v>
      </c>
      <c r="S284" s="5">
        <f t="shared" si="40"/>
        <v>10905.28</v>
      </c>
      <c r="T284" s="5">
        <f t="shared" si="41"/>
        <v>0</v>
      </c>
      <c r="U284" s="5">
        <f t="shared" si="42"/>
        <v>3187.7299199999998</v>
      </c>
      <c r="V284" s="5">
        <f t="shared" si="43"/>
        <v>78009.983154393602</v>
      </c>
      <c r="W284" s="5">
        <f t="shared" si="44"/>
        <v>950274.76813753368</v>
      </c>
    </row>
    <row r="285" spans="1:23">
      <c r="A285" t="s">
        <v>1984</v>
      </c>
      <c r="B285" t="s">
        <v>1985</v>
      </c>
      <c r="C285" t="s">
        <v>1129</v>
      </c>
      <c r="D285" s="12" t="s">
        <v>1070</v>
      </c>
      <c r="E285" s="5">
        <f>VLOOKUP(A285,'Base Cost'!$A$5:$AF$361,28,FALSE)</f>
        <v>645973.23284959025</v>
      </c>
      <c r="F285" s="5">
        <f>VLOOKUP(A285,'B.spe ed'!$A$5:$R$360,18,FALSE)</f>
        <v>53006.82</v>
      </c>
      <c r="G285" s="5">
        <f>VLOOKUP(A285,'C.DPIA'!$A$5:$M$360,13,FALSE)</f>
        <v>33783.765931800284</v>
      </c>
      <c r="H285" s="5">
        <f>VLOOKUP(A285,D.EL!$A$5:$M$359,13,FALSE)</f>
        <v>0</v>
      </c>
      <c r="I285" s="132">
        <f>VLOOKUP(A285,E.CTE!$A$5:$R$360,18,FALSE)</f>
        <v>178691.81560036648</v>
      </c>
      <c r="J285" s="5">
        <f t="shared" si="36"/>
        <v>911455.63438175688</v>
      </c>
      <c r="K285" s="5">
        <v>568743.22</v>
      </c>
      <c r="L285" s="5">
        <f t="shared" si="37"/>
        <v>911455.63438175688</v>
      </c>
      <c r="M285" s="5">
        <f>VLOOKUP(A285,G.Transportation!$A$5:$G$359,7,FALSE)</f>
        <v>0</v>
      </c>
      <c r="N285" s="5">
        <f t="shared" si="38"/>
        <v>27355.57</v>
      </c>
      <c r="O285" s="5">
        <v>0</v>
      </c>
      <c r="P285">
        <v>0</v>
      </c>
      <c r="Q285" s="5">
        <f t="shared" si="39"/>
        <v>0</v>
      </c>
      <c r="R285" s="1">
        <f>VLOOKUP(A285,'ADM Data'!$A$2:$J$357,10,FALSE)</f>
        <v>68.388925</v>
      </c>
      <c r="S285" s="5">
        <f t="shared" si="40"/>
        <v>13727.53</v>
      </c>
      <c r="T285" s="5">
        <f t="shared" si="41"/>
        <v>0</v>
      </c>
      <c r="U285" s="5">
        <f t="shared" si="42"/>
        <v>2735.5569999999998</v>
      </c>
      <c r="V285" s="5">
        <f t="shared" si="43"/>
        <v>66944.427803935003</v>
      </c>
      <c r="W285" s="5">
        <f t="shared" si="44"/>
        <v>1008491.1891856919</v>
      </c>
    </row>
    <row r="286" spans="1:23">
      <c r="A286" t="s">
        <v>378</v>
      </c>
      <c r="B286" t="s">
        <v>379</v>
      </c>
      <c r="C286" t="s">
        <v>108</v>
      </c>
      <c r="D286" s="12" t="s">
        <v>1070</v>
      </c>
      <c r="E286" s="5">
        <f>VLOOKUP(A286,'Base Cost'!$A$5:$AF$361,28,FALSE)</f>
        <v>1553149.2129188424</v>
      </c>
      <c r="F286" s="5">
        <f>VLOOKUP(A286,'B.spe ed'!$A$5:$R$360,18,FALSE)</f>
        <v>189486.5</v>
      </c>
      <c r="G286" s="5">
        <f>VLOOKUP(A286,'C.DPIA'!$A$5:$M$360,13,FALSE)</f>
        <v>224991.70633735374</v>
      </c>
      <c r="H286" s="5">
        <f>VLOOKUP(A286,D.EL!$A$5:$M$359,13,FALSE)</f>
        <v>253.75512856613403</v>
      </c>
      <c r="I286" s="132">
        <f>VLOOKUP(A286,E.CTE!$A$5:$R$360,18,FALSE)</f>
        <v>62432.848426380493</v>
      </c>
      <c r="J286" s="5">
        <f t="shared" si="36"/>
        <v>2030314.0228111427</v>
      </c>
      <c r="K286" s="5">
        <v>1325571.6100000001</v>
      </c>
      <c r="L286" s="5">
        <f t="shared" si="37"/>
        <v>2030314.0228111427</v>
      </c>
      <c r="M286" s="5">
        <f>VLOOKUP(A286,G.Transportation!$A$5:$G$359,7,FALSE)</f>
        <v>0</v>
      </c>
      <c r="N286" s="5">
        <f t="shared" si="38"/>
        <v>74197.508399999992</v>
      </c>
      <c r="O286" s="5">
        <v>1569760.34</v>
      </c>
      <c r="P286">
        <v>176.09</v>
      </c>
      <c r="Q286" s="5">
        <f t="shared" si="39"/>
        <v>8954.6142722471468</v>
      </c>
      <c r="R286" s="1">
        <f>VLOOKUP(A286,'ADM Data'!$A$2:$J$357,10,FALSE)</f>
        <v>185.49377099999998</v>
      </c>
      <c r="S286" s="5">
        <f t="shared" si="40"/>
        <v>11345.46</v>
      </c>
      <c r="T286" s="5">
        <f t="shared" si="41"/>
        <v>0</v>
      </c>
      <c r="U286" s="5">
        <f t="shared" si="42"/>
        <v>7419.7508399999988</v>
      </c>
      <c r="V286" s="5">
        <f t="shared" si="43"/>
        <v>181575.80866769218</v>
      </c>
      <c r="W286" s="5">
        <f t="shared" si="44"/>
        <v>2293507.0907188351</v>
      </c>
    </row>
    <row r="287" spans="1:23">
      <c r="A287" t="s">
        <v>138</v>
      </c>
      <c r="B287" t="s">
        <v>1841</v>
      </c>
      <c r="C287" t="s">
        <v>140</v>
      </c>
      <c r="D287" s="12" t="s">
        <v>1070</v>
      </c>
      <c r="E287" s="5">
        <f>VLOOKUP(A287,'Base Cost'!$A$5:$AF$361,28,FALSE)</f>
        <v>1307591.8971444305</v>
      </c>
      <c r="F287" s="5">
        <f>VLOOKUP(A287,'B.spe ed'!$A$5:$R$360,18,FALSE)</f>
        <v>329512.7</v>
      </c>
      <c r="G287" s="5">
        <f>VLOOKUP(A287,'C.DPIA'!$A$5:$M$360,13,FALSE)</f>
        <v>166672.64259025274</v>
      </c>
      <c r="H287" s="5">
        <f>VLOOKUP(A287,D.EL!$A$5:$M$359,13,FALSE)</f>
        <v>34715.901486024835</v>
      </c>
      <c r="I287" s="132">
        <f>VLOOKUP(A287,E.CTE!$A$5:$R$360,18,FALSE)</f>
        <v>0</v>
      </c>
      <c r="J287" s="5">
        <f t="shared" si="36"/>
        <v>1838493.1412207079</v>
      </c>
      <c r="K287" s="5">
        <v>1192131.42</v>
      </c>
      <c r="L287" s="5">
        <f t="shared" si="37"/>
        <v>1838493.1412207079</v>
      </c>
      <c r="M287" s="5">
        <f>VLOOKUP(A287,G.Transportation!$A$5:$G$359,7,FALSE)</f>
        <v>0</v>
      </c>
      <c r="N287" s="5">
        <f t="shared" si="38"/>
        <v>63588.502400000005</v>
      </c>
      <c r="O287" s="5">
        <v>1361293.95</v>
      </c>
      <c r="P287">
        <v>155.53</v>
      </c>
      <c r="Q287" s="5">
        <f t="shared" si="39"/>
        <v>8792.6933221886447</v>
      </c>
      <c r="R287" s="1">
        <f>VLOOKUP(A287,'ADM Data'!$A$2:$J$357,10,FALSE)</f>
        <v>158.97125600000001</v>
      </c>
      <c r="S287" s="5">
        <f t="shared" si="40"/>
        <v>11964.94</v>
      </c>
      <c r="T287" s="5">
        <f t="shared" si="41"/>
        <v>0</v>
      </c>
      <c r="U287" s="5">
        <f t="shared" si="42"/>
        <v>6358.8502400000007</v>
      </c>
      <c r="V287" s="5">
        <f t="shared" si="43"/>
        <v>155613.49692501922</v>
      </c>
      <c r="W287" s="5">
        <f t="shared" si="44"/>
        <v>2064053.9907857273</v>
      </c>
    </row>
    <row r="288" spans="1:23">
      <c r="A288" t="s">
        <v>1988</v>
      </c>
      <c r="B288" t="s">
        <v>1989</v>
      </c>
      <c r="C288" t="s">
        <v>140</v>
      </c>
      <c r="D288" s="12" t="s">
        <v>1070</v>
      </c>
      <c r="E288" s="5">
        <f>VLOOKUP(A288,'Base Cost'!$A$5:$AF$361,28,FALSE)</f>
        <v>884516.78150015092</v>
      </c>
      <c r="F288" s="5">
        <f>VLOOKUP(A288,'B.spe ed'!$A$5:$R$360,18,FALSE)</f>
        <v>72268.715392212805</v>
      </c>
      <c r="G288" s="5">
        <f>VLOOKUP(A288,'C.DPIA'!$A$5:$M$360,13,FALSE)</f>
        <v>116175.81740964044</v>
      </c>
      <c r="H288" s="5">
        <f>VLOOKUP(A288,D.EL!$A$5:$M$359,13,FALSE)</f>
        <v>7366.3510180000003</v>
      </c>
      <c r="I288" s="132">
        <f>VLOOKUP(A288,E.CTE!$A$5:$R$360,18,FALSE)</f>
        <v>0</v>
      </c>
      <c r="J288" s="5">
        <f t="shared" si="36"/>
        <v>1080327.6653200041</v>
      </c>
      <c r="K288" s="5">
        <v>892104</v>
      </c>
      <c r="L288" s="5">
        <f t="shared" si="37"/>
        <v>1080327.6653200041</v>
      </c>
      <c r="M288" s="5">
        <f>VLOOKUP(A288,G.Transportation!$A$5:$G$359,7,FALSE)</f>
        <v>0</v>
      </c>
      <c r="N288" s="5">
        <f t="shared" si="38"/>
        <v>42392.982000000004</v>
      </c>
      <c r="O288" s="5">
        <v>0</v>
      </c>
      <c r="P288">
        <v>0</v>
      </c>
      <c r="Q288" s="5">
        <f t="shared" si="39"/>
        <v>0</v>
      </c>
      <c r="R288" s="1">
        <f>VLOOKUP(A288,'ADM Data'!$A$2:$J$357,10,FALSE)</f>
        <v>105.982455</v>
      </c>
      <c r="S288" s="5">
        <f t="shared" si="40"/>
        <v>10593.46</v>
      </c>
      <c r="T288" s="5">
        <f t="shared" si="41"/>
        <v>0</v>
      </c>
      <c r="U288" s="5">
        <f t="shared" si="42"/>
        <v>4239.2982000000002</v>
      </c>
      <c r="V288" s="5">
        <f t="shared" si="43"/>
        <v>103743.914781981</v>
      </c>
      <c r="W288" s="5">
        <f t="shared" si="44"/>
        <v>1230703.8603019852</v>
      </c>
    </row>
    <row r="289" spans="1:23">
      <c r="A289" t="s">
        <v>223</v>
      </c>
      <c r="B289" t="s">
        <v>224</v>
      </c>
      <c r="C289" t="s">
        <v>108</v>
      </c>
      <c r="D289" s="12" t="s">
        <v>1070</v>
      </c>
      <c r="E289" s="5">
        <f>VLOOKUP(A289,'Base Cost'!$A$5:$AF$361,28,FALSE)</f>
        <v>3602692.1314431815</v>
      </c>
      <c r="F289" s="5">
        <f>VLOOKUP(A289,'B.spe ed'!$A$5:$R$360,18,FALSE)</f>
        <v>669997.06803111336</v>
      </c>
      <c r="G289" s="5">
        <f>VLOOKUP(A289,'C.DPIA'!$A$5:$M$360,13,FALSE)</f>
        <v>624447.62783844245</v>
      </c>
      <c r="H289" s="5">
        <f>VLOOKUP(A289,D.EL!$A$5:$M$359,13,FALSE)</f>
        <v>64028.492936883733</v>
      </c>
      <c r="I289" s="132">
        <f>VLOOKUP(A289,E.CTE!$A$5:$R$360,18,FALSE)</f>
        <v>0</v>
      </c>
      <c r="J289" s="5">
        <f t="shared" si="36"/>
        <v>4961165.3202496208</v>
      </c>
      <c r="K289" s="5">
        <v>4058596.43</v>
      </c>
      <c r="L289" s="5">
        <f t="shared" si="37"/>
        <v>4961165.3202496208</v>
      </c>
      <c r="M289" s="5">
        <f>VLOOKUP(A289,G.Transportation!$A$5:$G$359,7,FALSE)</f>
        <v>0</v>
      </c>
      <c r="N289" s="5">
        <f t="shared" si="38"/>
        <v>175152.54359999998</v>
      </c>
      <c r="O289" s="5">
        <v>3655258.05</v>
      </c>
      <c r="P289">
        <v>409.15</v>
      </c>
      <c r="Q289" s="5">
        <f t="shared" si="39"/>
        <v>8973.8647977514356</v>
      </c>
      <c r="R289" s="1">
        <f>VLOOKUP(A289,'ADM Data'!$A$2:$J$357,10,FALSE)</f>
        <v>437.88135899999997</v>
      </c>
      <c r="S289" s="5">
        <f t="shared" si="40"/>
        <v>11729.93</v>
      </c>
      <c r="T289" s="5">
        <f t="shared" si="41"/>
        <v>0</v>
      </c>
      <c r="U289" s="5">
        <f t="shared" si="42"/>
        <v>17515.254359999999</v>
      </c>
      <c r="V289" s="5">
        <f t="shared" si="43"/>
        <v>428632.5165114738</v>
      </c>
      <c r="W289" s="5">
        <f t="shared" si="44"/>
        <v>5582465.6347210947</v>
      </c>
    </row>
    <row r="290" spans="1:23">
      <c r="A290" t="s">
        <v>710</v>
      </c>
      <c r="B290" t="s">
        <v>2013</v>
      </c>
      <c r="C290" t="s">
        <v>101</v>
      </c>
      <c r="D290" s="12" t="s">
        <v>1070</v>
      </c>
      <c r="E290" s="5">
        <f>VLOOKUP(A290,'Base Cost'!$A$5:$AF$361,28,FALSE)</f>
        <v>898187.99062604259</v>
      </c>
      <c r="F290" s="5">
        <f>VLOOKUP(A290,'B.spe ed'!$A$5:$R$360,18,FALSE)</f>
        <v>186607.76</v>
      </c>
      <c r="G290" s="5">
        <f>VLOOKUP(A290,'C.DPIA'!$A$5:$M$360,13,FALSE)</f>
        <v>106114.33544015899</v>
      </c>
      <c r="H290" s="5">
        <f>VLOOKUP(A290,D.EL!$A$5:$M$359,13,FALSE)</f>
        <v>0</v>
      </c>
      <c r="I290" s="132">
        <f>VLOOKUP(A290,E.CTE!$A$5:$R$360,18,FALSE)</f>
        <v>340348.39445334102</v>
      </c>
      <c r="J290" s="5">
        <f t="shared" si="36"/>
        <v>1531258.4805195425</v>
      </c>
      <c r="K290" s="5">
        <v>1124342.94</v>
      </c>
      <c r="L290" s="5">
        <f t="shared" si="37"/>
        <v>1531258.4805195425</v>
      </c>
      <c r="M290" s="5">
        <f>VLOOKUP(A290,G.Transportation!$A$5:$G$359,7,FALSE)</f>
        <v>84242.340000000011</v>
      </c>
      <c r="N290" s="5">
        <f t="shared" si="38"/>
        <v>39341.047599999998</v>
      </c>
      <c r="O290" s="5">
        <v>1109781.46</v>
      </c>
      <c r="P290">
        <v>109.71</v>
      </c>
      <c r="Q290" s="5">
        <f t="shared" si="39"/>
        <v>10155.670739221585</v>
      </c>
      <c r="R290" s="1">
        <f>VLOOKUP(A290,'ADM Data'!$A$2:$J$357,10,FALSE)</f>
        <v>98.35261899999999</v>
      </c>
      <c r="S290" s="5">
        <f t="shared" si="40"/>
        <v>16825.599999999999</v>
      </c>
      <c r="T290" s="5">
        <f t="shared" si="41"/>
        <v>0</v>
      </c>
      <c r="U290" s="5">
        <f t="shared" si="42"/>
        <v>3934.1047599999997</v>
      </c>
      <c r="V290" s="5">
        <f t="shared" si="43"/>
        <v>96275.234652005791</v>
      </c>
      <c r="W290" s="5">
        <f t="shared" si="44"/>
        <v>1755051.2075315483</v>
      </c>
    </row>
    <row r="291" spans="1:23">
      <c r="A291" t="s">
        <v>394</v>
      </c>
      <c r="B291" t="s">
        <v>395</v>
      </c>
      <c r="C291" t="s">
        <v>111</v>
      </c>
      <c r="D291" s="12" t="s">
        <v>1070</v>
      </c>
      <c r="E291" s="5">
        <f>VLOOKUP(A291,'Base Cost'!$A$5:$AF$361,28,FALSE)</f>
        <v>3753140.1498771366</v>
      </c>
      <c r="F291" s="5">
        <f>VLOOKUP(A291,'B.spe ed'!$A$5:$R$360,18,FALSE)</f>
        <v>345283.67</v>
      </c>
      <c r="G291" s="5">
        <f>VLOOKUP(A291,'C.DPIA'!$A$5:$M$360,13,FALSE)</f>
        <v>331779.2314138331</v>
      </c>
      <c r="H291" s="5">
        <f>VLOOKUP(A291,D.EL!$A$5:$M$359,13,FALSE)</f>
        <v>7798.2113820000013</v>
      </c>
      <c r="I291" s="132">
        <f>VLOOKUP(A291,E.CTE!$A$5:$R$360,18,FALSE)</f>
        <v>0</v>
      </c>
      <c r="J291" s="5">
        <f t="shared" ref="J291:J322" si="45">E291+F291+G291+H291+I291</f>
        <v>4438001.2626729691</v>
      </c>
      <c r="K291" s="5">
        <v>1860905.7</v>
      </c>
      <c r="L291" s="5">
        <f t="shared" ref="L291:L322" si="46">MIN(J291,(K291+(J291-K291)*$L$1))</f>
        <v>4438001.2626729691</v>
      </c>
      <c r="M291" s="5">
        <f>VLOOKUP(A291,G.Transportation!$A$5:$G$359,7,FALSE)</f>
        <v>0</v>
      </c>
      <c r="N291" s="5">
        <f t="shared" si="38"/>
        <v>182051.96359999999</v>
      </c>
      <c r="O291" s="5">
        <v>2448796.35</v>
      </c>
      <c r="P291">
        <v>281.17</v>
      </c>
      <c r="Q291" s="5">
        <f t="shared" ref="Q291:Q322" si="47">IF(P291&gt;0,((O291/P291)+$R$1),0)</f>
        <v>8749.3887811644199</v>
      </c>
      <c r="R291" s="1">
        <f>VLOOKUP(A291,'ADM Data'!$A$2:$J$357,10,FALSE)</f>
        <v>455.129909</v>
      </c>
      <c r="S291" s="5">
        <f t="shared" ref="S291:S322" si="48">ROUND(IF(R291&gt;0,((L291+M291+N291)/R291),0),2)</f>
        <v>10151.06</v>
      </c>
      <c r="T291" s="5">
        <f t="shared" ref="T291:T322" si="49">IF(((Q291-S291)*R291)&gt;0,((Q291-S291)*R291),0)</f>
        <v>0</v>
      </c>
      <c r="U291" s="5">
        <f t="shared" ref="U291:U322" si="50">R291*$S$2</f>
        <v>18205.196360000002</v>
      </c>
      <c r="V291" s="5">
        <f t="shared" ref="V291:V322" si="51">IF(D291="Y",($V$2*R291),($V$1*R291))*$X$1</f>
        <v>445516.74608808378</v>
      </c>
      <c r="W291" s="5">
        <f t="shared" ref="W291:W322" si="52">L291+M291+N291+T291+U291+V291</f>
        <v>5083775.1687210537</v>
      </c>
    </row>
    <row r="292" spans="1:23">
      <c r="A292" t="s">
        <v>409</v>
      </c>
      <c r="B292" t="s">
        <v>1914</v>
      </c>
      <c r="C292" t="s">
        <v>80</v>
      </c>
      <c r="D292" s="12" t="s">
        <v>1070</v>
      </c>
      <c r="E292" s="5">
        <f>VLOOKUP(A292,'Base Cost'!$A$5:$AF$361,28,FALSE)</f>
        <v>3154696.6801101174</v>
      </c>
      <c r="F292" s="5">
        <f>VLOOKUP(A292,'B.spe ed'!$A$5:$R$360,18,FALSE)</f>
        <v>285147.58999999997</v>
      </c>
      <c r="G292" s="5">
        <f>VLOOKUP(A292,'C.DPIA'!$A$5:$M$360,13,FALSE)</f>
        <v>310848.63554878643</v>
      </c>
      <c r="H292" s="5">
        <f>VLOOKUP(A292,D.EL!$A$5:$M$359,13,FALSE)</f>
        <v>0</v>
      </c>
      <c r="I292" s="132">
        <f>VLOOKUP(A292,E.CTE!$A$5:$R$360,18,FALSE)</f>
        <v>0</v>
      </c>
      <c r="J292" s="5">
        <f t="shared" si="45"/>
        <v>3750692.9056589035</v>
      </c>
      <c r="K292" s="5">
        <v>1654295.36</v>
      </c>
      <c r="L292" s="5">
        <f t="shared" si="46"/>
        <v>3750692.9056589035</v>
      </c>
      <c r="M292" s="5">
        <f>VLOOKUP(A292,G.Transportation!$A$5:$G$359,7,FALSE)</f>
        <v>0</v>
      </c>
      <c r="N292" s="5">
        <f t="shared" si="38"/>
        <v>152864.45560000002</v>
      </c>
      <c r="O292" s="5">
        <v>1801511.29</v>
      </c>
      <c r="P292">
        <v>224.52</v>
      </c>
      <c r="Q292" s="5">
        <f t="shared" si="47"/>
        <v>8063.9143577409586</v>
      </c>
      <c r="R292" s="1">
        <f>VLOOKUP(A292,'ADM Data'!$A$2:$J$357,10,FALSE)</f>
        <v>382.16113900000005</v>
      </c>
      <c r="S292" s="5">
        <f t="shared" si="48"/>
        <v>10214.43</v>
      </c>
      <c r="T292" s="5">
        <f t="shared" si="49"/>
        <v>0</v>
      </c>
      <c r="U292" s="5">
        <f t="shared" si="50"/>
        <v>15286.445560000002</v>
      </c>
      <c r="V292" s="5">
        <f t="shared" si="51"/>
        <v>374089.20785426983</v>
      </c>
      <c r="W292" s="5">
        <f t="shared" si="52"/>
        <v>4292933.0146731734</v>
      </c>
    </row>
    <row r="293" spans="1:23">
      <c r="A293" t="s">
        <v>478</v>
      </c>
      <c r="B293" t="s">
        <v>479</v>
      </c>
      <c r="C293" t="s">
        <v>98</v>
      </c>
      <c r="D293" s="12" t="s">
        <v>1070</v>
      </c>
      <c r="E293" s="5">
        <f>VLOOKUP(A293,'Base Cost'!$A$5:$AF$361,28,FALSE)</f>
        <v>740464.00417782157</v>
      </c>
      <c r="F293" s="5">
        <f>VLOOKUP(A293,'B.spe ed'!$A$5:$R$360,18,FALSE)</f>
        <v>366965.62</v>
      </c>
      <c r="G293" s="5">
        <f>VLOOKUP(A293,'C.DPIA'!$A$5:$M$360,13,FALSE)</f>
        <v>106713.64581660861</v>
      </c>
      <c r="H293" s="5">
        <f>VLOOKUP(A293,D.EL!$A$5:$M$359,13,FALSE)</f>
        <v>0</v>
      </c>
      <c r="I293" s="132">
        <f>VLOOKUP(A293,E.CTE!$A$5:$R$360,18,FALSE)</f>
        <v>211641.20914269847</v>
      </c>
      <c r="J293" s="5">
        <f t="shared" si="45"/>
        <v>1425784.4791371285</v>
      </c>
      <c r="K293" s="5">
        <v>1466341.76</v>
      </c>
      <c r="L293" s="5">
        <f t="shared" si="46"/>
        <v>1425784.4791371285</v>
      </c>
      <c r="M293" s="5">
        <f>VLOOKUP(A293,G.Transportation!$A$5:$G$359,7,FALSE)</f>
        <v>37441.040000000001</v>
      </c>
      <c r="N293" s="5">
        <f t="shared" si="38"/>
        <v>35201.620000000003</v>
      </c>
      <c r="O293" s="5">
        <v>1569134.33</v>
      </c>
      <c r="P293">
        <v>125.21</v>
      </c>
      <c r="Q293" s="5">
        <f t="shared" si="47"/>
        <v>12572.100844980434</v>
      </c>
      <c r="R293" s="1">
        <f>VLOOKUP(A293,'ADM Data'!$A$2:$J$357,10,FALSE)</f>
        <v>88.004050000000007</v>
      </c>
      <c r="S293" s="5">
        <f t="shared" si="48"/>
        <v>17026.8</v>
      </c>
      <c r="T293" s="5">
        <f t="shared" si="49"/>
        <v>0</v>
      </c>
      <c r="U293" s="5">
        <f t="shared" si="50"/>
        <v>3520.1620000000003</v>
      </c>
      <c r="V293" s="5">
        <f t="shared" si="51"/>
        <v>86145.246056710006</v>
      </c>
      <c r="W293" s="5">
        <f t="shared" si="52"/>
        <v>1588092.5471938385</v>
      </c>
    </row>
    <row r="294" spans="1:23">
      <c r="A294" t="s">
        <v>2768</v>
      </c>
      <c r="B294" t="s">
        <v>2769</v>
      </c>
      <c r="C294" t="s">
        <v>125</v>
      </c>
      <c r="D294" s="12" t="s">
        <v>1070</v>
      </c>
      <c r="E294" s="5">
        <f>VLOOKUP(A294,'Base Cost'!$A$5:$AF$361,28,FALSE)</f>
        <v>1394350.6136817723</v>
      </c>
      <c r="F294" s="5">
        <f>VLOOKUP(A294,'B.spe ed'!$A$5:$R$360,18,FALSE)</f>
        <v>219019.13</v>
      </c>
      <c r="G294" s="5">
        <f>VLOOKUP(A294,'C.DPIA'!$A$5:$M$360,13,FALSE)</f>
        <v>40169.832578383408</v>
      </c>
      <c r="H294" s="5">
        <f>VLOOKUP(A294,D.EL!$A$5:$M$359,13,FALSE)</f>
        <v>27019.608695816129</v>
      </c>
      <c r="I294" s="132">
        <f>VLOOKUP(A294,E.CTE!$A$5:$R$360,18,FALSE)</f>
        <v>897450.1316470633</v>
      </c>
      <c r="J294" s="5">
        <f t="shared" si="45"/>
        <v>2578009.3166030347</v>
      </c>
      <c r="K294" s="5">
        <v>1745434.98</v>
      </c>
      <c r="L294" s="5">
        <f t="shared" si="46"/>
        <v>2578009.3166030347</v>
      </c>
      <c r="M294" s="5">
        <f>VLOOKUP(A294,G.Transportation!$A$5:$G$359,7,FALSE)</f>
        <v>0</v>
      </c>
      <c r="N294" s="5">
        <f t="shared" si="38"/>
        <v>70515.007199999993</v>
      </c>
      <c r="O294" s="5">
        <v>0</v>
      </c>
      <c r="P294">
        <v>0</v>
      </c>
      <c r="Q294" s="5">
        <f t="shared" si="47"/>
        <v>0</v>
      </c>
      <c r="R294" s="1">
        <f>VLOOKUP(A294,'ADM Data'!$A$2:$J$357,10,FALSE)</f>
        <v>176.28751799999998</v>
      </c>
      <c r="S294" s="5">
        <f t="shared" si="48"/>
        <v>15023.89</v>
      </c>
      <c r="T294" s="5">
        <f t="shared" si="49"/>
        <v>0</v>
      </c>
      <c r="U294" s="5">
        <f t="shared" si="50"/>
        <v>7051.5007199999991</v>
      </c>
      <c r="V294" s="5">
        <f t="shared" si="51"/>
        <v>172564.0083023076</v>
      </c>
      <c r="W294" s="5">
        <f t="shared" si="52"/>
        <v>2828139.8328253422</v>
      </c>
    </row>
    <row r="295" spans="1:23">
      <c r="A295" t="s">
        <v>411</v>
      </c>
      <c r="B295" t="s">
        <v>412</v>
      </c>
      <c r="C295" t="s">
        <v>80</v>
      </c>
      <c r="D295" s="12" t="s">
        <v>1070</v>
      </c>
      <c r="E295" s="5">
        <f>VLOOKUP(A295,'Base Cost'!$A$5:$AF$361,28,FALSE)</f>
        <v>1586996.2764021228</v>
      </c>
      <c r="F295" s="5">
        <f>VLOOKUP(A295,'B.spe ed'!$A$5:$R$360,18,FALSE)</f>
        <v>75484.84</v>
      </c>
      <c r="G295" s="5">
        <f>VLOOKUP(A295,'C.DPIA'!$A$5:$M$360,13,FALSE)</f>
        <v>233293.78072058366</v>
      </c>
      <c r="H295" s="5">
        <f>VLOOKUP(A295,D.EL!$A$5:$M$359,13,FALSE)</f>
        <v>0</v>
      </c>
      <c r="I295" s="132">
        <f>VLOOKUP(A295,E.CTE!$A$5:$R$360,18,FALSE)</f>
        <v>0</v>
      </c>
      <c r="J295" s="5">
        <f t="shared" si="45"/>
        <v>1895774.8971227065</v>
      </c>
      <c r="K295" s="5">
        <v>1046079.65</v>
      </c>
      <c r="L295" s="5">
        <f t="shared" si="46"/>
        <v>1895774.8971227065</v>
      </c>
      <c r="M295" s="5">
        <f>VLOOKUP(A295,G.Transportation!$A$5:$G$359,7,FALSE)</f>
        <v>0</v>
      </c>
      <c r="N295" s="5">
        <f t="shared" si="38"/>
        <v>77638.095600000001</v>
      </c>
      <c r="O295" s="5">
        <v>1367885.32</v>
      </c>
      <c r="P295">
        <v>165.73</v>
      </c>
      <c r="Q295" s="5">
        <f t="shared" si="47"/>
        <v>8293.777701080071</v>
      </c>
      <c r="R295" s="1">
        <f>VLOOKUP(A295,'ADM Data'!$A$2:$J$357,10,FALSE)</f>
        <v>194.09523899999999</v>
      </c>
      <c r="S295" s="5">
        <f t="shared" si="48"/>
        <v>10167.24</v>
      </c>
      <c r="T295" s="5">
        <f t="shared" si="49"/>
        <v>0</v>
      </c>
      <c r="U295" s="5">
        <f t="shared" si="50"/>
        <v>7763.8095599999997</v>
      </c>
      <c r="V295" s="5">
        <f t="shared" si="51"/>
        <v>189995.59818088982</v>
      </c>
      <c r="W295" s="5">
        <f t="shared" si="52"/>
        <v>2171172.400463596</v>
      </c>
    </row>
    <row r="296" spans="1:23">
      <c r="A296" t="s">
        <v>622</v>
      </c>
      <c r="B296" t="s">
        <v>623</v>
      </c>
      <c r="C296" t="s">
        <v>80</v>
      </c>
      <c r="D296" s="12" t="s">
        <v>1070</v>
      </c>
      <c r="E296" s="5">
        <f>VLOOKUP(A296,'Base Cost'!$A$5:$AF$361,28,FALSE)</f>
        <v>557134.41487215587</v>
      </c>
      <c r="F296" s="5">
        <f>VLOOKUP(A296,'B.spe ed'!$A$5:$R$360,18,FALSE)</f>
        <v>3859.29</v>
      </c>
      <c r="G296" s="5">
        <f>VLOOKUP(A296,'C.DPIA'!$A$5:$M$360,13,FALSE)</f>
        <v>6417.2736473293071</v>
      </c>
      <c r="H296" s="5">
        <f>VLOOKUP(A296,D.EL!$A$5:$M$359,13,FALSE)</f>
        <v>1299.7018970000001</v>
      </c>
      <c r="I296" s="132">
        <f>VLOOKUP(A296,E.CTE!$A$5:$R$360,18,FALSE)</f>
        <v>0</v>
      </c>
      <c r="J296" s="5">
        <f t="shared" si="45"/>
        <v>568710.68041648518</v>
      </c>
      <c r="K296" s="5">
        <v>409563.3</v>
      </c>
      <c r="L296" s="5">
        <f t="shared" si="46"/>
        <v>568710.68041648518</v>
      </c>
      <c r="M296" s="5">
        <f>VLOOKUP(A296,G.Transportation!$A$5:$G$359,7,FALSE)</f>
        <v>0</v>
      </c>
      <c r="N296" s="5">
        <f t="shared" si="38"/>
        <v>25678.106400000001</v>
      </c>
      <c r="O296" s="5">
        <v>0</v>
      </c>
      <c r="P296">
        <v>0</v>
      </c>
      <c r="Q296" s="5">
        <f t="shared" si="47"/>
        <v>0</v>
      </c>
      <c r="R296" s="1">
        <f>VLOOKUP(A296,'ADM Data'!$A$2:$J$357,10,FALSE)</f>
        <v>64.195266000000004</v>
      </c>
      <c r="S296" s="5">
        <f t="shared" si="48"/>
        <v>9259.08</v>
      </c>
      <c r="T296" s="5">
        <f t="shared" si="49"/>
        <v>0</v>
      </c>
      <c r="U296" s="5">
        <f t="shared" si="50"/>
        <v>2567.8106400000001</v>
      </c>
      <c r="V296" s="5">
        <f t="shared" si="51"/>
        <v>62839.346430601203</v>
      </c>
      <c r="W296" s="5">
        <f t="shared" si="52"/>
        <v>659795.94388708647</v>
      </c>
    </row>
    <row r="297" spans="1:23">
      <c r="A297" t="s">
        <v>288</v>
      </c>
      <c r="B297" t="s">
        <v>1884</v>
      </c>
      <c r="C297" t="s">
        <v>93</v>
      </c>
      <c r="D297" s="12" t="s">
        <v>1070</v>
      </c>
      <c r="E297" s="5">
        <f>VLOOKUP(A297,'Base Cost'!$A$5:$AF$361,28,FALSE)</f>
        <v>2569873.1725656139</v>
      </c>
      <c r="F297" s="5">
        <f>VLOOKUP(A297,'B.spe ed'!$A$5:$R$360,18,FALSE)</f>
        <v>101070.23</v>
      </c>
      <c r="G297" s="5">
        <f>VLOOKUP(A297,'C.DPIA'!$A$5:$M$360,13,FALSE)</f>
        <v>212680.84402430052</v>
      </c>
      <c r="H297" s="5">
        <f>VLOOKUP(A297,D.EL!$A$5:$M$359,13,FALSE)</f>
        <v>302009.65580967849</v>
      </c>
      <c r="I297" s="132">
        <f>VLOOKUP(A297,E.CTE!$A$5:$R$360,18,FALSE)</f>
        <v>0</v>
      </c>
      <c r="J297" s="5">
        <f t="shared" si="45"/>
        <v>3185633.902399593</v>
      </c>
      <c r="K297" s="5">
        <v>2719722.09</v>
      </c>
      <c r="L297" s="5">
        <f t="shared" si="46"/>
        <v>3185633.902399593</v>
      </c>
      <c r="M297" s="5">
        <f>VLOOKUP(A297,G.Transportation!$A$5:$G$359,7,FALSE)</f>
        <v>155112.88</v>
      </c>
      <c r="N297" s="5">
        <f t="shared" si="38"/>
        <v>124127.272</v>
      </c>
      <c r="O297" s="5">
        <v>2657076.44</v>
      </c>
      <c r="P297">
        <v>313.75</v>
      </c>
      <c r="Q297" s="5">
        <f t="shared" si="47"/>
        <v>8508.8495298804773</v>
      </c>
      <c r="R297" s="1">
        <f>VLOOKUP(A297,'ADM Data'!$A$2:$J$357,10,FALSE)</f>
        <v>310.31817999999998</v>
      </c>
      <c r="S297" s="5">
        <f t="shared" si="48"/>
        <v>11165.55</v>
      </c>
      <c r="T297" s="5">
        <f t="shared" si="49"/>
        <v>0</v>
      </c>
      <c r="U297" s="5">
        <f t="shared" si="50"/>
        <v>12412.727199999999</v>
      </c>
      <c r="V297" s="5">
        <f t="shared" si="51"/>
        <v>303763.70146567601</v>
      </c>
      <c r="W297" s="5">
        <f t="shared" si="52"/>
        <v>3781050.483065269</v>
      </c>
    </row>
    <row r="298" spans="1:23">
      <c r="A298" t="s">
        <v>102</v>
      </c>
      <c r="B298" t="s">
        <v>103</v>
      </c>
      <c r="C298" t="s">
        <v>68</v>
      </c>
      <c r="D298" s="12" t="s">
        <v>1070</v>
      </c>
      <c r="E298" s="5">
        <f>VLOOKUP(A298,'Base Cost'!$A$5:$AF$361,28,FALSE)</f>
        <v>1084247.0469746338</v>
      </c>
      <c r="F298" s="5">
        <f>VLOOKUP(A298,'B.spe ed'!$A$5:$R$360,18,FALSE)</f>
        <v>877646.43</v>
      </c>
      <c r="G298" s="5">
        <f>VLOOKUP(A298,'C.DPIA'!$A$5:$M$360,13,FALSE)</f>
        <v>120134.5691754477</v>
      </c>
      <c r="H298" s="5">
        <f>VLOOKUP(A298,D.EL!$A$5:$M$359,13,FALSE)</f>
        <v>0</v>
      </c>
      <c r="I298" s="132">
        <f>VLOOKUP(A298,E.CTE!$A$5:$R$360,18,FALSE)</f>
        <v>0</v>
      </c>
      <c r="J298" s="5">
        <f t="shared" si="45"/>
        <v>2082028.0461500818</v>
      </c>
      <c r="K298" s="5">
        <v>1868902.63</v>
      </c>
      <c r="L298" s="5">
        <f t="shared" si="46"/>
        <v>2082028.0461500818</v>
      </c>
      <c r="M298" s="5">
        <f>VLOOKUP(A298,G.Transportation!$A$5:$G$359,7,FALSE)</f>
        <v>0</v>
      </c>
      <c r="N298" s="5">
        <f t="shared" si="38"/>
        <v>54334.751600000003</v>
      </c>
      <c r="O298" s="5">
        <v>1863257.19</v>
      </c>
      <c r="P298">
        <v>113.74</v>
      </c>
      <c r="Q298" s="5">
        <f t="shared" si="47"/>
        <v>16421.803140495867</v>
      </c>
      <c r="R298" s="1">
        <f>VLOOKUP(A298,'ADM Data'!$A$2:$J$357,10,FALSE)</f>
        <v>135.83687900000001</v>
      </c>
      <c r="S298" s="5">
        <f t="shared" si="48"/>
        <v>15727.41</v>
      </c>
      <c r="T298" s="5">
        <f t="shared" si="49"/>
        <v>94324.197003967172</v>
      </c>
      <c r="U298" s="5">
        <f t="shared" si="50"/>
        <v>5433.47516</v>
      </c>
      <c r="V298" s="5">
        <f t="shared" si="51"/>
        <v>132967.75960913781</v>
      </c>
      <c r="W298" s="5">
        <f t="shared" si="52"/>
        <v>2369088.2295231866</v>
      </c>
    </row>
    <row r="299" spans="1:23">
      <c r="A299" t="s">
        <v>680</v>
      </c>
      <c r="B299" t="s">
        <v>2007</v>
      </c>
      <c r="C299" t="s">
        <v>98</v>
      </c>
      <c r="D299" s="12" t="s">
        <v>1070</v>
      </c>
      <c r="E299" s="5">
        <f>VLOOKUP(A299,'Base Cost'!$A$5:$AF$361,28,FALSE)</f>
        <v>1060375.8026226815</v>
      </c>
      <c r="F299" s="5">
        <f>VLOOKUP(A299,'B.spe ed'!$A$5:$R$360,18,FALSE)</f>
        <v>992804.45</v>
      </c>
      <c r="G299" s="5">
        <f>VLOOKUP(A299,'C.DPIA'!$A$5:$M$360,13,FALSE)</f>
        <v>123400.28239966297</v>
      </c>
      <c r="H299" s="5">
        <f>VLOOKUP(A299,D.EL!$A$5:$M$359,13,FALSE)</f>
        <v>0</v>
      </c>
      <c r="I299" s="132">
        <f>VLOOKUP(A299,E.CTE!$A$5:$R$360,18,FALSE)</f>
        <v>0</v>
      </c>
      <c r="J299" s="5">
        <f t="shared" si="45"/>
        <v>2176580.5350223444</v>
      </c>
      <c r="K299" s="5">
        <v>1679969.85</v>
      </c>
      <c r="L299" s="5">
        <f t="shared" si="46"/>
        <v>2176580.5350223444</v>
      </c>
      <c r="M299" s="5">
        <f>VLOOKUP(A299,G.Transportation!$A$5:$G$359,7,FALSE)</f>
        <v>0</v>
      </c>
      <c r="N299" s="5">
        <f t="shared" si="38"/>
        <v>51261.938399999999</v>
      </c>
      <c r="O299" s="5">
        <v>1499353.75</v>
      </c>
      <c r="P299">
        <v>89.48</v>
      </c>
      <c r="Q299" s="5">
        <f t="shared" si="47"/>
        <v>16796.380290567726</v>
      </c>
      <c r="R299" s="1">
        <f>VLOOKUP(A299,'ADM Data'!$A$2:$J$357,10,FALSE)</f>
        <v>128.15484599999999</v>
      </c>
      <c r="S299" s="5">
        <f t="shared" si="48"/>
        <v>17383.990000000002</v>
      </c>
      <c r="T299" s="5">
        <f t="shared" si="49"/>
        <v>0</v>
      </c>
      <c r="U299" s="5">
        <f t="shared" si="50"/>
        <v>5126.1938399999999</v>
      </c>
      <c r="V299" s="5">
        <f t="shared" si="51"/>
        <v>125447.98497375719</v>
      </c>
      <c r="W299" s="5">
        <f t="shared" si="52"/>
        <v>2358416.6522361012</v>
      </c>
    </row>
    <row r="300" spans="1:23">
      <c r="A300" t="s">
        <v>632</v>
      </c>
      <c r="B300" t="s">
        <v>1992</v>
      </c>
      <c r="C300" t="s">
        <v>98</v>
      </c>
      <c r="D300" s="12" t="s">
        <v>1070</v>
      </c>
      <c r="E300" s="5">
        <f>VLOOKUP(A300,'Base Cost'!$A$5:$AF$361,28,FALSE)</f>
        <v>510836.65118736017</v>
      </c>
      <c r="F300" s="5">
        <f>VLOOKUP(A300,'B.spe ed'!$A$5:$R$360,18,FALSE)</f>
        <v>505779.55000000005</v>
      </c>
      <c r="G300" s="5">
        <f>VLOOKUP(A300,'C.DPIA'!$A$5:$M$360,13,FALSE)</f>
        <v>75275.757792648321</v>
      </c>
      <c r="H300" s="5">
        <f>VLOOKUP(A300,D.EL!$A$5:$M$359,13,FALSE)</f>
        <v>0</v>
      </c>
      <c r="I300" s="132">
        <f>VLOOKUP(A300,E.CTE!$A$5:$R$360,18,FALSE)</f>
        <v>0</v>
      </c>
      <c r="J300" s="5">
        <f t="shared" si="45"/>
        <v>1091891.9589800085</v>
      </c>
      <c r="K300" s="5">
        <v>1004425.03</v>
      </c>
      <c r="L300" s="5">
        <f t="shared" si="46"/>
        <v>1091891.9589800085</v>
      </c>
      <c r="M300" s="5">
        <f>VLOOKUP(A300,G.Transportation!$A$5:$G$359,7,FALSE)</f>
        <v>0</v>
      </c>
      <c r="N300" s="5">
        <f t="shared" si="38"/>
        <v>25668.493599999998</v>
      </c>
      <c r="O300" s="5">
        <v>1044765.23</v>
      </c>
      <c r="P300">
        <v>62.93</v>
      </c>
      <c r="Q300" s="5">
        <f t="shared" si="47"/>
        <v>16642.101770220881</v>
      </c>
      <c r="R300" s="1">
        <f>VLOOKUP(A300,'ADM Data'!$A$2:$J$357,10,FALSE)</f>
        <v>64.171233999999998</v>
      </c>
      <c r="S300" s="5">
        <f t="shared" si="48"/>
        <v>17415.29</v>
      </c>
      <c r="T300" s="5">
        <f t="shared" si="49"/>
        <v>0</v>
      </c>
      <c r="U300" s="5">
        <f t="shared" si="50"/>
        <v>2566.8493600000002</v>
      </c>
      <c r="V300" s="5">
        <f t="shared" si="51"/>
        <v>62815.8220296988</v>
      </c>
      <c r="W300" s="5">
        <f t="shared" si="52"/>
        <v>1182943.1239697074</v>
      </c>
    </row>
    <row r="301" spans="1:23">
      <c r="A301" t="s">
        <v>183</v>
      </c>
      <c r="B301" t="s">
        <v>1854</v>
      </c>
      <c r="C301" t="s">
        <v>111</v>
      </c>
      <c r="D301" s="12" t="s">
        <v>1070</v>
      </c>
      <c r="E301" s="5">
        <f>VLOOKUP(A301,'Base Cost'!$A$5:$AF$361,28,FALSE)</f>
        <v>497135.13976990606</v>
      </c>
      <c r="F301" s="5">
        <f>VLOOKUP(A301,'B.spe ed'!$A$5:$R$360,18,FALSE)</f>
        <v>413664.38</v>
      </c>
      <c r="G301" s="5">
        <f>VLOOKUP(A301,'C.DPIA'!$A$5:$M$360,13,FALSE)</f>
        <v>68365.929940040922</v>
      </c>
      <c r="H301" s="5">
        <f>VLOOKUP(A301,D.EL!$A$5:$M$359,13,FALSE)</f>
        <v>0</v>
      </c>
      <c r="I301" s="132">
        <f>VLOOKUP(A301,E.CTE!$A$5:$R$360,18,FALSE)</f>
        <v>0</v>
      </c>
      <c r="J301" s="5">
        <f t="shared" si="45"/>
        <v>979165.44970994699</v>
      </c>
      <c r="K301" s="5">
        <v>1570981.17</v>
      </c>
      <c r="L301" s="5">
        <f t="shared" si="46"/>
        <v>979165.44970994699</v>
      </c>
      <c r="M301" s="5">
        <f>VLOOKUP(A301,G.Transportation!$A$5:$G$359,7,FALSE)</f>
        <v>0</v>
      </c>
      <c r="N301" s="5">
        <f t="shared" si="38"/>
        <v>25793.197199999999</v>
      </c>
      <c r="O301" s="5">
        <v>1476783.33</v>
      </c>
      <c r="P301">
        <v>84.84</v>
      </c>
      <c r="Q301" s="5">
        <f t="shared" si="47"/>
        <v>17446.767057991514</v>
      </c>
      <c r="R301" s="1">
        <f>VLOOKUP(A301,'ADM Data'!$A$2:$J$357,10,FALSE)</f>
        <v>64.482992999999993</v>
      </c>
      <c r="S301" s="5">
        <f t="shared" si="48"/>
        <v>15584.86</v>
      </c>
      <c r="T301" s="5">
        <f t="shared" si="49"/>
        <v>120061.33978711734</v>
      </c>
      <c r="U301" s="5">
        <f t="shared" si="50"/>
        <v>2579.3197199999995</v>
      </c>
      <c r="V301" s="5">
        <f t="shared" si="51"/>
        <v>63120.996118452596</v>
      </c>
      <c r="W301" s="5">
        <f t="shared" si="52"/>
        <v>1190720.3025355171</v>
      </c>
    </row>
    <row r="302" spans="1:23">
      <c r="A302" t="s">
        <v>104</v>
      </c>
      <c r="B302" t="s">
        <v>2758</v>
      </c>
      <c r="C302" t="s">
        <v>80</v>
      </c>
      <c r="D302" s="12" t="s">
        <v>1070</v>
      </c>
      <c r="E302" s="5">
        <f>VLOOKUP(A302,'Base Cost'!$A$5:$AF$361,28,FALSE)</f>
        <v>925498.92160812439</v>
      </c>
      <c r="F302" s="5">
        <f>VLOOKUP(A302,'B.spe ed'!$A$5:$R$360,18,FALSE)</f>
        <v>1193579.67</v>
      </c>
      <c r="G302" s="5">
        <f>VLOOKUP(A302,'C.DPIA'!$A$5:$M$360,13,FALSE)</f>
        <v>61683.893570056593</v>
      </c>
      <c r="H302" s="5">
        <f>VLOOKUP(A302,D.EL!$A$5:$M$359,13,FALSE)</f>
        <v>2138.4212716771194</v>
      </c>
      <c r="I302" s="132">
        <f>VLOOKUP(A302,E.CTE!$A$5:$R$360,18,FALSE)</f>
        <v>0</v>
      </c>
      <c r="J302" s="5">
        <f t="shared" si="45"/>
        <v>2182900.9064498581</v>
      </c>
      <c r="K302" s="5">
        <v>2584845.4900000002</v>
      </c>
      <c r="L302" s="5">
        <f t="shared" si="46"/>
        <v>2182900.9064498581</v>
      </c>
      <c r="M302" s="5">
        <f>VLOOKUP(A302,G.Transportation!$A$5:$G$359,7,FALSE)</f>
        <v>0</v>
      </c>
      <c r="N302" s="5">
        <f t="shared" si="38"/>
        <v>46799.064799999993</v>
      </c>
      <c r="O302" s="5">
        <v>2402480.2400000002</v>
      </c>
      <c r="P302">
        <v>146.16999999999999</v>
      </c>
      <c r="Q302" s="5">
        <f t="shared" si="47"/>
        <v>16476.286061435319</v>
      </c>
      <c r="R302" s="1">
        <f>VLOOKUP(A302,'ADM Data'!$A$2:$J$357,10,FALSE)</f>
        <v>116.99766199999999</v>
      </c>
      <c r="S302" s="5">
        <f t="shared" si="48"/>
        <v>19057.650000000001</v>
      </c>
      <c r="T302" s="5">
        <f t="shared" si="49"/>
        <v>0</v>
      </c>
      <c r="U302" s="5">
        <f t="shared" si="50"/>
        <v>4679.9064799999996</v>
      </c>
      <c r="V302" s="5">
        <f t="shared" si="51"/>
        <v>114526.46078276839</v>
      </c>
      <c r="W302" s="5">
        <f t="shared" si="52"/>
        <v>2348906.338512626</v>
      </c>
    </row>
    <row r="303" spans="1:23">
      <c r="A303" t="s">
        <v>630</v>
      </c>
      <c r="B303" t="s">
        <v>1991</v>
      </c>
      <c r="C303" t="s">
        <v>324</v>
      </c>
      <c r="D303" s="12" t="s">
        <v>1070</v>
      </c>
      <c r="E303" s="5">
        <f>VLOOKUP(A303,'Base Cost'!$A$5:$AF$361,28,FALSE)</f>
        <v>1066199.2131746036</v>
      </c>
      <c r="F303" s="5">
        <f>VLOOKUP(A303,'B.spe ed'!$A$5:$R$360,18,FALSE)</f>
        <v>1281545.19</v>
      </c>
      <c r="G303" s="5">
        <f>VLOOKUP(A303,'C.DPIA'!$A$5:$M$360,13,FALSE)</f>
        <v>159204.77175582931</v>
      </c>
      <c r="H303" s="5">
        <f>VLOOKUP(A303,D.EL!$A$5:$M$359,13,FALSE)</f>
        <v>0</v>
      </c>
      <c r="I303" s="132">
        <f>VLOOKUP(A303,E.CTE!$A$5:$R$360,18,FALSE)</f>
        <v>0</v>
      </c>
      <c r="J303" s="5">
        <f t="shared" si="45"/>
        <v>2506949.1749304328</v>
      </c>
      <c r="K303" s="5">
        <v>3051135.14</v>
      </c>
      <c r="L303" s="5">
        <f t="shared" si="46"/>
        <v>2506949.1749304328</v>
      </c>
      <c r="M303" s="5">
        <f>VLOOKUP(A303,G.Transportation!$A$5:$G$359,7,FALSE)</f>
        <v>0</v>
      </c>
      <c r="N303" s="5">
        <f t="shared" si="38"/>
        <v>53542.066800000001</v>
      </c>
      <c r="O303" s="5">
        <v>2693329.3</v>
      </c>
      <c r="P303">
        <v>168.03</v>
      </c>
      <c r="Q303" s="5">
        <f t="shared" si="47"/>
        <v>16068.939727429624</v>
      </c>
      <c r="R303" s="1">
        <f>VLOOKUP(A303,'ADM Data'!$A$2:$J$357,10,FALSE)</f>
        <v>133.85516699999999</v>
      </c>
      <c r="S303" s="5">
        <f t="shared" si="48"/>
        <v>19128.82</v>
      </c>
      <c r="T303" s="5">
        <f t="shared" si="49"/>
        <v>0</v>
      </c>
      <c r="U303" s="5">
        <f t="shared" si="50"/>
        <v>5354.2066799999993</v>
      </c>
      <c r="V303" s="5">
        <f t="shared" si="51"/>
        <v>131027.90493365939</v>
      </c>
      <c r="W303" s="5">
        <f t="shared" si="52"/>
        <v>2696873.3533440921</v>
      </c>
    </row>
    <row r="304" spans="1:23">
      <c r="A304" t="s">
        <v>658</v>
      </c>
      <c r="B304" t="s">
        <v>2000</v>
      </c>
      <c r="C304" t="s">
        <v>125</v>
      </c>
      <c r="D304" s="12" t="s">
        <v>1070</v>
      </c>
      <c r="E304" s="5">
        <f>VLOOKUP(A304,'Base Cost'!$A$5:$AF$361,28,FALSE)</f>
        <v>712346.09006209648</v>
      </c>
      <c r="F304" s="5">
        <f>VLOOKUP(A304,'B.spe ed'!$A$5:$R$360,18,FALSE)</f>
        <v>589609.85</v>
      </c>
      <c r="G304" s="5">
        <f>VLOOKUP(A304,'C.DPIA'!$A$5:$M$360,13,FALSE)</f>
        <v>64182.052327529396</v>
      </c>
      <c r="H304" s="5">
        <f>VLOOKUP(A304,D.EL!$A$5:$M$359,13,FALSE)</f>
        <v>2599.4037940000003</v>
      </c>
      <c r="I304" s="132">
        <f>VLOOKUP(A304,E.CTE!$A$5:$R$360,18,FALSE)</f>
        <v>0</v>
      </c>
      <c r="J304" s="5">
        <f t="shared" si="45"/>
        <v>1368737.3961836256</v>
      </c>
      <c r="K304" s="5">
        <v>1140438.17</v>
      </c>
      <c r="L304" s="5">
        <f t="shared" si="46"/>
        <v>1368737.3961836256</v>
      </c>
      <c r="M304" s="5">
        <f>VLOOKUP(A304,G.Transportation!$A$5:$G$359,7,FALSE)</f>
        <v>0</v>
      </c>
      <c r="N304" s="5">
        <f t="shared" si="38"/>
        <v>35015.1728</v>
      </c>
      <c r="O304" s="5">
        <v>1044013.16</v>
      </c>
      <c r="P304">
        <v>70.61</v>
      </c>
      <c r="Q304" s="5">
        <f t="shared" si="47"/>
        <v>14825.707531511118</v>
      </c>
      <c r="R304" s="1">
        <f>VLOOKUP(A304,'ADM Data'!$A$2:$J$357,10,FALSE)</f>
        <v>87.537931999999998</v>
      </c>
      <c r="S304" s="5">
        <f t="shared" si="48"/>
        <v>16035.93</v>
      </c>
      <c r="T304" s="5">
        <f t="shared" si="49"/>
        <v>0</v>
      </c>
      <c r="U304" s="5">
        <f t="shared" si="50"/>
        <v>3501.51728</v>
      </c>
      <c r="V304" s="5">
        <f t="shared" si="51"/>
        <v>85688.973307882407</v>
      </c>
      <c r="W304" s="5">
        <f t="shared" si="52"/>
        <v>1492943.0595715081</v>
      </c>
    </row>
    <row r="305" spans="1:23">
      <c r="A305" t="s">
        <v>656</v>
      </c>
      <c r="B305" t="s">
        <v>1999</v>
      </c>
      <c r="C305" t="s">
        <v>101</v>
      </c>
      <c r="D305" s="12" t="s">
        <v>1070</v>
      </c>
      <c r="E305" s="5">
        <f>VLOOKUP(A305,'Base Cost'!$A$5:$AF$361,28,FALSE)</f>
        <v>1271762.4765339624</v>
      </c>
      <c r="F305" s="5">
        <f>VLOOKUP(A305,'B.spe ed'!$A$5:$R$360,18,FALSE)</f>
        <v>958015.84773200005</v>
      </c>
      <c r="G305" s="5">
        <f>VLOOKUP(A305,'C.DPIA'!$A$5:$M$360,13,FALSE)</f>
        <v>147858.9279610152</v>
      </c>
      <c r="H305" s="5">
        <f>VLOOKUP(A305,D.EL!$A$5:$M$359,13,FALSE)</f>
        <v>0</v>
      </c>
      <c r="I305" s="132">
        <f>VLOOKUP(A305,E.CTE!$A$5:$R$360,18,FALSE)</f>
        <v>0</v>
      </c>
      <c r="J305" s="5">
        <f t="shared" si="45"/>
        <v>2377637.2522269776</v>
      </c>
      <c r="K305" s="5">
        <v>1340817.95</v>
      </c>
      <c r="L305" s="5">
        <f t="shared" si="46"/>
        <v>2377637.2522269776</v>
      </c>
      <c r="M305" s="5">
        <f>VLOOKUP(A305,G.Transportation!$A$5:$G$359,7,FALSE)</f>
        <v>0</v>
      </c>
      <c r="N305" s="5">
        <f t="shared" si="38"/>
        <v>62368.006800000003</v>
      </c>
      <c r="O305" s="5">
        <v>1318736.17</v>
      </c>
      <c r="P305">
        <v>106.09</v>
      </c>
      <c r="Q305" s="5">
        <f t="shared" si="47"/>
        <v>12470.433190687152</v>
      </c>
      <c r="R305" s="1">
        <f>VLOOKUP(A305,'ADM Data'!$A$2:$J$357,10,FALSE)</f>
        <v>155.920017</v>
      </c>
      <c r="S305" s="5">
        <f t="shared" si="48"/>
        <v>15649.08</v>
      </c>
      <c r="T305" s="5">
        <f t="shared" si="49"/>
        <v>0</v>
      </c>
      <c r="U305" s="5">
        <f t="shared" si="50"/>
        <v>6236.8006800000003</v>
      </c>
      <c r="V305" s="5">
        <f t="shared" si="51"/>
        <v>152626.70558492941</v>
      </c>
      <c r="W305" s="5">
        <f t="shared" si="52"/>
        <v>2598868.7652919069</v>
      </c>
    </row>
    <row r="306" spans="1:23">
      <c r="A306" t="s">
        <v>109</v>
      </c>
      <c r="B306" t="s">
        <v>1832</v>
      </c>
      <c r="C306" t="s">
        <v>111</v>
      </c>
      <c r="D306" s="12" t="s">
        <v>1070</v>
      </c>
      <c r="E306" s="5">
        <f>VLOOKUP(A306,'Base Cost'!$A$5:$AF$361,28,FALSE)</f>
        <v>743302.64273808012</v>
      </c>
      <c r="F306" s="5">
        <f>VLOOKUP(A306,'B.spe ed'!$A$5:$R$360,18,FALSE)</f>
        <v>1024064.3999999999</v>
      </c>
      <c r="G306" s="5">
        <f>VLOOKUP(A306,'C.DPIA'!$A$5:$M$360,13,FALSE)</f>
        <v>135930.6047987178</v>
      </c>
      <c r="H306" s="5">
        <f>VLOOKUP(A306,D.EL!$A$5:$M$359,13,FALSE)</f>
        <v>1299.7018970000001</v>
      </c>
      <c r="I306" s="132">
        <f>VLOOKUP(A306,E.CTE!$A$5:$R$360,18,FALSE)</f>
        <v>0</v>
      </c>
      <c r="J306" s="5">
        <f t="shared" si="45"/>
        <v>1904597.3494337979</v>
      </c>
      <c r="K306" s="5">
        <v>1757270.31</v>
      </c>
      <c r="L306" s="5">
        <f t="shared" si="46"/>
        <v>1904597.3494337979</v>
      </c>
      <c r="M306" s="5">
        <f>VLOOKUP(A306,G.Transportation!$A$5:$G$359,7,FALSE)</f>
        <v>0</v>
      </c>
      <c r="N306" s="5">
        <f t="shared" si="38"/>
        <v>36591.715199999999</v>
      </c>
      <c r="O306" s="5">
        <v>1454473</v>
      </c>
      <c r="P306">
        <v>92.61</v>
      </c>
      <c r="Q306" s="5">
        <f t="shared" si="47"/>
        <v>15745.435793110895</v>
      </c>
      <c r="R306" s="1">
        <f>VLOOKUP(A306,'ADM Data'!$A$2:$J$357,10,FALSE)</f>
        <v>91.479287999999997</v>
      </c>
      <c r="S306" s="5">
        <f t="shared" si="48"/>
        <v>21219.98</v>
      </c>
      <c r="T306" s="5">
        <f t="shared" si="49"/>
        <v>0</v>
      </c>
      <c r="U306" s="5">
        <f t="shared" si="50"/>
        <v>3659.1715199999999</v>
      </c>
      <c r="V306" s="5">
        <f t="shared" si="51"/>
        <v>89547.080774721602</v>
      </c>
      <c r="W306" s="5">
        <f t="shared" si="52"/>
        <v>2034395.3169285196</v>
      </c>
    </row>
    <row r="307" spans="1:23">
      <c r="A307" t="s">
        <v>174</v>
      </c>
      <c r="B307" t="s">
        <v>2898</v>
      </c>
      <c r="C307" t="s">
        <v>75</v>
      </c>
      <c r="D307" s="12" t="s">
        <v>1070</v>
      </c>
      <c r="E307" s="5">
        <f>VLOOKUP(A307,'Base Cost'!$A$5:$AF$361,28,FALSE)</f>
        <v>797576.01256907848</v>
      </c>
      <c r="F307" s="5">
        <f>VLOOKUP(A307,'B.spe ed'!$A$5:$R$360,18,FALSE)</f>
        <v>1063240.3700000001</v>
      </c>
      <c r="G307" s="5">
        <f>VLOOKUP(A307,'C.DPIA'!$A$5:$M$360,13,FALSE)</f>
        <v>110795.98684542305</v>
      </c>
      <c r="H307" s="5">
        <f>VLOOKUP(A307,D.EL!$A$5:$M$359,13,FALSE)</f>
        <v>0</v>
      </c>
      <c r="I307" s="132">
        <f>VLOOKUP(A307,E.CTE!$A$5:$R$360,18,FALSE)</f>
        <v>0</v>
      </c>
      <c r="J307" s="5">
        <f t="shared" si="45"/>
        <v>1971612.3694145016</v>
      </c>
      <c r="K307" s="5">
        <v>2327422.38</v>
      </c>
      <c r="L307" s="5">
        <f t="shared" si="46"/>
        <v>1971612.3694145016</v>
      </c>
      <c r="M307" s="5">
        <f>VLOOKUP(A307,G.Transportation!$A$5:$G$359,7,FALSE)</f>
        <v>0</v>
      </c>
      <c r="N307" s="5">
        <f t="shared" si="38"/>
        <v>40356.521599999993</v>
      </c>
      <c r="O307" s="5">
        <v>2274280.89</v>
      </c>
      <c r="P307">
        <v>135.61000000000001</v>
      </c>
      <c r="Q307" s="5">
        <f t="shared" si="47"/>
        <v>16810.826183909743</v>
      </c>
      <c r="R307" s="1">
        <f>VLOOKUP(A307,'ADM Data'!$A$2:$J$357,10,FALSE)</f>
        <v>100.89130399999999</v>
      </c>
      <c r="S307" s="5">
        <f t="shared" si="48"/>
        <v>19941.95</v>
      </c>
      <c r="T307" s="5">
        <f t="shared" si="49"/>
        <v>0</v>
      </c>
      <c r="U307" s="5">
        <f t="shared" si="50"/>
        <v>4035.6521599999996</v>
      </c>
      <c r="V307" s="5">
        <f t="shared" si="51"/>
        <v>98760.298055172796</v>
      </c>
      <c r="W307" s="5">
        <f t="shared" si="52"/>
        <v>2114764.8412296744</v>
      </c>
    </row>
    <row r="308" spans="1:23">
      <c r="A308" t="s">
        <v>181</v>
      </c>
      <c r="B308" t="s">
        <v>2899</v>
      </c>
      <c r="C308" t="s">
        <v>93</v>
      </c>
      <c r="D308" s="12" t="s">
        <v>1070</v>
      </c>
      <c r="E308" s="5">
        <f>VLOOKUP(A308,'Base Cost'!$A$5:$AF$361,28,FALSE)</f>
        <v>678688.57185179705</v>
      </c>
      <c r="F308" s="5">
        <f>VLOOKUP(A308,'B.spe ed'!$A$5:$R$360,18,FALSE)</f>
        <v>658331.15999999992</v>
      </c>
      <c r="G308" s="5">
        <f>VLOOKUP(A308,'C.DPIA'!$A$5:$M$360,13,FALSE)</f>
        <v>102695.56850207671</v>
      </c>
      <c r="H308" s="5">
        <f>VLOOKUP(A308,D.EL!$A$5:$M$359,13,FALSE)</f>
        <v>0</v>
      </c>
      <c r="I308" s="132">
        <f>VLOOKUP(A308,E.CTE!$A$5:$R$360,18,FALSE)</f>
        <v>0</v>
      </c>
      <c r="J308" s="5">
        <f t="shared" si="45"/>
        <v>1439715.3003538738</v>
      </c>
      <c r="K308" s="5">
        <v>2284759.5499999998</v>
      </c>
      <c r="L308" s="5">
        <f t="shared" si="46"/>
        <v>1439715.3003538738</v>
      </c>
      <c r="M308" s="5">
        <f>VLOOKUP(A308,G.Transportation!$A$5:$G$359,7,FALSE)</f>
        <v>0</v>
      </c>
      <c r="N308" s="5">
        <f t="shared" si="38"/>
        <v>34052.974000000002</v>
      </c>
      <c r="O308" s="5">
        <v>2004368.77</v>
      </c>
      <c r="P308">
        <v>147.47</v>
      </c>
      <c r="Q308" s="5">
        <f t="shared" si="47"/>
        <v>13631.785228182003</v>
      </c>
      <c r="R308" s="1">
        <f>VLOOKUP(A308,'ADM Data'!$A$2:$J$357,10,FALSE)</f>
        <v>85.132435000000001</v>
      </c>
      <c r="S308" s="5">
        <f t="shared" si="48"/>
        <v>17311.48</v>
      </c>
      <c r="T308" s="5">
        <f t="shared" si="49"/>
        <v>0</v>
      </c>
      <c r="U308" s="5">
        <f t="shared" si="50"/>
        <v>3405.2973999999999</v>
      </c>
      <c r="V308" s="5">
        <f t="shared" si="51"/>
        <v>83334.284734417</v>
      </c>
      <c r="W308" s="5">
        <f t="shared" si="52"/>
        <v>1560507.8564882907</v>
      </c>
    </row>
    <row r="309" spans="1:23">
      <c r="A309" t="s">
        <v>185</v>
      </c>
      <c r="B309" t="s">
        <v>2900</v>
      </c>
      <c r="C309" t="s">
        <v>72</v>
      </c>
      <c r="D309" s="12" t="s">
        <v>1070</v>
      </c>
      <c r="E309" s="5">
        <f>VLOOKUP(A309,'Base Cost'!$A$5:$AF$361,28,FALSE)</f>
        <v>1022302.9470509943</v>
      </c>
      <c r="F309" s="5">
        <f>VLOOKUP(A309,'B.spe ed'!$A$5:$R$360,18,FALSE)</f>
        <v>1124497.8900000001</v>
      </c>
      <c r="G309" s="5">
        <f>VLOOKUP(A309,'C.DPIA'!$A$5:$M$360,13,FALSE)</f>
        <v>129471.73498173372</v>
      </c>
      <c r="H309" s="5">
        <f>VLOOKUP(A309,D.EL!$A$5:$M$359,13,FALSE)</f>
        <v>0</v>
      </c>
      <c r="I309" s="132">
        <f>VLOOKUP(A309,E.CTE!$A$5:$R$360,18,FALSE)</f>
        <v>0</v>
      </c>
      <c r="J309" s="5">
        <f t="shared" si="45"/>
        <v>2276272.5720327282</v>
      </c>
      <c r="K309" s="5">
        <v>3700228.77</v>
      </c>
      <c r="L309" s="5">
        <f t="shared" si="46"/>
        <v>2276272.5720327282</v>
      </c>
      <c r="M309" s="5">
        <f>VLOOKUP(A309,G.Transportation!$A$5:$G$359,7,FALSE)</f>
        <v>0</v>
      </c>
      <c r="N309" s="5">
        <f t="shared" si="38"/>
        <v>51528.81440000001</v>
      </c>
      <c r="O309" s="5">
        <v>3363180.59</v>
      </c>
      <c r="P309">
        <v>188.23</v>
      </c>
      <c r="Q309" s="5">
        <f t="shared" si="47"/>
        <v>17907.479404983267</v>
      </c>
      <c r="R309" s="1">
        <f>VLOOKUP(A309,'ADM Data'!$A$2:$J$357,10,FALSE)</f>
        <v>128.82203600000003</v>
      </c>
      <c r="S309" s="5">
        <f t="shared" si="48"/>
        <v>18069.900000000001</v>
      </c>
      <c r="T309" s="5">
        <f t="shared" si="49"/>
        <v>0</v>
      </c>
      <c r="U309" s="5">
        <f t="shared" si="50"/>
        <v>5152.881440000001</v>
      </c>
      <c r="V309" s="5">
        <f t="shared" si="51"/>
        <v>126101.08272001523</v>
      </c>
      <c r="W309" s="5">
        <f t="shared" si="52"/>
        <v>2459055.3505927436</v>
      </c>
    </row>
    <row r="310" spans="1:23">
      <c r="A310" t="s">
        <v>96</v>
      </c>
      <c r="B310" t="s">
        <v>1828</v>
      </c>
      <c r="C310" t="s">
        <v>98</v>
      </c>
      <c r="D310" s="12" t="s">
        <v>1070</v>
      </c>
      <c r="E310" s="5">
        <f>VLOOKUP(A310,'Base Cost'!$A$5:$AF$361,28,FALSE)</f>
        <v>523744.69404925336</v>
      </c>
      <c r="F310" s="5">
        <f>VLOOKUP(A310,'B.spe ed'!$A$5:$R$360,18,FALSE)</f>
        <v>801053.87</v>
      </c>
      <c r="G310" s="5">
        <f>VLOOKUP(A310,'C.DPIA'!$A$5:$M$360,13,FALSE)</f>
        <v>42730.283427227274</v>
      </c>
      <c r="H310" s="5">
        <f>VLOOKUP(A310,D.EL!$A$5:$M$359,13,FALSE)</f>
        <v>0</v>
      </c>
      <c r="I310" s="132">
        <f>VLOOKUP(A310,E.CTE!$A$5:$R$360,18,FALSE)</f>
        <v>0</v>
      </c>
      <c r="J310" s="5">
        <f t="shared" si="45"/>
        <v>1367528.8474764805</v>
      </c>
      <c r="K310" s="5">
        <v>1209504.6100000001</v>
      </c>
      <c r="L310" s="5">
        <f t="shared" si="46"/>
        <v>1367528.8474764805</v>
      </c>
      <c r="M310" s="5">
        <f>VLOOKUP(A310,G.Transportation!$A$5:$G$359,7,FALSE)</f>
        <v>0</v>
      </c>
      <c r="N310" s="5">
        <f t="shared" si="38"/>
        <v>27320.548000000003</v>
      </c>
      <c r="O310" s="5">
        <v>1254384.57</v>
      </c>
      <c r="P310">
        <v>70.040000000000006</v>
      </c>
      <c r="Q310" s="5">
        <f t="shared" si="47"/>
        <v>17949.625545402629</v>
      </c>
      <c r="R310" s="1">
        <f>VLOOKUP(A310,'ADM Data'!$A$2:$J$357,10,FALSE)</f>
        <v>68.301370000000006</v>
      </c>
      <c r="S310" s="5">
        <f t="shared" si="48"/>
        <v>20421.98</v>
      </c>
      <c r="T310" s="5">
        <f t="shared" si="49"/>
        <v>0</v>
      </c>
      <c r="U310" s="5">
        <f t="shared" si="50"/>
        <v>2732.0548000000003</v>
      </c>
      <c r="V310" s="5">
        <f t="shared" si="51"/>
        <v>66858.722123134008</v>
      </c>
      <c r="W310" s="5">
        <f t="shared" si="52"/>
        <v>1464440.1723996145</v>
      </c>
    </row>
    <row r="311" spans="1:23">
      <c r="A311" t="s">
        <v>99</v>
      </c>
      <c r="B311" t="s">
        <v>1829</v>
      </c>
      <c r="C311" t="s">
        <v>101</v>
      </c>
      <c r="D311" s="12" t="s">
        <v>1070</v>
      </c>
      <c r="E311" s="5">
        <f>VLOOKUP(A311,'Base Cost'!$A$5:$AF$361,28,FALSE)</f>
        <v>604366.33225726825</v>
      </c>
      <c r="F311" s="5">
        <f>VLOOKUP(A311,'B.spe ed'!$A$5:$R$360,18,FALSE)</f>
        <v>666881.01</v>
      </c>
      <c r="G311" s="5">
        <f>VLOOKUP(A311,'C.DPIA'!$A$5:$M$360,13,FALSE)</f>
        <v>80094.827258227495</v>
      </c>
      <c r="H311" s="5">
        <f>VLOOKUP(A311,D.EL!$A$5:$M$359,13,FALSE)</f>
        <v>0</v>
      </c>
      <c r="I311" s="132">
        <f>VLOOKUP(A311,E.CTE!$A$5:$R$360,18,FALSE)</f>
        <v>0</v>
      </c>
      <c r="J311" s="5">
        <f t="shared" si="45"/>
        <v>1351342.1695154957</v>
      </c>
      <c r="K311" s="5">
        <v>1032825.03</v>
      </c>
      <c r="L311" s="5">
        <f t="shared" si="46"/>
        <v>1351342.1695154957</v>
      </c>
      <c r="M311" s="5">
        <f>VLOOKUP(A311,G.Transportation!$A$5:$G$359,7,FALSE)</f>
        <v>0</v>
      </c>
      <c r="N311" s="5">
        <f t="shared" si="38"/>
        <v>31529.124400000001</v>
      </c>
      <c r="O311" s="5">
        <v>1030794.37</v>
      </c>
      <c r="P311">
        <v>70.41</v>
      </c>
      <c r="Q311" s="5">
        <f t="shared" si="47"/>
        <v>14679.965953699759</v>
      </c>
      <c r="R311" s="1">
        <f>VLOOKUP(A311,'ADM Data'!$A$2:$J$357,10,FALSE)</f>
        <v>78.822811000000002</v>
      </c>
      <c r="S311" s="5">
        <f t="shared" si="48"/>
        <v>17544.05</v>
      </c>
      <c r="T311" s="5">
        <f t="shared" si="49"/>
        <v>0</v>
      </c>
      <c r="U311" s="5">
        <f t="shared" si="50"/>
        <v>3152.9124400000001</v>
      </c>
      <c r="V311" s="5">
        <f t="shared" si="51"/>
        <v>77157.931350620202</v>
      </c>
      <c r="W311" s="5">
        <f t="shared" si="52"/>
        <v>1463182.1377061161</v>
      </c>
    </row>
    <row r="312" spans="1:23">
      <c r="A312" t="s">
        <v>106</v>
      </c>
      <c r="B312" t="s">
        <v>1831</v>
      </c>
      <c r="C312" t="s">
        <v>108</v>
      </c>
      <c r="D312" s="12" t="s">
        <v>1070</v>
      </c>
      <c r="E312" s="5">
        <f>VLOOKUP(A312,'Base Cost'!$A$5:$AF$361,28,FALSE)</f>
        <v>575379.04949885118</v>
      </c>
      <c r="F312" s="5">
        <f>VLOOKUP(A312,'B.spe ed'!$A$5:$R$360,18,FALSE)</f>
        <v>600280.34</v>
      </c>
      <c r="G312" s="5">
        <f>VLOOKUP(A312,'C.DPIA'!$A$5:$M$360,13,FALSE)</f>
        <v>90592.260156337332</v>
      </c>
      <c r="H312" s="5">
        <f>VLOOKUP(A312,D.EL!$A$5:$M$359,13,FALSE)</f>
        <v>0</v>
      </c>
      <c r="I312" s="132">
        <f>VLOOKUP(A312,E.CTE!$A$5:$R$360,18,FALSE)</f>
        <v>0</v>
      </c>
      <c r="J312" s="5">
        <f t="shared" si="45"/>
        <v>1266251.6496551887</v>
      </c>
      <c r="K312" s="5">
        <v>2440247.5099999998</v>
      </c>
      <c r="L312" s="5">
        <f t="shared" si="46"/>
        <v>1266251.6496551887</v>
      </c>
      <c r="M312" s="5">
        <f>VLOOKUP(A312,G.Transportation!$A$5:$G$359,7,FALSE)</f>
        <v>0</v>
      </c>
      <c r="N312" s="5">
        <f t="shared" si="38"/>
        <v>29672.679999999997</v>
      </c>
      <c r="O312" s="5">
        <v>2534990.37</v>
      </c>
      <c r="P312">
        <v>184.45</v>
      </c>
      <c r="Q312" s="5">
        <f t="shared" si="47"/>
        <v>13783.589731634591</v>
      </c>
      <c r="R312" s="1">
        <f>VLOOKUP(A312,'ADM Data'!$A$2:$J$357,10,FALSE)</f>
        <v>74.181699999999992</v>
      </c>
      <c r="S312" s="5">
        <f t="shared" si="48"/>
        <v>17469.599999999999</v>
      </c>
      <c r="T312" s="5">
        <f t="shared" si="49"/>
        <v>0</v>
      </c>
      <c r="U312" s="5">
        <f t="shared" si="50"/>
        <v>2967.2679999999996</v>
      </c>
      <c r="V312" s="5">
        <f t="shared" si="51"/>
        <v>72614.848968940001</v>
      </c>
      <c r="W312" s="5">
        <f t="shared" si="52"/>
        <v>1371506.4466241286</v>
      </c>
    </row>
    <row r="313" spans="1:23">
      <c r="A313" t="s">
        <v>191</v>
      </c>
      <c r="B313" t="s">
        <v>1856</v>
      </c>
      <c r="C313" t="s">
        <v>193</v>
      </c>
      <c r="D313" s="12" t="s">
        <v>1070</v>
      </c>
      <c r="E313" s="5">
        <f>VLOOKUP(A313,'Base Cost'!$A$5:$AF$361,28,FALSE)</f>
        <v>730163.25670731592</v>
      </c>
      <c r="F313" s="5">
        <f>VLOOKUP(A313,'B.spe ed'!$A$5:$R$360,18,FALSE)</f>
        <v>1076217.74</v>
      </c>
      <c r="G313" s="5">
        <f>VLOOKUP(A313,'C.DPIA'!$A$5:$M$360,13,FALSE)</f>
        <v>64248.778295509212</v>
      </c>
      <c r="H313" s="5">
        <f>VLOOKUP(A313,D.EL!$A$5:$M$359,13,FALSE)</f>
        <v>0</v>
      </c>
      <c r="I313" s="132">
        <f>VLOOKUP(A313,E.CTE!$A$5:$R$360,18,FALSE)</f>
        <v>0</v>
      </c>
      <c r="J313" s="5">
        <f t="shared" si="45"/>
        <v>1870629.7750028253</v>
      </c>
      <c r="K313" s="5">
        <v>1675928.51</v>
      </c>
      <c r="L313" s="5">
        <f t="shared" si="46"/>
        <v>1870629.7750028253</v>
      </c>
      <c r="M313" s="5">
        <f>VLOOKUP(A313,G.Transportation!$A$5:$G$359,7,FALSE)</f>
        <v>0</v>
      </c>
      <c r="N313" s="5">
        <f t="shared" si="38"/>
        <v>37483.595200000003</v>
      </c>
      <c r="O313" s="5">
        <v>1455253.04</v>
      </c>
      <c r="P313">
        <v>90.16</v>
      </c>
      <c r="Q313" s="5">
        <f t="shared" si="47"/>
        <v>16180.863496007099</v>
      </c>
      <c r="R313" s="1">
        <f>VLOOKUP(A313,'ADM Data'!$A$2:$J$357,10,FALSE)</f>
        <v>93.708988000000005</v>
      </c>
      <c r="S313" s="5">
        <f t="shared" si="48"/>
        <v>20362.12</v>
      </c>
      <c r="T313" s="5">
        <f t="shared" si="49"/>
        <v>0</v>
      </c>
      <c r="U313" s="5">
        <f t="shared" si="50"/>
        <v>3748.35952</v>
      </c>
      <c r="V313" s="5">
        <f t="shared" si="51"/>
        <v>91729.685497261613</v>
      </c>
      <c r="W313" s="5">
        <f t="shared" si="52"/>
        <v>2003591.4152200869</v>
      </c>
    </row>
    <row r="314" spans="1:23">
      <c r="A314" t="s">
        <v>187</v>
      </c>
      <c r="B314" t="s">
        <v>188</v>
      </c>
      <c r="C314" t="s">
        <v>108</v>
      </c>
      <c r="D314" s="12" t="s">
        <v>1070</v>
      </c>
      <c r="E314" s="5">
        <f>VLOOKUP(A314,'Base Cost'!$A$5:$AF$361,28,FALSE)</f>
        <v>1043295.0066696859</v>
      </c>
      <c r="F314" s="5">
        <f>VLOOKUP(A314,'B.spe ed'!$A$5:$R$360,18,FALSE)</f>
        <v>891861.02</v>
      </c>
      <c r="G314" s="5">
        <f>VLOOKUP(A314,'C.DPIA'!$A$5:$M$360,13,FALSE)</f>
        <v>147778.45988350286</v>
      </c>
      <c r="H314" s="5">
        <f>VLOOKUP(A314,D.EL!$A$5:$M$359,13,FALSE)</f>
        <v>1299.7018970000001</v>
      </c>
      <c r="I314" s="132">
        <f>VLOOKUP(A314,E.CTE!$A$5:$R$360,18,FALSE)</f>
        <v>0</v>
      </c>
      <c r="J314" s="5">
        <f t="shared" si="45"/>
        <v>2084234.1884501888</v>
      </c>
      <c r="K314" s="5">
        <v>2823094.74</v>
      </c>
      <c r="L314" s="5">
        <f t="shared" si="46"/>
        <v>2084234.1884501888</v>
      </c>
      <c r="M314" s="5">
        <f>VLOOKUP(A314,G.Transportation!$A$5:$G$359,7,FALSE)</f>
        <v>0</v>
      </c>
      <c r="N314" s="5">
        <f t="shared" si="38"/>
        <v>51101.7</v>
      </c>
      <c r="O314" s="5">
        <v>2835131.26</v>
      </c>
      <c r="P314">
        <v>187.57</v>
      </c>
      <c r="Q314" s="5">
        <f t="shared" si="47"/>
        <v>15155.137098683157</v>
      </c>
      <c r="R314" s="1">
        <f>VLOOKUP(A314,'ADM Data'!$A$2:$J$357,10,FALSE)</f>
        <v>127.75425</v>
      </c>
      <c r="S314" s="5">
        <f t="shared" si="48"/>
        <v>16714.400000000001</v>
      </c>
      <c r="T314" s="5">
        <f t="shared" si="49"/>
        <v>0</v>
      </c>
      <c r="U314" s="5">
        <f t="shared" si="50"/>
        <v>5110.17</v>
      </c>
      <c r="V314" s="5">
        <f t="shared" si="51"/>
        <v>125055.85028235</v>
      </c>
      <c r="W314" s="5">
        <f t="shared" si="52"/>
        <v>2265501.908732539</v>
      </c>
    </row>
    <row r="315" spans="1:23">
      <c r="A315" t="s">
        <v>628</v>
      </c>
      <c r="B315" t="s">
        <v>1990</v>
      </c>
      <c r="C315" t="s">
        <v>193</v>
      </c>
      <c r="D315" s="12" t="s">
        <v>1070</v>
      </c>
      <c r="E315" s="5">
        <f>VLOOKUP(A315,'Base Cost'!$A$5:$AF$361,28,FALSE)</f>
        <v>817298.48145760433</v>
      </c>
      <c r="F315" s="5">
        <f>VLOOKUP(A315,'B.spe ed'!$A$5:$R$360,18,FALSE)</f>
        <v>722201.52</v>
      </c>
      <c r="G315" s="5">
        <f>VLOOKUP(A315,'C.DPIA'!$A$5:$M$360,13,FALSE)</f>
        <v>100345.91511685155</v>
      </c>
      <c r="H315" s="5">
        <f>VLOOKUP(A315,D.EL!$A$5:$M$359,13,FALSE)</f>
        <v>0</v>
      </c>
      <c r="I315" s="132">
        <f>VLOOKUP(A315,E.CTE!$A$5:$R$360,18,FALSE)</f>
        <v>0</v>
      </c>
      <c r="J315" s="5">
        <f t="shared" si="45"/>
        <v>1639845.9165744558</v>
      </c>
      <c r="K315" s="5">
        <v>1222318.33</v>
      </c>
      <c r="L315" s="5">
        <f t="shared" si="46"/>
        <v>1639845.9165744558</v>
      </c>
      <c r="M315" s="5">
        <f>VLOOKUP(A315,G.Transportation!$A$5:$G$359,7,FALSE)</f>
        <v>0</v>
      </c>
      <c r="N315" s="5">
        <f t="shared" si="38"/>
        <v>39778.417999999998</v>
      </c>
      <c r="O315" s="5">
        <v>1182466.7</v>
      </c>
      <c r="P315">
        <v>73.25</v>
      </c>
      <c r="Q315" s="5">
        <f t="shared" si="47"/>
        <v>16182.970102389078</v>
      </c>
      <c r="R315" s="1">
        <f>VLOOKUP(A315,'ADM Data'!$A$2:$J$357,10,FALSE)</f>
        <v>99.446044999999998</v>
      </c>
      <c r="S315" s="5">
        <f t="shared" si="48"/>
        <v>16889.810000000001</v>
      </c>
      <c r="T315" s="5">
        <f t="shared" si="49"/>
        <v>0</v>
      </c>
      <c r="U315" s="5">
        <f t="shared" si="50"/>
        <v>3977.8418000000001</v>
      </c>
      <c r="V315" s="5">
        <f t="shared" si="51"/>
        <v>97345.565526719001</v>
      </c>
      <c r="W315" s="5">
        <f t="shared" si="52"/>
        <v>1780947.7419011749</v>
      </c>
    </row>
    <row r="316" spans="1:23">
      <c r="A316" t="s">
        <v>417</v>
      </c>
      <c r="B316" t="s">
        <v>418</v>
      </c>
      <c r="C316" t="s">
        <v>68</v>
      </c>
      <c r="D316" s="12" t="s">
        <v>1070</v>
      </c>
      <c r="E316" s="5">
        <f>VLOOKUP(A316,'Base Cost'!$A$5:$AF$361,28,FALSE)</f>
        <v>2231524.6672920273</v>
      </c>
      <c r="F316" s="5">
        <f>VLOOKUP(A316,'B.spe ed'!$A$5:$R$360,18,FALSE)</f>
        <v>453137.31</v>
      </c>
      <c r="G316" s="5">
        <f>VLOOKUP(A316,'C.DPIA'!$A$5:$M$360,13,FALSE)</f>
        <v>304946.61197371181</v>
      </c>
      <c r="H316" s="5">
        <f>VLOOKUP(A316,D.EL!$A$5:$M$359,13,FALSE)</f>
        <v>0</v>
      </c>
      <c r="I316" s="132">
        <f>VLOOKUP(A316,E.CTE!$A$5:$R$360,18,FALSE)</f>
        <v>0</v>
      </c>
      <c r="J316" s="5">
        <f t="shared" si="45"/>
        <v>2989608.5892657391</v>
      </c>
      <c r="K316" s="5">
        <v>2411744.54</v>
      </c>
      <c r="L316" s="5">
        <f t="shared" si="46"/>
        <v>2989608.5892657391</v>
      </c>
      <c r="M316" s="5">
        <f>VLOOKUP(A316,G.Transportation!$A$5:$G$359,7,FALSE)</f>
        <v>46801.3</v>
      </c>
      <c r="N316" s="5">
        <f t="shared" si="38"/>
        <v>108797.96959999998</v>
      </c>
      <c r="O316" s="5">
        <v>2319886.6</v>
      </c>
      <c r="P316">
        <v>263.42</v>
      </c>
      <c r="Q316" s="5">
        <f t="shared" si="47"/>
        <v>8846.8775096803583</v>
      </c>
      <c r="R316" s="1">
        <f>VLOOKUP(A316,'ADM Data'!$A$2:$J$357,10,FALSE)</f>
        <v>271.99492399999997</v>
      </c>
      <c r="S316" s="5">
        <f t="shared" si="48"/>
        <v>11563.48</v>
      </c>
      <c r="T316" s="5">
        <f t="shared" si="49"/>
        <v>0</v>
      </c>
      <c r="U316" s="5">
        <f t="shared" si="50"/>
        <v>10879.79696</v>
      </c>
      <c r="V316" s="5">
        <f t="shared" si="51"/>
        <v>266249.90161425673</v>
      </c>
      <c r="W316" s="5">
        <f t="shared" si="52"/>
        <v>3422337.5574399955</v>
      </c>
    </row>
    <row r="317" spans="1:23">
      <c r="A317" t="s">
        <v>660</v>
      </c>
      <c r="B317" t="s">
        <v>661</v>
      </c>
      <c r="C317" t="s">
        <v>75</v>
      </c>
      <c r="D317" s="12" t="s">
        <v>1070</v>
      </c>
      <c r="E317" s="5">
        <f>VLOOKUP(A317,'Base Cost'!$A$5:$AF$361,28,FALSE)</f>
        <v>2611132.1983683142</v>
      </c>
      <c r="F317" s="5">
        <f>VLOOKUP(A317,'B.spe ed'!$A$5:$R$360,18,FALSE)</f>
        <v>203776.56</v>
      </c>
      <c r="G317" s="5">
        <f>VLOOKUP(A317,'C.DPIA'!$A$5:$M$360,13,FALSE)</f>
        <v>160815.97511551346</v>
      </c>
      <c r="H317" s="5">
        <f>VLOOKUP(A317,D.EL!$A$5:$M$359,13,FALSE)</f>
        <v>26036.822260548739</v>
      </c>
      <c r="I317" s="132">
        <f>VLOOKUP(A317,E.CTE!$A$5:$R$360,18,FALSE)</f>
        <v>0</v>
      </c>
      <c r="J317" s="5">
        <f t="shared" si="45"/>
        <v>3001761.5557443765</v>
      </c>
      <c r="K317" s="5">
        <v>3768384.45</v>
      </c>
      <c r="L317" s="5">
        <f t="shared" si="46"/>
        <v>3001761.5557443765</v>
      </c>
      <c r="M317" s="5">
        <f>VLOOKUP(A317,G.Transportation!$A$5:$G$359,7,FALSE)</f>
        <v>0</v>
      </c>
      <c r="N317" s="5">
        <f t="shared" si="38"/>
        <v>127162.94320000002</v>
      </c>
      <c r="O317" s="5">
        <v>3733576.28</v>
      </c>
      <c r="P317">
        <v>491.03</v>
      </c>
      <c r="Q317" s="5">
        <f t="shared" si="47"/>
        <v>7643.6404341893567</v>
      </c>
      <c r="R317" s="1">
        <f>VLOOKUP(A317,'ADM Data'!$A$2:$J$357,10,FALSE)</f>
        <v>317.90735800000004</v>
      </c>
      <c r="S317" s="5">
        <f t="shared" si="48"/>
        <v>9842.25</v>
      </c>
      <c r="T317" s="5">
        <f t="shared" si="49"/>
        <v>0</v>
      </c>
      <c r="U317" s="5">
        <f t="shared" si="50"/>
        <v>12716.294320000001</v>
      </c>
      <c r="V317" s="5">
        <f t="shared" si="51"/>
        <v>311192.58236579568</v>
      </c>
      <c r="W317" s="5">
        <f t="shared" si="52"/>
        <v>3452833.375630172</v>
      </c>
    </row>
    <row r="318" spans="1:23">
      <c r="A318" t="s">
        <v>474</v>
      </c>
      <c r="B318" t="s">
        <v>475</v>
      </c>
      <c r="C318" t="s">
        <v>80</v>
      </c>
      <c r="D318" s="12" t="s">
        <v>1070</v>
      </c>
      <c r="E318" s="5">
        <f>VLOOKUP(A318,'Base Cost'!$A$5:$AF$361,28,FALSE)</f>
        <v>994279.74968854676</v>
      </c>
      <c r="F318" s="5">
        <f>VLOOKUP(A318,'B.spe ed'!$A$5:$R$360,18,FALSE)</f>
        <v>179386.17773200001</v>
      </c>
      <c r="G318" s="5">
        <f>VLOOKUP(A318,'C.DPIA'!$A$5:$M$360,13,FALSE)</f>
        <v>125359.86623011943</v>
      </c>
      <c r="H318" s="5">
        <f>VLOOKUP(A318,D.EL!$A$5:$M$359,13,FALSE)</f>
        <v>0</v>
      </c>
      <c r="I318" s="132">
        <f>VLOOKUP(A318,E.CTE!$A$5:$R$360,18,FALSE)</f>
        <v>0</v>
      </c>
      <c r="J318" s="5">
        <f t="shared" si="45"/>
        <v>1299025.7936506663</v>
      </c>
      <c r="K318" s="5">
        <v>949251.88</v>
      </c>
      <c r="L318" s="5">
        <f t="shared" si="46"/>
        <v>1299025.7936506663</v>
      </c>
      <c r="M318" s="5">
        <f>VLOOKUP(A318,G.Transportation!$A$5:$G$359,7,FALSE)</f>
        <v>77556.44</v>
      </c>
      <c r="N318" s="5">
        <f t="shared" si="38"/>
        <v>51704.466400000005</v>
      </c>
      <c r="O318" s="5">
        <v>885788.97</v>
      </c>
      <c r="P318">
        <v>102.96</v>
      </c>
      <c r="Q318" s="5">
        <f t="shared" si="47"/>
        <v>8643.3139743589745</v>
      </c>
      <c r="R318" s="1">
        <f>VLOOKUP(A318,'ADM Data'!$A$2:$J$357,10,FALSE)</f>
        <v>129.261166</v>
      </c>
      <c r="S318" s="5">
        <f t="shared" si="48"/>
        <v>11049.62</v>
      </c>
      <c r="T318" s="5">
        <f t="shared" si="49"/>
        <v>0</v>
      </c>
      <c r="U318" s="5">
        <f t="shared" si="50"/>
        <v>5170.4466400000001</v>
      </c>
      <c r="V318" s="5">
        <f t="shared" si="51"/>
        <v>126530.9375039812</v>
      </c>
      <c r="W318" s="5">
        <f t="shared" si="52"/>
        <v>1559988.0841946474</v>
      </c>
    </row>
    <row r="319" spans="1:23">
      <c r="A319" t="s">
        <v>384</v>
      </c>
      <c r="B319" t="s">
        <v>1908</v>
      </c>
      <c r="C319" t="s">
        <v>93</v>
      </c>
      <c r="D319" s="12" t="s">
        <v>1070</v>
      </c>
      <c r="E319" s="5">
        <f>VLOOKUP(A319,'Base Cost'!$A$5:$AF$361,28,FALSE)</f>
        <v>3150691.883809932</v>
      </c>
      <c r="F319" s="5">
        <f>VLOOKUP(A319,'B.spe ed'!$A$5:$R$360,18,FALSE)</f>
        <v>504620.31999999995</v>
      </c>
      <c r="G319" s="5">
        <f>VLOOKUP(A319,'C.DPIA'!$A$5:$M$360,13,FALSE)</f>
        <v>443169.47476803558</v>
      </c>
      <c r="H319" s="5">
        <f>VLOOKUP(A319,D.EL!$A$5:$M$359,13,FALSE)</f>
        <v>0</v>
      </c>
      <c r="I319" s="132">
        <f>VLOOKUP(A319,E.CTE!$A$5:$R$360,18,FALSE)</f>
        <v>1561341.4720335088</v>
      </c>
      <c r="J319" s="5">
        <f t="shared" si="45"/>
        <v>5659823.150611476</v>
      </c>
      <c r="K319" s="5">
        <v>2673223.4</v>
      </c>
      <c r="L319" s="5">
        <f t="shared" si="46"/>
        <v>5659823.150611476</v>
      </c>
      <c r="M319" s="5">
        <f>VLOOKUP(A319,G.Transportation!$A$5:$G$359,7,FALSE)</f>
        <v>0</v>
      </c>
      <c r="N319" s="5">
        <f t="shared" si="38"/>
        <v>159755.72079999998</v>
      </c>
      <c r="O319" s="5">
        <v>3409135.09</v>
      </c>
      <c r="P319">
        <v>334.26</v>
      </c>
      <c r="Q319" s="5">
        <f t="shared" si="47"/>
        <v>10239.131905702148</v>
      </c>
      <c r="R319" s="1">
        <f>VLOOKUP(A319,'ADM Data'!$A$2:$J$357,10,FALSE)</f>
        <v>399.38930199999999</v>
      </c>
      <c r="S319" s="5">
        <f t="shared" si="48"/>
        <v>14571.19</v>
      </c>
      <c r="T319" s="5">
        <f t="shared" si="49"/>
        <v>0</v>
      </c>
      <c r="U319" s="5">
        <f t="shared" si="50"/>
        <v>15975.57208</v>
      </c>
      <c r="V319" s="5">
        <f t="shared" si="51"/>
        <v>390953.48104101641</v>
      </c>
      <c r="W319" s="5">
        <f t="shared" si="52"/>
        <v>6226507.9245324926</v>
      </c>
    </row>
    <row r="320" spans="1:23">
      <c r="A320" t="s">
        <v>732</v>
      </c>
      <c r="B320" t="s">
        <v>2020</v>
      </c>
      <c r="C320" t="s">
        <v>68</v>
      </c>
      <c r="D320" s="12" t="s">
        <v>1070</v>
      </c>
      <c r="E320" s="5">
        <f>VLOOKUP(A320,'Base Cost'!$A$5:$AF$361,28,FALSE)</f>
        <v>430712.8231944135</v>
      </c>
      <c r="F320" s="5">
        <f>VLOOKUP(A320,'B.spe ed'!$A$5:$R$360,18,FALSE)</f>
        <v>1689768.73</v>
      </c>
      <c r="G320" s="5">
        <f>VLOOKUP(A320,'C.DPIA'!$A$5:$M$360,13,FALSE)</f>
        <v>13936.644891633079</v>
      </c>
      <c r="H320" s="5">
        <f>VLOOKUP(A320,D.EL!$A$5:$M$359,13,FALSE)</f>
        <v>0</v>
      </c>
      <c r="I320" s="132">
        <f>VLOOKUP(A320,E.CTE!$A$5:$R$360,18,FALSE)</f>
        <v>0</v>
      </c>
      <c r="J320" s="5">
        <f t="shared" si="45"/>
        <v>2134418.1980860466</v>
      </c>
      <c r="K320" s="5">
        <v>1545856.7</v>
      </c>
      <c r="L320" s="5">
        <f t="shared" si="46"/>
        <v>2134418.1980860466</v>
      </c>
      <c r="M320" s="5">
        <f>VLOOKUP(A320,G.Transportation!$A$5:$G$359,7,FALSE)</f>
        <v>61510.280000000006</v>
      </c>
      <c r="N320" s="5">
        <f t="shared" si="38"/>
        <v>22103.846400000002</v>
      </c>
      <c r="O320" s="5">
        <v>1493104.49</v>
      </c>
      <c r="P320">
        <v>48.88</v>
      </c>
      <c r="Q320" s="5">
        <f t="shared" si="47"/>
        <v>30586.407536824878</v>
      </c>
      <c r="R320" s="1">
        <f>VLOOKUP(A320,'ADM Data'!$A$2:$J$357,10,FALSE)</f>
        <v>55.259616000000001</v>
      </c>
      <c r="S320" s="5">
        <f t="shared" si="48"/>
        <v>40138.400000000001</v>
      </c>
      <c r="T320" s="5">
        <f t="shared" si="49"/>
        <v>0</v>
      </c>
      <c r="U320" s="5">
        <f t="shared" si="50"/>
        <v>2210.3846400000002</v>
      </c>
      <c r="V320" s="5">
        <f t="shared" si="51"/>
        <v>54092.433442771202</v>
      </c>
      <c r="W320" s="5">
        <f t="shared" si="52"/>
        <v>2274335.1425688174</v>
      </c>
    </row>
    <row r="321" spans="1:23">
      <c r="A321" t="s">
        <v>413</v>
      </c>
      <c r="B321" t="s">
        <v>1915</v>
      </c>
      <c r="C321" t="s">
        <v>80</v>
      </c>
      <c r="D321" s="12" t="s">
        <v>1070</v>
      </c>
      <c r="E321" s="5">
        <f>VLOOKUP(A321,'Base Cost'!$A$5:$AF$361,28,FALSE)</f>
        <v>1264962.1621038325</v>
      </c>
      <c r="F321" s="5">
        <f>VLOOKUP(A321,'B.spe ed'!$A$5:$R$360,18,FALSE)</f>
        <v>25846.31</v>
      </c>
      <c r="G321" s="5">
        <f>VLOOKUP(A321,'C.DPIA'!$A$5:$M$360,13,FALSE)</f>
        <v>229114.29906023183</v>
      </c>
      <c r="H321" s="5">
        <f>VLOOKUP(A321,D.EL!$A$5:$M$359,13,FALSE)</f>
        <v>0</v>
      </c>
      <c r="I321" s="132">
        <f>VLOOKUP(A321,E.CTE!$A$5:$R$360,18,FALSE)</f>
        <v>0</v>
      </c>
      <c r="J321" s="5">
        <f t="shared" si="45"/>
        <v>1519922.7711640643</v>
      </c>
      <c r="K321" s="5">
        <v>785328.79</v>
      </c>
      <c r="L321" s="5">
        <f t="shared" si="46"/>
        <v>1519922.7711640643</v>
      </c>
      <c r="M321" s="5">
        <f>VLOOKUP(A321,G.Transportation!$A$5:$G$359,7,FALSE)</f>
        <v>0</v>
      </c>
      <c r="N321" s="5">
        <f t="shared" si="38"/>
        <v>61676.214800000002</v>
      </c>
      <c r="O321" s="5">
        <v>1479027.4</v>
      </c>
      <c r="P321">
        <v>166.94</v>
      </c>
      <c r="Q321" s="5">
        <f t="shared" si="47"/>
        <v>8899.7145992572168</v>
      </c>
      <c r="R321" s="1">
        <f>VLOOKUP(A321,'ADM Data'!$A$2:$J$357,10,FALSE)</f>
        <v>154.19053700000001</v>
      </c>
      <c r="S321" s="5">
        <f t="shared" si="48"/>
        <v>10257.43</v>
      </c>
      <c r="T321" s="5">
        <f t="shared" si="49"/>
        <v>0</v>
      </c>
      <c r="U321" s="5">
        <f t="shared" si="50"/>
        <v>6167.6214799999998</v>
      </c>
      <c r="V321" s="5">
        <f t="shared" si="51"/>
        <v>150933.75531559341</v>
      </c>
      <c r="W321" s="5">
        <f t="shared" si="52"/>
        <v>1738700.3627596577</v>
      </c>
    </row>
    <row r="322" spans="1:23">
      <c r="A322" t="s">
        <v>337</v>
      </c>
      <c r="B322" t="s">
        <v>1896</v>
      </c>
      <c r="C322" t="s">
        <v>230</v>
      </c>
      <c r="D322" s="12" t="s">
        <v>1070</v>
      </c>
      <c r="E322" s="5">
        <f>VLOOKUP(A322,'Base Cost'!$A$5:$AF$361,28,FALSE)</f>
        <v>2856022.3991450565</v>
      </c>
      <c r="F322" s="5">
        <f>VLOOKUP(A322,'B.spe ed'!$A$5:$R$360,18,FALSE)</f>
        <v>151631.45000000001</v>
      </c>
      <c r="G322" s="5">
        <f>VLOOKUP(A322,'C.DPIA'!$A$5:$M$360,13,FALSE)</f>
        <v>334472.05716189725</v>
      </c>
      <c r="H322" s="5">
        <f>VLOOKUP(A322,D.EL!$A$5:$M$359,13,FALSE)</f>
        <v>0</v>
      </c>
      <c r="I322" s="132">
        <f>VLOOKUP(A322,E.CTE!$A$5:$R$360,18,FALSE)</f>
        <v>0</v>
      </c>
      <c r="J322" s="5">
        <f t="shared" si="45"/>
        <v>3342125.9063069541</v>
      </c>
      <c r="K322" s="5">
        <v>2481321.2000000002</v>
      </c>
      <c r="L322" s="5">
        <f t="shared" si="46"/>
        <v>3342125.9063069541</v>
      </c>
      <c r="M322" s="5">
        <f>VLOOKUP(A322,G.Transportation!$A$5:$G$359,7,FALSE)</f>
        <v>0</v>
      </c>
      <c r="N322" s="5">
        <f t="shared" si="38"/>
        <v>139563.7328</v>
      </c>
      <c r="O322" s="5">
        <v>2429211.4700000002</v>
      </c>
      <c r="P322">
        <v>318.52999999999997</v>
      </c>
      <c r="Q322" s="5">
        <f t="shared" si="47"/>
        <v>7666.3992477945576</v>
      </c>
      <c r="R322" s="1">
        <f>VLOOKUP(A322,'ADM Data'!$A$2:$J$357,10,FALSE)</f>
        <v>348.90933200000001</v>
      </c>
      <c r="S322" s="5">
        <f t="shared" si="48"/>
        <v>9978.7800000000007</v>
      </c>
      <c r="T322" s="5">
        <f t="shared" si="49"/>
        <v>0</v>
      </c>
      <c r="U322" s="5">
        <f t="shared" si="50"/>
        <v>13956.37328</v>
      </c>
      <c r="V322" s="5">
        <f t="shared" si="51"/>
        <v>341539.73887136241</v>
      </c>
      <c r="W322" s="5">
        <f t="shared" si="52"/>
        <v>3837185.7512583164</v>
      </c>
    </row>
    <row r="323" spans="1:23">
      <c r="A323" t="s">
        <v>758</v>
      </c>
      <c r="B323" t="s">
        <v>2028</v>
      </c>
      <c r="C323" t="s">
        <v>108</v>
      </c>
      <c r="D323" s="12" t="s">
        <v>1823</v>
      </c>
      <c r="E323" s="5">
        <f>VLOOKUP(A323,'Base Cost'!$A$5:$AF$361,28,FALSE)</f>
        <v>690235.32859216945</v>
      </c>
      <c r="F323" s="5">
        <f>VLOOKUP(A323,'B.spe ed'!$A$5:$R$360,18,FALSE)</f>
        <v>107490.73</v>
      </c>
      <c r="G323" s="5">
        <f>VLOOKUP(A323,'C.DPIA'!$A$5:$M$360,13,FALSE)</f>
        <v>0</v>
      </c>
      <c r="H323" s="5">
        <f>VLOOKUP(A323,D.EL!$A$5:$M$359,13,FALSE)</f>
        <v>2171.4556431475448</v>
      </c>
      <c r="I323" s="132">
        <f>VLOOKUP(A323,E.CTE!$A$5:$R$360,18,FALSE)</f>
        <v>0</v>
      </c>
      <c r="J323" s="5">
        <f t="shared" ref="J323:J354" si="53">E323+F323+G323+H323+I323</f>
        <v>799897.51423531701</v>
      </c>
      <c r="K323" s="5">
        <v>447316.98</v>
      </c>
      <c r="L323" s="5">
        <f t="shared" ref="L323:L354" si="54">MIN(J323,(K323+(J323-K323)*$L$1))</f>
        <v>799897.51423531701</v>
      </c>
      <c r="M323" s="5">
        <f>VLOOKUP(A323,G.Transportation!$A$5:$G$359,7,FALSE)</f>
        <v>0</v>
      </c>
      <c r="N323" s="5">
        <f t="shared" si="38"/>
        <v>0</v>
      </c>
      <c r="O323" s="5">
        <v>404348.24</v>
      </c>
      <c r="P323">
        <v>48.91</v>
      </c>
      <c r="Q323" s="5">
        <f t="shared" ref="Q323:Q354" si="55">IF(P323&gt;0,((O323/P323)+$R$1),0)</f>
        <v>8307.2695317930902</v>
      </c>
      <c r="R323" s="1">
        <f>VLOOKUP(A323,'ADM Data'!$A$2:$J$357,10,FALSE)</f>
        <v>90.027287000000001</v>
      </c>
      <c r="S323" s="5">
        <f t="shared" ref="S323:S354" si="56">ROUND(IF(R323&gt;0,((L323+M323+N323)/R323),0),2)</f>
        <v>8885.06</v>
      </c>
      <c r="T323" s="5">
        <f t="shared" ref="T323:T354" si="57">IF(((Q323-S323)*R323)&gt;0,((Q323-S323)*R323),0)</f>
        <v>0</v>
      </c>
      <c r="U323" s="5">
        <f t="shared" ref="U323:U359" si="58">R323*$S$2</f>
        <v>3601.09148</v>
      </c>
      <c r="V323" s="5">
        <f t="shared" ref="V323:V359" si="59">IF(D323="Y",($V$2*R323),($V$1*R323))*$X$1</f>
        <v>2203.1437162360849</v>
      </c>
      <c r="W323" s="5">
        <f t="shared" ref="W323:W354" si="60">L323+M323+N323+T323+U323+V323</f>
        <v>805701.74943155306</v>
      </c>
    </row>
    <row r="324" spans="1:23">
      <c r="A324" t="s">
        <v>240</v>
      </c>
      <c r="B324" t="s">
        <v>1870</v>
      </c>
      <c r="C324" t="s">
        <v>68</v>
      </c>
      <c r="D324" s="12" t="s">
        <v>1070</v>
      </c>
      <c r="E324" s="5">
        <f>VLOOKUP(A324,'Base Cost'!$A$5:$AF$361,28,FALSE)</f>
        <v>2112464.5875500925</v>
      </c>
      <c r="F324" s="5">
        <f>VLOOKUP(A324,'B.spe ed'!$A$5:$R$360,18,FALSE)</f>
        <v>619285.57000000007</v>
      </c>
      <c r="G324" s="5">
        <f>VLOOKUP(A324,'C.DPIA'!$A$5:$M$360,13,FALSE)</f>
        <v>292836.24525816285</v>
      </c>
      <c r="H324" s="5">
        <f>VLOOKUP(A324,D.EL!$A$5:$M$359,13,FALSE)</f>
        <v>3468.0694880000001</v>
      </c>
      <c r="I324" s="132">
        <f>VLOOKUP(A324,E.CTE!$A$5:$R$360,18,FALSE)</f>
        <v>0</v>
      </c>
      <c r="J324" s="5">
        <f t="shared" si="53"/>
        <v>3028054.4722962556</v>
      </c>
      <c r="K324" s="5">
        <v>1813197.18</v>
      </c>
      <c r="L324" s="5">
        <f t="shared" si="54"/>
        <v>3028054.4722962556</v>
      </c>
      <c r="M324" s="5">
        <f>VLOOKUP(A324,G.Transportation!$A$5:$G$359,7,FALSE)</f>
        <v>0</v>
      </c>
      <c r="N324" s="5">
        <f t="shared" si="38"/>
        <v>102590.83519999999</v>
      </c>
      <c r="O324" s="5">
        <v>2156554.37</v>
      </c>
      <c r="P324">
        <v>237.46</v>
      </c>
      <c r="Q324" s="5">
        <f t="shared" si="55"/>
        <v>9121.838485639686</v>
      </c>
      <c r="R324" s="1">
        <f>VLOOKUP(A324,'ADM Data'!$A$2:$J$357,10,FALSE)</f>
        <v>256.47708799999998</v>
      </c>
      <c r="S324" s="5">
        <f t="shared" si="56"/>
        <v>12206.34</v>
      </c>
      <c r="T324" s="5">
        <f t="shared" si="57"/>
        <v>0</v>
      </c>
      <c r="U324" s="5">
        <f t="shared" si="58"/>
        <v>10259.08352</v>
      </c>
      <c r="V324" s="5">
        <f t="shared" si="59"/>
        <v>251059.83024268161</v>
      </c>
      <c r="W324" s="5">
        <f t="shared" si="60"/>
        <v>3391964.2212589374</v>
      </c>
    </row>
    <row r="325" spans="1:23">
      <c r="A325" t="s">
        <v>696</v>
      </c>
      <c r="B325" t="s">
        <v>697</v>
      </c>
      <c r="C325" t="s">
        <v>68</v>
      </c>
      <c r="D325" s="12" t="s">
        <v>1070</v>
      </c>
      <c r="E325" s="5">
        <f>VLOOKUP(A325,'Base Cost'!$A$5:$AF$361,28,FALSE)</f>
        <v>6196520.8204855826</v>
      </c>
      <c r="F325" s="5">
        <f>VLOOKUP(A325,'B.spe ed'!$A$5:$R$360,18,FALSE)</f>
        <v>630653.48</v>
      </c>
      <c r="G325" s="5">
        <f>VLOOKUP(A325,'C.DPIA'!$A$5:$M$360,13,FALSE)</f>
        <v>80394.826411015165</v>
      </c>
      <c r="H325" s="5">
        <f>VLOOKUP(A325,D.EL!$A$5:$M$359,13,FALSE)</f>
        <v>2167.5434300000002</v>
      </c>
      <c r="I325" s="132">
        <f>VLOOKUP(A325,E.CTE!$A$5:$R$360,18,FALSE)</f>
        <v>399078.34754554107</v>
      </c>
      <c r="J325" s="5">
        <f t="shared" si="53"/>
        <v>7308815.0178721389</v>
      </c>
      <c r="K325" s="5">
        <v>5124383.08</v>
      </c>
      <c r="L325" s="5">
        <f t="shared" si="54"/>
        <v>7308815.0178721389</v>
      </c>
      <c r="M325" s="5">
        <f>VLOOKUP(A325,G.Transportation!$A$5:$G$359,7,FALSE)</f>
        <v>0</v>
      </c>
      <c r="N325" s="5">
        <f t="shared" ref="N325:N359" si="61">IF(D325="Y",0,IF(D325="STEM",0,(R325*$L$2)))</f>
        <v>311952.15119999996</v>
      </c>
      <c r="O325" s="5">
        <v>5335979.12</v>
      </c>
      <c r="P325">
        <v>684.14</v>
      </c>
      <c r="Q325" s="5">
        <f t="shared" si="55"/>
        <v>7839.6226667056453</v>
      </c>
      <c r="R325" s="1">
        <f>VLOOKUP(A325,'ADM Data'!$A$2:$J$357,10,FALSE)</f>
        <v>779.88037799999995</v>
      </c>
      <c r="S325" s="5">
        <f t="shared" si="56"/>
        <v>9771.7099999999991</v>
      </c>
      <c r="T325" s="5">
        <f t="shared" si="57"/>
        <v>0</v>
      </c>
      <c r="U325" s="5">
        <f t="shared" si="58"/>
        <v>31195.215119999997</v>
      </c>
      <c r="V325" s="5">
        <f t="shared" si="59"/>
        <v>763407.90063195955</v>
      </c>
      <c r="W325" s="5">
        <f t="shared" si="60"/>
        <v>8415370.2848240994</v>
      </c>
    </row>
    <row r="326" spans="1:23">
      <c r="A326" t="s">
        <v>755</v>
      </c>
      <c r="B326" t="s">
        <v>756</v>
      </c>
      <c r="C326" t="s">
        <v>757</v>
      </c>
      <c r="D326" s="12" t="s">
        <v>1070</v>
      </c>
      <c r="E326" s="5">
        <f>VLOOKUP(A326,'Base Cost'!$A$5:$AF$361,28,FALSE)</f>
        <v>669963.50365840807</v>
      </c>
      <c r="F326" s="5">
        <f>VLOOKUP(A326,'B.spe ed'!$A$5:$R$360,18,FALSE)</f>
        <v>329824.01</v>
      </c>
      <c r="G326" s="5">
        <f>VLOOKUP(A326,'C.DPIA'!$A$5:$M$360,13,FALSE)</f>
        <v>95513.475147194971</v>
      </c>
      <c r="H326" s="5">
        <f>VLOOKUP(A326,D.EL!$A$5:$M$359,13,FALSE)</f>
        <v>0</v>
      </c>
      <c r="I326" s="132">
        <f>VLOOKUP(A326,E.CTE!$A$5:$R$360,18,FALSE)</f>
        <v>78475.588862038887</v>
      </c>
      <c r="J326" s="5">
        <f t="shared" si="53"/>
        <v>1173776.5776676419</v>
      </c>
      <c r="K326" s="5">
        <v>1075385.82</v>
      </c>
      <c r="L326" s="5">
        <f t="shared" si="54"/>
        <v>1173776.5776676419</v>
      </c>
      <c r="M326" s="5">
        <f>VLOOKUP(A326,G.Transportation!$A$5:$G$359,7,FALSE)</f>
        <v>0</v>
      </c>
      <c r="N326" s="5">
        <f t="shared" si="61"/>
        <v>34601.053200000002</v>
      </c>
      <c r="O326" s="5">
        <v>881133.69</v>
      </c>
      <c r="P326">
        <v>87.66</v>
      </c>
      <c r="Q326" s="5">
        <f t="shared" si="55"/>
        <v>10091.799028062971</v>
      </c>
      <c r="R326" s="1">
        <f>VLOOKUP(A326,'ADM Data'!$A$2:$J$357,10,FALSE)</f>
        <v>86.502633000000003</v>
      </c>
      <c r="S326" s="5">
        <f t="shared" si="56"/>
        <v>13969.26</v>
      </c>
      <c r="T326" s="5">
        <f t="shared" si="57"/>
        <v>0</v>
      </c>
      <c r="U326" s="5">
        <f t="shared" si="58"/>
        <v>3460.1053200000001</v>
      </c>
      <c r="V326" s="5">
        <f t="shared" si="59"/>
        <v>84675.54168630061</v>
      </c>
      <c r="W326" s="5">
        <f t="shared" si="60"/>
        <v>1296513.2778739426</v>
      </c>
    </row>
    <row r="327" spans="1:23">
      <c r="A327" t="s">
        <v>400</v>
      </c>
      <c r="B327" t="s">
        <v>1911</v>
      </c>
      <c r="C327" t="s">
        <v>258</v>
      </c>
      <c r="D327" s="12" t="s">
        <v>1070</v>
      </c>
      <c r="E327" s="5">
        <f>VLOOKUP(A327,'Base Cost'!$A$5:$AF$361,28,FALSE)</f>
        <v>3172295.7795450208</v>
      </c>
      <c r="F327" s="5">
        <f>VLOOKUP(A327,'B.spe ed'!$A$5:$R$360,18,FALSE)</f>
        <v>526080.55999999994</v>
      </c>
      <c r="G327" s="5">
        <f>VLOOKUP(A327,'C.DPIA'!$A$5:$M$360,13,FALSE)</f>
        <v>424986.19832335744</v>
      </c>
      <c r="H327" s="5">
        <f>VLOOKUP(A327,D.EL!$A$5:$M$359,13,FALSE)</f>
        <v>5608.7491627365644</v>
      </c>
      <c r="I327" s="132">
        <f>VLOOKUP(A327,E.CTE!$A$5:$R$360,18,FALSE)</f>
        <v>708363.42014224664</v>
      </c>
      <c r="J327" s="5">
        <f t="shared" si="53"/>
        <v>4837334.7071733614</v>
      </c>
      <c r="K327" s="5">
        <v>8183818.3700000001</v>
      </c>
      <c r="L327" s="5">
        <f t="shared" si="54"/>
        <v>4837334.7071733614</v>
      </c>
      <c r="M327" s="5">
        <f>VLOOKUP(A327,G.Transportation!$A$5:$G$359,7,FALSE)</f>
        <v>0</v>
      </c>
      <c r="N327" s="5">
        <f t="shared" si="61"/>
        <v>138408.6232</v>
      </c>
      <c r="O327" s="5">
        <v>4656189</v>
      </c>
      <c r="P327">
        <v>534.76</v>
      </c>
      <c r="Q327" s="5">
        <f t="shared" si="55"/>
        <v>8747.1429815244228</v>
      </c>
      <c r="R327" s="1">
        <f>VLOOKUP(A327,'ADM Data'!$A$2:$J$357,10,FALSE)</f>
        <v>346.02155799999997</v>
      </c>
      <c r="S327" s="5">
        <f t="shared" si="56"/>
        <v>14379.87</v>
      </c>
      <c r="T327" s="5">
        <f t="shared" si="57"/>
        <v>0</v>
      </c>
      <c r="U327" s="5">
        <f t="shared" si="58"/>
        <v>13840.862319999998</v>
      </c>
      <c r="V327" s="5">
        <f t="shared" si="59"/>
        <v>338712.9598562356</v>
      </c>
      <c r="W327" s="5">
        <f t="shared" si="60"/>
        <v>5328297.1525495974</v>
      </c>
    </row>
    <row r="328" spans="1:23">
      <c r="A328" t="s">
        <v>694</v>
      </c>
      <c r="B328" t="s">
        <v>695</v>
      </c>
      <c r="C328" t="s">
        <v>98</v>
      </c>
      <c r="D328" s="12" t="s">
        <v>1070</v>
      </c>
      <c r="E328" s="5">
        <f>VLOOKUP(A328,'Base Cost'!$A$5:$AF$361,28,FALSE)</f>
        <v>6260056.0331110712</v>
      </c>
      <c r="F328" s="5">
        <f>VLOOKUP(A328,'B.spe ed'!$A$5:$R$360,18,FALSE)</f>
        <v>1159039.92</v>
      </c>
      <c r="G328" s="5">
        <f>VLOOKUP(A328,'C.DPIA'!$A$5:$M$360,13,FALSE)</f>
        <v>813937.62532660144</v>
      </c>
      <c r="H328" s="5">
        <f>VLOOKUP(A328,D.EL!$A$5:$M$359,13,FALSE)</f>
        <v>19768.736598500112</v>
      </c>
      <c r="I328" s="132">
        <f>VLOOKUP(A328,E.CTE!$A$5:$R$360,18,FALSE)</f>
        <v>4218238.106704833</v>
      </c>
      <c r="J328" s="5">
        <f t="shared" si="53"/>
        <v>12471040.421741005</v>
      </c>
      <c r="K328" s="5">
        <v>5029106.29</v>
      </c>
      <c r="L328" s="5">
        <f t="shared" si="54"/>
        <v>12471040.421741005</v>
      </c>
      <c r="M328" s="5">
        <f>VLOOKUP(A328,G.Transportation!$A$5:$G$359,7,FALSE)</f>
        <v>0</v>
      </c>
      <c r="N328" s="5">
        <f t="shared" si="61"/>
        <v>319019.52799999999</v>
      </c>
      <c r="O328" s="5">
        <v>5524889.1699999999</v>
      </c>
      <c r="P328">
        <v>451.51</v>
      </c>
      <c r="Q328" s="5">
        <f t="shared" si="55"/>
        <v>12276.551329538659</v>
      </c>
      <c r="R328" s="1">
        <f>VLOOKUP(A328,'ADM Data'!$A$2:$J$357,10,FALSE)</f>
        <v>797.54881999999998</v>
      </c>
      <c r="S328" s="5">
        <f t="shared" si="56"/>
        <v>16036.71</v>
      </c>
      <c r="T328" s="5">
        <f t="shared" si="57"/>
        <v>0</v>
      </c>
      <c r="U328" s="5">
        <f t="shared" si="58"/>
        <v>31901.952799999999</v>
      </c>
      <c r="V328" s="5">
        <f t="shared" si="59"/>
        <v>780703.15333372401</v>
      </c>
      <c r="W328" s="5">
        <f t="shared" si="60"/>
        <v>13602665.05587473</v>
      </c>
    </row>
    <row r="329" spans="1:23">
      <c r="A329" t="s">
        <v>734</v>
      </c>
      <c r="B329" t="s">
        <v>735</v>
      </c>
      <c r="C329" t="s">
        <v>555</v>
      </c>
      <c r="D329" s="12" t="s">
        <v>1823</v>
      </c>
      <c r="E329" s="5">
        <f>VLOOKUP(A329,'Base Cost'!$A$5:$AF$361,28,FALSE)</f>
        <v>14289998.664625557</v>
      </c>
      <c r="F329" s="5">
        <f>VLOOKUP(A329,'B.spe ed'!$A$5:$R$360,18,FALSE)</f>
        <v>2853401.0055134399</v>
      </c>
      <c r="G329" s="5">
        <f>VLOOKUP(A329,'C.DPIA'!$A$5:$M$360,13,FALSE)</f>
        <v>0</v>
      </c>
      <c r="H329" s="5">
        <f>VLOOKUP(A329,D.EL!$A$5:$M$359,13,FALSE)</f>
        <v>68675.609330565436</v>
      </c>
      <c r="I329" s="132">
        <f>VLOOKUP(A329,E.CTE!$A$5:$R$360,18,FALSE)</f>
        <v>15655.170670659129</v>
      </c>
      <c r="J329" s="5">
        <f t="shared" si="53"/>
        <v>17227730.450140219</v>
      </c>
      <c r="K329" s="5">
        <v>12156286.4</v>
      </c>
      <c r="L329" s="5">
        <f t="shared" si="54"/>
        <v>17227730.450140219</v>
      </c>
      <c r="M329" s="5">
        <f>VLOOKUP(A329,G.Transportation!$A$5:$G$359,7,FALSE)</f>
        <v>0</v>
      </c>
      <c r="N329" s="5">
        <f t="shared" si="61"/>
        <v>0</v>
      </c>
      <c r="O329" s="5">
        <v>12483317.550000001</v>
      </c>
      <c r="P329">
        <v>1766.36</v>
      </c>
      <c r="Q329" s="5">
        <f t="shared" si="55"/>
        <v>7107.3355707783248</v>
      </c>
      <c r="R329" s="1">
        <f>VLOOKUP(A329,'ADM Data'!$A$2:$J$357,10,FALSE)</f>
        <v>1838.0368179999998</v>
      </c>
      <c r="S329" s="5">
        <f t="shared" si="56"/>
        <v>9372.9</v>
      </c>
      <c r="T329" s="5">
        <f t="shared" si="57"/>
        <v>0</v>
      </c>
      <c r="U329" s="5">
        <f t="shared" si="58"/>
        <v>73521.472719999991</v>
      </c>
      <c r="V329" s="5">
        <f t="shared" si="59"/>
        <v>44980.35429843919</v>
      </c>
      <c r="W329" s="5">
        <f t="shared" si="60"/>
        <v>17346232.277158659</v>
      </c>
    </row>
    <row r="330" spans="1:23">
      <c r="A330" t="s">
        <v>490</v>
      </c>
      <c r="B330" t="s">
        <v>1934</v>
      </c>
      <c r="C330" t="s">
        <v>492</v>
      </c>
      <c r="D330" s="12" t="s">
        <v>807</v>
      </c>
      <c r="E330" s="5">
        <f>VLOOKUP(A330,'Base Cost'!$A$5:$AF$361,28,FALSE)</f>
        <v>784533.45257170184</v>
      </c>
      <c r="F330" s="5">
        <f>VLOOKUP(A330,'B.spe ed'!$A$5:$R$360,18,FALSE)</f>
        <v>197159.81</v>
      </c>
      <c r="G330" s="5">
        <f>VLOOKUP(A330,'C.DPIA'!$A$5:$M$360,13,FALSE)</f>
        <v>9459.7974335008585</v>
      </c>
      <c r="H330" s="5">
        <f>VLOOKUP(A330,D.EL!$A$5:$M$359,13,FALSE)</f>
        <v>0</v>
      </c>
      <c r="I330" s="132">
        <f>VLOOKUP(A330,E.CTE!$A$5:$R$360,18,FALSE)</f>
        <v>120622.14962174422</v>
      </c>
      <c r="J330" s="5">
        <f t="shared" si="53"/>
        <v>1111775.2096269468</v>
      </c>
      <c r="K330" s="5">
        <v>525638.93000000005</v>
      </c>
      <c r="L330" s="5">
        <f t="shared" si="54"/>
        <v>1111775.2096269468</v>
      </c>
      <c r="M330" s="5">
        <f>VLOOKUP(A330,G.Transportation!$A$5:$G$359,7,FALSE)</f>
        <v>0</v>
      </c>
      <c r="N330" s="5">
        <f t="shared" si="61"/>
        <v>0</v>
      </c>
      <c r="O330" s="5">
        <v>628146.69999999995</v>
      </c>
      <c r="P330">
        <v>74.790000000000006</v>
      </c>
      <c r="Q330" s="5">
        <f t="shared" si="55"/>
        <v>8438.8859901056276</v>
      </c>
      <c r="R330" s="1">
        <f>VLOOKUP(A330,'ADM Data'!$A$2:$J$357,10,FALSE)</f>
        <v>97.598264</v>
      </c>
      <c r="S330" s="5">
        <f t="shared" si="56"/>
        <v>11391.34</v>
      </c>
      <c r="T330" s="5">
        <f t="shared" si="57"/>
        <v>0</v>
      </c>
      <c r="U330" s="5">
        <f t="shared" si="58"/>
        <v>3903.9305599999998</v>
      </c>
      <c r="V330" s="5">
        <f t="shared" si="59"/>
        <v>95536.812987444806</v>
      </c>
      <c r="W330" s="5">
        <f t="shared" si="60"/>
        <v>1211215.9531743918</v>
      </c>
    </row>
    <row r="331" spans="1:23">
      <c r="A331" t="s">
        <v>728</v>
      </c>
      <c r="B331" t="s">
        <v>2018</v>
      </c>
      <c r="C331" t="s">
        <v>72</v>
      </c>
      <c r="D331" s="12" t="s">
        <v>1070</v>
      </c>
      <c r="E331" s="5">
        <f>VLOOKUP(A331,'Base Cost'!$A$5:$AF$361,28,FALSE)</f>
        <v>2096461.3384794425</v>
      </c>
      <c r="F331" s="5">
        <f>VLOOKUP(A331,'B.spe ed'!$A$5:$R$360,18,FALSE)</f>
        <v>376487.62</v>
      </c>
      <c r="G331" s="5">
        <f>VLOOKUP(A331,'C.DPIA'!$A$5:$M$360,13,FALSE)</f>
        <v>381853.24921448826</v>
      </c>
      <c r="H331" s="5">
        <f>VLOOKUP(A331,D.EL!$A$5:$M$359,13,FALSE)</f>
        <v>23818.46103361894</v>
      </c>
      <c r="I331" s="132">
        <f>VLOOKUP(A331,E.CTE!$A$5:$R$360,18,FALSE)</f>
        <v>0</v>
      </c>
      <c r="J331" s="5">
        <f t="shared" si="53"/>
        <v>2878620.6687275497</v>
      </c>
      <c r="K331" s="5">
        <v>2668427.0099999998</v>
      </c>
      <c r="L331" s="5">
        <f t="shared" si="54"/>
        <v>2878620.6687275497</v>
      </c>
      <c r="M331" s="5">
        <f>VLOOKUP(A331,G.Transportation!$A$5:$G$359,7,FALSE)</f>
        <v>0</v>
      </c>
      <c r="N331" s="5">
        <f t="shared" si="61"/>
        <v>102792.6372</v>
      </c>
      <c r="O331" s="5">
        <v>3272629.75</v>
      </c>
      <c r="P331">
        <v>373.4</v>
      </c>
      <c r="Q331" s="5">
        <f t="shared" si="55"/>
        <v>8804.487471880022</v>
      </c>
      <c r="R331" s="1">
        <f>VLOOKUP(A331,'ADM Data'!$A$2:$J$357,10,FALSE)</f>
        <v>256.98159299999998</v>
      </c>
      <c r="S331" s="5">
        <f t="shared" si="56"/>
        <v>11601.66</v>
      </c>
      <c r="T331" s="5">
        <f t="shared" si="57"/>
        <v>0</v>
      </c>
      <c r="U331" s="5">
        <f t="shared" si="58"/>
        <v>10279.263719999999</v>
      </c>
      <c r="V331" s="5">
        <f t="shared" si="59"/>
        <v>251553.67918897257</v>
      </c>
      <c r="W331" s="5">
        <f t="shared" si="60"/>
        <v>3243246.248836522</v>
      </c>
    </row>
    <row r="332" spans="1:23">
      <c r="A332" t="s">
        <v>2818</v>
      </c>
      <c r="B332" t="s">
        <v>2819</v>
      </c>
      <c r="C332" t="s">
        <v>80</v>
      </c>
      <c r="D332" s="12" t="s">
        <v>1070</v>
      </c>
      <c r="E332" s="5">
        <f>VLOOKUP(A332,'Base Cost'!$A$5:$AF$361,28,FALSE)</f>
        <v>276712.4909059034</v>
      </c>
      <c r="F332" s="5">
        <f>VLOOKUP(A332,'B.spe ed'!$A$5:$R$360,18,FALSE)</f>
        <v>140370.78</v>
      </c>
      <c r="G332" s="5">
        <f>VLOOKUP(A332,'C.DPIA'!$A$5:$M$360,13,FALSE)</f>
        <v>22815.885631913632</v>
      </c>
      <c r="H332" s="5">
        <f>VLOOKUP(A332,D.EL!$A$5:$M$359,13,FALSE)</f>
        <v>0</v>
      </c>
      <c r="I332" s="132">
        <f>VLOOKUP(A332,E.CTE!$A$5:$R$360,18,FALSE)</f>
        <v>0</v>
      </c>
      <c r="J332" s="5">
        <f t="shared" si="53"/>
        <v>439899.15653781703</v>
      </c>
      <c r="K332" s="5">
        <v>335713.6</v>
      </c>
      <c r="L332" s="5">
        <f t="shared" si="54"/>
        <v>439899.15653781703</v>
      </c>
      <c r="M332" s="5">
        <f>VLOOKUP(A332,G.Transportation!$A$5:$G$359,7,FALSE)</f>
        <v>41452.58</v>
      </c>
      <c r="N332" s="5">
        <f t="shared" si="61"/>
        <v>14431.127200000001</v>
      </c>
      <c r="O332" s="5">
        <v>0</v>
      </c>
      <c r="P332">
        <v>0</v>
      </c>
      <c r="Q332" s="5">
        <f t="shared" si="55"/>
        <v>0</v>
      </c>
      <c r="R332" s="1">
        <f>VLOOKUP(A332,'ADM Data'!$A$2:$J$357,10,FALSE)</f>
        <v>36.077818000000001</v>
      </c>
      <c r="S332" s="5">
        <f t="shared" si="56"/>
        <v>13742.04</v>
      </c>
      <c r="T332" s="5">
        <f t="shared" si="57"/>
        <v>0</v>
      </c>
      <c r="U332" s="5">
        <f t="shared" si="58"/>
        <v>1443.1127200000001</v>
      </c>
      <c r="V332" s="5">
        <f t="shared" si="59"/>
        <v>35315.789543767598</v>
      </c>
      <c r="W332" s="5">
        <f t="shared" si="60"/>
        <v>532541.76600158459</v>
      </c>
    </row>
    <row r="333" spans="1:23">
      <c r="A333" t="s">
        <v>470</v>
      </c>
      <c r="B333" t="s">
        <v>2760</v>
      </c>
      <c r="C333" t="s">
        <v>93</v>
      </c>
      <c r="D333" s="12" t="s">
        <v>1070</v>
      </c>
      <c r="E333" s="5">
        <f>VLOOKUP(A333,'Base Cost'!$A$5:$AF$361,28,FALSE)</f>
        <v>7399200.2542322315</v>
      </c>
      <c r="F333" s="5">
        <f>VLOOKUP(A333,'B.spe ed'!$A$5:$R$360,18,FALSE)</f>
        <v>1314450.67</v>
      </c>
      <c r="G333" s="5">
        <f>VLOOKUP(A333,'C.DPIA'!$A$5:$M$360,13,FALSE)</f>
        <v>843449.40490464389</v>
      </c>
      <c r="H333" s="5">
        <f>VLOOKUP(A333,D.EL!$A$5:$M$359,13,FALSE)</f>
        <v>91764.938497478695</v>
      </c>
      <c r="I333" s="132">
        <f>VLOOKUP(A333,E.CTE!$A$5:$R$360,18,FALSE)</f>
        <v>0</v>
      </c>
      <c r="J333" s="5">
        <f t="shared" si="53"/>
        <v>9648865.2676343527</v>
      </c>
      <c r="K333" s="5">
        <v>7198181.7599999998</v>
      </c>
      <c r="L333" s="5">
        <f t="shared" si="54"/>
        <v>9648865.2676343527</v>
      </c>
      <c r="M333" s="5">
        <f>VLOOKUP(A333,G.Transportation!$A$5:$G$359,7,FALSE)</f>
        <v>723414.38</v>
      </c>
      <c r="N333" s="5">
        <f t="shared" si="61"/>
        <v>363414.6152</v>
      </c>
      <c r="O333" s="5">
        <v>7924294.7199999997</v>
      </c>
      <c r="P333">
        <v>945.72</v>
      </c>
      <c r="Q333" s="5">
        <f t="shared" si="55"/>
        <v>8419.1929721270553</v>
      </c>
      <c r="R333" s="1">
        <f>VLOOKUP(A333,'ADM Data'!$A$2:$J$357,10,FALSE)</f>
        <v>908.53653800000006</v>
      </c>
      <c r="S333" s="5">
        <f t="shared" si="56"/>
        <v>11816.47</v>
      </c>
      <c r="T333" s="5">
        <f t="shared" si="57"/>
        <v>0</v>
      </c>
      <c r="U333" s="5">
        <f t="shared" si="58"/>
        <v>36341.461520000004</v>
      </c>
      <c r="V333" s="5">
        <f t="shared" si="59"/>
        <v>889346.61095167173</v>
      </c>
      <c r="W333" s="5">
        <f t="shared" si="60"/>
        <v>11661382.335306024</v>
      </c>
    </row>
    <row r="334" spans="1:23">
      <c r="A334" t="s">
        <v>608</v>
      </c>
      <c r="B334" t="s">
        <v>609</v>
      </c>
      <c r="C334" t="s">
        <v>93</v>
      </c>
      <c r="D334" s="12" t="s">
        <v>1070</v>
      </c>
      <c r="E334" s="5">
        <f>VLOOKUP(A334,'Base Cost'!$A$5:$AF$361,28,FALSE)</f>
        <v>1030305.0436019727</v>
      </c>
      <c r="F334" s="5">
        <f>VLOOKUP(A334,'B.spe ed'!$A$5:$R$360,18,FALSE)</f>
        <v>68969.3</v>
      </c>
      <c r="G334" s="5">
        <f>VLOOKUP(A334,'C.DPIA'!$A$5:$M$360,13,FALSE)</f>
        <v>65865.57676741865</v>
      </c>
      <c r="H334" s="5">
        <f>VLOOKUP(A334,D.EL!$A$5:$M$359,13,FALSE)</f>
        <v>70102.463217681623</v>
      </c>
      <c r="I334" s="132">
        <f>VLOOKUP(A334,E.CTE!$A$5:$R$360,18,FALSE)</f>
        <v>0</v>
      </c>
      <c r="J334" s="5">
        <f t="shared" si="53"/>
        <v>1235242.3835870731</v>
      </c>
      <c r="K334" s="5">
        <v>1048457</v>
      </c>
      <c r="L334" s="5">
        <f t="shared" si="54"/>
        <v>1235242.3835870731</v>
      </c>
      <c r="M334" s="5">
        <f>VLOOKUP(A334,G.Transportation!$A$5:$G$359,7,FALSE)</f>
        <v>0</v>
      </c>
      <c r="N334" s="5">
        <f t="shared" si="61"/>
        <v>53766.873199999995</v>
      </c>
      <c r="O334" s="5">
        <v>0</v>
      </c>
      <c r="P334">
        <v>0</v>
      </c>
      <c r="Q334" s="5">
        <f t="shared" si="55"/>
        <v>0</v>
      </c>
      <c r="R334" s="1">
        <f>VLOOKUP(A334,'ADM Data'!$A$2:$J$357,10,FALSE)</f>
        <v>134.41718299999999</v>
      </c>
      <c r="S334" s="5">
        <f t="shared" si="56"/>
        <v>9589.6200000000008</v>
      </c>
      <c r="T334" s="5">
        <f t="shared" si="57"/>
        <v>0</v>
      </c>
      <c r="U334" s="5">
        <f t="shared" si="58"/>
        <v>5376.68732</v>
      </c>
      <c r="V334" s="5">
        <f t="shared" si="59"/>
        <v>131578.0501441106</v>
      </c>
      <c r="W334" s="5">
        <f t="shared" si="60"/>
        <v>1425963.9942511837</v>
      </c>
    </row>
    <row r="335" spans="1:23">
      <c r="A335" t="s">
        <v>388</v>
      </c>
      <c r="B335" t="s">
        <v>1909</v>
      </c>
      <c r="C335" t="s">
        <v>80</v>
      </c>
      <c r="D335" s="12" t="s">
        <v>1070</v>
      </c>
      <c r="E335" s="5">
        <f>VLOOKUP(A335,'Base Cost'!$A$5:$AF$361,28,FALSE)</f>
        <v>1445234.4536945499</v>
      </c>
      <c r="F335" s="5">
        <f>VLOOKUP(A335,'B.spe ed'!$A$5:$R$360,18,FALSE)</f>
        <v>110562.10999999999</v>
      </c>
      <c r="G335" s="5">
        <f>VLOOKUP(A335,'C.DPIA'!$A$5:$M$360,13,FALSE)</f>
        <v>138233.26601008463</v>
      </c>
      <c r="H335" s="5">
        <f>VLOOKUP(A335,D.EL!$A$5:$M$359,13,FALSE)</f>
        <v>1299.7018970000001</v>
      </c>
      <c r="I335" s="132">
        <f>VLOOKUP(A335,E.CTE!$A$5:$R$360,18,FALSE)</f>
        <v>0</v>
      </c>
      <c r="J335" s="5">
        <f t="shared" si="53"/>
        <v>1695329.5316016343</v>
      </c>
      <c r="K335" s="5">
        <v>1877354.79</v>
      </c>
      <c r="L335" s="5">
        <f t="shared" si="54"/>
        <v>1695329.5316016343</v>
      </c>
      <c r="M335" s="5">
        <f>VLOOKUP(A335,G.Transportation!$A$5:$G$359,7,FALSE)</f>
        <v>0</v>
      </c>
      <c r="N335" s="5">
        <f t="shared" si="61"/>
        <v>70368.353999999992</v>
      </c>
      <c r="O335" s="5">
        <v>1828222.96</v>
      </c>
      <c r="P335">
        <v>207.93</v>
      </c>
      <c r="Q335" s="5">
        <f t="shared" si="55"/>
        <v>8832.5724734285577</v>
      </c>
      <c r="R335" s="1">
        <f>VLOOKUP(A335,'ADM Data'!$A$2:$J$357,10,FALSE)</f>
        <v>175.920885</v>
      </c>
      <c r="S335" s="5">
        <f t="shared" si="56"/>
        <v>10036.89</v>
      </c>
      <c r="T335" s="5">
        <f t="shared" si="57"/>
        <v>0</v>
      </c>
      <c r="U335" s="5">
        <f t="shared" si="58"/>
        <v>7036.8353999999999</v>
      </c>
      <c r="V335" s="5">
        <f t="shared" si="59"/>
        <v>172205.11925120701</v>
      </c>
      <c r="W335" s="5">
        <f t="shared" si="60"/>
        <v>1944939.8402528414</v>
      </c>
    </row>
    <row r="336" spans="1:23">
      <c r="A336" t="s">
        <v>472</v>
      </c>
      <c r="B336" t="s">
        <v>1930</v>
      </c>
      <c r="C336" t="s">
        <v>135</v>
      </c>
      <c r="D336" s="12" t="s">
        <v>1070</v>
      </c>
      <c r="E336" s="5">
        <f>VLOOKUP(A336,'Base Cost'!$A$5:$AF$361,28,FALSE)</f>
        <v>1104947.0609491873</v>
      </c>
      <c r="F336" s="5">
        <f>VLOOKUP(A336,'B.spe ed'!$A$5:$R$360,18,FALSE)</f>
        <v>321095.02999999997</v>
      </c>
      <c r="G336" s="5">
        <f>VLOOKUP(A336,'C.DPIA'!$A$5:$M$360,13,FALSE)</f>
        <v>183078.18429658216</v>
      </c>
      <c r="H336" s="5">
        <f>VLOOKUP(A336,D.EL!$A$5:$M$359,13,FALSE)</f>
        <v>0</v>
      </c>
      <c r="I336" s="132">
        <f>VLOOKUP(A336,E.CTE!$A$5:$R$360,18,FALSE)</f>
        <v>763557.16383900319</v>
      </c>
      <c r="J336" s="5">
        <f t="shared" si="53"/>
        <v>2372677.4390847725</v>
      </c>
      <c r="K336" s="5">
        <v>562424.37</v>
      </c>
      <c r="L336" s="5">
        <f t="shared" si="54"/>
        <v>2372677.4390847725</v>
      </c>
      <c r="M336" s="5">
        <f>VLOOKUP(A336,G.Transportation!$A$5:$G$359,7,FALSE)</f>
        <v>17383.34</v>
      </c>
      <c r="N336" s="5">
        <f t="shared" si="61"/>
        <v>54457.630399999995</v>
      </c>
      <c r="O336" s="5">
        <v>744909.47</v>
      </c>
      <c r="P336">
        <v>69.63</v>
      </c>
      <c r="Q336" s="5">
        <f t="shared" si="55"/>
        <v>10738.19101536694</v>
      </c>
      <c r="R336" s="1">
        <f>VLOOKUP(A336,'ADM Data'!$A$2:$J$357,10,FALSE)</f>
        <v>136.14407599999998</v>
      </c>
      <c r="S336" s="5">
        <f t="shared" si="56"/>
        <v>17955.38</v>
      </c>
      <c r="T336" s="5">
        <f t="shared" si="57"/>
        <v>0</v>
      </c>
      <c r="U336" s="5">
        <f t="shared" si="58"/>
        <v>5445.7630399999998</v>
      </c>
      <c r="V336" s="5">
        <f t="shared" si="59"/>
        <v>133268.46805554317</v>
      </c>
      <c r="W336" s="5">
        <f t="shared" si="60"/>
        <v>2583232.6405803156</v>
      </c>
    </row>
    <row r="337" spans="1:23">
      <c r="A337" t="s">
        <v>480</v>
      </c>
      <c r="B337" t="s">
        <v>1932</v>
      </c>
      <c r="C337" t="s">
        <v>108</v>
      </c>
      <c r="D337" s="12" t="s">
        <v>807</v>
      </c>
      <c r="E337" s="5">
        <f>VLOOKUP(A337,'Base Cost'!$A$5:$AF$361,28,FALSE)</f>
        <v>1775718.063246286</v>
      </c>
      <c r="F337" s="5">
        <f>VLOOKUP(A337,'B.spe ed'!$A$5:$R$360,18,FALSE)</f>
        <v>537901.73</v>
      </c>
      <c r="G337" s="5">
        <f>VLOOKUP(A337,'C.DPIA'!$A$5:$M$360,13,FALSE)</f>
        <v>114546.47888858907</v>
      </c>
      <c r="H337" s="5">
        <f>VLOOKUP(A337,D.EL!$A$5:$M$359,13,FALSE)</f>
        <v>0</v>
      </c>
      <c r="I337" s="132">
        <f>VLOOKUP(A337,E.CTE!$A$5:$R$360,18,FALSE)</f>
        <v>193133.75312270311</v>
      </c>
      <c r="J337" s="5">
        <f t="shared" si="53"/>
        <v>2621300.0252575781</v>
      </c>
      <c r="K337" s="5">
        <v>1625061.55</v>
      </c>
      <c r="L337" s="5">
        <f t="shared" si="54"/>
        <v>2621300.0252575781</v>
      </c>
      <c r="M337" s="5">
        <f>VLOOKUP(A337,G.Transportation!$A$5:$G$359,7,FALSE)</f>
        <v>0</v>
      </c>
      <c r="N337" s="5">
        <f t="shared" si="61"/>
        <v>0</v>
      </c>
      <c r="O337" s="5">
        <v>1744385.86</v>
      </c>
      <c r="P337">
        <v>198.28</v>
      </c>
      <c r="Q337" s="5">
        <f t="shared" si="55"/>
        <v>8837.6685616300183</v>
      </c>
      <c r="R337" s="1">
        <f>VLOOKUP(A337,'ADM Data'!$A$2:$J$357,10,FALSE)</f>
        <v>223.89265599999999</v>
      </c>
      <c r="S337" s="5">
        <f t="shared" si="56"/>
        <v>11707.84</v>
      </c>
      <c r="T337" s="5">
        <f t="shared" si="57"/>
        <v>0</v>
      </c>
      <c r="U337" s="5">
        <f t="shared" si="58"/>
        <v>8955.7062399999995</v>
      </c>
      <c r="V337" s="5">
        <f t="shared" si="59"/>
        <v>219163.64009849919</v>
      </c>
      <c r="W337" s="5">
        <f t="shared" si="60"/>
        <v>2849419.3715960775</v>
      </c>
    </row>
    <row r="338" spans="1:23">
      <c r="A338" t="s">
        <v>309</v>
      </c>
      <c r="B338" t="s">
        <v>1889</v>
      </c>
      <c r="C338" t="s">
        <v>80</v>
      </c>
      <c r="D338" s="12" t="s">
        <v>1070</v>
      </c>
      <c r="E338" s="5">
        <f>VLOOKUP(A338,'Base Cost'!$A$5:$AF$361,28,FALSE)</f>
        <v>8765067.2649697661</v>
      </c>
      <c r="F338" s="5">
        <f>VLOOKUP(A338,'B.spe ed'!$A$5:$R$360,18,FALSE)</f>
        <v>1549760.31</v>
      </c>
      <c r="G338" s="5">
        <f>VLOOKUP(A338,'C.DPIA'!$A$5:$M$360,13,FALSE)</f>
        <v>1301506.1477619272</v>
      </c>
      <c r="H338" s="5">
        <f>VLOOKUP(A338,D.EL!$A$5:$M$359,13,FALSE)</f>
        <v>93838.654863496835</v>
      </c>
      <c r="I338" s="132">
        <f>VLOOKUP(A338,E.CTE!$A$5:$R$360,18,FALSE)</f>
        <v>0</v>
      </c>
      <c r="J338" s="5">
        <f t="shared" si="53"/>
        <v>11710172.377595192</v>
      </c>
      <c r="K338" s="5">
        <v>9196068.4399999995</v>
      </c>
      <c r="L338" s="5">
        <f t="shared" si="54"/>
        <v>11710172.377595192</v>
      </c>
      <c r="M338" s="5">
        <f>VLOOKUP(A338,G.Transportation!$A$5:$G$359,7,FALSE)</f>
        <v>0</v>
      </c>
      <c r="N338" s="5">
        <f t="shared" si="61"/>
        <v>428904.93440000003</v>
      </c>
      <c r="O338" s="5">
        <v>10534662.18</v>
      </c>
      <c r="P338">
        <v>1253.72</v>
      </c>
      <c r="Q338" s="5">
        <f t="shared" si="55"/>
        <v>8442.8032396388335</v>
      </c>
      <c r="R338" s="1">
        <f>VLOOKUP(A338,'ADM Data'!$A$2:$J$357,10,FALSE)</f>
        <v>1072.262336</v>
      </c>
      <c r="S338" s="5">
        <f t="shared" si="56"/>
        <v>11321</v>
      </c>
      <c r="T338" s="5">
        <f t="shared" si="57"/>
        <v>0</v>
      </c>
      <c r="U338" s="5">
        <f t="shared" si="58"/>
        <v>42890.493439999998</v>
      </c>
      <c r="V338" s="5">
        <f t="shared" si="59"/>
        <v>1049614.225391475</v>
      </c>
      <c r="W338" s="5">
        <f t="shared" si="60"/>
        <v>13231582.030826667</v>
      </c>
    </row>
    <row r="339" spans="1:23">
      <c r="A339" t="s">
        <v>405</v>
      </c>
      <c r="B339" t="s">
        <v>1912</v>
      </c>
      <c r="C339" t="s">
        <v>80</v>
      </c>
      <c r="D339" s="12" t="s">
        <v>1070</v>
      </c>
      <c r="E339" s="5">
        <f>VLOOKUP(A339,'Base Cost'!$A$5:$AF$361,28,FALSE)</f>
        <v>5622289.068275176</v>
      </c>
      <c r="F339" s="5">
        <f>VLOOKUP(A339,'B.spe ed'!$A$5:$R$360,18,FALSE)</f>
        <v>930253.26</v>
      </c>
      <c r="G339" s="5">
        <f>VLOOKUP(A339,'C.DPIA'!$A$5:$M$360,13,FALSE)</f>
        <v>673685.84138150036</v>
      </c>
      <c r="H339" s="5">
        <f>VLOOKUP(A339,D.EL!$A$5:$M$359,13,FALSE)</f>
        <v>10791.635427223146</v>
      </c>
      <c r="I339" s="132">
        <f>VLOOKUP(A339,E.CTE!$A$5:$R$360,18,FALSE)</f>
        <v>0</v>
      </c>
      <c r="J339" s="5">
        <f t="shared" si="53"/>
        <v>7237019.8050838998</v>
      </c>
      <c r="K339" s="5">
        <v>5629972.3399999999</v>
      </c>
      <c r="L339" s="5">
        <f t="shared" si="54"/>
        <v>7237019.8050838998</v>
      </c>
      <c r="M339" s="5">
        <f>VLOOKUP(A339,G.Transportation!$A$5:$G$359,7,FALSE)</f>
        <v>0</v>
      </c>
      <c r="N339" s="5">
        <f t="shared" si="61"/>
        <v>274885.11040000001</v>
      </c>
      <c r="O339" s="5">
        <v>6041476.8899999997</v>
      </c>
      <c r="P339">
        <v>723.84</v>
      </c>
      <c r="Q339" s="5">
        <f t="shared" si="55"/>
        <v>8386.5058537798395</v>
      </c>
      <c r="R339" s="1">
        <f>VLOOKUP(A339,'ADM Data'!$A$2:$J$357,10,FALSE)</f>
        <v>687.21277600000008</v>
      </c>
      <c r="S339" s="5">
        <f t="shared" si="56"/>
        <v>10930.97</v>
      </c>
      <c r="T339" s="5">
        <f t="shared" si="57"/>
        <v>0</v>
      </c>
      <c r="U339" s="5">
        <f t="shared" si="58"/>
        <v>27488.511040000005</v>
      </c>
      <c r="V339" s="5">
        <f t="shared" si="59"/>
        <v>672697.60518788325</v>
      </c>
      <c r="W339" s="5">
        <f t="shared" si="60"/>
        <v>8212091.0317117833</v>
      </c>
    </row>
    <row r="340" spans="1:23">
      <c r="A340" t="s">
        <v>2835</v>
      </c>
      <c r="B340" t="s">
        <v>2907</v>
      </c>
      <c r="C340" t="s">
        <v>93</v>
      </c>
      <c r="D340" s="12" t="s">
        <v>1823</v>
      </c>
      <c r="E340" s="5">
        <f>VLOOKUP(A340,'Base Cost'!$A$5:$AF$361,28,FALSE)</f>
        <v>2490235.7803718252</v>
      </c>
      <c r="F340" s="5">
        <f>VLOOKUP(A340,'B.spe ed'!$A$5:$R$360,18,FALSE)</f>
        <v>394040.55</v>
      </c>
      <c r="G340" s="5">
        <f>VLOOKUP(A340,'C.DPIA'!$A$5:$M$360,13,FALSE)</f>
        <v>0</v>
      </c>
      <c r="H340" s="5">
        <f>VLOOKUP(A340,D.EL!$A$5:$M$359,13,FALSE)</f>
        <v>16002.492539971978</v>
      </c>
      <c r="I340" s="132">
        <f>VLOOKUP(A340,E.CTE!$A$5:$R$360,18,FALSE)</f>
        <v>0</v>
      </c>
      <c r="J340" s="5">
        <f t="shared" si="53"/>
        <v>2900278.8229117971</v>
      </c>
      <c r="K340" s="5">
        <v>1912092.44</v>
      </c>
      <c r="L340" s="5">
        <f t="shared" si="54"/>
        <v>2900278.8229117971</v>
      </c>
      <c r="M340" s="5">
        <f>VLOOKUP(A340,G.Transportation!$A$5:$G$359,7,FALSE)</f>
        <v>0</v>
      </c>
      <c r="N340" s="5">
        <f t="shared" si="61"/>
        <v>0</v>
      </c>
      <c r="O340" s="5">
        <v>0</v>
      </c>
      <c r="P340">
        <v>0</v>
      </c>
      <c r="Q340" s="5">
        <f t="shared" si="55"/>
        <v>0</v>
      </c>
      <c r="R340" s="1">
        <f>VLOOKUP(A340,'ADM Data'!$A$2:$J$357,10,FALSE)</f>
        <v>311.19915800000001</v>
      </c>
      <c r="S340" s="5">
        <f t="shared" si="56"/>
        <v>9319.69</v>
      </c>
      <c r="T340" s="5">
        <f t="shared" si="57"/>
        <v>0</v>
      </c>
      <c r="U340" s="5">
        <f t="shared" si="58"/>
        <v>12447.96632</v>
      </c>
      <c r="V340" s="5">
        <f t="shared" si="59"/>
        <v>7615.6517906138906</v>
      </c>
      <c r="W340" s="5">
        <f t="shared" si="60"/>
        <v>2920342.441022411</v>
      </c>
    </row>
    <row r="341" spans="1:23">
      <c r="A341" t="s">
        <v>654</v>
      </c>
      <c r="B341" t="s">
        <v>1998</v>
      </c>
      <c r="C341" t="s">
        <v>80</v>
      </c>
      <c r="D341" s="12" t="s">
        <v>1070</v>
      </c>
      <c r="E341" s="5">
        <f>VLOOKUP(A341,'Base Cost'!$A$5:$AF$361,28,FALSE)</f>
        <v>1653661.8382782214</v>
      </c>
      <c r="F341" s="5">
        <f>VLOOKUP(A341,'B.spe ed'!$A$5:$R$360,18,FALSE)</f>
        <v>195795.12773200002</v>
      </c>
      <c r="G341" s="5">
        <f>VLOOKUP(A341,'C.DPIA'!$A$5:$M$360,13,FALSE)</f>
        <v>151968.52996699186</v>
      </c>
      <c r="H341" s="5">
        <f>VLOOKUP(A341,D.EL!$A$5:$M$359,13,FALSE)</f>
        <v>1299.7018970000001</v>
      </c>
      <c r="I341" s="132">
        <f>VLOOKUP(A341,E.CTE!$A$5:$R$360,18,FALSE)</f>
        <v>0</v>
      </c>
      <c r="J341" s="5">
        <f t="shared" si="53"/>
        <v>2002725.1978742133</v>
      </c>
      <c r="K341" s="5">
        <v>1558121.96</v>
      </c>
      <c r="L341" s="5">
        <f t="shared" si="54"/>
        <v>2002725.1978742133</v>
      </c>
      <c r="M341" s="5">
        <f>VLOOKUP(A341,G.Transportation!$A$5:$G$359,7,FALSE)</f>
        <v>0</v>
      </c>
      <c r="N341" s="5">
        <f t="shared" si="61"/>
        <v>81122.4856</v>
      </c>
      <c r="O341" s="5">
        <v>1549848.47</v>
      </c>
      <c r="P341">
        <v>182.03</v>
      </c>
      <c r="Q341" s="5">
        <f t="shared" si="55"/>
        <v>8554.3274866780193</v>
      </c>
      <c r="R341" s="1">
        <f>VLOOKUP(A341,'ADM Data'!$A$2:$J$357,10,FALSE)</f>
        <v>202.80621400000001</v>
      </c>
      <c r="S341" s="5">
        <f t="shared" si="56"/>
        <v>10275.07</v>
      </c>
      <c r="T341" s="5">
        <f t="shared" si="57"/>
        <v>0</v>
      </c>
      <c r="U341" s="5">
        <f t="shared" si="58"/>
        <v>8112.24856</v>
      </c>
      <c r="V341" s="5">
        <f t="shared" si="59"/>
        <v>198522.5817091348</v>
      </c>
      <c r="W341" s="5">
        <f t="shared" si="60"/>
        <v>2290482.513743348</v>
      </c>
    </row>
    <row r="342" spans="1:23">
      <c r="A342" t="s">
        <v>768</v>
      </c>
      <c r="B342" t="s">
        <v>2030</v>
      </c>
      <c r="C342" t="s">
        <v>90</v>
      </c>
      <c r="D342" s="12" t="s">
        <v>1070</v>
      </c>
      <c r="E342" s="5">
        <f>VLOOKUP(A342,'Base Cost'!$A$5:$AF$361,28,FALSE)</f>
        <v>419059.97819276911</v>
      </c>
      <c r="F342" s="5">
        <f>VLOOKUP(A342,'B.spe ed'!$A$5:$R$360,18,FALSE)</f>
        <v>46046.86</v>
      </c>
      <c r="G342" s="5">
        <f>VLOOKUP(A342,'C.DPIA'!$A$5:$M$360,13,FALSE)</f>
        <v>23895.995837067072</v>
      </c>
      <c r="H342" s="5">
        <f>VLOOKUP(A342,D.EL!$A$5:$M$359,13,FALSE)</f>
        <v>0</v>
      </c>
      <c r="I342" s="132">
        <f>VLOOKUP(A342,E.CTE!$A$5:$R$360,18,FALSE)</f>
        <v>0</v>
      </c>
      <c r="J342" s="5">
        <f t="shared" si="53"/>
        <v>489002.83402983617</v>
      </c>
      <c r="K342" s="5">
        <v>435279.05</v>
      </c>
      <c r="L342" s="5">
        <f t="shared" si="54"/>
        <v>489002.83402983617</v>
      </c>
      <c r="M342" s="5">
        <f>VLOOKUP(A342,G.Transportation!$A$5:$G$359,7,FALSE)</f>
        <v>0</v>
      </c>
      <c r="N342" s="5">
        <f t="shared" si="61"/>
        <v>21887.4656</v>
      </c>
      <c r="O342" s="5">
        <v>534253.16</v>
      </c>
      <c r="P342">
        <v>66.84</v>
      </c>
      <c r="Q342" s="5">
        <f t="shared" si="55"/>
        <v>8033.0955595451824</v>
      </c>
      <c r="R342" s="1">
        <f>VLOOKUP(A342,'ADM Data'!$A$2:$J$357,10,FALSE)</f>
        <v>54.718663999999997</v>
      </c>
      <c r="S342" s="5">
        <f t="shared" si="56"/>
        <v>9336.67</v>
      </c>
      <c r="T342" s="5">
        <f t="shared" si="57"/>
        <v>0</v>
      </c>
      <c r="U342" s="5">
        <f t="shared" si="58"/>
        <v>2188.74656</v>
      </c>
      <c r="V342" s="5">
        <f t="shared" si="59"/>
        <v>53562.907322724801</v>
      </c>
      <c r="W342" s="5">
        <f t="shared" si="60"/>
        <v>566641.95351256093</v>
      </c>
    </row>
    <row r="343" spans="1:23">
      <c r="A343" t="s">
        <v>368</v>
      </c>
      <c r="B343" t="s">
        <v>1905</v>
      </c>
      <c r="C343" t="s">
        <v>80</v>
      </c>
      <c r="D343" s="12" t="s">
        <v>1070</v>
      </c>
      <c r="E343" s="5">
        <f>VLOOKUP(A343,'Base Cost'!$A$5:$AF$361,28,FALSE)</f>
        <v>3885891.2144709053</v>
      </c>
      <c r="F343" s="5">
        <f>VLOOKUP(A343,'B.spe ed'!$A$5:$R$360,18,FALSE)</f>
        <v>760450.84</v>
      </c>
      <c r="G343" s="5">
        <f>VLOOKUP(A343,'C.DPIA'!$A$5:$M$360,13,FALSE)</f>
        <v>625426.75517678866</v>
      </c>
      <c r="H343" s="5">
        <f>VLOOKUP(A343,D.EL!$A$5:$M$359,13,FALSE)</f>
        <v>109751.89702007831</v>
      </c>
      <c r="I343" s="132">
        <f>VLOOKUP(A343,E.CTE!$A$5:$R$360,18,FALSE)</f>
        <v>2817133.6787210545</v>
      </c>
      <c r="J343" s="5">
        <f t="shared" si="53"/>
        <v>8198654.385388827</v>
      </c>
      <c r="K343" s="5">
        <v>1325985.43</v>
      </c>
      <c r="L343" s="5">
        <f t="shared" si="54"/>
        <v>8198654.385388827</v>
      </c>
      <c r="M343" s="5">
        <f>VLOOKUP(A343,G.Transportation!$A$5:$G$359,7,FALSE)</f>
        <v>0</v>
      </c>
      <c r="N343" s="5">
        <f t="shared" si="61"/>
        <v>201114.04920000001</v>
      </c>
      <c r="O343" s="5">
        <v>2269032.5299999998</v>
      </c>
      <c r="P343">
        <v>178.24</v>
      </c>
      <c r="Q343" s="5">
        <f t="shared" si="55"/>
        <v>12770.28943671454</v>
      </c>
      <c r="R343" s="1">
        <f>VLOOKUP(A343,'ADM Data'!$A$2:$J$357,10,FALSE)</f>
        <v>502.785123</v>
      </c>
      <c r="S343" s="5">
        <f t="shared" si="56"/>
        <v>16706.48</v>
      </c>
      <c r="T343" s="5">
        <f t="shared" si="57"/>
        <v>0</v>
      </c>
      <c r="U343" s="5">
        <f t="shared" si="58"/>
        <v>20111.404920000001</v>
      </c>
      <c r="V343" s="5">
        <f t="shared" si="59"/>
        <v>492165.39618901862</v>
      </c>
      <c r="W343" s="5">
        <f t="shared" si="60"/>
        <v>8912045.2356978469</v>
      </c>
    </row>
    <row r="344" spans="1:23">
      <c r="A344" t="s">
        <v>465</v>
      </c>
      <c r="B344" t="s">
        <v>2802</v>
      </c>
      <c r="C344" t="s">
        <v>80</v>
      </c>
      <c r="D344" s="12" t="s">
        <v>1070</v>
      </c>
      <c r="E344" s="5">
        <f>VLOOKUP(A344,'Base Cost'!$A$5:$AF$361,28,FALSE)</f>
        <v>1934654.3237178694</v>
      </c>
      <c r="F344" s="5">
        <f>VLOOKUP(A344,'B.spe ed'!$A$5:$R$360,18,FALSE)</f>
        <v>384577.35</v>
      </c>
      <c r="G344" s="5">
        <f>VLOOKUP(A344,'C.DPIA'!$A$5:$M$360,13,FALSE)</f>
        <v>198319.74609722255</v>
      </c>
      <c r="H344" s="5">
        <f>VLOOKUP(A344,D.EL!$A$5:$M$359,13,FALSE)</f>
        <v>58754.213073161074</v>
      </c>
      <c r="I344" s="132">
        <f>VLOOKUP(A344,E.CTE!$A$5:$R$360,18,FALSE)</f>
        <v>0</v>
      </c>
      <c r="J344" s="5">
        <f t="shared" si="53"/>
        <v>2576305.6328882528</v>
      </c>
      <c r="K344" s="5">
        <v>2244178.75</v>
      </c>
      <c r="L344" s="5">
        <f t="shared" si="54"/>
        <v>2576305.6328882528</v>
      </c>
      <c r="M344" s="5">
        <f>VLOOKUP(A344,G.Transportation!$A$5:$G$359,7,FALSE)</f>
        <v>0</v>
      </c>
      <c r="N344" s="5">
        <f t="shared" si="61"/>
        <v>94191.496400000004</v>
      </c>
      <c r="O344" s="5">
        <v>2620763.6</v>
      </c>
      <c r="P344">
        <v>289.77</v>
      </c>
      <c r="Q344" s="5">
        <f t="shared" si="55"/>
        <v>9084.3689187976688</v>
      </c>
      <c r="R344" s="1">
        <f>VLOOKUP(A344,'ADM Data'!$A$2:$J$357,10,FALSE)</f>
        <v>235.47874100000001</v>
      </c>
      <c r="S344" s="5">
        <f t="shared" si="56"/>
        <v>11340.71</v>
      </c>
      <c r="T344" s="5">
        <f t="shared" si="57"/>
        <v>0</v>
      </c>
      <c r="U344" s="5">
        <f t="shared" si="58"/>
        <v>9419.1496399999996</v>
      </c>
      <c r="V344" s="5">
        <f t="shared" si="59"/>
        <v>230505.00612834623</v>
      </c>
      <c r="W344" s="5">
        <f t="shared" si="60"/>
        <v>2910421.285056599</v>
      </c>
    </row>
    <row r="345" spans="1:23">
      <c r="A345" t="s">
        <v>600</v>
      </c>
      <c r="B345" t="s">
        <v>1962</v>
      </c>
      <c r="C345" t="s">
        <v>68</v>
      </c>
      <c r="D345" s="12" t="s">
        <v>1070</v>
      </c>
      <c r="E345" s="5">
        <f>VLOOKUP(A345,'Base Cost'!$A$5:$AF$361,28,FALSE)</f>
        <v>3473304.5191402603</v>
      </c>
      <c r="F345" s="5">
        <f>VLOOKUP(A345,'B.spe ed'!$A$5:$R$360,18,FALSE)</f>
        <v>457374.82999999996</v>
      </c>
      <c r="G345" s="5">
        <f>VLOOKUP(A345,'C.DPIA'!$A$5:$M$360,13,FALSE)</f>
        <v>218666.966214149</v>
      </c>
      <c r="H345" s="5">
        <f>VLOOKUP(A345,D.EL!$A$5:$M$359,13,FALSE)</f>
        <v>0</v>
      </c>
      <c r="I345" s="132">
        <f>VLOOKUP(A345,E.CTE!$A$5:$R$360,18,FALSE)</f>
        <v>0</v>
      </c>
      <c r="J345" s="5">
        <f t="shared" si="53"/>
        <v>4149346.3153544092</v>
      </c>
      <c r="K345" s="5">
        <v>3342566.67</v>
      </c>
      <c r="L345" s="5">
        <f t="shared" si="54"/>
        <v>4149346.3153544092</v>
      </c>
      <c r="M345" s="5">
        <f>VLOOKUP(A345,G.Transportation!$A$5:$G$359,7,FALSE)</f>
        <v>256738.56</v>
      </c>
      <c r="N345" s="5">
        <f t="shared" si="61"/>
        <v>168886.64319999999</v>
      </c>
      <c r="O345" s="5">
        <v>0</v>
      </c>
      <c r="P345">
        <v>0</v>
      </c>
      <c r="Q345" s="5">
        <f t="shared" si="55"/>
        <v>0</v>
      </c>
      <c r="R345" s="1">
        <f>VLOOKUP(A345,'ADM Data'!$A$2:$J$357,10,FALSE)</f>
        <v>422.21660800000001</v>
      </c>
      <c r="S345" s="5">
        <f t="shared" si="56"/>
        <v>10835.6</v>
      </c>
      <c r="T345" s="5">
        <f t="shared" si="57"/>
        <v>0</v>
      </c>
      <c r="U345" s="5">
        <f t="shared" si="58"/>
        <v>16888.66432</v>
      </c>
      <c r="V345" s="5">
        <f t="shared" si="59"/>
        <v>413298.63324914564</v>
      </c>
      <c r="W345" s="5">
        <f t="shared" si="60"/>
        <v>5005158.8161235554</v>
      </c>
    </row>
    <row r="346" spans="1:23">
      <c r="A346" t="s">
        <v>612</v>
      </c>
      <c r="B346" t="s">
        <v>613</v>
      </c>
      <c r="C346" t="s">
        <v>80</v>
      </c>
      <c r="D346" s="12" t="s">
        <v>1070</v>
      </c>
      <c r="E346" s="5">
        <f>VLOOKUP(A346,'Base Cost'!$A$5:$AF$361,28,FALSE)</f>
        <v>503531.29528493655</v>
      </c>
      <c r="F346" s="5">
        <f>VLOOKUP(A346,'B.spe ed'!$A$5:$R$360,18,FALSE)</f>
        <v>0</v>
      </c>
      <c r="G346" s="5">
        <f>VLOOKUP(A346,'C.DPIA'!$A$5:$M$360,13,FALSE)</f>
        <v>13106.353321599432</v>
      </c>
      <c r="H346" s="5">
        <f>VLOOKUP(A346,D.EL!$A$5:$M$359,13,FALSE)</f>
        <v>1299.7018970000001</v>
      </c>
      <c r="I346" s="132">
        <f>VLOOKUP(A346,E.CTE!$A$5:$R$360,18,FALSE)</f>
        <v>0</v>
      </c>
      <c r="J346" s="5">
        <f t="shared" si="53"/>
        <v>517937.350503536</v>
      </c>
      <c r="K346" s="5">
        <v>377538.11</v>
      </c>
      <c r="L346" s="5">
        <f t="shared" si="54"/>
        <v>517937.350503536</v>
      </c>
      <c r="M346" s="5">
        <f>VLOOKUP(A346,G.Transportation!$A$5:$G$359,7,FALSE)</f>
        <v>0</v>
      </c>
      <c r="N346" s="5">
        <f t="shared" si="61"/>
        <v>22811.627200000003</v>
      </c>
      <c r="O346" s="5">
        <v>0</v>
      </c>
      <c r="P346">
        <v>0</v>
      </c>
      <c r="Q346" s="5">
        <f t="shared" si="55"/>
        <v>0</v>
      </c>
      <c r="R346" s="1">
        <f>VLOOKUP(A346,'ADM Data'!$A$2:$J$357,10,FALSE)</f>
        <v>57.029068000000002</v>
      </c>
      <c r="S346" s="5">
        <f t="shared" si="56"/>
        <v>9481.99</v>
      </c>
      <c r="T346" s="5">
        <f t="shared" si="57"/>
        <v>0</v>
      </c>
      <c r="U346" s="5">
        <f t="shared" si="58"/>
        <v>2281.1627200000003</v>
      </c>
      <c r="V346" s="5">
        <f t="shared" si="59"/>
        <v>55824.511431517603</v>
      </c>
      <c r="W346" s="5">
        <f t="shared" si="60"/>
        <v>598854.65185505361</v>
      </c>
    </row>
    <row r="347" spans="1:23">
      <c r="A347" t="s">
        <v>227</v>
      </c>
      <c r="B347" t="s">
        <v>228</v>
      </c>
      <c r="C347" t="s">
        <v>93</v>
      </c>
      <c r="D347" s="12" t="s">
        <v>1070</v>
      </c>
      <c r="E347" s="5">
        <f>VLOOKUP(A347,'Base Cost'!$A$5:$AF$361,28,FALSE)</f>
        <v>2833926.9798200079</v>
      </c>
      <c r="F347" s="5">
        <f>VLOOKUP(A347,'B.spe ed'!$A$5:$R$360,18,FALSE)</f>
        <v>163295.09</v>
      </c>
      <c r="G347" s="5">
        <f>VLOOKUP(A347,'C.DPIA'!$A$5:$M$360,13,FALSE)</f>
        <v>408145.48135515512</v>
      </c>
      <c r="H347" s="5">
        <f>VLOOKUP(A347,D.EL!$A$5:$M$359,13,FALSE)</f>
        <v>267655.47651214042</v>
      </c>
      <c r="I347" s="132">
        <f>VLOOKUP(A347,E.CTE!$A$5:$R$360,18,FALSE)</f>
        <v>0</v>
      </c>
      <c r="J347" s="5">
        <f t="shared" si="53"/>
        <v>3673023.0276873037</v>
      </c>
      <c r="K347" s="5">
        <v>2126416.85</v>
      </c>
      <c r="L347" s="5">
        <f t="shared" si="54"/>
        <v>3673023.0276873037</v>
      </c>
      <c r="M347" s="5">
        <f>VLOOKUP(A347,G.Transportation!$A$5:$G$359,7,FALSE)</f>
        <v>0</v>
      </c>
      <c r="N347" s="5">
        <f t="shared" si="61"/>
        <v>137988.50719999999</v>
      </c>
      <c r="O347" s="5">
        <v>2453870.4300000002</v>
      </c>
      <c r="P347">
        <v>295.56</v>
      </c>
      <c r="Q347" s="5">
        <f t="shared" si="55"/>
        <v>8342.524275274056</v>
      </c>
      <c r="R347" s="1">
        <f>VLOOKUP(A347,'ADM Data'!$A$2:$J$357,10,FALSE)</f>
        <v>344.97126800000001</v>
      </c>
      <c r="S347" s="5">
        <f t="shared" si="56"/>
        <v>11047.33</v>
      </c>
      <c r="T347" s="5">
        <f t="shared" si="57"/>
        <v>0</v>
      </c>
      <c r="U347" s="5">
        <f t="shared" si="58"/>
        <v>13798.85072</v>
      </c>
      <c r="V347" s="5">
        <f t="shared" si="59"/>
        <v>337684.85387155757</v>
      </c>
      <c r="W347" s="5">
        <f t="shared" si="60"/>
        <v>4162495.239478861</v>
      </c>
    </row>
    <row r="348" spans="1:23">
      <c r="A348" t="s">
        <v>508</v>
      </c>
      <c r="B348" t="s">
        <v>1941</v>
      </c>
      <c r="C348" t="s">
        <v>93</v>
      </c>
      <c r="D348" s="12" t="s">
        <v>1070</v>
      </c>
      <c r="E348" s="5">
        <f>VLOOKUP(A348,'Base Cost'!$A$5:$AF$361,28,FALSE)</f>
        <v>2491059.2460113964</v>
      </c>
      <c r="F348" s="5">
        <f>VLOOKUP(A348,'B.spe ed'!$A$5:$R$360,18,FALSE)</f>
        <v>2206601.37</v>
      </c>
      <c r="G348" s="5">
        <f>VLOOKUP(A348,'C.DPIA'!$A$5:$M$360,13,FALSE)</f>
        <v>256396.47639407543</v>
      </c>
      <c r="H348" s="5">
        <f>VLOOKUP(A348,D.EL!$A$5:$M$359,13,FALSE)</f>
        <v>36.715278888353005</v>
      </c>
      <c r="I348" s="132">
        <f>VLOOKUP(A348,E.CTE!$A$5:$R$360,18,FALSE)</f>
        <v>0</v>
      </c>
      <c r="J348" s="5">
        <f t="shared" si="53"/>
        <v>4954093.8076843601</v>
      </c>
      <c r="K348" s="5">
        <v>3167762.19</v>
      </c>
      <c r="L348" s="5">
        <f t="shared" si="54"/>
        <v>4954093.8076843601</v>
      </c>
      <c r="M348" s="5">
        <f>VLOOKUP(A348,G.Transportation!$A$5:$G$359,7,FALSE)</f>
        <v>0</v>
      </c>
      <c r="N348" s="5">
        <f t="shared" si="61"/>
        <v>127384.2776</v>
      </c>
      <c r="O348" s="5">
        <v>2735588.09</v>
      </c>
      <c r="P348">
        <v>136.88999999999999</v>
      </c>
      <c r="Q348" s="5">
        <f t="shared" si="55"/>
        <v>20023.921697713497</v>
      </c>
      <c r="R348" s="1">
        <f>VLOOKUP(A348,'ADM Data'!$A$2:$J$357,10,FALSE)</f>
        <v>318.46069399999999</v>
      </c>
      <c r="S348" s="5">
        <f t="shared" si="56"/>
        <v>15956.37</v>
      </c>
      <c r="T348" s="5">
        <f t="shared" si="57"/>
        <v>1295355.3365347181</v>
      </c>
      <c r="U348" s="5">
        <f t="shared" si="58"/>
        <v>12738.427759999999</v>
      </c>
      <c r="V348" s="5">
        <f t="shared" si="59"/>
        <v>311734.23091347085</v>
      </c>
      <c r="W348" s="5">
        <f t="shared" si="60"/>
        <v>6701306.0804925486</v>
      </c>
    </row>
    <row r="349" spans="1:23">
      <c r="A349" t="s">
        <v>136</v>
      </c>
      <c r="B349" t="s">
        <v>1840</v>
      </c>
      <c r="C349" t="s">
        <v>93</v>
      </c>
      <c r="D349" s="12" t="s">
        <v>1070</v>
      </c>
      <c r="E349" s="5">
        <f>VLOOKUP(A349,'Base Cost'!$A$5:$AF$361,28,FALSE)</f>
        <v>3013319.8434413737</v>
      </c>
      <c r="F349" s="5">
        <f>VLOOKUP(A349,'B.spe ed'!$A$5:$R$360,18,FALSE)</f>
        <v>714363.00773199997</v>
      </c>
      <c r="G349" s="5">
        <f>VLOOKUP(A349,'C.DPIA'!$A$5:$M$360,13,FALSE)</f>
        <v>399010.74085491017</v>
      </c>
      <c r="H349" s="5">
        <f>VLOOKUP(A349,D.EL!$A$5:$M$359,13,FALSE)</f>
        <v>39294.856791433631</v>
      </c>
      <c r="I349" s="132">
        <f>VLOOKUP(A349,E.CTE!$A$5:$R$360,18,FALSE)</f>
        <v>0</v>
      </c>
      <c r="J349" s="5">
        <f t="shared" si="53"/>
        <v>4165988.4488197174</v>
      </c>
      <c r="K349" s="5">
        <v>2377956.6</v>
      </c>
      <c r="L349" s="5">
        <f t="shared" si="54"/>
        <v>4165988.4488197174</v>
      </c>
      <c r="M349" s="5">
        <f>VLOOKUP(A349,G.Transportation!$A$5:$G$359,7,FALSE)</f>
        <v>0</v>
      </c>
      <c r="N349" s="5">
        <f t="shared" si="61"/>
        <v>147277.73120000001</v>
      </c>
      <c r="O349" s="5">
        <v>2946874.68</v>
      </c>
      <c r="P349">
        <v>330.58</v>
      </c>
      <c r="Q349" s="5">
        <f t="shared" si="55"/>
        <v>8954.3357928489331</v>
      </c>
      <c r="R349" s="1">
        <f>VLOOKUP(A349,'ADM Data'!$A$2:$J$357,10,FALSE)</f>
        <v>368.19432800000004</v>
      </c>
      <c r="S349" s="5">
        <f t="shared" si="56"/>
        <v>11714.65</v>
      </c>
      <c r="T349" s="5">
        <f t="shared" si="57"/>
        <v>0</v>
      </c>
      <c r="U349" s="5">
        <f t="shared" si="58"/>
        <v>14727.773120000002</v>
      </c>
      <c r="V349" s="5">
        <f t="shared" si="59"/>
        <v>360417.40104284964</v>
      </c>
      <c r="W349" s="5">
        <f t="shared" si="60"/>
        <v>4688411.3541825674</v>
      </c>
    </row>
    <row r="350" spans="1:23">
      <c r="A350" t="s">
        <v>76</v>
      </c>
      <c r="B350" t="s">
        <v>77</v>
      </c>
      <c r="C350" t="s">
        <v>68</v>
      </c>
      <c r="D350" s="12" t="s">
        <v>1070</v>
      </c>
      <c r="E350" s="5">
        <f>VLOOKUP(A350,'Base Cost'!$A$5:$AF$361,28,FALSE)</f>
        <v>2897385.2620539526</v>
      </c>
      <c r="F350" s="5">
        <f>VLOOKUP(A350,'B.spe ed'!$A$5:$R$360,18,FALSE)</f>
        <v>939278.75</v>
      </c>
      <c r="G350" s="5">
        <f>VLOOKUP(A350,'C.DPIA'!$A$5:$M$360,13,FALSE)</f>
        <v>299679.84849442617</v>
      </c>
      <c r="H350" s="5">
        <f>VLOOKUP(A350,D.EL!$A$5:$M$359,13,FALSE)</f>
        <v>0</v>
      </c>
      <c r="I350" s="132">
        <f>VLOOKUP(A350,E.CTE!$A$5:$R$360,18,FALSE)</f>
        <v>0</v>
      </c>
      <c r="J350" s="5">
        <f t="shared" si="53"/>
        <v>4136343.8605483789</v>
      </c>
      <c r="K350" s="5">
        <v>3071851.4</v>
      </c>
      <c r="L350" s="5">
        <f t="shared" si="54"/>
        <v>4136343.8605483789</v>
      </c>
      <c r="M350" s="5">
        <f>VLOOKUP(A350,G.Transportation!$A$5:$G$359,7,FALSE)</f>
        <v>0</v>
      </c>
      <c r="N350" s="5">
        <f t="shared" si="61"/>
        <v>143079.5336</v>
      </c>
      <c r="O350" s="5">
        <v>3065726.71</v>
      </c>
      <c r="P350">
        <v>345.21</v>
      </c>
      <c r="Q350" s="5">
        <f t="shared" si="55"/>
        <v>8920.8386976043566</v>
      </c>
      <c r="R350" s="1">
        <f>VLOOKUP(A350,'ADM Data'!$A$2:$J$357,10,FALSE)</f>
        <v>357.69883399999998</v>
      </c>
      <c r="S350" s="5">
        <f t="shared" si="56"/>
        <v>11963.76</v>
      </c>
      <c r="T350" s="5">
        <f t="shared" si="57"/>
        <v>0</v>
      </c>
      <c r="U350" s="5">
        <f t="shared" si="58"/>
        <v>14307.95336</v>
      </c>
      <c r="V350" s="5">
        <f t="shared" si="59"/>
        <v>350143.5907680188</v>
      </c>
      <c r="W350" s="5">
        <f t="shared" si="60"/>
        <v>4643874.9382763971</v>
      </c>
    </row>
    <row r="351" spans="1:23">
      <c r="A351" t="s">
        <v>151</v>
      </c>
      <c r="B351" t="s">
        <v>152</v>
      </c>
      <c r="C351" t="s">
        <v>68</v>
      </c>
      <c r="D351" s="12" t="s">
        <v>1070</v>
      </c>
      <c r="E351" s="5">
        <f>VLOOKUP(A351,'Base Cost'!$A$5:$AF$361,28,FALSE)</f>
        <v>2540122.1223279997</v>
      </c>
      <c r="F351" s="5">
        <f>VLOOKUP(A351,'B.spe ed'!$A$5:$R$360,18,FALSE)</f>
        <v>389038.11</v>
      </c>
      <c r="G351" s="5">
        <f>VLOOKUP(A351,'C.DPIA'!$A$5:$M$360,13,FALSE)</f>
        <v>459692.86504705797</v>
      </c>
      <c r="H351" s="5">
        <f>VLOOKUP(A351,D.EL!$A$5:$M$359,13,FALSE)</f>
        <v>1255.6446020954943</v>
      </c>
      <c r="I351" s="132">
        <f>VLOOKUP(A351,E.CTE!$A$5:$R$360,18,FALSE)</f>
        <v>0</v>
      </c>
      <c r="J351" s="5">
        <f t="shared" si="53"/>
        <v>3390108.7419771533</v>
      </c>
      <c r="K351" s="5">
        <v>4475034.62</v>
      </c>
      <c r="L351" s="5">
        <f t="shared" si="54"/>
        <v>3390108.7419771533</v>
      </c>
      <c r="M351" s="5">
        <f>VLOOKUP(A351,G.Transportation!$A$5:$G$359,7,FALSE)</f>
        <v>156450.06</v>
      </c>
      <c r="N351" s="5">
        <f t="shared" si="61"/>
        <v>123746.60159999998</v>
      </c>
      <c r="O351" s="5">
        <v>4651591.2699999996</v>
      </c>
      <c r="P351">
        <v>550.98</v>
      </c>
      <c r="Q351" s="5">
        <f t="shared" si="55"/>
        <v>8482.4758582888662</v>
      </c>
      <c r="R351" s="1">
        <f>VLOOKUP(A351,'ADM Data'!$A$2:$J$357,10,FALSE)</f>
        <v>309.36650399999996</v>
      </c>
      <c r="S351" s="5">
        <f t="shared" si="56"/>
        <v>11863.94</v>
      </c>
      <c r="T351" s="5">
        <f t="shared" si="57"/>
        <v>0</v>
      </c>
      <c r="U351" s="5">
        <f t="shared" si="58"/>
        <v>12374.660159999999</v>
      </c>
      <c r="V351" s="5">
        <f t="shared" si="59"/>
        <v>302832.12657581276</v>
      </c>
      <c r="W351" s="5">
        <f t="shared" si="60"/>
        <v>3985512.1903129662</v>
      </c>
    </row>
    <row r="352" spans="1:23">
      <c r="A352" t="s">
        <v>644</v>
      </c>
      <c r="B352" t="s">
        <v>1995</v>
      </c>
      <c r="C352" t="s">
        <v>93</v>
      </c>
      <c r="D352" s="12" t="s">
        <v>1070</v>
      </c>
      <c r="E352" s="5">
        <f>VLOOKUP(A352,'Base Cost'!$A$5:$AF$361,28,FALSE)</f>
        <v>2002106.0640019907</v>
      </c>
      <c r="F352" s="5">
        <f>VLOOKUP(A352,'B.spe ed'!$A$5:$R$360,18,FALSE)</f>
        <v>339587.99</v>
      </c>
      <c r="G352" s="5">
        <f>VLOOKUP(A352,'C.DPIA'!$A$5:$M$360,13,FALSE)</f>
        <v>298135.59326228895</v>
      </c>
      <c r="H352" s="5">
        <f>VLOOKUP(A352,D.EL!$A$5:$M$359,13,FALSE)</f>
        <v>37419.67210140622</v>
      </c>
      <c r="I352" s="132">
        <f>VLOOKUP(A352,E.CTE!$A$5:$R$360,18,FALSE)</f>
        <v>1667076.2656216817</v>
      </c>
      <c r="J352" s="5">
        <f t="shared" si="53"/>
        <v>4344325.5849873675</v>
      </c>
      <c r="K352" s="5">
        <v>2231693.63</v>
      </c>
      <c r="L352" s="5">
        <f t="shared" si="54"/>
        <v>4344325.5849873675</v>
      </c>
      <c r="M352" s="5">
        <f>VLOOKUP(A352,G.Transportation!$A$5:$G$359,7,FALSE)</f>
        <v>100288.5</v>
      </c>
      <c r="N352" s="5">
        <f t="shared" si="61"/>
        <v>104552.1992</v>
      </c>
      <c r="O352" s="5">
        <v>3095267.56</v>
      </c>
      <c r="P352">
        <v>203.81</v>
      </c>
      <c r="Q352" s="5">
        <f t="shared" si="55"/>
        <v>15227.104974240714</v>
      </c>
      <c r="R352" s="1">
        <f>VLOOKUP(A352,'ADM Data'!$A$2:$J$357,10,FALSE)</f>
        <v>261.38049799999999</v>
      </c>
      <c r="S352" s="5">
        <f t="shared" si="56"/>
        <v>17404.38</v>
      </c>
      <c r="T352" s="5">
        <f t="shared" si="57"/>
        <v>0</v>
      </c>
      <c r="U352" s="5">
        <f t="shared" si="58"/>
        <v>10455.21992</v>
      </c>
      <c r="V352" s="5">
        <f t="shared" si="59"/>
        <v>255859.6713973436</v>
      </c>
      <c r="W352" s="5">
        <f t="shared" si="60"/>
        <v>4815481.1755047105</v>
      </c>
    </row>
    <row r="353" spans="1:24">
      <c r="A353" t="s">
        <v>246</v>
      </c>
      <c r="B353" t="s">
        <v>1873</v>
      </c>
      <c r="C353" t="s">
        <v>108</v>
      </c>
      <c r="D353" s="12" t="s">
        <v>1070</v>
      </c>
      <c r="E353" s="5">
        <f>VLOOKUP(A353,'Base Cost'!$A$5:$AF$361,28,FALSE)</f>
        <v>2215472.7549143322</v>
      </c>
      <c r="F353" s="5">
        <f>VLOOKUP(A353,'B.spe ed'!$A$5:$R$360,18,FALSE)</f>
        <v>171427.13999999998</v>
      </c>
      <c r="G353" s="5">
        <f>VLOOKUP(A353,'C.DPIA'!$A$5:$M$360,13,FALSE)</f>
        <v>219141.43637738258</v>
      </c>
      <c r="H353" s="5">
        <f>VLOOKUP(A353,D.EL!$A$5:$M$359,13,FALSE)</f>
        <v>62927.623057450241</v>
      </c>
      <c r="I353" s="132">
        <f>VLOOKUP(A353,E.CTE!$A$5:$R$360,18,FALSE)</f>
        <v>0</v>
      </c>
      <c r="J353" s="5">
        <f t="shared" si="53"/>
        <v>2668968.9543491649</v>
      </c>
      <c r="K353" s="5">
        <v>1599702.99</v>
      </c>
      <c r="L353" s="5">
        <f t="shared" si="54"/>
        <v>2668968.9543491649</v>
      </c>
      <c r="M353" s="5">
        <f>VLOOKUP(A353,G.Transportation!$A$5:$G$359,7,FALSE)</f>
        <v>0</v>
      </c>
      <c r="N353" s="5">
        <f t="shared" si="61"/>
        <v>107590.6424</v>
      </c>
      <c r="O353" s="5">
        <v>1877613.49</v>
      </c>
      <c r="P353">
        <v>216.03</v>
      </c>
      <c r="Q353" s="5">
        <f t="shared" si="55"/>
        <v>8731.527900754525</v>
      </c>
      <c r="R353" s="1">
        <f>VLOOKUP(A353,'ADM Data'!$A$2:$J$357,10,FALSE)</f>
        <v>268.976606</v>
      </c>
      <c r="S353" s="5">
        <f t="shared" si="56"/>
        <v>10322.68</v>
      </c>
      <c r="T353" s="5">
        <f t="shared" si="57"/>
        <v>0</v>
      </c>
      <c r="U353" s="5">
        <f t="shared" si="58"/>
        <v>10759.06424</v>
      </c>
      <c r="V353" s="5">
        <f t="shared" si="59"/>
        <v>263295.33592338924</v>
      </c>
      <c r="W353" s="5">
        <f t="shared" si="60"/>
        <v>3050613.9969125539</v>
      </c>
    </row>
    <row r="354" spans="1:24">
      <c r="A354" t="s">
        <v>698</v>
      </c>
      <c r="B354" t="s">
        <v>699</v>
      </c>
      <c r="C354" t="s">
        <v>108</v>
      </c>
      <c r="D354" s="12" t="s">
        <v>1070</v>
      </c>
      <c r="E354" s="5">
        <f>VLOOKUP(A354,'Base Cost'!$A$5:$AF$361,28,FALSE)</f>
        <v>2656479.0133224521</v>
      </c>
      <c r="F354" s="5">
        <f>VLOOKUP(A354,'B.spe ed'!$A$5:$R$360,18,FALSE)</f>
        <v>166501.21999999997</v>
      </c>
      <c r="G354" s="5">
        <f>VLOOKUP(A354,'C.DPIA'!$A$5:$M$360,13,FALSE)</f>
        <v>459913.15736457199</v>
      </c>
      <c r="H354" s="5">
        <f>VLOOKUP(A354,D.EL!$A$5:$M$359,13,FALSE)</f>
        <v>8234.1925510000001</v>
      </c>
      <c r="I354" s="132">
        <f>VLOOKUP(A354,E.CTE!$A$5:$R$360,18,FALSE)</f>
        <v>0</v>
      </c>
      <c r="J354" s="5">
        <f t="shared" si="53"/>
        <v>3291127.5832380238</v>
      </c>
      <c r="K354" s="5">
        <v>2490987.75</v>
      </c>
      <c r="L354" s="5">
        <f t="shared" si="54"/>
        <v>3291127.5832380238</v>
      </c>
      <c r="M354" s="5">
        <f>VLOOKUP(A354,G.Transportation!$A$5:$G$359,7,FALSE)</f>
        <v>0</v>
      </c>
      <c r="N354" s="5">
        <f t="shared" si="61"/>
        <v>129047.52880000001</v>
      </c>
      <c r="O354" s="5">
        <v>2550514.0699999998</v>
      </c>
      <c r="P354">
        <v>312.51</v>
      </c>
      <c r="Q354" s="5">
        <f t="shared" si="55"/>
        <v>8201.4638597164885</v>
      </c>
      <c r="R354" s="1">
        <f>VLOOKUP(A354,'ADM Data'!$A$2:$J$357,10,FALSE)</f>
        <v>322.61882200000002</v>
      </c>
      <c r="S354" s="5">
        <f t="shared" si="56"/>
        <v>10601.29</v>
      </c>
      <c r="T354" s="5">
        <f t="shared" si="57"/>
        <v>0</v>
      </c>
      <c r="U354" s="5">
        <f t="shared" si="58"/>
        <v>12904.75288</v>
      </c>
      <c r="V354" s="5">
        <f t="shared" si="59"/>
        <v>315804.53176548047</v>
      </c>
      <c r="W354" s="5">
        <f t="shared" si="60"/>
        <v>3748884.3966835043</v>
      </c>
    </row>
    <row r="355" spans="1:24">
      <c r="A355" t="s">
        <v>593</v>
      </c>
      <c r="B355" t="s">
        <v>594</v>
      </c>
      <c r="C355" t="s">
        <v>108</v>
      </c>
      <c r="D355" s="12" t="s">
        <v>1070</v>
      </c>
      <c r="E355" s="5">
        <f>VLOOKUP(A355,'Base Cost'!$A$5:$AF$361,28,FALSE)</f>
        <v>1171215.1794557818</v>
      </c>
      <c r="F355" s="5">
        <f>VLOOKUP(A355,'B.spe ed'!$A$5:$R$360,18,FALSE)</f>
        <v>164107.89000000001</v>
      </c>
      <c r="G355" s="5">
        <f>VLOOKUP(A355,'C.DPIA'!$A$5:$M$360,13,FALSE)</f>
        <v>129665.96182167332</v>
      </c>
      <c r="H355" s="5">
        <f>VLOOKUP(A355,D.EL!$A$5:$M$359,13,FALSE)</f>
        <v>1299.7018970000001</v>
      </c>
      <c r="I355" s="132">
        <f>VLOOKUP(A355,E.CTE!$A$5:$R$360,18,FALSE)</f>
        <v>0</v>
      </c>
      <c r="J355" s="5">
        <f t="shared" ref="J355:J359" si="62">E355+F355+G355+H355+I355</f>
        <v>1466288.7331744554</v>
      </c>
      <c r="K355" s="5">
        <v>1245184.02</v>
      </c>
      <c r="L355" s="5">
        <f t="shared" ref="L355:L359" si="63">MIN(J355,(K355+(J355-K355)*$L$1))</f>
        <v>1466288.7331744554</v>
      </c>
      <c r="M355" s="5">
        <f>VLOOKUP(A355,G.Transportation!$A$5:$G$359,7,FALSE)</f>
        <v>0</v>
      </c>
      <c r="N355" s="5">
        <f t="shared" si="61"/>
        <v>56491.411999999989</v>
      </c>
      <c r="O355" s="5">
        <v>0</v>
      </c>
      <c r="P355">
        <v>0</v>
      </c>
      <c r="Q355" s="5">
        <f t="shared" ref="Q355:Q359" si="64">IF(P355&gt;0,((O355/P355)+$R$1),0)</f>
        <v>0</v>
      </c>
      <c r="R355" s="1">
        <f>VLOOKUP(A355,'ADM Data'!$A$2:$J$357,10,FALSE)</f>
        <v>141.22852999999998</v>
      </c>
      <c r="S355" s="5">
        <f t="shared" ref="S355:S359" si="65">ROUND(IF(R355&gt;0,((L355+M355+N355)/R355),0),2)</f>
        <v>10782.38</v>
      </c>
      <c r="T355" s="5">
        <f t="shared" ref="T355:T359" si="66">IF(((Q355-S355)*R355)&gt;0,((Q355-S355)*R355),0)</f>
        <v>0</v>
      </c>
      <c r="U355" s="5">
        <f t="shared" si="58"/>
        <v>5649.1411999999991</v>
      </c>
      <c r="V355" s="5">
        <f t="shared" si="59"/>
        <v>138245.52923504598</v>
      </c>
      <c r="W355" s="5">
        <f t="shared" ref="W355:W359" si="67">L355+M355+N355+T355+U355+V355</f>
        <v>1666674.8156095012</v>
      </c>
    </row>
    <row r="356" spans="1:24">
      <c r="A356" t="s">
        <v>276</v>
      </c>
      <c r="B356" t="s">
        <v>1880</v>
      </c>
      <c r="C356" t="s">
        <v>278</v>
      </c>
      <c r="D356" s="12" t="s">
        <v>1070</v>
      </c>
      <c r="E356" s="5">
        <f>VLOOKUP(A356,'Base Cost'!$A$5:$AF$361,28,FALSE)</f>
        <v>1187715.8119164158</v>
      </c>
      <c r="F356" s="5">
        <f>VLOOKUP(A356,'B.spe ed'!$A$5:$R$360,18,FALSE)</f>
        <v>331379.14</v>
      </c>
      <c r="G356" s="5">
        <f>VLOOKUP(A356,'C.DPIA'!$A$5:$M$360,13,FALSE)</f>
        <v>229137.12274125684</v>
      </c>
      <c r="H356" s="5">
        <f>VLOOKUP(A356,D.EL!$A$5:$M$359,13,FALSE)</f>
        <v>2576.7343935125264</v>
      </c>
      <c r="I356" s="132">
        <f>VLOOKUP(A356,E.CTE!$A$5:$R$360,18,FALSE)</f>
        <v>0</v>
      </c>
      <c r="J356" s="5">
        <f t="shared" si="62"/>
        <v>1750808.8090511851</v>
      </c>
      <c r="K356" s="5">
        <v>933766.36</v>
      </c>
      <c r="L356" s="5">
        <f t="shared" si="63"/>
        <v>1750808.8090511851</v>
      </c>
      <c r="M356" s="5">
        <f>VLOOKUP(A356,G.Transportation!$A$5:$G$359,7,FALSE)</f>
        <v>0</v>
      </c>
      <c r="N356" s="5">
        <f t="shared" si="61"/>
        <v>61682.358799999995</v>
      </c>
      <c r="O356" s="5">
        <v>1207107.3500000001</v>
      </c>
      <c r="P356">
        <v>123.45</v>
      </c>
      <c r="Q356" s="5">
        <f t="shared" si="64"/>
        <v>9818.1873309031998</v>
      </c>
      <c r="R356" s="1">
        <f>VLOOKUP(A356,'ADM Data'!$A$2:$J$357,10,FALSE)</f>
        <v>154.20589699999999</v>
      </c>
      <c r="S356" s="5">
        <f t="shared" si="65"/>
        <v>11753.71</v>
      </c>
      <c r="T356" s="5">
        <f t="shared" si="66"/>
        <v>0</v>
      </c>
      <c r="U356" s="5">
        <f t="shared" si="58"/>
        <v>6168.2358800000002</v>
      </c>
      <c r="V356" s="5">
        <f t="shared" si="59"/>
        <v>150948.79088474539</v>
      </c>
      <c r="W356" s="5">
        <f t="shared" si="67"/>
        <v>1969608.1946159306</v>
      </c>
    </row>
    <row r="357" spans="1:24">
      <c r="A357" t="s">
        <v>201</v>
      </c>
      <c r="B357" t="s">
        <v>202</v>
      </c>
      <c r="C357" t="s">
        <v>93</v>
      </c>
      <c r="D357" s="12" t="s">
        <v>1070</v>
      </c>
      <c r="E357" s="5">
        <f>VLOOKUP(A357,'Base Cost'!$A$5:$AF$361,28,FALSE)</f>
        <v>3774244.1986382175</v>
      </c>
      <c r="F357" s="5">
        <f>VLOOKUP(A357,'B.spe ed'!$A$5:$R$360,18,FALSE)</f>
        <v>204814.52000000002</v>
      </c>
      <c r="G357" s="5">
        <f>VLOOKUP(A357,'C.DPIA'!$A$5:$M$360,13,FALSE)</f>
        <v>453225.62096113735</v>
      </c>
      <c r="H357" s="5">
        <f>VLOOKUP(A357,D.EL!$A$5:$M$359,13,FALSE)</f>
        <v>81109.228541024786</v>
      </c>
      <c r="I357" s="132">
        <f>VLOOKUP(A357,E.CTE!$A$5:$R$360,18,FALSE)</f>
        <v>303806.18818165024</v>
      </c>
      <c r="J357" s="5">
        <f t="shared" si="62"/>
        <v>4817199.75632203</v>
      </c>
      <c r="K357" s="5">
        <v>4627671.28</v>
      </c>
      <c r="L357" s="5">
        <f t="shared" si="63"/>
        <v>4817199.75632203</v>
      </c>
      <c r="M357" s="5">
        <f>VLOOKUP(A357,G.Transportation!$A$5:$G$359,7,FALSE)</f>
        <v>510802.76</v>
      </c>
      <c r="N357" s="5">
        <f t="shared" si="61"/>
        <v>186432.916</v>
      </c>
      <c r="O357" s="5">
        <v>4313276.3600000003</v>
      </c>
      <c r="P357">
        <v>493.4</v>
      </c>
      <c r="Q357" s="5">
        <f t="shared" si="64"/>
        <v>8782.026412646941</v>
      </c>
      <c r="R357" s="1">
        <f>VLOOKUP(A357,'ADM Data'!$A$2:$J$357,10,FALSE)</f>
        <v>466.08229</v>
      </c>
      <c r="S357" s="5">
        <f t="shared" si="65"/>
        <v>11831.46</v>
      </c>
      <c r="T357" s="5">
        <f t="shared" si="66"/>
        <v>0</v>
      </c>
      <c r="U357" s="5">
        <f t="shared" si="58"/>
        <v>18643.2916</v>
      </c>
      <c r="V357" s="5">
        <f t="shared" si="59"/>
        <v>456237.79308707797</v>
      </c>
      <c r="W357" s="5">
        <f t="shared" si="67"/>
        <v>5989316.5170091083</v>
      </c>
    </row>
    <row r="358" spans="1:24">
      <c r="A358" t="s">
        <v>344</v>
      </c>
      <c r="B358" t="s">
        <v>345</v>
      </c>
      <c r="C358" t="s">
        <v>93</v>
      </c>
      <c r="D358" s="12" t="s">
        <v>1070</v>
      </c>
      <c r="E358" s="5">
        <f>VLOOKUP(A358,'Base Cost'!$A$5:$AF$361,28,FALSE)</f>
        <v>1572919.7342090795</v>
      </c>
      <c r="F358" s="5">
        <f>VLOOKUP(A358,'B.spe ed'!$A$5:$R$360,18,FALSE)</f>
        <v>60075.16</v>
      </c>
      <c r="G358" s="5">
        <f>VLOOKUP(A358,'C.DPIA'!$A$5:$M$360,13,FALSE)</f>
        <v>151711.4899769339</v>
      </c>
      <c r="H358" s="5">
        <f>VLOOKUP(A358,D.EL!$A$5:$M$359,13,FALSE)</f>
        <v>35955.044818170274</v>
      </c>
      <c r="I358" s="132">
        <f>VLOOKUP(A358,E.CTE!$A$5:$R$360,18,FALSE)</f>
        <v>21413.088099889079</v>
      </c>
      <c r="J358" s="5">
        <f t="shared" si="62"/>
        <v>1842074.5171040727</v>
      </c>
      <c r="K358" s="5">
        <v>2482199.9</v>
      </c>
      <c r="L358" s="5">
        <f t="shared" si="63"/>
        <v>1842074.5171040727</v>
      </c>
      <c r="M358" s="5">
        <f>VLOOKUP(A358,G.Transportation!$A$5:$G$359,7,FALSE)</f>
        <v>225983.42</v>
      </c>
      <c r="N358" s="5">
        <f t="shared" si="61"/>
        <v>76431.802000000011</v>
      </c>
      <c r="O358" s="5">
        <v>2378710.16</v>
      </c>
      <c r="P358">
        <v>287.01</v>
      </c>
      <c r="Q358" s="5">
        <f t="shared" si="64"/>
        <v>8327.9799338002176</v>
      </c>
      <c r="R358" s="1">
        <f>VLOOKUP(A358,'ADM Data'!$A$2:$J$357,10,FALSE)</f>
        <v>191.07950500000001</v>
      </c>
      <c r="S358" s="5">
        <f t="shared" si="65"/>
        <v>11223.02</v>
      </c>
      <c r="T358" s="5">
        <f t="shared" si="66"/>
        <v>0</v>
      </c>
      <c r="U358" s="5">
        <f t="shared" si="58"/>
        <v>7643.1802000000007</v>
      </c>
      <c r="V358" s="5">
        <f t="shared" si="59"/>
        <v>187043.56191129101</v>
      </c>
      <c r="W358" s="5">
        <f t="shared" si="67"/>
        <v>2339176.4812153634</v>
      </c>
    </row>
    <row r="359" spans="1:24">
      <c r="A359" t="s">
        <v>482</v>
      </c>
      <c r="B359" t="s">
        <v>483</v>
      </c>
      <c r="C359" t="s">
        <v>93</v>
      </c>
      <c r="D359" s="12" t="s">
        <v>1070</v>
      </c>
      <c r="E359" s="5">
        <f>VLOOKUP(A359,'Base Cost'!$A$5:$AF$361,28,FALSE)</f>
        <v>2111052.0339057939</v>
      </c>
      <c r="F359" s="5">
        <f>VLOOKUP(A359,'B.spe ed'!$A$5:$R$360,18,FALSE)</f>
        <v>82593.329999999987</v>
      </c>
      <c r="G359" s="5">
        <f>VLOOKUP(A359,'C.DPIA'!$A$5:$M$360,13,FALSE)</f>
        <v>132946.22605343116</v>
      </c>
      <c r="H359" s="5">
        <f>VLOOKUP(A359,D.EL!$A$5:$M$359,13,FALSE)</f>
        <v>61430.468395272939</v>
      </c>
      <c r="I359" s="132">
        <f>VLOOKUP(A359,E.CTE!$A$5:$R$360,18,FALSE)</f>
        <v>85532.683364240394</v>
      </c>
      <c r="J359" s="5">
        <f t="shared" si="62"/>
        <v>2473554.7417187383</v>
      </c>
      <c r="K359" s="5">
        <v>1559173.37</v>
      </c>
      <c r="L359" s="5">
        <f t="shared" si="63"/>
        <v>2473554.7417187383</v>
      </c>
      <c r="M359" s="5">
        <f>VLOOKUP(A359,G.Transportation!$A$5:$G$359,7,FALSE)</f>
        <v>239355.22</v>
      </c>
      <c r="N359" s="5">
        <f t="shared" si="61"/>
        <v>102188.95479999999</v>
      </c>
      <c r="O359" s="5">
        <v>1556777.74</v>
      </c>
      <c r="P359">
        <v>179.39</v>
      </c>
      <c r="Q359" s="5">
        <f t="shared" si="64"/>
        <v>8718.2545916717772</v>
      </c>
      <c r="R359" s="1">
        <f>VLOOKUP(A359,'ADM Data'!$A$2:$J$357,10,FALSE)</f>
        <v>255.472387</v>
      </c>
      <c r="S359" s="5">
        <f t="shared" si="65"/>
        <v>11019.19</v>
      </c>
      <c r="T359" s="5">
        <f t="shared" si="66"/>
        <v>0</v>
      </c>
      <c r="U359" s="5">
        <f t="shared" si="58"/>
        <v>10218.895479999999</v>
      </c>
      <c r="V359" s="5">
        <f t="shared" si="59"/>
        <v>250076.35033626339</v>
      </c>
      <c r="W359" s="5">
        <f t="shared" si="67"/>
        <v>3075394.1623350019</v>
      </c>
    </row>
    <row r="360" spans="1:24" s="93" customFormat="1">
      <c r="A360" s="261" t="s">
        <v>1821</v>
      </c>
      <c r="B360" s="93" t="s">
        <v>811</v>
      </c>
      <c r="C360" s="93" t="s">
        <v>2041</v>
      </c>
      <c r="D360" s="12"/>
      <c r="E360" s="5">
        <f>SUM(E5:E359)</f>
        <v>1029830065.4164102</v>
      </c>
      <c r="F360" s="5">
        <f t="shared" ref="F360:W360" si="68">SUM(F5:F359)</f>
        <v>182235300.91821897</v>
      </c>
      <c r="G360" s="5">
        <f t="shared" si="68"/>
        <v>80517118.102974281</v>
      </c>
      <c r="H360" s="5">
        <f t="shared" si="68"/>
        <v>11389740.393122407</v>
      </c>
      <c r="I360" s="5">
        <f t="shared" si="68"/>
        <v>63374471.727730073</v>
      </c>
      <c r="J360" s="5">
        <f t="shared" si="68"/>
        <v>1367346696.5584571</v>
      </c>
      <c r="K360" s="5">
        <f t="shared" si="68"/>
        <v>957715363.86999953</v>
      </c>
      <c r="L360" s="5">
        <f t="shared" si="68"/>
        <v>1367346696.5584571</v>
      </c>
      <c r="M360" s="5">
        <f t="shared" si="68"/>
        <v>12653734.340000004</v>
      </c>
      <c r="N360" s="5">
        <f t="shared" si="68"/>
        <v>34650906.261999987</v>
      </c>
      <c r="O360" s="5">
        <f t="shared" si="68"/>
        <v>964101490.80000019</v>
      </c>
      <c r="P360" s="5">
        <f t="shared" si="68"/>
        <v>115341.68999999999</v>
      </c>
      <c r="Q360" s="5" t="s">
        <v>812</v>
      </c>
      <c r="R360" s="5">
        <f t="shared" si="68"/>
        <v>126714.25514199995</v>
      </c>
      <c r="S360" s="5" t="s">
        <v>812</v>
      </c>
      <c r="T360" s="5">
        <f t="shared" si="68"/>
        <v>1914864.7662724503</v>
      </c>
      <c r="U360" s="5">
        <f t="shared" si="68"/>
        <v>5068570.2056799997</v>
      </c>
      <c r="V360" s="5">
        <f t="shared" si="68"/>
        <v>90154999.043400109</v>
      </c>
      <c r="W360" s="5">
        <f t="shared" si="68"/>
        <v>1511789771.1758087</v>
      </c>
      <c r="X360"/>
    </row>
    <row r="362" spans="1:24">
      <c r="G362" s="8"/>
    </row>
    <row r="364" spans="1:24">
      <c r="E364" s="5"/>
      <c r="G364" s="5"/>
      <c r="L364" s="8"/>
      <c r="N364" s="8"/>
    </row>
    <row r="365" spans="1:24">
      <c r="A365" s="12"/>
      <c r="B365" s="12"/>
      <c r="C365" s="12"/>
      <c r="E365" s="12"/>
      <c r="F365" s="12"/>
      <c r="G365" s="12"/>
      <c r="H365" s="12"/>
      <c r="I365" s="12"/>
      <c r="J365" s="12"/>
      <c r="K365" s="12"/>
      <c r="L365" s="12"/>
      <c r="M365" s="12"/>
      <c r="N365" s="12"/>
      <c r="O365" s="12"/>
      <c r="P365" s="12"/>
      <c r="Q365" s="12"/>
      <c r="R365" s="12"/>
      <c r="S365" s="12"/>
      <c r="T365" s="12"/>
      <c r="U365" s="12"/>
      <c r="V365" s="12"/>
      <c r="W365" s="12"/>
      <c r="X365" s="12"/>
    </row>
    <row r="366" spans="1:24">
      <c r="J366" s="5"/>
      <c r="W366" s="8"/>
    </row>
    <row r="367" spans="1:24">
      <c r="L367" s="5"/>
      <c r="N367" s="5"/>
    </row>
    <row r="368" spans="1:24">
      <c r="N368" s="5"/>
      <c r="W368" s="5"/>
    </row>
  </sheetData>
  <autoFilter ref="A4:X360" xr:uid="{0869B7AF-8A14-4832-A915-B403596A7A46}">
    <sortState xmlns:xlrd2="http://schemas.microsoft.com/office/spreadsheetml/2017/richdata2" ref="A5:X360">
      <sortCondition ref="B4:B360"/>
    </sortState>
  </autoFilter>
  <mergeCells count="1">
    <mergeCell ref="J2:K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E71A-25ED-435D-9A29-9D212D5C3417}">
  <dimension ref="A1:S360"/>
  <sheetViews>
    <sheetView workbookViewId="0">
      <pane xSplit="3" ySplit="4" topLeftCell="D353" activePane="bottomRight" state="frozen"/>
      <selection pane="topRight" activeCell="D1" sqref="D1"/>
      <selection pane="bottomLeft" activeCell="A3" sqref="A3"/>
      <selection pane="bottomRight" activeCell="G370" sqref="G370"/>
    </sheetView>
  </sheetViews>
  <sheetFormatPr defaultRowHeight="14.4"/>
  <cols>
    <col min="1" max="1" width="7.5546875" bestFit="1" customWidth="1"/>
    <col min="2" max="2" width="46" bestFit="1" customWidth="1"/>
    <col min="3" max="3" width="13.109375" bestFit="1" customWidth="1"/>
    <col min="4" max="4" width="13.109375" style="12" customWidth="1"/>
    <col min="5" max="5" width="13.109375" customWidth="1"/>
    <col min="6" max="11" width="11.6640625" bestFit="1" customWidth="1"/>
    <col min="12" max="12" width="14.88671875" bestFit="1" customWidth="1"/>
    <col min="13" max="13" width="14.44140625" bestFit="1" customWidth="1"/>
    <col min="14" max="14" width="13.88671875" bestFit="1" customWidth="1"/>
    <col min="15" max="15" width="12.5546875" bestFit="1" customWidth="1"/>
    <col min="16" max="16" width="14.88671875" bestFit="1" customWidth="1"/>
    <col min="17" max="17" width="13.44140625" bestFit="1" customWidth="1"/>
    <col min="18" max="18" width="14.44140625" bestFit="1" customWidth="1"/>
    <col min="19" max="19" width="11.109375" customWidth="1"/>
  </cols>
  <sheetData>
    <row r="1" spans="1:19">
      <c r="B1" s="10"/>
      <c r="C1" s="5"/>
      <c r="D1" s="116"/>
      <c r="E1" s="5"/>
      <c r="G1" s="11" t="s">
        <v>852</v>
      </c>
      <c r="H1" s="11"/>
      <c r="I1" s="11"/>
      <c r="J1" s="100">
        <f>'Detailed SFPR '!L11</f>
        <v>8241.61</v>
      </c>
      <c r="L1" t="s">
        <v>853</v>
      </c>
      <c r="M1" t="s">
        <v>854</v>
      </c>
      <c r="N1" t="s">
        <v>855</v>
      </c>
      <c r="O1" t="s">
        <v>856</v>
      </c>
      <c r="P1" t="s">
        <v>857</v>
      </c>
      <c r="Q1" t="s">
        <v>858</v>
      </c>
    </row>
    <row r="2" spans="1:19">
      <c r="L2">
        <v>0.24349999999999999</v>
      </c>
      <c r="M2">
        <v>0.6179</v>
      </c>
      <c r="N2">
        <v>1.4844999999999999</v>
      </c>
      <c r="O2">
        <v>1.9812000000000001</v>
      </c>
      <c r="P2">
        <v>2.6829999999999998</v>
      </c>
      <c r="Q2">
        <v>3.9554</v>
      </c>
    </row>
    <row r="3" spans="1:19">
      <c r="A3" s="12"/>
      <c r="B3" s="12"/>
      <c r="C3" s="12"/>
      <c r="E3" s="12"/>
      <c r="F3" s="12"/>
      <c r="G3" s="12"/>
      <c r="H3" s="12"/>
      <c r="I3" s="12"/>
      <c r="J3" s="12"/>
      <c r="K3" s="12"/>
      <c r="L3" s="12"/>
      <c r="M3" s="12"/>
      <c r="N3" s="12"/>
      <c r="O3" s="12"/>
      <c r="P3" s="12"/>
      <c r="Q3" s="12"/>
      <c r="R3" s="12"/>
      <c r="S3" s="12"/>
    </row>
    <row r="4" spans="1:19" s="4" customFormat="1" ht="57.6">
      <c r="A4" s="4" t="s">
        <v>55</v>
      </c>
      <c r="B4" s="4" t="s">
        <v>56</v>
      </c>
      <c r="C4" s="4" t="s">
        <v>57</v>
      </c>
      <c r="D4" s="3" t="s">
        <v>58</v>
      </c>
      <c r="E4" s="3" t="s">
        <v>859</v>
      </c>
      <c r="F4" s="3" t="s">
        <v>860</v>
      </c>
      <c r="G4" s="3" t="s">
        <v>861</v>
      </c>
      <c r="H4" s="3" t="s">
        <v>862</v>
      </c>
      <c r="I4" s="3" t="s">
        <v>863</v>
      </c>
      <c r="J4" s="3" t="s">
        <v>864</v>
      </c>
      <c r="K4" s="3" t="s">
        <v>865</v>
      </c>
      <c r="L4" s="3" t="s">
        <v>866</v>
      </c>
      <c r="M4" s="3" t="s">
        <v>867</v>
      </c>
      <c r="N4" s="3" t="s">
        <v>868</v>
      </c>
      <c r="O4" s="3" t="s">
        <v>869</v>
      </c>
      <c r="P4" s="3" t="s">
        <v>870</v>
      </c>
      <c r="Q4" s="3" t="s">
        <v>871</v>
      </c>
      <c r="R4" s="3" t="s">
        <v>872</v>
      </c>
      <c r="S4" s="3" t="s">
        <v>859</v>
      </c>
    </row>
    <row r="5" spans="1:19">
      <c r="A5" t="s">
        <v>66</v>
      </c>
      <c r="B5" t="s">
        <v>67</v>
      </c>
      <c r="C5" t="s">
        <v>68</v>
      </c>
      <c r="D5" s="12" t="s">
        <v>1070</v>
      </c>
      <c r="E5" s="1">
        <v>0</v>
      </c>
      <c r="F5" s="1">
        <f>VLOOKUP(A5,'ADM Data'!$A$2:$Q$357,11,FALSE)</f>
        <v>0</v>
      </c>
      <c r="G5" s="1">
        <f>VLOOKUP(A5,'ADM Data'!$A$2:$Q$357,12,FALSE)</f>
        <v>67.247557999999998</v>
      </c>
      <c r="H5" s="1">
        <f>VLOOKUP(A5,'ADM Data'!$A$2:$Q$357,13,FALSE)</f>
        <v>20.053895000000001</v>
      </c>
      <c r="I5" s="1">
        <f>VLOOKUP(A5,'ADM Data'!$A$2:$Q$357,14,FALSE)</f>
        <v>0.31756800000000002</v>
      </c>
      <c r="J5" s="1">
        <f>VLOOKUP(A5,'ADM Data'!$A$2:$Q$357,15,FALSE)</f>
        <v>0</v>
      </c>
      <c r="K5" s="1">
        <f>VLOOKUP(A5,'ADM Data'!$A$2:$Q$357,16,FALSE)</f>
        <v>1.905405</v>
      </c>
      <c r="L5" s="1">
        <f t="shared" ref="L5:L68" si="0">ROUND((F5*$L$2*$J$1),2)</f>
        <v>0</v>
      </c>
      <c r="M5" s="1">
        <f t="shared" ref="M5:M68" si="1">ROUND(G5*$M$2*$J$1,2)</f>
        <v>342457.57</v>
      </c>
      <c r="N5" s="1">
        <f t="shared" ref="N5:N68" si="2">ROUND(H5*$J$1*$N$2,2)</f>
        <v>245352.79</v>
      </c>
      <c r="O5" s="1">
        <f t="shared" ref="O5:O68" si="3">I5*$J$1*$O$2</f>
        <v>5185.3385027957765</v>
      </c>
      <c r="P5" s="1">
        <f t="shared" ref="P5:P68" si="4">ROUND(J5*$P$2*$J$1,2)</f>
        <v>0</v>
      </c>
      <c r="Q5" s="1">
        <f t="shared" ref="Q5:Q68" si="5">ROUND(K5*$Q$2*$J$1,2)</f>
        <v>62114.04</v>
      </c>
      <c r="R5" s="1">
        <f t="shared" ref="R5:R68" si="6">L5+M5+N5+O5+P5+Q5</f>
        <v>655109.73850279581</v>
      </c>
      <c r="S5" s="6">
        <f t="shared" ref="S5:S68" si="7">F5+G5+H5+I5+J5+K5</f>
        <v>89.524425999999991</v>
      </c>
    </row>
    <row r="6" spans="1:19">
      <c r="A6" t="s">
        <v>70</v>
      </c>
      <c r="B6" t="s">
        <v>71</v>
      </c>
      <c r="C6" t="s">
        <v>72</v>
      </c>
      <c r="D6" s="12" t="s">
        <v>1070</v>
      </c>
      <c r="E6" s="1">
        <v>0</v>
      </c>
      <c r="F6" s="1">
        <f>VLOOKUP(A6,'ADM Data'!$A$2:$Q$357,11,FALSE)</f>
        <v>9.531072</v>
      </c>
      <c r="G6" s="1">
        <f>VLOOKUP(A6,'ADM Data'!$A$2:$Q$357,12,FALSE)</f>
        <v>69.186430999999999</v>
      </c>
      <c r="H6" s="1">
        <f>VLOOKUP(A6,'ADM Data'!$A$2:$Q$357,13,FALSE)</f>
        <v>4.8870050000000003</v>
      </c>
      <c r="I6" s="1">
        <f>VLOOKUP(A6,'ADM Data'!$A$2:$Q$357,14,FALSE)</f>
        <v>0</v>
      </c>
      <c r="J6" s="1">
        <f>VLOOKUP(A6,'ADM Data'!$A$2:$Q$357,15,FALSE)</f>
        <v>0.97740099999999996</v>
      </c>
      <c r="K6" s="1">
        <f>VLOOKUP(A6,'ADM Data'!$A$2:$Q$357,16,FALSE)</f>
        <v>16.615817</v>
      </c>
      <c r="L6" s="1">
        <f t="shared" si="0"/>
        <v>19127.259999999998</v>
      </c>
      <c r="M6" s="1">
        <f t="shared" si="1"/>
        <v>352331.26</v>
      </c>
      <c r="N6" s="1">
        <f t="shared" si="2"/>
        <v>59790.89</v>
      </c>
      <c r="O6" s="1">
        <f t="shared" si="3"/>
        <v>0</v>
      </c>
      <c r="P6" s="1">
        <f t="shared" si="4"/>
        <v>21612.53</v>
      </c>
      <c r="Q6" s="1">
        <f t="shared" si="5"/>
        <v>541656.76</v>
      </c>
      <c r="R6" s="1">
        <f t="shared" si="6"/>
        <v>994518.70000000007</v>
      </c>
      <c r="S6" s="6">
        <f t="shared" si="7"/>
        <v>101.19772599999999</v>
      </c>
    </row>
    <row r="7" spans="1:19">
      <c r="A7" t="s">
        <v>73</v>
      </c>
      <c r="B7" t="s">
        <v>74</v>
      </c>
      <c r="C7" t="s">
        <v>75</v>
      </c>
      <c r="D7" s="12" t="s">
        <v>1070</v>
      </c>
      <c r="E7" s="1">
        <v>0</v>
      </c>
      <c r="F7" s="1">
        <f>VLOOKUP(A7,'ADM Data'!$A$2:$Q$357,11,FALSE)</f>
        <v>8.0338969999999996</v>
      </c>
      <c r="G7" s="1">
        <f>VLOOKUP(A7,'ADM Data'!$A$2:$Q$357,12,FALSE)</f>
        <v>36.683611999999997</v>
      </c>
      <c r="H7" s="1">
        <f>VLOOKUP(A7,'ADM Data'!$A$2:$Q$357,13,FALSE)</f>
        <v>1.1355930000000001</v>
      </c>
      <c r="I7" s="1">
        <f>VLOOKUP(A7,'ADM Data'!$A$2:$Q$357,14,FALSE)</f>
        <v>0</v>
      </c>
      <c r="J7" s="1">
        <f>VLOOKUP(A7,'ADM Data'!$A$2:$Q$357,15,FALSE)</f>
        <v>0</v>
      </c>
      <c r="K7" s="1">
        <f>VLOOKUP(A7,'ADM Data'!$A$2:$Q$357,16,FALSE)</f>
        <v>2.937853</v>
      </c>
      <c r="L7" s="1">
        <f t="shared" si="0"/>
        <v>16122.68</v>
      </c>
      <c r="M7" s="1">
        <f t="shared" si="1"/>
        <v>186810.96</v>
      </c>
      <c r="N7" s="1">
        <f t="shared" si="2"/>
        <v>13893.61</v>
      </c>
      <c r="O7" s="1">
        <f t="shared" si="3"/>
        <v>0</v>
      </c>
      <c r="P7" s="1">
        <f t="shared" si="4"/>
        <v>0</v>
      </c>
      <c r="Q7" s="1">
        <f t="shared" si="5"/>
        <v>95770.67</v>
      </c>
      <c r="R7" s="1">
        <f t="shared" si="6"/>
        <v>312597.92</v>
      </c>
      <c r="S7" s="6">
        <f t="shared" si="7"/>
        <v>48.79095499999999</v>
      </c>
    </row>
    <row r="8" spans="1:19">
      <c r="A8" t="s">
        <v>76</v>
      </c>
      <c r="B8" t="s">
        <v>77</v>
      </c>
      <c r="C8" t="s">
        <v>68</v>
      </c>
      <c r="D8" s="12" t="s">
        <v>1070</v>
      </c>
      <c r="E8" s="1">
        <v>0</v>
      </c>
      <c r="F8" s="1">
        <f>VLOOKUP(A8,'ADM Data'!$A$2:$Q$357,11,FALSE)</f>
        <v>1.9368590000000001</v>
      </c>
      <c r="G8" s="1">
        <f>VLOOKUP(A8,'ADM Data'!$A$2:$Q$357,12,FALSE)</f>
        <v>70.172109000000006</v>
      </c>
      <c r="H8" s="1">
        <f>VLOOKUP(A8,'ADM Data'!$A$2:$Q$357,13,FALSE)</f>
        <v>1</v>
      </c>
      <c r="I8" s="1">
        <f>VLOOKUP(A8,'ADM Data'!$A$2:$Q$357,14,FALSE)</f>
        <v>0</v>
      </c>
      <c r="J8" s="1">
        <f>VLOOKUP(A8,'ADM Data'!$A$2:$Q$357,15,FALSE)</f>
        <v>2</v>
      </c>
      <c r="K8" s="1">
        <f>VLOOKUP(A8,'ADM Data'!$A$2:$Q$357,16,FALSE)</f>
        <v>16</v>
      </c>
      <c r="L8" s="1">
        <f t="shared" si="0"/>
        <v>3886.95</v>
      </c>
      <c r="M8" s="1">
        <f t="shared" si="1"/>
        <v>357350.82</v>
      </c>
      <c r="N8" s="1">
        <f t="shared" si="2"/>
        <v>12234.67</v>
      </c>
      <c r="O8" s="1">
        <f t="shared" si="3"/>
        <v>0</v>
      </c>
      <c r="P8" s="1">
        <f t="shared" si="4"/>
        <v>44224.480000000003</v>
      </c>
      <c r="Q8" s="1">
        <f t="shared" si="5"/>
        <v>521581.83</v>
      </c>
      <c r="R8" s="1">
        <f t="shared" si="6"/>
        <v>939278.75</v>
      </c>
      <c r="S8" s="6">
        <f t="shared" si="7"/>
        <v>91.108968000000004</v>
      </c>
    </row>
    <row r="9" spans="1:19">
      <c r="A9" t="s">
        <v>78</v>
      </c>
      <c r="B9" t="s">
        <v>1822</v>
      </c>
      <c r="C9" t="s">
        <v>93</v>
      </c>
      <c r="D9" s="12" t="s">
        <v>1823</v>
      </c>
      <c r="E9" s="1">
        <v>0</v>
      </c>
      <c r="F9" s="1">
        <f>VLOOKUP(A9,'ADM Data'!$A$2:$Q$357,11,FALSE)</f>
        <v>52.357903</v>
      </c>
      <c r="G9" s="1">
        <f>VLOOKUP(A9,'ADM Data'!$A$2:$Q$357,12,FALSE)</f>
        <v>451.72876200000002</v>
      </c>
      <c r="H9" s="1">
        <f>VLOOKUP(A9,'ADM Data'!$A$2:$Q$357,13,FALSE)</f>
        <v>35.424284</v>
      </c>
      <c r="I9" s="1">
        <f>VLOOKUP(A9,'ADM Data'!$A$2:$Q$357,14,FALSE)</f>
        <v>5</v>
      </c>
      <c r="J9" s="1">
        <f>VLOOKUP(A9,'ADM Data'!$A$2:$Q$357,15,FALSE)</f>
        <v>22.44858</v>
      </c>
      <c r="K9" s="1">
        <f>VLOOKUP(A9,'ADM Data'!$A$2:$Q$357,16,FALSE)</f>
        <v>167.424294</v>
      </c>
      <c r="L9" s="1">
        <f t="shared" si="0"/>
        <v>105073.52</v>
      </c>
      <c r="M9" s="1">
        <f t="shared" si="1"/>
        <v>2300424.5699999998</v>
      </c>
      <c r="N9" s="1">
        <f t="shared" si="2"/>
        <v>433404.43</v>
      </c>
      <c r="O9" s="1">
        <f t="shared" si="3"/>
        <v>81641.388660000011</v>
      </c>
      <c r="P9" s="1">
        <f t="shared" si="4"/>
        <v>496388.38</v>
      </c>
      <c r="Q9" s="1">
        <f t="shared" si="5"/>
        <v>5457841.8200000003</v>
      </c>
      <c r="R9" s="1">
        <f t="shared" si="6"/>
        <v>8874774.1086600013</v>
      </c>
      <c r="S9" s="6">
        <f t="shared" si="7"/>
        <v>734.38382300000001</v>
      </c>
    </row>
    <row r="10" spans="1:19">
      <c r="A10" t="s">
        <v>82</v>
      </c>
      <c r="B10" t="s">
        <v>1824</v>
      </c>
      <c r="C10" t="s">
        <v>84</v>
      </c>
      <c r="D10" s="12" t="s">
        <v>1823</v>
      </c>
      <c r="E10" s="1">
        <v>0</v>
      </c>
      <c r="F10" s="1">
        <f>VLOOKUP(A10,'ADM Data'!$A$2:$Q$357,11,FALSE)</f>
        <v>5.0795269999999997</v>
      </c>
      <c r="G10" s="1">
        <f>VLOOKUP(A10,'ADM Data'!$A$2:$Q$357,12,FALSE)</f>
        <v>124.518866</v>
      </c>
      <c r="H10" s="1">
        <f>VLOOKUP(A10,'ADM Data'!$A$2:$Q$357,13,FALSE)</f>
        <v>4.6267339999999999</v>
      </c>
      <c r="I10" s="1">
        <f>VLOOKUP(A10,'ADM Data'!$A$2:$Q$357,14,FALSE)</f>
        <v>0.66696</v>
      </c>
      <c r="J10" s="1">
        <f>VLOOKUP(A10,'ADM Data'!$A$2:$Q$357,15,FALSE)</f>
        <v>1.776713</v>
      </c>
      <c r="K10" s="1">
        <f>VLOOKUP(A10,'ADM Data'!$A$2:$Q$357,16,FALSE)</f>
        <v>7.3309249999999997</v>
      </c>
      <c r="L10" s="1">
        <f t="shared" si="0"/>
        <v>10193.76</v>
      </c>
      <c r="M10" s="1">
        <f t="shared" si="1"/>
        <v>634111.18000000005</v>
      </c>
      <c r="N10" s="1">
        <f t="shared" si="2"/>
        <v>56606.559999999998</v>
      </c>
      <c r="O10" s="1">
        <f t="shared" si="3"/>
        <v>10890.30811613472</v>
      </c>
      <c r="P10" s="1">
        <f t="shared" si="4"/>
        <v>39287.1</v>
      </c>
      <c r="Q10" s="1">
        <f t="shared" si="5"/>
        <v>238979.83</v>
      </c>
      <c r="R10" s="1">
        <f t="shared" si="6"/>
        <v>990068.73811613466</v>
      </c>
      <c r="S10" s="6">
        <f t="shared" si="7"/>
        <v>143.99972500000001</v>
      </c>
    </row>
    <row r="11" spans="1:19">
      <c r="A11" t="s">
        <v>85</v>
      </c>
      <c r="B11" t="s">
        <v>86</v>
      </c>
      <c r="C11" t="s">
        <v>87</v>
      </c>
      <c r="D11" s="12" t="s">
        <v>1823</v>
      </c>
      <c r="E11" s="1">
        <v>0</v>
      </c>
      <c r="F11" s="1">
        <f>VLOOKUP(A11,'ADM Data'!$A$2:$Q$357,11,FALSE)</f>
        <v>0</v>
      </c>
      <c r="G11" s="1">
        <f>VLOOKUP(A11,'ADM Data'!$A$2:$Q$357,12,FALSE)</f>
        <v>57.805385000000001</v>
      </c>
      <c r="H11" s="1">
        <f>VLOOKUP(A11,'ADM Data'!$A$2:$Q$357,13,FALSE)</f>
        <v>14.209783</v>
      </c>
      <c r="I11" s="1">
        <f>VLOOKUP(A11,'ADM Data'!$A$2:$Q$357,14,FALSE)</f>
        <v>0</v>
      </c>
      <c r="J11" s="1">
        <f>VLOOKUP(A11,'ADM Data'!$A$2:$Q$357,15,FALSE)</f>
        <v>0.88</v>
      </c>
      <c r="K11" s="1">
        <f>VLOOKUP(A11,'ADM Data'!$A$2:$Q$357,16,FALSE)</f>
        <v>4.5999999999999996</v>
      </c>
      <c r="L11" s="1">
        <f t="shared" si="0"/>
        <v>0</v>
      </c>
      <c r="M11" s="1">
        <f t="shared" si="1"/>
        <v>294373.39</v>
      </c>
      <c r="N11" s="1">
        <f t="shared" si="2"/>
        <v>173852.01</v>
      </c>
      <c r="O11" s="1">
        <f t="shared" si="3"/>
        <v>0</v>
      </c>
      <c r="P11" s="1">
        <f t="shared" si="4"/>
        <v>19458.77</v>
      </c>
      <c r="Q11" s="1">
        <f t="shared" si="5"/>
        <v>149954.78</v>
      </c>
      <c r="R11" s="1">
        <f t="shared" si="6"/>
        <v>637638.95000000007</v>
      </c>
      <c r="S11" s="6">
        <f t="shared" si="7"/>
        <v>77.495167999999993</v>
      </c>
    </row>
    <row r="12" spans="1:19">
      <c r="A12" t="s">
        <v>88</v>
      </c>
      <c r="B12" t="s">
        <v>1825</v>
      </c>
      <c r="C12" t="s">
        <v>1512</v>
      </c>
      <c r="D12" s="12" t="s">
        <v>1823</v>
      </c>
      <c r="E12" s="1">
        <v>0</v>
      </c>
      <c r="F12" s="1">
        <f>VLOOKUP(A12,'ADM Data'!$A$2:$Q$357,11,FALSE)</f>
        <v>0</v>
      </c>
      <c r="G12" s="1">
        <f>VLOOKUP(A12,'ADM Data'!$A$2:$Q$357,12,FALSE)</f>
        <v>11.416111000000001</v>
      </c>
      <c r="H12" s="1">
        <f>VLOOKUP(A12,'ADM Data'!$A$2:$Q$357,13,FALSE)</f>
        <v>1.2328330000000001</v>
      </c>
      <c r="I12" s="1">
        <f>VLOOKUP(A12,'ADM Data'!$A$2:$Q$357,14,FALSE)</f>
        <v>0</v>
      </c>
      <c r="J12" s="1">
        <f>VLOOKUP(A12,'ADM Data'!$A$2:$Q$357,15,FALSE)</f>
        <v>0</v>
      </c>
      <c r="K12" s="1">
        <f>VLOOKUP(A12,'ADM Data'!$A$2:$Q$357,16,FALSE)</f>
        <v>0</v>
      </c>
      <c r="L12" s="1">
        <f t="shared" si="0"/>
        <v>0</v>
      </c>
      <c r="M12" s="1">
        <f t="shared" si="1"/>
        <v>58136.44</v>
      </c>
      <c r="N12" s="1">
        <f t="shared" si="2"/>
        <v>15083.3</v>
      </c>
      <c r="O12" s="1">
        <f t="shared" si="3"/>
        <v>0</v>
      </c>
      <c r="P12" s="1">
        <f t="shared" si="4"/>
        <v>0</v>
      </c>
      <c r="Q12" s="1">
        <f t="shared" si="5"/>
        <v>0</v>
      </c>
      <c r="R12" s="1">
        <f t="shared" si="6"/>
        <v>73219.740000000005</v>
      </c>
      <c r="S12" s="6">
        <f t="shared" si="7"/>
        <v>12.648944</v>
      </c>
    </row>
    <row r="13" spans="1:19">
      <c r="A13" t="s">
        <v>96</v>
      </c>
      <c r="B13" t="s">
        <v>1828</v>
      </c>
      <c r="C13" t="s">
        <v>98</v>
      </c>
      <c r="D13" s="12" t="s">
        <v>1070</v>
      </c>
      <c r="E13" s="1">
        <v>0</v>
      </c>
      <c r="F13" s="1">
        <f>VLOOKUP(A13,'ADM Data'!$A$2:$Q$357,11,FALSE)</f>
        <v>0</v>
      </c>
      <c r="G13" s="1">
        <f>VLOOKUP(A13,'ADM Data'!$A$2:$Q$357,12,FALSE)</f>
        <v>27.328766999999999</v>
      </c>
      <c r="H13" s="1">
        <f>VLOOKUP(A13,'ADM Data'!$A$2:$Q$357,13,FALSE)</f>
        <v>8</v>
      </c>
      <c r="I13" s="1">
        <f>VLOOKUP(A13,'ADM Data'!$A$2:$Q$357,14,FALSE)</f>
        <v>0</v>
      </c>
      <c r="J13" s="1">
        <f>VLOOKUP(A13,'ADM Data'!$A$2:$Q$357,15,FALSE)</f>
        <v>0</v>
      </c>
      <c r="K13" s="1">
        <f>VLOOKUP(A13,'ADM Data'!$A$2:$Q$357,16,FALSE)</f>
        <v>17.301369999999999</v>
      </c>
      <c r="L13" s="1">
        <f t="shared" si="0"/>
        <v>0</v>
      </c>
      <c r="M13" s="1">
        <f t="shared" si="1"/>
        <v>139171.5</v>
      </c>
      <c r="N13" s="1">
        <f t="shared" si="2"/>
        <v>97877.36</v>
      </c>
      <c r="O13" s="1">
        <f t="shared" si="3"/>
        <v>0</v>
      </c>
      <c r="P13" s="1">
        <f t="shared" si="4"/>
        <v>0</v>
      </c>
      <c r="Q13" s="1">
        <f t="shared" si="5"/>
        <v>564005.01</v>
      </c>
      <c r="R13" s="1">
        <f t="shared" si="6"/>
        <v>801053.87</v>
      </c>
      <c r="S13" s="6">
        <f t="shared" si="7"/>
        <v>52.630136999999998</v>
      </c>
    </row>
    <row r="14" spans="1:19">
      <c r="A14" t="s">
        <v>99</v>
      </c>
      <c r="B14" t="s">
        <v>1829</v>
      </c>
      <c r="C14" t="s">
        <v>101</v>
      </c>
      <c r="D14" s="12" t="s">
        <v>1070</v>
      </c>
      <c r="E14" s="1">
        <v>0</v>
      </c>
      <c r="F14" s="1">
        <f>VLOOKUP(A14,'ADM Data'!$A$2:$Q$357,11,FALSE)</f>
        <v>0</v>
      </c>
      <c r="G14" s="1">
        <f>VLOOKUP(A14,'ADM Data'!$A$2:$Q$357,12,FALSE)</f>
        <v>31.794521</v>
      </c>
      <c r="H14" s="1">
        <f>VLOOKUP(A14,'ADM Data'!$A$2:$Q$357,13,FALSE)</f>
        <v>2</v>
      </c>
      <c r="I14" s="1">
        <f>VLOOKUP(A14,'ADM Data'!$A$2:$Q$357,14,FALSE)</f>
        <v>0</v>
      </c>
      <c r="J14" s="1">
        <f>VLOOKUP(A14,'ADM Data'!$A$2:$Q$357,15,FALSE)</f>
        <v>0</v>
      </c>
      <c r="K14" s="1">
        <f>VLOOKUP(A14,'ADM Data'!$A$2:$Q$357,16,FALSE)</f>
        <v>14.739727</v>
      </c>
      <c r="L14" s="1">
        <f t="shared" si="0"/>
        <v>0</v>
      </c>
      <c r="M14" s="1">
        <f t="shared" si="1"/>
        <v>161913.31</v>
      </c>
      <c r="N14" s="1">
        <f t="shared" si="2"/>
        <v>24469.34</v>
      </c>
      <c r="O14" s="1">
        <f t="shared" si="3"/>
        <v>0</v>
      </c>
      <c r="P14" s="1">
        <f t="shared" si="4"/>
        <v>0</v>
      </c>
      <c r="Q14" s="1">
        <f t="shared" si="5"/>
        <v>480498.36</v>
      </c>
      <c r="R14" s="1">
        <f t="shared" si="6"/>
        <v>666881.01</v>
      </c>
      <c r="S14" s="6">
        <f t="shared" si="7"/>
        <v>48.534248000000005</v>
      </c>
    </row>
    <row r="15" spans="1:19">
      <c r="A15" t="s">
        <v>102</v>
      </c>
      <c r="B15" t="s">
        <v>103</v>
      </c>
      <c r="C15" t="s">
        <v>68</v>
      </c>
      <c r="D15" s="12" t="s">
        <v>1070</v>
      </c>
      <c r="E15" s="1">
        <v>0</v>
      </c>
      <c r="F15" s="1">
        <f>VLOOKUP(A15,'ADM Data'!$A$2:$Q$357,11,FALSE)</f>
        <v>0.70921999999999996</v>
      </c>
      <c r="G15" s="1">
        <f>VLOOKUP(A15,'ADM Data'!$A$2:$Q$357,12,FALSE)</f>
        <v>43.992908</v>
      </c>
      <c r="H15" s="1">
        <f>VLOOKUP(A15,'ADM Data'!$A$2:$Q$357,13,FALSE)</f>
        <v>1</v>
      </c>
      <c r="I15" s="1">
        <f>VLOOKUP(A15,'ADM Data'!$A$2:$Q$357,14,FALSE)</f>
        <v>0</v>
      </c>
      <c r="J15" s="1">
        <f>VLOOKUP(A15,'ADM Data'!$A$2:$Q$357,15,FALSE)</f>
        <v>0</v>
      </c>
      <c r="K15" s="1">
        <f>VLOOKUP(A15,'ADM Data'!$A$2:$Q$357,16,FALSE)</f>
        <v>19.631205000000001</v>
      </c>
      <c r="L15" s="1">
        <f t="shared" si="0"/>
        <v>1423.29</v>
      </c>
      <c r="M15" s="1">
        <f t="shared" si="1"/>
        <v>224033.48</v>
      </c>
      <c r="N15" s="1">
        <f t="shared" si="2"/>
        <v>12234.67</v>
      </c>
      <c r="O15" s="1">
        <f t="shared" si="3"/>
        <v>0</v>
      </c>
      <c r="P15" s="1">
        <f t="shared" si="4"/>
        <v>0</v>
      </c>
      <c r="Q15" s="1">
        <f t="shared" si="5"/>
        <v>639954.99</v>
      </c>
      <c r="R15" s="1">
        <f t="shared" si="6"/>
        <v>877646.43</v>
      </c>
      <c r="S15" s="6">
        <f t="shared" si="7"/>
        <v>65.33333300000001</v>
      </c>
    </row>
    <row r="16" spans="1:19">
      <c r="A16" t="s">
        <v>104</v>
      </c>
      <c r="B16" t="s">
        <v>2758</v>
      </c>
      <c r="C16" t="s">
        <v>80</v>
      </c>
      <c r="D16" s="12" t="s">
        <v>1070</v>
      </c>
      <c r="E16" s="1">
        <v>0</v>
      </c>
      <c r="F16" s="1">
        <f>VLOOKUP(A16,'ADM Data'!$A$2:$Q$357,11,FALSE)</f>
        <v>2</v>
      </c>
      <c r="G16" s="1">
        <f>VLOOKUP(A16,'ADM Data'!$A$2:$Q$357,12,FALSE)</f>
        <v>31.065577999999999</v>
      </c>
      <c r="H16" s="1">
        <f>VLOOKUP(A16,'ADM Data'!$A$2:$Q$357,13,FALSE)</f>
        <v>12.375838999999999</v>
      </c>
      <c r="I16" s="1">
        <f>VLOOKUP(A16,'ADM Data'!$A$2:$Q$357,14,FALSE)</f>
        <v>0</v>
      </c>
      <c r="J16" s="1">
        <f>VLOOKUP(A16,'ADM Data'!$A$2:$Q$357,15,FALSE)</f>
        <v>0</v>
      </c>
      <c r="K16" s="1">
        <f>VLOOKUP(A16,'ADM Data'!$A$2:$Q$357,16,FALSE)</f>
        <v>26.993288</v>
      </c>
      <c r="L16" s="1">
        <f t="shared" si="0"/>
        <v>4013.66</v>
      </c>
      <c r="M16" s="1">
        <f t="shared" si="1"/>
        <v>158201.17000000001</v>
      </c>
      <c r="N16" s="1">
        <f t="shared" si="2"/>
        <v>151414.31</v>
      </c>
      <c r="O16" s="1">
        <f t="shared" si="3"/>
        <v>0</v>
      </c>
      <c r="P16" s="1">
        <f t="shared" si="4"/>
        <v>0</v>
      </c>
      <c r="Q16" s="1">
        <f t="shared" si="5"/>
        <v>879950.53</v>
      </c>
      <c r="R16" s="1">
        <f t="shared" si="6"/>
        <v>1193579.67</v>
      </c>
      <c r="S16" s="6">
        <f t="shared" si="7"/>
        <v>72.434705000000008</v>
      </c>
    </row>
    <row r="17" spans="1:19">
      <c r="A17" t="s">
        <v>106</v>
      </c>
      <c r="B17" t="s">
        <v>1831</v>
      </c>
      <c r="C17" t="s">
        <v>108</v>
      </c>
      <c r="D17" s="12" t="s">
        <v>1070</v>
      </c>
      <c r="E17" s="1">
        <v>0</v>
      </c>
      <c r="F17" s="1">
        <f>VLOOKUP(A17,'ADM Data'!$A$2:$Q$357,11,FALSE)</f>
        <v>0</v>
      </c>
      <c r="G17" s="1">
        <f>VLOOKUP(A17,'ADM Data'!$A$2:$Q$357,12,FALSE)</f>
        <v>30.657712</v>
      </c>
      <c r="H17" s="1">
        <f>VLOOKUP(A17,'ADM Data'!$A$2:$Q$357,13,FALSE)</f>
        <v>23.949473999999999</v>
      </c>
      <c r="I17" s="1">
        <f>VLOOKUP(A17,'ADM Data'!$A$2:$Q$357,14,FALSE)</f>
        <v>0</v>
      </c>
      <c r="J17" s="1">
        <f>VLOOKUP(A17,'ADM Data'!$A$2:$Q$357,15,FALSE)</f>
        <v>0.91734599999999999</v>
      </c>
      <c r="K17" s="1">
        <f>VLOOKUP(A17,'ADM Data'!$A$2:$Q$357,16,FALSE)</f>
        <v>4.0141809999999998</v>
      </c>
      <c r="L17" s="1">
        <f t="shared" si="0"/>
        <v>0</v>
      </c>
      <c r="M17" s="1">
        <f t="shared" si="1"/>
        <v>156124.12</v>
      </c>
      <c r="N17" s="1">
        <f t="shared" si="2"/>
        <v>293013.90999999997</v>
      </c>
      <c r="O17" s="1">
        <f t="shared" si="3"/>
        <v>0</v>
      </c>
      <c r="P17" s="1">
        <f t="shared" si="4"/>
        <v>20284.57</v>
      </c>
      <c r="Q17" s="1">
        <f t="shared" si="5"/>
        <v>130857.74</v>
      </c>
      <c r="R17" s="1">
        <f t="shared" si="6"/>
        <v>600280.34</v>
      </c>
      <c r="S17" s="6">
        <f t="shared" si="7"/>
        <v>59.538713000000001</v>
      </c>
    </row>
    <row r="18" spans="1:19">
      <c r="A18" t="s">
        <v>109</v>
      </c>
      <c r="B18" t="s">
        <v>1832</v>
      </c>
      <c r="C18" t="s">
        <v>111</v>
      </c>
      <c r="D18" s="12" t="s">
        <v>1070</v>
      </c>
      <c r="E18" s="1">
        <v>0</v>
      </c>
      <c r="F18" s="1">
        <f>VLOOKUP(A18,'ADM Data'!$A$2:$Q$357,11,FALSE)</f>
        <v>8.076924</v>
      </c>
      <c r="G18" s="1">
        <f>VLOOKUP(A18,'ADM Data'!$A$2:$Q$357,12,FALSE)</f>
        <v>27.318449999999999</v>
      </c>
      <c r="H18" s="1">
        <f>VLOOKUP(A18,'ADM Data'!$A$2:$Q$357,13,FALSE)</f>
        <v>5.0279720000000001</v>
      </c>
      <c r="I18" s="1">
        <f>VLOOKUP(A18,'ADM Data'!$A$2:$Q$357,14,FALSE)</f>
        <v>0</v>
      </c>
      <c r="J18" s="1">
        <f>VLOOKUP(A18,'ADM Data'!$A$2:$Q$357,15,FALSE)</f>
        <v>0</v>
      </c>
      <c r="K18" s="1">
        <f>VLOOKUP(A18,'ADM Data'!$A$2:$Q$357,16,FALSE)</f>
        <v>24.762238</v>
      </c>
      <c r="L18" s="1">
        <f t="shared" si="0"/>
        <v>16209.03</v>
      </c>
      <c r="M18" s="1">
        <f t="shared" si="1"/>
        <v>139118.96</v>
      </c>
      <c r="N18" s="1">
        <f t="shared" si="2"/>
        <v>61515.58</v>
      </c>
      <c r="O18" s="1">
        <f t="shared" si="3"/>
        <v>0</v>
      </c>
      <c r="P18" s="1">
        <f t="shared" si="4"/>
        <v>0</v>
      </c>
      <c r="Q18" s="1">
        <f t="shared" si="5"/>
        <v>807220.83</v>
      </c>
      <c r="R18" s="1">
        <f t="shared" si="6"/>
        <v>1024064.3999999999</v>
      </c>
      <c r="S18" s="6">
        <f t="shared" si="7"/>
        <v>65.185583999999992</v>
      </c>
    </row>
    <row r="19" spans="1:19">
      <c r="A19" t="s">
        <v>114</v>
      </c>
      <c r="B19" t="s">
        <v>1834</v>
      </c>
      <c r="C19" t="s">
        <v>116</v>
      </c>
      <c r="D19" s="12" t="s">
        <v>1070</v>
      </c>
      <c r="E19" s="1">
        <v>0</v>
      </c>
      <c r="F19" s="1">
        <f>VLOOKUP(A19,'ADM Data'!$A$2:$Q$357,11,FALSE)</f>
        <v>5.661225</v>
      </c>
      <c r="G19" s="1">
        <f>VLOOKUP(A19,'ADM Data'!$A$2:$Q$357,12,FALSE)</f>
        <v>18.873228999999998</v>
      </c>
      <c r="H19" s="1">
        <f>VLOOKUP(A19,'ADM Data'!$A$2:$Q$357,13,FALSE)</f>
        <v>2</v>
      </c>
      <c r="I19" s="1">
        <f>VLOOKUP(A19,'ADM Data'!$A$2:$Q$357,14,FALSE)</f>
        <v>0</v>
      </c>
      <c r="J19" s="1">
        <f>VLOOKUP(A19,'ADM Data'!$A$2:$Q$357,15,FALSE)</f>
        <v>0</v>
      </c>
      <c r="K19" s="1">
        <f>VLOOKUP(A19,'ADM Data'!$A$2:$Q$357,16,FALSE)</f>
        <v>1</v>
      </c>
      <c r="L19" s="1">
        <f t="shared" si="0"/>
        <v>11361.13</v>
      </c>
      <c r="M19" s="1">
        <f t="shared" si="1"/>
        <v>96111.75</v>
      </c>
      <c r="N19" s="1">
        <f t="shared" si="2"/>
        <v>24469.34</v>
      </c>
      <c r="O19" s="1">
        <f t="shared" si="3"/>
        <v>0</v>
      </c>
      <c r="P19" s="1">
        <f t="shared" si="4"/>
        <v>0</v>
      </c>
      <c r="Q19" s="1">
        <f t="shared" si="5"/>
        <v>32598.86</v>
      </c>
      <c r="R19" s="1">
        <f t="shared" si="6"/>
        <v>164541.08000000002</v>
      </c>
      <c r="S19" s="6">
        <f t="shared" si="7"/>
        <v>27.534453999999997</v>
      </c>
    </row>
    <row r="20" spans="1:19">
      <c r="A20" t="s">
        <v>117</v>
      </c>
      <c r="B20" t="s">
        <v>1835</v>
      </c>
      <c r="C20" t="s">
        <v>80</v>
      </c>
      <c r="D20" s="12" t="s">
        <v>1070</v>
      </c>
      <c r="E20" s="1">
        <v>0</v>
      </c>
      <c r="F20" s="1">
        <f>VLOOKUP(A20,'ADM Data'!$A$2:$Q$357,11,FALSE)</f>
        <v>2</v>
      </c>
      <c r="G20" s="1">
        <f>VLOOKUP(A20,'ADM Data'!$A$2:$Q$357,12,FALSE)</f>
        <v>16.404762000000002</v>
      </c>
      <c r="H20" s="1">
        <f>VLOOKUP(A20,'ADM Data'!$A$2:$Q$357,13,FALSE)</f>
        <v>0</v>
      </c>
      <c r="I20" s="1">
        <f>VLOOKUP(A20,'ADM Data'!$A$2:$Q$357,14,FALSE)</f>
        <v>0</v>
      </c>
      <c r="J20" s="1">
        <f>VLOOKUP(A20,'ADM Data'!$A$2:$Q$357,15,FALSE)</f>
        <v>0</v>
      </c>
      <c r="K20" s="1">
        <f>VLOOKUP(A20,'ADM Data'!$A$2:$Q$357,16,FALSE)</f>
        <v>2.3214290000000002</v>
      </c>
      <c r="L20" s="1">
        <f t="shared" si="0"/>
        <v>4013.66</v>
      </c>
      <c r="M20" s="1">
        <f t="shared" si="1"/>
        <v>83541.100000000006</v>
      </c>
      <c r="N20" s="1">
        <f t="shared" si="2"/>
        <v>0</v>
      </c>
      <c r="O20" s="1">
        <f t="shared" si="3"/>
        <v>0</v>
      </c>
      <c r="P20" s="1">
        <f t="shared" si="4"/>
        <v>0</v>
      </c>
      <c r="Q20" s="1">
        <f t="shared" si="5"/>
        <v>75675.95</v>
      </c>
      <c r="R20" s="1">
        <f t="shared" si="6"/>
        <v>163230.71000000002</v>
      </c>
      <c r="S20" s="6">
        <f t="shared" si="7"/>
        <v>20.726191</v>
      </c>
    </row>
    <row r="21" spans="1:19">
      <c r="A21" t="s">
        <v>119</v>
      </c>
      <c r="B21" t="s">
        <v>120</v>
      </c>
      <c r="C21" t="s">
        <v>80</v>
      </c>
      <c r="D21" s="12" t="s">
        <v>1070</v>
      </c>
      <c r="E21" s="1">
        <v>0</v>
      </c>
      <c r="F21" s="1">
        <f>VLOOKUP(A21,'ADM Data'!$A$2:$Q$357,11,FALSE)</f>
        <v>2</v>
      </c>
      <c r="G21" s="1">
        <f>VLOOKUP(A21,'ADM Data'!$A$2:$Q$357,12,FALSE)</f>
        <v>11.728915000000001</v>
      </c>
      <c r="H21" s="1">
        <f>VLOOKUP(A21,'ADM Data'!$A$2:$Q$357,13,FALSE)</f>
        <v>1</v>
      </c>
      <c r="I21" s="1">
        <f>VLOOKUP(A21,'ADM Data'!$A$2:$Q$357,14,FALSE)</f>
        <v>0</v>
      </c>
      <c r="J21" s="1">
        <f>VLOOKUP(A21,'ADM Data'!$A$2:$Q$357,15,FALSE)</f>
        <v>0</v>
      </c>
      <c r="K21" s="1">
        <f>VLOOKUP(A21,'ADM Data'!$A$2:$Q$357,16,FALSE)</f>
        <v>9.9638550000000006</v>
      </c>
      <c r="L21" s="1">
        <f t="shared" si="0"/>
        <v>4013.66</v>
      </c>
      <c r="M21" s="1">
        <f t="shared" si="1"/>
        <v>59729.39</v>
      </c>
      <c r="N21" s="1">
        <f t="shared" si="2"/>
        <v>12234.67</v>
      </c>
      <c r="O21" s="1">
        <f t="shared" si="3"/>
        <v>0</v>
      </c>
      <c r="P21" s="1">
        <f t="shared" si="4"/>
        <v>0</v>
      </c>
      <c r="Q21" s="1">
        <f t="shared" si="5"/>
        <v>324810.36</v>
      </c>
      <c r="R21" s="1">
        <f t="shared" si="6"/>
        <v>400788.07999999996</v>
      </c>
      <c r="S21" s="6">
        <f t="shared" si="7"/>
        <v>24.692770000000003</v>
      </c>
    </row>
    <row r="22" spans="1:19">
      <c r="A22" t="s">
        <v>121</v>
      </c>
      <c r="B22" t="s">
        <v>1836</v>
      </c>
      <c r="C22" t="s">
        <v>80</v>
      </c>
      <c r="D22" s="12" t="s">
        <v>1070</v>
      </c>
      <c r="E22" s="1">
        <v>0</v>
      </c>
      <c r="F22" s="1">
        <f>VLOOKUP(A22,'ADM Data'!$A$2:$Q$357,11,FALSE)</f>
        <v>6</v>
      </c>
      <c r="G22" s="1">
        <f>VLOOKUP(A22,'ADM Data'!$A$2:$Q$357,12,FALSE)</f>
        <v>27.855270999999998</v>
      </c>
      <c r="H22" s="1">
        <f>VLOOKUP(A22,'ADM Data'!$A$2:$Q$357,13,FALSE)</f>
        <v>1</v>
      </c>
      <c r="I22" s="1">
        <f>VLOOKUP(A22,'ADM Data'!$A$2:$Q$357,14,FALSE)</f>
        <v>1</v>
      </c>
      <c r="J22" s="1">
        <f>VLOOKUP(A22,'ADM Data'!$A$2:$Q$357,15,FALSE)</f>
        <v>0</v>
      </c>
      <c r="K22" s="1">
        <f>VLOOKUP(A22,'ADM Data'!$A$2:$Q$357,16,FALSE)</f>
        <v>1.819277</v>
      </c>
      <c r="L22" s="1">
        <f t="shared" si="0"/>
        <v>12040.99</v>
      </c>
      <c r="M22" s="1">
        <f t="shared" si="1"/>
        <v>141852.71</v>
      </c>
      <c r="N22" s="1">
        <f t="shared" si="2"/>
        <v>12234.67</v>
      </c>
      <c r="O22" s="1">
        <f t="shared" si="3"/>
        <v>16328.277732000002</v>
      </c>
      <c r="P22" s="1">
        <f t="shared" si="4"/>
        <v>0</v>
      </c>
      <c r="Q22" s="1">
        <f t="shared" si="5"/>
        <v>59306.36</v>
      </c>
      <c r="R22" s="1">
        <f t="shared" si="6"/>
        <v>241763.00773199997</v>
      </c>
      <c r="S22" s="6">
        <f t="shared" si="7"/>
        <v>37.674548000000001</v>
      </c>
    </row>
    <row r="23" spans="1:19">
      <c r="A23" t="s">
        <v>123</v>
      </c>
      <c r="B23" t="s">
        <v>1837</v>
      </c>
      <c r="C23" t="s">
        <v>125</v>
      </c>
      <c r="D23" s="12" t="s">
        <v>1070</v>
      </c>
      <c r="E23" s="1">
        <v>0</v>
      </c>
      <c r="F23" s="1">
        <f>VLOOKUP(A23,'ADM Data'!$A$2:$Q$357,11,FALSE)</f>
        <v>0</v>
      </c>
      <c r="G23" s="1">
        <f>VLOOKUP(A23,'ADM Data'!$A$2:$Q$357,12,FALSE)</f>
        <v>15.011976000000001</v>
      </c>
      <c r="H23" s="1">
        <f>VLOOKUP(A23,'ADM Data'!$A$2:$Q$357,13,FALSE)</f>
        <v>0</v>
      </c>
      <c r="I23" s="1">
        <f>VLOOKUP(A23,'ADM Data'!$A$2:$Q$357,14,FALSE)</f>
        <v>1</v>
      </c>
      <c r="J23" s="1">
        <f>VLOOKUP(A23,'ADM Data'!$A$2:$Q$357,15,FALSE)</f>
        <v>0</v>
      </c>
      <c r="K23" s="1">
        <f>VLOOKUP(A23,'ADM Data'!$A$2:$Q$357,16,FALSE)</f>
        <v>1</v>
      </c>
      <c r="L23" s="1">
        <f t="shared" si="0"/>
        <v>0</v>
      </c>
      <c r="M23" s="1">
        <f t="shared" si="1"/>
        <v>76448.350000000006</v>
      </c>
      <c r="N23" s="1">
        <f t="shared" si="2"/>
        <v>0</v>
      </c>
      <c r="O23" s="1">
        <f t="shared" si="3"/>
        <v>16328.277732000002</v>
      </c>
      <c r="P23" s="1">
        <f t="shared" si="4"/>
        <v>0</v>
      </c>
      <c r="Q23" s="1">
        <f t="shared" si="5"/>
        <v>32598.86</v>
      </c>
      <c r="R23" s="1">
        <f t="shared" si="6"/>
        <v>125375.48773200001</v>
      </c>
      <c r="S23" s="6">
        <f t="shared" si="7"/>
        <v>17.011976000000001</v>
      </c>
    </row>
    <row r="24" spans="1:19">
      <c r="A24" t="s">
        <v>126</v>
      </c>
      <c r="B24" t="s">
        <v>1838</v>
      </c>
      <c r="C24" t="s">
        <v>80</v>
      </c>
      <c r="D24" s="12" t="s">
        <v>1070</v>
      </c>
      <c r="E24" s="1">
        <v>0</v>
      </c>
      <c r="F24" s="1">
        <f>VLOOKUP(A24,'ADM Data'!$A$2:$Q$357,11,FALSE)</f>
        <v>1</v>
      </c>
      <c r="G24" s="1">
        <f>VLOOKUP(A24,'ADM Data'!$A$2:$Q$357,12,FALSE)</f>
        <v>44.469732999999998</v>
      </c>
      <c r="H24" s="1">
        <f>VLOOKUP(A24,'ADM Data'!$A$2:$Q$357,13,FALSE)</f>
        <v>2</v>
      </c>
      <c r="I24" s="1">
        <f>VLOOKUP(A24,'ADM Data'!$A$2:$Q$357,14,FALSE)</f>
        <v>0</v>
      </c>
      <c r="J24" s="1">
        <f>VLOOKUP(A24,'ADM Data'!$A$2:$Q$357,15,FALSE)</f>
        <v>0</v>
      </c>
      <c r="K24" s="1">
        <f>VLOOKUP(A24,'ADM Data'!$A$2:$Q$357,16,FALSE)</f>
        <v>9.7228919999999999</v>
      </c>
      <c r="L24" s="1">
        <f t="shared" si="0"/>
        <v>2006.83</v>
      </c>
      <c r="M24" s="1">
        <f t="shared" si="1"/>
        <v>226461.71</v>
      </c>
      <c r="N24" s="1">
        <f t="shared" si="2"/>
        <v>24469.34</v>
      </c>
      <c r="O24" s="1">
        <f t="shared" si="3"/>
        <v>0</v>
      </c>
      <c r="P24" s="1">
        <f t="shared" si="4"/>
        <v>0</v>
      </c>
      <c r="Q24" s="1">
        <f t="shared" si="5"/>
        <v>316955.24</v>
      </c>
      <c r="R24" s="1">
        <f t="shared" si="6"/>
        <v>569893.12</v>
      </c>
      <c r="S24" s="6">
        <f t="shared" si="7"/>
        <v>57.192625</v>
      </c>
    </row>
    <row r="25" spans="1:19">
      <c r="A25" t="s">
        <v>128</v>
      </c>
      <c r="B25" t="s">
        <v>129</v>
      </c>
      <c r="C25" t="s">
        <v>68</v>
      </c>
      <c r="D25" s="12" t="s">
        <v>1070</v>
      </c>
      <c r="E25" s="1">
        <v>0</v>
      </c>
      <c r="F25" s="1">
        <f>VLOOKUP(A25,'ADM Data'!$A$2:$Q$357,11,FALSE)</f>
        <v>8</v>
      </c>
      <c r="G25" s="1">
        <f>VLOOKUP(A25,'ADM Data'!$A$2:$Q$357,12,FALSE)</f>
        <v>44.507736999999999</v>
      </c>
      <c r="H25" s="1">
        <f>VLOOKUP(A25,'ADM Data'!$A$2:$Q$357,13,FALSE)</f>
        <v>0.97098600000000002</v>
      </c>
      <c r="I25" s="1">
        <f>VLOOKUP(A25,'ADM Data'!$A$2:$Q$357,14,FALSE)</f>
        <v>0</v>
      </c>
      <c r="J25" s="1">
        <f>VLOOKUP(A25,'ADM Data'!$A$2:$Q$357,15,FALSE)</f>
        <v>1</v>
      </c>
      <c r="K25" s="1">
        <f>VLOOKUP(A25,'ADM Data'!$A$2:$Q$357,16,FALSE)</f>
        <v>5</v>
      </c>
      <c r="L25" s="1">
        <f t="shared" si="0"/>
        <v>16054.66</v>
      </c>
      <c r="M25" s="1">
        <f t="shared" si="1"/>
        <v>226655.24</v>
      </c>
      <c r="N25" s="1">
        <f t="shared" si="2"/>
        <v>11879.69</v>
      </c>
      <c r="O25" s="1">
        <f t="shared" si="3"/>
        <v>0</v>
      </c>
      <c r="P25" s="1">
        <f t="shared" si="4"/>
        <v>22112.240000000002</v>
      </c>
      <c r="Q25" s="1">
        <f t="shared" si="5"/>
        <v>162994.32</v>
      </c>
      <c r="R25" s="1">
        <f t="shared" si="6"/>
        <v>439696.15</v>
      </c>
      <c r="S25" s="6">
        <f t="shared" si="7"/>
        <v>59.478723000000002</v>
      </c>
    </row>
    <row r="26" spans="1:19">
      <c r="A26" t="s">
        <v>130</v>
      </c>
      <c r="B26" t="s">
        <v>131</v>
      </c>
      <c r="C26" t="s">
        <v>132</v>
      </c>
      <c r="D26" s="12" t="s">
        <v>1823</v>
      </c>
      <c r="E26" s="1">
        <v>0</v>
      </c>
      <c r="F26" s="1">
        <f>VLOOKUP(A26,'ADM Data'!$A$2:$Q$357,11,FALSE)</f>
        <v>0.97222799999999998</v>
      </c>
      <c r="G26" s="1">
        <f>VLOOKUP(A26,'ADM Data'!$A$2:$Q$357,12,FALSE)</f>
        <v>36.431235999999998</v>
      </c>
      <c r="H26" s="1">
        <f>VLOOKUP(A26,'ADM Data'!$A$2:$Q$357,13,FALSE)</f>
        <v>1.0610980000000001</v>
      </c>
      <c r="I26" s="1">
        <f>VLOOKUP(A26,'ADM Data'!$A$2:$Q$357,14,FALSE)</f>
        <v>0</v>
      </c>
      <c r="J26" s="1">
        <f>VLOOKUP(A26,'ADM Data'!$A$2:$Q$357,15,FALSE)</f>
        <v>0</v>
      </c>
      <c r="K26" s="1">
        <f>VLOOKUP(A26,'ADM Data'!$A$2:$Q$357,16,FALSE)</f>
        <v>4.4889340000000004</v>
      </c>
      <c r="L26" s="1">
        <f t="shared" si="0"/>
        <v>1951.1</v>
      </c>
      <c r="M26" s="1">
        <f t="shared" si="1"/>
        <v>185525.73</v>
      </c>
      <c r="N26" s="1">
        <f t="shared" si="2"/>
        <v>12982.18</v>
      </c>
      <c r="O26" s="1">
        <f t="shared" si="3"/>
        <v>0</v>
      </c>
      <c r="P26" s="1">
        <f t="shared" si="4"/>
        <v>0</v>
      </c>
      <c r="Q26" s="1">
        <f t="shared" si="5"/>
        <v>146334.15</v>
      </c>
      <c r="R26" s="1">
        <f t="shared" si="6"/>
        <v>346793.16000000003</v>
      </c>
      <c r="S26" s="6">
        <f t="shared" si="7"/>
        <v>42.953496000000001</v>
      </c>
    </row>
    <row r="27" spans="1:19">
      <c r="A27" t="s">
        <v>133</v>
      </c>
      <c r="B27" t="s">
        <v>1839</v>
      </c>
      <c r="C27" t="s">
        <v>135</v>
      </c>
      <c r="D27" s="12" t="s">
        <v>1823</v>
      </c>
      <c r="E27" s="1">
        <v>0</v>
      </c>
      <c r="F27" s="1">
        <f>VLOOKUP(A27,'ADM Data'!$A$2:$Q$357,11,FALSE)</f>
        <v>6.082732</v>
      </c>
      <c r="G27" s="1">
        <f>VLOOKUP(A27,'ADM Data'!$A$2:$Q$357,12,FALSE)</f>
        <v>96.425514000000007</v>
      </c>
      <c r="H27" s="1">
        <f>VLOOKUP(A27,'ADM Data'!$A$2:$Q$357,13,FALSE)</f>
        <v>11.306298999999999</v>
      </c>
      <c r="I27" s="1">
        <f>VLOOKUP(A27,'ADM Data'!$A$2:$Q$357,14,FALSE)</f>
        <v>0</v>
      </c>
      <c r="J27" s="1">
        <f>VLOOKUP(A27,'ADM Data'!$A$2:$Q$357,15,FALSE)</f>
        <v>2.5250270000000001</v>
      </c>
      <c r="K27" s="1">
        <f>VLOOKUP(A27,'ADM Data'!$A$2:$Q$357,16,FALSE)</f>
        <v>15.932785000000001</v>
      </c>
      <c r="L27" s="1">
        <f t="shared" si="0"/>
        <v>12207.02</v>
      </c>
      <c r="M27" s="1">
        <f t="shared" si="1"/>
        <v>491046.04</v>
      </c>
      <c r="N27" s="1">
        <f t="shared" si="2"/>
        <v>138328.84</v>
      </c>
      <c r="O27" s="1">
        <f t="shared" si="3"/>
        <v>0</v>
      </c>
      <c r="P27" s="1">
        <f t="shared" si="4"/>
        <v>55834</v>
      </c>
      <c r="Q27" s="1">
        <f t="shared" si="5"/>
        <v>519390.69</v>
      </c>
      <c r="R27" s="1">
        <f t="shared" si="6"/>
        <v>1216806.5900000001</v>
      </c>
      <c r="S27" s="6">
        <f t="shared" si="7"/>
        <v>132.272357</v>
      </c>
    </row>
    <row r="28" spans="1:19">
      <c r="A28" t="s">
        <v>136</v>
      </c>
      <c r="B28" t="s">
        <v>1840</v>
      </c>
      <c r="C28" t="s">
        <v>93</v>
      </c>
      <c r="D28" s="12" t="s">
        <v>1070</v>
      </c>
      <c r="E28" s="1">
        <v>0</v>
      </c>
      <c r="F28" s="1">
        <f>VLOOKUP(A28,'ADM Data'!$A$2:$Q$357,11,FALSE)</f>
        <v>8.1111109999999993</v>
      </c>
      <c r="G28" s="1">
        <f>VLOOKUP(A28,'ADM Data'!$A$2:$Q$357,12,FALSE)</f>
        <v>55.296295999999998</v>
      </c>
      <c r="H28" s="1">
        <f>VLOOKUP(A28,'ADM Data'!$A$2:$Q$357,13,FALSE)</f>
        <v>2</v>
      </c>
      <c r="I28" s="1">
        <f>VLOOKUP(A28,'ADM Data'!$A$2:$Q$357,14,FALSE)</f>
        <v>1</v>
      </c>
      <c r="J28" s="1">
        <f>VLOOKUP(A28,'ADM Data'!$A$2:$Q$357,15,FALSE)</f>
        <v>0</v>
      </c>
      <c r="K28" s="1">
        <f>VLOOKUP(A28,'ADM Data'!$A$2:$Q$357,16,FALSE)</f>
        <v>11.524692</v>
      </c>
      <c r="L28" s="1">
        <f t="shared" si="0"/>
        <v>16277.64</v>
      </c>
      <c r="M28" s="1">
        <f t="shared" si="1"/>
        <v>281595.88</v>
      </c>
      <c r="N28" s="1">
        <f t="shared" si="2"/>
        <v>24469.34</v>
      </c>
      <c r="O28" s="1">
        <f t="shared" si="3"/>
        <v>16328.277732000002</v>
      </c>
      <c r="P28" s="1">
        <f t="shared" si="4"/>
        <v>0</v>
      </c>
      <c r="Q28" s="1">
        <f t="shared" si="5"/>
        <v>375691.87</v>
      </c>
      <c r="R28" s="1">
        <f t="shared" si="6"/>
        <v>714363.00773199997</v>
      </c>
      <c r="S28" s="6">
        <f t="shared" si="7"/>
        <v>77.932099000000008</v>
      </c>
    </row>
    <row r="29" spans="1:19">
      <c r="A29" t="s">
        <v>138</v>
      </c>
      <c r="B29" t="s">
        <v>1841</v>
      </c>
      <c r="C29" t="s">
        <v>140</v>
      </c>
      <c r="D29" s="12" t="s">
        <v>1070</v>
      </c>
      <c r="E29" s="1">
        <v>0</v>
      </c>
      <c r="F29" s="1">
        <f>VLOOKUP(A29,'ADM Data'!$A$2:$Q$357,11,FALSE)</f>
        <v>2.1913580000000001</v>
      </c>
      <c r="G29" s="1">
        <f>VLOOKUP(A29,'ADM Data'!$A$2:$Q$357,12,FALSE)</f>
        <v>44.282328</v>
      </c>
      <c r="H29" s="1">
        <f>VLOOKUP(A29,'ADM Data'!$A$2:$Q$357,13,FALSE)</f>
        <v>0</v>
      </c>
      <c r="I29" s="1">
        <f>VLOOKUP(A29,'ADM Data'!$A$2:$Q$357,14,FALSE)</f>
        <v>0</v>
      </c>
      <c r="J29" s="1">
        <f>VLOOKUP(A29,'ADM Data'!$A$2:$Q$357,15,FALSE)</f>
        <v>0</v>
      </c>
      <c r="K29" s="1">
        <f>VLOOKUP(A29,'ADM Data'!$A$2:$Q$357,16,FALSE)</f>
        <v>3.0555560000000002</v>
      </c>
      <c r="L29" s="1">
        <f t="shared" si="0"/>
        <v>4397.6899999999996</v>
      </c>
      <c r="M29" s="1">
        <f t="shared" si="1"/>
        <v>225507.35</v>
      </c>
      <c r="N29" s="1">
        <f t="shared" si="2"/>
        <v>0</v>
      </c>
      <c r="O29" s="1">
        <f t="shared" si="3"/>
        <v>0</v>
      </c>
      <c r="P29" s="1">
        <f t="shared" si="4"/>
        <v>0</v>
      </c>
      <c r="Q29" s="1">
        <f t="shared" si="5"/>
        <v>99607.66</v>
      </c>
      <c r="R29" s="1">
        <f t="shared" si="6"/>
        <v>329512.7</v>
      </c>
      <c r="S29" s="6">
        <f t="shared" si="7"/>
        <v>49.529242000000004</v>
      </c>
    </row>
    <row r="30" spans="1:19">
      <c r="A30" t="s">
        <v>141</v>
      </c>
      <c r="B30" t="s">
        <v>1842</v>
      </c>
      <c r="C30" t="s">
        <v>93</v>
      </c>
      <c r="D30" s="12" t="s">
        <v>1070</v>
      </c>
      <c r="E30" s="1">
        <v>0</v>
      </c>
      <c r="F30" s="1">
        <f>VLOOKUP(A30,'ADM Data'!$A$2:$Q$357,11,FALSE)</f>
        <v>1</v>
      </c>
      <c r="G30" s="1">
        <f>VLOOKUP(A30,'ADM Data'!$A$2:$Q$357,12,FALSE)</f>
        <v>25.878983000000002</v>
      </c>
      <c r="H30" s="1">
        <f>VLOOKUP(A30,'ADM Data'!$A$2:$Q$357,13,FALSE)</f>
        <v>0</v>
      </c>
      <c r="I30" s="1">
        <f>VLOOKUP(A30,'ADM Data'!$A$2:$Q$357,14,FALSE)</f>
        <v>0</v>
      </c>
      <c r="J30" s="1">
        <f>VLOOKUP(A30,'ADM Data'!$A$2:$Q$357,15,FALSE)</f>
        <v>0</v>
      </c>
      <c r="K30" s="1">
        <f>VLOOKUP(A30,'ADM Data'!$A$2:$Q$357,16,FALSE)</f>
        <v>3.6111110000000002</v>
      </c>
      <c r="L30" s="1">
        <f t="shared" si="0"/>
        <v>2006.83</v>
      </c>
      <c r="M30" s="1">
        <f t="shared" si="1"/>
        <v>131788.48000000001</v>
      </c>
      <c r="N30" s="1">
        <f t="shared" si="2"/>
        <v>0</v>
      </c>
      <c r="O30" s="1">
        <f t="shared" si="3"/>
        <v>0</v>
      </c>
      <c r="P30" s="1">
        <f t="shared" si="4"/>
        <v>0</v>
      </c>
      <c r="Q30" s="1">
        <f t="shared" si="5"/>
        <v>117718.12</v>
      </c>
      <c r="R30" s="1">
        <f t="shared" si="6"/>
        <v>251513.43</v>
      </c>
      <c r="S30" s="6">
        <f t="shared" si="7"/>
        <v>30.490094000000003</v>
      </c>
    </row>
    <row r="31" spans="1:19">
      <c r="A31" t="s">
        <v>143</v>
      </c>
      <c r="B31" t="s">
        <v>1843</v>
      </c>
      <c r="C31" t="s">
        <v>101</v>
      </c>
      <c r="D31" s="12" t="s">
        <v>1070</v>
      </c>
      <c r="E31" s="1">
        <v>0</v>
      </c>
      <c r="F31" s="1">
        <f>VLOOKUP(A31,'ADM Data'!$A$2:$Q$357,11,FALSE)</f>
        <v>0</v>
      </c>
      <c r="G31" s="1">
        <f>VLOOKUP(A31,'ADM Data'!$A$2:$Q$357,12,FALSE)</f>
        <v>23.504560000000001</v>
      </c>
      <c r="H31" s="1">
        <f>VLOOKUP(A31,'ADM Data'!$A$2:$Q$357,13,FALSE)</f>
        <v>2</v>
      </c>
      <c r="I31" s="1">
        <f>VLOOKUP(A31,'ADM Data'!$A$2:$Q$357,14,FALSE)</f>
        <v>0</v>
      </c>
      <c r="J31" s="1">
        <f>VLOOKUP(A31,'ADM Data'!$A$2:$Q$357,15,FALSE)</f>
        <v>0</v>
      </c>
      <c r="K31" s="1">
        <f>VLOOKUP(A31,'ADM Data'!$A$2:$Q$357,16,FALSE)</f>
        <v>1.178112</v>
      </c>
      <c r="L31" s="1">
        <f t="shared" si="0"/>
        <v>0</v>
      </c>
      <c r="M31" s="1">
        <f t="shared" si="1"/>
        <v>119696.76</v>
      </c>
      <c r="N31" s="1">
        <f t="shared" si="2"/>
        <v>24469.34</v>
      </c>
      <c r="O31" s="1">
        <f t="shared" si="3"/>
        <v>0</v>
      </c>
      <c r="P31" s="1">
        <f t="shared" si="4"/>
        <v>0</v>
      </c>
      <c r="Q31" s="1">
        <f t="shared" si="5"/>
        <v>38405.11</v>
      </c>
      <c r="R31" s="1">
        <f t="shared" si="6"/>
        <v>182571.21000000002</v>
      </c>
      <c r="S31" s="6">
        <f t="shared" si="7"/>
        <v>26.682672</v>
      </c>
    </row>
    <row r="32" spans="1:19">
      <c r="A32" t="s">
        <v>145</v>
      </c>
      <c r="B32" t="s">
        <v>1844</v>
      </c>
      <c r="C32" t="s">
        <v>80</v>
      </c>
      <c r="D32" s="12" t="s">
        <v>1070</v>
      </c>
      <c r="E32" s="1">
        <v>0</v>
      </c>
      <c r="F32" s="1">
        <f>VLOOKUP(A32,'ADM Data'!$A$2:$Q$357,11,FALSE)</f>
        <v>0</v>
      </c>
      <c r="G32" s="1">
        <f>VLOOKUP(A32,'ADM Data'!$A$2:$Q$357,12,FALSE)</f>
        <v>56.358806999999999</v>
      </c>
      <c r="H32" s="1">
        <f>VLOOKUP(A32,'ADM Data'!$A$2:$Q$357,13,FALSE)</f>
        <v>2.3018869999999998</v>
      </c>
      <c r="I32" s="1">
        <f>VLOOKUP(A32,'ADM Data'!$A$2:$Q$357,14,FALSE)</f>
        <v>0</v>
      </c>
      <c r="J32" s="1">
        <f>VLOOKUP(A32,'ADM Data'!$A$2:$Q$357,15,FALSE)</f>
        <v>2</v>
      </c>
      <c r="K32" s="1">
        <f>VLOOKUP(A32,'ADM Data'!$A$2:$Q$357,16,FALSE)</f>
        <v>4.9211840000000002</v>
      </c>
      <c r="L32" s="1">
        <f t="shared" si="0"/>
        <v>0</v>
      </c>
      <c r="M32" s="1">
        <f t="shared" si="1"/>
        <v>287006.71000000002</v>
      </c>
      <c r="N32" s="1">
        <f t="shared" si="2"/>
        <v>28162.83</v>
      </c>
      <c r="O32" s="1">
        <f t="shared" si="3"/>
        <v>0</v>
      </c>
      <c r="P32" s="1">
        <f t="shared" si="4"/>
        <v>44224.480000000003</v>
      </c>
      <c r="Q32" s="1">
        <f t="shared" si="5"/>
        <v>160425.01</v>
      </c>
      <c r="R32" s="1">
        <f t="shared" si="6"/>
        <v>519819.03</v>
      </c>
      <c r="S32" s="6">
        <f t="shared" si="7"/>
        <v>65.581878000000003</v>
      </c>
    </row>
    <row r="33" spans="1:19">
      <c r="A33" t="s">
        <v>147</v>
      </c>
      <c r="B33" t="s">
        <v>1845</v>
      </c>
      <c r="C33" t="s">
        <v>80</v>
      </c>
      <c r="D33" s="12" t="s">
        <v>1070</v>
      </c>
      <c r="E33" s="1">
        <v>0</v>
      </c>
      <c r="F33" s="1">
        <f>VLOOKUP(A33,'ADM Data'!$A$2:$Q$357,11,FALSE)</f>
        <v>1</v>
      </c>
      <c r="G33" s="1">
        <f>VLOOKUP(A33,'ADM Data'!$A$2:$Q$357,12,FALSE)</f>
        <v>9.3373489999999997</v>
      </c>
      <c r="H33" s="1">
        <f>VLOOKUP(A33,'ADM Data'!$A$2:$Q$357,13,FALSE)</f>
        <v>1</v>
      </c>
      <c r="I33" s="1">
        <f>VLOOKUP(A33,'ADM Data'!$A$2:$Q$357,14,FALSE)</f>
        <v>0</v>
      </c>
      <c r="J33" s="1">
        <f>VLOOKUP(A33,'ADM Data'!$A$2:$Q$357,15,FALSE)</f>
        <v>0</v>
      </c>
      <c r="K33" s="1">
        <f>VLOOKUP(A33,'ADM Data'!$A$2:$Q$357,16,FALSE)</f>
        <v>0</v>
      </c>
      <c r="L33" s="1">
        <f t="shared" si="0"/>
        <v>2006.83</v>
      </c>
      <c r="M33" s="1">
        <f t="shared" si="1"/>
        <v>47550.36</v>
      </c>
      <c r="N33" s="1">
        <f t="shared" si="2"/>
        <v>12234.67</v>
      </c>
      <c r="O33" s="1">
        <f t="shared" si="3"/>
        <v>0</v>
      </c>
      <c r="P33" s="1">
        <f t="shared" si="4"/>
        <v>0</v>
      </c>
      <c r="Q33" s="1">
        <f t="shared" si="5"/>
        <v>0</v>
      </c>
      <c r="R33" s="1">
        <f t="shared" si="6"/>
        <v>61791.86</v>
      </c>
      <c r="S33" s="6">
        <f t="shared" si="7"/>
        <v>11.337349</v>
      </c>
    </row>
    <row r="34" spans="1:19">
      <c r="A34" t="s">
        <v>149</v>
      </c>
      <c r="B34" t="s">
        <v>150</v>
      </c>
      <c r="C34" t="s">
        <v>80</v>
      </c>
      <c r="D34" s="12" t="s">
        <v>1070</v>
      </c>
      <c r="E34" s="1">
        <v>0</v>
      </c>
      <c r="F34" s="1">
        <f>VLOOKUP(A34,'ADM Data'!$A$2:$Q$357,11,FALSE)</f>
        <v>1.209039</v>
      </c>
      <c r="G34" s="1">
        <f>VLOOKUP(A34,'ADM Data'!$A$2:$Q$357,12,FALSE)</f>
        <v>96.796599999999998</v>
      </c>
      <c r="H34" s="1">
        <f>VLOOKUP(A34,'ADM Data'!$A$2:$Q$357,13,FALSE)</f>
        <v>0.97740099999999996</v>
      </c>
      <c r="I34" s="1">
        <f>VLOOKUP(A34,'ADM Data'!$A$2:$Q$357,14,FALSE)</f>
        <v>0.97740099999999996</v>
      </c>
      <c r="J34" s="1">
        <f>VLOOKUP(A34,'ADM Data'!$A$2:$Q$357,15,FALSE)</f>
        <v>0</v>
      </c>
      <c r="K34" s="1">
        <f>VLOOKUP(A34,'ADM Data'!$A$2:$Q$357,16,FALSE)</f>
        <v>10.672314999999999</v>
      </c>
      <c r="L34" s="1">
        <f t="shared" si="0"/>
        <v>2426.34</v>
      </c>
      <c r="M34" s="1">
        <f t="shared" si="1"/>
        <v>492935.8</v>
      </c>
      <c r="N34" s="1">
        <f t="shared" si="2"/>
        <v>11958.18</v>
      </c>
      <c r="O34" s="1">
        <f t="shared" si="3"/>
        <v>15959.274983534533</v>
      </c>
      <c r="P34" s="1">
        <f t="shared" si="4"/>
        <v>0</v>
      </c>
      <c r="Q34" s="1">
        <f t="shared" si="5"/>
        <v>347905.35</v>
      </c>
      <c r="R34" s="1">
        <f t="shared" si="6"/>
        <v>871184.94498353451</v>
      </c>
      <c r="S34" s="6">
        <f t="shared" si="7"/>
        <v>110.632756</v>
      </c>
    </row>
    <row r="35" spans="1:19">
      <c r="A35" t="s">
        <v>151</v>
      </c>
      <c r="B35" t="s">
        <v>152</v>
      </c>
      <c r="C35" t="s">
        <v>68</v>
      </c>
      <c r="D35" s="12" t="s">
        <v>1070</v>
      </c>
      <c r="E35" s="1">
        <v>0</v>
      </c>
      <c r="F35" s="1">
        <f>VLOOKUP(A35,'ADM Data'!$A$2:$Q$357,11,FALSE)</f>
        <v>4.1694930000000001</v>
      </c>
      <c r="G35" s="1">
        <f>VLOOKUP(A35,'ADM Data'!$A$2:$Q$357,12,FALSE)</f>
        <v>41.508481000000003</v>
      </c>
      <c r="H35" s="1">
        <f>VLOOKUP(A35,'ADM Data'!$A$2:$Q$357,13,FALSE)</f>
        <v>0.96610200000000002</v>
      </c>
      <c r="I35" s="1">
        <f>VLOOKUP(A35,'ADM Data'!$A$2:$Q$357,14,FALSE)</f>
        <v>0</v>
      </c>
      <c r="J35" s="1">
        <f>VLOOKUP(A35,'ADM Data'!$A$2:$Q$357,15,FALSE)</f>
        <v>0</v>
      </c>
      <c r="K35" s="1">
        <f>VLOOKUP(A35,'ADM Data'!$A$2:$Q$357,16,FALSE)</f>
        <v>4.8305100000000003</v>
      </c>
      <c r="L35" s="1">
        <f t="shared" si="0"/>
        <v>8367.4699999999993</v>
      </c>
      <c r="M35" s="1">
        <f t="shared" si="1"/>
        <v>211381.56</v>
      </c>
      <c r="N35" s="1">
        <f t="shared" si="2"/>
        <v>11819.94</v>
      </c>
      <c r="O35" s="1">
        <f t="shared" si="3"/>
        <v>0</v>
      </c>
      <c r="P35" s="1">
        <f t="shared" si="4"/>
        <v>0</v>
      </c>
      <c r="Q35" s="1">
        <f t="shared" si="5"/>
        <v>157469.14000000001</v>
      </c>
      <c r="R35" s="1">
        <f t="shared" si="6"/>
        <v>389038.11</v>
      </c>
      <c r="S35" s="6">
        <f t="shared" si="7"/>
        <v>51.474586000000002</v>
      </c>
    </row>
    <row r="36" spans="1:19">
      <c r="A36" t="s">
        <v>153</v>
      </c>
      <c r="B36" t="s">
        <v>1846</v>
      </c>
      <c r="C36" t="s">
        <v>93</v>
      </c>
      <c r="D36" s="12" t="s">
        <v>1070</v>
      </c>
      <c r="E36" s="1">
        <v>0</v>
      </c>
      <c r="F36" s="1">
        <f>VLOOKUP(A36,'ADM Data'!$A$2:$Q$357,11,FALSE)</f>
        <v>5.8265890000000002</v>
      </c>
      <c r="G36" s="1">
        <f>VLOOKUP(A36,'ADM Data'!$A$2:$Q$357,12,FALSE)</f>
        <v>27.34104</v>
      </c>
      <c r="H36" s="1">
        <f>VLOOKUP(A36,'ADM Data'!$A$2:$Q$357,13,FALSE)</f>
        <v>3.7919079999999998</v>
      </c>
      <c r="I36" s="1">
        <f>VLOOKUP(A36,'ADM Data'!$A$2:$Q$357,14,FALSE)</f>
        <v>0</v>
      </c>
      <c r="J36" s="1">
        <f>VLOOKUP(A36,'ADM Data'!$A$2:$Q$357,15,FALSE)</f>
        <v>1</v>
      </c>
      <c r="K36" s="1">
        <f>VLOOKUP(A36,'ADM Data'!$A$2:$Q$357,16,FALSE)</f>
        <v>7.4537579999999997</v>
      </c>
      <c r="L36" s="1">
        <f t="shared" si="0"/>
        <v>11692.99</v>
      </c>
      <c r="M36" s="1">
        <f t="shared" si="1"/>
        <v>139234</v>
      </c>
      <c r="N36" s="1">
        <f t="shared" si="2"/>
        <v>46392.74</v>
      </c>
      <c r="O36" s="1">
        <f t="shared" si="3"/>
        <v>0</v>
      </c>
      <c r="P36" s="1">
        <f t="shared" si="4"/>
        <v>22112.240000000002</v>
      </c>
      <c r="Q36" s="1">
        <f t="shared" si="5"/>
        <v>242984.04</v>
      </c>
      <c r="R36" s="1">
        <f t="shared" si="6"/>
        <v>462416.01</v>
      </c>
      <c r="S36" s="6">
        <f t="shared" si="7"/>
        <v>45.413294999999998</v>
      </c>
    </row>
    <row r="37" spans="1:19">
      <c r="A37" t="s">
        <v>155</v>
      </c>
      <c r="B37" t="s">
        <v>156</v>
      </c>
      <c r="C37" t="s">
        <v>93</v>
      </c>
      <c r="D37" s="12" t="s">
        <v>1070</v>
      </c>
      <c r="E37" s="1">
        <v>0</v>
      </c>
      <c r="F37" s="1">
        <f>VLOOKUP(A37,'ADM Data'!$A$2:$Q$357,11,FALSE)</f>
        <v>1</v>
      </c>
      <c r="G37" s="1">
        <f>VLOOKUP(A37,'ADM Data'!$A$2:$Q$357,12,FALSE)</f>
        <v>12.064994</v>
      </c>
      <c r="H37" s="1">
        <f>VLOOKUP(A37,'ADM Data'!$A$2:$Q$357,13,FALSE)</f>
        <v>1</v>
      </c>
      <c r="I37" s="1">
        <f>VLOOKUP(A37,'ADM Data'!$A$2:$Q$357,14,FALSE)</f>
        <v>0</v>
      </c>
      <c r="J37" s="1">
        <f>VLOOKUP(A37,'ADM Data'!$A$2:$Q$357,15,FALSE)</f>
        <v>0</v>
      </c>
      <c r="K37" s="1">
        <f>VLOOKUP(A37,'ADM Data'!$A$2:$Q$357,16,FALSE)</f>
        <v>1</v>
      </c>
      <c r="L37" s="1">
        <f t="shared" si="0"/>
        <v>2006.83</v>
      </c>
      <c r="M37" s="1">
        <f t="shared" si="1"/>
        <v>61440.87</v>
      </c>
      <c r="N37" s="1">
        <f t="shared" si="2"/>
        <v>12234.67</v>
      </c>
      <c r="O37" s="1">
        <f t="shared" si="3"/>
        <v>0</v>
      </c>
      <c r="P37" s="1">
        <f t="shared" si="4"/>
        <v>0</v>
      </c>
      <c r="Q37" s="1">
        <f t="shared" si="5"/>
        <v>32598.86</v>
      </c>
      <c r="R37" s="1">
        <f t="shared" si="6"/>
        <v>108281.23000000001</v>
      </c>
      <c r="S37" s="6">
        <f t="shared" si="7"/>
        <v>15.064994</v>
      </c>
    </row>
    <row r="38" spans="1:19">
      <c r="A38" t="s">
        <v>157</v>
      </c>
      <c r="B38" t="s">
        <v>1847</v>
      </c>
      <c r="C38" t="s">
        <v>93</v>
      </c>
      <c r="D38" s="12" t="s">
        <v>1070</v>
      </c>
      <c r="E38" s="1">
        <v>0</v>
      </c>
      <c r="F38" s="1">
        <f>VLOOKUP(A38,'ADM Data'!$A$2:$Q$357,11,FALSE)</f>
        <v>7.1151520000000001</v>
      </c>
      <c r="G38" s="1">
        <f>VLOOKUP(A38,'ADM Data'!$A$2:$Q$357,12,FALSE)</f>
        <v>58.200890999999999</v>
      </c>
      <c r="H38" s="1">
        <f>VLOOKUP(A38,'ADM Data'!$A$2:$Q$357,13,FALSE)</f>
        <v>1.0124839999999999</v>
      </c>
      <c r="I38" s="1">
        <f>VLOOKUP(A38,'ADM Data'!$A$2:$Q$357,14,FALSE)</f>
        <v>0</v>
      </c>
      <c r="J38" s="1">
        <f>VLOOKUP(A38,'ADM Data'!$A$2:$Q$357,15,FALSE)</f>
        <v>1</v>
      </c>
      <c r="K38" s="1">
        <f>VLOOKUP(A38,'ADM Data'!$A$2:$Q$357,16,FALSE)</f>
        <v>5.1761679999999997</v>
      </c>
      <c r="L38" s="1">
        <f t="shared" si="0"/>
        <v>14278.91</v>
      </c>
      <c r="M38" s="1">
        <f t="shared" si="1"/>
        <v>296387.5</v>
      </c>
      <c r="N38" s="1">
        <f t="shared" si="2"/>
        <v>12387.41</v>
      </c>
      <c r="O38" s="1">
        <f t="shared" si="3"/>
        <v>0</v>
      </c>
      <c r="P38" s="1">
        <f t="shared" si="4"/>
        <v>22112.240000000002</v>
      </c>
      <c r="Q38" s="1">
        <f t="shared" si="5"/>
        <v>168737.2</v>
      </c>
      <c r="R38" s="1">
        <f t="shared" si="6"/>
        <v>513903.25999999995</v>
      </c>
      <c r="S38" s="6">
        <f t="shared" si="7"/>
        <v>72.504694999999998</v>
      </c>
    </row>
    <row r="39" spans="1:19">
      <c r="A39" t="s">
        <v>159</v>
      </c>
      <c r="B39" t="s">
        <v>160</v>
      </c>
      <c r="C39" t="s">
        <v>93</v>
      </c>
      <c r="D39" s="12" t="s">
        <v>1070</v>
      </c>
      <c r="E39" s="1">
        <v>0</v>
      </c>
      <c r="F39" s="1">
        <f>VLOOKUP(A39,'ADM Data'!$A$2:$Q$357,11,FALSE)</f>
        <v>5.6993879999999999</v>
      </c>
      <c r="G39" s="1">
        <f>VLOOKUP(A39,'ADM Data'!$A$2:$Q$357,12,FALSE)</f>
        <v>48.245398000000002</v>
      </c>
      <c r="H39" s="1">
        <f>VLOOKUP(A39,'ADM Data'!$A$2:$Q$357,13,FALSE)</f>
        <v>2.8895710000000001</v>
      </c>
      <c r="I39" s="1">
        <f>VLOOKUP(A39,'ADM Data'!$A$2:$Q$357,14,FALSE)</f>
        <v>0</v>
      </c>
      <c r="J39" s="1">
        <f>VLOOKUP(A39,'ADM Data'!$A$2:$Q$357,15,FALSE)</f>
        <v>0</v>
      </c>
      <c r="K39" s="1">
        <f>VLOOKUP(A39,'ADM Data'!$A$2:$Q$357,16,FALSE)</f>
        <v>1.920245</v>
      </c>
      <c r="L39" s="1">
        <f t="shared" si="0"/>
        <v>11437.71</v>
      </c>
      <c r="M39" s="1">
        <f t="shared" si="1"/>
        <v>245689.25</v>
      </c>
      <c r="N39" s="1">
        <f t="shared" si="2"/>
        <v>35352.949999999997</v>
      </c>
      <c r="O39" s="1">
        <f t="shared" si="3"/>
        <v>0</v>
      </c>
      <c r="P39" s="1">
        <f t="shared" si="4"/>
        <v>0</v>
      </c>
      <c r="Q39" s="1">
        <f t="shared" si="5"/>
        <v>62597.81</v>
      </c>
      <c r="R39" s="1">
        <f t="shared" si="6"/>
        <v>355077.72</v>
      </c>
      <c r="S39" s="6">
        <f t="shared" si="7"/>
        <v>58.754601999999998</v>
      </c>
    </row>
    <row r="40" spans="1:19">
      <c r="A40" t="s">
        <v>161</v>
      </c>
      <c r="B40" t="s">
        <v>162</v>
      </c>
      <c r="C40" t="s">
        <v>75</v>
      </c>
      <c r="D40" s="12" t="s">
        <v>1070</v>
      </c>
      <c r="E40" s="1">
        <v>0</v>
      </c>
      <c r="F40" s="1">
        <f>VLOOKUP(A40,'ADM Data'!$A$2:$Q$357,11,FALSE)</f>
        <v>3.9096039999999999</v>
      </c>
      <c r="G40" s="1">
        <f>VLOOKUP(A40,'ADM Data'!$A$2:$Q$357,12,FALSE)</f>
        <v>34.53107</v>
      </c>
      <c r="H40" s="1">
        <f>VLOOKUP(A40,'ADM Data'!$A$2:$Q$357,13,FALSE)</f>
        <v>4.8870050000000003</v>
      </c>
      <c r="I40" s="1">
        <f>VLOOKUP(A40,'ADM Data'!$A$2:$Q$357,14,FALSE)</f>
        <v>0.97740099999999996</v>
      </c>
      <c r="J40" s="1">
        <f>VLOOKUP(A40,'ADM Data'!$A$2:$Q$357,15,FALSE)</f>
        <v>0</v>
      </c>
      <c r="K40" s="1">
        <f>VLOOKUP(A40,'ADM Data'!$A$2:$Q$357,16,FALSE)</f>
        <v>3</v>
      </c>
      <c r="L40" s="1">
        <f t="shared" si="0"/>
        <v>7845.92</v>
      </c>
      <c r="M40" s="1">
        <f t="shared" si="1"/>
        <v>175849.16</v>
      </c>
      <c r="N40" s="1">
        <f t="shared" si="2"/>
        <v>59790.89</v>
      </c>
      <c r="O40" s="1">
        <f t="shared" si="3"/>
        <v>15959.274983534533</v>
      </c>
      <c r="P40" s="1">
        <f t="shared" si="4"/>
        <v>0</v>
      </c>
      <c r="Q40" s="1">
        <f t="shared" si="5"/>
        <v>97796.59</v>
      </c>
      <c r="R40" s="1">
        <f t="shared" si="6"/>
        <v>357241.83498353453</v>
      </c>
      <c r="S40" s="6">
        <f t="shared" si="7"/>
        <v>47.305080000000004</v>
      </c>
    </row>
    <row r="41" spans="1:19">
      <c r="A41" t="s">
        <v>163</v>
      </c>
      <c r="B41" t="s">
        <v>164</v>
      </c>
      <c r="C41" t="s">
        <v>80</v>
      </c>
      <c r="D41" s="12" t="s">
        <v>1070</v>
      </c>
      <c r="E41" s="1">
        <v>0</v>
      </c>
      <c r="F41" s="1">
        <f>VLOOKUP(A41,'ADM Data'!$A$2:$Q$357,11,FALSE)</f>
        <v>3.2372879999999999</v>
      </c>
      <c r="G41" s="1">
        <f>VLOOKUP(A41,'ADM Data'!$A$2:$Q$357,12,FALSE)</f>
        <v>55.141235999999999</v>
      </c>
      <c r="H41" s="1">
        <f>VLOOKUP(A41,'ADM Data'!$A$2:$Q$357,13,FALSE)</f>
        <v>4.7683609999999996</v>
      </c>
      <c r="I41" s="1">
        <f>VLOOKUP(A41,'ADM Data'!$A$2:$Q$357,14,FALSE)</f>
        <v>0</v>
      </c>
      <c r="J41" s="1">
        <f>VLOOKUP(A41,'ADM Data'!$A$2:$Q$357,15,FALSE)</f>
        <v>0</v>
      </c>
      <c r="K41" s="1">
        <f>VLOOKUP(A41,'ADM Data'!$A$2:$Q$357,16,FALSE)</f>
        <v>3.9096039999999999</v>
      </c>
      <c r="L41" s="1">
        <f t="shared" si="0"/>
        <v>6496.69</v>
      </c>
      <c r="M41" s="1">
        <f t="shared" si="1"/>
        <v>280806.24</v>
      </c>
      <c r="N41" s="1">
        <f t="shared" si="2"/>
        <v>58339.32</v>
      </c>
      <c r="O41" s="1">
        <f t="shared" si="3"/>
        <v>0</v>
      </c>
      <c r="P41" s="1">
        <f t="shared" si="4"/>
        <v>0</v>
      </c>
      <c r="Q41" s="1">
        <f t="shared" si="5"/>
        <v>127448.65</v>
      </c>
      <c r="R41" s="1">
        <f t="shared" si="6"/>
        <v>473090.9</v>
      </c>
      <c r="S41" s="6">
        <f t="shared" si="7"/>
        <v>67.056488999999999</v>
      </c>
    </row>
    <row r="42" spans="1:19">
      <c r="A42" t="s">
        <v>165</v>
      </c>
      <c r="B42" t="s">
        <v>1848</v>
      </c>
      <c r="C42" t="s">
        <v>80</v>
      </c>
      <c r="D42" s="12" t="s">
        <v>1070</v>
      </c>
      <c r="E42" s="1">
        <v>0</v>
      </c>
      <c r="F42" s="1">
        <f>VLOOKUP(A42,'ADM Data'!$A$2:$Q$357,11,FALSE)</f>
        <v>8</v>
      </c>
      <c r="G42" s="1">
        <f>VLOOKUP(A42,'ADM Data'!$A$2:$Q$357,12,FALSE)</f>
        <v>31.376473000000001</v>
      </c>
      <c r="H42" s="1">
        <f>VLOOKUP(A42,'ADM Data'!$A$2:$Q$357,13,FALSE)</f>
        <v>7.6470999999999997E-2</v>
      </c>
      <c r="I42" s="1">
        <f>VLOOKUP(A42,'ADM Data'!$A$2:$Q$357,14,FALSE)</f>
        <v>0</v>
      </c>
      <c r="J42" s="1">
        <f>VLOOKUP(A42,'ADM Data'!$A$2:$Q$357,15,FALSE)</f>
        <v>1</v>
      </c>
      <c r="K42" s="1">
        <f>VLOOKUP(A42,'ADM Data'!$A$2:$Q$357,16,FALSE)</f>
        <v>3.1705890000000001</v>
      </c>
      <c r="L42" s="1">
        <f t="shared" si="0"/>
        <v>16054.66</v>
      </c>
      <c r="M42" s="1">
        <f t="shared" si="1"/>
        <v>159784.4</v>
      </c>
      <c r="N42" s="1">
        <f t="shared" si="2"/>
        <v>935.6</v>
      </c>
      <c r="O42" s="1">
        <f t="shared" si="3"/>
        <v>0</v>
      </c>
      <c r="P42" s="1">
        <f t="shared" si="4"/>
        <v>22112.240000000002</v>
      </c>
      <c r="Q42" s="1">
        <f t="shared" si="5"/>
        <v>103357.6</v>
      </c>
      <c r="R42" s="1">
        <f t="shared" si="6"/>
        <v>302244.5</v>
      </c>
      <c r="S42" s="6">
        <f t="shared" si="7"/>
        <v>43.623533000000002</v>
      </c>
    </row>
    <row r="43" spans="1:19">
      <c r="A43" t="s">
        <v>169</v>
      </c>
      <c r="B43" t="s">
        <v>1850</v>
      </c>
      <c r="C43" t="s">
        <v>72</v>
      </c>
      <c r="D43" s="12" t="s">
        <v>1070</v>
      </c>
      <c r="E43" s="1">
        <v>0</v>
      </c>
      <c r="F43" s="1">
        <f>VLOOKUP(A43,'ADM Data'!$A$2:$Q$357,11,FALSE)</f>
        <v>10.305083</v>
      </c>
      <c r="G43" s="1">
        <f>VLOOKUP(A43,'ADM Data'!$A$2:$Q$357,12,FALSE)</f>
        <v>62.745759</v>
      </c>
      <c r="H43" s="1">
        <f>VLOOKUP(A43,'ADM Data'!$A$2:$Q$357,13,FALSE)</f>
        <v>5.2429370000000004</v>
      </c>
      <c r="I43" s="1">
        <f>VLOOKUP(A43,'ADM Data'!$A$2:$Q$357,14,FALSE)</f>
        <v>0</v>
      </c>
      <c r="J43" s="1">
        <f>VLOOKUP(A43,'ADM Data'!$A$2:$Q$357,15,FALSE)</f>
        <v>0</v>
      </c>
      <c r="K43" s="1">
        <f>VLOOKUP(A43,'ADM Data'!$A$2:$Q$357,16,FALSE)</f>
        <v>1.9604520000000001</v>
      </c>
      <c r="L43" s="1">
        <f t="shared" si="0"/>
        <v>20680.57</v>
      </c>
      <c r="M43" s="1">
        <f t="shared" si="1"/>
        <v>319532.2</v>
      </c>
      <c r="N43" s="1">
        <f t="shared" si="2"/>
        <v>64145.599999999999</v>
      </c>
      <c r="O43" s="1">
        <f t="shared" si="3"/>
        <v>0</v>
      </c>
      <c r="P43" s="1">
        <f t="shared" si="4"/>
        <v>0</v>
      </c>
      <c r="Q43" s="1">
        <f t="shared" si="5"/>
        <v>63908.51</v>
      </c>
      <c r="R43" s="1">
        <f t="shared" si="6"/>
        <v>468266.88</v>
      </c>
      <c r="S43" s="6">
        <f t="shared" si="7"/>
        <v>80.254231000000004</v>
      </c>
    </row>
    <row r="44" spans="1:19">
      <c r="A44" t="s">
        <v>171</v>
      </c>
      <c r="B44" t="s">
        <v>172</v>
      </c>
      <c r="C44" t="s">
        <v>173</v>
      </c>
      <c r="D44" s="12" t="s">
        <v>1070</v>
      </c>
      <c r="E44" s="1">
        <v>0</v>
      </c>
      <c r="F44" s="1">
        <f>VLOOKUP(A44,'ADM Data'!$A$2:$Q$357,11,FALSE)</f>
        <v>0</v>
      </c>
      <c r="G44" s="1">
        <f>VLOOKUP(A44,'ADM Data'!$A$2:$Q$357,12,FALSE)</f>
        <v>3.3922650000000001</v>
      </c>
      <c r="H44" s="1">
        <f>VLOOKUP(A44,'ADM Data'!$A$2:$Q$357,13,FALSE)</f>
        <v>1</v>
      </c>
      <c r="I44" s="1">
        <f>VLOOKUP(A44,'ADM Data'!$A$2:$Q$357,14,FALSE)</f>
        <v>0</v>
      </c>
      <c r="J44" s="1">
        <f>VLOOKUP(A44,'ADM Data'!$A$2:$Q$357,15,FALSE)</f>
        <v>0</v>
      </c>
      <c r="K44" s="1">
        <f>VLOOKUP(A44,'ADM Data'!$A$2:$Q$357,16,FALSE)</f>
        <v>0.40055200000000002</v>
      </c>
      <c r="L44" s="1">
        <f t="shared" si="0"/>
        <v>0</v>
      </c>
      <c r="M44" s="1">
        <f t="shared" si="1"/>
        <v>17275.080000000002</v>
      </c>
      <c r="N44" s="1">
        <f t="shared" si="2"/>
        <v>12234.67</v>
      </c>
      <c r="O44" s="1">
        <f t="shared" si="3"/>
        <v>0</v>
      </c>
      <c r="P44" s="1">
        <f t="shared" si="4"/>
        <v>0</v>
      </c>
      <c r="Q44" s="1">
        <f t="shared" si="5"/>
        <v>13057.54</v>
      </c>
      <c r="R44" s="1">
        <f t="shared" si="6"/>
        <v>42567.29</v>
      </c>
      <c r="S44" s="6">
        <f t="shared" si="7"/>
        <v>4.7928170000000003</v>
      </c>
    </row>
    <row r="45" spans="1:19">
      <c r="A45" t="s">
        <v>174</v>
      </c>
      <c r="B45" t="s">
        <v>2898</v>
      </c>
      <c r="C45" t="s">
        <v>75</v>
      </c>
      <c r="D45" s="12" t="s">
        <v>1070</v>
      </c>
      <c r="E45" s="1">
        <v>0</v>
      </c>
      <c r="F45" s="1">
        <f>VLOOKUP(A45,'ADM Data'!$A$2:$Q$357,11,FALSE)</f>
        <v>1</v>
      </c>
      <c r="G45" s="1">
        <f>VLOOKUP(A45,'ADM Data'!$A$2:$Q$357,12,FALSE)</f>
        <v>23.420289</v>
      </c>
      <c r="H45" s="1">
        <f>VLOOKUP(A45,'ADM Data'!$A$2:$Q$357,13,FALSE)</f>
        <v>8.8695660000000007</v>
      </c>
      <c r="I45" s="1">
        <f>VLOOKUP(A45,'ADM Data'!$A$2:$Q$357,14,FALSE)</f>
        <v>0</v>
      </c>
      <c r="J45" s="1">
        <f>VLOOKUP(A45,'ADM Data'!$A$2:$Q$357,15,FALSE)</f>
        <v>0.76087000000000005</v>
      </c>
      <c r="K45" s="1">
        <f>VLOOKUP(A45,'ADM Data'!$A$2:$Q$357,16,FALSE)</f>
        <v>25.050725</v>
      </c>
      <c r="L45" s="1">
        <f t="shared" si="0"/>
        <v>2006.83</v>
      </c>
      <c r="M45" s="1">
        <f t="shared" si="1"/>
        <v>119267.61</v>
      </c>
      <c r="N45" s="1">
        <f t="shared" si="2"/>
        <v>108516.21</v>
      </c>
      <c r="O45" s="1">
        <f t="shared" si="3"/>
        <v>0</v>
      </c>
      <c r="P45" s="1">
        <f t="shared" si="4"/>
        <v>16824.54</v>
      </c>
      <c r="Q45" s="1">
        <f t="shared" si="5"/>
        <v>816625.18</v>
      </c>
      <c r="R45" s="1">
        <f t="shared" si="6"/>
        <v>1063240.3700000001</v>
      </c>
      <c r="S45" s="6">
        <f t="shared" si="7"/>
        <v>59.10145</v>
      </c>
    </row>
    <row r="46" spans="1:19">
      <c r="A46" t="s">
        <v>179</v>
      </c>
      <c r="B46" t="s">
        <v>180</v>
      </c>
      <c r="C46" t="s">
        <v>90</v>
      </c>
      <c r="D46" s="12" t="s">
        <v>1070</v>
      </c>
      <c r="E46" s="1">
        <v>0</v>
      </c>
      <c r="F46" s="1">
        <f>VLOOKUP(A46,'ADM Data'!$A$2:$Q$357,11,FALSE)</f>
        <v>5.3063580000000004</v>
      </c>
      <c r="G46" s="1">
        <f>VLOOKUP(A46,'ADM Data'!$A$2:$Q$357,12,FALSE)</f>
        <v>15.075144</v>
      </c>
      <c r="H46" s="1">
        <f>VLOOKUP(A46,'ADM Data'!$A$2:$Q$357,13,FALSE)</f>
        <v>0</v>
      </c>
      <c r="I46" s="1">
        <f>VLOOKUP(A46,'ADM Data'!$A$2:$Q$357,14,FALSE)</f>
        <v>0</v>
      </c>
      <c r="J46" s="1">
        <f>VLOOKUP(A46,'ADM Data'!$A$2:$Q$357,15,FALSE)</f>
        <v>0.26589600000000002</v>
      </c>
      <c r="K46" s="1">
        <f>VLOOKUP(A46,'ADM Data'!$A$2:$Q$357,16,FALSE)</f>
        <v>0.76300599999999996</v>
      </c>
      <c r="L46" s="1">
        <f t="shared" si="0"/>
        <v>10648.97</v>
      </c>
      <c r="M46" s="1">
        <f t="shared" si="1"/>
        <v>76770.03</v>
      </c>
      <c r="N46" s="1">
        <f t="shared" si="2"/>
        <v>0</v>
      </c>
      <c r="O46" s="1">
        <f t="shared" si="3"/>
        <v>0</v>
      </c>
      <c r="P46" s="1">
        <f t="shared" si="4"/>
        <v>5879.56</v>
      </c>
      <c r="Q46" s="1">
        <f t="shared" si="5"/>
        <v>24873.13</v>
      </c>
      <c r="R46" s="1">
        <f t="shared" si="6"/>
        <v>118171.69</v>
      </c>
      <c r="S46" s="6">
        <f t="shared" si="7"/>
        <v>21.410404000000003</v>
      </c>
    </row>
    <row r="47" spans="1:19">
      <c r="A47" t="s">
        <v>181</v>
      </c>
      <c r="B47" t="s">
        <v>2899</v>
      </c>
      <c r="C47" t="s">
        <v>93</v>
      </c>
      <c r="D47" s="12" t="s">
        <v>1070</v>
      </c>
      <c r="E47" s="1">
        <v>0</v>
      </c>
      <c r="F47" s="1">
        <f>VLOOKUP(A47,'ADM Data'!$A$2:$Q$357,11,FALSE)</f>
        <v>5.7241379999999999</v>
      </c>
      <c r="G47" s="1">
        <f>VLOOKUP(A47,'ADM Data'!$A$2:$Q$357,12,FALSE)</f>
        <v>13.082758999999999</v>
      </c>
      <c r="H47" s="1">
        <f>VLOOKUP(A47,'ADM Data'!$A$2:$Q$357,13,FALSE)</f>
        <v>15.935885000000001</v>
      </c>
      <c r="I47" s="1">
        <f>VLOOKUP(A47,'ADM Data'!$A$2:$Q$357,14,FALSE)</f>
        <v>0</v>
      </c>
      <c r="J47" s="1">
        <f>VLOOKUP(A47,'ADM Data'!$A$2:$Q$357,15,FALSE)</f>
        <v>3.7068970000000001</v>
      </c>
      <c r="K47" s="1">
        <f>VLOOKUP(A47,'ADM Data'!$A$2:$Q$357,16,FALSE)</f>
        <v>9.3034490000000005</v>
      </c>
      <c r="L47" s="1">
        <f t="shared" si="0"/>
        <v>11487.38</v>
      </c>
      <c r="M47" s="1">
        <f t="shared" si="1"/>
        <v>66623.83</v>
      </c>
      <c r="N47" s="1">
        <f t="shared" si="2"/>
        <v>194970.29</v>
      </c>
      <c r="O47" s="1">
        <f t="shared" si="3"/>
        <v>0</v>
      </c>
      <c r="P47" s="1">
        <f t="shared" si="4"/>
        <v>81967.789999999994</v>
      </c>
      <c r="Q47" s="1">
        <f t="shared" si="5"/>
        <v>303281.87</v>
      </c>
      <c r="R47" s="1">
        <f t="shared" si="6"/>
        <v>658331.15999999992</v>
      </c>
      <c r="S47" s="6">
        <f t="shared" si="7"/>
        <v>47.753127999999997</v>
      </c>
    </row>
    <row r="48" spans="1:19">
      <c r="A48" t="s">
        <v>183</v>
      </c>
      <c r="B48" t="s">
        <v>1854</v>
      </c>
      <c r="C48" t="s">
        <v>111</v>
      </c>
      <c r="D48" s="12" t="s">
        <v>1070</v>
      </c>
      <c r="E48" s="1">
        <v>0</v>
      </c>
      <c r="F48" s="1">
        <f>VLOOKUP(A48,'ADM Data'!$A$2:$Q$357,11,FALSE)</f>
        <v>0</v>
      </c>
      <c r="G48" s="1">
        <f>VLOOKUP(A48,'ADM Data'!$A$2:$Q$357,12,FALSE)</f>
        <v>25.904762999999999</v>
      </c>
      <c r="H48" s="1">
        <f>VLOOKUP(A48,'ADM Data'!$A$2:$Q$357,13,FALSE)</f>
        <v>7.965986</v>
      </c>
      <c r="I48" s="1">
        <f>VLOOKUP(A48,'ADM Data'!$A$2:$Q$357,14,FALSE)</f>
        <v>0</v>
      </c>
      <c r="J48" s="1">
        <f>VLOOKUP(A48,'ADM Data'!$A$2:$Q$357,15,FALSE)</f>
        <v>0</v>
      </c>
      <c r="K48" s="1">
        <f>VLOOKUP(A48,'ADM Data'!$A$2:$Q$357,16,FALSE)</f>
        <v>5.6530620000000003</v>
      </c>
      <c r="L48" s="1">
        <f t="shared" si="0"/>
        <v>0</v>
      </c>
      <c r="M48" s="1">
        <f t="shared" si="1"/>
        <v>131919.76999999999</v>
      </c>
      <c r="N48" s="1">
        <f t="shared" si="2"/>
        <v>97461.21</v>
      </c>
      <c r="O48" s="1">
        <f t="shared" si="3"/>
        <v>0</v>
      </c>
      <c r="P48" s="1">
        <f t="shared" si="4"/>
        <v>0</v>
      </c>
      <c r="Q48" s="1">
        <f t="shared" si="5"/>
        <v>184283.4</v>
      </c>
      <c r="R48" s="1">
        <f t="shared" si="6"/>
        <v>413664.38</v>
      </c>
      <c r="S48" s="6">
        <f t="shared" si="7"/>
        <v>39.523810999999995</v>
      </c>
    </row>
    <row r="49" spans="1:19">
      <c r="A49" t="s">
        <v>185</v>
      </c>
      <c r="B49" t="s">
        <v>2900</v>
      </c>
      <c r="C49" t="s">
        <v>72</v>
      </c>
      <c r="D49" s="12" t="s">
        <v>1070</v>
      </c>
      <c r="E49" s="1">
        <v>0</v>
      </c>
      <c r="F49" s="1">
        <f>VLOOKUP(A49,'ADM Data'!$A$2:$Q$357,11,FALSE)</f>
        <v>0</v>
      </c>
      <c r="G49" s="1">
        <f>VLOOKUP(A49,'ADM Data'!$A$2:$Q$357,12,FALSE)</f>
        <v>40.034275999999998</v>
      </c>
      <c r="H49" s="1">
        <f>VLOOKUP(A49,'ADM Data'!$A$2:$Q$357,13,FALSE)</f>
        <v>7.8098590000000003</v>
      </c>
      <c r="I49" s="1">
        <f>VLOOKUP(A49,'ADM Data'!$A$2:$Q$357,14,FALSE)</f>
        <v>0</v>
      </c>
      <c r="J49" s="1">
        <f>VLOOKUP(A49,'ADM Data'!$A$2:$Q$357,15,FALSE)</f>
        <v>0</v>
      </c>
      <c r="K49" s="1">
        <f>VLOOKUP(A49,'ADM Data'!$A$2:$Q$357,16,FALSE)</f>
        <v>25.309858999999999</v>
      </c>
      <c r="L49" s="1">
        <f t="shared" si="0"/>
        <v>0</v>
      </c>
      <c r="M49" s="1">
        <f t="shared" si="1"/>
        <v>203874.18</v>
      </c>
      <c r="N49" s="1">
        <f t="shared" si="2"/>
        <v>95551.05</v>
      </c>
      <c r="O49" s="1">
        <f t="shared" si="3"/>
        <v>0</v>
      </c>
      <c r="P49" s="1">
        <f t="shared" si="4"/>
        <v>0</v>
      </c>
      <c r="Q49" s="1">
        <f t="shared" si="5"/>
        <v>825072.66</v>
      </c>
      <c r="R49" s="1">
        <f t="shared" si="6"/>
        <v>1124497.8900000001</v>
      </c>
      <c r="S49" s="6">
        <f t="shared" si="7"/>
        <v>73.153993999999997</v>
      </c>
    </row>
    <row r="50" spans="1:19">
      <c r="A50" s="32" t="s">
        <v>187</v>
      </c>
      <c r="B50" t="s">
        <v>188</v>
      </c>
      <c r="C50" t="s">
        <v>108</v>
      </c>
      <c r="D50" s="12" t="s">
        <v>1070</v>
      </c>
      <c r="E50" s="1">
        <v>0</v>
      </c>
      <c r="F50" s="1">
        <f>VLOOKUP(A50,'ADM Data'!$A$2:$Q$357,11,FALSE)</f>
        <v>6.1099119999999996</v>
      </c>
      <c r="G50" s="1">
        <f>VLOOKUP(A50,'ADM Data'!$A$2:$Q$357,12,FALSE)</f>
        <v>44.361137999999997</v>
      </c>
      <c r="H50" s="1">
        <f>VLOOKUP(A50,'ADM Data'!$A$2:$Q$357,13,FALSE)</f>
        <v>8.0726200000000006</v>
      </c>
      <c r="I50" s="1">
        <f>VLOOKUP(A50,'ADM Data'!$A$2:$Q$357,14,FALSE)</f>
        <v>0</v>
      </c>
      <c r="J50" s="1">
        <f>VLOOKUP(A50,'ADM Data'!$A$2:$Q$357,15,FALSE)</f>
        <v>1.068695</v>
      </c>
      <c r="K50" s="1">
        <f>VLOOKUP(A50,'ADM Data'!$A$2:$Q$357,16,FALSE)</f>
        <v>16.297920000000001</v>
      </c>
      <c r="L50" s="1">
        <f t="shared" si="0"/>
        <v>12261.57</v>
      </c>
      <c r="M50" s="1">
        <f t="shared" si="1"/>
        <v>225908.69</v>
      </c>
      <c r="N50" s="1">
        <f t="shared" si="2"/>
        <v>98765.84</v>
      </c>
      <c r="O50" s="1">
        <f t="shared" si="3"/>
        <v>0</v>
      </c>
      <c r="P50" s="1">
        <f t="shared" si="4"/>
        <v>23631.24</v>
      </c>
      <c r="Q50" s="1">
        <f t="shared" si="5"/>
        <v>531293.68000000005</v>
      </c>
      <c r="R50" s="1">
        <f t="shared" si="6"/>
        <v>891861.02</v>
      </c>
      <c r="S50" s="6">
        <f t="shared" si="7"/>
        <v>75.910285000000002</v>
      </c>
    </row>
    <row r="51" spans="1:19">
      <c r="A51" t="s">
        <v>191</v>
      </c>
      <c r="B51" t="s">
        <v>1856</v>
      </c>
      <c r="C51" t="s">
        <v>193</v>
      </c>
      <c r="D51" s="12" t="s">
        <v>1070</v>
      </c>
      <c r="E51" s="1">
        <v>0</v>
      </c>
      <c r="F51" s="1">
        <f>VLOOKUP(A51,'ADM Data'!$A$2:$Q$357,11,FALSE)</f>
        <v>0</v>
      </c>
      <c r="G51" s="1">
        <f>VLOOKUP(A51,'ADM Data'!$A$2:$Q$357,12,FALSE)</f>
        <v>26.731884999999998</v>
      </c>
      <c r="H51" s="1">
        <f>VLOOKUP(A51,'ADM Data'!$A$2:$Q$357,13,FALSE)</f>
        <v>11.925288</v>
      </c>
      <c r="I51" s="1">
        <f>VLOOKUP(A51,'ADM Data'!$A$2:$Q$357,14,FALSE)</f>
        <v>0</v>
      </c>
      <c r="J51" s="1">
        <f>VLOOKUP(A51,'ADM Data'!$A$2:$Q$357,15,FALSE)</f>
        <v>0</v>
      </c>
      <c r="K51" s="1">
        <f>VLOOKUP(A51,'ADM Data'!$A$2:$Q$357,16,FALSE)</f>
        <v>24.362317999999998</v>
      </c>
      <c r="L51" s="1">
        <f t="shared" si="0"/>
        <v>0</v>
      </c>
      <c r="M51" s="1">
        <f t="shared" si="1"/>
        <v>136131.88</v>
      </c>
      <c r="N51" s="1">
        <f t="shared" si="2"/>
        <v>145901.96</v>
      </c>
      <c r="O51" s="1">
        <f t="shared" si="3"/>
        <v>0</v>
      </c>
      <c r="P51" s="1">
        <f t="shared" si="4"/>
        <v>0</v>
      </c>
      <c r="Q51" s="1">
        <f t="shared" si="5"/>
        <v>794183.9</v>
      </c>
      <c r="R51" s="1">
        <f t="shared" si="6"/>
        <v>1076217.74</v>
      </c>
      <c r="S51" s="6">
        <f t="shared" si="7"/>
        <v>63.019491000000002</v>
      </c>
    </row>
    <row r="52" spans="1:19">
      <c r="A52" t="s">
        <v>194</v>
      </c>
      <c r="B52" t="s">
        <v>195</v>
      </c>
      <c r="C52" t="s">
        <v>196</v>
      </c>
      <c r="D52" s="12" t="s">
        <v>1070</v>
      </c>
      <c r="E52" s="1">
        <v>0</v>
      </c>
      <c r="F52" s="1">
        <f>VLOOKUP(A52,'ADM Data'!$A$2:$Q$357,11,FALSE)</f>
        <v>0</v>
      </c>
      <c r="G52" s="1">
        <f>VLOOKUP(A52,'ADM Data'!$A$2:$Q$357,12,FALSE)</f>
        <v>3.7643559999999998</v>
      </c>
      <c r="H52" s="1">
        <f>VLOOKUP(A52,'ADM Data'!$A$2:$Q$357,13,FALSE)</f>
        <v>1.1835439999999999</v>
      </c>
      <c r="I52" s="1">
        <f>VLOOKUP(A52,'ADM Data'!$A$2:$Q$357,14,FALSE)</f>
        <v>0</v>
      </c>
      <c r="J52" s="1">
        <f>VLOOKUP(A52,'ADM Data'!$A$2:$Q$357,15,FALSE)</f>
        <v>0</v>
      </c>
      <c r="K52" s="1">
        <f>VLOOKUP(A52,'ADM Data'!$A$2:$Q$357,16,FALSE)</f>
        <v>0</v>
      </c>
      <c r="L52" s="1">
        <f t="shared" si="0"/>
        <v>0</v>
      </c>
      <c r="M52" s="1">
        <f t="shared" si="1"/>
        <v>19169.95</v>
      </c>
      <c r="N52" s="1">
        <f t="shared" si="2"/>
        <v>14480.27</v>
      </c>
      <c r="O52" s="1">
        <f t="shared" si="3"/>
        <v>0</v>
      </c>
      <c r="P52" s="1">
        <f t="shared" si="4"/>
        <v>0</v>
      </c>
      <c r="Q52" s="1">
        <f t="shared" si="5"/>
        <v>0</v>
      </c>
      <c r="R52" s="1">
        <f t="shared" si="6"/>
        <v>33650.22</v>
      </c>
      <c r="S52" s="6">
        <f t="shared" si="7"/>
        <v>4.9478999999999997</v>
      </c>
    </row>
    <row r="53" spans="1:19">
      <c r="A53" t="s">
        <v>197</v>
      </c>
      <c r="B53" t="s">
        <v>1857</v>
      </c>
      <c r="C53" t="s">
        <v>93</v>
      </c>
      <c r="D53" s="12" t="s">
        <v>1070</v>
      </c>
      <c r="E53" s="1">
        <v>0</v>
      </c>
      <c r="F53" s="1">
        <f>VLOOKUP(A53,'ADM Data'!$A$2:$Q$357,11,FALSE)</f>
        <v>0</v>
      </c>
      <c r="G53" s="1">
        <f>VLOOKUP(A53,'ADM Data'!$A$2:$Q$357,12,FALSE)</f>
        <v>14.093023000000001</v>
      </c>
      <c r="H53" s="1">
        <f>VLOOKUP(A53,'ADM Data'!$A$2:$Q$357,13,FALSE)</f>
        <v>4.359381</v>
      </c>
      <c r="I53" s="1">
        <f>VLOOKUP(A53,'ADM Data'!$A$2:$Q$357,14,FALSE)</f>
        <v>0</v>
      </c>
      <c r="J53" s="1">
        <f>VLOOKUP(A53,'ADM Data'!$A$2:$Q$357,15,FALSE)</f>
        <v>0</v>
      </c>
      <c r="K53" s="1">
        <f>VLOOKUP(A53,'ADM Data'!$A$2:$Q$357,16,FALSE)</f>
        <v>1</v>
      </c>
      <c r="L53" s="1">
        <f t="shared" si="0"/>
        <v>0</v>
      </c>
      <c r="M53" s="1">
        <f t="shared" si="1"/>
        <v>71768.59</v>
      </c>
      <c r="N53" s="1">
        <f t="shared" si="2"/>
        <v>53335.59</v>
      </c>
      <c r="O53" s="1">
        <f t="shared" si="3"/>
        <v>0</v>
      </c>
      <c r="P53" s="1">
        <f t="shared" si="4"/>
        <v>0</v>
      </c>
      <c r="Q53" s="1">
        <f t="shared" si="5"/>
        <v>32598.86</v>
      </c>
      <c r="R53" s="1">
        <f t="shared" si="6"/>
        <v>157703.03999999998</v>
      </c>
      <c r="S53" s="6">
        <f t="shared" si="7"/>
        <v>19.452404000000001</v>
      </c>
    </row>
    <row r="54" spans="1:19">
      <c r="A54" t="s">
        <v>199</v>
      </c>
      <c r="B54" t="s">
        <v>200</v>
      </c>
      <c r="C54" t="s">
        <v>93</v>
      </c>
      <c r="D54" s="12" t="s">
        <v>1070</v>
      </c>
      <c r="E54" s="1">
        <v>0</v>
      </c>
      <c r="F54" s="1">
        <f>VLOOKUP(A54,'ADM Data'!$A$2:$Q$357,11,FALSE)</f>
        <v>1.377964</v>
      </c>
      <c r="G54" s="1">
        <f>VLOOKUP(A54,'ADM Data'!$A$2:$Q$357,12,FALSE)</f>
        <v>23.902405000000002</v>
      </c>
      <c r="H54" s="1">
        <f>VLOOKUP(A54,'ADM Data'!$A$2:$Q$357,13,FALSE)</f>
        <v>0</v>
      </c>
      <c r="I54" s="1">
        <f>VLOOKUP(A54,'ADM Data'!$A$2:$Q$357,14,FALSE)</f>
        <v>0</v>
      </c>
      <c r="J54" s="1">
        <f>VLOOKUP(A54,'ADM Data'!$A$2:$Q$357,15,FALSE)</f>
        <v>0</v>
      </c>
      <c r="K54" s="1">
        <f>VLOOKUP(A54,'ADM Data'!$A$2:$Q$357,16,FALSE)</f>
        <v>126.04717599999999</v>
      </c>
      <c r="L54" s="1">
        <f t="shared" si="0"/>
        <v>2765.34</v>
      </c>
      <c r="M54" s="1">
        <f t="shared" si="1"/>
        <v>121722.78</v>
      </c>
      <c r="N54" s="1">
        <f t="shared" si="2"/>
        <v>0</v>
      </c>
      <c r="O54" s="1">
        <f t="shared" si="3"/>
        <v>0</v>
      </c>
      <c r="P54" s="1">
        <f t="shared" si="4"/>
        <v>0</v>
      </c>
      <c r="Q54" s="1">
        <f t="shared" si="5"/>
        <v>4108994.77</v>
      </c>
      <c r="R54" s="1">
        <f t="shared" si="6"/>
        <v>4233482.8899999997</v>
      </c>
      <c r="S54" s="6">
        <f t="shared" si="7"/>
        <v>151.32754499999999</v>
      </c>
    </row>
    <row r="55" spans="1:19">
      <c r="A55" t="s">
        <v>201</v>
      </c>
      <c r="B55" t="s">
        <v>202</v>
      </c>
      <c r="C55" t="s">
        <v>93</v>
      </c>
      <c r="D55" s="12" t="s">
        <v>1070</v>
      </c>
      <c r="E55" s="1">
        <v>0</v>
      </c>
      <c r="F55" s="1">
        <f>VLOOKUP(A55,'ADM Data'!$A$2:$Q$357,11,FALSE)</f>
        <v>2</v>
      </c>
      <c r="G55" s="1">
        <f>VLOOKUP(A55,'ADM Data'!$A$2:$Q$357,12,FALSE)</f>
        <v>19.883436</v>
      </c>
      <c r="H55" s="1">
        <f>VLOOKUP(A55,'ADM Data'!$A$2:$Q$357,13,FALSE)</f>
        <v>1</v>
      </c>
      <c r="I55" s="1">
        <f>VLOOKUP(A55,'ADM Data'!$A$2:$Q$357,14,FALSE)</f>
        <v>0</v>
      </c>
      <c r="J55" s="1">
        <f>VLOOKUP(A55,'ADM Data'!$A$2:$Q$357,15,FALSE)</f>
        <v>1</v>
      </c>
      <c r="K55" s="1">
        <f>VLOOKUP(A55,'ADM Data'!$A$2:$Q$357,16,FALSE)</f>
        <v>2</v>
      </c>
      <c r="L55" s="1">
        <f t="shared" si="0"/>
        <v>4013.66</v>
      </c>
      <c r="M55" s="1">
        <f t="shared" si="1"/>
        <v>101256.22</v>
      </c>
      <c r="N55" s="1">
        <f t="shared" si="2"/>
        <v>12234.67</v>
      </c>
      <c r="O55" s="1">
        <f t="shared" si="3"/>
        <v>0</v>
      </c>
      <c r="P55" s="1">
        <f t="shared" si="4"/>
        <v>22112.240000000002</v>
      </c>
      <c r="Q55" s="1">
        <f t="shared" si="5"/>
        <v>65197.73</v>
      </c>
      <c r="R55" s="1">
        <f t="shared" si="6"/>
        <v>204814.52000000002</v>
      </c>
      <c r="S55" s="6">
        <f t="shared" si="7"/>
        <v>25.883436</v>
      </c>
    </row>
    <row r="56" spans="1:19">
      <c r="A56" t="s">
        <v>203</v>
      </c>
      <c r="B56" t="s">
        <v>1858</v>
      </c>
      <c r="C56" t="s">
        <v>80</v>
      </c>
      <c r="D56" s="12" t="s">
        <v>1070</v>
      </c>
      <c r="E56" s="1">
        <v>0</v>
      </c>
      <c r="F56" s="1">
        <f>VLOOKUP(A56,'ADM Data'!$A$2:$Q$357,11,FALSE)</f>
        <v>0</v>
      </c>
      <c r="G56" s="1">
        <f>VLOOKUP(A56,'ADM Data'!$A$2:$Q$357,12,FALSE)</f>
        <v>4</v>
      </c>
      <c r="H56" s="1">
        <f>VLOOKUP(A56,'ADM Data'!$A$2:$Q$357,13,FALSE)</f>
        <v>0</v>
      </c>
      <c r="I56" s="1">
        <f>VLOOKUP(A56,'ADM Data'!$A$2:$Q$357,14,FALSE)</f>
        <v>0</v>
      </c>
      <c r="J56" s="1">
        <f>VLOOKUP(A56,'ADM Data'!$A$2:$Q$357,15,FALSE)</f>
        <v>0</v>
      </c>
      <c r="K56" s="1">
        <f>VLOOKUP(A56,'ADM Data'!$A$2:$Q$357,16,FALSE)</f>
        <v>0</v>
      </c>
      <c r="L56" s="1">
        <f t="shared" si="0"/>
        <v>0</v>
      </c>
      <c r="M56" s="1">
        <f t="shared" si="1"/>
        <v>20369.96</v>
      </c>
      <c r="N56" s="1">
        <f t="shared" si="2"/>
        <v>0</v>
      </c>
      <c r="O56" s="1">
        <f t="shared" si="3"/>
        <v>0</v>
      </c>
      <c r="P56" s="1">
        <f t="shared" si="4"/>
        <v>0</v>
      </c>
      <c r="Q56" s="1">
        <f t="shared" si="5"/>
        <v>0</v>
      </c>
      <c r="R56" s="1">
        <f t="shared" si="6"/>
        <v>20369.96</v>
      </c>
      <c r="S56" s="6">
        <f t="shared" si="7"/>
        <v>4</v>
      </c>
    </row>
    <row r="57" spans="1:19">
      <c r="A57" t="s">
        <v>205</v>
      </c>
      <c r="B57" t="s">
        <v>1859</v>
      </c>
      <c r="C57" t="s">
        <v>68</v>
      </c>
      <c r="D57" s="12" t="s">
        <v>1070</v>
      </c>
      <c r="E57" s="1">
        <v>0</v>
      </c>
      <c r="F57" s="1">
        <f>VLOOKUP(A57,'ADM Data'!$A$2:$Q$357,11,FALSE)</f>
        <v>0</v>
      </c>
      <c r="G57" s="1">
        <f>VLOOKUP(A57,'ADM Data'!$A$2:$Q$357,12,FALSE)</f>
        <v>40.042307000000001</v>
      </c>
      <c r="H57" s="1">
        <f>VLOOKUP(A57,'ADM Data'!$A$2:$Q$357,13,FALSE)</f>
        <v>4.027933</v>
      </c>
      <c r="I57" s="1">
        <f>VLOOKUP(A57,'ADM Data'!$A$2:$Q$357,14,FALSE)</f>
        <v>0</v>
      </c>
      <c r="J57" s="1">
        <f>VLOOKUP(A57,'ADM Data'!$A$2:$Q$357,15,FALSE)</f>
        <v>1</v>
      </c>
      <c r="K57" s="1">
        <f>VLOOKUP(A57,'ADM Data'!$A$2:$Q$357,16,FALSE)</f>
        <v>3.1899440000000001</v>
      </c>
      <c r="L57" s="1">
        <f t="shared" si="0"/>
        <v>0</v>
      </c>
      <c r="M57" s="1">
        <f t="shared" si="1"/>
        <v>203915.08</v>
      </c>
      <c r="N57" s="1">
        <f t="shared" si="2"/>
        <v>49280.43</v>
      </c>
      <c r="O57" s="1">
        <f t="shared" si="3"/>
        <v>0</v>
      </c>
      <c r="P57" s="1">
        <f t="shared" si="4"/>
        <v>22112.240000000002</v>
      </c>
      <c r="Q57" s="1">
        <f t="shared" si="5"/>
        <v>103988.55</v>
      </c>
      <c r="R57" s="1">
        <f t="shared" si="6"/>
        <v>379296.3</v>
      </c>
      <c r="S57" s="6">
        <f t="shared" si="7"/>
        <v>48.260183999999995</v>
      </c>
    </row>
    <row r="58" spans="1:19">
      <c r="A58" t="s">
        <v>207</v>
      </c>
      <c r="B58" t="s">
        <v>1860</v>
      </c>
      <c r="C58" t="s">
        <v>93</v>
      </c>
      <c r="D58" s="12" t="s">
        <v>1070</v>
      </c>
      <c r="E58" s="1">
        <v>0</v>
      </c>
      <c r="F58" s="1">
        <f>VLOOKUP(A58,'ADM Data'!$A$2:$Q$357,11,FALSE)</f>
        <v>0</v>
      </c>
      <c r="G58" s="1">
        <f>VLOOKUP(A58,'ADM Data'!$A$2:$Q$357,12,FALSE)</f>
        <v>4.080247</v>
      </c>
      <c r="H58" s="1">
        <f>VLOOKUP(A58,'ADM Data'!$A$2:$Q$357,13,FALSE)</f>
        <v>0.91975300000000004</v>
      </c>
      <c r="I58" s="1">
        <f>VLOOKUP(A58,'ADM Data'!$A$2:$Q$357,14,FALSE)</f>
        <v>0</v>
      </c>
      <c r="J58" s="1">
        <f>VLOOKUP(A58,'ADM Data'!$A$2:$Q$357,15,FALSE)</f>
        <v>0</v>
      </c>
      <c r="K58" s="1">
        <f>VLOOKUP(A58,'ADM Data'!$A$2:$Q$357,16,FALSE)</f>
        <v>0</v>
      </c>
      <c r="L58" s="1">
        <f t="shared" si="0"/>
        <v>0</v>
      </c>
      <c r="M58" s="1">
        <f t="shared" si="1"/>
        <v>20778.62</v>
      </c>
      <c r="N58" s="1">
        <f t="shared" si="2"/>
        <v>11252.87</v>
      </c>
      <c r="O58" s="1">
        <f t="shared" si="3"/>
        <v>0</v>
      </c>
      <c r="P58" s="1">
        <f t="shared" si="4"/>
        <v>0</v>
      </c>
      <c r="Q58" s="1">
        <f t="shared" si="5"/>
        <v>0</v>
      </c>
      <c r="R58" s="1">
        <f t="shared" si="6"/>
        <v>32031.489999999998</v>
      </c>
      <c r="S58" s="6">
        <f t="shared" si="7"/>
        <v>5</v>
      </c>
    </row>
    <row r="59" spans="1:19">
      <c r="A59" t="s">
        <v>209</v>
      </c>
      <c r="B59" t="s">
        <v>1861</v>
      </c>
      <c r="C59" t="s">
        <v>93</v>
      </c>
      <c r="D59" s="12" t="s">
        <v>1070</v>
      </c>
      <c r="E59" s="1">
        <v>0</v>
      </c>
      <c r="F59" s="1">
        <f>VLOOKUP(A59,'ADM Data'!$A$2:$Q$357,11,FALSE)</f>
        <v>2</v>
      </c>
      <c r="G59" s="1">
        <f>VLOOKUP(A59,'ADM Data'!$A$2:$Q$357,12,FALSE)</f>
        <v>15.666665999999999</v>
      </c>
      <c r="H59" s="1">
        <f>VLOOKUP(A59,'ADM Data'!$A$2:$Q$357,13,FALSE)</f>
        <v>0</v>
      </c>
      <c r="I59" s="1">
        <f>VLOOKUP(A59,'ADM Data'!$A$2:$Q$357,14,FALSE)</f>
        <v>0</v>
      </c>
      <c r="J59" s="1">
        <f>VLOOKUP(A59,'ADM Data'!$A$2:$Q$357,15,FALSE)</f>
        <v>0</v>
      </c>
      <c r="K59" s="1">
        <f>VLOOKUP(A59,'ADM Data'!$A$2:$Q$357,16,FALSE)</f>
        <v>0</v>
      </c>
      <c r="L59" s="1">
        <f t="shared" si="0"/>
        <v>4013.66</v>
      </c>
      <c r="M59" s="1">
        <f t="shared" si="1"/>
        <v>79782.350000000006</v>
      </c>
      <c r="N59" s="1">
        <f t="shared" si="2"/>
        <v>0</v>
      </c>
      <c r="O59" s="1">
        <f t="shared" si="3"/>
        <v>0</v>
      </c>
      <c r="P59" s="1">
        <f t="shared" si="4"/>
        <v>0</v>
      </c>
      <c r="Q59" s="1">
        <f t="shared" si="5"/>
        <v>0</v>
      </c>
      <c r="R59" s="1">
        <f t="shared" si="6"/>
        <v>83796.010000000009</v>
      </c>
      <c r="S59" s="6">
        <f t="shared" si="7"/>
        <v>17.666665999999999</v>
      </c>
    </row>
    <row r="60" spans="1:19">
      <c r="A60" t="s">
        <v>211</v>
      </c>
      <c r="B60" t="s">
        <v>1862</v>
      </c>
      <c r="C60" t="s">
        <v>75</v>
      </c>
      <c r="D60" s="12" t="s">
        <v>1070</v>
      </c>
      <c r="E60" s="1">
        <v>0</v>
      </c>
      <c r="F60" s="1">
        <f>VLOOKUP(A60,'ADM Data'!$A$2:$Q$357,11,FALSE)</f>
        <v>2.2209940000000001</v>
      </c>
      <c r="G60" s="1">
        <f>VLOOKUP(A60,'ADM Data'!$A$2:$Q$357,12,FALSE)</f>
        <v>38.187845000000003</v>
      </c>
      <c r="H60" s="1">
        <f>VLOOKUP(A60,'ADM Data'!$A$2:$Q$357,13,FALSE)</f>
        <v>6</v>
      </c>
      <c r="I60" s="1">
        <f>VLOOKUP(A60,'ADM Data'!$A$2:$Q$357,14,FALSE)</f>
        <v>0</v>
      </c>
      <c r="J60" s="1">
        <f>VLOOKUP(A60,'ADM Data'!$A$2:$Q$357,15,FALSE)</f>
        <v>0</v>
      </c>
      <c r="K60" s="1">
        <f>VLOOKUP(A60,'ADM Data'!$A$2:$Q$357,16,FALSE)</f>
        <v>0</v>
      </c>
      <c r="L60" s="1">
        <f t="shared" si="0"/>
        <v>4457.16</v>
      </c>
      <c r="M60" s="1">
        <f t="shared" si="1"/>
        <v>194471.25</v>
      </c>
      <c r="N60" s="1">
        <f t="shared" si="2"/>
        <v>73408.02</v>
      </c>
      <c r="O60" s="1">
        <f t="shared" si="3"/>
        <v>0</v>
      </c>
      <c r="P60" s="1">
        <f t="shared" si="4"/>
        <v>0</v>
      </c>
      <c r="Q60" s="1">
        <f t="shared" si="5"/>
        <v>0</v>
      </c>
      <c r="R60" s="1">
        <f t="shared" si="6"/>
        <v>272336.43</v>
      </c>
      <c r="S60" s="6">
        <f t="shared" si="7"/>
        <v>46.408839</v>
      </c>
    </row>
    <row r="61" spans="1:19">
      <c r="A61" t="s">
        <v>213</v>
      </c>
      <c r="B61" t="s">
        <v>1863</v>
      </c>
      <c r="C61" t="s">
        <v>72</v>
      </c>
      <c r="D61" s="12" t="s">
        <v>1070</v>
      </c>
      <c r="E61" s="1">
        <v>0</v>
      </c>
      <c r="F61" s="1">
        <f>VLOOKUP(A61,'ADM Data'!$A$2:$Q$357,11,FALSE)</f>
        <v>1.25</v>
      </c>
      <c r="G61" s="1">
        <f>VLOOKUP(A61,'ADM Data'!$A$2:$Q$357,12,FALSE)</f>
        <v>8.1111109999999993</v>
      </c>
      <c r="H61" s="1">
        <f>VLOOKUP(A61,'ADM Data'!$A$2:$Q$357,13,FALSE)</f>
        <v>0</v>
      </c>
      <c r="I61" s="1">
        <f>VLOOKUP(A61,'ADM Data'!$A$2:$Q$357,14,FALSE)</f>
        <v>0</v>
      </c>
      <c r="J61" s="1">
        <f>VLOOKUP(A61,'ADM Data'!$A$2:$Q$357,15,FALSE)</f>
        <v>0</v>
      </c>
      <c r="K61" s="1">
        <f>VLOOKUP(A61,'ADM Data'!$A$2:$Q$357,16,FALSE)</f>
        <v>1</v>
      </c>
      <c r="L61" s="1">
        <f t="shared" si="0"/>
        <v>2508.54</v>
      </c>
      <c r="M61" s="1">
        <f t="shared" si="1"/>
        <v>41305.760000000002</v>
      </c>
      <c r="N61" s="1">
        <f t="shared" si="2"/>
        <v>0</v>
      </c>
      <c r="O61" s="1">
        <f t="shared" si="3"/>
        <v>0</v>
      </c>
      <c r="P61" s="1">
        <f t="shared" si="4"/>
        <v>0</v>
      </c>
      <c r="Q61" s="1">
        <f t="shared" si="5"/>
        <v>32598.86</v>
      </c>
      <c r="R61" s="1">
        <f t="shared" si="6"/>
        <v>76413.16</v>
      </c>
      <c r="S61" s="6">
        <f t="shared" si="7"/>
        <v>10.361110999999999</v>
      </c>
    </row>
    <row r="62" spans="1:19">
      <c r="A62" t="s">
        <v>215</v>
      </c>
      <c r="B62" t="s">
        <v>1864</v>
      </c>
      <c r="C62" t="s">
        <v>72</v>
      </c>
      <c r="D62" s="12" t="s">
        <v>1070</v>
      </c>
      <c r="E62" s="1">
        <v>0</v>
      </c>
      <c r="F62" s="1">
        <f>VLOOKUP(A62,'ADM Data'!$A$2:$Q$357,11,FALSE)</f>
        <v>0</v>
      </c>
      <c r="G62" s="1">
        <f>VLOOKUP(A62,'ADM Data'!$A$2:$Q$357,12,FALSE)</f>
        <v>16.468643</v>
      </c>
      <c r="H62" s="1">
        <f>VLOOKUP(A62,'ADM Data'!$A$2:$Q$357,13,FALSE)</f>
        <v>3.9766080000000001</v>
      </c>
      <c r="I62" s="1">
        <f>VLOOKUP(A62,'ADM Data'!$A$2:$Q$357,14,FALSE)</f>
        <v>1</v>
      </c>
      <c r="J62" s="1">
        <f>VLOOKUP(A62,'ADM Data'!$A$2:$Q$357,15,FALSE)</f>
        <v>0</v>
      </c>
      <c r="K62" s="1">
        <f>VLOOKUP(A62,'ADM Data'!$A$2:$Q$357,16,FALSE)</f>
        <v>0</v>
      </c>
      <c r="L62" s="1">
        <f t="shared" si="0"/>
        <v>0</v>
      </c>
      <c r="M62" s="1">
        <f t="shared" si="1"/>
        <v>83866.41</v>
      </c>
      <c r="N62" s="1">
        <f t="shared" si="2"/>
        <v>48652.49</v>
      </c>
      <c r="O62" s="1">
        <f t="shared" si="3"/>
        <v>16328.277732000002</v>
      </c>
      <c r="P62" s="1">
        <f t="shared" si="4"/>
        <v>0</v>
      </c>
      <c r="Q62" s="1">
        <f t="shared" si="5"/>
        <v>0</v>
      </c>
      <c r="R62" s="1">
        <f t="shared" si="6"/>
        <v>148847.17773200001</v>
      </c>
      <c r="S62" s="6">
        <f t="shared" si="7"/>
        <v>21.445250999999999</v>
      </c>
    </row>
    <row r="63" spans="1:19">
      <c r="A63" t="s">
        <v>217</v>
      </c>
      <c r="B63" t="s">
        <v>1865</v>
      </c>
      <c r="C63" t="s">
        <v>68</v>
      </c>
      <c r="D63" s="12" t="s">
        <v>1070</v>
      </c>
      <c r="E63" s="1">
        <v>0</v>
      </c>
      <c r="F63" s="1">
        <f>VLOOKUP(A63,'ADM Data'!$A$2:$Q$357,11,FALSE)</f>
        <v>6.3426099999999996</v>
      </c>
      <c r="G63" s="1">
        <f>VLOOKUP(A63,'ADM Data'!$A$2:$Q$357,12,FALSE)</f>
        <v>21.752400000000002</v>
      </c>
      <c r="H63" s="1">
        <f>VLOOKUP(A63,'ADM Data'!$A$2:$Q$357,13,FALSE)</f>
        <v>0</v>
      </c>
      <c r="I63" s="1">
        <f>VLOOKUP(A63,'ADM Data'!$A$2:$Q$357,14,FALSE)</f>
        <v>0</v>
      </c>
      <c r="J63" s="1">
        <f>VLOOKUP(A63,'ADM Data'!$A$2:$Q$357,15,FALSE)</f>
        <v>0</v>
      </c>
      <c r="K63" s="1">
        <f>VLOOKUP(A63,'ADM Data'!$A$2:$Q$357,16,FALSE)</f>
        <v>0</v>
      </c>
      <c r="L63" s="1">
        <f t="shared" si="0"/>
        <v>12728.55</v>
      </c>
      <c r="M63" s="1">
        <f t="shared" si="1"/>
        <v>110773.9</v>
      </c>
      <c r="N63" s="1">
        <f t="shared" si="2"/>
        <v>0</v>
      </c>
      <c r="O63" s="1">
        <f t="shared" si="3"/>
        <v>0</v>
      </c>
      <c r="P63" s="1">
        <f t="shared" si="4"/>
        <v>0</v>
      </c>
      <c r="Q63" s="1">
        <f t="shared" si="5"/>
        <v>0</v>
      </c>
      <c r="R63" s="1">
        <f t="shared" si="6"/>
        <v>123502.45</v>
      </c>
      <c r="S63" s="6">
        <f t="shared" si="7"/>
        <v>28.095010000000002</v>
      </c>
    </row>
    <row r="64" spans="1:19">
      <c r="A64" t="s">
        <v>219</v>
      </c>
      <c r="B64" t="s">
        <v>1866</v>
      </c>
      <c r="C64" t="s">
        <v>80</v>
      </c>
      <c r="D64" s="12" t="s">
        <v>1070</v>
      </c>
      <c r="E64" s="1">
        <v>0</v>
      </c>
      <c r="F64" s="1">
        <f>VLOOKUP(A64,'ADM Data'!$A$2:$Q$357,11,FALSE)</f>
        <v>2.8007049999999998</v>
      </c>
      <c r="G64" s="1">
        <f>VLOOKUP(A64,'ADM Data'!$A$2:$Q$357,12,FALSE)</f>
        <v>23.860896</v>
      </c>
      <c r="H64" s="1">
        <f>VLOOKUP(A64,'ADM Data'!$A$2:$Q$357,13,FALSE)</f>
        <v>0</v>
      </c>
      <c r="I64" s="1">
        <f>VLOOKUP(A64,'ADM Data'!$A$2:$Q$357,14,FALSE)</f>
        <v>0</v>
      </c>
      <c r="J64" s="1">
        <f>VLOOKUP(A64,'ADM Data'!$A$2:$Q$357,15,FALSE)</f>
        <v>0</v>
      </c>
      <c r="K64" s="1">
        <f>VLOOKUP(A64,'ADM Data'!$A$2:$Q$357,16,FALSE)</f>
        <v>3</v>
      </c>
      <c r="L64" s="1">
        <f t="shared" si="0"/>
        <v>5620.54</v>
      </c>
      <c r="M64" s="1">
        <f t="shared" si="1"/>
        <v>121511.39</v>
      </c>
      <c r="N64" s="1">
        <f t="shared" si="2"/>
        <v>0</v>
      </c>
      <c r="O64" s="1">
        <f t="shared" si="3"/>
        <v>0</v>
      </c>
      <c r="P64" s="1">
        <f t="shared" si="4"/>
        <v>0</v>
      </c>
      <c r="Q64" s="1">
        <f t="shared" si="5"/>
        <v>97796.59</v>
      </c>
      <c r="R64" s="1">
        <f t="shared" si="6"/>
        <v>224928.52</v>
      </c>
      <c r="S64" s="6">
        <f t="shared" si="7"/>
        <v>29.661601000000001</v>
      </c>
    </row>
    <row r="65" spans="1:19">
      <c r="A65" t="s">
        <v>221</v>
      </c>
      <c r="B65" t="s">
        <v>222</v>
      </c>
      <c r="C65" t="s">
        <v>68</v>
      </c>
      <c r="D65" s="12" t="s">
        <v>1070</v>
      </c>
      <c r="E65" s="1">
        <v>0</v>
      </c>
      <c r="F65" s="1">
        <f>VLOOKUP(A65,'ADM Data'!$A$2:$Q$357,11,FALSE)</f>
        <v>6.4745780000000002</v>
      </c>
      <c r="G65" s="1">
        <f>VLOOKUP(A65,'ADM Data'!$A$2:$Q$357,12,FALSE)</f>
        <v>28.806370000000001</v>
      </c>
      <c r="H65" s="1">
        <f>VLOOKUP(A65,'ADM Data'!$A$2:$Q$357,13,FALSE)</f>
        <v>2.1525430000000001</v>
      </c>
      <c r="I65" s="1">
        <f>VLOOKUP(A65,'ADM Data'!$A$2:$Q$357,14,FALSE)</f>
        <v>0</v>
      </c>
      <c r="J65" s="1">
        <f>VLOOKUP(A65,'ADM Data'!$A$2:$Q$357,15,FALSE)</f>
        <v>0</v>
      </c>
      <c r="K65" s="1">
        <f>VLOOKUP(A65,'ADM Data'!$A$2:$Q$357,16,FALSE)</f>
        <v>0.96610200000000002</v>
      </c>
      <c r="L65" s="1">
        <f t="shared" si="0"/>
        <v>12993.39</v>
      </c>
      <c r="M65" s="1">
        <f t="shared" si="1"/>
        <v>146696.17000000001</v>
      </c>
      <c r="N65" s="1">
        <f t="shared" si="2"/>
        <v>26335.65</v>
      </c>
      <c r="O65" s="1">
        <f t="shared" si="3"/>
        <v>0</v>
      </c>
      <c r="P65" s="1">
        <f t="shared" si="4"/>
        <v>0</v>
      </c>
      <c r="Q65" s="1">
        <f t="shared" si="5"/>
        <v>31493.83</v>
      </c>
      <c r="R65" s="1">
        <f t="shared" si="6"/>
        <v>217519.03999999998</v>
      </c>
      <c r="S65" s="6">
        <f t="shared" si="7"/>
        <v>38.399593000000003</v>
      </c>
    </row>
    <row r="66" spans="1:19">
      <c r="A66" t="s">
        <v>223</v>
      </c>
      <c r="B66" t="s">
        <v>224</v>
      </c>
      <c r="C66" t="s">
        <v>108</v>
      </c>
      <c r="D66" s="12" t="s">
        <v>1070</v>
      </c>
      <c r="E66" s="1">
        <v>0</v>
      </c>
      <c r="F66" s="1">
        <f>VLOOKUP(A66,'ADM Data'!$A$2:$Q$357,11,FALSE)</f>
        <v>4.7740109999999998</v>
      </c>
      <c r="G66" s="1">
        <f>VLOOKUP(A66,'ADM Data'!$A$2:$Q$357,12,FALSE)</f>
        <v>44.796612000000003</v>
      </c>
      <c r="H66" s="1">
        <f>VLOOKUP(A66,'ADM Data'!$A$2:$Q$357,13,FALSE)</f>
        <v>1.9209039999999999</v>
      </c>
      <c r="I66" s="1">
        <f>VLOOKUP(A66,'ADM Data'!$A$2:$Q$357,14,FALSE)</f>
        <v>0.85310699999999995</v>
      </c>
      <c r="J66" s="1">
        <f>VLOOKUP(A66,'ADM Data'!$A$2:$Q$357,15,FALSE)</f>
        <v>2.8813559999999998</v>
      </c>
      <c r="K66" s="1">
        <f>VLOOKUP(A66,'ADM Data'!$A$2:$Q$357,16,FALSE)</f>
        <v>10.158189999999999</v>
      </c>
      <c r="L66" s="1">
        <f t="shared" si="0"/>
        <v>9580.64</v>
      </c>
      <c r="M66" s="1">
        <f t="shared" si="1"/>
        <v>228126.34</v>
      </c>
      <c r="N66" s="1">
        <f t="shared" si="2"/>
        <v>23501.63</v>
      </c>
      <c r="O66" s="1">
        <f t="shared" si="3"/>
        <v>13929.768031113324</v>
      </c>
      <c r="P66" s="1">
        <f t="shared" si="4"/>
        <v>63713.23</v>
      </c>
      <c r="Q66" s="1">
        <f t="shared" si="5"/>
        <v>331145.46000000002</v>
      </c>
      <c r="R66" s="1">
        <f t="shared" si="6"/>
        <v>669997.06803111336</v>
      </c>
      <c r="S66" s="6">
        <f t="shared" si="7"/>
        <v>65.384180000000001</v>
      </c>
    </row>
    <row r="67" spans="1:19">
      <c r="A67" t="s">
        <v>225</v>
      </c>
      <c r="B67" t="s">
        <v>1867</v>
      </c>
      <c r="C67" t="s">
        <v>80</v>
      </c>
      <c r="D67" s="12" t="s">
        <v>1070</v>
      </c>
      <c r="E67" s="1">
        <v>0</v>
      </c>
      <c r="F67" s="1">
        <f>VLOOKUP(A67,'ADM Data'!$A$2:$Q$357,11,FALSE)</f>
        <v>3</v>
      </c>
      <c r="G67" s="1">
        <f>VLOOKUP(A67,'ADM Data'!$A$2:$Q$357,12,FALSE)</f>
        <v>19.251428000000001</v>
      </c>
      <c r="H67" s="1">
        <f>VLOOKUP(A67,'ADM Data'!$A$2:$Q$357,13,FALSE)</f>
        <v>1.0571429999999999</v>
      </c>
      <c r="I67" s="1">
        <f>VLOOKUP(A67,'ADM Data'!$A$2:$Q$357,14,FALSE)</f>
        <v>0</v>
      </c>
      <c r="J67" s="1">
        <f>VLOOKUP(A67,'ADM Data'!$A$2:$Q$357,15,FALSE)</f>
        <v>1</v>
      </c>
      <c r="K67" s="1">
        <f>VLOOKUP(A67,'ADM Data'!$A$2:$Q$357,16,FALSE)</f>
        <v>1</v>
      </c>
      <c r="L67" s="1">
        <f t="shared" si="0"/>
        <v>6020.5</v>
      </c>
      <c r="M67" s="1">
        <f t="shared" si="1"/>
        <v>98037.72</v>
      </c>
      <c r="N67" s="1">
        <f t="shared" si="2"/>
        <v>12933.8</v>
      </c>
      <c r="O67" s="1">
        <f t="shared" si="3"/>
        <v>0</v>
      </c>
      <c r="P67" s="1">
        <f t="shared" si="4"/>
        <v>22112.240000000002</v>
      </c>
      <c r="Q67" s="1">
        <f t="shared" si="5"/>
        <v>32598.86</v>
      </c>
      <c r="R67" s="1">
        <f t="shared" si="6"/>
        <v>171703.12</v>
      </c>
      <c r="S67" s="6">
        <f t="shared" si="7"/>
        <v>25.308571000000001</v>
      </c>
    </row>
    <row r="68" spans="1:19">
      <c r="A68" t="s">
        <v>227</v>
      </c>
      <c r="B68" t="s">
        <v>228</v>
      </c>
      <c r="C68" t="s">
        <v>93</v>
      </c>
      <c r="D68" s="12" t="s">
        <v>1070</v>
      </c>
      <c r="E68" s="1">
        <v>0</v>
      </c>
      <c r="F68" s="1">
        <f>VLOOKUP(A68,'ADM Data'!$A$2:$Q$357,11,FALSE)</f>
        <v>4.063218</v>
      </c>
      <c r="G68" s="1">
        <f>VLOOKUP(A68,'ADM Data'!$A$2:$Q$357,12,FALSE)</f>
        <v>11.701148999999999</v>
      </c>
      <c r="H68" s="1">
        <f>VLOOKUP(A68,'ADM Data'!$A$2:$Q$357,13,FALSE)</f>
        <v>0</v>
      </c>
      <c r="I68" s="1">
        <f>VLOOKUP(A68,'ADM Data'!$A$2:$Q$357,14,FALSE)</f>
        <v>0</v>
      </c>
      <c r="J68" s="1">
        <f>VLOOKUP(A68,'ADM Data'!$A$2:$Q$357,15,FALSE)</f>
        <v>2.643678</v>
      </c>
      <c r="K68" s="1">
        <f>VLOOKUP(A68,'ADM Data'!$A$2:$Q$357,16,FALSE)</f>
        <v>1.137931</v>
      </c>
      <c r="L68" s="1">
        <f t="shared" si="0"/>
        <v>8154.2</v>
      </c>
      <c r="M68" s="1">
        <f t="shared" si="1"/>
        <v>59587.99</v>
      </c>
      <c r="N68" s="1">
        <f t="shared" si="2"/>
        <v>0</v>
      </c>
      <c r="O68" s="1">
        <f t="shared" si="3"/>
        <v>0</v>
      </c>
      <c r="P68" s="1">
        <f t="shared" si="4"/>
        <v>58457.64</v>
      </c>
      <c r="Q68" s="1">
        <f t="shared" si="5"/>
        <v>37095.26</v>
      </c>
      <c r="R68" s="1">
        <f t="shared" si="6"/>
        <v>163295.09</v>
      </c>
      <c r="S68" s="6">
        <f t="shared" si="7"/>
        <v>19.545976000000003</v>
      </c>
    </row>
    <row r="69" spans="1:19">
      <c r="A69" t="s">
        <v>231</v>
      </c>
      <c r="B69" t="s">
        <v>232</v>
      </c>
      <c r="C69" t="s">
        <v>93</v>
      </c>
      <c r="D69" s="12" t="s">
        <v>1070</v>
      </c>
      <c r="E69" s="1">
        <v>0</v>
      </c>
      <c r="F69" s="1">
        <f>VLOOKUP(A69,'ADM Data'!$A$2:$Q$357,11,FALSE)</f>
        <v>0</v>
      </c>
      <c r="G69" s="1">
        <f>VLOOKUP(A69,'ADM Data'!$A$2:$Q$357,12,FALSE)</f>
        <v>13.454545</v>
      </c>
      <c r="H69" s="1">
        <f>VLOOKUP(A69,'ADM Data'!$A$2:$Q$357,13,FALSE)</f>
        <v>1</v>
      </c>
      <c r="I69" s="1">
        <f>VLOOKUP(A69,'ADM Data'!$A$2:$Q$357,14,FALSE)</f>
        <v>3.2937059999999998</v>
      </c>
      <c r="J69" s="1">
        <f>VLOOKUP(A69,'ADM Data'!$A$2:$Q$357,15,FALSE)</f>
        <v>0</v>
      </c>
      <c r="K69" s="1">
        <f>VLOOKUP(A69,'ADM Data'!$A$2:$Q$357,16,FALSE)</f>
        <v>0</v>
      </c>
      <c r="L69" s="1">
        <f t="shared" ref="L69:L132" si="8">ROUND((F69*$L$2*$J$1),2)</f>
        <v>0</v>
      </c>
      <c r="M69" s="1">
        <f t="shared" ref="M69:M132" si="9">ROUND(G69*$M$2*$J$1,2)</f>
        <v>68517.149999999994</v>
      </c>
      <c r="N69" s="1">
        <f t="shared" ref="N69:N132" si="10">ROUND(H69*$J$1*$N$2,2)</f>
        <v>12234.67</v>
      </c>
      <c r="O69" s="1">
        <f t="shared" ref="O69:O132" si="11">I69*$J$1*$O$2</f>
        <v>53780.546335554791</v>
      </c>
      <c r="P69" s="1">
        <f t="shared" ref="P69:P132" si="12">ROUND(J69*$P$2*$J$1,2)</f>
        <v>0</v>
      </c>
      <c r="Q69" s="1">
        <f t="shared" ref="Q69:Q132" si="13">ROUND(K69*$Q$2*$J$1,2)</f>
        <v>0</v>
      </c>
      <c r="R69" s="1">
        <f t="shared" ref="R69:R132" si="14">L69+M69+N69+O69+P69+Q69</f>
        <v>134532.36633555478</v>
      </c>
      <c r="S69" s="6">
        <f t="shared" ref="S69:S132" si="15">F69+G69+H69+I69+J69+K69</f>
        <v>17.748251</v>
      </c>
    </row>
    <row r="70" spans="1:19">
      <c r="A70" t="s">
        <v>233</v>
      </c>
      <c r="B70" t="s">
        <v>234</v>
      </c>
      <c r="C70" t="s">
        <v>80</v>
      </c>
      <c r="D70" s="12" t="s">
        <v>1070</v>
      </c>
      <c r="E70" s="1">
        <v>0</v>
      </c>
      <c r="F70" s="1">
        <f>VLOOKUP(A70,'ADM Data'!$A$2:$Q$357,11,FALSE)</f>
        <v>0</v>
      </c>
      <c r="G70" s="1">
        <f>VLOOKUP(A70,'ADM Data'!$A$2:$Q$357,12,FALSE)</f>
        <v>16.366423999999999</v>
      </c>
      <c r="H70" s="1">
        <f>VLOOKUP(A70,'ADM Data'!$A$2:$Q$357,13,FALSE)</f>
        <v>1.413257</v>
      </c>
      <c r="I70" s="1">
        <f>VLOOKUP(A70,'ADM Data'!$A$2:$Q$357,14,FALSE)</f>
        <v>0</v>
      </c>
      <c r="J70" s="1">
        <f>VLOOKUP(A70,'ADM Data'!$A$2:$Q$357,15,FALSE)</f>
        <v>0</v>
      </c>
      <c r="K70" s="1">
        <f>VLOOKUP(A70,'ADM Data'!$A$2:$Q$357,16,FALSE)</f>
        <v>0</v>
      </c>
      <c r="L70" s="1">
        <f t="shared" si="8"/>
        <v>0</v>
      </c>
      <c r="M70" s="1">
        <f t="shared" si="9"/>
        <v>83345.86</v>
      </c>
      <c r="N70" s="1">
        <f t="shared" si="10"/>
        <v>17290.73</v>
      </c>
      <c r="O70" s="1">
        <f t="shared" si="11"/>
        <v>0</v>
      </c>
      <c r="P70" s="1">
        <f t="shared" si="12"/>
        <v>0</v>
      </c>
      <c r="Q70" s="1">
        <f t="shared" si="13"/>
        <v>0</v>
      </c>
      <c r="R70" s="1">
        <f t="shared" si="14"/>
        <v>100636.59</v>
      </c>
      <c r="S70" s="6">
        <f t="shared" si="15"/>
        <v>17.779681</v>
      </c>
    </row>
    <row r="71" spans="1:19">
      <c r="A71" t="s">
        <v>235</v>
      </c>
      <c r="B71" t="s">
        <v>1868</v>
      </c>
      <c r="C71" t="s">
        <v>93</v>
      </c>
      <c r="D71" s="12" t="s">
        <v>1070</v>
      </c>
      <c r="E71" s="1">
        <v>0</v>
      </c>
      <c r="F71" s="1">
        <f>VLOOKUP(A71,'ADM Data'!$A$2:$Q$357,11,FALSE)</f>
        <v>0</v>
      </c>
      <c r="G71" s="1">
        <f>VLOOKUP(A71,'ADM Data'!$A$2:$Q$357,12,FALSE)</f>
        <v>4.2666659999999998</v>
      </c>
      <c r="H71" s="1">
        <f>VLOOKUP(A71,'ADM Data'!$A$2:$Q$357,13,FALSE)</f>
        <v>0</v>
      </c>
      <c r="I71" s="1">
        <f>VLOOKUP(A71,'ADM Data'!$A$2:$Q$357,14,FALSE)</f>
        <v>0</v>
      </c>
      <c r="J71" s="1">
        <f>VLOOKUP(A71,'ADM Data'!$A$2:$Q$357,15,FALSE)</f>
        <v>0</v>
      </c>
      <c r="K71" s="1">
        <f>VLOOKUP(A71,'ADM Data'!$A$2:$Q$357,16,FALSE)</f>
        <v>0</v>
      </c>
      <c r="L71" s="1">
        <f t="shared" si="8"/>
        <v>0</v>
      </c>
      <c r="M71" s="1">
        <f t="shared" si="9"/>
        <v>21727.96</v>
      </c>
      <c r="N71" s="1">
        <f t="shared" si="10"/>
        <v>0</v>
      </c>
      <c r="O71" s="1">
        <f t="shared" si="11"/>
        <v>0</v>
      </c>
      <c r="P71" s="1">
        <f t="shared" si="12"/>
        <v>0</v>
      </c>
      <c r="Q71" s="1">
        <f t="shared" si="13"/>
        <v>0</v>
      </c>
      <c r="R71" s="1">
        <f t="shared" si="14"/>
        <v>21727.96</v>
      </c>
      <c r="S71" s="6">
        <f t="shared" si="15"/>
        <v>4.2666659999999998</v>
      </c>
    </row>
    <row r="72" spans="1:19">
      <c r="A72" t="s">
        <v>237</v>
      </c>
      <c r="B72" t="s">
        <v>1869</v>
      </c>
      <c r="C72" t="s">
        <v>239</v>
      </c>
      <c r="D72" s="12" t="s">
        <v>1070</v>
      </c>
      <c r="E72" s="1">
        <v>0</v>
      </c>
      <c r="F72" s="1">
        <f>VLOOKUP(A72,'ADM Data'!$A$2:$Q$357,11,FALSE)</f>
        <v>6.9778900000000004</v>
      </c>
      <c r="G72" s="1">
        <f>VLOOKUP(A72,'ADM Data'!$A$2:$Q$357,12,FALSE)</f>
        <v>36.335295000000002</v>
      </c>
      <c r="H72" s="1">
        <f>VLOOKUP(A72,'ADM Data'!$A$2:$Q$357,13,FALSE)</f>
        <v>3.2588240000000002</v>
      </c>
      <c r="I72" s="1">
        <f>VLOOKUP(A72,'ADM Data'!$A$2:$Q$357,14,FALSE)</f>
        <v>0</v>
      </c>
      <c r="J72" s="1">
        <f>VLOOKUP(A72,'ADM Data'!$A$2:$Q$357,15,FALSE)</f>
        <v>0</v>
      </c>
      <c r="K72" s="1">
        <f>VLOOKUP(A72,'ADM Data'!$A$2:$Q$357,16,FALSE)</f>
        <v>6.9882359999999997</v>
      </c>
      <c r="L72" s="1">
        <f t="shared" si="8"/>
        <v>14003.45</v>
      </c>
      <c r="M72" s="1">
        <f t="shared" si="9"/>
        <v>185037.16</v>
      </c>
      <c r="N72" s="1">
        <f t="shared" si="10"/>
        <v>39870.639999999999</v>
      </c>
      <c r="O72" s="1">
        <f t="shared" si="11"/>
        <v>0</v>
      </c>
      <c r="P72" s="1">
        <f t="shared" si="12"/>
        <v>0</v>
      </c>
      <c r="Q72" s="1">
        <f t="shared" si="13"/>
        <v>227808.56</v>
      </c>
      <c r="R72" s="1">
        <f t="shared" si="14"/>
        <v>466719.81</v>
      </c>
      <c r="S72" s="6">
        <f t="shared" si="15"/>
        <v>53.560245000000002</v>
      </c>
    </row>
    <row r="73" spans="1:19">
      <c r="A73" t="s">
        <v>240</v>
      </c>
      <c r="B73" t="s">
        <v>1870</v>
      </c>
      <c r="C73" t="s">
        <v>68</v>
      </c>
      <c r="D73" s="12" t="s">
        <v>1070</v>
      </c>
      <c r="E73" s="1">
        <v>0</v>
      </c>
      <c r="F73" s="1">
        <f>VLOOKUP(A73,'ADM Data'!$A$2:$Q$357,11,FALSE)</f>
        <v>0</v>
      </c>
      <c r="G73" s="1">
        <f>VLOOKUP(A73,'ADM Data'!$A$2:$Q$357,12,FALSE)</f>
        <v>48.902436000000002</v>
      </c>
      <c r="H73" s="1">
        <f>VLOOKUP(A73,'ADM Data'!$A$2:$Q$357,13,FALSE)</f>
        <v>2</v>
      </c>
      <c r="I73" s="1">
        <f>VLOOKUP(A73,'ADM Data'!$A$2:$Q$357,14,FALSE)</f>
        <v>0</v>
      </c>
      <c r="J73" s="1">
        <f>VLOOKUP(A73,'ADM Data'!$A$2:$Q$357,15,FALSE)</f>
        <v>1</v>
      </c>
      <c r="K73" s="1">
        <f>VLOOKUP(A73,'ADM Data'!$A$2:$Q$357,16,FALSE)</f>
        <v>9.9288360000000004</v>
      </c>
      <c r="L73" s="1">
        <f t="shared" si="8"/>
        <v>0</v>
      </c>
      <c r="M73" s="1">
        <f t="shared" si="9"/>
        <v>249035.21</v>
      </c>
      <c r="N73" s="1">
        <f t="shared" si="10"/>
        <v>24469.34</v>
      </c>
      <c r="O73" s="1">
        <f t="shared" si="11"/>
        <v>0</v>
      </c>
      <c r="P73" s="1">
        <f t="shared" si="12"/>
        <v>22112.240000000002</v>
      </c>
      <c r="Q73" s="1">
        <f t="shared" si="13"/>
        <v>323668.78000000003</v>
      </c>
      <c r="R73" s="1">
        <f t="shared" si="14"/>
        <v>619285.57000000007</v>
      </c>
      <c r="S73" s="6">
        <f t="shared" si="15"/>
        <v>61.831271999999998</v>
      </c>
    </row>
    <row r="74" spans="1:19">
      <c r="A74" t="s">
        <v>242</v>
      </c>
      <c r="B74" t="s">
        <v>1871</v>
      </c>
      <c r="C74" t="s">
        <v>93</v>
      </c>
      <c r="D74" s="12" t="s">
        <v>1070</v>
      </c>
      <c r="E74" s="1">
        <v>0</v>
      </c>
      <c r="F74" s="1">
        <f>VLOOKUP(A74,'ADM Data'!$A$2:$Q$357,11,FALSE)</f>
        <v>13.885396</v>
      </c>
      <c r="G74" s="1">
        <f>VLOOKUP(A74,'ADM Data'!$A$2:$Q$357,12,FALSE)</f>
        <v>41.870370000000001</v>
      </c>
      <c r="H74" s="1">
        <f>VLOOKUP(A74,'ADM Data'!$A$2:$Q$357,13,FALSE)</f>
        <v>2</v>
      </c>
      <c r="I74" s="1">
        <f>VLOOKUP(A74,'ADM Data'!$A$2:$Q$357,14,FALSE)</f>
        <v>0</v>
      </c>
      <c r="J74" s="1">
        <f>VLOOKUP(A74,'ADM Data'!$A$2:$Q$357,15,FALSE)</f>
        <v>0</v>
      </c>
      <c r="K74" s="1">
        <f>VLOOKUP(A74,'ADM Data'!$A$2:$Q$357,16,FALSE)</f>
        <v>7</v>
      </c>
      <c r="L74" s="1">
        <f t="shared" si="8"/>
        <v>27865.66</v>
      </c>
      <c r="M74" s="1">
        <f t="shared" si="9"/>
        <v>213224.47</v>
      </c>
      <c r="N74" s="1">
        <f t="shared" si="10"/>
        <v>24469.34</v>
      </c>
      <c r="O74" s="1">
        <f t="shared" si="11"/>
        <v>0</v>
      </c>
      <c r="P74" s="1">
        <f t="shared" si="12"/>
        <v>0</v>
      </c>
      <c r="Q74" s="1">
        <f t="shared" si="13"/>
        <v>228192.05</v>
      </c>
      <c r="R74" s="1">
        <f t="shared" si="14"/>
        <v>493751.52</v>
      </c>
      <c r="S74" s="6">
        <f t="shared" si="15"/>
        <v>64.755765999999994</v>
      </c>
    </row>
    <row r="75" spans="1:19">
      <c r="A75" t="s">
        <v>244</v>
      </c>
      <c r="B75" t="s">
        <v>1872</v>
      </c>
      <c r="C75" t="s">
        <v>75</v>
      </c>
      <c r="D75" s="12" t="s">
        <v>1070</v>
      </c>
      <c r="E75" s="1">
        <v>0</v>
      </c>
      <c r="F75" s="1">
        <f>VLOOKUP(A75,'ADM Data'!$A$2:$Q$357,11,FALSE)</f>
        <v>8.2962959999999999</v>
      </c>
      <c r="G75" s="1">
        <f>VLOOKUP(A75,'ADM Data'!$A$2:$Q$357,12,FALSE)</f>
        <v>36</v>
      </c>
      <c r="H75" s="1">
        <f>VLOOKUP(A75,'ADM Data'!$A$2:$Q$357,13,FALSE)</f>
        <v>2</v>
      </c>
      <c r="I75" s="1">
        <f>VLOOKUP(A75,'ADM Data'!$A$2:$Q$357,14,FALSE)</f>
        <v>0</v>
      </c>
      <c r="J75" s="1">
        <f>VLOOKUP(A75,'ADM Data'!$A$2:$Q$357,15,FALSE)</f>
        <v>0</v>
      </c>
      <c r="K75" s="1">
        <f>VLOOKUP(A75,'ADM Data'!$A$2:$Q$357,16,FALSE)</f>
        <v>3.1666669999999999</v>
      </c>
      <c r="L75" s="1">
        <f t="shared" si="8"/>
        <v>16649.27</v>
      </c>
      <c r="M75" s="1">
        <f t="shared" si="9"/>
        <v>183329.67</v>
      </c>
      <c r="N75" s="1">
        <f t="shared" si="10"/>
        <v>24469.34</v>
      </c>
      <c r="O75" s="1">
        <f t="shared" si="11"/>
        <v>0</v>
      </c>
      <c r="P75" s="1">
        <f t="shared" si="12"/>
        <v>0</v>
      </c>
      <c r="Q75" s="1">
        <f t="shared" si="13"/>
        <v>103229.75</v>
      </c>
      <c r="R75" s="1">
        <f t="shared" si="14"/>
        <v>327678.03000000003</v>
      </c>
      <c r="S75" s="6">
        <f t="shared" si="15"/>
        <v>49.462962999999995</v>
      </c>
    </row>
    <row r="76" spans="1:19">
      <c r="A76" t="s">
        <v>246</v>
      </c>
      <c r="B76" t="s">
        <v>1873</v>
      </c>
      <c r="C76" t="s">
        <v>108</v>
      </c>
      <c r="D76" s="12" t="s">
        <v>1070</v>
      </c>
      <c r="E76" s="1">
        <v>0</v>
      </c>
      <c r="F76" s="1">
        <f>VLOOKUP(A76,'ADM Data'!$A$2:$Q$357,11,FALSE)</f>
        <v>4.2865500000000001</v>
      </c>
      <c r="G76" s="1">
        <f>VLOOKUP(A76,'ADM Data'!$A$2:$Q$357,12,FALSE)</f>
        <v>16.894736999999999</v>
      </c>
      <c r="H76" s="1">
        <f>VLOOKUP(A76,'ADM Data'!$A$2:$Q$357,13,FALSE)</f>
        <v>0.94736799999999999</v>
      </c>
      <c r="I76" s="1">
        <f>VLOOKUP(A76,'ADM Data'!$A$2:$Q$357,14,FALSE)</f>
        <v>0</v>
      </c>
      <c r="J76" s="1">
        <f>VLOOKUP(A76,'ADM Data'!$A$2:$Q$357,15,FALSE)</f>
        <v>0</v>
      </c>
      <c r="K76" s="1">
        <f>VLOOKUP(A76,'ADM Data'!$A$2:$Q$357,16,FALSE)</f>
        <v>2</v>
      </c>
      <c r="L76" s="1">
        <f t="shared" si="8"/>
        <v>8602.39</v>
      </c>
      <c r="M76" s="1">
        <f t="shared" si="9"/>
        <v>86036.29</v>
      </c>
      <c r="N76" s="1">
        <f t="shared" si="10"/>
        <v>11590.73</v>
      </c>
      <c r="O76" s="1">
        <f t="shared" si="11"/>
        <v>0</v>
      </c>
      <c r="P76" s="1">
        <f t="shared" si="12"/>
        <v>0</v>
      </c>
      <c r="Q76" s="1">
        <f t="shared" si="13"/>
        <v>65197.73</v>
      </c>
      <c r="R76" s="1">
        <f t="shared" si="14"/>
        <v>171427.13999999998</v>
      </c>
      <c r="S76" s="6">
        <f t="shared" si="15"/>
        <v>24.128654999999998</v>
      </c>
    </row>
    <row r="77" spans="1:19">
      <c r="A77" t="s">
        <v>248</v>
      </c>
      <c r="B77" t="s">
        <v>1874</v>
      </c>
      <c r="C77" t="s">
        <v>80</v>
      </c>
      <c r="D77" s="12" t="s">
        <v>1070</v>
      </c>
      <c r="E77" s="1">
        <v>0</v>
      </c>
      <c r="F77" s="1">
        <f>VLOOKUP(A77,'ADM Data'!$A$2:$Q$357,11,FALSE)</f>
        <v>2.0457139999999998</v>
      </c>
      <c r="G77" s="1">
        <f>VLOOKUP(A77,'ADM Data'!$A$2:$Q$357,12,FALSE)</f>
        <v>33.794221</v>
      </c>
      <c r="H77" s="1">
        <f>VLOOKUP(A77,'ADM Data'!$A$2:$Q$357,13,FALSE)</f>
        <v>1</v>
      </c>
      <c r="I77" s="1">
        <f>VLOOKUP(A77,'ADM Data'!$A$2:$Q$357,14,FALSE)</f>
        <v>0</v>
      </c>
      <c r="J77" s="1">
        <f>VLOOKUP(A77,'ADM Data'!$A$2:$Q$357,15,FALSE)</f>
        <v>0</v>
      </c>
      <c r="K77" s="1">
        <f>VLOOKUP(A77,'ADM Data'!$A$2:$Q$357,16,FALSE)</f>
        <v>1.9142859999999999</v>
      </c>
      <c r="L77" s="1">
        <f t="shared" si="8"/>
        <v>4105.3999999999996</v>
      </c>
      <c r="M77" s="1">
        <f t="shared" si="9"/>
        <v>172096.76</v>
      </c>
      <c r="N77" s="1">
        <f t="shared" si="10"/>
        <v>12234.67</v>
      </c>
      <c r="O77" s="1">
        <f t="shared" si="11"/>
        <v>0</v>
      </c>
      <c r="P77" s="1">
        <f t="shared" si="12"/>
        <v>0</v>
      </c>
      <c r="Q77" s="1">
        <f t="shared" si="13"/>
        <v>62403.55</v>
      </c>
      <c r="R77" s="1">
        <f t="shared" si="14"/>
        <v>250840.38</v>
      </c>
      <c r="S77" s="6">
        <f t="shared" si="15"/>
        <v>38.754220999999994</v>
      </c>
    </row>
    <row r="78" spans="1:19">
      <c r="A78" t="s">
        <v>250</v>
      </c>
      <c r="B78" t="s">
        <v>1875</v>
      </c>
      <c r="C78" t="s">
        <v>93</v>
      </c>
      <c r="D78" s="12" t="s">
        <v>1070</v>
      </c>
      <c r="E78" s="1">
        <v>0</v>
      </c>
      <c r="F78" s="1">
        <f>VLOOKUP(A78,'ADM Data'!$A$2:$Q$357,11,FALSE)</f>
        <v>0</v>
      </c>
      <c r="G78" s="1">
        <f>VLOOKUP(A78,'ADM Data'!$A$2:$Q$357,12,FALSE)</f>
        <v>54.495308999999999</v>
      </c>
      <c r="H78" s="1">
        <f>VLOOKUP(A78,'ADM Data'!$A$2:$Q$357,13,FALSE)</f>
        <v>5.9992419999999997</v>
      </c>
      <c r="I78" s="1">
        <f>VLOOKUP(A78,'ADM Data'!$A$2:$Q$357,14,FALSE)</f>
        <v>0</v>
      </c>
      <c r="J78" s="1">
        <f>VLOOKUP(A78,'ADM Data'!$A$2:$Q$357,15,FALSE)</f>
        <v>0</v>
      </c>
      <c r="K78" s="1">
        <f>VLOOKUP(A78,'ADM Data'!$A$2:$Q$357,16,FALSE)</f>
        <v>3.9421240000000002</v>
      </c>
      <c r="L78" s="1">
        <f t="shared" si="8"/>
        <v>0</v>
      </c>
      <c r="M78" s="1">
        <f t="shared" si="9"/>
        <v>277516.86</v>
      </c>
      <c r="N78" s="1">
        <f t="shared" si="10"/>
        <v>73398.75</v>
      </c>
      <c r="O78" s="1">
        <f t="shared" si="11"/>
        <v>0</v>
      </c>
      <c r="P78" s="1">
        <f t="shared" si="12"/>
        <v>0</v>
      </c>
      <c r="Q78" s="1">
        <f t="shared" si="13"/>
        <v>128508.76</v>
      </c>
      <c r="R78" s="1">
        <f t="shared" si="14"/>
        <v>479424.37</v>
      </c>
      <c r="S78" s="6">
        <f t="shared" si="15"/>
        <v>64.436675000000008</v>
      </c>
    </row>
    <row r="79" spans="1:19">
      <c r="A79" t="s">
        <v>252</v>
      </c>
      <c r="B79" t="s">
        <v>253</v>
      </c>
      <c r="C79" t="s">
        <v>125</v>
      </c>
      <c r="D79" s="12" t="s">
        <v>1070</v>
      </c>
      <c r="E79" s="1">
        <v>0</v>
      </c>
      <c r="F79" s="1">
        <f>VLOOKUP(A79,'ADM Data'!$A$2:$Q$357,11,FALSE)</f>
        <v>3.6569769999999999</v>
      </c>
      <c r="G79" s="1">
        <f>VLOOKUP(A79,'ADM Data'!$A$2:$Q$357,12,FALSE)</f>
        <v>47.273254000000001</v>
      </c>
      <c r="H79" s="1">
        <f>VLOOKUP(A79,'ADM Data'!$A$2:$Q$357,13,FALSE)</f>
        <v>0</v>
      </c>
      <c r="I79" s="1">
        <f>VLOOKUP(A79,'ADM Data'!$A$2:$Q$357,14,FALSE)</f>
        <v>0</v>
      </c>
      <c r="J79" s="1">
        <f>VLOOKUP(A79,'ADM Data'!$A$2:$Q$357,15,FALSE)</f>
        <v>0</v>
      </c>
      <c r="K79" s="1">
        <f>VLOOKUP(A79,'ADM Data'!$A$2:$Q$357,16,FALSE)</f>
        <v>2.232558</v>
      </c>
      <c r="L79" s="1">
        <f t="shared" si="8"/>
        <v>7338.94</v>
      </c>
      <c r="M79" s="1">
        <f t="shared" si="9"/>
        <v>240738.61</v>
      </c>
      <c r="N79" s="1">
        <f t="shared" si="10"/>
        <v>0</v>
      </c>
      <c r="O79" s="1">
        <f t="shared" si="11"/>
        <v>0</v>
      </c>
      <c r="P79" s="1">
        <f t="shared" si="12"/>
        <v>0</v>
      </c>
      <c r="Q79" s="1">
        <f t="shared" si="13"/>
        <v>72778.86</v>
      </c>
      <c r="R79" s="1">
        <f t="shared" si="14"/>
        <v>320856.40999999997</v>
      </c>
      <c r="S79" s="6">
        <f t="shared" si="15"/>
        <v>53.162788999999997</v>
      </c>
    </row>
    <row r="80" spans="1:19">
      <c r="A80" t="s">
        <v>254</v>
      </c>
      <c r="B80" t="s">
        <v>1876</v>
      </c>
      <c r="C80" t="s">
        <v>98</v>
      </c>
      <c r="D80" s="12" t="s">
        <v>1070</v>
      </c>
      <c r="E80" s="1">
        <v>0</v>
      </c>
      <c r="F80" s="1">
        <f>VLOOKUP(A80,'ADM Data'!$A$2:$Q$357,11,FALSE)</f>
        <v>0</v>
      </c>
      <c r="G80" s="1">
        <f>VLOOKUP(A80,'ADM Data'!$A$2:$Q$357,12,FALSE)</f>
        <v>25.691859999999998</v>
      </c>
      <c r="H80" s="1">
        <f>VLOOKUP(A80,'ADM Data'!$A$2:$Q$357,13,FALSE)</f>
        <v>4.2848839999999999</v>
      </c>
      <c r="I80" s="1">
        <f>VLOOKUP(A80,'ADM Data'!$A$2:$Q$357,14,FALSE)</f>
        <v>0</v>
      </c>
      <c r="J80" s="1">
        <f>VLOOKUP(A80,'ADM Data'!$A$2:$Q$357,15,FALSE)</f>
        <v>0</v>
      </c>
      <c r="K80" s="1">
        <f>VLOOKUP(A80,'ADM Data'!$A$2:$Q$357,16,FALSE)</f>
        <v>0</v>
      </c>
      <c r="L80" s="1">
        <f t="shared" si="8"/>
        <v>0</v>
      </c>
      <c r="M80" s="1">
        <f t="shared" si="9"/>
        <v>130835.56</v>
      </c>
      <c r="N80" s="1">
        <f t="shared" si="10"/>
        <v>52424.14</v>
      </c>
      <c r="O80" s="1">
        <f t="shared" si="11"/>
        <v>0</v>
      </c>
      <c r="P80" s="1">
        <f t="shared" si="12"/>
        <v>0</v>
      </c>
      <c r="Q80" s="1">
        <f t="shared" si="13"/>
        <v>0</v>
      </c>
      <c r="R80" s="1">
        <f t="shared" si="14"/>
        <v>183259.7</v>
      </c>
      <c r="S80" s="6">
        <f t="shared" si="15"/>
        <v>29.976743999999997</v>
      </c>
    </row>
    <row r="81" spans="1:19">
      <c r="A81" t="s">
        <v>256</v>
      </c>
      <c r="B81" t="s">
        <v>257</v>
      </c>
      <c r="C81" t="s">
        <v>258</v>
      </c>
      <c r="D81" s="12" t="s">
        <v>1070</v>
      </c>
      <c r="E81" s="1">
        <v>0</v>
      </c>
      <c r="F81" s="1">
        <f>VLOOKUP(A81,'ADM Data'!$A$2:$Q$357,11,FALSE)</f>
        <v>6</v>
      </c>
      <c r="G81" s="1">
        <f>VLOOKUP(A81,'ADM Data'!$A$2:$Q$357,12,FALSE)</f>
        <v>29.745664999999999</v>
      </c>
      <c r="H81" s="1">
        <f>VLOOKUP(A81,'ADM Data'!$A$2:$Q$357,13,FALSE)</f>
        <v>0.26011600000000001</v>
      </c>
      <c r="I81" s="1">
        <f>VLOOKUP(A81,'ADM Data'!$A$2:$Q$357,14,FALSE)</f>
        <v>0</v>
      </c>
      <c r="J81" s="1">
        <f>VLOOKUP(A81,'ADM Data'!$A$2:$Q$357,15,FALSE)</f>
        <v>2.676301</v>
      </c>
      <c r="K81" s="1">
        <f>VLOOKUP(A81,'ADM Data'!$A$2:$Q$357,16,FALSE)</f>
        <v>4.9479769999999998</v>
      </c>
      <c r="L81" s="1">
        <f t="shared" si="8"/>
        <v>12040.99</v>
      </c>
      <c r="M81" s="1">
        <f t="shared" si="9"/>
        <v>151479.53</v>
      </c>
      <c r="N81" s="1">
        <f t="shared" si="10"/>
        <v>3182.43</v>
      </c>
      <c r="O81" s="1">
        <f t="shared" si="11"/>
        <v>0</v>
      </c>
      <c r="P81" s="1">
        <f t="shared" si="12"/>
        <v>59179.01</v>
      </c>
      <c r="Q81" s="1">
        <f t="shared" si="13"/>
        <v>161298.43</v>
      </c>
      <c r="R81" s="1">
        <f t="shared" si="14"/>
        <v>387180.39</v>
      </c>
      <c r="S81" s="6">
        <f t="shared" si="15"/>
        <v>43.630059000000003</v>
      </c>
    </row>
    <row r="82" spans="1:19">
      <c r="A82" t="s">
        <v>259</v>
      </c>
      <c r="B82" t="s">
        <v>260</v>
      </c>
      <c r="C82" t="s">
        <v>80</v>
      </c>
      <c r="D82" s="12" t="s">
        <v>1070</v>
      </c>
      <c r="E82" s="1">
        <v>0</v>
      </c>
      <c r="F82" s="1">
        <f>VLOOKUP(A82,'ADM Data'!$A$2:$Q$357,11,FALSE)</f>
        <v>6.6875</v>
      </c>
      <c r="G82" s="1">
        <f>VLOOKUP(A82,'ADM Data'!$A$2:$Q$357,12,FALSE)</f>
        <v>27.698865000000001</v>
      </c>
      <c r="H82" s="1">
        <f>VLOOKUP(A82,'ADM Data'!$A$2:$Q$357,13,FALSE)</f>
        <v>1.306818</v>
      </c>
      <c r="I82" s="1">
        <f>VLOOKUP(A82,'ADM Data'!$A$2:$Q$357,14,FALSE)</f>
        <v>0</v>
      </c>
      <c r="J82" s="1">
        <f>VLOOKUP(A82,'ADM Data'!$A$2:$Q$357,15,FALSE)</f>
        <v>0</v>
      </c>
      <c r="K82" s="1">
        <f>VLOOKUP(A82,'ADM Data'!$A$2:$Q$357,16,FALSE)</f>
        <v>0</v>
      </c>
      <c r="L82" s="1">
        <f t="shared" si="8"/>
        <v>13420.69</v>
      </c>
      <c r="M82" s="1">
        <f t="shared" si="9"/>
        <v>141056.22</v>
      </c>
      <c r="N82" s="1">
        <f t="shared" si="10"/>
        <v>15988.49</v>
      </c>
      <c r="O82" s="1">
        <f t="shared" si="11"/>
        <v>0</v>
      </c>
      <c r="P82" s="1">
        <f t="shared" si="12"/>
        <v>0</v>
      </c>
      <c r="Q82" s="1">
        <f t="shared" si="13"/>
        <v>0</v>
      </c>
      <c r="R82" s="1">
        <f t="shared" si="14"/>
        <v>170465.4</v>
      </c>
      <c r="S82" s="6">
        <f t="shared" si="15"/>
        <v>35.693182999999998</v>
      </c>
    </row>
    <row r="83" spans="1:19">
      <c r="A83" t="s">
        <v>261</v>
      </c>
      <c r="B83" t="s">
        <v>262</v>
      </c>
      <c r="C83" t="s">
        <v>93</v>
      </c>
      <c r="D83" s="12" t="s">
        <v>1070</v>
      </c>
      <c r="E83" s="1">
        <v>0</v>
      </c>
      <c r="F83" s="1">
        <f>VLOOKUP(A83,'ADM Data'!$A$2:$Q$357,11,FALSE)</f>
        <v>4</v>
      </c>
      <c r="G83" s="1">
        <f>VLOOKUP(A83,'ADM Data'!$A$2:$Q$357,12,FALSE)</f>
        <v>19.513622000000002</v>
      </c>
      <c r="H83" s="1">
        <f>VLOOKUP(A83,'ADM Data'!$A$2:$Q$357,13,FALSE)</f>
        <v>0</v>
      </c>
      <c r="I83" s="1">
        <f>VLOOKUP(A83,'ADM Data'!$A$2:$Q$357,14,FALSE)</f>
        <v>0</v>
      </c>
      <c r="J83" s="1">
        <f>VLOOKUP(A83,'ADM Data'!$A$2:$Q$357,15,FALSE)</f>
        <v>0</v>
      </c>
      <c r="K83" s="1">
        <f>VLOOKUP(A83,'ADM Data'!$A$2:$Q$357,16,FALSE)</f>
        <v>3.5192399999999999</v>
      </c>
      <c r="L83" s="1">
        <f t="shared" si="8"/>
        <v>8027.33</v>
      </c>
      <c r="M83" s="1">
        <f t="shared" si="9"/>
        <v>99372.94</v>
      </c>
      <c r="N83" s="1">
        <f t="shared" si="10"/>
        <v>0</v>
      </c>
      <c r="O83" s="1">
        <f t="shared" si="11"/>
        <v>0</v>
      </c>
      <c r="P83" s="1">
        <f t="shared" si="12"/>
        <v>0</v>
      </c>
      <c r="Q83" s="1">
        <f t="shared" si="13"/>
        <v>114723.23</v>
      </c>
      <c r="R83" s="1">
        <f t="shared" si="14"/>
        <v>222123.5</v>
      </c>
      <c r="S83" s="6">
        <f t="shared" si="15"/>
        <v>27.032862000000002</v>
      </c>
    </row>
    <row r="84" spans="1:19">
      <c r="A84" t="s">
        <v>263</v>
      </c>
      <c r="B84" t="s">
        <v>264</v>
      </c>
      <c r="C84" t="s">
        <v>93</v>
      </c>
      <c r="D84" s="12" t="s">
        <v>1070</v>
      </c>
      <c r="E84" s="1">
        <v>0</v>
      </c>
      <c r="F84" s="1">
        <f>VLOOKUP(A84,'ADM Data'!$A$2:$Q$357,11,FALSE)</f>
        <v>6.0536909999999997</v>
      </c>
      <c r="G84" s="1">
        <f>VLOOKUP(A84,'ADM Data'!$A$2:$Q$357,12,FALSE)</f>
        <v>45.388888000000001</v>
      </c>
      <c r="H84" s="1">
        <f>VLOOKUP(A84,'ADM Data'!$A$2:$Q$357,13,FALSE)</f>
        <v>1.6851849999999999</v>
      </c>
      <c r="I84" s="1">
        <f>VLOOKUP(A84,'ADM Data'!$A$2:$Q$357,14,FALSE)</f>
        <v>0</v>
      </c>
      <c r="J84" s="1">
        <f>VLOOKUP(A84,'ADM Data'!$A$2:$Q$357,15,FALSE)</f>
        <v>0</v>
      </c>
      <c r="K84" s="1">
        <f>VLOOKUP(A84,'ADM Data'!$A$2:$Q$357,16,FALSE)</f>
        <v>5.2592590000000001</v>
      </c>
      <c r="L84" s="1">
        <f t="shared" si="8"/>
        <v>12148.74</v>
      </c>
      <c r="M84" s="1">
        <f t="shared" si="9"/>
        <v>231142.5</v>
      </c>
      <c r="N84" s="1">
        <f t="shared" si="10"/>
        <v>20617.68</v>
      </c>
      <c r="O84" s="1">
        <f t="shared" si="11"/>
        <v>0</v>
      </c>
      <c r="P84" s="1">
        <f t="shared" si="12"/>
        <v>0</v>
      </c>
      <c r="Q84" s="1">
        <f t="shared" si="13"/>
        <v>171445.87</v>
      </c>
      <c r="R84" s="1">
        <f t="shared" si="14"/>
        <v>435354.79</v>
      </c>
      <c r="S84" s="6">
        <f t="shared" si="15"/>
        <v>58.387022999999999</v>
      </c>
    </row>
    <row r="85" spans="1:19">
      <c r="A85" t="s">
        <v>265</v>
      </c>
      <c r="B85" t="s">
        <v>1877</v>
      </c>
      <c r="C85" t="s">
        <v>93</v>
      </c>
      <c r="D85" s="12" t="s">
        <v>1070</v>
      </c>
      <c r="E85" s="1">
        <v>0</v>
      </c>
      <c r="F85" s="1">
        <f>VLOOKUP(A85,'ADM Data'!$A$2:$Q$357,11,FALSE)</f>
        <v>0</v>
      </c>
      <c r="G85" s="1">
        <f>VLOOKUP(A85,'ADM Data'!$A$2:$Q$357,12,FALSE)</f>
        <v>10.882106</v>
      </c>
      <c r="H85" s="1">
        <f>VLOOKUP(A85,'ADM Data'!$A$2:$Q$357,13,FALSE)</f>
        <v>2.8657360000000001</v>
      </c>
      <c r="I85" s="1">
        <f>VLOOKUP(A85,'ADM Data'!$A$2:$Q$357,14,FALSE)</f>
        <v>0</v>
      </c>
      <c r="J85" s="1">
        <f>VLOOKUP(A85,'ADM Data'!$A$2:$Q$357,15,FALSE)</f>
        <v>0</v>
      </c>
      <c r="K85" s="1">
        <f>VLOOKUP(A85,'ADM Data'!$A$2:$Q$357,16,FALSE)</f>
        <v>1.2012989999999999</v>
      </c>
      <c r="L85" s="1">
        <f t="shared" si="8"/>
        <v>0</v>
      </c>
      <c r="M85" s="1">
        <f t="shared" si="9"/>
        <v>55417.02</v>
      </c>
      <c r="N85" s="1">
        <f t="shared" si="10"/>
        <v>35061.33</v>
      </c>
      <c r="O85" s="1">
        <f t="shared" si="11"/>
        <v>0</v>
      </c>
      <c r="P85" s="1">
        <f t="shared" si="12"/>
        <v>0</v>
      </c>
      <c r="Q85" s="1">
        <f t="shared" si="13"/>
        <v>39160.980000000003</v>
      </c>
      <c r="R85" s="1">
        <f t="shared" si="14"/>
        <v>129639.33000000002</v>
      </c>
      <c r="S85" s="6">
        <f t="shared" si="15"/>
        <v>14.949141000000001</v>
      </c>
    </row>
    <row r="86" spans="1:19">
      <c r="A86" t="s">
        <v>267</v>
      </c>
      <c r="B86" t="s">
        <v>1878</v>
      </c>
      <c r="C86" t="s">
        <v>72</v>
      </c>
      <c r="D86" s="12" t="s">
        <v>1070</v>
      </c>
      <c r="E86" s="1">
        <v>0</v>
      </c>
      <c r="F86" s="1">
        <f>VLOOKUP(A86,'ADM Data'!$A$2:$Q$357,11,FALSE)</f>
        <v>1</v>
      </c>
      <c r="G86" s="1">
        <f>VLOOKUP(A86,'ADM Data'!$A$2:$Q$357,12,FALSE)</f>
        <v>27.049206000000002</v>
      </c>
      <c r="H86" s="1">
        <f>VLOOKUP(A86,'ADM Data'!$A$2:$Q$357,13,FALSE)</f>
        <v>1</v>
      </c>
      <c r="I86" s="1">
        <f>VLOOKUP(A86,'ADM Data'!$A$2:$Q$357,14,FALSE)</f>
        <v>0</v>
      </c>
      <c r="J86" s="1">
        <f>VLOOKUP(A86,'ADM Data'!$A$2:$Q$357,15,FALSE)</f>
        <v>0</v>
      </c>
      <c r="K86" s="1">
        <f>VLOOKUP(A86,'ADM Data'!$A$2:$Q$357,16,FALSE)</f>
        <v>0</v>
      </c>
      <c r="L86" s="1">
        <f t="shared" si="8"/>
        <v>2006.83</v>
      </c>
      <c r="M86" s="1">
        <f t="shared" si="9"/>
        <v>137747.82999999999</v>
      </c>
      <c r="N86" s="1">
        <f t="shared" si="10"/>
        <v>12234.67</v>
      </c>
      <c r="O86" s="1">
        <f t="shared" si="11"/>
        <v>0</v>
      </c>
      <c r="P86" s="1">
        <f t="shared" si="12"/>
        <v>0</v>
      </c>
      <c r="Q86" s="1">
        <f t="shared" si="13"/>
        <v>0</v>
      </c>
      <c r="R86" s="1">
        <f t="shared" si="14"/>
        <v>151989.32999999999</v>
      </c>
      <c r="S86" s="6">
        <f t="shared" si="15"/>
        <v>29.049206000000002</v>
      </c>
    </row>
    <row r="87" spans="1:19">
      <c r="A87" t="s">
        <v>269</v>
      </c>
      <c r="B87" t="s">
        <v>1879</v>
      </c>
      <c r="C87" t="s">
        <v>80</v>
      </c>
      <c r="D87" s="12" t="s">
        <v>1070</v>
      </c>
      <c r="E87" s="1">
        <v>0</v>
      </c>
      <c r="F87" s="1">
        <f>VLOOKUP(A87,'ADM Data'!$A$2:$Q$357,11,FALSE)</f>
        <v>1.7924519999999999</v>
      </c>
      <c r="G87" s="1">
        <f>VLOOKUP(A87,'ADM Data'!$A$2:$Q$357,12,FALSE)</f>
        <v>78.570993999999999</v>
      </c>
      <c r="H87" s="1">
        <f>VLOOKUP(A87,'ADM Data'!$A$2:$Q$357,13,FALSE)</f>
        <v>1.6851849999999999</v>
      </c>
      <c r="I87" s="1">
        <f>VLOOKUP(A87,'ADM Data'!$A$2:$Q$357,14,FALSE)</f>
        <v>0</v>
      </c>
      <c r="J87" s="1">
        <f>VLOOKUP(A87,'ADM Data'!$A$2:$Q$357,15,FALSE)</f>
        <v>0</v>
      </c>
      <c r="K87" s="1">
        <f>VLOOKUP(A87,'ADM Data'!$A$2:$Q$357,16,FALSE)</f>
        <v>3.3518509999999999</v>
      </c>
      <c r="L87" s="1">
        <f t="shared" si="8"/>
        <v>3597.15</v>
      </c>
      <c r="M87" s="1">
        <f t="shared" si="9"/>
        <v>400122.07</v>
      </c>
      <c r="N87" s="1">
        <f t="shared" si="10"/>
        <v>20617.68</v>
      </c>
      <c r="O87" s="1">
        <f t="shared" si="11"/>
        <v>0</v>
      </c>
      <c r="P87" s="1">
        <f t="shared" si="12"/>
        <v>0</v>
      </c>
      <c r="Q87" s="1">
        <f t="shared" si="13"/>
        <v>109266.54</v>
      </c>
      <c r="R87" s="1">
        <f t="shared" si="14"/>
        <v>533603.44000000006</v>
      </c>
      <c r="S87" s="6">
        <f t="shared" si="15"/>
        <v>85.400481999999997</v>
      </c>
    </row>
    <row r="88" spans="1:19">
      <c r="A88" t="s">
        <v>271</v>
      </c>
      <c r="B88" t="s">
        <v>272</v>
      </c>
      <c r="C88" t="s">
        <v>93</v>
      </c>
      <c r="D88" s="12" t="s">
        <v>1070</v>
      </c>
      <c r="E88" s="1">
        <v>0</v>
      </c>
      <c r="F88" s="1">
        <f>VLOOKUP(A88,'ADM Data'!$A$2:$Q$357,11,FALSE)</f>
        <v>12.638415999999999</v>
      </c>
      <c r="G88" s="1">
        <f>VLOOKUP(A88,'ADM Data'!$A$2:$Q$357,12,FALSE)</f>
        <v>21.604517000000001</v>
      </c>
      <c r="H88" s="1">
        <f>VLOOKUP(A88,'ADM Data'!$A$2:$Q$357,13,FALSE)</f>
        <v>1.9548019999999999</v>
      </c>
      <c r="I88" s="1">
        <f>VLOOKUP(A88,'ADM Data'!$A$2:$Q$357,14,FALSE)</f>
        <v>0</v>
      </c>
      <c r="J88" s="1">
        <f>VLOOKUP(A88,'ADM Data'!$A$2:$Q$357,15,FALSE)</f>
        <v>0.97740099999999996</v>
      </c>
      <c r="K88" s="1">
        <f>VLOOKUP(A88,'ADM Data'!$A$2:$Q$357,16,FALSE)</f>
        <v>0.97740099999999996</v>
      </c>
      <c r="L88" s="1">
        <f t="shared" si="8"/>
        <v>25363.18</v>
      </c>
      <c r="M88" s="1">
        <f t="shared" si="9"/>
        <v>110020.8</v>
      </c>
      <c r="N88" s="1">
        <f t="shared" si="10"/>
        <v>23916.36</v>
      </c>
      <c r="O88" s="1">
        <f t="shared" si="11"/>
        <v>0</v>
      </c>
      <c r="P88" s="1">
        <f t="shared" si="12"/>
        <v>21612.53</v>
      </c>
      <c r="Q88" s="1">
        <f t="shared" si="13"/>
        <v>31862.16</v>
      </c>
      <c r="R88" s="1">
        <f t="shared" si="14"/>
        <v>212775.03000000003</v>
      </c>
      <c r="S88" s="6">
        <f t="shared" si="15"/>
        <v>38.152537000000002</v>
      </c>
    </row>
    <row r="89" spans="1:19">
      <c r="A89" t="s">
        <v>273</v>
      </c>
      <c r="B89" t="s">
        <v>274</v>
      </c>
      <c r="C89" t="s">
        <v>68</v>
      </c>
      <c r="D89" s="12" t="s">
        <v>1070</v>
      </c>
      <c r="E89" s="1">
        <v>0</v>
      </c>
      <c r="F89" s="1">
        <f>VLOOKUP(A89,'ADM Data'!$A$2:$Q$357,11,FALSE)</f>
        <v>0</v>
      </c>
      <c r="G89" s="1">
        <f>VLOOKUP(A89,'ADM Data'!$A$2:$Q$357,12,FALSE)</f>
        <v>2.0486339999999998</v>
      </c>
      <c r="H89" s="1">
        <f>VLOOKUP(A89,'ADM Data'!$A$2:$Q$357,13,FALSE)</f>
        <v>1</v>
      </c>
      <c r="I89" s="1">
        <f>VLOOKUP(A89,'ADM Data'!$A$2:$Q$357,14,FALSE)</f>
        <v>0</v>
      </c>
      <c r="J89" s="1">
        <f>VLOOKUP(A89,'ADM Data'!$A$2:$Q$357,15,FALSE)</f>
        <v>0</v>
      </c>
      <c r="K89" s="1">
        <f>VLOOKUP(A89,'ADM Data'!$A$2:$Q$357,16,FALSE)</f>
        <v>0</v>
      </c>
      <c r="L89" s="1">
        <f t="shared" si="8"/>
        <v>0</v>
      </c>
      <c r="M89" s="1">
        <f t="shared" si="9"/>
        <v>10432.65</v>
      </c>
      <c r="N89" s="1">
        <f t="shared" si="10"/>
        <v>12234.67</v>
      </c>
      <c r="O89" s="1">
        <f t="shared" si="11"/>
        <v>0</v>
      </c>
      <c r="P89" s="1">
        <f t="shared" si="12"/>
        <v>0</v>
      </c>
      <c r="Q89" s="1">
        <f t="shared" si="13"/>
        <v>0</v>
      </c>
      <c r="R89" s="1">
        <f t="shared" si="14"/>
        <v>22667.32</v>
      </c>
      <c r="S89" s="6">
        <f t="shared" si="15"/>
        <v>3.0486339999999998</v>
      </c>
    </row>
    <row r="90" spans="1:19">
      <c r="A90" t="s">
        <v>276</v>
      </c>
      <c r="B90" t="s">
        <v>1880</v>
      </c>
      <c r="C90" t="s">
        <v>278</v>
      </c>
      <c r="D90" s="12" t="s">
        <v>1070</v>
      </c>
      <c r="E90" s="1">
        <v>0</v>
      </c>
      <c r="F90" s="1">
        <f>VLOOKUP(A90,'ADM Data'!$A$2:$Q$357,11,FALSE)</f>
        <v>0</v>
      </c>
      <c r="G90" s="1">
        <f>VLOOKUP(A90,'ADM Data'!$A$2:$Q$357,12,FALSE)</f>
        <v>45.464902000000002</v>
      </c>
      <c r="H90" s="1">
        <f>VLOOKUP(A90,'ADM Data'!$A$2:$Q$357,13,FALSE)</f>
        <v>4.5465109999999997</v>
      </c>
      <c r="I90" s="1">
        <f>VLOOKUP(A90,'ADM Data'!$A$2:$Q$357,14,FALSE)</f>
        <v>0</v>
      </c>
      <c r="J90" s="1">
        <f>VLOOKUP(A90,'ADM Data'!$A$2:$Q$357,15,FALSE)</f>
        <v>2</v>
      </c>
      <c r="K90" s="1">
        <f>VLOOKUP(A90,'ADM Data'!$A$2:$Q$357,16,FALSE)</f>
        <v>0</v>
      </c>
      <c r="L90" s="1">
        <f t="shared" si="8"/>
        <v>0</v>
      </c>
      <c r="M90" s="1">
        <f t="shared" si="9"/>
        <v>231529.60000000001</v>
      </c>
      <c r="N90" s="1">
        <f t="shared" si="10"/>
        <v>55625.06</v>
      </c>
      <c r="O90" s="1">
        <f t="shared" si="11"/>
        <v>0</v>
      </c>
      <c r="P90" s="1">
        <f t="shared" si="12"/>
        <v>44224.480000000003</v>
      </c>
      <c r="Q90" s="1">
        <f t="shared" si="13"/>
        <v>0</v>
      </c>
      <c r="R90" s="1">
        <f t="shared" si="14"/>
        <v>331379.14</v>
      </c>
      <c r="S90" s="6">
        <f t="shared" si="15"/>
        <v>52.011413000000005</v>
      </c>
    </row>
    <row r="91" spans="1:19">
      <c r="A91" t="s">
        <v>279</v>
      </c>
      <c r="B91" t="s">
        <v>1881</v>
      </c>
      <c r="C91" t="s">
        <v>80</v>
      </c>
      <c r="D91" s="12" t="s">
        <v>1070</v>
      </c>
      <c r="E91" s="1">
        <v>0</v>
      </c>
      <c r="F91" s="1">
        <f>VLOOKUP(A91,'ADM Data'!$A$2:$Q$357,11,FALSE)</f>
        <v>3.7891569999999999</v>
      </c>
      <c r="G91" s="1">
        <f>VLOOKUP(A91,'ADM Data'!$A$2:$Q$357,12,FALSE)</f>
        <v>17.115718000000001</v>
      </c>
      <c r="H91" s="1">
        <f>VLOOKUP(A91,'ADM Data'!$A$2:$Q$357,13,FALSE)</f>
        <v>1.873494</v>
      </c>
      <c r="I91" s="1">
        <f>VLOOKUP(A91,'ADM Data'!$A$2:$Q$357,14,FALSE)</f>
        <v>0</v>
      </c>
      <c r="J91" s="1">
        <f>VLOOKUP(A91,'ADM Data'!$A$2:$Q$357,15,FALSE)</f>
        <v>0</v>
      </c>
      <c r="K91" s="1">
        <f>VLOOKUP(A91,'ADM Data'!$A$2:$Q$357,16,FALSE)</f>
        <v>3</v>
      </c>
      <c r="L91" s="1">
        <f t="shared" si="8"/>
        <v>7604.2</v>
      </c>
      <c r="M91" s="1">
        <f t="shared" si="9"/>
        <v>87161.64</v>
      </c>
      <c r="N91" s="1">
        <f t="shared" si="10"/>
        <v>22921.58</v>
      </c>
      <c r="O91" s="1">
        <f t="shared" si="11"/>
        <v>0</v>
      </c>
      <c r="P91" s="1">
        <f t="shared" si="12"/>
        <v>0</v>
      </c>
      <c r="Q91" s="1">
        <f t="shared" si="13"/>
        <v>97796.59</v>
      </c>
      <c r="R91" s="1">
        <f t="shared" si="14"/>
        <v>215484.01</v>
      </c>
      <c r="S91" s="6">
        <f t="shared" si="15"/>
        <v>25.778369000000001</v>
      </c>
    </row>
    <row r="92" spans="1:19">
      <c r="A92" t="s">
        <v>282</v>
      </c>
      <c r="B92" t="s">
        <v>1882</v>
      </c>
      <c r="C92" t="s">
        <v>93</v>
      </c>
      <c r="D92" s="12" t="s">
        <v>1070</v>
      </c>
      <c r="E92" s="1">
        <v>0</v>
      </c>
      <c r="F92" s="1">
        <f>VLOOKUP(A92,'ADM Data'!$A$2:$Q$357,11,FALSE)</f>
        <v>2</v>
      </c>
      <c r="G92" s="1">
        <f>VLOOKUP(A92,'ADM Data'!$A$2:$Q$357,12,FALSE)</f>
        <v>34.819253000000003</v>
      </c>
      <c r="H92" s="1">
        <f>VLOOKUP(A92,'ADM Data'!$A$2:$Q$357,13,FALSE)</f>
        <v>1.9419729999999999</v>
      </c>
      <c r="I92" s="1">
        <f>VLOOKUP(A92,'ADM Data'!$A$2:$Q$357,14,FALSE)</f>
        <v>1</v>
      </c>
      <c r="J92" s="1">
        <f>VLOOKUP(A92,'ADM Data'!$A$2:$Q$357,15,FALSE)</f>
        <v>1.907157</v>
      </c>
      <c r="K92" s="1">
        <f>VLOOKUP(A92,'ADM Data'!$A$2:$Q$357,16,FALSE)</f>
        <v>3.005592</v>
      </c>
      <c r="L92" s="1">
        <f t="shared" si="8"/>
        <v>4013.66</v>
      </c>
      <c r="M92" s="1">
        <f t="shared" si="9"/>
        <v>177316.73</v>
      </c>
      <c r="N92" s="1">
        <f t="shared" si="10"/>
        <v>23759.4</v>
      </c>
      <c r="O92" s="1">
        <f t="shared" si="11"/>
        <v>16328.277732000002</v>
      </c>
      <c r="P92" s="1">
        <f t="shared" si="12"/>
        <v>42171.51</v>
      </c>
      <c r="Q92" s="1">
        <f t="shared" si="13"/>
        <v>97978.89</v>
      </c>
      <c r="R92" s="1">
        <f t="shared" si="14"/>
        <v>361568.46773200005</v>
      </c>
      <c r="S92" s="6">
        <f t="shared" si="15"/>
        <v>44.673974999999999</v>
      </c>
    </row>
    <row r="93" spans="1:19">
      <c r="A93" t="s">
        <v>284</v>
      </c>
      <c r="B93" t="s">
        <v>285</v>
      </c>
      <c r="C93" t="s">
        <v>230</v>
      </c>
      <c r="D93" s="12" t="s">
        <v>1070</v>
      </c>
      <c r="E93" s="1">
        <v>0</v>
      </c>
      <c r="F93" s="1">
        <f>VLOOKUP(A93,'ADM Data'!$A$2:$Q$357,11,FALSE)</f>
        <v>26.598869000000001</v>
      </c>
      <c r="G93" s="1">
        <f>VLOOKUP(A93,'ADM Data'!$A$2:$Q$357,12,FALSE)</f>
        <v>72.604517999999999</v>
      </c>
      <c r="H93" s="1">
        <f>VLOOKUP(A93,'ADM Data'!$A$2:$Q$357,13,FALSE)</f>
        <v>4.0508470000000001</v>
      </c>
      <c r="I93" s="1">
        <f>VLOOKUP(A93,'ADM Data'!$A$2:$Q$357,14,FALSE)</f>
        <v>2</v>
      </c>
      <c r="J93" s="1">
        <f>VLOOKUP(A93,'ADM Data'!$A$2:$Q$357,15,FALSE)</f>
        <v>1</v>
      </c>
      <c r="K93" s="1">
        <f>VLOOKUP(A93,'ADM Data'!$A$2:$Q$357,16,FALSE)</f>
        <v>2.9717509999999998</v>
      </c>
      <c r="L93" s="1">
        <f t="shared" si="8"/>
        <v>53379.46</v>
      </c>
      <c r="M93" s="1">
        <f t="shared" si="9"/>
        <v>369737.84</v>
      </c>
      <c r="N93" s="1">
        <f t="shared" si="10"/>
        <v>49560.78</v>
      </c>
      <c r="O93" s="1">
        <f t="shared" si="11"/>
        <v>32656.555464000005</v>
      </c>
      <c r="P93" s="1">
        <f t="shared" si="12"/>
        <v>22112.240000000002</v>
      </c>
      <c r="Q93" s="1">
        <f t="shared" si="13"/>
        <v>96875.71</v>
      </c>
      <c r="R93" s="1">
        <f t="shared" si="14"/>
        <v>624322.585464</v>
      </c>
      <c r="S93" s="6">
        <f t="shared" si="15"/>
        <v>109.22598499999999</v>
      </c>
    </row>
    <row r="94" spans="1:19">
      <c r="A94" t="s">
        <v>286</v>
      </c>
      <c r="B94" t="s">
        <v>1883</v>
      </c>
      <c r="C94" t="s">
        <v>72</v>
      </c>
      <c r="D94" s="12" t="s">
        <v>1070</v>
      </c>
      <c r="E94" s="1">
        <v>0</v>
      </c>
      <c r="F94" s="1">
        <f>VLOOKUP(A94,'ADM Data'!$A$2:$Q$357,11,FALSE)</f>
        <v>0</v>
      </c>
      <c r="G94" s="1">
        <f>VLOOKUP(A94,'ADM Data'!$A$2:$Q$357,12,FALSE)</f>
        <v>26.428571999999999</v>
      </c>
      <c r="H94" s="1">
        <f>VLOOKUP(A94,'ADM Data'!$A$2:$Q$357,13,FALSE)</f>
        <v>2</v>
      </c>
      <c r="I94" s="1">
        <f>VLOOKUP(A94,'ADM Data'!$A$2:$Q$357,14,FALSE)</f>
        <v>0</v>
      </c>
      <c r="J94" s="1">
        <f>VLOOKUP(A94,'ADM Data'!$A$2:$Q$357,15,FALSE)</f>
        <v>0</v>
      </c>
      <c r="K94" s="1">
        <f>VLOOKUP(A94,'ADM Data'!$A$2:$Q$357,16,FALSE)</f>
        <v>1</v>
      </c>
      <c r="L94" s="1">
        <f t="shared" si="8"/>
        <v>0</v>
      </c>
      <c r="M94" s="1">
        <f t="shared" si="9"/>
        <v>134587.26</v>
      </c>
      <c r="N94" s="1">
        <f t="shared" si="10"/>
        <v>24469.34</v>
      </c>
      <c r="O94" s="1">
        <f t="shared" si="11"/>
        <v>0</v>
      </c>
      <c r="P94" s="1">
        <f t="shared" si="12"/>
        <v>0</v>
      </c>
      <c r="Q94" s="1">
        <f t="shared" si="13"/>
        <v>32598.86</v>
      </c>
      <c r="R94" s="1">
        <f t="shared" si="14"/>
        <v>191655.46000000002</v>
      </c>
      <c r="S94" s="6">
        <f t="shared" si="15"/>
        <v>29.428571999999999</v>
      </c>
    </row>
    <row r="95" spans="1:19">
      <c r="A95" t="s">
        <v>288</v>
      </c>
      <c r="B95" t="s">
        <v>1884</v>
      </c>
      <c r="C95" t="s">
        <v>93</v>
      </c>
      <c r="D95" s="12" t="s">
        <v>1070</v>
      </c>
      <c r="E95" s="1">
        <v>0</v>
      </c>
      <c r="F95" s="1">
        <f>VLOOKUP(A95,'ADM Data'!$A$2:$Q$357,11,FALSE)</f>
        <v>1.4424239999999999</v>
      </c>
      <c r="G95" s="1">
        <f>VLOOKUP(A95,'ADM Data'!$A$2:$Q$357,12,FALSE)</f>
        <v>14.936363</v>
      </c>
      <c r="H95" s="1">
        <f>VLOOKUP(A95,'ADM Data'!$A$2:$Q$357,13,FALSE)</f>
        <v>0</v>
      </c>
      <c r="I95" s="1">
        <f>VLOOKUP(A95,'ADM Data'!$A$2:$Q$357,14,FALSE)</f>
        <v>0</v>
      </c>
      <c r="J95" s="1">
        <f>VLOOKUP(A95,'ADM Data'!$A$2:$Q$357,15,FALSE)</f>
        <v>1</v>
      </c>
      <c r="K95" s="1">
        <f>VLOOKUP(A95,'ADM Data'!$A$2:$Q$357,16,FALSE)</f>
        <v>0</v>
      </c>
      <c r="L95" s="1">
        <f t="shared" si="8"/>
        <v>2894.7</v>
      </c>
      <c r="M95" s="1">
        <f t="shared" si="9"/>
        <v>76063.289999999994</v>
      </c>
      <c r="N95" s="1">
        <f t="shared" si="10"/>
        <v>0</v>
      </c>
      <c r="O95" s="1">
        <f t="shared" si="11"/>
        <v>0</v>
      </c>
      <c r="P95" s="1">
        <f t="shared" si="12"/>
        <v>22112.240000000002</v>
      </c>
      <c r="Q95" s="1">
        <f t="shared" si="13"/>
        <v>0</v>
      </c>
      <c r="R95" s="1">
        <f t="shared" si="14"/>
        <v>101070.23</v>
      </c>
      <c r="S95" s="6">
        <f t="shared" si="15"/>
        <v>17.378786999999999</v>
      </c>
    </row>
    <row r="96" spans="1:19">
      <c r="A96" t="s">
        <v>290</v>
      </c>
      <c r="B96" t="s">
        <v>291</v>
      </c>
      <c r="C96" t="s">
        <v>68</v>
      </c>
      <c r="D96" s="12" t="s">
        <v>1070</v>
      </c>
      <c r="E96" s="1">
        <v>0</v>
      </c>
      <c r="F96" s="1">
        <f>VLOOKUP(A96,'ADM Data'!$A$2:$Q$357,11,FALSE)</f>
        <v>2</v>
      </c>
      <c r="G96" s="1">
        <f>VLOOKUP(A96,'ADM Data'!$A$2:$Q$357,12,FALSE)</f>
        <v>27.854431000000002</v>
      </c>
      <c r="H96" s="1">
        <f>VLOOKUP(A96,'ADM Data'!$A$2:$Q$357,13,FALSE)</f>
        <v>1.6898740000000001</v>
      </c>
      <c r="I96" s="1">
        <f>VLOOKUP(A96,'ADM Data'!$A$2:$Q$357,14,FALSE)</f>
        <v>0</v>
      </c>
      <c r="J96" s="1">
        <f>VLOOKUP(A96,'ADM Data'!$A$2:$Q$357,15,FALSE)</f>
        <v>1</v>
      </c>
      <c r="K96" s="1">
        <f>VLOOKUP(A96,'ADM Data'!$A$2:$Q$357,16,FALSE)</f>
        <v>2</v>
      </c>
      <c r="L96" s="1">
        <f t="shared" si="8"/>
        <v>4013.66</v>
      </c>
      <c r="M96" s="1">
        <f t="shared" si="9"/>
        <v>141848.43</v>
      </c>
      <c r="N96" s="1">
        <f t="shared" si="10"/>
        <v>20675.05</v>
      </c>
      <c r="O96" s="1">
        <f t="shared" si="11"/>
        <v>0</v>
      </c>
      <c r="P96" s="1">
        <f t="shared" si="12"/>
        <v>22112.240000000002</v>
      </c>
      <c r="Q96" s="1">
        <f t="shared" si="13"/>
        <v>65197.73</v>
      </c>
      <c r="R96" s="1">
        <f t="shared" si="14"/>
        <v>253847.11</v>
      </c>
      <c r="S96" s="6">
        <f t="shared" si="15"/>
        <v>34.544305000000001</v>
      </c>
    </row>
    <row r="97" spans="1:19">
      <c r="A97" t="s">
        <v>292</v>
      </c>
      <c r="B97" t="s">
        <v>293</v>
      </c>
      <c r="C97" t="s">
        <v>72</v>
      </c>
      <c r="D97" s="12" t="s">
        <v>1070</v>
      </c>
      <c r="E97" s="1">
        <v>0</v>
      </c>
      <c r="F97" s="1">
        <f>VLOOKUP(A97,'ADM Data'!$A$2:$Q$357,11,FALSE)</f>
        <v>1.9548019999999999</v>
      </c>
      <c r="G97" s="1">
        <f>VLOOKUP(A97,'ADM Data'!$A$2:$Q$357,12,FALSE)</f>
        <v>46.661011000000002</v>
      </c>
      <c r="H97" s="1">
        <f>VLOOKUP(A97,'ADM Data'!$A$2:$Q$357,13,FALSE)</f>
        <v>0.81355900000000003</v>
      </c>
      <c r="I97" s="1">
        <f>VLOOKUP(A97,'ADM Data'!$A$2:$Q$357,14,FALSE)</f>
        <v>0.97740099999999996</v>
      </c>
      <c r="J97" s="1">
        <f>VLOOKUP(A97,'ADM Data'!$A$2:$Q$357,15,FALSE)</f>
        <v>0.97740099999999996</v>
      </c>
      <c r="K97" s="1">
        <f>VLOOKUP(A97,'ADM Data'!$A$2:$Q$357,16,FALSE)</f>
        <v>3.8248579999999999</v>
      </c>
      <c r="L97" s="1">
        <f t="shared" si="8"/>
        <v>3922.96</v>
      </c>
      <c r="M97" s="1">
        <f t="shared" si="9"/>
        <v>237620.77</v>
      </c>
      <c r="N97" s="1">
        <f t="shared" si="10"/>
        <v>9953.6299999999992</v>
      </c>
      <c r="O97" s="1">
        <f t="shared" si="11"/>
        <v>15959.274983534533</v>
      </c>
      <c r="P97" s="1">
        <f t="shared" si="12"/>
        <v>21612.53</v>
      </c>
      <c r="Q97" s="1">
        <f t="shared" si="13"/>
        <v>124686.03</v>
      </c>
      <c r="R97" s="1">
        <f t="shared" si="14"/>
        <v>413755.19498353451</v>
      </c>
      <c r="S97" s="6">
        <f t="shared" si="15"/>
        <v>55.209032000000001</v>
      </c>
    </row>
    <row r="98" spans="1:19">
      <c r="A98" t="s">
        <v>294</v>
      </c>
      <c r="B98" t="s">
        <v>1885</v>
      </c>
      <c r="C98" t="s">
        <v>296</v>
      </c>
      <c r="D98" s="12" t="s">
        <v>1070</v>
      </c>
      <c r="E98" s="1">
        <v>0</v>
      </c>
      <c r="F98" s="1">
        <f>VLOOKUP(A98,'ADM Data'!$A$2:$Q$357,11,FALSE)</f>
        <v>0</v>
      </c>
      <c r="G98" s="1">
        <f>VLOOKUP(A98,'ADM Data'!$A$2:$Q$357,12,FALSE)</f>
        <v>8.4437540000000002</v>
      </c>
      <c r="H98" s="1">
        <f>VLOOKUP(A98,'ADM Data'!$A$2:$Q$357,13,FALSE)</f>
        <v>1.8531070000000001</v>
      </c>
      <c r="I98" s="1">
        <f>VLOOKUP(A98,'ADM Data'!$A$2:$Q$357,14,FALSE)</f>
        <v>0</v>
      </c>
      <c r="J98" s="1">
        <f>VLOOKUP(A98,'ADM Data'!$A$2:$Q$357,15,FALSE)</f>
        <v>0</v>
      </c>
      <c r="K98" s="1">
        <f>VLOOKUP(A98,'ADM Data'!$A$2:$Q$357,16,FALSE)</f>
        <v>0</v>
      </c>
      <c r="L98" s="1">
        <f t="shared" si="8"/>
        <v>0</v>
      </c>
      <c r="M98" s="1">
        <f t="shared" si="9"/>
        <v>42999.74</v>
      </c>
      <c r="N98" s="1">
        <f t="shared" si="10"/>
        <v>22672.15</v>
      </c>
      <c r="O98" s="1">
        <f t="shared" si="11"/>
        <v>0</v>
      </c>
      <c r="P98" s="1">
        <f t="shared" si="12"/>
        <v>0</v>
      </c>
      <c r="Q98" s="1">
        <f t="shared" si="13"/>
        <v>0</v>
      </c>
      <c r="R98" s="1">
        <f t="shared" si="14"/>
        <v>65671.89</v>
      </c>
      <c r="S98" s="6">
        <f t="shared" si="15"/>
        <v>10.296861</v>
      </c>
    </row>
    <row r="99" spans="1:19">
      <c r="A99" t="s">
        <v>297</v>
      </c>
      <c r="B99" t="s">
        <v>1886</v>
      </c>
      <c r="C99" t="s">
        <v>93</v>
      </c>
      <c r="D99" s="12" t="s">
        <v>1070</v>
      </c>
      <c r="E99" s="1">
        <v>0</v>
      </c>
      <c r="F99" s="1">
        <f>VLOOKUP(A99,'ADM Data'!$A$2:$Q$357,11,FALSE)</f>
        <v>6.8991600000000002</v>
      </c>
      <c r="G99" s="1">
        <f>VLOOKUP(A99,'ADM Data'!$A$2:$Q$357,12,FALSE)</f>
        <v>22.083100999999999</v>
      </c>
      <c r="H99" s="1">
        <f>VLOOKUP(A99,'ADM Data'!$A$2:$Q$357,13,FALSE)</f>
        <v>0.91596599999999995</v>
      </c>
      <c r="I99" s="1">
        <f>VLOOKUP(A99,'ADM Data'!$A$2:$Q$357,14,FALSE)</f>
        <v>0</v>
      </c>
      <c r="J99" s="1">
        <f>VLOOKUP(A99,'ADM Data'!$A$2:$Q$357,15,FALSE)</f>
        <v>0</v>
      </c>
      <c r="K99" s="1">
        <f>VLOOKUP(A99,'ADM Data'!$A$2:$Q$357,16,FALSE)</f>
        <v>11.943978</v>
      </c>
      <c r="L99" s="1">
        <f t="shared" si="8"/>
        <v>13845.46</v>
      </c>
      <c r="M99" s="1">
        <f t="shared" si="9"/>
        <v>112457.99</v>
      </c>
      <c r="N99" s="1">
        <f t="shared" si="10"/>
        <v>11206.54</v>
      </c>
      <c r="O99" s="1">
        <f t="shared" si="11"/>
        <v>0</v>
      </c>
      <c r="P99" s="1">
        <f t="shared" si="12"/>
        <v>0</v>
      </c>
      <c r="Q99" s="1">
        <f t="shared" si="13"/>
        <v>389360.12</v>
      </c>
      <c r="R99" s="1">
        <f t="shared" si="14"/>
        <v>526870.11</v>
      </c>
      <c r="S99" s="6">
        <f t="shared" si="15"/>
        <v>41.842205</v>
      </c>
    </row>
    <row r="100" spans="1:19">
      <c r="A100" t="s">
        <v>299</v>
      </c>
      <c r="B100" t="s">
        <v>2800</v>
      </c>
      <c r="C100" t="s">
        <v>108</v>
      </c>
      <c r="D100" s="12" t="s">
        <v>1070</v>
      </c>
      <c r="E100" s="1">
        <v>0</v>
      </c>
      <c r="F100" s="1">
        <f>VLOOKUP(A100,'ADM Data'!$A$2:$Q$357,11,FALSE)</f>
        <v>0.22905</v>
      </c>
      <c r="G100" s="1">
        <f>VLOOKUP(A100,'ADM Data'!$A$2:$Q$357,12,FALSE)</f>
        <v>19.747816</v>
      </c>
      <c r="H100" s="1">
        <f>VLOOKUP(A100,'ADM Data'!$A$2:$Q$357,13,FALSE)</f>
        <v>10.234638</v>
      </c>
      <c r="I100" s="1">
        <f>VLOOKUP(A100,'ADM Data'!$A$2:$Q$357,14,FALSE)</f>
        <v>0</v>
      </c>
      <c r="J100" s="1">
        <f>VLOOKUP(A100,'ADM Data'!$A$2:$Q$357,15,FALSE)</f>
        <v>0</v>
      </c>
      <c r="K100" s="1">
        <f>VLOOKUP(A100,'ADM Data'!$A$2:$Q$357,16,FALSE)</f>
        <v>0.98324</v>
      </c>
      <c r="L100" s="1">
        <f t="shared" si="8"/>
        <v>459.66</v>
      </c>
      <c r="M100" s="1">
        <f t="shared" si="9"/>
        <v>100565.57</v>
      </c>
      <c r="N100" s="1">
        <f t="shared" si="10"/>
        <v>125217.42</v>
      </c>
      <c r="O100" s="1">
        <f t="shared" si="11"/>
        <v>0</v>
      </c>
      <c r="P100" s="1">
        <f t="shared" si="12"/>
        <v>0</v>
      </c>
      <c r="Q100" s="1">
        <f t="shared" si="13"/>
        <v>32052.51</v>
      </c>
      <c r="R100" s="1">
        <f t="shared" si="14"/>
        <v>258295.16000000003</v>
      </c>
      <c r="S100" s="6">
        <f t="shared" si="15"/>
        <v>31.194744</v>
      </c>
    </row>
    <row r="101" spans="1:19">
      <c r="A101" t="s">
        <v>301</v>
      </c>
      <c r="B101" t="s">
        <v>302</v>
      </c>
      <c r="C101" t="s">
        <v>93</v>
      </c>
      <c r="D101" s="12" t="s">
        <v>1070</v>
      </c>
      <c r="E101" s="1">
        <v>0</v>
      </c>
      <c r="F101" s="1">
        <f>VLOOKUP(A101,'ADM Data'!$A$2:$Q$357,11,FALSE)</f>
        <v>29.320884</v>
      </c>
      <c r="G101" s="1">
        <f>VLOOKUP(A101,'ADM Data'!$A$2:$Q$357,12,FALSE)</f>
        <v>298.19084400000003</v>
      </c>
      <c r="H101" s="1">
        <f>VLOOKUP(A101,'ADM Data'!$A$2:$Q$357,13,FALSE)</f>
        <v>18.350595999999999</v>
      </c>
      <c r="I101" s="1">
        <f>VLOOKUP(A101,'ADM Data'!$A$2:$Q$357,14,FALSE)</f>
        <v>2</v>
      </c>
      <c r="J101" s="1">
        <f>VLOOKUP(A101,'ADM Data'!$A$2:$Q$357,15,FALSE)</f>
        <v>6</v>
      </c>
      <c r="K101" s="1">
        <f>VLOOKUP(A101,'ADM Data'!$A$2:$Q$357,16,FALSE)</f>
        <v>47.542552000000001</v>
      </c>
      <c r="L101" s="1">
        <f t="shared" si="8"/>
        <v>58842.09</v>
      </c>
      <c r="M101" s="1">
        <f t="shared" si="9"/>
        <v>1518534.14</v>
      </c>
      <c r="N101" s="1">
        <f t="shared" si="10"/>
        <v>224513.49</v>
      </c>
      <c r="O101" s="1">
        <f t="shared" si="11"/>
        <v>32656.555464000005</v>
      </c>
      <c r="P101" s="1">
        <f t="shared" si="12"/>
        <v>132673.44</v>
      </c>
      <c r="Q101" s="1">
        <f t="shared" si="13"/>
        <v>1549833.2</v>
      </c>
      <c r="R101" s="1">
        <f t="shared" si="14"/>
        <v>3517052.9154639998</v>
      </c>
      <c r="S101" s="6">
        <f t="shared" si="15"/>
        <v>401.404876</v>
      </c>
    </row>
    <row r="102" spans="1:19">
      <c r="A102" t="s">
        <v>303</v>
      </c>
      <c r="B102" t="s">
        <v>1887</v>
      </c>
      <c r="C102" t="s">
        <v>93</v>
      </c>
      <c r="D102" s="12" t="s">
        <v>1070</v>
      </c>
      <c r="E102" s="1">
        <v>0</v>
      </c>
      <c r="F102" s="1">
        <f>VLOOKUP(A102,'ADM Data'!$A$2:$Q$357,11,FALSE)</f>
        <v>1.6975309999999999</v>
      </c>
      <c r="G102" s="1">
        <f>VLOOKUP(A102,'ADM Data'!$A$2:$Q$357,12,FALSE)</f>
        <v>12.858026000000001</v>
      </c>
      <c r="H102" s="1">
        <f>VLOOKUP(A102,'ADM Data'!$A$2:$Q$357,13,FALSE)</f>
        <v>0</v>
      </c>
      <c r="I102" s="1">
        <f>VLOOKUP(A102,'ADM Data'!$A$2:$Q$357,14,FALSE)</f>
        <v>0</v>
      </c>
      <c r="J102" s="1">
        <f>VLOOKUP(A102,'ADM Data'!$A$2:$Q$357,15,FALSE)</f>
        <v>0</v>
      </c>
      <c r="K102" s="1">
        <f>VLOOKUP(A102,'ADM Data'!$A$2:$Q$357,16,FALSE)</f>
        <v>0.95679000000000003</v>
      </c>
      <c r="L102" s="1">
        <f t="shared" si="8"/>
        <v>3406.66</v>
      </c>
      <c r="M102" s="1">
        <f t="shared" si="9"/>
        <v>65479.38</v>
      </c>
      <c r="N102" s="1">
        <f t="shared" si="10"/>
        <v>0</v>
      </c>
      <c r="O102" s="1">
        <f t="shared" si="11"/>
        <v>0</v>
      </c>
      <c r="P102" s="1">
        <f t="shared" si="12"/>
        <v>0</v>
      </c>
      <c r="Q102" s="1">
        <f t="shared" si="13"/>
        <v>31190.27</v>
      </c>
      <c r="R102" s="1">
        <f t="shared" si="14"/>
        <v>100076.31</v>
      </c>
      <c r="S102" s="6">
        <f t="shared" si="15"/>
        <v>15.512347</v>
      </c>
    </row>
    <row r="103" spans="1:19">
      <c r="A103" t="s">
        <v>305</v>
      </c>
      <c r="B103" t="s">
        <v>306</v>
      </c>
      <c r="C103" t="s">
        <v>93</v>
      </c>
      <c r="D103" s="12" t="s">
        <v>1070</v>
      </c>
      <c r="E103" s="1">
        <v>0</v>
      </c>
      <c r="F103" s="1">
        <f>VLOOKUP(A103,'ADM Data'!$A$2:$Q$357,11,FALSE)</f>
        <v>2</v>
      </c>
      <c r="G103" s="1">
        <f>VLOOKUP(A103,'ADM Data'!$A$2:$Q$357,12,FALSE)</f>
        <v>29.334149</v>
      </c>
      <c r="H103" s="1">
        <f>VLOOKUP(A103,'ADM Data'!$A$2:$Q$357,13,FALSE)</f>
        <v>1.69753</v>
      </c>
      <c r="I103" s="1">
        <f>VLOOKUP(A103,'ADM Data'!$A$2:$Q$357,14,FALSE)</f>
        <v>0</v>
      </c>
      <c r="J103" s="1">
        <f>VLOOKUP(A103,'ADM Data'!$A$2:$Q$357,15,FALSE)</f>
        <v>0</v>
      </c>
      <c r="K103" s="1">
        <f>VLOOKUP(A103,'ADM Data'!$A$2:$Q$357,16,FALSE)</f>
        <v>9.6851850000000006</v>
      </c>
      <c r="L103" s="1">
        <f t="shared" si="8"/>
        <v>4013.66</v>
      </c>
      <c r="M103" s="1">
        <f t="shared" si="9"/>
        <v>149383.88</v>
      </c>
      <c r="N103" s="1">
        <f t="shared" si="10"/>
        <v>20768.72</v>
      </c>
      <c r="O103" s="1">
        <f t="shared" si="11"/>
        <v>0</v>
      </c>
      <c r="P103" s="1">
        <f t="shared" si="12"/>
        <v>0</v>
      </c>
      <c r="Q103" s="1">
        <f t="shared" si="13"/>
        <v>315726.03000000003</v>
      </c>
      <c r="R103" s="1">
        <f t="shared" si="14"/>
        <v>489892.29000000004</v>
      </c>
      <c r="S103" s="6">
        <f t="shared" si="15"/>
        <v>42.716864000000001</v>
      </c>
    </row>
    <row r="104" spans="1:19">
      <c r="A104" t="s">
        <v>307</v>
      </c>
      <c r="B104" t="s">
        <v>1888</v>
      </c>
      <c r="C104" t="s">
        <v>68</v>
      </c>
      <c r="D104" s="12" t="s">
        <v>1070</v>
      </c>
      <c r="E104" s="1">
        <v>0</v>
      </c>
      <c r="F104" s="1">
        <f>VLOOKUP(A104,'ADM Data'!$A$2:$Q$357,11,FALSE)</f>
        <v>2</v>
      </c>
      <c r="G104" s="1">
        <f>VLOOKUP(A104,'ADM Data'!$A$2:$Q$357,12,FALSE)</f>
        <v>27.724551000000002</v>
      </c>
      <c r="H104" s="1">
        <f>VLOOKUP(A104,'ADM Data'!$A$2:$Q$357,13,FALSE)</f>
        <v>0</v>
      </c>
      <c r="I104" s="1">
        <f>VLOOKUP(A104,'ADM Data'!$A$2:$Q$357,14,FALSE)</f>
        <v>0</v>
      </c>
      <c r="J104" s="1">
        <f>VLOOKUP(A104,'ADM Data'!$A$2:$Q$357,15,FALSE)</f>
        <v>0</v>
      </c>
      <c r="K104" s="1">
        <f>VLOOKUP(A104,'ADM Data'!$A$2:$Q$357,16,FALSE)</f>
        <v>4.0359280000000002</v>
      </c>
      <c r="L104" s="1">
        <f t="shared" si="8"/>
        <v>4013.66</v>
      </c>
      <c r="M104" s="1">
        <f t="shared" si="9"/>
        <v>141187.01999999999</v>
      </c>
      <c r="N104" s="1">
        <f t="shared" si="10"/>
        <v>0</v>
      </c>
      <c r="O104" s="1">
        <f t="shared" si="11"/>
        <v>0</v>
      </c>
      <c r="P104" s="1">
        <f t="shared" si="12"/>
        <v>0</v>
      </c>
      <c r="Q104" s="1">
        <f t="shared" si="13"/>
        <v>131566.67000000001</v>
      </c>
      <c r="R104" s="1">
        <f t="shared" si="14"/>
        <v>276767.34999999998</v>
      </c>
      <c r="S104" s="6">
        <f t="shared" si="15"/>
        <v>33.760479000000004</v>
      </c>
    </row>
    <row r="105" spans="1:19">
      <c r="A105" t="s">
        <v>309</v>
      </c>
      <c r="B105" t="s">
        <v>1889</v>
      </c>
      <c r="C105" t="s">
        <v>80</v>
      </c>
      <c r="D105" s="12" t="s">
        <v>1070</v>
      </c>
      <c r="E105" s="1">
        <v>0</v>
      </c>
      <c r="F105" s="1">
        <f>VLOOKUP(A105,'ADM Data'!$A$2:$Q$357,11,FALSE)</f>
        <v>19.675108000000002</v>
      </c>
      <c r="G105" s="1">
        <f>VLOOKUP(A105,'ADM Data'!$A$2:$Q$357,12,FALSE)</f>
        <v>163.46808100000001</v>
      </c>
      <c r="H105" s="1">
        <f>VLOOKUP(A105,'ADM Data'!$A$2:$Q$357,13,FALSE)</f>
        <v>3.058824</v>
      </c>
      <c r="I105" s="1">
        <f>VLOOKUP(A105,'ADM Data'!$A$2:$Q$357,14,FALSE)</f>
        <v>0</v>
      </c>
      <c r="J105" s="1">
        <f>VLOOKUP(A105,'ADM Data'!$A$2:$Q$357,15,FALSE)</f>
        <v>2.9235289999999998</v>
      </c>
      <c r="K105" s="1">
        <f>VLOOKUP(A105,'ADM Data'!$A$2:$Q$357,16,FALSE)</f>
        <v>17.661550999999999</v>
      </c>
      <c r="L105" s="1">
        <f t="shared" si="8"/>
        <v>39484.639999999999</v>
      </c>
      <c r="M105" s="1">
        <f t="shared" si="9"/>
        <v>832459.7</v>
      </c>
      <c r="N105" s="1">
        <f t="shared" si="10"/>
        <v>37423.699999999997</v>
      </c>
      <c r="O105" s="1">
        <f t="shared" si="11"/>
        <v>0</v>
      </c>
      <c r="P105" s="1">
        <f t="shared" si="12"/>
        <v>64645.77</v>
      </c>
      <c r="Q105" s="1">
        <f t="shared" si="13"/>
        <v>575746.5</v>
      </c>
      <c r="R105" s="1">
        <f t="shared" si="14"/>
        <v>1549760.31</v>
      </c>
      <c r="S105" s="6">
        <f t="shared" si="15"/>
        <v>206.787093</v>
      </c>
    </row>
    <row r="106" spans="1:19">
      <c r="A106" t="s">
        <v>311</v>
      </c>
      <c r="B106" t="s">
        <v>312</v>
      </c>
      <c r="C106" t="s">
        <v>313</v>
      </c>
      <c r="D106" s="12" t="s">
        <v>1070</v>
      </c>
      <c r="E106" s="1">
        <v>0</v>
      </c>
      <c r="F106" s="1">
        <f>VLOOKUP(A106,'ADM Data'!$A$2:$Q$357,11,FALSE)</f>
        <v>0</v>
      </c>
      <c r="G106" s="1">
        <f>VLOOKUP(A106,'ADM Data'!$A$2:$Q$357,12,FALSE)</f>
        <v>8.5687560000000005</v>
      </c>
      <c r="H106" s="1">
        <f>VLOOKUP(A106,'ADM Data'!$A$2:$Q$357,13,FALSE)</f>
        <v>1.1455439999999999</v>
      </c>
      <c r="I106" s="1">
        <f>VLOOKUP(A106,'ADM Data'!$A$2:$Q$357,14,FALSE)</f>
        <v>0</v>
      </c>
      <c r="J106" s="1">
        <f>VLOOKUP(A106,'ADM Data'!$A$2:$Q$357,15,FALSE)</f>
        <v>0</v>
      </c>
      <c r="K106" s="1">
        <f>VLOOKUP(A106,'ADM Data'!$A$2:$Q$357,16,FALSE)</f>
        <v>0</v>
      </c>
      <c r="L106" s="1">
        <f t="shared" si="8"/>
        <v>0</v>
      </c>
      <c r="M106" s="1">
        <f t="shared" si="9"/>
        <v>43636.31</v>
      </c>
      <c r="N106" s="1">
        <f t="shared" si="10"/>
        <v>14015.35</v>
      </c>
      <c r="O106" s="1">
        <f t="shared" si="11"/>
        <v>0</v>
      </c>
      <c r="P106" s="1">
        <f t="shared" si="12"/>
        <v>0</v>
      </c>
      <c r="Q106" s="1">
        <f t="shared" si="13"/>
        <v>0</v>
      </c>
      <c r="R106" s="1">
        <f t="shared" si="14"/>
        <v>57651.659999999996</v>
      </c>
      <c r="S106" s="6">
        <f t="shared" si="15"/>
        <v>9.7142999999999997</v>
      </c>
    </row>
    <row r="107" spans="1:19">
      <c r="A107" t="s">
        <v>314</v>
      </c>
      <c r="B107" t="s">
        <v>1890</v>
      </c>
      <c r="C107" t="s">
        <v>98</v>
      </c>
      <c r="D107" s="12" t="s">
        <v>1070</v>
      </c>
      <c r="E107" s="1">
        <v>0</v>
      </c>
      <c r="F107" s="1">
        <f>VLOOKUP(A107,'ADM Data'!$A$2:$Q$357,11,FALSE)</f>
        <v>4.321637</v>
      </c>
      <c r="G107" s="1">
        <f>VLOOKUP(A107,'ADM Data'!$A$2:$Q$357,12,FALSE)</f>
        <v>7.660819</v>
      </c>
      <c r="H107" s="1">
        <f>VLOOKUP(A107,'ADM Data'!$A$2:$Q$357,13,FALSE)</f>
        <v>0</v>
      </c>
      <c r="I107" s="1">
        <f>VLOOKUP(A107,'ADM Data'!$A$2:$Q$357,14,FALSE)</f>
        <v>0</v>
      </c>
      <c r="J107" s="1">
        <f>VLOOKUP(A107,'ADM Data'!$A$2:$Q$357,15,FALSE)</f>
        <v>0</v>
      </c>
      <c r="K107" s="1">
        <f>VLOOKUP(A107,'ADM Data'!$A$2:$Q$357,16,FALSE)</f>
        <v>1</v>
      </c>
      <c r="L107" s="1">
        <f t="shared" si="8"/>
        <v>8672.7999999999993</v>
      </c>
      <c r="M107" s="1">
        <f t="shared" si="9"/>
        <v>39012.65</v>
      </c>
      <c r="N107" s="1">
        <f t="shared" si="10"/>
        <v>0</v>
      </c>
      <c r="O107" s="1">
        <f t="shared" si="11"/>
        <v>0</v>
      </c>
      <c r="P107" s="1">
        <f t="shared" si="12"/>
        <v>0</v>
      </c>
      <c r="Q107" s="1">
        <f t="shared" si="13"/>
        <v>32598.86</v>
      </c>
      <c r="R107" s="1">
        <f t="shared" si="14"/>
        <v>80284.31</v>
      </c>
      <c r="S107" s="6">
        <f t="shared" si="15"/>
        <v>12.982455999999999</v>
      </c>
    </row>
    <row r="108" spans="1:19">
      <c r="A108" t="s">
        <v>316</v>
      </c>
      <c r="B108" t="s">
        <v>317</v>
      </c>
      <c r="C108" t="s">
        <v>80</v>
      </c>
      <c r="D108" s="12" t="s">
        <v>1070</v>
      </c>
      <c r="E108" s="1">
        <v>0</v>
      </c>
      <c r="F108" s="1">
        <f>VLOOKUP(A108,'ADM Data'!$A$2:$Q$357,11,FALSE)</f>
        <v>0</v>
      </c>
      <c r="G108" s="1">
        <f>VLOOKUP(A108,'ADM Data'!$A$2:$Q$357,12,FALSE)</f>
        <v>13.385</v>
      </c>
      <c r="H108" s="1">
        <f>VLOOKUP(A108,'ADM Data'!$A$2:$Q$357,13,FALSE)</f>
        <v>0.32</v>
      </c>
      <c r="I108" s="1">
        <f>VLOOKUP(A108,'ADM Data'!$A$2:$Q$357,14,FALSE)</f>
        <v>0</v>
      </c>
      <c r="J108" s="1">
        <f>VLOOKUP(A108,'ADM Data'!$A$2:$Q$357,15,FALSE)</f>
        <v>0</v>
      </c>
      <c r="K108" s="1">
        <f>VLOOKUP(A108,'ADM Data'!$A$2:$Q$357,16,FALSE)</f>
        <v>1.92</v>
      </c>
      <c r="L108" s="1">
        <f t="shared" si="8"/>
        <v>0</v>
      </c>
      <c r="M108" s="1">
        <f t="shared" si="9"/>
        <v>68162.990000000005</v>
      </c>
      <c r="N108" s="1">
        <f t="shared" si="10"/>
        <v>3915.09</v>
      </c>
      <c r="O108" s="1">
        <f t="shared" si="11"/>
        <v>0</v>
      </c>
      <c r="P108" s="1">
        <f t="shared" si="12"/>
        <v>0</v>
      </c>
      <c r="Q108" s="1">
        <f t="shared" si="13"/>
        <v>62589.82</v>
      </c>
      <c r="R108" s="1">
        <f t="shared" si="14"/>
        <v>134667.9</v>
      </c>
      <c r="S108" s="6">
        <f t="shared" si="15"/>
        <v>15.625</v>
      </c>
    </row>
    <row r="109" spans="1:19">
      <c r="A109" t="s">
        <v>318</v>
      </c>
      <c r="B109" t="s">
        <v>1891</v>
      </c>
      <c r="C109" t="s">
        <v>93</v>
      </c>
      <c r="D109" s="12" t="s">
        <v>1070</v>
      </c>
      <c r="E109" s="1">
        <v>0</v>
      </c>
      <c r="F109" s="1">
        <f>VLOOKUP(A109,'ADM Data'!$A$2:$Q$357,11,FALSE)</f>
        <v>0</v>
      </c>
      <c r="G109" s="1">
        <f>VLOOKUP(A109,'ADM Data'!$A$2:$Q$357,12,FALSE)</f>
        <v>4.8787880000000001</v>
      </c>
      <c r="H109" s="1">
        <f>VLOOKUP(A109,'ADM Data'!$A$2:$Q$357,13,FALSE)</f>
        <v>0</v>
      </c>
      <c r="I109" s="1">
        <f>VLOOKUP(A109,'ADM Data'!$A$2:$Q$357,14,FALSE)</f>
        <v>0</v>
      </c>
      <c r="J109" s="1">
        <f>VLOOKUP(A109,'ADM Data'!$A$2:$Q$357,15,FALSE)</f>
        <v>0</v>
      </c>
      <c r="K109" s="1">
        <f>VLOOKUP(A109,'ADM Data'!$A$2:$Q$357,16,FALSE)</f>
        <v>0</v>
      </c>
      <c r="L109" s="1">
        <f t="shared" si="8"/>
        <v>0</v>
      </c>
      <c r="M109" s="1">
        <f t="shared" si="9"/>
        <v>24845.18</v>
      </c>
      <c r="N109" s="1">
        <f t="shared" si="10"/>
        <v>0</v>
      </c>
      <c r="O109" s="1">
        <f t="shared" si="11"/>
        <v>0</v>
      </c>
      <c r="P109" s="1">
        <f t="shared" si="12"/>
        <v>0</v>
      </c>
      <c r="Q109" s="1">
        <f t="shared" si="13"/>
        <v>0</v>
      </c>
      <c r="R109" s="1">
        <f t="shared" si="14"/>
        <v>24845.18</v>
      </c>
      <c r="S109" s="6">
        <f t="shared" si="15"/>
        <v>4.8787880000000001</v>
      </c>
    </row>
    <row r="110" spans="1:19">
      <c r="A110" t="s">
        <v>320</v>
      </c>
      <c r="B110" t="s">
        <v>1892</v>
      </c>
      <c r="C110" t="s">
        <v>93</v>
      </c>
      <c r="D110" s="12" t="s">
        <v>1070</v>
      </c>
      <c r="E110" s="1">
        <v>0</v>
      </c>
      <c r="F110" s="1">
        <f>VLOOKUP(A110,'ADM Data'!$A$2:$Q$357,11,FALSE)</f>
        <v>8</v>
      </c>
      <c r="G110" s="1">
        <f>VLOOKUP(A110,'ADM Data'!$A$2:$Q$357,12,FALSE)</f>
        <v>33.748538000000003</v>
      </c>
      <c r="H110" s="1">
        <f>VLOOKUP(A110,'ADM Data'!$A$2:$Q$357,13,FALSE)</f>
        <v>0.91812899999999997</v>
      </c>
      <c r="I110" s="1">
        <f>VLOOKUP(A110,'ADM Data'!$A$2:$Q$357,14,FALSE)</f>
        <v>0</v>
      </c>
      <c r="J110" s="1">
        <f>VLOOKUP(A110,'ADM Data'!$A$2:$Q$357,15,FALSE)</f>
        <v>0</v>
      </c>
      <c r="K110" s="1">
        <f>VLOOKUP(A110,'ADM Data'!$A$2:$Q$357,16,FALSE)</f>
        <v>3.8713449999999998</v>
      </c>
      <c r="L110" s="1">
        <f t="shared" si="8"/>
        <v>16054.66</v>
      </c>
      <c r="M110" s="1">
        <f t="shared" si="9"/>
        <v>171864.12</v>
      </c>
      <c r="N110" s="1">
        <f t="shared" si="10"/>
        <v>11233.01</v>
      </c>
      <c r="O110" s="1">
        <f t="shared" si="11"/>
        <v>0</v>
      </c>
      <c r="P110" s="1">
        <f t="shared" si="12"/>
        <v>0</v>
      </c>
      <c r="Q110" s="1">
        <f t="shared" si="13"/>
        <v>126201.45</v>
      </c>
      <c r="R110" s="1">
        <f t="shared" si="14"/>
        <v>325353.24</v>
      </c>
      <c r="S110" s="6">
        <f t="shared" si="15"/>
        <v>46.538012000000002</v>
      </c>
    </row>
    <row r="111" spans="1:19">
      <c r="A111" t="s">
        <v>322</v>
      </c>
      <c r="B111" t="s">
        <v>2801</v>
      </c>
      <c r="C111" t="s">
        <v>72</v>
      </c>
      <c r="D111" s="12" t="s">
        <v>807</v>
      </c>
      <c r="E111" s="1">
        <v>0</v>
      </c>
      <c r="F111" s="1">
        <f>VLOOKUP(A111,'ADM Data'!$A$2:$Q$357,11,FALSE)</f>
        <v>2.7285949999999999</v>
      </c>
      <c r="G111" s="1">
        <f>VLOOKUP(A111,'ADM Data'!$A$2:$Q$357,12,FALSE)</f>
        <v>24.940535000000001</v>
      </c>
      <c r="H111" s="1">
        <f>VLOOKUP(A111,'ADM Data'!$A$2:$Q$357,13,FALSE)</f>
        <v>2.835356</v>
      </c>
      <c r="I111" s="1">
        <f>VLOOKUP(A111,'ADM Data'!$A$2:$Q$357,14,FALSE)</f>
        <v>0.97740099999999996</v>
      </c>
      <c r="J111" s="1">
        <f>VLOOKUP(A111,'ADM Data'!$A$2:$Q$357,15,FALSE)</f>
        <v>1</v>
      </c>
      <c r="K111" s="1">
        <f>VLOOKUP(A111,'ADM Data'!$A$2:$Q$357,16,FALSE)</f>
        <v>12.977402</v>
      </c>
      <c r="L111" s="1">
        <f t="shared" si="8"/>
        <v>5475.83</v>
      </c>
      <c r="M111" s="1">
        <f t="shared" si="9"/>
        <v>127009.45</v>
      </c>
      <c r="N111" s="1">
        <f t="shared" si="10"/>
        <v>34689.65</v>
      </c>
      <c r="O111" s="1">
        <f t="shared" si="11"/>
        <v>15959.274983534533</v>
      </c>
      <c r="P111" s="1">
        <f t="shared" si="12"/>
        <v>22112.240000000002</v>
      </c>
      <c r="Q111" s="1">
        <f t="shared" si="13"/>
        <v>423048.57</v>
      </c>
      <c r="R111" s="1">
        <f t="shared" si="14"/>
        <v>628295.01498353458</v>
      </c>
      <c r="S111" s="6">
        <f t="shared" si="15"/>
        <v>45.459288999999998</v>
      </c>
    </row>
    <row r="112" spans="1:19">
      <c r="A112" t="s">
        <v>326</v>
      </c>
      <c r="B112" t="s">
        <v>1893</v>
      </c>
      <c r="C112" t="s">
        <v>328</v>
      </c>
      <c r="D112" s="12" t="s">
        <v>1070</v>
      </c>
      <c r="E112" s="1">
        <v>0</v>
      </c>
      <c r="F112" s="1">
        <f>VLOOKUP(A112,'ADM Data'!$A$2:$Q$357,11,FALSE)</f>
        <v>2</v>
      </c>
      <c r="G112" s="1">
        <f>VLOOKUP(A112,'ADM Data'!$A$2:$Q$357,12,FALSE)</f>
        <v>5.9457829999999996</v>
      </c>
      <c r="H112" s="1">
        <f>VLOOKUP(A112,'ADM Data'!$A$2:$Q$357,13,FALSE)</f>
        <v>1</v>
      </c>
      <c r="I112" s="1">
        <f>VLOOKUP(A112,'ADM Data'!$A$2:$Q$357,14,FALSE)</f>
        <v>0</v>
      </c>
      <c r="J112" s="1">
        <f>VLOOKUP(A112,'ADM Data'!$A$2:$Q$357,15,FALSE)</f>
        <v>0</v>
      </c>
      <c r="K112" s="1">
        <f>VLOOKUP(A112,'ADM Data'!$A$2:$Q$357,16,FALSE)</f>
        <v>0</v>
      </c>
      <c r="L112" s="1">
        <f t="shared" si="8"/>
        <v>4013.66</v>
      </c>
      <c r="M112" s="1">
        <f t="shared" si="9"/>
        <v>30278.85</v>
      </c>
      <c r="N112" s="1">
        <f t="shared" si="10"/>
        <v>12234.67</v>
      </c>
      <c r="O112" s="1">
        <f t="shared" si="11"/>
        <v>0</v>
      </c>
      <c r="P112" s="1">
        <f t="shared" si="12"/>
        <v>0</v>
      </c>
      <c r="Q112" s="1">
        <f t="shared" si="13"/>
        <v>0</v>
      </c>
      <c r="R112" s="1">
        <f t="shared" si="14"/>
        <v>46527.179999999993</v>
      </c>
      <c r="S112" s="6">
        <f t="shared" si="15"/>
        <v>8.9457829999999987</v>
      </c>
    </row>
    <row r="113" spans="1:19">
      <c r="A113" t="s">
        <v>329</v>
      </c>
      <c r="B113" t="s">
        <v>330</v>
      </c>
      <c r="C113" t="s">
        <v>125</v>
      </c>
      <c r="D113" s="12" t="s">
        <v>1070</v>
      </c>
      <c r="E113" s="1">
        <v>0</v>
      </c>
      <c r="F113" s="1">
        <f>VLOOKUP(A113,'ADM Data'!$A$2:$Q$357,11,FALSE)</f>
        <v>12.217143</v>
      </c>
      <c r="G113" s="1">
        <f>VLOOKUP(A113,'ADM Data'!$A$2:$Q$357,12,FALSE)</f>
        <v>81.469916999999995</v>
      </c>
      <c r="H113" s="1">
        <f>VLOOKUP(A113,'ADM Data'!$A$2:$Q$357,13,FALSE)</f>
        <v>2</v>
      </c>
      <c r="I113" s="1">
        <f>VLOOKUP(A113,'ADM Data'!$A$2:$Q$357,14,FALSE)</f>
        <v>0</v>
      </c>
      <c r="J113" s="1">
        <f>VLOOKUP(A113,'ADM Data'!$A$2:$Q$357,15,FALSE)</f>
        <v>0</v>
      </c>
      <c r="K113" s="1">
        <f>VLOOKUP(A113,'ADM Data'!$A$2:$Q$357,16,FALSE)</f>
        <v>10.696975</v>
      </c>
      <c r="L113" s="1">
        <f t="shared" si="8"/>
        <v>24517.75</v>
      </c>
      <c r="M113" s="1">
        <f t="shared" si="9"/>
        <v>414884.8</v>
      </c>
      <c r="N113" s="1">
        <f t="shared" si="10"/>
        <v>24469.34</v>
      </c>
      <c r="O113" s="1">
        <f t="shared" si="11"/>
        <v>0</v>
      </c>
      <c r="P113" s="1">
        <f t="shared" si="12"/>
        <v>0</v>
      </c>
      <c r="Q113" s="1">
        <f t="shared" si="13"/>
        <v>348709.24</v>
      </c>
      <c r="R113" s="1">
        <f t="shared" si="14"/>
        <v>812581.13</v>
      </c>
      <c r="S113" s="6">
        <f t="shared" si="15"/>
        <v>106.384035</v>
      </c>
    </row>
    <row r="114" spans="1:19">
      <c r="A114" t="s">
        <v>331</v>
      </c>
      <c r="B114" t="s">
        <v>1894</v>
      </c>
      <c r="C114" t="s">
        <v>72</v>
      </c>
      <c r="D114" s="12" t="s">
        <v>1070</v>
      </c>
      <c r="E114" s="1">
        <v>0</v>
      </c>
      <c r="F114" s="1">
        <f>VLOOKUP(A114,'ADM Data'!$A$2:$Q$357,11,FALSE)</f>
        <v>3</v>
      </c>
      <c r="G114" s="1">
        <f>VLOOKUP(A114,'ADM Data'!$A$2:$Q$357,12,FALSE)</f>
        <v>44.664324000000001</v>
      </c>
      <c r="H114" s="1">
        <f>VLOOKUP(A114,'ADM Data'!$A$2:$Q$357,13,FALSE)</f>
        <v>0.98305100000000001</v>
      </c>
      <c r="I114" s="1">
        <f>VLOOKUP(A114,'ADM Data'!$A$2:$Q$357,14,FALSE)</f>
        <v>2</v>
      </c>
      <c r="J114" s="1">
        <f>VLOOKUP(A114,'ADM Data'!$A$2:$Q$357,15,FALSE)</f>
        <v>0</v>
      </c>
      <c r="K114" s="1">
        <f>VLOOKUP(A114,'ADM Data'!$A$2:$Q$357,16,FALSE)</f>
        <v>0</v>
      </c>
      <c r="L114" s="1">
        <f t="shared" si="8"/>
        <v>6020.5</v>
      </c>
      <c r="M114" s="1">
        <f t="shared" si="9"/>
        <v>227452.66</v>
      </c>
      <c r="N114" s="1">
        <f t="shared" si="10"/>
        <v>12027.3</v>
      </c>
      <c r="O114" s="1">
        <f t="shared" si="11"/>
        <v>32656.555464000005</v>
      </c>
      <c r="P114" s="1">
        <f t="shared" si="12"/>
        <v>0</v>
      </c>
      <c r="Q114" s="1">
        <f t="shared" si="13"/>
        <v>0</v>
      </c>
      <c r="R114" s="1">
        <f t="shared" si="14"/>
        <v>278157.015464</v>
      </c>
      <c r="S114" s="6">
        <f t="shared" si="15"/>
        <v>50.647375000000004</v>
      </c>
    </row>
    <row r="115" spans="1:19">
      <c r="A115" t="s">
        <v>333</v>
      </c>
      <c r="B115" t="s">
        <v>1895</v>
      </c>
      <c r="C115" t="s">
        <v>80</v>
      </c>
      <c r="D115" s="12" t="s">
        <v>1070</v>
      </c>
      <c r="E115" s="1">
        <v>0</v>
      </c>
      <c r="F115" s="1">
        <f>VLOOKUP(A115,'ADM Data'!$A$2:$Q$357,11,FALSE)</f>
        <v>0</v>
      </c>
      <c r="G115" s="1">
        <f>VLOOKUP(A115,'ADM Data'!$A$2:$Q$357,12,FALSE)</f>
        <v>41.855792999999998</v>
      </c>
      <c r="H115" s="1">
        <f>VLOOKUP(A115,'ADM Data'!$A$2:$Q$357,13,FALSE)</f>
        <v>1.19767</v>
      </c>
      <c r="I115" s="1">
        <f>VLOOKUP(A115,'ADM Data'!$A$2:$Q$357,14,FALSE)</f>
        <v>0</v>
      </c>
      <c r="J115" s="1">
        <f>VLOOKUP(A115,'ADM Data'!$A$2:$Q$357,15,FALSE)</f>
        <v>1</v>
      </c>
      <c r="K115" s="1">
        <f>VLOOKUP(A115,'ADM Data'!$A$2:$Q$357,16,FALSE)</f>
        <v>3</v>
      </c>
      <c r="L115" s="1">
        <f t="shared" si="8"/>
        <v>0</v>
      </c>
      <c r="M115" s="1">
        <f t="shared" si="9"/>
        <v>213150.24</v>
      </c>
      <c r="N115" s="1">
        <f t="shared" si="10"/>
        <v>14653.1</v>
      </c>
      <c r="O115" s="1">
        <f t="shared" si="11"/>
        <v>0</v>
      </c>
      <c r="P115" s="1">
        <f t="shared" si="12"/>
        <v>22112.240000000002</v>
      </c>
      <c r="Q115" s="1">
        <f t="shared" si="13"/>
        <v>97796.59</v>
      </c>
      <c r="R115" s="1">
        <f t="shared" si="14"/>
        <v>347712.17</v>
      </c>
      <c r="S115" s="6">
        <f t="shared" si="15"/>
        <v>47.053463000000001</v>
      </c>
    </row>
    <row r="116" spans="1:19">
      <c r="A116" t="s">
        <v>335</v>
      </c>
      <c r="B116" t="s">
        <v>336</v>
      </c>
      <c r="C116" t="s">
        <v>98</v>
      </c>
      <c r="D116" s="12" t="s">
        <v>1070</v>
      </c>
      <c r="E116" s="1">
        <v>0</v>
      </c>
      <c r="F116" s="1">
        <f>VLOOKUP(A116,'ADM Data'!$A$2:$Q$357,11,FALSE)</f>
        <v>0</v>
      </c>
      <c r="G116" s="1">
        <f>VLOOKUP(A116,'ADM Data'!$A$2:$Q$357,12,FALSE)</f>
        <v>0.31372499999999998</v>
      </c>
      <c r="H116" s="1">
        <f>VLOOKUP(A116,'ADM Data'!$A$2:$Q$357,13,FALSE)</f>
        <v>0</v>
      </c>
      <c r="I116" s="1">
        <f>VLOOKUP(A116,'ADM Data'!$A$2:$Q$357,14,FALSE)</f>
        <v>0</v>
      </c>
      <c r="J116" s="1">
        <f>VLOOKUP(A116,'ADM Data'!$A$2:$Q$357,15,FALSE)</f>
        <v>0</v>
      </c>
      <c r="K116" s="1">
        <f>VLOOKUP(A116,'ADM Data'!$A$2:$Q$357,16,FALSE)</f>
        <v>0.68627499999999997</v>
      </c>
      <c r="L116" s="1">
        <f t="shared" si="8"/>
        <v>0</v>
      </c>
      <c r="M116" s="1">
        <f t="shared" si="9"/>
        <v>1597.64</v>
      </c>
      <c r="N116" s="1">
        <f t="shared" si="10"/>
        <v>0</v>
      </c>
      <c r="O116" s="1">
        <f t="shared" si="11"/>
        <v>0</v>
      </c>
      <c r="P116" s="1">
        <f t="shared" si="12"/>
        <v>0</v>
      </c>
      <c r="Q116" s="1">
        <f t="shared" si="13"/>
        <v>22371.79</v>
      </c>
      <c r="R116" s="1">
        <f t="shared" si="14"/>
        <v>23969.43</v>
      </c>
      <c r="S116" s="6">
        <f t="shared" si="15"/>
        <v>1</v>
      </c>
    </row>
    <row r="117" spans="1:19">
      <c r="A117" t="s">
        <v>337</v>
      </c>
      <c r="B117" t="s">
        <v>1896</v>
      </c>
      <c r="C117" t="s">
        <v>230</v>
      </c>
      <c r="D117" s="12" t="s">
        <v>1070</v>
      </c>
      <c r="E117" s="1">
        <v>0</v>
      </c>
      <c r="F117" s="1">
        <f>VLOOKUP(A117,'ADM Data'!$A$2:$Q$357,11,FALSE)</f>
        <v>4</v>
      </c>
      <c r="G117" s="1">
        <f>VLOOKUP(A117,'ADM Data'!$A$2:$Q$357,12,FALSE)</f>
        <v>23.231562</v>
      </c>
      <c r="H117" s="1">
        <f>VLOOKUP(A117,'ADM Data'!$A$2:$Q$357,13,FALSE)</f>
        <v>0.260355</v>
      </c>
      <c r="I117" s="1">
        <f>VLOOKUP(A117,'ADM Data'!$A$2:$Q$357,14,FALSE)</f>
        <v>0</v>
      </c>
      <c r="J117" s="1">
        <f>VLOOKUP(A117,'ADM Data'!$A$2:$Q$357,15,FALSE)</f>
        <v>1</v>
      </c>
      <c r="K117" s="1">
        <f>VLOOKUP(A117,'ADM Data'!$A$2:$Q$357,16,FALSE)</f>
        <v>0</v>
      </c>
      <c r="L117" s="1">
        <f t="shared" si="8"/>
        <v>8027.33</v>
      </c>
      <c r="M117" s="1">
        <f t="shared" si="9"/>
        <v>118306.52</v>
      </c>
      <c r="N117" s="1">
        <f t="shared" si="10"/>
        <v>3185.36</v>
      </c>
      <c r="O117" s="1">
        <f t="shared" si="11"/>
        <v>0</v>
      </c>
      <c r="P117" s="1">
        <f t="shared" si="12"/>
        <v>22112.240000000002</v>
      </c>
      <c r="Q117" s="1">
        <f t="shared" si="13"/>
        <v>0</v>
      </c>
      <c r="R117" s="1">
        <f t="shared" si="14"/>
        <v>151631.45000000001</v>
      </c>
      <c r="S117" s="6">
        <f t="shared" si="15"/>
        <v>28.491917000000001</v>
      </c>
    </row>
    <row r="118" spans="1:19">
      <c r="A118" t="s">
        <v>339</v>
      </c>
      <c r="B118" t="s">
        <v>1897</v>
      </c>
      <c r="C118" t="s">
        <v>93</v>
      </c>
      <c r="D118" s="12" t="s">
        <v>1070</v>
      </c>
      <c r="E118" s="1">
        <v>0</v>
      </c>
      <c r="F118" s="1">
        <f>VLOOKUP(A118,'ADM Data'!$A$2:$Q$357,11,FALSE)</f>
        <v>6.3112579999999996</v>
      </c>
      <c r="G118" s="1">
        <f>VLOOKUP(A118,'ADM Data'!$A$2:$Q$357,12,FALSE)</f>
        <v>81.169334000000006</v>
      </c>
      <c r="H118" s="1">
        <f>VLOOKUP(A118,'ADM Data'!$A$2:$Q$357,13,FALSE)</f>
        <v>3.986755</v>
      </c>
      <c r="I118" s="1">
        <f>VLOOKUP(A118,'ADM Data'!$A$2:$Q$357,14,FALSE)</f>
        <v>0</v>
      </c>
      <c r="J118" s="1">
        <f>VLOOKUP(A118,'ADM Data'!$A$2:$Q$357,15,FALSE)</f>
        <v>1</v>
      </c>
      <c r="K118" s="1">
        <f>VLOOKUP(A118,'ADM Data'!$A$2:$Q$357,16,FALSE)</f>
        <v>16.185431000000001</v>
      </c>
      <c r="L118" s="1">
        <f t="shared" si="8"/>
        <v>12665.63</v>
      </c>
      <c r="M118" s="1">
        <f t="shared" si="9"/>
        <v>413354.09</v>
      </c>
      <c r="N118" s="1">
        <f t="shared" si="10"/>
        <v>48776.63</v>
      </c>
      <c r="O118" s="1">
        <f t="shared" si="11"/>
        <v>0</v>
      </c>
      <c r="P118" s="1">
        <f t="shared" si="12"/>
        <v>22112.240000000002</v>
      </c>
      <c r="Q118" s="1">
        <f t="shared" si="13"/>
        <v>527626.67000000004</v>
      </c>
      <c r="R118" s="1">
        <f t="shared" si="14"/>
        <v>1024535.26</v>
      </c>
      <c r="S118" s="6">
        <f t="shared" si="15"/>
        <v>108.65277800000001</v>
      </c>
    </row>
    <row r="119" spans="1:19">
      <c r="A119" t="s">
        <v>341</v>
      </c>
      <c r="B119" t="s">
        <v>1898</v>
      </c>
      <c r="C119" t="s">
        <v>72</v>
      </c>
      <c r="D119" s="12" t="s">
        <v>1070</v>
      </c>
      <c r="E119" s="1">
        <v>0</v>
      </c>
      <c r="F119" s="1">
        <f>VLOOKUP(A119,'ADM Data'!$A$2:$Q$357,11,FALSE)</f>
        <v>6.0925099999999999</v>
      </c>
      <c r="G119" s="1">
        <f>VLOOKUP(A119,'ADM Data'!$A$2:$Q$357,12,FALSE)</f>
        <v>32.941516999999997</v>
      </c>
      <c r="H119" s="1">
        <f>VLOOKUP(A119,'ADM Data'!$A$2:$Q$357,13,FALSE)</f>
        <v>2</v>
      </c>
      <c r="I119" s="1">
        <f>VLOOKUP(A119,'ADM Data'!$A$2:$Q$357,14,FALSE)</f>
        <v>0</v>
      </c>
      <c r="J119" s="1">
        <f>VLOOKUP(A119,'ADM Data'!$A$2:$Q$357,15,FALSE)</f>
        <v>0</v>
      </c>
      <c r="K119" s="1">
        <f>VLOOKUP(A119,'ADM Data'!$A$2:$Q$357,16,FALSE)</f>
        <v>0</v>
      </c>
      <c r="L119" s="1">
        <f t="shared" si="8"/>
        <v>12226.64</v>
      </c>
      <c r="M119" s="1">
        <f t="shared" si="9"/>
        <v>167754.37</v>
      </c>
      <c r="N119" s="1">
        <f t="shared" si="10"/>
        <v>24469.34</v>
      </c>
      <c r="O119" s="1">
        <f t="shared" si="11"/>
        <v>0</v>
      </c>
      <c r="P119" s="1">
        <f t="shared" si="12"/>
        <v>0</v>
      </c>
      <c r="Q119" s="1">
        <f t="shared" si="13"/>
        <v>0</v>
      </c>
      <c r="R119" s="1">
        <f t="shared" si="14"/>
        <v>204450.35</v>
      </c>
      <c r="S119" s="6">
        <f t="shared" si="15"/>
        <v>41.034026999999995</v>
      </c>
    </row>
    <row r="120" spans="1:19">
      <c r="A120" t="s">
        <v>342</v>
      </c>
      <c r="B120" t="s">
        <v>1899</v>
      </c>
      <c r="C120" t="s">
        <v>108</v>
      </c>
      <c r="D120" s="12" t="s">
        <v>1070</v>
      </c>
      <c r="E120" s="1">
        <v>0</v>
      </c>
      <c r="F120" s="1">
        <f>VLOOKUP(A120,'ADM Data'!$A$2:$Q$357,11,FALSE)</f>
        <v>7.2307689999999996</v>
      </c>
      <c r="G120" s="1">
        <f>VLOOKUP(A120,'ADM Data'!$A$2:$Q$357,12,FALSE)</f>
        <v>37.594245999999998</v>
      </c>
      <c r="H120" s="1">
        <f>VLOOKUP(A120,'ADM Data'!$A$2:$Q$357,13,FALSE)</f>
        <v>0</v>
      </c>
      <c r="I120" s="1">
        <f>VLOOKUP(A120,'ADM Data'!$A$2:$Q$357,14,FALSE)</f>
        <v>0</v>
      </c>
      <c r="J120" s="1">
        <f>VLOOKUP(A120,'ADM Data'!$A$2:$Q$357,15,FALSE)</f>
        <v>3</v>
      </c>
      <c r="K120" s="1">
        <f>VLOOKUP(A120,'ADM Data'!$A$2:$Q$357,16,FALSE)</f>
        <v>4.4223109999999997</v>
      </c>
      <c r="L120" s="1">
        <f t="shared" si="8"/>
        <v>14510.94</v>
      </c>
      <c r="M120" s="1">
        <f t="shared" si="9"/>
        <v>191448.35</v>
      </c>
      <c r="N120" s="1">
        <f t="shared" si="10"/>
        <v>0</v>
      </c>
      <c r="O120" s="1">
        <f t="shared" si="11"/>
        <v>0</v>
      </c>
      <c r="P120" s="1">
        <f t="shared" si="12"/>
        <v>66336.72</v>
      </c>
      <c r="Q120" s="1">
        <f t="shared" si="13"/>
        <v>144162.32</v>
      </c>
      <c r="R120" s="1">
        <f t="shared" si="14"/>
        <v>416458.33</v>
      </c>
      <c r="S120" s="6">
        <f t="shared" si="15"/>
        <v>52.247326000000001</v>
      </c>
    </row>
    <row r="121" spans="1:19">
      <c r="A121" t="s">
        <v>344</v>
      </c>
      <c r="B121" t="s">
        <v>345</v>
      </c>
      <c r="C121" t="s">
        <v>93</v>
      </c>
      <c r="D121" s="12" t="s">
        <v>1070</v>
      </c>
      <c r="E121" s="1">
        <v>0</v>
      </c>
      <c r="F121" s="1">
        <f>VLOOKUP(A121,'ADM Data'!$A$2:$Q$357,11,FALSE)</f>
        <v>1</v>
      </c>
      <c r="G121" s="1">
        <f>VLOOKUP(A121,'ADM Data'!$A$2:$Q$357,12,FALSE)</f>
        <v>10.067485</v>
      </c>
      <c r="H121" s="1">
        <f>VLOOKUP(A121,'ADM Data'!$A$2:$Q$357,13,FALSE)</f>
        <v>0</v>
      </c>
      <c r="I121" s="1">
        <f>VLOOKUP(A121,'ADM Data'!$A$2:$Q$357,14,FALSE)</f>
        <v>0</v>
      </c>
      <c r="J121" s="1">
        <f>VLOOKUP(A121,'ADM Data'!$A$2:$Q$357,15,FALSE)</f>
        <v>0</v>
      </c>
      <c r="K121" s="1">
        <f>VLOOKUP(A121,'ADM Data'!$A$2:$Q$357,16,FALSE)</f>
        <v>0.208589</v>
      </c>
      <c r="L121" s="1">
        <f t="shared" si="8"/>
        <v>2006.83</v>
      </c>
      <c r="M121" s="1">
        <f t="shared" si="9"/>
        <v>51268.57</v>
      </c>
      <c r="N121" s="1">
        <f t="shared" si="10"/>
        <v>0</v>
      </c>
      <c r="O121" s="1">
        <f t="shared" si="11"/>
        <v>0</v>
      </c>
      <c r="P121" s="1">
        <f t="shared" si="12"/>
        <v>0</v>
      </c>
      <c r="Q121" s="1">
        <f t="shared" si="13"/>
        <v>6799.76</v>
      </c>
      <c r="R121" s="1">
        <f t="shared" si="14"/>
        <v>60075.16</v>
      </c>
      <c r="S121" s="6">
        <f t="shared" si="15"/>
        <v>11.276073999999999</v>
      </c>
    </row>
    <row r="122" spans="1:19">
      <c r="A122" t="s">
        <v>346</v>
      </c>
      <c r="B122" t="s">
        <v>1900</v>
      </c>
      <c r="C122" t="s">
        <v>80</v>
      </c>
      <c r="D122" s="12" t="s">
        <v>1070</v>
      </c>
      <c r="E122" s="1">
        <v>0</v>
      </c>
      <c r="F122" s="1">
        <f>VLOOKUP(A122,'ADM Data'!$A$2:$Q$357,11,FALSE)</f>
        <v>9.0485550000000003</v>
      </c>
      <c r="G122" s="1">
        <f>VLOOKUP(A122,'ADM Data'!$A$2:$Q$357,12,FALSE)</f>
        <v>23.802845999999999</v>
      </c>
      <c r="H122" s="1">
        <f>VLOOKUP(A122,'ADM Data'!$A$2:$Q$357,13,FALSE)</f>
        <v>0</v>
      </c>
      <c r="I122" s="1">
        <f>VLOOKUP(A122,'ADM Data'!$A$2:$Q$357,14,FALSE)</f>
        <v>0</v>
      </c>
      <c r="J122" s="1">
        <f>VLOOKUP(A122,'ADM Data'!$A$2:$Q$357,15,FALSE)</f>
        <v>0</v>
      </c>
      <c r="K122" s="1">
        <f>VLOOKUP(A122,'ADM Data'!$A$2:$Q$357,16,FALSE)</f>
        <v>2</v>
      </c>
      <c r="L122" s="1">
        <f t="shared" si="8"/>
        <v>18158.93</v>
      </c>
      <c r="M122" s="1">
        <f t="shared" si="9"/>
        <v>121215.77</v>
      </c>
      <c r="N122" s="1">
        <f t="shared" si="10"/>
        <v>0</v>
      </c>
      <c r="O122" s="1">
        <f t="shared" si="11"/>
        <v>0</v>
      </c>
      <c r="P122" s="1">
        <f t="shared" si="12"/>
        <v>0</v>
      </c>
      <c r="Q122" s="1">
        <f t="shared" si="13"/>
        <v>65197.73</v>
      </c>
      <c r="R122" s="1">
        <f t="shared" si="14"/>
        <v>204572.43000000002</v>
      </c>
      <c r="S122" s="6">
        <f t="shared" si="15"/>
        <v>34.851400999999996</v>
      </c>
    </row>
    <row r="123" spans="1:19">
      <c r="A123" t="s">
        <v>348</v>
      </c>
      <c r="B123" t="s">
        <v>349</v>
      </c>
      <c r="C123" t="s">
        <v>93</v>
      </c>
      <c r="D123" s="12" t="s">
        <v>1070</v>
      </c>
      <c r="E123" s="1">
        <v>0</v>
      </c>
      <c r="F123" s="1">
        <f>VLOOKUP(A123,'ADM Data'!$A$2:$Q$357,11,FALSE)</f>
        <v>3.8424239999999998</v>
      </c>
      <c r="G123" s="1">
        <f>VLOOKUP(A123,'ADM Data'!$A$2:$Q$357,12,FALSE)</f>
        <v>26.824242000000002</v>
      </c>
      <c r="H123" s="1">
        <f>VLOOKUP(A123,'ADM Data'!$A$2:$Q$357,13,FALSE)</f>
        <v>5</v>
      </c>
      <c r="I123" s="1">
        <f>VLOOKUP(A123,'ADM Data'!$A$2:$Q$357,14,FALSE)</f>
        <v>0</v>
      </c>
      <c r="J123" s="1">
        <f>VLOOKUP(A123,'ADM Data'!$A$2:$Q$357,15,FALSE)</f>
        <v>0</v>
      </c>
      <c r="K123" s="1">
        <f>VLOOKUP(A123,'ADM Data'!$A$2:$Q$357,16,FALSE)</f>
        <v>5.547587</v>
      </c>
      <c r="L123" s="1">
        <f t="shared" si="8"/>
        <v>7711.1</v>
      </c>
      <c r="M123" s="1">
        <f t="shared" si="9"/>
        <v>136602.21</v>
      </c>
      <c r="N123" s="1">
        <f t="shared" si="10"/>
        <v>61173.35</v>
      </c>
      <c r="O123" s="1">
        <f t="shared" si="11"/>
        <v>0</v>
      </c>
      <c r="P123" s="1">
        <f t="shared" si="12"/>
        <v>0</v>
      </c>
      <c r="Q123" s="1">
        <f t="shared" si="13"/>
        <v>180845.04</v>
      </c>
      <c r="R123" s="1">
        <f t="shared" si="14"/>
        <v>386331.7</v>
      </c>
      <c r="S123" s="6">
        <f t="shared" si="15"/>
        <v>41.214253000000006</v>
      </c>
    </row>
    <row r="124" spans="1:19">
      <c r="A124" t="s">
        <v>350</v>
      </c>
      <c r="B124" t="s">
        <v>1901</v>
      </c>
      <c r="C124" t="s">
        <v>80</v>
      </c>
      <c r="D124" s="12" t="s">
        <v>1070</v>
      </c>
      <c r="E124" s="1">
        <v>0</v>
      </c>
      <c r="F124" s="1">
        <f>VLOOKUP(A124,'ADM Data'!$A$2:$Q$357,11,FALSE)</f>
        <v>0</v>
      </c>
      <c r="G124" s="1">
        <f>VLOOKUP(A124,'ADM Data'!$A$2:$Q$357,12,FALSE)</f>
        <v>2</v>
      </c>
      <c r="H124" s="1">
        <f>VLOOKUP(A124,'ADM Data'!$A$2:$Q$357,13,FALSE)</f>
        <v>0</v>
      </c>
      <c r="I124" s="1">
        <f>VLOOKUP(A124,'ADM Data'!$A$2:$Q$357,14,FALSE)</f>
        <v>0</v>
      </c>
      <c r="J124" s="1">
        <f>VLOOKUP(A124,'ADM Data'!$A$2:$Q$357,15,FALSE)</f>
        <v>0</v>
      </c>
      <c r="K124" s="1">
        <f>VLOOKUP(A124,'ADM Data'!$A$2:$Q$357,16,FALSE)</f>
        <v>0.37951800000000002</v>
      </c>
      <c r="L124" s="1">
        <f t="shared" si="8"/>
        <v>0</v>
      </c>
      <c r="M124" s="1">
        <f t="shared" si="9"/>
        <v>10184.98</v>
      </c>
      <c r="N124" s="1">
        <f t="shared" si="10"/>
        <v>0</v>
      </c>
      <c r="O124" s="1">
        <f t="shared" si="11"/>
        <v>0</v>
      </c>
      <c r="P124" s="1">
        <f t="shared" si="12"/>
        <v>0</v>
      </c>
      <c r="Q124" s="1">
        <f t="shared" si="13"/>
        <v>12371.86</v>
      </c>
      <c r="R124" s="1">
        <f t="shared" si="14"/>
        <v>22556.84</v>
      </c>
      <c r="S124" s="6">
        <f t="shared" si="15"/>
        <v>2.379518</v>
      </c>
    </row>
    <row r="125" spans="1:19">
      <c r="A125" t="s">
        <v>352</v>
      </c>
      <c r="B125" t="s">
        <v>1902</v>
      </c>
      <c r="C125" t="s">
        <v>80</v>
      </c>
      <c r="D125" s="12" t="s">
        <v>1070</v>
      </c>
      <c r="E125" s="1">
        <v>0</v>
      </c>
      <c r="F125" s="1">
        <f>VLOOKUP(A125,'ADM Data'!$A$2:$Q$357,11,FALSE)</f>
        <v>3.993865</v>
      </c>
      <c r="G125" s="1">
        <f>VLOOKUP(A125,'ADM Data'!$A$2:$Q$357,12,FALSE)</f>
        <v>31.249441999999998</v>
      </c>
      <c r="H125" s="1">
        <f>VLOOKUP(A125,'ADM Data'!$A$2:$Q$357,13,FALSE)</f>
        <v>1</v>
      </c>
      <c r="I125" s="1">
        <f>VLOOKUP(A125,'ADM Data'!$A$2:$Q$357,14,FALSE)</f>
        <v>0</v>
      </c>
      <c r="J125" s="1">
        <f>VLOOKUP(A125,'ADM Data'!$A$2:$Q$357,15,FALSE)</f>
        <v>0</v>
      </c>
      <c r="K125" s="1">
        <f>VLOOKUP(A125,'ADM Data'!$A$2:$Q$357,16,FALSE)</f>
        <v>3</v>
      </c>
      <c r="L125" s="1">
        <f t="shared" si="8"/>
        <v>8015.02</v>
      </c>
      <c r="M125" s="1">
        <f t="shared" si="9"/>
        <v>159137.5</v>
      </c>
      <c r="N125" s="1">
        <f t="shared" si="10"/>
        <v>12234.67</v>
      </c>
      <c r="O125" s="1">
        <f t="shared" si="11"/>
        <v>0</v>
      </c>
      <c r="P125" s="1">
        <f t="shared" si="12"/>
        <v>0</v>
      </c>
      <c r="Q125" s="1">
        <f t="shared" si="13"/>
        <v>97796.59</v>
      </c>
      <c r="R125" s="1">
        <f t="shared" si="14"/>
        <v>277183.78000000003</v>
      </c>
      <c r="S125" s="6">
        <f t="shared" si="15"/>
        <v>39.243307000000001</v>
      </c>
    </row>
    <row r="126" spans="1:19">
      <c r="A126" t="s">
        <v>354</v>
      </c>
      <c r="B126" t="s">
        <v>355</v>
      </c>
      <c r="C126" t="s">
        <v>278</v>
      </c>
      <c r="D126" s="12" t="s">
        <v>1070</v>
      </c>
      <c r="E126" s="1">
        <v>0</v>
      </c>
      <c r="F126" s="1">
        <f>VLOOKUP(A126,'ADM Data'!$A$2:$Q$357,11,FALSE)</f>
        <v>9.7784429999999993</v>
      </c>
      <c r="G126" s="1">
        <f>VLOOKUP(A126,'ADM Data'!$A$2:$Q$357,12,FALSE)</f>
        <v>35.916167999999999</v>
      </c>
      <c r="H126" s="1">
        <f>VLOOKUP(A126,'ADM Data'!$A$2:$Q$357,13,FALSE)</f>
        <v>5.2275450000000001</v>
      </c>
      <c r="I126" s="1">
        <f>VLOOKUP(A126,'ADM Data'!$A$2:$Q$357,14,FALSE)</f>
        <v>0</v>
      </c>
      <c r="J126" s="1">
        <f>VLOOKUP(A126,'ADM Data'!$A$2:$Q$357,15,FALSE)</f>
        <v>3.3293409999999999</v>
      </c>
      <c r="K126" s="1">
        <f>VLOOKUP(A126,'ADM Data'!$A$2:$Q$357,16,FALSE)</f>
        <v>6.3592820000000003</v>
      </c>
      <c r="L126" s="1">
        <f t="shared" si="8"/>
        <v>19623.689999999999</v>
      </c>
      <c r="M126" s="1">
        <f t="shared" si="9"/>
        <v>182902.76</v>
      </c>
      <c r="N126" s="1">
        <f t="shared" si="10"/>
        <v>63957.29</v>
      </c>
      <c r="O126" s="1">
        <f t="shared" si="11"/>
        <v>0</v>
      </c>
      <c r="P126" s="1">
        <f t="shared" si="12"/>
        <v>73619.19</v>
      </c>
      <c r="Q126" s="1">
        <f t="shared" si="13"/>
        <v>207305.37</v>
      </c>
      <c r="R126" s="1">
        <f t="shared" si="14"/>
        <v>547408.30000000005</v>
      </c>
      <c r="S126" s="6">
        <f t="shared" si="15"/>
        <v>60.610778999999994</v>
      </c>
    </row>
    <row r="127" spans="1:19">
      <c r="A127" t="s">
        <v>356</v>
      </c>
      <c r="B127" t="s">
        <v>357</v>
      </c>
      <c r="C127" t="s">
        <v>80</v>
      </c>
      <c r="D127" s="12" t="s">
        <v>1070</v>
      </c>
      <c r="E127" s="1">
        <v>0</v>
      </c>
      <c r="F127" s="1">
        <f>VLOOKUP(A127,'ADM Data'!$A$2:$Q$357,11,FALSE)</f>
        <v>0</v>
      </c>
      <c r="G127" s="1">
        <f>VLOOKUP(A127,'ADM Data'!$A$2:$Q$357,12,FALSE)</f>
        <v>33.034146</v>
      </c>
      <c r="H127" s="1">
        <f>VLOOKUP(A127,'ADM Data'!$A$2:$Q$357,13,FALSE)</f>
        <v>3.7414640000000001</v>
      </c>
      <c r="I127" s="1">
        <f>VLOOKUP(A127,'ADM Data'!$A$2:$Q$357,14,FALSE)</f>
        <v>0</v>
      </c>
      <c r="J127" s="1">
        <f>VLOOKUP(A127,'ADM Data'!$A$2:$Q$357,15,FALSE)</f>
        <v>0</v>
      </c>
      <c r="K127" s="1">
        <f>VLOOKUP(A127,'ADM Data'!$A$2:$Q$357,16,FALSE)</f>
        <v>1</v>
      </c>
      <c r="L127" s="1">
        <f t="shared" si="8"/>
        <v>0</v>
      </c>
      <c r="M127" s="1">
        <f t="shared" si="9"/>
        <v>168226.09</v>
      </c>
      <c r="N127" s="1">
        <f t="shared" si="10"/>
        <v>45775.58</v>
      </c>
      <c r="O127" s="1">
        <f t="shared" si="11"/>
        <v>0</v>
      </c>
      <c r="P127" s="1">
        <f t="shared" si="12"/>
        <v>0</v>
      </c>
      <c r="Q127" s="1">
        <f t="shared" si="13"/>
        <v>32598.86</v>
      </c>
      <c r="R127" s="1">
        <f t="shared" si="14"/>
        <v>246600.52999999997</v>
      </c>
      <c r="S127" s="6">
        <f t="shared" si="15"/>
        <v>37.77561</v>
      </c>
    </row>
    <row r="128" spans="1:19">
      <c r="A128" t="s">
        <v>358</v>
      </c>
      <c r="B128" t="s">
        <v>359</v>
      </c>
      <c r="C128" t="s">
        <v>93</v>
      </c>
      <c r="D128" s="12" t="s">
        <v>1070</v>
      </c>
      <c r="E128" s="1">
        <v>0</v>
      </c>
      <c r="F128" s="1">
        <f>VLOOKUP(A128,'ADM Data'!$A$2:$Q$357,11,FALSE)</f>
        <v>0</v>
      </c>
      <c r="G128" s="1">
        <f>VLOOKUP(A128,'ADM Data'!$A$2:$Q$357,12,FALSE)</f>
        <v>21.259357000000001</v>
      </c>
      <c r="H128" s="1">
        <f>VLOOKUP(A128,'ADM Data'!$A$2:$Q$357,13,FALSE)</f>
        <v>3</v>
      </c>
      <c r="I128" s="1">
        <f>VLOOKUP(A128,'ADM Data'!$A$2:$Q$357,14,FALSE)</f>
        <v>0</v>
      </c>
      <c r="J128" s="1">
        <f>VLOOKUP(A128,'ADM Data'!$A$2:$Q$357,15,FALSE)</f>
        <v>0</v>
      </c>
      <c r="K128" s="1">
        <f>VLOOKUP(A128,'ADM Data'!$A$2:$Q$357,16,FALSE)</f>
        <v>2</v>
      </c>
      <c r="L128" s="1">
        <f t="shared" si="8"/>
        <v>0</v>
      </c>
      <c r="M128" s="1">
        <f t="shared" si="9"/>
        <v>108263.08</v>
      </c>
      <c r="N128" s="1">
        <f t="shared" si="10"/>
        <v>36704.01</v>
      </c>
      <c r="O128" s="1">
        <f t="shared" si="11"/>
        <v>0</v>
      </c>
      <c r="P128" s="1">
        <f t="shared" si="12"/>
        <v>0</v>
      </c>
      <c r="Q128" s="1">
        <f t="shared" si="13"/>
        <v>65197.73</v>
      </c>
      <c r="R128" s="1">
        <f t="shared" si="14"/>
        <v>210164.82</v>
      </c>
      <c r="S128" s="6">
        <f t="shared" si="15"/>
        <v>26.259357000000001</v>
      </c>
    </row>
    <row r="129" spans="1:19">
      <c r="A129" t="s">
        <v>360</v>
      </c>
      <c r="B129" t="s">
        <v>1903</v>
      </c>
      <c r="C129" t="s">
        <v>80</v>
      </c>
      <c r="D129" s="12" t="s">
        <v>1070</v>
      </c>
      <c r="E129" s="1">
        <v>0</v>
      </c>
      <c r="F129" s="1">
        <f>VLOOKUP(A129,'ADM Data'!$A$2:$Q$357,11,FALSE)</f>
        <v>0.77941199999999999</v>
      </c>
      <c r="G129" s="1">
        <f>VLOOKUP(A129,'ADM Data'!$A$2:$Q$357,12,FALSE)</f>
        <v>71.605024</v>
      </c>
      <c r="H129" s="1">
        <f>VLOOKUP(A129,'ADM Data'!$A$2:$Q$357,13,FALSE)</f>
        <v>5.0714969999999999</v>
      </c>
      <c r="I129" s="1">
        <f>VLOOKUP(A129,'ADM Data'!$A$2:$Q$357,14,FALSE)</f>
        <v>0</v>
      </c>
      <c r="J129" s="1">
        <f>VLOOKUP(A129,'ADM Data'!$A$2:$Q$357,15,FALSE)</f>
        <v>0</v>
      </c>
      <c r="K129" s="1">
        <f>VLOOKUP(A129,'ADM Data'!$A$2:$Q$357,16,FALSE)</f>
        <v>3.8526790000000002</v>
      </c>
      <c r="L129" s="1">
        <f t="shared" si="8"/>
        <v>1564.15</v>
      </c>
      <c r="M129" s="1">
        <f t="shared" si="9"/>
        <v>364647.93</v>
      </c>
      <c r="N129" s="1">
        <f t="shared" si="10"/>
        <v>62048.09</v>
      </c>
      <c r="O129" s="1">
        <f t="shared" si="11"/>
        <v>0</v>
      </c>
      <c r="P129" s="1">
        <f t="shared" si="12"/>
        <v>0</v>
      </c>
      <c r="Q129" s="1">
        <f t="shared" si="13"/>
        <v>125592.96000000001</v>
      </c>
      <c r="R129" s="1">
        <f t="shared" si="14"/>
        <v>553853.13</v>
      </c>
      <c r="S129" s="6">
        <f t="shared" si="15"/>
        <v>81.308611999999982</v>
      </c>
    </row>
    <row r="130" spans="1:19">
      <c r="A130" t="s">
        <v>362</v>
      </c>
      <c r="B130" t="s">
        <v>363</v>
      </c>
      <c r="C130" t="s">
        <v>93</v>
      </c>
      <c r="D130" s="12" t="s">
        <v>1070</v>
      </c>
      <c r="E130" s="1">
        <v>0</v>
      </c>
      <c r="F130" s="1">
        <f>VLOOKUP(A130,'ADM Data'!$A$2:$Q$357,11,FALSE)</f>
        <v>0</v>
      </c>
      <c r="G130" s="1">
        <f>VLOOKUP(A130,'ADM Data'!$A$2:$Q$357,12,FALSE)</f>
        <v>5.2482759999999997</v>
      </c>
      <c r="H130" s="1">
        <f>VLOOKUP(A130,'ADM Data'!$A$2:$Q$357,13,FALSE)</f>
        <v>3</v>
      </c>
      <c r="I130" s="1">
        <f>VLOOKUP(A130,'ADM Data'!$A$2:$Q$357,14,FALSE)</f>
        <v>0</v>
      </c>
      <c r="J130" s="1">
        <f>VLOOKUP(A130,'ADM Data'!$A$2:$Q$357,15,FALSE)</f>
        <v>0</v>
      </c>
      <c r="K130" s="1">
        <f>VLOOKUP(A130,'ADM Data'!$A$2:$Q$357,16,FALSE)</f>
        <v>0</v>
      </c>
      <c r="L130" s="1">
        <f t="shared" si="8"/>
        <v>0</v>
      </c>
      <c r="M130" s="1">
        <f t="shared" si="9"/>
        <v>26726.799999999999</v>
      </c>
      <c r="N130" s="1">
        <f t="shared" si="10"/>
        <v>36704.01</v>
      </c>
      <c r="O130" s="1">
        <f t="shared" si="11"/>
        <v>0</v>
      </c>
      <c r="P130" s="1">
        <f t="shared" si="12"/>
        <v>0</v>
      </c>
      <c r="Q130" s="1">
        <f t="shared" si="13"/>
        <v>0</v>
      </c>
      <c r="R130" s="1">
        <f t="shared" si="14"/>
        <v>63430.81</v>
      </c>
      <c r="S130" s="6">
        <f t="shared" si="15"/>
        <v>8.2482760000000006</v>
      </c>
    </row>
    <row r="131" spans="1:19">
      <c r="A131" t="s">
        <v>364</v>
      </c>
      <c r="B131" t="s">
        <v>365</v>
      </c>
      <c r="C131" t="s">
        <v>93</v>
      </c>
      <c r="D131" s="12" t="s">
        <v>1070</v>
      </c>
      <c r="E131" s="1">
        <v>0</v>
      </c>
      <c r="F131" s="1">
        <f>VLOOKUP(A131,'ADM Data'!$A$2:$Q$357,11,FALSE)</f>
        <v>3.7433000000000001E-2</v>
      </c>
      <c r="G131" s="1">
        <f>VLOOKUP(A131,'ADM Data'!$A$2:$Q$357,12,FALSE)</f>
        <v>12.128341000000001</v>
      </c>
      <c r="H131" s="1">
        <f>VLOOKUP(A131,'ADM Data'!$A$2:$Q$357,13,FALSE)</f>
        <v>4.2673800000000002</v>
      </c>
      <c r="I131" s="1">
        <f>VLOOKUP(A131,'ADM Data'!$A$2:$Q$357,14,FALSE)</f>
        <v>0</v>
      </c>
      <c r="J131" s="1">
        <f>VLOOKUP(A131,'ADM Data'!$A$2:$Q$357,15,FALSE)</f>
        <v>0</v>
      </c>
      <c r="K131" s="1">
        <f>VLOOKUP(A131,'ADM Data'!$A$2:$Q$357,16,FALSE)</f>
        <v>2</v>
      </c>
      <c r="L131" s="1">
        <f t="shared" si="8"/>
        <v>75.12</v>
      </c>
      <c r="M131" s="1">
        <f t="shared" si="9"/>
        <v>61763.47</v>
      </c>
      <c r="N131" s="1">
        <f t="shared" si="10"/>
        <v>52209.99</v>
      </c>
      <c r="O131" s="1">
        <f t="shared" si="11"/>
        <v>0</v>
      </c>
      <c r="P131" s="1">
        <f t="shared" si="12"/>
        <v>0</v>
      </c>
      <c r="Q131" s="1">
        <f t="shared" si="13"/>
        <v>65197.73</v>
      </c>
      <c r="R131" s="1">
        <f t="shared" si="14"/>
        <v>179246.31</v>
      </c>
      <c r="S131" s="6">
        <f t="shared" si="15"/>
        <v>18.433154000000002</v>
      </c>
    </row>
    <row r="132" spans="1:19">
      <c r="A132" t="s">
        <v>366</v>
      </c>
      <c r="B132" t="s">
        <v>1904</v>
      </c>
      <c r="C132" t="s">
        <v>80</v>
      </c>
      <c r="D132" s="12" t="s">
        <v>1070</v>
      </c>
      <c r="E132" s="1">
        <v>0</v>
      </c>
      <c r="F132" s="1">
        <f>VLOOKUP(A132,'ADM Data'!$A$2:$Q$357,11,FALSE)</f>
        <v>0</v>
      </c>
      <c r="G132" s="1">
        <f>VLOOKUP(A132,'ADM Data'!$A$2:$Q$357,12,FALSE)</f>
        <v>17.159507999999999</v>
      </c>
      <c r="H132" s="1">
        <f>VLOOKUP(A132,'ADM Data'!$A$2:$Q$357,13,FALSE)</f>
        <v>0.32515300000000003</v>
      </c>
      <c r="I132" s="1">
        <f>VLOOKUP(A132,'ADM Data'!$A$2:$Q$357,14,FALSE)</f>
        <v>0</v>
      </c>
      <c r="J132" s="1">
        <f>VLOOKUP(A132,'ADM Data'!$A$2:$Q$357,15,FALSE)</f>
        <v>0</v>
      </c>
      <c r="K132" s="1">
        <f>VLOOKUP(A132,'ADM Data'!$A$2:$Q$357,16,FALSE)</f>
        <v>0.93864999999999998</v>
      </c>
      <c r="L132" s="1">
        <f t="shared" si="8"/>
        <v>0</v>
      </c>
      <c r="M132" s="1">
        <f t="shared" si="9"/>
        <v>87384.639999999999</v>
      </c>
      <c r="N132" s="1">
        <f t="shared" si="10"/>
        <v>3978.14</v>
      </c>
      <c r="O132" s="1">
        <f t="shared" si="11"/>
        <v>0</v>
      </c>
      <c r="P132" s="1">
        <f t="shared" si="12"/>
        <v>0</v>
      </c>
      <c r="Q132" s="1">
        <f t="shared" si="13"/>
        <v>30598.92</v>
      </c>
      <c r="R132" s="1">
        <f t="shared" si="14"/>
        <v>121961.7</v>
      </c>
      <c r="S132" s="6">
        <f t="shared" si="15"/>
        <v>18.423310999999998</v>
      </c>
    </row>
    <row r="133" spans="1:19">
      <c r="A133" t="s">
        <v>368</v>
      </c>
      <c r="B133" t="s">
        <v>1905</v>
      </c>
      <c r="C133" t="s">
        <v>80</v>
      </c>
      <c r="D133" s="12" t="s">
        <v>1070</v>
      </c>
      <c r="E133" s="1">
        <v>0</v>
      </c>
      <c r="F133" s="1">
        <f>VLOOKUP(A133,'ADM Data'!$A$2:$Q$357,11,FALSE)</f>
        <v>2</v>
      </c>
      <c r="G133" s="1">
        <f>VLOOKUP(A133,'ADM Data'!$A$2:$Q$357,12,FALSE)</f>
        <v>91.074309</v>
      </c>
      <c r="H133" s="1">
        <f>VLOOKUP(A133,'ADM Data'!$A$2:$Q$357,13,FALSE)</f>
        <v>8.6341470000000005</v>
      </c>
      <c r="I133" s="1">
        <f>VLOOKUP(A133,'ADM Data'!$A$2:$Q$357,14,FALSE)</f>
        <v>0</v>
      </c>
      <c r="J133" s="1">
        <f>VLOOKUP(A133,'ADM Data'!$A$2:$Q$357,15,FALSE)</f>
        <v>0</v>
      </c>
      <c r="K133" s="1">
        <f>VLOOKUP(A133,'ADM Data'!$A$2:$Q$357,16,FALSE)</f>
        <v>5.7365849999999998</v>
      </c>
      <c r="L133" s="1">
        <f t="shared" ref="L133:L196" si="16">ROUND((F133*$L$2*$J$1),2)</f>
        <v>4013.66</v>
      </c>
      <c r="M133" s="1">
        <f t="shared" ref="M133:M196" si="17">ROUND(G133*$M$2*$J$1,2)</f>
        <v>463795.08</v>
      </c>
      <c r="N133" s="1">
        <f t="shared" ref="N133:N196" si="18">ROUND(H133*$J$1*$N$2,2)</f>
        <v>105635.94</v>
      </c>
      <c r="O133" s="1">
        <f t="shared" ref="O133:O196" si="19">I133*$J$1*$O$2</f>
        <v>0</v>
      </c>
      <c r="P133" s="1">
        <f t="shared" ref="P133:P196" si="20">ROUND(J133*$P$2*$J$1,2)</f>
        <v>0</v>
      </c>
      <c r="Q133" s="1">
        <f t="shared" ref="Q133:Q196" si="21">ROUND(K133*$Q$2*$J$1,2)</f>
        <v>187006.16</v>
      </c>
      <c r="R133" s="1">
        <f t="shared" ref="R133:R196" si="22">L133+M133+N133+O133+P133+Q133</f>
        <v>760450.84</v>
      </c>
      <c r="S133" s="6">
        <f t="shared" ref="S133:S196" si="23">F133+G133+H133+I133+J133+K133</f>
        <v>107.445041</v>
      </c>
    </row>
    <row r="134" spans="1:19">
      <c r="A134" t="s">
        <v>370</v>
      </c>
      <c r="B134" t="s">
        <v>371</v>
      </c>
      <c r="C134" t="s">
        <v>93</v>
      </c>
      <c r="D134" s="12" t="s">
        <v>1070</v>
      </c>
      <c r="E134" s="1">
        <v>0</v>
      </c>
      <c r="F134" s="1">
        <f>VLOOKUP(A134,'ADM Data'!$A$2:$Q$357,11,FALSE)</f>
        <v>0</v>
      </c>
      <c r="G134" s="1">
        <f>VLOOKUP(A134,'ADM Data'!$A$2:$Q$357,12,FALSE)</f>
        <v>14.240641999999999</v>
      </c>
      <c r="H134" s="1">
        <f>VLOOKUP(A134,'ADM Data'!$A$2:$Q$357,13,FALSE)</f>
        <v>2.5668440000000001</v>
      </c>
      <c r="I134" s="1">
        <f>VLOOKUP(A134,'ADM Data'!$A$2:$Q$357,14,FALSE)</f>
        <v>0</v>
      </c>
      <c r="J134" s="1">
        <f>VLOOKUP(A134,'ADM Data'!$A$2:$Q$357,15,FALSE)</f>
        <v>0</v>
      </c>
      <c r="K134" s="1">
        <f>VLOOKUP(A134,'ADM Data'!$A$2:$Q$357,16,FALSE)</f>
        <v>1</v>
      </c>
      <c r="L134" s="1">
        <f t="shared" si="16"/>
        <v>0</v>
      </c>
      <c r="M134" s="1">
        <f t="shared" si="17"/>
        <v>72520.34</v>
      </c>
      <c r="N134" s="1">
        <f t="shared" si="18"/>
        <v>31404.49</v>
      </c>
      <c r="O134" s="1">
        <f t="shared" si="19"/>
        <v>0</v>
      </c>
      <c r="P134" s="1">
        <f t="shared" si="20"/>
        <v>0</v>
      </c>
      <c r="Q134" s="1">
        <f t="shared" si="21"/>
        <v>32598.86</v>
      </c>
      <c r="R134" s="1">
        <f t="shared" si="22"/>
        <v>136523.69</v>
      </c>
      <c r="S134" s="6">
        <f t="shared" si="23"/>
        <v>17.807486000000001</v>
      </c>
    </row>
    <row r="135" spans="1:19">
      <c r="A135" t="s">
        <v>372</v>
      </c>
      <c r="B135" t="s">
        <v>373</v>
      </c>
      <c r="C135" t="s">
        <v>93</v>
      </c>
      <c r="D135" s="12" t="s">
        <v>1070</v>
      </c>
      <c r="E135" s="1">
        <v>0</v>
      </c>
      <c r="F135" s="1">
        <f>VLOOKUP(A135,'ADM Data'!$A$2:$Q$357,11,FALSE)</f>
        <v>11</v>
      </c>
      <c r="G135" s="1">
        <f>VLOOKUP(A135,'ADM Data'!$A$2:$Q$357,12,FALSE)</f>
        <v>58.482353000000003</v>
      </c>
      <c r="H135" s="1">
        <f>VLOOKUP(A135,'ADM Data'!$A$2:$Q$357,13,FALSE)</f>
        <v>1</v>
      </c>
      <c r="I135" s="1">
        <f>VLOOKUP(A135,'ADM Data'!$A$2:$Q$357,14,FALSE)</f>
        <v>2</v>
      </c>
      <c r="J135" s="1">
        <f>VLOOKUP(A135,'ADM Data'!$A$2:$Q$357,15,FALSE)</f>
        <v>0</v>
      </c>
      <c r="K135" s="1">
        <f>VLOOKUP(A135,'ADM Data'!$A$2:$Q$357,16,FALSE)</f>
        <v>11.5</v>
      </c>
      <c r="L135" s="1">
        <f t="shared" si="16"/>
        <v>22075.15</v>
      </c>
      <c r="M135" s="1">
        <f t="shared" si="17"/>
        <v>297820.84999999998</v>
      </c>
      <c r="N135" s="1">
        <f t="shared" si="18"/>
        <v>12234.67</v>
      </c>
      <c r="O135" s="1">
        <f t="shared" si="19"/>
        <v>32656.555464000005</v>
      </c>
      <c r="P135" s="1">
        <f t="shared" si="20"/>
        <v>0</v>
      </c>
      <c r="Q135" s="1">
        <f t="shared" si="21"/>
        <v>374886.94</v>
      </c>
      <c r="R135" s="1">
        <f t="shared" si="22"/>
        <v>739674.16546400008</v>
      </c>
      <c r="S135" s="6">
        <f t="shared" si="23"/>
        <v>83.982353000000003</v>
      </c>
    </row>
    <row r="136" spans="1:19">
      <c r="A136" t="s">
        <v>376</v>
      </c>
      <c r="B136" t="s">
        <v>377</v>
      </c>
      <c r="C136" t="s">
        <v>98</v>
      </c>
      <c r="D136" s="12" t="s">
        <v>1070</v>
      </c>
      <c r="E136" s="1">
        <v>0</v>
      </c>
      <c r="F136" s="1">
        <f>VLOOKUP(A136,'ADM Data'!$A$2:$Q$357,11,FALSE)</f>
        <v>0</v>
      </c>
      <c r="G136" s="1">
        <f>VLOOKUP(A136,'ADM Data'!$A$2:$Q$357,12,FALSE)</f>
        <v>26.828282999999999</v>
      </c>
      <c r="H136" s="1">
        <f>VLOOKUP(A136,'ADM Data'!$A$2:$Q$357,13,FALSE)</f>
        <v>1</v>
      </c>
      <c r="I136" s="1">
        <f>VLOOKUP(A136,'ADM Data'!$A$2:$Q$357,14,FALSE)</f>
        <v>1</v>
      </c>
      <c r="J136" s="1">
        <f>VLOOKUP(A136,'ADM Data'!$A$2:$Q$357,15,FALSE)</f>
        <v>0</v>
      </c>
      <c r="K136" s="1">
        <f>VLOOKUP(A136,'ADM Data'!$A$2:$Q$357,16,FALSE)</f>
        <v>3</v>
      </c>
      <c r="L136" s="1">
        <f t="shared" si="16"/>
        <v>0</v>
      </c>
      <c r="M136" s="1">
        <f t="shared" si="17"/>
        <v>136622.78</v>
      </c>
      <c r="N136" s="1">
        <f t="shared" si="18"/>
        <v>12234.67</v>
      </c>
      <c r="O136" s="1">
        <f t="shared" si="19"/>
        <v>16328.277732000002</v>
      </c>
      <c r="P136" s="1">
        <f t="shared" si="20"/>
        <v>0</v>
      </c>
      <c r="Q136" s="1">
        <f t="shared" si="21"/>
        <v>97796.59</v>
      </c>
      <c r="R136" s="1">
        <f t="shared" si="22"/>
        <v>262982.31773200002</v>
      </c>
      <c r="S136" s="6">
        <f t="shared" si="23"/>
        <v>31.828282999999999</v>
      </c>
    </row>
    <row r="137" spans="1:19">
      <c r="A137" t="s">
        <v>378</v>
      </c>
      <c r="B137" t="s">
        <v>379</v>
      </c>
      <c r="C137" t="s">
        <v>108</v>
      </c>
      <c r="D137" s="12" t="s">
        <v>1070</v>
      </c>
      <c r="E137" s="1">
        <v>0</v>
      </c>
      <c r="F137" s="1">
        <f>VLOOKUP(A137,'ADM Data'!$A$2:$Q$357,11,FALSE)</f>
        <v>5.1345029999999996</v>
      </c>
      <c r="G137" s="1">
        <f>VLOOKUP(A137,'ADM Data'!$A$2:$Q$357,12,FALSE)</f>
        <v>26.901598</v>
      </c>
      <c r="H137" s="1">
        <f>VLOOKUP(A137,'ADM Data'!$A$2:$Q$357,13,FALSE)</f>
        <v>0.78362600000000004</v>
      </c>
      <c r="I137" s="1">
        <f>VLOOKUP(A137,'ADM Data'!$A$2:$Q$357,14,FALSE)</f>
        <v>0</v>
      </c>
      <c r="J137" s="1">
        <f>VLOOKUP(A137,'ADM Data'!$A$2:$Q$357,15,FALSE)</f>
        <v>0</v>
      </c>
      <c r="K137" s="1">
        <f>VLOOKUP(A137,'ADM Data'!$A$2:$Q$357,16,FALSE)</f>
        <v>1</v>
      </c>
      <c r="L137" s="1">
        <f t="shared" si="16"/>
        <v>10304.09</v>
      </c>
      <c r="M137" s="1">
        <f t="shared" si="17"/>
        <v>136996.14000000001</v>
      </c>
      <c r="N137" s="1">
        <f t="shared" si="18"/>
        <v>9587.41</v>
      </c>
      <c r="O137" s="1">
        <f t="shared" si="19"/>
        <v>0</v>
      </c>
      <c r="P137" s="1">
        <f t="shared" si="20"/>
        <v>0</v>
      </c>
      <c r="Q137" s="1">
        <f t="shared" si="21"/>
        <v>32598.86</v>
      </c>
      <c r="R137" s="1">
        <f t="shared" si="22"/>
        <v>189486.5</v>
      </c>
      <c r="S137" s="6">
        <f t="shared" si="23"/>
        <v>33.819727</v>
      </c>
    </row>
    <row r="138" spans="1:19">
      <c r="A138" t="s">
        <v>380</v>
      </c>
      <c r="B138" t="s">
        <v>1907</v>
      </c>
      <c r="C138" t="s">
        <v>93</v>
      </c>
      <c r="D138" s="12" t="s">
        <v>807</v>
      </c>
      <c r="E138" s="1">
        <v>0</v>
      </c>
      <c r="F138" s="1">
        <f>VLOOKUP(A138,'ADM Data'!$A$2:$Q$357,11,FALSE)</f>
        <v>4</v>
      </c>
      <c r="G138" s="1">
        <f>VLOOKUP(A138,'ADM Data'!$A$2:$Q$357,12,FALSE)</f>
        <v>29.846591</v>
      </c>
      <c r="H138" s="1">
        <f>VLOOKUP(A138,'ADM Data'!$A$2:$Q$357,13,FALSE)</f>
        <v>2</v>
      </c>
      <c r="I138" s="1">
        <f>VLOOKUP(A138,'ADM Data'!$A$2:$Q$357,14,FALSE)</f>
        <v>0</v>
      </c>
      <c r="J138" s="1">
        <f>VLOOKUP(A138,'ADM Data'!$A$2:$Q$357,15,FALSE)</f>
        <v>0</v>
      </c>
      <c r="K138" s="1">
        <f>VLOOKUP(A138,'ADM Data'!$A$2:$Q$357,16,FALSE)</f>
        <v>2.9715910000000001</v>
      </c>
      <c r="L138" s="1">
        <f t="shared" si="16"/>
        <v>8027.33</v>
      </c>
      <c r="M138" s="1">
        <f t="shared" si="17"/>
        <v>151993.49</v>
      </c>
      <c r="N138" s="1">
        <f t="shared" si="18"/>
        <v>24469.34</v>
      </c>
      <c r="O138" s="1">
        <f t="shared" si="19"/>
        <v>0</v>
      </c>
      <c r="P138" s="1">
        <f t="shared" si="20"/>
        <v>0</v>
      </c>
      <c r="Q138" s="1">
        <f t="shared" si="21"/>
        <v>96870.49</v>
      </c>
      <c r="R138" s="1">
        <f t="shared" si="22"/>
        <v>281360.64999999997</v>
      </c>
      <c r="S138" s="6">
        <f t="shared" si="23"/>
        <v>38.818182000000007</v>
      </c>
    </row>
    <row r="139" spans="1:19">
      <c r="A139" t="s">
        <v>382</v>
      </c>
      <c r="B139" t="s">
        <v>2759</v>
      </c>
      <c r="C139" t="s">
        <v>196</v>
      </c>
      <c r="D139" s="12" t="s">
        <v>1070</v>
      </c>
      <c r="E139" s="1">
        <v>0</v>
      </c>
      <c r="F139" s="1">
        <f>VLOOKUP(A139,'ADM Data'!$A$2:$Q$357,11,FALSE)</f>
        <v>1</v>
      </c>
      <c r="G139" s="1">
        <f>VLOOKUP(A139,'ADM Data'!$A$2:$Q$357,12,FALSE)</f>
        <v>8.2543349999999993</v>
      </c>
      <c r="H139" s="1">
        <f>VLOOKUP(A139,'ADM Data'!$A$2:$Q$357,13,FALSE)</f>
        <v>0</v>
      </c>
      <c r="I139" s="1">
        <f>VLOOKUP(A139,'ADM Data'!$A$2:$Q$357,14,FALSE)</f>
        <v>0</v>
      </c>
      <c r="J139" s="1">
        <f>VLOOKUP(A139,'ADM Data'!$A$2:$Q$357,15,FALSE)</f>
        <v>0</v>
      </c>
      <c r="K139" s="1">
        <f>VLOOKUP(A139,'ADM Data'!$A$2:$Q$357,16,FALSE)</f>
        <v>0</v>
      </c>
      <c r="L139" s="1">
        <f t="shared" si="16"/>
        <v>2006.83</v>
      </c>
      <c r="M139" s="1">
        <f t="shared" si="17"/>
        <v>42035.13</v>
      </c>
      <c r="N139" s="1">
        <f t="shared" si="18"/>
        <v>0</v>
      </c>
      <c r="O139" s="1">
        <f t="shared" si="19"/>
        <v>0</v>
      </c>
      <c r="P139" s="1">
        <f t="shared" si="20"/>
        <v>0</v>
      </c>
      <c r="Q139" s="1">
        <f t="shared" si="21"/>
        <v>0</v>
      </c>
      <c r="R139" s="1">
        <f t="shared" si="22"/>
        <v>44041.96</v>
      </c>
      <c r="S139" s="6">
        <f t="shared" si="23"/>
        <v>9.2543349999999993</v>
      </c>
    </row>
    <row r="140" spans="1:19">
      <c r="A140" t="s">
        <v>384</v>
      </c>
      <c r="B140" t="s">
        <v>1908</v>
      </c>
      <c r="C140" t="s">
        <v>93</v>
      </c>
      <c r="D140" s="12" t="s">
        <v>1070</v>
      </c>
      <c r="E140" s="1">
        <v>0</v>
      </c>
      <c r="F140" s="1">
        <f>VLOOKUP(A140,'ADM Data'!$A$2:$Q$357,11,FALSE)</f>
        <v>0.87898100000000001</v>
      </c>
      <c r="G140" s="1">
        <f>VLOOKUP(A140,'ADM Data'!$A$2:$Q$357,12,FALSE)</f>
        <v>49.528663000000002</v>
      </c>
      <c r="H140" s="1">
        <f>VLOOKUP(A140,'ADM Data'!$A$2:$Q$357,13,FALSE)</f>
        <v>14.375795999999999</v>
      </c>
      <c r="I140" s="1">
        <f>VLOOKUP(A140,'ADM Data'!$A$2:$Q$357,14,FALSE)</f>
        <v>0</v>
      </c>
      <c r="J140" s="1">
        <f>VLOOKUP(A140,'ADM Data'!$A$2:$Q$357,15,FALSE)</f>
        <v>0</v>
      </c>
      <c r="K140" s="1">
        <f>VLOOKUP(A140,'ADM Data'!$A$2:$Q$357,16,FALSE)</f>
        <v>2.2929930000000001</v>
      </c>
      <c r="L140" s="1">
        <f t="shared" si="16"/>
        <v>1763.97</v>
      </c>
      <c r="M140" s="1">
        <f t="shared" si="17"/>
        <v>252224.26</v>
      </c>
      <c r="N140" s="1">
        <f t="shared" si="18"/>
        <v>175883.12</v>
      </c>
      <c r="O140" s="1">
        <f t="shared" si="19"/>
        <v>0</v>
      </c>
      <c r="P140" s="1">
        <f t="shared" si="20"/>
        <v>0</v>
      </c>
      <c r="Q140" s="1">
        <f t="shared" si="21"/>
        <v>74748.97</v>
      </c>
      <c r="R140" s="1">
        <f t="shared" si="22"/>
        <v>504620.31999999995</v>
      </c>
      <c r="S140" s="6">
        <f t="shared" si="23"/>
        <v>67.076432999999994</v>
      </c>
    </row>
    <row r="141" spans="1:19">
      <c r="A141" t="s">
        <v>386</v>
      </c>
      <c r="B141" t="s">
        <v>387</v>
      </c>
      <c r="C141" t="s">
        <v>93</v>
      </c>
      <c r="D141" s="12" t="s">
        <v>1070</v>
      </c>
      <c r="E141" s="1">
        <v>0</v>
      </c>
      <c r="F141" s="1">
        <f>VLOOKUP(A141,'ADM Data'!$A$2:$Q$357,11,FALSE)</f>
        <v>1.7832170000000001</v>
      </c>
      <c r="G141" s="1">
        <f>VLOOKUP(A141,'ADM Data'!$A$2:$Q$357,12,FALSE)</f>
        <v>33.052408</v>
      </c>
      <c r="H141" s="1">
        <f>VLOOKUP(A141,'ADM Data'!$A$2:$Q$357,13,FALSE)</f>
        <v>9.5573180000000004</v>
      </c>
      <c r="I141" s="1">
        <f>VLOOKUP(A141,'ADM Data'!$A$2:$Q$357,14,FALSE)</f>
        <v>5.6499999999999996E-3</v>
      </c>
      <c r="J141" s="1">
        <f>VLOOKUP(A141,'ADM Data'!$A$2:$Q$357,15,FALSE)</f>
        <v>0</v>
      </c>
      <c r="K141" s="1">
        <f>VLOOKUP(A141,'ADM Data'!$A$2:$Q$357,16,FALSE)</f>
        <v>0</v>
      </c>
      <c r="L141" s="1">
        <f t="shared" si="16"/>
        <v>3578.62</v>
      </c>
      <c r="M141" s="1">
        <f t="shared" si="17"/>
        <v>168319.08</v>
      </c>
      <c r="N141" s="1">
        <f t="shared" si="18"/>
        <v>116930.63</v>
      </c>
      <c r="O141" s="1">
        <f t="shared" si="19"/>
        <v>92.254769185800015</v>
      </c>
      <c r="P141" s="1">
        <f t="shared" si="20"/>
        <v>0</v>
      </c>
      <c r="Q141" s="1">
        <f t="shared" si="21"/>
        <v>0</v>
      </c>
      <c r="R141" s="1">
        <f t="shared" si="22"/>
        <v>288920.58476918575</v>
      </c>
      <c r="S141" s="6">
        <f t="shared" si="23"/>
        <v>44.398593000000005</v>
      </c>
    </row>
    <row r="142" spans="1:19">
      <c r="A142" t="s">
        <v>388</v>
      </c>
      <c r="B142" t="s">
        <v>1909</v>
      </c>
      <c r="C142" t="s">
        <v>80</v>
      </c>
      <c r="D142" s="12" t="s">
        <v>1070</v>
      </c>
      <c r="E142" s="1">
        <v>0</v>
      </c>
      <c r="F142" s="1">
        <f>VLOOKUP(A142,'ADM Data'!$A$2:$Q$357,11,FALSE)</f>
        <v>1.3059860000000001</v>
      </c>
      <c r="G142" s="1">
        <f>VLOOKUP(A142,'ADM Data'!$A$2:$Q$357,12,FALSE)</f>
        <v>19.093344999999999</v>
      </c>
      <c r="H142" s="1">
        <f>VLOOKUP(A142,'ADM Data'!$A$2:$Q$357,13,FALSE)</f>
        <v>0.87526199999999998</v>
      </c>
      <c r="I142" s="1">
        <f>VLOOKUP(A142,'ADM Data'!$A$2:$Q$357,14,FALSE)</f>
        <v>0</v>
      </c>
      <c r="J142" s="1">
        <f>VLOOKUP(A142,'ADM Data'!$A$2:$Q$357,15,FALSE)</f>
        <v>0</v>
      </c>
      <c r="K142" s="1">
        <f>VLOOKUP(A142,'ADM Data'!$A$2:$Q$357,16,FALSE)</f>
        <v>0</v>
      </c>
      <c r="L142" s="1">
        <f t="shared" si="16"/>
        <v>2620.89</v>
      </c>
      <c r="M142" s="1">
        <f t="shared" si="17"/>
        <v>97232.68</v>
      </c>
      <c r="N142" s="1">
        <f t="shared" si="18"/>
        <v>10708.54</v>
      </c>
      <c r="O142" s="1">
        <f t="shared" si="19"/>
        <v>0</v>
      </c>
      <c r="P142" s="1">
        <f t="shared" si="20"/>
        <v>0</v>
      </c>
      <c r="Q142" s="1">
        <f t="shared" si="21"/>
        <v>0</v>
      </c>
      <c r="R142" s="1">
        <f t="shared" si="22"/>
        <v>110562.10999999999</v>
      </c>
      <c r="S142" s="6">
        <f t="shared" si="23"/>
        <v>21.274592999999999</v>
      </c>
    </row>
    <row r="143" spans="1:19">
      <c r="A143" t="s">
        <v>390</v>
      </c>
      <c r="B143" t="s">
        <v>391</v>
      </c>
      <c r="C143" t="s">
        <v>80</v>
      </c>
      <c r="D143" s="12" t="s">
        <v>1070</v>
      </c>
      <c r="E143" s="1">
        <v>0</v>
      </c>
      <c r="F143" s="1">
        <f>VLOOKUP(A143,'ADM Data'!$A$2:$Q$357,11,FALSE)</f>
        <v>0</v>
      </c>
      <c r="G143" s="1">
        <f>VLOOKUP(A143,'ADM Data'!$A$2:$Q$357,12,FALSE)</f>
        <v>0</v>
      </c>
      <c r="H143" s="1">
        <f>VLOOKUP(A143,'ADM Data'!$A$2:$Q$357,13,FALSE)</f>
        <v>0</v>
      </c>
      <c r="I143" s="1">
        <f>VLOOKUP(A143,'ADM Data'!$A$2:$Q$357,14,FALSE)</f>
        <v>0</v>
      </c>
      <c r="J143" s="1">
        <f>VLOOKUP(A143,'ADM Data'!$A$2:$Q$357,15,FALSE)</f>
        <v>0</v>
      </c>
      <c r="K143" s="1">
        <f>VLOOKUP(A143,'ADM Data'!$A$2:$Q$357,16,FALSE)</f>
        <v>0</v>
      </c>
      <c r="L143" s="1">
        <f t="shared" si="16"/>
        <v>0</v>
      </c>
      <c r="M143" s="1">
        <f t="shared" si="17"/>
        <v>0</v>
      </c>
      <c r="N143" s="1">
        <f t="shared" si="18"/>
        <v>0</v>
      </c>
      <c r="O143" s="1">
        <f t="shared" si="19"/>
        <v>0</v>
      </c>
      <c r="P143" s="1">
        <f t="shared" si="20"/>
        <v>0</v>
      </c>
      <c r="Q143" s="1">
        <f t="shared" si="21"/>
        <v>0</v>
      </c>
      <c r="R143" s="1">
        <f t="shared" si="22"/>
        <v>0</v>
      </c>
      <c r="S143" s="6">
        <f t="shared" si="23"/>
        <v>0</v>
      </c>
    </row>
    <row r="144" spans="1:19">
      <c r="A144" t="s">
        <v>394</v>
      </c>
      <c r="B144" t="s">
        <v>395</v>
      </c>
      <c r="C144" t="s">
        <v>111</v>
      </c>
      <c r="D144" s="12" t="s">
        <v>1070</v>
      </c>
      <c r="E144" s="1">
        <v>0</v>
      </c>
      <c r="F144" s="1">
        <f>VLOOKUP(A144,'ADM Data'!$A$2:$Q$357,11,FALSE)</f>
        <v>2.395349</v>
      </c>
      <c r="G144" s="1">
        <f>VLOOKUP(A144,'ADM Data'!$A$2:$Q$357,12,FALSE)</f>
        <v>42.965116999999999</v>
      </c>
      <c r="H144" s="1">
        <f>VLOOKUP(A144,'ADM Data'!$A$2:$Q$357,13,FALSE)</f>
        <v>0</v>
      </c>
      <c r="I144" s="1">
        <f>VLOOKUP(A144,'ADM Data'!$A$2:$Q$357,14,FALSE)</f>
        <v>0</v>
      </c>
      <c r="J144" s="1">
        <f>VLOOKUP(A144,'ADM Data'!$A$2:$Q$357,15,FALSE)</f>
        <v>0</v>
      </c>
      <c r="K144" s="1">
        <f>VLOOKUP(A144,'ADM Data'!$A$2:$Q$357,16,FALSE)</f>
        <v>3.732558</v>
      </c>
      <c r="L144" s="1">
        <f t="shared" si="16"/>
        <v>4807.0600000000004</v>
      </c>
      <c r="M144" s="1">
        <f t="shared" si="17"/>
        <v>218799.46</v>
      </c>
      <c r="N144" s="1">
        <f t="shared" si="18"/>
        <v>0</v>
      </c>
      <c r="O144" s="1">
        <f t="shared" si="19"/>
        <v>0</v>
      </c>
      <c r="P144" s="1">
        <f t="shared" si="20"/>
        <v>0</v>
      </c>
      <c r="Q144" s="1">
        <f t="shared" si="21"/>
        <v>121677.15</v>
      </c>
      <c r="R144" s="1">
        <f t="shared" si="22"/>
        <v>345283.67</v>
      </c>
      <c r="S144" s="6">
        <f t="shared" si="23"/>
        <v>49.093024</v>
      </c>
    </row>
    <row r="145" spans="1:19">
      <c r="A145" t="s">
        <v>396</v>
      </c>
      <c r="B145" t="s">
        <v>1910</v>
      </c>
      <c r="C145" t="s">
        <v>80</v>
      </c>
      <c r="D145" s="12" t="s">
        <v>1070</v>
      </c>
      <c r="E145" s="1">
        <v>0</v>
      </c>
      <c r="F145" s="1">
        <f>VLOOKUP(A145,'ADM Data'!$A$2:$Q$357,11,FALSE)</f>
        <v>1.9819279999999999</v>
      </c>
      <c r="G145" s="1">
        <f>VLOOKUP(A145,'ADM Data'!$A$2:$Q$357,12,FALSE)</f>
        <v>15.790037999999999</v>
      </c>
      <c r="H145" s="1">
        <f>VLOOKUP(A145,'ADM Data'!$A$2:$Q$357,13,FALSE)</f>
        <v>0</v>
      </c>
      <c r="I145" s="1">
        <f>VLOOKUP(A145,'ADM Data'!$A$2:$Q$357,14,FALSE)</f>
        <v>0</v>
      </c>
      <c r="J145" s="1">
        <f>VLOOKUP(A145,'ADM Data'!$A$2:$Q$357,15,FALSE)</f>
        <v>0</v>
      </c>
      <c r="K145" s="1">
        <f>VLOOKUP(A145,'ADM Data'!$A$2:$Q$357,16,FALSE)</f>
        <v>0</v>
      </c>
      <c r="L145" s="1">
        <f t="shared" si="16"/>
        <v>3977.4</v>
      </c>
      <c r="M145" s="1">
        <f t="shared" si="17"/>
        <v>80410.62</v>
      </c>
      <c r="N145" s="1">
        <f t="shared" si="18"/>
        <v>0</v>
      </c>
      <c r="O145" s="1">
        <f t="shared" si="19"/>
        <v>0</v>
      </c>
      <c r="P145" s="1">
        <f t="shared" si="20"/>
        <v>0</v>
      </c>
      <c r="Q145" s="1">
        <f t="shared" si="21"/>
        <v>0</v>
      </c>
      <c r="R145" s="1">
        <f t="shared" si="22"/>
        <v>84388.01999999999</v>
      </c>
      <c r="S145" s="6">
        <f t="shared" si="23"/>
        <v>17.771965999999999</v>
      </c>
    </row>
    <row r="146" spans="1:19">
      <c r="A146" t="s">
        <v>398</v>
      </c>
      <c r="B146" t="s">
        <v>399</v>
      </c>
      <c r="C146" t="s">
        <v>80</v>
      </c>
      <c r="D146" s="12" t="s">
        <v>1070</v>
      </c>
      <c r="E146" s="1">
        <v>0</v>
      </c>
      <c r="F146" s="1">
        <f>VLOOKUP(A146,'ADM Data'!$A$2:$Q$357,11,FALSE)</f>
        <v>1.84</v>
      </c>
      <c r="G146" s="1">
        <f>VLOOKUP(A146,'ADM Data'!$A$2:$Q$357,12,FALSE)</f>
        <v>48.321565999999997</v>
      </c>
      <c r="H146" s="1">
        <f>VLOOKUP(A146,'ADM Data'!$A$2:$Q$357,13,FALSE)</f>
        <v>8.5713999999999999E-2</v>
      </c>
      <c r="I146" s="1">
        <f>VLOOKUP(A146,'ADM Data'!$A$2:$Q$357,14,FALSE)</f>
        <v>1</v>
      </c>
      <c r="J146" s="1">
        <f>VLOOKUP(A146,'ADM Data'!$A$2:$Q$357,15,FALSE)</f>
        <v>1</v>
      </c>
      <c r="K146" s="1">
        <f>VLOOKUP(A146,'ADM Data'!$A$2:$Q$357,16,FALSE)</f>
        <v>6.7142860000000004</v>
      </c>
      <c r="L146" s="1">
        <f t="shared" si="16"/>
        <v>3692.57</v>
      </c>
      <c r="M146" s="1">
        <f t="shared" si="17"/>
        <v>246077.13</v>
      </c>
      <c r="N146" s="1">
        <f t="shared" si="18"/>
        <v>1048.68</v>
      </c>
      <c r="O146" s="1">
        <f t="shared" si="19"/>
        <v>16328.277732000002</v>
      </c>
      <c r="P146" s="1">
        <f t="shared" si="20"/>
        <v>22112.240000000002</v>
      </c>
      <c r="Q146" s="1">
        <f t="shared" si="21"/>
        <v>218878.1</v>
      </c>
      <c r="R146" s="1">
        <f t="shared" si="22"/>
        <v>508136.99773199996</v>
      </c>
      <c r="S146" s="6">
        <f t="shared" si="23"/>
        <v>58.961566000000005</v>
      </c>
    </row>
    <row r="147" spans="1:19">
      <c r="A147" t="s">
        <v>400</v>
      </c>
      <c r="B147" t="s">
        <v>1911</v>
      </c>
      <c r="C147" t="s">
        <v>258</v>
      </c>
      <c r="D147" s="12" t="s">
        <v>1070</v>
      </c>
      <c r="E147" s="1">
        <v>0</v>
      </c>
      <c r="F147" s="1">
        <f>VLOOKUP(A147,'ADM Data'!$A$2:$Q$357,11,FALSE)</f>
        <v>0.72253400000000001</v>
      </c>
      <c r="G147" s="1">
        <f>VLOOKUP(A147,'ADM Data'!$A$2:$Q$357,12,FALSE)</f>
        <v>73.675777999999994</v>
      </c>
      <c r="H147" s="1">
        <f>VLOOKUP(A147,'ADM Data'!$A$2:$Q$357,13,FALSE)</f>
        <v>5.9169859999999996</v>
      </c>
      <c r="I147" s="1">
        <f>VLOOKUP(A147,'ADM Data'!$A$2:$Q$357,14,FALSE)</f>
        <v>0</v>
      </c>
      <c r="J147" s="1">
        <f>VLOOKUP(A147,'ADM Data'!$A$2:$Q$357,15,FALSE)</f>
        <v>0</v>
      </c>
      <c r="K147" s="1">
        <f>VLOOKUP(A147,'ADM Data'!$A$2:$Q$357,16,FALSE)</f>
        <v>2.3634249999999999</v>
      </c>
      <c r="L147" s="1">
        <f t="shared" si="16"/>
        <v>1450</v>
      </c>
      <c r="M147" s="1">
        <f t="shared" si="17"/>
        <v>375193.22</v>
      </c>
      <c r="N147" s="1">
        <f t="shared" si="18"/>
        <v>72392.37</v>
      </c>
      <c r="O147" s="1">
        <f t="shared" si="19"/>
        <v>0</v>
      </c>
      <c r="P147" s="1">
        <f t="shared" si="20"/>
        <v>0</v>
      </c>
      <c r="Q147" s="1">
        <f t="shared" si="21"/>
        <v>77044.97</v>
      </c>
      <c r="R147" s="1">
        <f t="shared" si="22"/>
        <v>526080.55999999994</v>
      </c>
      <c r="S147" s="6">
        <f t="shared" si="23"/>
        <v>82.678722999999991</v>
      </c>
    </row>
    <row r="148" spans="1:19">
      <c r="A148" t="s">
        <v>402</v>
      </c>
      <c r="B148" t="s">
        <v>403</v>
      </c>
      <c r="C148" t="s">
        <v>72</v>
      </c>
      <c r="D148" s="12" t="s">
        <v>1070</v>
      </c>
      <c r="E148" s="1">
        <v>0</v>
      </c>
      <c r="F148" s="1">
        <f>VLOOKUP(A148,'ADM Data'!$A$2:$Q$357,11,FALSE)</f>
        <v>12</v>
      </c>
      <c r="G148" s="1">
        <f>VLOOKUP(A148,'ADM Data'!$A$2:$Q$357,12,FALSE)</f>
        <v>60.484214000000001</v>
      </c>
      <c r="H148" s="1">
        <f>VLOOKUP(A148,'ADM Data'!$A$2:$Q$357,13,FALSE)</f>
        <v>9</v>
      </c>
      <c r="I148" s="1">
        <f>VLOOKUP(A148,'ADM Data'!$A$2:$Q$357,14,FALSE)</f>
        <v>0</v>
      </c>
      <c r="J148" s="1">
        <f>VLOOKUP(A148,'ADM Data'!$A$2:$Q$357,15,FALSE)</f>
        <v>0</v>
      </c>
      <c r="K148" s="1">
        <f>VLOOKUP(A148,'ADM Data'!$A$2:$Q$357,16,FALSE)</f>
        <v>4</v>
      </c>
      <c r="L148" s="1">
        <f t="shared" si="16"/>
        <v>24081.98</v>
      </c>
      <c r="M148" s="1">
        <f t="shared" si="17"/>
        <v>308015.3</v>
      </c>
      <c r="N148" s="1">
        <f t="shared" si="18"/>
        <v>110112.03</v>
      </c>
      <c r="O148" s="1">
        <f t="shared" si="19"/>
        <v>0</v>
      </c>
      <c r="P148" s="1">
        <f t="shared" si="20"/>
        <v>0</v>
      </c>
      <c r="Q148" s="1">
        <f t="shared" si="21"/>
        <v>130395.46</v>
      </c>
      <c r="R148" s="1">
        <f t="shared" si="22"/>
        <v>572604.7699999999</v>
      </c>
      <c r="S148" s="6">
        <f t="shared" si="23"/>
        <v>85.484214000000009</v>
      </c>
    </row>
    <row r="149" spans="1:19">
      <c r="A149" t="s">
        <v>405</v>
      </c>
      <c r="B149" t="s">
        <v>1912</v>
      </c>
      <c r="C149" t="s">
        <v>80</v>
      </c>
      <c r="D149" s="12" t="s">
        <v>1070</v>
      </c>
      <c r="E149" s="1">
        <v>0</v>
      </c>
      <c r="F149" s="1">
        <f>VLOOKUP(A149,'ADM Data'!$A$2:$Q$357,11,FALSE)</f>
        <v>12.154163</v>
      </c>
      <c r="G149" s="1">
        <f>VLOOKUP(A149,'ADM Data'!$A$2:$Q$357,12,FALSE)</f>
        <v>70.255016999999995</v>
      </c>
      <c r="H149" s="1">
        <f>VLOOKUP(A149,'ADM Data'!$A$2:$Q$357,13,FALSE)</f>
        <v>2</v>
      </c>
      <c r="I149" s="1">
        <f>VLOOKUP(A149,'ADM Data'!$A$2:$Q$357,14,FALSE)</f>
        <v>0</v>
      </c>
      <c r="J149" s="1">
        <f>VLOOKUP(A149,'ADM Data'!$A$2:$Q$357,15,FALSE)</f>
        <v>2</v>
      </c>
      <c r="K149" s="1">
        <f>VLOOKUP(A149,'ADM Data'!$A$2:$Q$357,16,FALSE)</f>
        <v>14.705882000000001</v>
      </c>
      <c r="L149" s="1">
        <f t="shared" si="16"/>
        <v>24391.360000000001</v>
      </c>
      <c r="M149" s="1">
        <f t="shared" si="17"/>
        <v>357773.03</v>
      </c>
      <c r="N149" s="1">
        <f t="shared" si="18"/>
        <v>24469.34</v>
      </c>
      <c r="O149" s="1">
        <f t="shared" si="19"/>
        <v>0</v>
      </c>
      <c r="P149" s="1">
        <f t="shared" si="20"/>
        <v>44224.480000000003</v>
      </c>
      <c r="Q149" s="1">
        <f t="shared" si="21"/>
        <v>479395.05</v>
      </c>
      <c r="R149" s="1">
        <f t="shared" si="22"/>
        <v>930253.26</v>
      </c>
      <c r="S149" s="6">
        <f t="shared" si="23"/>
        <v>101.11506199999999</v>
      </c>
    </row>
    <row r="150" spans="1:19">
      <c r="A150" t="s">
        <v>407</v>
      </c>
      <c r="B150" t="s">
        <v>1913</v>
      </c>
      <c r="C150" t="s">
        <v>80</v>
      </c>
      <c r="D150" s="12" t="s">
        <v>1070</v>
      </c>
      <c r="E150" s="1">
        <v>0</v>
      </c>
      <c r="F150" s="1">
        <f>VLOOKUP(A150,'ADM Data'!$A$2:$Q$357,11,FALSE)</f>
        <v>2.9705879999999998</v>
      </c>
      <c r="G150" s="1">
        <f>VLOOKUP(A150,'ADM Data'!$A$2:$Q$357,12,FALSE)</f>
        <v>23.259329000000001</v>
      </c>
      <c r="H150" s="1">
        <f>VLOOKUP(A150,'ADM Data'!$A$2:$Q$357,13,FALSE)</f>
        <v>0</v>
      </c>
      <c r="I150" s="1">
        <f>VLOOKUP(A150,'ADM Data'!$A$2:$Q$357,14,FALSE)</f>
        <v>0</v>
      </c>
      <c r="J150" s="1">
        <f>VLOOKUP(A150,'ADM Data'!$A$2:$Q$357,15,FALSE)</f>
        <v>0</v>
      </c>
      <c r="K150" s="1">
        <f>VLOOKUP(A150,'ADM Data'!$A$2:$Q$357,16,FALSE)</f>
        <v>4</v>
      </c>
      <c r="L150" s="1">
        <f t="shared" si="16"/>
        <v>5961.47</v>
      </c>
      <c r="M150" s="1">
        <f t="shared" si="17"/>
        <v>118447.92</v>
      </c>
      <c r="N150" s="1">
        <f t="shared" si="18"/>
        <v>0</v>
      </c>
      <c r="O150" s="1">
        <f t="shared" si="19"/>
        <v>0</v>
      </c>
      <c r="P150" s="1">
        <f t="shared" si="20"/>
        <v>0</v>
      </c>
      <c r="Q150" s="1">
        <f t="shared" si="21"/>
        <v>130395.46</v>
      </c>
      <c r="R150" s="1">
        <f t="shared" si="22"/>
        <v>254804.85</v>
      </c>
      <c r="S150" s="6">
        <f t="shared" si="23"/>
        <v>30.229917</v>
      </c>
    </row>
    <row r="151" spans="1:19">
      <c r="A151" t="s">
        <v>409</v>
      </c>
      <c r="B151" t="s">
        <v>1914</v>
      </c>
      <c r="C151" t="s">
        <v>80</v>
      </c>
      <c r="D151" s="12" t="s">
        <v>1070</v>
      </c>
      <c r="E151" s="1">
        <v>0</v>
      </c>
      <c r="F151" s="1">
        <f>VLOOKUP(A151,'ADM Data'!$A$2:$Q$357,11,FALSE)</f>
        <v>6</v>
      </c>
      <c r="G151" s="1">
        <f>VLOOKUP(A151,'ADM Data'!$A$2:$Q$357,12,FALSE)</f>
        <v>34.611162</v>
      </c>
      <c r="H151" s="1">
        <f>VLOOKUP(A151,'ADM Data'!$A$2:$Q$357,13,FALSE)</f>
        <v>0.76</v>
      </c>
      <c r="I151" s="1">
        <f>VLOOKUP(A151,'ADM Data'!$A$2:$Q$357,14,FALSE)</f>
        <v>0</v>
      </c>
      <c r="J151" s="1">
        <f>VLOOKUP(A151,'ADM Data'!$A$2:$Q$357,15,FALSE)</f>
        <v>0</v>
      </c>
      <c r="K151" s="1">
        <f>VLOOKUP(A151,'ADM Data'!$A$2:$Q$357,16,FALSE)</f>
        <v>2.6857139999999999</v>
      </c>
      <c r="L151" s="1">
        <f t="shared" si="16"/>
        <v>12040.99</v>
      </c>
      <c r="M151" s="1">
        <f t="shared" si="17"/>
        <v>176257.02</v>
      </c>
      <c r="N151" s="1">
        <f t="shared" si="18"/>
        <v>9298.35</v>
      </c>
      <c r="O151" s="1">
        <f t="shared" si="19"/>
        <v>0</v>
      </c>
      <c r="P151" s="1">
        <f t="shared" si="20"/>
        <v>0</v>
      </c>
      <c r="Q151" s="1">
        <f t="shared" si="21"/>
        <v>87551.23</v>
      </c>
      <c r="R151" s="1">
        <f t="shared" si="22"/>
        <v>285147.58999999997</v>
      </c>
      <c r="S151" s="6">
        <f t="shared" si="23"/>
        <v>44.056875999999995</v>
      </c>
    </row>
    <row r="152" spans="1:19">
      <c r="A152" t="s">
        <v>411</v>
      </c>
      <c r="B152" t="s">
        <v>412</v>
      </c>
      <c r="C152" t="s">
        <v>80</v>
      </c>
      <c r="D152" s="12" t="s">
        <v>1070</v>
      </c>
      <c r="E152" s="1">
        <v>0</v>
      </c>
      <c r="F152" s="1">
        <f>VLOOKUP(A152,'ADM Data'!$A$2:$Q$357,11,FALSE)</f>
        <v>1</v>
      </c>
      <c r="G152" s="1">
        <f>VLOOKUP(A152,'ADM Data'!$A$2:$Q$357,12,FALSE)</f>
        <v>12.011905</v>
      </c>
      <c r="H152" s="1">
        <f>VLOOKUP(A152,'ADM Data'!$A$2:$Q$357,13,FALSE)</f>
        <v>1.005952</v>
      </c>
      <c r="I152" s="1">
        <f>VLOOKUP(A152,'ADM Data'!$A$2:$Q$357,14,FALSE)</f>
        <v>0</v>
      </c>
      <c r="J152" s="1">
        <f>VLOOKUP(A152,'ADM Data'!$A$2:$Q$357,15,FALSE)</f>
        <v>0</v>
      </c>
      <c r="K152" s="1">
        <f>VLOOKUP(A152,'ADM Data'!$A$2:$Q$357,16,FALSE)</f>
        <v>0</v>
      </c>
      <c r="L152" s="1">
        <f t="shared" si="16"/>
        <v>2006.83</v>
      </c>
      <c r="M152" s="1">
        <f t="shared" si="17"/>
        <v>61170.52</v>
      </c>
      <c r="N152" s="1">
        <f t="shared" si="18"/>
        <v>12307.49</v>
      </c>
      <c r="O152" s="1">
        <f t="shared" si="19"/>
        <v>0</v>
      </c>
      <c r="P152" s="1">
        <f t="shared" si="20"/>
        <v>0</v>
      </c>
      <c r="Q152" s="1">
        <f t="shared" si="21"/>
        <v>0</v>
      </c>
      <c r="R152" s="1">
        <f t="shared" si="22"/>
        <v>75484.84</v>
      </c>
      <c r="S152" s="6">
        <f t="shared" si="23"/>
        <v>14.017857000000001</v>
      </c>
    </row>
    <row r="153" spans="1:19">
      <c r="A153" t="s">
        <v>413</v>
      </c>
      <c r="B153" t="s">
        <v>1915</v>
      </c>
      <c r="C153" t="s">
        <v>80</v>
      </c>
      <c r="D153" s="12" t="s">
        <v>1070</v>
      </c>
      <c r="E153" s="1">
        <v>0</v>
      </c>
      <c r="F153" s="1">
        <f>VLOOKUP(A153,'ADM Data'!$A$2:$Q$357,11,FALSE)</f>
        <v>0</v>
      </c>
      <c r="G153" s="1">
        <f>VLOOKUP(A153,'ADM Data'!$A$2:$Q$357,12,FALSE)</f>
        <v>5.0753769999999996</v>
      </c>
      <c r="H153" s="1">
        <f>VLOOKUP(A153,'ADM Data'!$A$2:$Q$357,13,FALSE)</f>
        <v>0</v>
      </c>
      <c r="I153" s="1">
        <f>VLOOKUP(A153,'ADM Data'!$A$2:$Q$357,14,FALSE)</f>
        <v>0</v>
      </c>
      <c r="J153" s="1">
        <f>VLOOKUP(A153,'ADM Data'!$A$2:$Q$357,15,FALSE)</f>
        <v>0</v>
      </c>
      <c r="K153" s="1">
        <f>VLOOKUP(A153,'ADM Data'!$A$2:$Q$357,16,FALSE)</f>
        <v>0</v>
      </c>
      <c r="L153" s="1">
        <f t="shared" si="16"/>
        <v>0</v>
      </c>
      <c r="M153" s="1">
        <f t="shared" si="17"/>
        <v>25846.31</v>
      </c>
      <c r="N153" s="1">
        <f t="shared" si="18"/>
        <v>0</v>
      </c>
      <c r="O153" s="1">
        <f t="shared" si="19"/>
        <v>0</v>
      </c>
      <c r="P153" s="1">
        <f t="shared" si="20"/>
        <v>0</v>
      </c>
      <c r="Q153" s="1">
        <f t="shared" si="21"/>
        <v>0</v>
      </c>
      <c r="R153" s="1">
        <f t="shared" si="22"/>
        <v>25846.31</v>
      </c>
      <c r="S153" s="6">
        <f t="shared" si="23"/>
        <v>5.0753769999999996</v>
      </c>
    </row>
    <row r="154" spans="1:19">
      <c r="A154" t="s">
        <v>417</v>
      </c>
      <c r="B154" t="s">
        <v>418</v>
      </c>
      <c r="C154" t="s">
        <v>68</v>
      </c>
      <c r="D154" s="12" t="s">
        <v>1070</v>
      </c>
      <c r="E154" s="1">
        <v>0</v>
      </c>
      <c r="F154" s="1">
        <f>VLOOKUP(A154,'ADM Data'!$A$2:$Q$357,11,FALSE)</f>
        <v>0</v>
      </c>
      <c r="G154" s="1">
        <f>VLOOKUP(A154,'ADM Data'!$A$2:$Q$357,12,FALSE)</f>
        <v>51.294417000000003</v>
      </c>
      <c r="H154" s="1">
        <f>VLOOKUP(A154,'ADM Data'!$A$2:$Q$357,13,FALSE)</f>
        <v>3</v>
      </c>
      <c r="I154" s="1">
        <f>VLOOKUP(A154,'ADM Data'!$A$2:$Q$357,14,FALSE)</f>
        <v>0</v>
      </c>
      <c r="J154" s="1">
        <f>VLOOKUP(A154,'ADM Data'!$A$2:$Q$357,15,FALSE)</f>
        <v>0</v>
      </c>
      <c r="K154" s="1">
        <f>VLOOKUP(A154,'ADM Data'!$A$2:$Q$357,16,FALSE)</f>
        <v>4.7614219999999996</v>
      </c>
      <c r="L154" s="1">
        <f t="shared" si="16"/>
        <v>0</v>
      </c>
      <c r="M154" s="1">
        <f t="shared" si="17"/>
        <v>261216.35</v>
      </c>
      <c r="N154" s="1">
        <f t="shared" si="18"/>
        <v>36704.01</v>
      </c>
      <c r="O154" s="1">
        <f t="shared" si="19"/>
        <v>0</v>
      </c>
      <c r="P154" s="1">
        <f t="shared" si="20"/>
        <v>0</v>
      </c>
      <c r="Q154" s="1">
        <f t="shared" si="21"/>
        <v>155216.95000000001</v>
      </c>
      <c r="R154" s="1">
        <f t="shared" si="22"/>
        <v>453137.31</v>
      </c>
      <c r="S154" s="6">
        <f t="shared" si="23"/>
        <v>59.055839000000006</v>
      </c>
    </row>
    <row r="155" spans="1:19">
      <c r="A155" t="s">
        <v>419</v>
      </c>
      <c r="B155" t="s">
        <v>1917</v>
      </c>
      <c r="C155" t="s">
        <v>68</v>
      </c>
      <c r="D155" s="12" t="s">
        <v>1070</v>
      </c>
      <c r="E155" s="1">
        <v>0</v>
      </c>
      <c r="F155" s="1">
        <f>VLOOKUP(A155,'ADM Data'!$A$2:$Q$357,11,FALSE)</f>
        <v>2.9267430000000001</v>
      </c>
      <c r="G155" s="1">
        <f>VLOOKUP(A155,'ADM Data'!$A$2:$Q$357,12,FALSE)</f>
        <v>17.343022999999999</v>
      </c>
      <c r="H155" s="1">
        <f>VLOOKUP(A155,'ADM Data'!$A$2:$Q$357,13,FALSE)</f>
        <v>1.9534879999999999</v>
      </c>
      <c r="I155" s="1">
        <f>VLOOKUP(A155,'ADM Data'!$A$2:$Q$357,14,FALSE)</f>
        <v>0</v>
      </c>
      <c r="J155" s="1">
        <f>VLOOKUP(A155,'ADM Data'!$A$2:$Q$357,15,FALSE)</f>
        <v>0</v>
      </c>
      <c r="K155" s="1">
        <f>VLOOKUP(A155,'ADM Data'!$A$2:$Q$357,16,FALSE)</f>
        <v>1</v>
      </c>
      <c r="L155" s="1">
        <f t="shared" si="16"/>
        <v>5873.48</v>
      </c>
      <c r="M155" s="1">
        <f t="shared" si="17"/>
        <v>88319.19</v>
      </c>
      <c r="N155" s="1">
        <f t="shared" si="18"/>
        <v>23900.28</v>
      </c>
      <c r="O155" s="1">
        <f t="shared" si="19"/>
        <v>0</v>
      </c>
      <c r="P155" s="1">
        <f t="shared" si="20"/>
        <v>0</v>
      </c>
      <c r="Q155" s="1">
        <f t="shared" si="21"/>
        <v>32598.86</v>
      </c>
      <c r="R155" s="1">
        <f t="shared" si="22"/>
        <v>150691.81</v>
      </c>
      <c r="S155" s="6">
        <f t="shared" si="23"/>
        <v>23.223253999999997</v>
      </c>
    </row>
    <row r="156" spans="1:19">
      <c r="A156" t="s">
        <v>421</v>
      </c>
      <c r="B156" t="s">
        <v>422</v>
      </c>
      <c r="C156" t="s">
        <v>80</v>
      </c>
      <c r="D156" s="12" t="s">
        <v>1070</v>
      </c>
      <c r="E156" s="1">
        <v>0</v>
      </c>
      <c r="F156" s="1">
        <f>VLOOKUP(A156,'ADM Data'!$A$2:$Q$357,11,FALSE)</f>
        <v>2</v>
      </c>
      <c r="G156" s="1">
        <f>VLOOKUP(A156,'ADM Data'!$A$2:$Q$357,12,FALSE)</f>
        <v>18.123529999999999</v>
      </c>
      <c r="H156" s="1">
        <f>VLOOKUP(A156,'ADM Data'!$A$2:$Q$357,13,FALSE)</f>
        <v>0</v>
      </c>
      <c r="I156" s="1">
        <f>VLOOKUP(A156,'ADM Data'!$A$2:$Q$357,14,FALSE)</f>
        <v>1</v>
      </c>
      <c r="J156" s="1">
        <f>VLOOKUP(A156,'ADM Data'!$A$2:$Q$357,15,FALSE)</f>
        <v>0</v>
      </c>
      <c r="K156" s="1">
        <f>VLOOKUP(A156,'ADM Data'!$A$2:$Q$357,16,FALSE)</f>
        <v>4</v>
      </c>
      <c r="L156" s="1">
        <f t="shared" si="16"/>
        <v>4013.66</v>
      </c>
      <c r="M156" s="1">
        <f t="shared" si="17"/>
        <v>92293.91</v>
      </c>
      <c r="N156" s="1">
        <f t="shared" si="18"/>
        <v>0</v>
      </c>
      <c r="O156" s="1">
        <f t="shared" si="19"/>
        <v>16328.277732000002</v>
      </c>
      <c r="P156" s="1">
        <f t="shared" si="20"/>
        <v>0</v>
      </c>
      <c r="Q156" s="1">
        <f t="shared" si="21"/>
        <v>130395.46</v>
      </c>
      <c r="R156" s="1">
        <f t="shared" si="22"/>
        <v>243031.30773200002</v>
      </c>
      <c r="S156" s="6">
        <f t="shared" si="23"/>
        <v>25.123529999999999</v>
      </c>
    </row>
    <row r="157" spans="1:19">
      <c r="A157" t="s">
        <v>423</v>
      </c>
      <c r="B157" t="s">
        <v>424</v>
      </c>
      <c r="C157" t="s">
        <v>93</v>
      </c>
      <c r="D157" s="12" t="s">
        <v>1070</v>
      </c>
      <c r="E157" s="1">
        <v>0</v>
      </c>
      <c r="F157" s="1">
        <f>VLOOKUP(A157,'ADM Data'!$A$2:$Q$357,11,FALSE)</f>
        <v>0</v>
      </c>
      <c r="G157" s="1">
        <f>VLOOKUP(A157,'ADM Data'!$A$2:$Q$357,12,FALSE)</f>
        <v>11.228070000000001</v>
      </c>
      <c r="H157" s="1">
        <f>VLOOKUP(A157,'ADM Data'!$A$2:$Q$357,13,FALSE)</f>
        <v>0</v>
      </c>
      <c r="I157" s="1">
        <f>VLOOKUP(A157,'ADM Data'!$A$2:$Q$357,14,FALSE)</f>
        <v>0</v>
      </c>
      <c r="J157" s="1">
        <f>VLOOKUP(A157,'ADM Data'!$A$2:$Q$357,15,FALSE)</f>
        <v>0</v>
      </c>
      <c r="K157" s="1">
        <f>VLOOKUP(A157,'ADM Data'!$A$2:$Q$357,16,FALSE)</f>
        <v>0</v>
      </c>
      <c r="L157" s="1">
        <f t="shared" si="16"/>
        <v>0</v>
      </c>
      <c r="M157" s="1">
        <f t="shared" si="17"/>
        <v>57178.84</v>
      </c>
      <c r="N157" s="1">
        <f t="shared" si="18"/>
        <v>0</v>
      </c>
      <c r="O157" s="1">
        <f t="shared" si="19"/>
        <v>0</v>
      </c>
      <c r="P157" s="1">
        <f t="shared" si="20"/>
        <v>0</v>
      </c>
      <c r="Q157" s="1">
        <f t="shared" si="21"/>
        <v>0</v>
      </c>
      <c r="R157" s="1">
        <f t="shared" si="22"/>
        <v>57178.84</v>
      </c>
      <c r="S157" s="6">
        <f t="shared" si="23"/>
        <v>11.228070000000001</v>
      </c>
    </row>
    <row r="158" spans="1:19">
      <c r="A158" t="s">
        <v>425</v>
      </c>
      <c r="B158" t="s">
        <v>1918</v>
      </c>
      <c r="C158" t="s">
        <v>108</v>
      </c>
      <c r="D158" s="12" t="s">
        <v>1070</v>
      </c>
      <c r="E158" s="1">
        <v>0</v>
      </c>
      <c r="F158" s="1">
        <f>VLOOKUP(A158,'ADM Data'!$A$2:$Q$357,11,FALSE)</f>
        <v>0</v>
      </c>
      <c r="G158" s="1">
        <f>VLOOKUP(A158,'ADM Data'!$A$2:$Q$357,12,FALSE)</f>
        <v>67.567948999999999</v>
      </c>
      <c r="H158" s="1">
        <f>VLOOKUP(A158,'ADM Data'!$A$2:$Q$357,13,FALSE)</f>
        <v>9.4076439999999995</v>
      </c>
      <c r="I158" s="1">
        <f>VLOOKUP(A158,'ADM Data'!$A$2:$Q$357,14,FALSE)</f>
        <v>0</v>
      </c>
      <c r="J158" s="1">
        <f>VLOOKUP(A158,'ADM Data'!$A$2:$Q$357,15,FALSE)</f>
        <v>1</v>
      </c>
      <c r="K158" s="1">
        <f>VLOOKUP(A158,'ADM Data'!$A$2:$Q$357,16,FALSE)</f>
        <v>2</v>
      </c>
      <c r="L158" s="1">
        <f t="shared" si="16"/>
        <v>0</v>
      </c>
      <c r="M158" s="1">
        <f t="shared" si="17"/>
        <v>344089.16</v>
      </c>
      <c r="N158" s="1">
        <f t="shared" si="18"/>
        <v>115099.42</v>
      </c>
      <c r="O158" s="1">
        <f t="shared" si="19"/>
        <v>0</v>
      </c>
      <c r="P158" s="1">
        <f t="shared" si="20"/>
        <v>22112.240000000002</v>
      </c>
      <c r="Q158" s="1">
        <f t="shared" si="21"/>
        <v>65197.73</v>
      </c>
      <c r="R158" s="1">
        <f t="shared" si="22"/>
        <v>546498.54999999993</v>
      </c>
      <c r="S158" s="6">
        <f t="shared" si="23"/>
        <v>79.975593000000003</v>
      </c>
    </row>
    <row r="159" spans="1:19">
      <c r="A159" t="s">
        <v>427</v>
      </c>
      <c r="B159" t="s">
        <v>1919</v>
      </c>
      <c r="C159" t="s">
        <v>80</v>
      </c>
      <c r="D159" s="12" t="s">
        <v>1070</v>
      </c>
      <c r="E159" s="1">
        <v>0</v>
      </c>
      <c r="F159" s="1">
        <f>VLOOKUP(A159,'ADM Data'!$A$2:$Q$357,11,FALSE)</f>
        <v>0</v>
      </c>
      <c r="G159" s="1">
        <f>VLOOKUP(A159,'ADM Data'!$A$2:$Q$357,12,FALSE)</f>
        <v>21.102084000000001</v>
      </c>
      <c r="H159" s="1">
        <f>VLOOKUP(A159,'ADM Data'!$A$2:$Q$357,13,FALSE)</f>
        <v>0.99425300000000005</v>
      </c>
      <c r="I159" s="1">
        <f>VLOOKUP(A159,'ADM Data'!$A$2:$Q$357,14,FALSE)</f>
        <v>0</v>
      </c>
      <c r="J159" s="1">
        <f>VLOOKUP(A159,'ADM Data'!$A$2:$Q$357,15,FALSE)</f>
        <v>0</v>
      </c>
      <c r="K159" s="1">
        <f>VLOOKUP(A159,'ADM Data'!$A$2:$Q$357,16,FALSE)</f>
        <v>0.72988500000000001</v>
      </c>
      <c r="L159" s="1">
        <f t="shared" si="16"/>
        <v>0</v>
      </c>
      <c r="M159" s="1">
        <f t="shared" si="17"/>
        <v>107462.17</v>
      </c>
      <c r="N159" s="1">
        <f t="shared" si="18"/>
        <v>12164.36</v>
      </c>
      <c r="O159" s="1">
        <f t="shared" si="19"/>
        <v>0</v>
      </c>
      <c r="P159" s="1">
        <f t="shared" si="20"/>
        <v>0</v>
      </c>
      <c r="Q159" s="1">
        <f t="shared" si="21"/>
        <v>23793.42</v>
      </c>
      <c r="R159" s="1">
        <f t="shared" si="22"/>
        <v>143419.95000000001</v>
      </c>
      <c r="S159" s="6">
        <f t="shared" si="23"/>
        <v>22.826222000000001</v>
      </c>
    </row>
    <row r="160" spans="1:19">
      <c r="A160" t="s">
        <v>429</v>
      </c>
      <c r="B160" t="s">
        <v>430</v>
      </c>
      <c r="C160" t="s">
        <v>98</v>
      </c>
      <c r="D160" s="12" t="s">
        <v>1070</v>
      </c>
      <c r="E160" s="1">
        <v>0</v>
      </c>
      <c r="F160" s="1">
        <f>VLOOKUP(A160,'ADM Data'!$A$2:$Q$357,11,FALSE)</f>
        <v>4.0887570000000002</v>
      </c>
      <c r="G160" s="1">
        <f>VLOOKUP(A160,'ADM Data'!$A$2:$Q$357,12,FALSE)</f>
        <v>49.088759000000003</v>
      </c>
      <c r="H160" s="1">
        <f>VLOOKUP(A160,'ADM Data'!$A$2:$Q$357,13,FALSE)</f>
        <v>4.2840239999999996</v>
      </c>
      <c r="I160" s="1">
        <f>VLOOKUP(A160,'ADM Data'!$A$2:$Q$357,14,FALSE)</f>
        <v>0</v>
      </c>
      <c r="J160" s="1">
        <f>VLOOKUP(A160,'ADM Data'!$A$2:$Q$357,15,FALSE)</f>
        <v>1</v>
      </c>
      <c r="K160" s="1">
        <f>VLOOKUP(A160,'ADM Data'!$A$2:$Q$357,16,FALSE)</f>
        <v>3.9940829999999998</v>
      </c>
      <c r="L160" s="1">
        <f t="shared" si="16"/>
        <v>8205.4500000000007</v>
      </c>
      <c r="M160" s="1">
        <f t="shared" si="17"/>
        <v>249984.05</v>
      </c>
      <c r="N160" s="1">
        <f t="shared" si="18"/>
        <v>52413.62</v>
      </c>
      <c r="O160" s="1">
        <f t="shared" si="19"/>
        <v>0</v>
      </c>
      <c r="P160" s="1">
        <f t="shared" si="20"/>
        <v>22112.240000000002</v>
      </c>
      <c r="Q160" s="1">
        <f t="shared" si="21"/>
        <v>130202.57</v>
      </c>
      <c r="R160" s="1">
        <f t="shared" si="22"/>
        <v>462917.93</v>
      </c>
      <c r="S160" s="6">
        <f t="shared" si="23"/>
        <v>62.455623000000003</v>
      </c>
    </row>
    <row r="161" spans="1:19">
      <c r="A161" t="s">
        <v>431</v>
      </c>
      <c r="B161" t="s">
        <v>1920</v>
      </c>
      <c r="C161" t="s">
        <v>101</v>
      </c>
      <c r="D161" s="12" t="s">
        <v>1070</v>
      </c>
      <c r="E161" s="1">
        <v>0</v>
      </c>
      <c r="F161" s="1">
        <f>VLOOKUP(A161,'ADM Data'!$A$2:$Q$357,11,FALSE)</f>
        <v>6.7705880000000001</v>
      </c>
      <c r="G161" s="1">
        <f>VLOOKUP(A161,'ADM Data'!$A$2:$Q$357,12,FALSE)</f>
        <v>40.870587</v>
      </c>
      <c r="H161" s="1">
        <f>VLOOKUP(A161,'ADM Data'!$A$2:$Q$357,13,FALSE)</f>
        <v>0</v>
      </c>
      <c r="I161" s="1">
        <f>VLOOKUP(A161,'ADM Data'!$A$2:$Q$357,14,FALSE)</f>
        <v>0</v>
      </c>
      <c r="J161" s="1">
        <f>VLOOKUP(A161,'ADM Data'!$A$2:$Q$357,15,FALSE)</f>
        <v>2</v>
      </c>
      <c r="K161" s="1">
        <f>VLOOKUP(A161,'ADM Data'!$A$2:$Q$357,16,FALSE)</f>
        <v>4</v>
      </c>
      <c r="L161" s="1">
        <f t="shared" si="16"/>
        <v>13587.43</v>
      </c>
      <c r="M161" s="1">
        <f t="shared" si="17"/>
        <v>208133.09</v>
      </c>
      <c r="N161" s="1">
        <f t="shared" si="18"/>
        <v>0</v>
      </c>
      <c r="O161" s="1">
        <f t="shared" si="19"/>
        <v>0</v>
      </c>
      <c r="P161" s="1">
        <f t="shared" si="20"/>
        <v>44224.480000000003</v>
      </c>
      <c r="Q161" s="1">
        <f t="shared" si="21"/>
        <v>130395.46</v>
      </c>
      <c r="R161" s="1">
        <f t="shared" si="22"/>
        <v>396340.46</v>
      </c>
      <c r="S161" s="6">
        <f t="shared" si="23"/>
        <v>53.641175000000004</v>
      </c>
    </row>
    <row r="162" spans="1:19">
      <c r="A162" t="s">
        <v>433</v>
      </c>
      <c r="B162" t="s">
        <v>434</v>
      </c>
      <c r="C162" t="s">
        <v>75</v>
      </c>
      <c r="D162" s="12" t="s">
        <v>1070</v>
      </c>
      <c r="E162" s="1">
        <v>0</v>
      </c>
      <c r="F162" s="1">
        <f>VLOOKUP(A162,'ADM Data'!$A$2:$Q$357,11,FALSE)</f>
        <v>1.101796</v>
      </c>
      <c r="G162" s="1">
        <f>VLOOKUP(A162,'ADM Data'!$A$2:$Q$357,12,FALSE)</f>
        <v>19.742514</v>
      </c>
      <c r="H162" s="1">
        <f>VLOOKUP(A162,'ADM Data'!$A$2:$Q$357,13,FALSE)</f>
        <v>0</v>
      </c>
      <c r="I162" s="1">
        <f>VLOOKUP(A162,'ADM Data'!$A$2:$Q$357,14,FALSE)</f>
        <v>0</v>
      </c>
      <c r="J162" s="1">
        <f>VLOOKUP(A162,'ADM Data'!$A$2:$Q$357,15,FALSE)</f>
        <v>0</v>
      </c>
      <c r="K162" s="1">
        <f>VLOOKUP(A162,'ADM Data'!$A$2:$Q$357,16,FALSE)</f>
        <v>2.7305389999999998</v>
      </c>
      <c r="L162" s="1">
        <f t="shared" si="16"/>
        <v>2211.12</v>
      </c>
      <c r="M162" s="1">
        <f t="shared" si="17"/>
        <v>100538.57</v>
      </c>
      <c r="N162" s="1">
        <f t="shared" si="18"/>
        <v>0</v>
      </c>
      <c r="O162" s="1">
        <f t="shared" si="19"/>
        <v>0</v>
      </c>
      <c r="P162" s="1">
        <f t="shared" si="20"/>
        <v>0</v>
      </c>
      <c r="Q162" s="1">
        <f t="shared" si="21"/>
        <v>89012.47</v>
      </c>
      <c r="R162" s="1">
        <f t="shared" si="22"/>
        <v>191762.16</v>
      </c>
      <c r="S162" s="6">
        <f t="shared" si="23"/>
        <v>23.574849</v>
      </c>
    </row>
    <row r="163" spans="1:19">
      <c r="A163" t="s">
        <v>435</v>
      </c>
      <c r="B163" t="s">
        <v>436</v>
      </c>
      <c r="C163" t="s">
        <v>140</v>
      </c>
      <c r="D163" s="12" t="s">
        <v>807</v>
      </c>
      <c r="E163" s="1">
        <v>0</v>
      </c>
      <c r="F163" s="1">
        <f>VLOOKUP(A163,'ADM Data'!$A$2:$Q$357,11,FALSE)</f>
        <v>7.6071429999999998</v>
      </c>
      <c r="G163" s="1">
        <f>VLOOKUP(A163,'ADM Data'!$A$2:$Q$357,12,FALSE)</f>
        <v>51.501961000000001</v>
      </c>
      <c r="H163" s="1">
        <f>VLOOKUP(A163,'ADM Data'!$A$2:$Q$357,13,FALSE)</f>
        <v>0</v>
      </c>
      <c r="I163" s="1">
        <f>VLOOKUP(A163,'ADM Data'!$A$2:$Q$357,14,FALSE)</f>
        <v>2</v>
      </c>
      <c r="J163" s="1">
        <f>VLOOKUP(A163,'ADM Data'!$A$2:$Q$357,15,FALSE)</f>
        <v>0</v>
      </c>
      <c r="K163" s="1">
        <f>VLOOKUP(A163,'ADM Data'!$A$2:$Q$357,16,FALSE)</f>
        <v>9.4099439999999994</v>
      </c>
      <c r="L163" s="1">
        <f t="shared" si="16"/>
        <v>15266.26</v>
      </c>
      <c r="M163" s="1">
        <f t="shared" si="17"/>
        <v>262273.26</v>
      </c>
      <c r="N163" s="1">
        <f t="shared" si="18"/>
        <v>0</v>
      </c>
      <c r="O163" s="1">
        <f t="shared" si="19"/>
        <v>32656.555464000005</v>
      </c>
      <c r="P163" s="1">
        <f t="shared" si="20"/>
        <v>0</v>
      </c>
      <c r="Q163" s="1">
        <f t="shared" si="21"/>
        <v>306753.49</v>
      </c>
      <c r="R163" s="1">
        <f t="shared" si="22"/>
        <v>616949.56546399998</v>
      </c>
      <c r="S163" s="6">
        <f t="shared" si="23"/>
        <v>70.519047999999998</v>
      </c>
    </row>
    <row r="164" spans="1:19">
      <c r="A164" t="s">
        <v>437</v>
      </c>
      <c r="B164" t="s">
        <v>1921</v>
      </c>
      <c r="C164" t="s">
        <v>196</v>
      </c>
      <c r="D164" s="12" t="s">
        <v>1070</v>
      </c>
      <c r="E164" s="1">
        <v>0</v>
      </c>
      <c r="F164" s="1">
        <f>VLOOKUP(A164,'ADM Data'!$A$2:$Q$357,11,FALSE)</f>
        <v>0</v>
      </c>
      <c r="G164" s="1">
        <f>VLOOKUP(A164,'ADM Data'!$A$2:$Q$357,12,FALSE)</f>
        <v>13.781324</v>
      </c>
      <c r="H164" s="1">
        <f>VLOOKUP(A164,'ADM Data'!$A$2:$Q$357,13,FALSE)</f>
        <v>6.913462</v>
      </c>
      <c r="I164" s="1">
        <f>VLOOKUP(A164,'ADM Data'!$A$2:$Q$357,14,FALSE)</f>
        <v>0</v>
      </c>
      <c r="J164" s="1">
        <f>VLOOKUP(A164,'ADM Data'!$A$2:$Q$357,15,FALSE)</f>
        <v>0</v>
      </c>
      <c r="K164" s="1">
        <f>VLOOKUP(A164,'ADM Data'!$A$2:$Q$357,16,FALSE)</f>
        <v>0</v>
      </c>
      <c r="L164" s="1">
        <f t="shared" si="16"/>
        <v>0</v>
      </c>
      <c r="M164" s="1">
        <f t="shared" si="17"/>
        <v>70181.27</v>
      </c>
      <c r="N164" s="1">
        <f t="shared" si="18"/>
        <v>84583.93</v>
      </c>
      <c r="O164" s="1">
        <f t="shared" si="19"/>
        <v>0</v>
      </c>
      <c r="P164" s="1">
        <f t="shared" si="20"/>
        <v>0</v>
      </c>
      <c r="Q164" s="1">
        <f t="shared" si="21"/>
        <v>0</v>
      </c>
      <c r="R164" s="1">
        <f t="shared" si="22"/>
        <v>154765.20000000001</v>
      </c>
      <c r="S164" s="6">
        <f t="shared" si="23"/>
        <v>20.694786000000001</v>
      </c>
    </row>
    <row r="165" spans="1:19">
      <c r="A165" t="s">
        <v>439</v>
      </c>
      <c r="B165" t="s">
        <v>1922</v>
      </c>
      <c r="C165" t="s">
        <v>80</v>
      </c>
      <c r="D165" s="12" t="s">
        <v>1070</v>
      </c>
      <c r="E165" s="1">
        <v>0</v>
      </c>
      <c r="F165" s="1">
        <f>VLOOKUP(A165,'ADM Data'!$A$2:$Q$357,11,FALSE)</f>
        <v>4.8870050000000003</v>
      </c>
      <c r="G165" s="1">
        <f>VLOOKUP(A165,'ADM Data'!$A$2:$Q$357,12,FALSE)</f>
        <v>35.768357000000002</v>
      </c>
      <c r="H165" s="1">
        <f>VLOOKUP(A165,'ADM Data'!$A$2:$Q$357,13,FALSE)</f>
        <v>6.169492</v>
      </c>
      <c r="I165" s="1">
        <f>VLOOKUP(A165,'ADM Data'!$A$2:$Q$357,14,FALSE)</f>
        <v>1.9548019999999999</v>
      </c>
      <c r="J165" s="1">
        <f>VLOOKUP(A165,'ADM Data'!$A$2:$Q$357,15,FALSE)</f>
        <v>1.9548019999999999</v>
      </c>
      <c r="K165" s="1">
        <f>VLOOKUP(A165,'ADM Data'!$A$2:$Q$357,16,FALSE)</f>
        <v>21.686437999999999</v>
      </c>
      <c r="L165" s="1">
        <f t="shared" si="16"/>
        <v>9807.4</v>
      </c>
      <c r="M165" s="1">
        <f t="shared" si="17"/>
        <v>182150.03</v>
      </c>
      <c r="N165" s="1">
        <f t="shared" si="18"/>
        <v>75481.7</v>
      </c>
      <c r="O165" s="1">
        <f t="shared" si="19"/>
        <v>31918.549967069066</v>
      </c>
      <c r="P165" s="1">
        <f t="shared" si="20"/>
        <v>43225.05</v>
      </c>
      <c r="Q165" s="1">
        <f t="shared" si="21"/>
        <v>706953.25</v>
      </c>
      <c r="R165" s="1">
        <f t="shared" si="22"/>
        <v>1049535.9799670691</v>
      </c>
      <c r="S165" s="6">
        <f t="shared" si="23"/>
        <v>72.420895999999999</v>
      </c>
    </row>
    <row r="166" spans="1:19">
      <c r="A166" t="s">
        <v>441</v>
      </c>
      <c r="B166" t="s">
        <v>442</v>
      </c>
      <c r="C166" t="s">
        <v>68</v>
      </c>
      <c r="D166" s="12" t="s">
        <v>1070</v>
      </c>
      <c r="E166" s="1">
        <v>0</v>
      </c>
      <c r="F166" s="1">
        <f>VLOOKUP(A166,'ADM Data'!$A$2:$Q$357,11,FALSE)</f>
        <v>1</v>
      </c>
      <c r="G166" s="1">
        <f>VLOOKUP(A166,'ADM Data'!$A$2:$Q$357,12,FALSE)</f>
        <v>10</v>
      </c>
      <c r="H166" s="1">
        <f>VLOOKUP(A166,'ADM Data'!$A$2:$Q$357,13,FALSE)</f>
        <v>0</v>
      </c>
      <c r="I166" s="1">
        <f>VLOOKUP(A166,'ADM Data'!$A$2:$Q$357,14,FALSE)</f>
        <v>0</v>
      </c>
      <c r="J166" s="1">
        <f>VLOOKUP(A166,'ADM Data'!$A$2:$Q$357,15,FALSE)</f>
        <v>0</v>
      </c>
      <c r="K166" s="1">
        <f>VLOOKUP(A166,'ADM Data'!$A$2:$Q$357,16,FALSE)</f>
        <v>0</v>
      </c>
      <c r="L166" s="1">
        <f t="shared" si="16"/>
        <v>2006.83</v>
      </c>
      <c r="M166" s="1">
        <f t="shared" si="17"/>
        <v>50924.91</v>
      </c>
      <c r="N166" s="1">
        <f t="shared" si="18"/>
        <v>0</v>
      </c>
      <c r="O166" s="1">
        <f t="shared" si="19"/>
        <v>0</v>
      </c>
      <c r="P166" s="1">
        <f t="shared" si="20"/>
        <v>0</v>
      </c>
      <c r="Q166" s="1">
        <f t="shared" si="21"/>
        <v>0</v>
      </c>
      <c r="R166" s="1">
        <f t="shared" si="22"/>
        <v>52931.740000000005</v>
      </c>
      <c r="S166" s="6">
        <f t="shared" si="23"/>
        <v>11</v>
      </c>
    </row>
    <row r="167" spans="1:19">
      <c r="A167" t="s">
        <v>443</v>
      </c>
      <c r="B167" t="s">
        <v>444</v>
      </c>
      <c r="C167" t="s">
        <v>80</v>
      </c>
      <c r="D167" s="12" t="s">
        <v>1070</v>
      </c>
      <c r="E167" s="1">
        <v>0</v>
      </c>
      <c r="F167" s="1">
        <f>VLOOKUP(A167,'ADM Data'!$A$2:$Q$357,11,FALSE)</f>
        <v>4.1485709999999996</v>
      </c>
      <c r="G167" s="1">
        <f>VLOOKUP(A167,'ADM Data'!$A$2:$Q$357,12,FALSE)</f>
        <v>44.270484000000003</v>
      </c>
      <c r="H167" s="1">
        <f>VLOOKUP(A167,'ADM Data'!$A$2:$Q$357,13,FALSE)</f>
        <v>2.3142860000000001</v>
      </c>
      <c r="I167" s="1">
        <f>VLOOKUP(A167,'ADM Data'!$A$2:$Q$357,14,FALSE)</f>
        <v>0</v>
      </c>
      <c r="J167" s="1">
        <f>VLOOKUP(A167,'ADM Data'!$A$2:$Q$357,15,FALSE)</f>
        <v>0</v>
      </c>
      <c r="K167" s="1">
        <f>VLOOKUP(A167,'ADM Data'!$A$2:$Q$357,16,FALSE)</f>
        <v>2.8742860000000001</v>
      </c>
      <c r="L167" s="1">
        <f t="shared" si="16"/>
        <v>8325.49</v>
      </c>
      <c r="M167" s="1">
        <f t="shared" si="17"/>
        <v>225447.03</v>
      </c>
      <c r="N167" s="1">
        <f t="shared" si="18"/>
        <v>28314.53</v>
      </c>
      <c r="O167" s="1">
        <f t="shared" si="19"/>
        <v>0</v>
      </c>
      <c r="P167" s="1">
        <f t="shared" si="20"/>
        <v>0</v>
      </c>
      <c r="Q167" s="1">
        <f t="shared" si="21"/>
        <v>93698.46</v>
      </c>
      <c r="R167" s="1">
        <f t="shared" si="22"/>
        <v>355785.51</v>
      </c>
      <c r="S167" s="6">
        <f t="shared" si="23"/>
        <v>53.607627000000001</v>
      </c>
    </row>
    <row r="168" spans="1:19">
      <c r="A168" t="s">
        <v>445</v>
      </c>
      <c r="B168" t="s">
        <v>1923</v>
      </c>
      <c r="C168" t="s">
        <v>98</v>
      </c>
      <c r="D168" s="12" t="s">
        <v>1070</v>
      </c>
      <c r="E168" s="1">
        <v>0</v>
      </c>
      <c r="F168" s="1">
        <f>VLOOKUP(A168,'ADM Data'!$A$2:$Q$357,11,FALSE)</f>
        <v>1.395348</v>
      </c>
      <c r="G168" s="1">
        <f>VLOOKUP(A168,'ADM Data'!$A$2:$Q$357,12,FALSE)</f>
        <v>8.6395350000000004</v>
      </c>
      <c r="H168" s="1">
        <f>VLOOKUP(A168,'ADM Data'!$A$2:$Q$357,13,FALSE)</f>
        <v>0</v>
      </c>
      <c r="I168" s="1">
        <f>VLOOKUP(A168,'ADM Data'!$A$2:$Q$357,14,FALSE)</f>
        <v>0</v>
      </c>
      <c r="J168" s="1">
        <f>VLOOKUP(A168,'ADM Data'!$A$2:$Q$357,15,FALSE)</f>
        <v>0</v>
      </c>
      <c r="K168" s="1">
        <f>VLOOKUP(A168,'ADM Data'!$A$2:$Q$357,16,FALSE)</f>
        <v>1</v>
      </c>
      <c r="L168" s="1">
        <f t="shared" si="16"/>
        <v>2800.23</v>
      </c>
      <c r="M168" s="1">
        <f t="shared" si="17"/>
        <v>43996.75</v>
      </c>
      <c r="N168" s="1">
        <f t="shared" si="18"/>
        <v>0</v>
      </c>
      <c r="O168" s="1">
        <f t="shared" si="19"/>
        <v>0</v>
      </c>
      <c r="P168" s="1">
        <f t="shared" si="20"/>
        <v>0</v>
      </c>
      <c r="Q168" s="1">
        <f t="shared" si="21"/>
        <v>32598.86</v>
      </c>
      <c r="R168" s="1">
        <f t="shared" si="22"/>
        <v>79395.839999999997</v>
      </c>
      <c r="S168" s="6">
        <f t="shared" si="23"/>
        <v>11.034883000000001</v>
      </c>
    </row>
    <row r="169" spans="1:19">
      <c r="A169" t="s">
        <v>447</v>
      </c>
      <c r="B169" t="s">
        <v>448</v>
      </c>
      <c r="C169" t="s">
        <v>93</v>
      </c>
      <c r="D169" s="12" t="s">
        <v>1070</v>
      </c>
      <c r="E169" s="1">
        <v>0</v>
      </c>
      <c r="F169" s="1">
        <f>VLOOKUP(A169,'ADM Data'!$A$2:$Q$357,11,FALSE)</f>
        <v>0</v>
      </c>
      <c r="G169" s="1">
        <f>VLOOKUP(A169,'ADM Data'!$A$2:$Q$357,12,FALSE)</f>
        <v>20.021163999999999</v>
      </c>
      <c r="H169" s="1">
        <f>VLOOKUP(A169,'ADM Data'!$A$2:$Q$357,13,FALSE)</f>
        <v>2.9312170000000002</v>
      </c>
      <c r="I169" s="1">
        <f>VLOOKUP(A169,'ADM Data'!$A$2:$Q$357,14,FALSE)</f>
        <v>0</v>
      </c>
      <c r="J169" s="1">
        <f>VLOOKUP(A169,'ADM Data'!$A$2:$Q$357,15,FALSE)</f>
        <v>0</v>
      </c>
      <c r="K169" s="1">
        <f>VLOOKUP(A169,'ADM Data'!$A$2:$Q$357,16,FALSE)</f>
        <v>2.1111110000000002</v>
      </c>
      <c r="L169" s="1">
        <f t="shared" si="16"/>
        <v>0</v>
      </c>
      <c r="M169" s="1">
        <f t="shared" si="17"/>
        <v>101957.59</v>
      </c>
      <c r="N169" s="1">
        <f t="shared" si="18"/>
        <v>35862.47</v>
      </c>
      <c r="O169" s="1">
        <f t="shared" si="19"/>
        <v>0</v>
      </c>
      <c r="P169" s="1">
        <f t="shared" si="20"/>
        <v>0</v>
      </c>
      <c r="Q169" s="1">
        <f t="shared" si="21"/>
        <v>68819.820000000007</v>
      </c>
      <c r="R169" s="1">
        <f t="shared" si="22"/>
        <v>206639.88</v>
      </c>
      <c r="S169" s="6">
        <f t="shared" si="23"/>
        <v>25.063492</v>
      </c>
    </row>
    <row r="170" spans="1:19">
      <c r="A170" t="s">
        <v>449</v>
      </c>
      <c r="B170" t="s">
        <v>1924</v>
      </c>
      <c r="C170" t="s">
        <v>93</v>
      </c>
      <c r="D170" s="12" t="s">
        <v>1070</v>
      </c>
      <c r="E170" s="1">
        <v>0</v>
      </c>
      <c r="F170" s="1">
        <f>VLOOKUP(A170,'ADM Data'!$A$2:$Q$357,11,FALSE)</f>
        <v>2.1193179999999998</v>
      </c>
      <c r="G170" s="1">
        <f>VLOOKUP(A170,'ADM Data'!$A$2:$Q$357,12,FALSE)</f>
        <v>18.386364</v>
      </c>
      <c r="H170" s="1">
        <f>VLOOKUP(A170,'ADM Data'!$A$2:$Q$357,13,FALSE)</f>
        <v>2.2443179999999998</v>
      </c>
      <c r="I170" s="1">
        <f>VLOOKUP(A170,'ADM Data'!$A$2:$Q$357,14,FALSE)</f>
        <v>0</v>
      </c>
      <c r="J170" s="1">
        <f>VLOOKUP(A170,'ADM Data'!$A$2:$Q$357,15,FALSE)</f>
        <v>0.113636</v>
      </c>
      <c r="K170" s="1">
        <f>VLOOKUP(A170,'ADM Data'!$A$2:$Q$357,16,FALSE)</f>
        <v>2.9431820000000002</v>
      </c>
      <c r="L170" s="1">
        <f t="shared" si="16"/>
        <v>4253.12</v>
      </c>
      <c r="M170" s="1">
        <f t="shared" si="17"/>
        <v>93632.39</v>
      </c>
      <c r="N170" s="1">
        <f t="shared" si="18"/>
        <v>27458.49</v>
      </c>
      <c r="O170" s="1">
        <f t="shared" si="19"/>
        <v>0</v>
      </c>
      <c r="P170" s="1">
        <f t="shared" si="20"/>
        <v>2512.75</v>
      </c>
      <c r="Q170" s="1">
        <f t="shared" si="21"/>
        <v>95944.39</v>
      </c>
      <c r="R170" s="1">
        <f t="shared" si="22"/>
        <v>223801.14</v>
      </c>
      <c r="S170" s="6">
        <f t="shared" si="23"/>
        <v>25.806818</v>
      </c>
    </row>
    <row r="171" spans="1:19">
      <c r="A171" t="s">
        <v>451</v>
      </c>
      <c r="B171" t="s">
        <v>1925</v>
      </c>
      <c r="C171" t="s">
        <v>68</v>
      </c>
      <c r="D171" s="12" t="s">
        <v>1070</v>
      </c>
      <c r="E171" s="1">
        <v>0</v>
      </c>
      <c r="F171" s="1">
        <f>VLOOKUP(A171,'ADM Data'!$A$2:$Q$357,11,FALSE)</f>
        <v>1.2</v>
      </c>
      <c r="G171" s="1">
        <f>VLOOKUP(A171,'ADM Data'!$A$2:$Q$357,12,FALSE)</f>
        <v>16.914999999999999</v>
      </c>
      <c r="H171" s="1">
        <f>VLOOKUP(A171,'ADM Data'!$A$2:$Q$357,13,FALSE)</f>
        <v>4</v>
      </c>
      <c r="I171" s="1">
        <f>VLOOKUP(A171,'ADM Data'!$A$2:$Q$357,14,FALSE)</f>
        <v>0</v>
      </c>
      <c r="J171" s="1">
        <f>VLOOKUP(A171,'ADM Data'!$A$2:$Q$357,15,FALSE)</f>
        <v>0</v>
      </c>
      <c r="K171" s="1">
        <f>VLOOKUP(A171,'ADM Data'!$A$2:$Q$357,16,FALSE)</f>
        <v>14.085000000000001</v>
      </c>
      <c r="L171" s="1">
        <f t="shared" si="16"/>
        <v>2408.1999999999998</v>
      </c>
      <c r="M171" s="1">
        <f t="shared" si="17"/>
        <v>86139.48</v>
      </c>
      <c r="N171" s="1">
        <f t="shared" si="18"/>
        <v>48938.68</v>
      </c>
      <c r="O171" s="1">
        <f t="shared" si="19"/>
        <v>0</v>
      </c>
      <c r="P171" s="1">
        <f t="shared" si="20"/>
        <v>0</v>
      </c>
      <c r="Q171" s="1">
        <f t="shared" si="21"/>
        <v>459155</v>
      </c>
      <c r="R171" s="1">
        <f t="shared" si="22"/>
        <v>596641.36</v>
      </c>
      <c r="S171" s="6">
        <f t="shared" si="23"/>
        <v>36.200000000000003</v>
      </c>
    </row>
    <row r="172" spans="1:19">
      <c r="A172" t="s">
        <v>453</v>
      </c>
      <c r="B172" t="s">
        <v>454</v>
      </c>
      <c r="C172" t="s">
        <v>98</v>
      </c>
      <c r="D172" s="12" t="s">
        <v>1070</v>
      </c>
      <c r="E172" s="1">
        <v>0</v>
      </c>
      <c r="F172" s="1">
        <f>VLOOKUP(A172,'ADM Data'!$A$2:$Q$357,11,FALSE)</f>
        <v>3.8719209999999999</v>
      </c>
      <c r="G172" s="1">
        <f>VLOOKUP(A172,'ADM Data'!$A$2:$Q$357,12,FALSE)</f>
        <v>19.785074000000002</v>
      </c>
      <c r="H172" s="1">
        <f>VLOOKUP(A172,'ADM Data'!$A$2:$Q$357,13,FALSE)</f>
        <v>0.28571400000000002</v>
      </c>
      <c r="I172" s="1">
        <f>VLOOKUP(A172,'ADM Data'!$A$2:$Q$357,14,FALSE)</f>
        <v>1</v>
      </c>
      <c r="J172" s="1">
        <f>VLOOKUP(A172,'ADM Data'!$A$2:$Q$357,15,FALSE)</f>
        <v>0</v>
      </c>
      <c r="K172" s="1">
        <f>VLOOKUP(A172,'ADM Data'!$A$2:$Q$357,16,FALSE)</f>
        <v>1</v>
      </c>
      <c r="L172" s="1">
        <f t="shared" si="16"/>
        <v>7770.3</v>
      </c>
      <c r="M172" s="1">
        <f t="shared" si="17"/>
        <v>100755.31</v>
      </c>
      <c r="N172" s="1">
        <f t="shared" si="18"/>
        <v>3495.62</v>
      </c>
      <c r="O172" s="1">
        <f t="shared" si="19"/>
        <v>16328.277732000002</v>
      </c>
      <c r="P172" s="1">
        <f t="shared" si="20"/>
        <v>0</v>
      </c>
      <c r="Q172" s="1">
        <f t="shared" si="21"/>
        <v>32598.86</v>
      </c>
      <c r="R172" s="1">
        <f t="shared" si="22"/>
        <v>160948.36773200001</v>
      </c>
      <c r="S172" s="6">
        <f t="shared" si="23"/>
        <v>25.942709000000001</v>
      </c>
    </row>
    <row r="173" spans="1:19">
      <c r="A173" t="s">
        <v>455</v>
      </c>
      <c r="B173" t="s">
        <v>1926</v>
      </c>
      <c r="C173" t="s">
        <v>93</v>
      </c>
      <c r="D173" s="12" t="s">
        <v>1070</v>
      </c>
      <c r="E173" s="1">
        <v>0</v>
      </c>
      <c r="F173" s="1">
        <f>VLOOKUP(A173,'ADM Data'!$A$2:$Q$357,11,FALSE)</f>
        <v>4.9757569999999998</v>
      </c>
      <c r="G173" s="1">
        <f>VLOOKUP(A173,'ADM Data'!$A$2:$Q$357,12,FALSE)</f>
        <v>14.890909000000001</v>
      </c>
      <c r="H173" s="1">
        <f>VLOOKUP(A173,'ADM Data'!$A$2:$Q$357,13,FALSE)</f>
        <v>2</v>
      </c>
      <c r="I173" s="1">
        <f>VLOOKUP(A173,'ADM Data'!$A$2:$Q$357,14,FALSE)</f>
        <v>0</v>
      </c>
      <c r="J173" s="1">
        <f>VLOOKUP(A173,'ADM Data'!$A$2:$Q$357,15,FALSE)</f>
        <v>0</v>
      </c>
      <c r="K173" s="1">
        <f>VLOOKUP(A173,'ADM Data'!$A$2:$Q$357,16,FALSE)</f>
        <v>4.266667</v>
      </c>
      <c r="L173" s="1">
        <f t="shared" si="16"/>
        <v>9985.51</v>
      </c>
      <c r="M173" s="1">
        <f t="shared" si="17"/>
        <v>75831.820000000007</v>
      </c>
      <c r="N173" s="1">
        <f t="shared" si="18"/>
        <v>24469.34</v>
      </c>
      <c r="O173" s="1">
        <f t="shared" si="19"/>
        <v>0</v>
      </c>
      <c r="P173" s="1">
        <f t="shared" si="20"/>
        <v>0</v>
      </c>
      <c r="Q173" s="1">
        <f t="shared" si="21"/>
        <v>139088.5</v>
      </c>
      <c r="R173" s="1">
        <f t="shared" si="22"/>
        <v>249375.16999999998</v>
      </c>
      <c r="S173" s="6">
        <f t="shared" si="23"/>
        <v>26.133333</v>
      </c>
    </row>
    <row r="174" spans="1:19">
      <c r="A174" t="s">
        <v>457</v>
      </c>
      <c r="B174" t="s">
        <v>1927</v>
      </c>
      <c r="C174" t="s">
        <v>80</v>
      </c>
      <c r="D174" s="12" t="s">
        <v>1070</v>
      </c>
      <c r="E174" s="1">
        <v>0</v>
      </c>
      <c r="F174" s="1">
        <f>VLOOKUP(A174,'ADM Data'!$A$2:$Q$357,11,FALSE)</f>
        <v>2</v>
      </c>
      <c r="G174" s="1">
        <f>VLOOKUP(A174,'ADM Data'!$A$2:$Q$357,12,FALSE)</f>
        <v>12.160000999999999</v>
      </c>
      <c r="H174" s="1">
        <f>VLOOKUP(A174,'ADM Data'!$A$2:$Q$357,13,FALSE)</f>
        <v>0</v>
      </c>
      <c r="I174" s="1">
        <f>VLOOKUP(A174,'ADM Data'!$A$2:$Q$357,14,FALSE)</f>
        <v>0</v>
      </c>
      <c r="J174" s="1">
        <f>VLOOKUP(A174,'ADM Data'!$A$2:$Q$357,15,FALSE)</f>
        <v>0.67428600000000005</v>
      </c>
      <c r="K174" s="1">
        <f>VLOOKUP(A174,'ADM Data'!$A$2:$Q$357,16,FALSE)</f>
        <v>2</v>
      </c>
      <c r="L174" s="1">
        <f t="shared" si="16"/>
        <v>4013.66</v>
      </c>
      <c r="M174" s="1">
        <f t="shared" si="17"/>
        <v>61924.69</v>
      </c>
      <c r="N174" s="1">
        <f t="shared" si="18"/>
        <v>0</v>
      </c>
      <c r="O174" s="1">
        <f t="shared" si="19"/>
        <v>0</v>
      </c>
      <c r="P174" s="1">
        <f t="shared" si="20"/>
        <v>14909.97</v>
      </c>
      <c r="Q174" s="1">
        <f t="shared" si="21"/>
        <v>65197.73</v>
      </c>
      <c r="R174" s="1">
        <f t="shared" si="22"/>
        <v>146046.05000000002</v>
      </c>
      <c r="S174" s="6">
        <f t="shared" si="23"/>
        <v>16.834287</v>
      </c>
    </row>
    <row r="175" spans="1:19">
      <c r="A175" t="s">
        <v>459</v>
      </c>
      <c r="B175" t="s">
        <v>1928</v>
      </c>
      <c r="C175" t="s">
        <v>72</v>
      </c>
      <c r="D175" s="12" t="s">
        <v>1070</v>
      </c>
      <c r="E175" s="1">
        <v>0</v>
      </c>
      <c r="F175" s="1">
        <f>VLOOKUP(A175,'ADM Data'!$A$2:$Q$357,11,FALSE)</f>
        <v>0.877193</v>
      </c>
      <c r="G175" s="1">
        <f>VLOOKUP(A175,'ADM Data'!$A$2:$Q$357,12,FALSE)</f>
        <v>8.8421040000000009</v>
      </c>
      <c r="H175" s="1">
        <f>VLOOKUP(A175,'ADM Data'!$A$2:$Q$357,13,FALSE)</f>
        <v>3</v>
      </c>
      <c r="I175" s="1">
        <f>VLOOKUP(A175,'ADM Data'!$A$2:$Q$357,14,FALSE)</f>
        <v>0</v>
      </c>
      <c r="J175" s="1">
        <f>VLOOKUP(A175,'ADM Data'!$A$2:$Q$357,15,FALSE)</f>
        <v>0</v>
      </c>
      <c r="K175" s="1">
        <f>VLOOKUP(A175,'ADM Data'!$A$2:$Q$357,16,FALSE)</f>
        <v>0.64912300000000001</v>
      </c>
      <c r="L175" s="1">
        <f t="shared" si="16"/>
        <v>1760.38</v>
      </c>
      <c r="M175" s="1">
        <f t="shared" si="17"/>
        <v>45028.33</v>
      </c>
      <c r="N175" s="1">
        <f t="shared" si="18"/>
        <v>36704.01</v>
      </c>
      <c r="O175" s="1">
        <f t="shared" si="19"/>
        <v>0</v>
      </c>
      <c r="P175" s="1">
        <f t="shared" si="20"/>
        <v>0</v>
      </c>
      <c r="Q175" s="1">
        <f t="shared" si="21"/>
        <v>21160.67</v>
      </c>
      <c r="R175" s="1">
        <f t="shared" si="22"/>
        <v>104653.39</v>
      </c>
      <c r="S175" s="6">
        <f t="shared" si="23"/>
        <v>13.36842</v>
      </c>
    </row>
    <row r="176" spans="1:19">
      <c r="A176" t="s">
        <v>461</v>
      </c>
      <c r="B176" t="s">
        <v>462</v>
      </c>
      <c r="C176" t="s">
        <v>80</v>
      </c>
      <c r="D176" s="12" t="s">
        <v>1070</v>
      </c>
      <c r="E176" s="1">
        <v>0</v>
      </c>
      <c r="F176" s="1">
        <f>VLOOKUP(A176,'ADM Data'!$A$2:$Q$357,11,FALSE)</f>
        <v>1</v>
      </c>
      <c r="G176" s="1">
        <f>VLOOKUP(A176,'ADM Data'!$A$2:$Q$357,12,FALSE)</f>
        <v>19.558823</v>
      </c>
      <c r="H176" s="1">
        <f>VLOOKUP(A176,'ADM Data'!$A$2:$Q$357,13,FALSE)</f>
        <v>1.194118</v>
      </c>
      <c r="I176" s="1">
        <f>VLOOKUP(A176,'ADM Data'!$A$2:$Q$357,14,FALSE)</f>
        <v>0</v>
      </c>
      <c r="J176" s="1">
        <f>VLOOKUP(A176,'ADM Data'!$A$2:$Q$357,15,FALSE)</f>
        <v>0</v>
      </c>
      <c r="K176" s="1">
        <f>VLOOKUP(A176,'ADM Data'!$A$2:$Q$357,16,FALSE)</f>
        <v>0.91764699999999999</v>
      </c>
      <c r="L176" s="1">
        <f t="shared" si="16"/>
        <v>2006.83</v>
      </c>
      <c r="M176" s="1">
        <f t="shared" si="17"/>
        <v>99603.13</v>
      </c>
      <c r="N176" s="1">
        <f t="shared" si="18"/>
        <v>14609.64</v>
      </c>
      <c r="O176" s="1">
        <f t="shared" si="19"/>
        <v>0</v>
      </c>
      <c r="P176" s="1">
        <f t="shared" si="20"/>
        <v>0</v>
      </c>
      <c r="Q176" s="1">
        <f t="shared" si="21"/>
        <v>29914.25</v>
      </c>
      <c r="R176" s="1">
        <f t="shared" si="22"/>
        <v>146133.85</v>
      </c>
      <c r="S176" s="6">
        <f t="shared" si="23"/>
        <v>22.670587999999999</v>
      </c>
    </row>
    <row r="177" spans="1:19">
      <c r="A177" t="s">
        <v>463</v>
      </c>
      <c r="B177" t="s">
        <v>464</v>
      </c>
      <c r="C177" t="s">
        <v>68</v>
      </c>
      <c r="D177" s="12" t="s">
        <v>1070</v>
      </c>
      <c r="E177" s="1">
        <v>0</v>
      </c>
      <c r="F177" s="1">
        <f>VLOOKUP(A177,'ADM Data'!$A$2:$Q$357,11,FALSE)</f>
        <v>1.968944</v>
      </c>
      <c r="G177" s="1">
        <f>VLOOKUP(A177,'ADM Data'!$A$2:$Q$357,12,FALSE)</f>
        <v>74.099378000000002</v>
      </c>
      <c r="H177" s="1">
        <f>VLOOKUP(A177,'ADM Data'!$A$2:$Q$357,13,FALSE)</f>
        <v>5.4409939999999999</v>
      </c>
      <c r="I177" s="1">
        <f>VLOOKUP(A177,'ADM Data'!$A$2:$Q$357,14,FALSE)</f>
        <v>0</v>
      </c>
      <c r="J177" s="1">
        <f>VLOOKUP(A177,'ADM Data'!$A$2:$Q$357,15,FALSE)</f>
        <v>0</v>
      </c>
      <c r="K177" s="1">
        <f>VLOOKUP(A177,'ADM Data'!$A$2:$Q$357,16,FALSE)</f>
        <v>36.335403999999997</v>
      </c>
      <c r="L177" s="1">
        <f t="shared" si="16"/>
        <v>3951.34</v>
      </c>
      <c r="M177" s="1">
        <f t="shared" si="17"/>
        <v>377350.40000000002</v>
      </c>
      <c r="N177" s="1">
        <f t="shared" si="18"/>
        <v>66568.77</v>
      </c>
      <c r="O177" s="1">
        <f t="shared" si="19"/>
        <v>0</v>
      </c>
      <c r="P177" s="1">
        <f t="shared" si="20"/>
        <v>0</v>
      </c>
      <c r="Q177" s="1">
        <f t="shared" si="21"/>
        <v>1184492.8999999999</v>
      </c>
      <c r="R177" s="1">
        <f t="shared" si="22"/>
        <v>1632363.41</v>
      </c>
      <c r="S177" s="6">
        <f t="shared" si="23"/>
        <v>117.84472</v>
      </c>
    </row>
    <row r="178" spans="1:19">
      <c r="A178" t="s">
        <v>465</v>
      </c>
      <c r="B178" t="s">
        <v>2802</v>
      </c>
      <c r="C178" t="s">
        <v>80</v>
      </c>
      <c r="D178" s="12" t="s">
        <v>1070</v>
      </c>
      <c r="E178" s="1">
        <v>0</v>
      </c>
      <c r="F178" s="1">
        <f>VLOOKUP(A178,'ADM Data'!$A$2:$Q$357,11,FALSE)</f>
        <v>2.9</v>
      </c>
      <c r="G178" s="1">
        <f>VLOOKUP(A178,'ADM Data'!$A$2:$Q$357,12,FALSE)</f>
        <v>32.147056999999997</v>
      </c>
      <c r="H178" s="1">
        <f>VLOOKUP(A178,'ADM Data'!$A$2:$Q$357,13,FALSE)</f>
        <v>3.988235</v>
      </c>
      <c r="I178" s="1">
        <f>VLOOKUP(A178,'ADM Data'!$A$2:$Q$357,14,FALSE)</f>
        <v>0</v>
      </c>
      <c r="J178" s="1">
        <f>VLOOKUP(A178,'ADM Data'!$A$2:$Q$357,15,FALSE)</f>
        <v>0</v>
      </c>
      <c r="K178" s="1">
        <f>VLOOKUP(A178,'ADM Data'!$A$2:$Q$357,16,FALSE)</f>
        <v>5.0999999999999996</v>
      </c>
      <c r="L178" s="1">
        <f t="shared" si="16"/>
        <v>5819.81</v>
      </c>
      <c r="M178" s="1">
        <f t="shared" si="17"/>
        <v>163708.59</v>
      </c>
      <c r="N178" s="1">
        <f t="shared" si="18"/>
        <v>48794.74</v>
      </c>
      <c r="O178" s="1">
        <f t="shared" si="19"/>
        <v>0</v>
      </c>
      <c r="P178" s="1">
        <f t="shared" si="20"/>
        <v>0</v>
      </c>
      <c r="Q178" s="1">
        <f t="shared" si="21"/>
        <v>166254.21</v>
      </c>
      <c r="R178" s="1">
        <f t="shared" si="22"/>
        <v>384577.35</v>
      </c>
      <c r="S178" s="6">
        <f t="shared" si="23"/>
        <v>44.135292</v>
      </c>
    </row>
    <row r="179" spans="1:19">
      <c r="A179" t="s">
        <v>467</v>
      </c>
      <c r="B179" t="s">
        <v>1929</v>
      </c>
      <c r="C179" t="s">
        <v>469</v>
      </c>
      <c r="D179" s="12" t="s">
        <v>807</v>
      </c>
      <c r="E179" s="1">
        <v>0</v>
      </c>
      <c r="F179" s="1">
        <f>VLOOKUP(A179,'ADM Data'!$A$2:$Q$357,11,FALSE)</f>
        <v>15.536313</v>
      </c>
      <c r="G179" s="1">
        <f>VLOOKUP(A179,'ADM Data'!$A$2:$Q$357,12,FALSE)</f>
        <v>72.849160999999995</v>
      </c>
      <c r="H179" s="1">
        <f>VLOOKUP(A179,'ADM Data'!$A$2:$Q$357,13,FALSE)</f>
        <v>9.4860330000000008</v>
      </c>
      <c r="I179" s="1">
        <f>VLOOKUP(A179,'ADM Data'!$A$2:$Q$357,14,FALSE)</f>
        <v>0</v>
      </c>
      <c r="J179" s="1">
        <f>VLOOKUP(A179,'ADM Data'!$A$2:$Q$357,15,FALSE)</f>
        <v>0</v>
      </c>
      <c r="K179" s="1">
        <f>VLOOKUP(A179,'ADM Data'!$A$2:$Q$357,16,FALSE)</f>
        <v>17.882681000000002</v>
      </c>
      <c r="L179" s="1">
        <f t="shared" si="16"/>
        <v>31178.77</v>
      </c>
      <c r="M179" s="1">
        <f t="shared" si="17"/>
        <v>370983.67999999999</v>
      </c>
      <c r="N179" s="1">
        <f t="shared" si="18"/>
        <v>116058.48</v>
      </c>
      <c r="O179" s="1">
        <f t="shared" si="19"/>
        <v>0</v>
      </c>
      <c r="P179" s="1">
        <f t="shared" si="20"/>
        <v>0</v>
      </c>
      <c r="Q179" s="1">
        <f t="shared" si="21"/>
        <v>582955.09</v>
      </c>
      <c r="R179" s="1">
        <f t="shared" si="22"/>
        <v>1101176.02</v>
      </c>
      <c r="S179" s="6">
        <f t="shared" si="23"/>
        <v>115.754188</v>
      </c>
    </row>
    <row r="180" spans="1:19">
      <c r="A180" t="s">
        <v>470</v>
      </c>
      <c r="B180" t="s">
        <v>2760</v>
      </c>
      <c r="C180" t="s">
        <v>93</v>
      </c>
      <c r="D180" s="12" t="s">
        <v>1070</v>
      </c>
      <c r="E180" s="1">
        <v>0</v>
      </c>
      <c r="F180" s="1">
        <f>VLOOKUP(A180,'ADM Data'!$A$2:$Q$357,11,FALSE)</f>
        <v>8.1609200000000008</v>
      </c>
      <c r="G180" s="1">
        <f>VLOOKUP(A180,'ADM Data'!$A$2:$Q$357,12,FALSE)</f>
        <v>149.517323</v>
      </c>
      <c r="H180" s="1">
        <f>VLOOKUP(A180,'ADM Data'!$A$2:$Q$357,13,FALSE)</f>
        <v>6.362069</v>
      </c>
      <c r="I180" s="1">
        <f>VLOOKUP(A180,'ADM Data'!$A$2:$Q$357,14,FALSE)</f>
        <v>0</v>
      </c>
      <c r="J180" s="1">
        <f>VLOOKUP(A180,'ADM Data'!$A$2:$Q$357,15,FALSE)</f>
        <v>0</v>
      </c>
      <c r="K180" s="1">
        <f>VLOOKUP(A180,'ADM Data'!$A$2:$Q$357,16,FALSE)</f>
        <v>14.074712999999999</v>
      </c>
      <c r="L180" s="1">
        <f t="shared" si="16"/>
        <v>16377.6</v>
      </c>
      <c r="M180" s="1">
        <f t="shared" si="17"/>
        <v>761415.59</v>
      </c>
      <c r="N180" s="1">
        <f t="shared" si="18"/>
        <v>77837.820000000007</v>
      </c>
      <c r="O180" s="1">
        <f t="shared" si="19"/>
        <v>0</v>
      </c>
      <c r="P180" s="1">
        <f t="shared" si="20"/>
        <v>0</v>
      </c>
      <c r="Q180" s="1">
        <f t="shared" si="21"/>
        <v>458819.66</v>
      </c>
      <c r="R180" s="1">
        <f t="shared" si="22"/>
        <v>1314450.67</v>
      </c>
      <c r="S180" s="6">
        <f t="shared" si="23"/>
        <v>178.115025</v>
      </c>
    </row>
    <row r="181" spans="1:19">
      <c r="A181" t="s">
        <v>472</v>
      </c>
      <c r="B181" t="s">
        <v>1930</v>
      </c>
      <c r="C181" t="s">
        <v>135</v>
      </c>
      <c r="D181" s="12" t="s">
        <v>1070</v>
      </c>
      <c r="E181" s="1">
        <v>0</v>
      </c>
      <c r="F181" s="1">
        <f>VLOOKUP(A181,'ADM Data'!$A$2:$Q$357,11,FALSE)</f>
        <v>0</v>
      </c>
      <c r="G181" s="1">
        <f>VLOOKUP(A181,'ADM Data'!$A$2:$Q$357,12,FALSE)</f>
        <v>49.299855999999998</v>
      </c>
      <c r="H181" s="1">
        <f>VLOOKUP(A181,'ADM Data'!$A$2:$Q$357,13,FALSE)</f>
        <v>3.05992</v>
      </c>
      <c r="I181" s="1">
        <f>VLOOKUP(A181,'ADM Data'!$A$2:$Q$357,14,FALSE)</f>
        <v>0</v>
      </c>
      <c r="J181" s="1">
        <f>VLOOKUP(A181,'ADM Data'!$A$2:$Q$357,15,FALSE)</f>
        <v>0</v>
      </c>
      <c r="K181" s="1">
        <f>VLOOKUP(A181,'ADM Data'!$A$2:$Q$357,16,FALSE)</f>
        <v>1</v>
      </c>
      <c r="L181" s="1">
        <f t="shared" si="16"/>
        <v>0</v>
      </c>
      <c r="M181" s="1">
        <f t="shared" si="17"/>
        <v>251059.06</v>
      </c>
      <c r="N181" s="1">
        <f t="shared" si="18"/>
        <v>37437.11</v>
      </c>
      <c r="O181" s="1">
        <f t="shared" si="19"/>
        <v>0</v>
      </c>
      <c r="P181" s="1">
        <f t="shared" si="20"/>
        <v>0</v>
      </c>
      <c r="Q181" s="1">
        <f t="shared" si="21"/>
        <v>32598.86</v>
      </c>
      <c r="R181" s="1">
        <f t="shared" si="22"/>
        <v>321095.02999999997</v>
      </c>
      <c r="S181" s="6">
        <f t="shared" si="23"/>
        <v>53.359775999999997</v>
      </c>
    </row>
    <row r="182" spans="1:19">
      <c r="A182" t="s">
        <v>474</v>
      </c>
      <c r="B182" t="s">
        <v>475</v>
      </c>
      <c r="C182" t="s">
        <v>80</v>
      </c>
      <c r="D182" s="12" t="s">
        <v>1070</v>
      </c>
      <c r="E182" s="1">
        <v>0</v>
      </c>
      <c r="F182" s="1">
        <f>VLOOKUP(A182,'ADM Data'!$A$2:$Q$357,11,FALSE)</f>
        <v>0</v>
      </c>
      <c r="G182" s="1">
        <f>VLOOKUP(A182,'ADM Data'!$A$2:$Q$357,12,FALSE)</f>
        <v>19.216562</v>
      </c>
      <c r="H182" s="1">
        <f>VLOOKUP(A182,'ADM Data'!$A$2:$Q$357,13,FALSE)</f>
        <v>0</v>
      </c>
      <c r="I182" s="1">
        <f>VLOOKUP(A182,'ADM Data'!$A$2:$Q$357,14,FALSE)</f>
        <v>1</v>
      </c>
      <c r="J182" s="1">
        <f>VLOOKUP(A182,'ADM Data'!$A$2:$Q$357,15,FALSE)</f>
        <v>0</v>
      </c>
      <c r="K182" s="1">
        <f>VLOOKUP(A182,'ADM Data'!$A$2:$Q$357,16,FALSE)</f>
        <v>2</v>
      </c>
      <c r="L182" s="1">
        <f t="shared" si="16"/>
        <v>0</v>
      </c>
      <c r="M182" s="1">
        <f t="shared" si="17"/>
        <v>97860.17</v>
      </c>
      <c r="N182" s="1">
        <f t="shared" si="18"/>
        <v>0</v>
      </c>
      <c r="O182" s="1">
        <f t="shared" si="19"/>
        <v>16328.277732000002</v>
      </c>
      <c r="P182" s="1">
        <f t="shared" si="20"/>
        <v>0</v>
      </c>
      <c r="Q182" s="1">
        <f t="shared" si="21"/>
        <v>65197.73</v>
      </c>
      <c r="R182" s="1">
        <f t="shared" si="22"/>
        <v>179386.17773200001</v>
      </c>
      <c r="S182" s="6">
        <f t="shared" si="23"/>
        <v>22.216562</v>
      </c>
    </row>
    <row r="183" spans="1:19">
      <c r="A183" t="s">
        <v>478</v>
      </c>
      <c r="B183" t="s">
        <v>479</v>
      </c>
      <c r="C183" t="s">
        <v>98</v>
      </c>
      <c r="D183" s="12" t="s">
        <v>1070</v>
      </c>
      <c r="E183" s="1">
        <v>0</v>
      </c>
      <c r="F183" s="1">
        <f>VLOOKUP(A183,'ADM Data'!$A$2:$Q$357,11,FALSE)</f>
        <v>0</v>
      </c>
      <c r="G183" s="1">
        <f>VLOOKUP(A183,'ADM Data'!$A$2:$Q$357,12,FALSE)</f>
        <v>29.681266000000001</v>
      </c>
      <c r="H183" s="1">
        <f>VLOOKUP(A183,'ADM Data'!$A$2:$Q$357,13,FALSE)</f>
        <v>0.70253200000000005</v>
      </c>
      <c r="I183" s="1">
        <f>VLOOKUP(A183,'ADM Data'!$A$2:$Q$357,14,FALSE)</f>
        <v>0</v>
      </c>
      <c r="J183" s="1">
        <f>VLOOKUP(A183,'ADM Data'!$A$2:$Q$357,15,FALSE)</f>
        <v>2</v>
      </c>
      <c r="K183" s="1">
        <f>VLOOKUP(A183,'ADM Data'!$A$2:$Q$357,16,FALSE)</f>
        <v>5</v>
      </c>
      <c r="L183" s="1">
        <f t="shared" si="16"/>
        <v>0</v>
      </c>
      <c r="M183" s="1">
        <f t="shared" si="17"/>
        <v>151151.57</v>
      </c>
      <c r="N183" s="1">
        <f t="shared" si="18"/>
        <v>8595.25</v>
      </c>
      <c r="O183" s="1">
        <f t="shared" si="19"/>
        <v>0</v>
      </c>
      <c r="P183" s="1">
        <f t="shared" si="20"/>
        <v>44224.480000000003</v>
      </c>
      <c r="Q183" s="1">
        <f t="shared" si="21"/>
        <v>162994.32</v>
      </c>
      <c r="R183" s="1">
        <f t="shared" si="22"/>
        <v>366965.62</v>
      </c>
      <c r="S183" s="6">
        <f t="shared" si="23"/>
        <v>37.383797999999999</v>
      </c>
    </row>
    <row r="184" spans="1:19">
      <c r="A184" t="s">
        <v>480</v>
      </c>
      <c r="B184" t="s">
        <v>1932</v>
      </c>
      <c r="C184" t="s">
        <v>108</v>
      </c>
      <c r="D184" s="12" t="s">
        <v>807</v>
      </c>
      <c r="E184" s="1">
        <v>0</v>
      </c>
      <c r="F184" s="1">
        <f>VLOOKUP(A184,'ADM Data'!$A$2:$Q$357,11,FALSE)</f>
        <v>0</v>
      </c>
      <c r="G184" s="1">
        <f>VLOOKUP(A184,'ADM Data'!$A$2:$Q$357,12,FALSE)</f>
        <v>42.305084000000001</v>
      </c>
      <c r="H184" s="1">
        <f>VLOOKUP(A184,'ADM Data'!$A$2:$Q$357,13,FALSE)</f>
        <v>2</v>
      </c>
      <c r="I184" s="1">
        <f>VLOOKUP(A184,'ADM Data'!$A$2:$Q$357,14,FALSE)</f>
        <v>0</v>
      </c>
      <c r="J184" s="1">
        <f>VLOOKUP(A184,'ADM Data'!$A$2:$Q$357,15,FALSE)</f>
        <v>0</v>
      </c>
      <c r="K184" s="1">
        <f>VLOOKUP(A184,'ADM Data'!$A$2:$Q$357,16,FALSE)</f>
        <v>9.1412429999999993</v>
      </c>
      <c r="L184" s="1">
        <f t="shared" si="16"/>
        <v>0</v>
      </c>
      <c r="M184" s="1">
        <f t="shared" si="17"/>
        <v>215438.25</v>
      </c>
      <c r="N184" s="1">
        <f t="shared" si="18"/>
        <v>24469.34</v>
      </c>
      <c r="O184" s="1">
        <f t="shared" si="19"/>
        <v>0</v>
      </c>
      <c r="P184" s="1">
        <f t="shared" si="20"/>
        <v>0</v>
      </c>
      <c r="Q184" s="1">
        <f t="shared" si="21"/>
        <v>297994.14</v>
      </c>
      <c r="R184" s="1">
        <f t="shared" si="22"/>
        <v>537901.73</v>
      </c>
      <c r="S184" s="6">
        <f t="shared" si="23"/>
        <v>53.446326999999997</v>
      </c>
    </row>
    <row r="185" spans="1:19">
      <c r="A185" t="s">
        <v>482</v>
      </c>
      <c r="B185" t="s">
        <v>483</v>
      </c>
      <c r="C185" t="s">
        <v>93</v>
      </c>
      <c r="D185" s="12" t="s">
        <v>1070</v>
      </c>
      <c r="E185" s="1">
        <v>0</v>
      </c>
      <c r="F185" s="1">
        <f>VLOOKUP(A185,'ADM Data'!$A$2:$Q$357,11,FALSE)</f>
        <v>0</v>
      </c>
      <c r="G185" s="1">
        <f>VLOOKUP(A185,'ADM Data'!$A$2:$Q$357,12,FALSE)</f>
        <v>12.834356</v>
      </c>
      <c r="H185" s="1">
        <f>VLOOKUP(A185,'ADM Data'!$A$2:$Q$357,13,FALSE)</f>
        <v>1</v>
      </c>
      <c r="I185" s="1">
        <f>VLOOKUP(A185,'ADM Data'!$A$2:$Q$357,14,FALSE)</f>
        <v>0</v>
      </c>
      <c r="J185" s="1">
        <f>VLOOKUP(A185,'ADM Data'!$A$2:$Q$357,15,FALSE)</f>
        <v>0</v>
      </c>
      <c r="K185" s="1">
        <f>VLOOKUP(A185,'ADM Data'!$A$2:$Q$357,16,FALSE)</f>
        <v>0.15337400000000001</v>
      </c>
      <c r="L185" s="1">
        <f t="shared" si="16"/>
        <v>0</v>
      </c>
      <c r="M185" s="1">
        <f t="shared" si="17"/>
        <v>65358.84</v>
      </c>
      <c r="N185" s="1">
        <f t="shared" si="18"/>
        <v>12234.67</v>
      </c>
      <c r="O185" s="1">
        <f t="shared" si="19"/>
        <v>0</v>
      </c>
      <c r="P185" s="1">
        <f t="shared" si="20"/>
        <v>0</v>
      </c>
      <c r="Q185" s="1">
        <f t="shared" si="21"/>
        <v>4999.82</v>
      </c>
      <c r="R185" s="1">
        <f t="shared" si="22"/>
        <v>82593.329999999987</v>
      </c>
      <c r="S185" s="6">
        <f t="shared" si="23"/>
        <v>13.987729999999999</v>
      </c>
    </row>
    <row r="186" spans="1:19">
      <c r="A186" t="s">
        <v>484</v>
      </c>
      <c r="B186" t="s">
        <v>485</v>
      </c>
      <c r="C186" t="s">
        <v>93</v>
      </c>
      <c r="D186" s="12" t="s">
        <v>1070</v>
      </c>
      <c r="E186" s="1">
        <v>0</v>
      </c>
      <c r="F186" s="1">
        <f>VLOOKUP(A186,'ADM Data'!$A$2:$Q$357,11,FALSE)</f>
        <v>0</v>
      </c>
      <c r="G186" s="1">
        <f>VLOOKUP(A186,'ADM Data'!$A$2:$Q$357,12,FALSE)</f>
        <v>62.073034999999997</v>
      </c>
      <c r="H186" s="1">
        <f>VLOOKUP(A186,'ADM Data'!$A$2:$Q$357,13,FALSE)</f>
        <v>13.055870000000001</v>
      </c>
      <c r="I186" s="1">
        <f>VLOOKUP(A186,'ADM Data'!$A$2:$Q$357,14,FALSE)</f>
        <v>0</v>
      </c>
      <c r="J186" s="1">
        <f>VLOOKUP(A186,'ADM Data'!$A$2:$Q$357,15,FALSE)</f>
        <v>0</v>
      </c>
      <c r="K186" s="1">
        <f>VLOOKUP(A186,'ADM Data'!$A$2:$Q$357,16,FALSE)</f>
        <v>6.1573039999999999</v>
      </c>
      <c r="L186" s="1">
        <f t="shared" si="16"/>
        <v>0</v>
      </c>
      <c r="M186" s="1">
        <f t="shared" si="17"/>
        <v>316106.36</v>
      </c>
      <c r="N186" s="1">
        <f t="shared" si="18"/>
        <v>159734.26</v>
      </c>
      <c r="O186" s="1">
        <f t="shared" si="19"/>
        <v>0</v>
      </c>
      <c r="P186" s="1">
        <f t="shared" si="20"/>
        <v>0</v>
      </c>
      <c r="Q186" s="1">
        <f t="shared" si="21"/>
        <v>200721.12</v>
      </c>
      <c r="R186" s="1">
        <f t="shared" si="22"/>
        <v>676561.74</v>
      </c>
      <c r="S186" s="6">
        <f t="shared" si="23"/>
        <v>81.286208999999999</v>
      </c>
    </row>
    <row r="187" spans="1:19">
      <c r="A187" t="s">
        <v>486</v>
      </c>
      <c r="B187" t="s">
        <v>487</v>
      </c>
      <c r="C187" t="s">
        <v>80</v>
      </c>
      <c r="D187" s="12" t="s">
        <v>1070</v>
      </c>
      <c r="E187" s="1">
        <v>0</v>
      </c>
      <c r="F187" s="1">
        <f>VLOOKUP(A187,'ADM Data'!$A$2:$Q$357,11,FALSE)</f>
        <v>17.690747999999999</v>
      </c>
      <c r="G187" s="1">
        <f>VLOOKUP(A187,'ADM Data'!$A$2:$Q$357,12,FALSE)</f>
        <v>113.717034</v>
      </c>
      <c r="H187" s="1">
        <f>VLOOKUP(A187,'ADM Data'!$A$2:$Q$357,13,FALSE)</f>
        <v>4.5823530000000003</v>
      </c>
      <c r="I187" s="1">
        <f>VLOOKUP(A187,'ADM Data'!$A$2:$Q$357,14,FALSE)</f>
        <v>0</v>
      </c>
      <c r="J187" s="1">
        <f>VLOOKUP(A187,'ADM Data'!$A$2:$Q$357,15,FALSE)</f>
        <v>0</v>
      </c>
      <c r="K187" s="1">
        <f>VLOOKUP(A187,'ADM Data'!$A$2:$Q$357,16,FALSE)</f>
        <v>13.759188</v>
      </c>
      <c r="L187" s="1">
        <f t="shared" si="16"/>
        <v>35502.36</v>
      </c>
      <c r="M187" s="1">
        <f t="shared" si="17"/>
        <v>579102.94999999995</v>
      </c>
      <c r="N187" s="1">
        <f t="shared" si="18"/>
        <v>56063.58</v>
      </c>
      <c r="O187" s="1">
        <f t="shared" si="19"/>
        <v>0</v>
      </c>
      <c r="P187" s="1">
        <f t="shared" si="20"/>
        <v>0</v>
      </c>
      <c r="Q187" s="1">
        <f t="shared" si="21"/>
        <v>448533.9</v>
      </c>
      <c r="R187" s="1">
        <f t="shared" si="22"/>
        <v>1119202.79</v>
      </c>
      <c r="S187" s="6">
        <f t="shared" si="23"/>
        <v>149.749323</v>
      </c>
    </row>
    <row r="188" spans="1:19">
      <c r="A188" t="s">
        <v>488</v>
      </c>
      <c r="B188" t="s">
        <v>1933</v>
      </c>
      <c r="C188" t="s">
        <v>190</v>
      </c>
      <c r="D188" s="12" t="s">
        <v>807</v>
      </c>
      <c r="E188" s="1">
        <v>0</v>
      </c>
      <c r="F188" s="1">
        <f>VLOOKUP(A188,'ADM Data'!$A$2:$Q$357,11,FALSE)</f>
        <v>0</v>
      </c>
      <c r="G188" s="1">
        <f>VLOOKUP(A188,'ADM Data'!$A$2:$Q$357,12,FALSE)</f>
        <v>2.2247189999999999</v>
      </c>
      <c r="H188" s="1">
        <f>VLOOKUP(A188,'ADM Data'!$A$2:$Q$357,13,FALSE)</f>
        <v>0</v>
      </c>
      <c r="I188" s="1">
        <f>VLOOKUP(A188,'ADM Data'!$A$2:$Q$357,14,FALSE)</f>
        <v>0.5</v>
      </c>
      <c r="J188" s="1">
        <f>VLOOKUP(A188,'ADM Data'!$A$2:$Q$357,15,FALSE)</f>
        <v>0</v>
      </c>
      <c r="K188" s="1">
        <f>VLOOKUP(A188,'ADM Data'!$A$2:$Q$357,16,FALSE)</f>
        <v>0</v>
      </c>
      <c r="L188" s="1">
        <f t="shared" si="16"/>
        <v>0</v>
      </c>
      <c r="M188" s="1">
        <f t="shared" si="17"/>
        <v>11329.36</v>
      </c>
      <c r="N188" s="1">
        <f t="shared" si="18"/>
        <v>0</v>
      </c>
      <c r="O188" s="1">
        <f t="shared" si="19"/>
        <v>8164.1388660000011</v>
      </c>
      <c r="P188" s="1">
        <f t="shared" si="20"/>
        <v>0</v>
      </c>
      <c r="Q188" s="1">
        <f t="shared" si="21"/>
        <v>0</v>
      </c>
      <c r="R188" s="1">
        <f t="shared" si="22"/>
        <v>19493.498866000002</v>
      </c>
      <c r="S188" s="6">
        <f t="shared" si="23"/>
        <v>2.7247189999999999</v>
      </c>
    </row>
    <row r="189" spans="1:19">
      <c r="A189" t="s">
        <v>490</v>
      </c>
      <c r="B189" t="s">
        <v>1934</v>
      </c>
      <c r="C189" t="s">
        <v>492</v>
      </c>
      <c r="D189" s="12" t="s">
        <v>807</v>
      </c>
      <c r="E189" s="1">
        <v>0</v>
      </c>
      <c r="F189" s="1">
        <f>VLOOKUP(A189,'ADM Data'!$A$2:$Q$357,11,FALSE)</f>
        <v>0</v>
      </c>
      <c r="G189" s="1">
        <f>VLOOKUP(A189,'ADM Data'!$A$2:$Q$357,12,FALSE)</f>
        <v>13.110352000000001</v>
      </c>
      <c r="H189" s="1">
        <f>VLOOKUP(A189,'ADM Data'!$A$2:$Q$357,13,FALSE)</f>
        <v>0</v>
      </c>
      <c r="I189" s="1">
        <f>VLOOKUP(A189,'ADM Data'!$A$2:$Q$357,14,FALSE)</f>
        <v>0</v>
      </c>
      <c r="J189" s="1">
        <f>VLOOKUP(A189,'ADM Data'!$A$2:$Q$357,15,FALSE)</f>
        <v>0</v>
      </c>
      <c r="K189" s="1">
        <f>VLOOKUP(A189,'ADM Data'!$A$2:$Q$357,16,FALSE)</f>
        <v>4</v>
      </c>
      <c r="L189" s="1">
        <f t="shared" si="16"/>
        <v>0</v>
      </c>
      <c r="M189" s="1">
        <f t="shared" si="17"/>
        <v>66764.350000000006</v>
      </c>
      <c r="N189" s="1">
        <f t="shared" si="18"/>
        <v>0</v>
      </c>
      <c r="O189" s="1">
        <f t="shared" si="19"/>
        <v>0</v>
      </c>
      <c r="P189" s="1">
        <f t="shared" si="20"/>
        <v>0</v>
      </c>
      <c r="Q189" s="1">
        <f t="shared" si="21"/>
        <v>130395.46</v>
      </c>
      <c r="R189" s="1">
        <f t="shared" si="22"/>
        <v>197159.81</v>
      </c>
      <c r="S189" s="6">
        <f t="shared" si="23"/>
        <v>17.110351999999999</v>
      </c>
    </row>
    <row r="190" spans="1:19">
      <c r="A190" t="s">
        <v>493</v>
      </c>
      <c r="B190" t="s">
        <v>1935</v>
      </c>
      <c r="C190" t="s">
        <v>101</v>
      </c>
      <c r="D190" s="12" t="s">
        <v>1070</v>
      </c>
      <c r="E190" s="1">
        <v>0</v>
      </c>
      <c r="F190" s="1">
        <f>VLOOKUP(A190,'ADM Data'!$A$2:$Q$357,11,FALSE)</f>
        <v>7</v>
      </c>
      <c r="G190" s="1">
        <f>VLOOKUP(A190,'ADM Data'!$A$2:$Q$357,12,FALSE)</f>
        <v>23.494046000000001</v>
      </c>
      <c r="H190" s="1">
        <f>VLOOKUP(A190,'ADM Data'!$A$2:$Q$357,13,FALSE)</f>
        <v>0</v>
      </c>
      <c r="I190" s="1">
        <f>VLOOKUP(A190,'ADM Data'!$A$2:$Q$357,14,FALSE)</f>
        <v>0</v>
      </c>
      <c r="J190" s="1">
        <f>VLOOKUP(A190,'ADM Data'!$A$2:$Q$357,15,FALSE)</f>
        <v>1</v>
      </c>
      <c r="K190" s="1">
        <f>VLOOKUP(A190,'ADM Data'!$A$2:$Q$357,16,FALSE)</f>
        <v>0.66666700000000001</v>
      </c>
      <c r="L190" s="1">
        <f t="shared" si="16"/>
        <v>14047.82</v>
      </c>
      <c r="M190" s="1">
        <f t="shared" si="17"/>
        <v>119643.21</v>
      </c>
      <c r="N190" s="1">
        <f t="shared" si="18"/>
        <v>0</v>
      </c>
      <c r="O190" s="1">
        <f t="shared" si="19"/>
        <v>0</v>
      </c>
      <c r="P190" s="1">
        <f t="shared" si="20"/>
        <v>22112.240000000002</v>
      </c>
      <c r="Q190" s="1">
        <f t="shared" si="21"/>
        <v>21732.59</v>
      </c>
      <c r="R190" s="1">
        <f t="shared" si="22"/>
        <v>177535.86</v>
      </c>
      <c r="S190" s="6">
        <f t="shared" si="23"/>
        <v>32.160713000000001</v>
      </c>
    </row>
    <row r="191" spans="1:19">
      <c r="A191" t="s">
        <v>495</v>
      </c>
      <c r="B191" t="s">
        <v>496</v>
      </c>
      <c r="C191" t="s">
        <v>93</v>
      </c>
      <c r="D191" s="12" t="s">
        <v>1070</v>
      </c>
      <c r="E191" s="1">
        <v>0</v>
      </c>
      <c r="F191" s="1">
        <f>VLOOKUP(A191,'ADM Data'!$A$2:$Q$357,11,FALSE)</f>
        <v>0</v>
      </c>
      <c r="G191" s="1">
        <f>VLOOKUP(A191,'ADM Data'!$A$2:$Q$357,12,FALSE)</f>
        <v>6.2203390000000001</v>
      </c>
      <c r="H191" s="1">
        <f>VLOOKUP(A191,'ADM Data'!$A$2:$Q$357,13,FALSE)</f>
        <v>0</v>
      </c>
      <c r="I191" s="1">
        <f>VLOOKUP(A191,'ADM Data'!$A$2:$Q$357,14,FALSE)</f>
        <v>0</v>
      </c>
      <c r="J191" s="1">
        <f>VLOOKUP(A191,'ADM Data'!$A$2:$Q$357,15,FALSE)</f>
        <v>0</v>
      </c>
      <c r="K191" s="1">
        <f>VLOOKUP(A191,'ADM Data'!$A$2:$Q$357,16,FALSE)</f>
        <v>1</v>
      </c>
      <c r="L191" s="1">
        <f t="shared" si="16"/>
        <v>0</v>
      </c>
      <c r="M191" s="1">
        <f t="shared" si="17"/>
        <v>31677.02</v>
      </c>
      <c r="N191" s="1">
        <f t="shared" si="18"/>
        <v>0</v>
      </c>
      <c r="O191" s="1">
        <f t="shared" si="19"/>
        <v>0</v>
      </c>
      <c r="P191" s="1">
        <f t="shared" si="20"/>
        <v>0</v>
      </c>
      <c r="Q191" s="1">
        <f t="shared" si="21"/>
        <v>32598.86</v>
      </c>
      <c r="R191" s="1">
        <f t="shared" si="22"/>
        <v>64275.880000000005</v>
      </c>
      <c r="S191" s="6">
        <f t="shared" si="23"/>
        <v>7.2203390000000001</v>
      </c>
    </row>
    <row r="192" spans="1:19">
      <c r="A192" t="s">
        <v>497</v>
      </c>
      <c r="B192" t="s">
        <v>1936</v>
      </c>
      <c r="C192" t="s">
        <v>80</v>
      </c>
      <c r="D192" s="12" t="s">
        <v>1070</v>
      </c>
      <c r="E192" s="1">
        <v>0</v>
      </c>
      <c r="F192" s="1">
        <f>VLOOKUP(A192,'ADM Data'!$A$2:$Q$357,11,FALSE)</f>
        <v>1</v>
      </c>
      <c r="G192" s="1">
        <f>VLOOKUP(A192,'ADM Data'!$A$2:$Q$357,12,FALSE)</f>
        <v>23.217646999999999</v>
      </c>
      <c r="H192" s="1">
        <f>VLOOKUP(A192,'ADM Data'!$A$2:$Q$357,13,FALSE)</f>
        <v>5.5588230000000003</v>
      </c>
      <c r="I192" s="1">
        <f>VLOOKUP(A192,'ADM Data'!$A$2:$Q$357,14,FALSE)</f>
        <v>0</v>
      </c>
      <c r="J192" s="1">
        <f>VLOOKUP(A192,'ADM Data'!$A$2:$Q$357,15,FALSE)</f>
        <v>0</v>
      </c>
      <c r="K192" s="1">
        <f>VLOOKUP(A192,'ADM Data'!$A$2:$Q$357,16,FALSE)</f>
        <v>3.617648</v>
      </c>
      <c r="L192" s="1">
        <f t="shared" si="16"/>
        <v>2006.83</v>
      </c>
      <c r="M192" s="1">
        <f t="shared" si="17"/>
        <v>118235.65</v>
      </c>
      <c r="N192" s="1">
        <f t="shared" si="18"/>
        <v>68010.37</v>
      </c>
      <c r="O192" s="1">
        <f t="shared" si="19"/>
        <v>0</v>
      </c>
      <c r="P192" s="1">
        <f t="shared" si="20"/>
        <v>0</v>
      </c>
      <c r="Q192" s="1">
        <f t="shared" si="21"/>
        <v>117931.22</v>
      </c>
      <c r="R192" s="1">
        <f t="shared" si="22"/>
        <v>306184.06999999995</v>
      </c>
      <c r="S192" s="6">
        <f t="shared" si="23"/>
        <v>33.394117999999999</v>
      </c>
    </row>
    <row r="193" spans="1:19">
      <c r="A193" t="s">
        <v>499</v>
      </c>
      <c r="B193" t="s">
        <v>1937</v>
      </c>
      <c r="C193" t="s">
        <v>101</v>
      </c>
      <c r="D193" s="12" t="s">
        <v>1070</v>
      </c>
      <c r="E193" s="1">
        <v>0</v>
      </c>
      <c r="F193" s="1">
        <f>VLOOKUP(A193,'ADM Data'!$A$2:$Q$357,11,FALSE)</f>
        <v>3.1588240000000001</v>
      </c>
      <c r="G193" s="1">
        <f>VLOOKUP(A193,'ADM Data'!$A$2:$Q$357,12,FALSE)</f>
        <v>24.229412</v>
      </c>
      <c r="H193" s="1">
        <f>VLOOKUP(A193,'ADM Data'!$A$2:$Q$357,13,FALSE)</f>
        <v>0</v>
      </c>
      <c r="I193" s="1">
        <f>VLOOKUP(A193,'ADM Data'!$A$2:$Q$357,14,FALSE)</f>
        <v>0</v>
      </c>
      <c r="J193" s="1">
        <f>VLOOKUP(A193,'ADM Data'!$A$2:$Q$357,15,FALSE)</f>
        <v>0</v>
      </c>
      <c r="K193" s="1">
        <f>VLOOKUP(A193,'ADM Data'!$A$2:$Q$357,16,FALSE)</f>
        <v>3</v>
      </c>
      <c r="L193" s="1">
        <f t="shared" si="16"/>
        <v>6339.23</v>
      </c>
      <c r="M193" s="1">
        <f t="shared" si="17"/>
        <v>123388.06</v>
      </c>
      <c r="N193" s="1">
        <f t="shared" si="18"/>
        <v>0</v>
      </c>
      <c r="O193" s="1">
        <f t="shared" si="19"/>
        <v>0</v>
      </c>
      <c r="P193" s="1">
        <f t="shared" si="20"/>
        <v>0</v>
      </c>
      <c r="Q193" s="1">
        <f t="shared" si="21"/>
        <v>97796.59</v>
      </c>
      <c r="R193" s="1">
        <f t="shared" si="22"/>
        <v>227523.88</v>
      </c>
      <c r="S193" s="6">
        <f t="shared" si="23"/>
        <v>30.388235999999999</v>
      </c>
    </row>
    <row r="194" spans="1:19" s="32" customFormat="1">
      <c r="A194" s="32" t="s">
        <v>501</v>
      </c>
      <c r="B194" s="32" t="s">
        <v>2803</v>
      </c>
      <c r="C194" s="32" t="s">
        <v>72</v>
      </c>
      <c r="D194" s="33" t="s">
        <v>1070</v>
      </c>
      <c r="E194" s="35">
        <v>0</v>
      </c>
      <c r="F194" s="1">
        <f>VLOOKUP(A194,'ADM Data'!$A$2:$Q$357,11,FALSE)</f>
        <v>0</v>
      </c>
      <c r="G194" s="1">
        <f>VLOOKUP(A194,'ADM Data'!$A$2:$Q$357,12,FALSE)</f>
        <v>7.2198729999999998</v>
      </c>
      <c r="H194" s="1">
        <f>VLOOKUP(A194,'ADM Data'!$A$2:$Q$357,13,FALSE)</f>
        <v>1.8913040000000001</v>
      </c>
      <c r="I194" s="1">
        <f>VLOOKUP(A194,'ADM Data'!$A$2:$Q$357,14,FALSE)</f>
        <v>0</v>
      </c>
      <c r="J194" s="1">
        <f>VLOOKUP(A194,'ADM Data'!$A$2:$Q$357,15,FALSE)</f>
        <v>0</v>
      </c>
      <c r="K194" s="1">
        <f>VLOOKUP(A194,'ADM Data'!$A$2:$Q$357,16,FALSE)</f>
        <v>0.86956500000000003</v>
      </c>
      <c r="L194" s="1">
        <f t="shared" si="16"/>
        <v>0</v>
      </c>
      <c r="M194" s="1">
        <f t="shared" si="17"/>
        <v>36767.14</v>
      </c>
      <c r="N194" s="1">
        <f t="shared" si="18"/>
        <v>23139.48</v>
      </c>
      <c r="O194" s="1">
        <f t="shared" si="19"/>
        <v>0</v>
      </c>
      <c r="P194" s="1">
        <f t="shared" si="20"/>
        <v>0</v>
      </c>
      <c r="Q194" s="1">
        <f t="shared" si="21"/>
        <v>28346.83</v>
      </c>
      <c r="R194" s="1">
        <f t="shared" si="22"/>
        <v>88253.45</v>
      </c>
      <c r="S194" s="6">
        <f t="shared" si="23"/>
        <v>9.9807419999999993</v>
      </c>
    </row>
    <row r="195" spans="1:19">
      <c r="A195" t="s">
        <v>506</v>
      </c>
      <c r="B195" t="s">
        <v>1940</v>
      </c>
      <c r="C195" t="s">
        <v>80</v>
      </c>
      <c r="D195" s="12" t="s">
        <v>1070</v>
      </c>
      <c r="E195" s="1">
        <v>0</v>
      </c>
      <c r="F195" s="1">
        <f>VLOOKUP(A195,'ADM Data'!$A$2:$Q$357,11,FALSE)</f>
        <v>1</v>
      </c>
      <c r="G195" s="1">
        <f>VLOOKUP(A195,'ADM Data'!$A$2:$Q$357,12,FALSE)</f>
        <v>12.871165</v>
      </c>
      <c r="H195" s="1">
        <f>VLOOKUP(A195,'ADM Data'!$A$2:$Q$357,13,FALSE)</f>
        <v>1</v>
      </c>
      <c r="I195" s="1">
        <f>VLOOKUP(A195,'ADM Data'!$A$2:$Q$357,14,FALSE)</f>
        <v>0</v>
      </c>
      <c r="J195" s="1">
        <f>VLOOKUP(A195,'ADM Data'!$A$2:$Q$357,15,FALSE)</f>
        <v>0</v>
      </c>
      <c r="K195" s="1">
        <f>VLOOKUP(A195,'ADM Data'!$A$2:$Q$357,16,FALSE)</f>
        <v>1</v>
      </c>
      <c r="L195" s="1">
        <f t="shared" si="16"/>
        <v>2006.83</v>
      </c>
      <c r="M195" s="1">
        <f t="shared" si="17"/>
        <v>65546.289999999994</v>
      </c>
      <c r="N195" s="1">
        <f t="shared" si="18"/>
        <v>12234.67</v>
      </c>
      <c r="O195" s="1">
        <f t="shared" si="19"/>
        <v>0</v>
      </c>
      <c r="P195" s="1">
        <f t="shared" si="20"/>
        <v>0</v>
      </c>
      <c r="Q195" s="1">
        <f t="shared" si="21"/>
        <v>32598.86</v>
      </c>
      <c r="R195" s="1">
        <f t="shared" si="22"/>
        <v>112386.65</v>
      </c>
      <c r="S195" s="6">
        <f t="shared" si="23"/>
        <v>15.871165</v>
      </c>
    </row>
    <row r="196" spans="1:19">
      <c r="A196" t="s">
        <v>508</v>
      </c>
      <c r="B196" t="s">
        <v>1941</v>
      </c>
      <c r="C196" t="s">
        <v>93</v>
      </c>
      <c r="D196" s="12" t="s">
        <v>1070</v>
      </c>
      <c r="E196" s="1">
        <v>0</v>
      </c>
      <c r="F196" s="1">
        <f>VLOOKUP(A196,'ADM Data'!$A$2:$Q$357,11,FALSE)</f>
        <v>4</v>
      </c>
      <c r="G196" s="1">
        <f>VLOOKUP(A196,'ADM Data'!$A$2:$Q$357,12,FALSE)</f>
        <v>91.180469000000002</v>
      </c>
      <c r="H196" s="1">
        <f>VLOOKUP(A196,'ADM Data'!$A$2:$Q$357,13,FALSE)</f>
        <v>63.261401999999997</v>
      </c>
      <c r="I196" s="1">
        <f>VLOOKUP(A196,'ADM Data'!$A$2:$Q$357,14,FALSE)</f>
        <v>0</v>
      </c>
      <c r="J196" s="1">
        <f>VLOOKUP(A196,'ADM Data'!$A$2:$Q$357,15,FALSE)</f>
        <v>5.6965769999999996</v>
      </c>
      <c r="K196" s="1">
        <f>VLOOKUP(A196,'ADM Data'!$A$2:$Q$357,16,FALSE)</f>
        <v>25.592666999999999</v>
      </c>
      <c r="L196" s="1">
        <f t="shared" si="16"/>
        <v>8027.33</v>
      </c>
      <c r="M196" s="1">
        <f t="shared" si="17"/>
        <v>464335.7</v>
      </c>
      <c r="N196" s="1">
        <f t="shared" si="18"/>
        <v>773982.38</v>
      </c>
      <c r="O196" s="1">
        <f t="shared" si="19"/>
        <v>0</v>
      </c>
      <c r="P196" s="1">
        <f t="shared" si="20"/>
        <v>125964.08</v>
      </c>
      <c r="Q196" s="1">
        <f t="shared" si="21"/>
        <v>834291.88</v>
      </c>
      <c r="R196" s="1">
        <f t="shared" si="22"/>
        <v>2206601.37</v>
      </c>
      <c r="S196" s="6">
        <f t="shared" si="23"/>
        <v>189.73111499999999</v>
      </c>
    </row>
    <row r="197" spans="1:19">
      <c r="A197" t="s">
        <v>510</v>
      </c>
      <c r="B197" t="s">
        <v>511</v>
      </c>
      <c r="C197" t="s">
        <v>80</v>
      </c>
      <c r="D197" s="12" t="s">
        <v>1070</v>
      </c>
      <c r="E197" s="1">
        <v>0</v>
      </c>
      <c r="F197" s="1">
        <f>VLOOKUP(A197,'ADM Data'!$A$2:$Q$357,11,FALSE)</f>
        <v>2.2130179999999999</v>
      </c>
      <c r="G197" s="1">
        <f>VLOOKUP(A197,'ADM Data'!$A$2:$Q$357,12,FALSE)</f>
        <v>3.662722</v>
      </c>
      <c r="H197" s="1">
        <f>VLOOKUP(A197,'ADM Data'!$A$2:$Q$357,13,FALSE)</f>
        <v>0</v>
      </c>
      <c r="I197" s="1">
        <f>VLOOKUP(A197,'ADM Data'!$A$2:$Q$357,14,FALSE)</f>
        <v>0</v>
      </c>
      <c r="J197" s="1">
        <f>VLOOKUP(A197,'ADM Data'!$A$2:$Q$357,15,FALSE)</f>
        <v>0</v>
      </c>
      <c r="K197" s="1">
        <f>VLOOKUP(A197,'ADM Data'!$A$2:$Q$357,16,FALSE)</f>
        <v>2.295858</v>
      </c>
      <c r="L197" s="1">
        <f t="shared" ref="L197:L260" si="24">ROUND((F197*$L$2*$J$1),2)</f>
        <v>4441.16</v>
      </c>
      <c r="M197" s="1">
        <f t="shared" ref="M197:M260" si="25">ROUND(G197*$M$2*$J$1,2)</f>
        <v>18652.38</v>
      </c>
      <c r="N197" s="1">
        <f t="shared" ref="N197:N260" si="26">ROUND(H197*$J$1*$N$2,2)</f>
        <v>0</v>
      </c>
      <c r="O197" s="1">
        <f t="shared" ref="O197:O260" si="27">I197*$J$1*$O$2</f>
        <v>0</v>
      </c>
      <c r="P197" s="1">
        <f t="shared" ref="P197:P260" si="28">ROUND(J197*$P$2*$J$1,2)</f>
        <v>0</v>
      </c>
      <c r="Q197" s="1">
        <f t="shared" ref="Q197:Q260" si="29">ROUND(K197*$Q$2*$J$1,2)</f>
        <v>74842.36</v>
      </c>
      <c r="R197" s="1">
        <f t="shared" ref="R197:R260" si="30">L197+M197+N197+O197+P197+Q197</f>
        <v>97935.9</v>
      </c>
      <c r="S197" s="6">
        <f t="shared" ref="S197:S260" si="31">F197+G197+H197+I197+J197+K197</f>
        <v>8.1715979999999995</v>
      </c>
    </row>
    <row r="198" spans="1:19">
      <c r="A198" t="s">
        <v>512</v>
      </c>
      <c r="B198" t="s">
        <v>1942</v>
      </c>
      <c r="C198" t="s">
        <v>93</v>
      </c>
      <c r="D198" s="12" t="s">
        <v>1070</v>
      </c>
      <c r="E198" s="1">
        <v>0</v>
      </c>
      <c r="F198" s="1">
        <f>VLOOKUP(A198,'ADM Data'!$A$2:$Q$357,11,FALSE)</f>
        <v>2</v>
      </c>
      <c r="G198" s="1">
        <f>VLOOKUP(A198,'ADM Data'!$A$2:$Q$357,12,FALSE)</f>
        <v>19.4023</v>
      </c>
      <c r="H198" s="1">
        <f>VLOOKUP(A198,'ADM Data'!$A$2:$Q$357,13,FALSE)</f>
        <v>1</v>
      </c>
      <c r="I198" s="1">
        <f>VLOOKUP(A198,'ADM Data'!$A$2:$Q$357,14,FALSE)</f>
        <v>0</v>
      </c>
      <c r="J198" s="1">
        <f>VLOOKUP(A198,'ADM Data'!$A$2:$Q$357,15,FALSE)</f>
        <v>1</v>
      </c>
      <c r="K198" s="1">
        <f>VLOOKUP(A198,'ADM Data'!$A$2:$Q$357,16,FALSE)</f>
        <v>3.1666669999999999</v>
      </c>
      <c r="L198" s="1">
        <f t="shared" si="24"/>
        <v>4013.66</v>
      </c>
      <c r="M198" s="1">
        <f t="shared" si="25"/>
        <v>98806.03</v>
      </c>
      <c r="N198" s="1">
        <f t="shared" si="26"/>
        <v>12234.67</v>
      </c>
      <c r="O198" s="1">
        <f t="shared" si="27"/>
        <v>0</v>
      </c>
      <c r="P198" s="1">
        <f t="shared" si="28"/>
        <v>22112.240000000002</v>
      </c>
      <c r="Q198" s="1">
        <f t="shared" si="29"/>
        <v>103229.75</v>
      </c>
      <c r="R198" s="1">
        <f t="shared" si="30"/>
        <v>240396.35</v>
      </c>
      <c r="S198" s="6">
        <f t="shared" si="31"/>
        <v>26.568967000000001</v>
      </c>
    </row>
    <row r="199" spans="1:19">
      <c r="A199" t="s">
        <v>514</v>
      </c>
      <c r="B199" t="s">
        <v>515</v>
      </c>
      <c r="C199" t="s">
        <v>93</v>
      </c>
      <c r="D199" s="12" t="s">
        <v>1070</v>
      </c>
      <c r="E199" s="1">
        <v>0</v>
      </c>
      <c r="F199" s="1">
        <f>VLOOKUP(A199,'ADM Data'!$A$2:$Q$357,11,FALSE)</f>
        <v>3</v>
      </c>
      <c r="G199" s="1">
        <f>VLOOKUP(A199,'ADM Data'!$A$2:$Q$357,12,FALSE)</f>
        <v>6.886228</v>
      </c>
      <c r="H199" s="1">
        <f>VLOOKUP(A199,'ADM Data'!$A$2:$Q$357,13,FALSE)</f>
        <v>1</v>
      </c>
      <c r="I199" s="1">
        <f>VLOOKUP(A199,'ADM Data'!$A$2:$Q$357,14,FALSE)</f>
        <v>0</v>
      </c>
      <c r="J199" s="1">
        <f>VLOOKUP(A199,'ADM Data'!$A$2:$Q$357,15,FALSE)</f>
        <v>0</v>
      </c>
      <c r="K199" s="1">
        <f>VLOOKUP(A199,'ADM Data'!$A$2:$Q$357,16,FALSE)</f>
        <v>5.9880000000000003E-3</v>
      </c>
      <c r="L199" s="1">
        <f t="shared" si="24"/>
        <v>6020.5</v>
      </c>
      <c r="M199" s="1">
        <f t="shared" si="25"/>
        <v>35068.050000000003</v>
      </c>
      <c r="N199" s="1">
        <f t="shared" si="26"/>
        <v>12234.67</v>
      </c>
      <c r="O199" s="1">
        <f t="shared" si="27"/>
        <v>0</v>
      </c>
      <c r="P199" s="1">
        <f t="shared" si="28"/>
        <v>0</v>
      </c>
      <c r="Q199" s="1">
        <f t="shared" si="29"/>
        <v>195.2</v>
      </c>
      <c r="R199" s="1">
        <f t="shared" si="30"/>
        <v>53518.42</v>
      </c>
      <c r="S199" s="6">
        <f t="shared" si="31"/>
        <v>10.892215999999999</v>
      </c>
    </row>
    <row r="200" spans="1:19">
      <c r="A200" t="s">
        <v>516</v>
      </c>
      <c r="B200" t="s">
        <v>517</v>
      </c>
      <c r="C200" t="s">
        <v>80</v>
      </c>
      <c r="D200" s="12" t="s">
        <v>1070</v>
      </c>
      <c r="E200" s="1">
        <v>0</v>
      </c>
      <c r="F200" s="1">
        <f>VLOOKUP(A200,'ADM Data'!$A$2:$Q$357,11,FALSE)</f>
        <v>4</v>
      </c>
      <c r="G200" s="1">
        <f>VLOOKUP(A200,'ADM Data'!$A$2:$Q$357,12,FALSE)</f>
        <v>26.440003000000001</v>
      </c>
      <c r="H200" s="1">
        <f>VLOOKUP(A200,'ADM Data'!$A$2:$Q$357,13,FALSE)</f>
        <v>0</v>
      </c>
      <c r="I200" s="1">
        <f>VLOOKUP(A200,'ADM Data'!$A$2:$Q$357,14,FALSE)</f>
        <v>0</v>
      </c>
      <c r="J200" s="1">
        <f>VLOOKUP(A200,'ADM Data'!$A$2:$Q$357,15,FALSE)</f>
        <v>2</v>
      </c>
      <c r="K200" s="1">
        <f>VLOOKUP(A200,'ADM Data'!$A$2:$Q$357,16,FALSE)</f>
        <v>2.0228570000000001</v>
      </c>
      <c r="L200" s="1">
        <f t="shared" si="24"/>
        <v>8027.33</v>
      </c>
      <c r="M200" s="1">
        <f t="shared" si="25"/>
        <v>134645.47</v>
      </c>
      <c r="N200" s="1">
        <f t="shared" si="26"/>
        <v>0</v>
      </c>
      <c r="O200" s="1">
        <f t="shared" si="27"/>
        <v>0</v>
      </c>
      <c r="P200" s="1">
        <f t="shared" si="28"/>
        <v>44224.480000000003</v>
      </c>
      <c r="Q200" s="1">
        <f t="shared" si="29"/>
        <v>65942.84</v>
      </c>
      <c r="R200" s="1">
        <f t="shared" si="30"/>
        <v>252840.12</v>
      </c>
      <c r="S200" s="6">
        <f t="shared" si="31"/>
        <v>34.462860000000006</v>
      </c>
    </row>
    <row r="201" spans="1:19">
      <c r="A201" t="s">
        <v>520</v>
      </c>
      <c r="B201" t="s">
        <v>521</v>
      </c>
      <c r="C201" t="s">
        <v>72</v>
      </c>
      <c r="D201" s="12" t="s">
        <v>1070</v>
      </c>
      <c r="E201" s="1">
        <v>0</v>
      </c>
      <c r="F201" s="1">
        <f>VLOOKUP(A201,'ADM Data'!$A$2:$Q$357,11,FALSE)</f>
        <v>1</v>
      </c>
      <c r="G201" s="1">
        <f>VLOOKUP(A201,'ADM Data'!$A$2:$Q$357,12,FALSE)</f>
        <v>46.888348999999998</v>
      </c>
      <c r="H201" s="1">
        <f>VLOOKUP(A201,'ADM Data'!$A$2:$Q$357,13,FALSE)</f>
        <v>5.7184460000000001</v>
      </c>
      <c r="I201" s="1">
        <f>VLOOKUP(A201,'ADM Data'!$A$2:$Q$357,14,FALSE)</f>
        <v>0</v>
      </c>
      <c r="J201" s="1">
        <f>VLOOKUP(A201,'ADM Data'!$A$2:$Q$357,15,FALSE)</f>
        <v>0</v>
      </c>
      <c r="K201" s="1">
        <f>VLOOKUP(A201,'ADM Data'!$A$2:$Q$357,16,FALSE)</f>
        <v>0</v>
      </c>
      <c r="L201" s="1">
        <f t="shared" si="24"/>
        <v>2006.83</v>
      </c>
      <c r="M201" s="1">
        <f t="shared" si="25"/>
        <v>238778.49</v>
      </c>
      <c r="N201" s="1">
        <f t="shared" si="26"/>
        <v>69963.3</v>
      </c>
      <c r="O201" s="1">
        <f t="shared" si="27"/>
        <v>0</v>
      </c>
      <c r="P201" s="1">
        <f t="shared" si="28"/>
        <v>0</v>
      </c>
      <c r="Q201" s="1">
        <f t="shared" si="29"/>
        <v>0</v>
      </c>
      <c r="R201" s="1">
        <f t="shared" si="30"/>
        <v>310748.62</v>
      </c>
      <c r="S201" s="6">
        <f t="shared" si="31"/>
        <v>53.606794999999998</v>
      </c>
    </row>
    <row r="202" spans="1:19">
      <c r="A202" t="s">
        <v>522</v>
      </c>
      <c r="B202" t="s">
        <v>523</v>
      </c>
      <c r="C202" t="s">
        <v>75</v>
      </c>
      <c r="D202" s="12" t="s">
        <v>1070</v>
      </c>
      <c r="E202" s="1">
        <v>0</v>
      </c>
      <c r="F202" s="1">
        <f>VLOOKUP(A202,'ADM Data'!$A$2:$Q$357,11,FALSE)</f>
        <v>0</v>
      </c>
      <c r="G202" s="1">
        <f>VLOOKUP(A202,'ADM Data'!$A$2:$Q$357,12,FALSE)</f>
        <v>9</v>
      </c>
      <c r="H202" s="1">
        <f>VLOOKUP(A202,'ADM Data'!$A$2:$Q$357,13,FALSE)</f>
        <v>1</v>
      </c>
      <c r="I202" s="1">
        <f>VLOOKUP(A202,'ADM Data'!$A$2:$Q$357,14,FALSE)</f>
        <v>0</v>
      </c>
      <c r="J202" s="1">
        <f>VLOOKUP(A202,'ADM Data'!$A$2:$Q$357,15,FALSE)</f>
        <v>0</v>
      </c>
      <c r="K202" s="1">
        <f>VLOOKUP(A202,'ADM Data'!$A$2:$Q$357,16,FALSE)</f>
        <v>0</v>
      </c>
      <c r="L202" s="1">
        <f t="shared" si="24"/>
        <v>0</v>
      </c>
      <c r="M202" s="1">
        <f t="shared" si="25"/>
        <v>45832.42</v>
      </c>
      <c r="N202" s="1">
        <f t="shared" si="26"/>
        <v>12234.67</v>
      </c>
      <c r="O202" s="1">
        <f t="shared" si="27"/>
        <v>0</v>
      </c>
      <c r="P202" s="1">
        <f t="shared" si="28"/>
        <v>0</v>
      </c>
      <c r="Q202" s="1">
        <f t="shared" si="29"/>
        <v>0</v>
      </c>
      <c r="R202" s="1">
        <f t="shared" si="30"/>
        <v>58067.09</v>
      </c>
      <c r="S202" s="6">
        <f t="shared" si="31"/>
        <v>10</v>
      </c>
    </row>
    <row r="203" spans="1:19">
      <c r="A203" t="s">
        <v>527</v>
      </c>
      <c r="B203" t="s">
        <v>2804</v>
      </c>
      <c r="C203" t="s">
        <v>75</v>
      </c>
      <c r="D203" s="12" t="s">
        <v>1070</v>
      </c>
      <c r="E203" s="1">
        <v>0</v>
      </c>
      <c r="F203" s="1">
        <f>VLOOKUP(A203,'ADM Data'!$A$2:$Q$357,11,FALSE)</f>
        <v>1</v>
      </c>
      <c r="G203" s="1">
        <f>VLOOKUP(A203,'ADM Data'!$A$2:$Q$357,12,FALSE)</f>
        <v>4.1058820000000003</v>
      </c>
      <c r="H203" s="1">
        <f>VLOOKUP(A203,'ADM Data'!$A$2:$Q$357,13,FALSE)</f>
        <v>0</v>
      </c>
      <c r="I203" s="1">
        <f>VLOOKUP(A203,'ADM Data'!$A$2:$Q$357,14,FALSE)</f>
        <v>0</v>
      </c>
      <c r="J203" s="1">
        <f>VLOOKUP(A203,'ADM Data'!$A$2:$Q$357,15,FALSE)</f>
        <v>0</v>
      </c>
      <c r="K203" s="1">
        <f>VLOOKUP(A203,'ADM Data'!$A$2:$Q$357,16,FALSE)</f>
        <v>0</v>
      </c>
      <c r="L203" s="1">
        <f t="shared" si="24"/>
        <v>2006.83</v>
      </c>
      <c r="M203" s="1">
        <f t="shared" si="25"/>
        <v>20909.169999999998</v>
      </c>
      <c r="N203" s="1">
        <f t="shared" si="26"/>
        <v>0</v>
      </c>
      <c r="O203" s="1">
        <f t="shared" si="27"/>
        <v>0</v>
      </c>
      <c r="P203" s="1">
        <f t="shared" si="28"/>
        <v>0</v>
      </c>
      <c r="Q203" s="1">
        <f t="shared" si="29"/>
        <v>0</v>
      </c>
      <c r="R203" s="1">
        <f t="shared" si="30"/>
        <v>22916</v>
      </c>
      <c r="S203" s="6">
        <f t="shared" si="31"/>
        <v>5.1058820000000003</v>
      </c>
    </row>
    <row r="204" spans="1:19">
      <c r="A204" t="s">
        <v>529</v>
      </c>
      <c r="B204" t="s">
        <v>1945</v>
      </c>
      <c r="C204" t="s">
        <v>93</v>
      </c>
      <c r="D204" s="12" t="s">
        <v>1823</v>
      </c>
      <c r="E204" s="1">
        <v>0</v>
      </c>
      <c r="F204" s="1">
        <f>VLOOKUP(A204,'ADM Data'!$A$2:$Q$357,11,FALSE)</f>
        <v>15.177251</v>
      </c>
      <c r="G204" s="1">
        <f>VLOOKUP(A204,'ADM Data'!$A$2:$Q$357,12,FALSE)</f>
        <v>163.25247200000001</v>
      </c>
      <c r="H204" s="1">
        <f>VLOOKUP(A204,'ADM Data'!$A$2:$Q$357,13,FALSE)</f>
        <v>10.831636</v>
      </c>
      <c r="I204" s="1">
        <f>VLOOKUP(A204,'ADM Data'!$A$2:$Q$357,14,FALSE)</f>
        <v>2</v>
      </c>
      <c r="J204" s="1">
        <f>VLOOKUP(A204,'ADM Data'!$A$2:$Q$357,15,FALSE)</f>
        <v>9.3700580000000002</v>
      </c>
      <c r="K204" s="1">
        <f>VLOOKUP(A204,'ADM Data'!$A$2:$Q$357,16,FALSE)</f>
        <v>35.961382999999998</v>
      </c>
      <c r="L204" s="1">
        <f t="shared" si="24"/>
        <v>30458.19</v>
      </c>
      <c r="M204" s="1">
        <f t="shared" si="25"/>
        <v>831361.71</v>
      </c>
      <c r="N204" s="1">
        <f t="shared" si="26"/>
        <v>132521.49</v>
      </c>
      <c r="O204" s="1">
        <f t="shared" si="27"/>
        <v>32656.555464000005</v>
      </c>
      <c r="P204" s="1">
        <f t="shared" si="28"/>
        <v>207192.97</v>
      </c>
      <c r="Q204" s="1">
        <f t="shared" si="29"/>
        <v>1172300.24</v>
      </c>
      <c r="R204" s="1">
        <f t="shared" si="30"/>
        <v>2406491.1554640001</v>
      </c>
      <c r="S204" s="6">
        <f t="shared" si="31"/>
        <v>236.59280000000001</v>
      </c>
    </row>
    <row r="205" spans="1:19">
      <c r="A205" t="s">
        <v>531</v>
      </c>
      <c r="B205" t="s">
        <v>532</v>
      </c>
      <c r="C205" t="s">
        <v>72</v>
      </c>
      <c r="D205" s="12" t="s">
        <v>1070</v>
      </c>
      <c r="E205" s="1">
        <v>0</v>
      </c>
      <c r="F205" s="1">
        <f>VLOOKUP(A205,'ADM Data'!$A$2:$Q$357,11,FALSE)</f>
        <v>2</v>
      </c>
      <c r="G205" s="1">
        <f>VLOOKUP(A205,'ADM Data'!$A$2:$Q$357,12,FALSE)</f>
        <v>16.087209000000001</v>
      </c>
      <c r="H205" s="1">
        <f>VLOOKUP(A205,'ADM Data'!$A$2:$Q$357,13,FALSE)</f>
        <v>0</v>
      </c>
      <c r="I205" s="1">
        <f>VLOOKUP(A205,'ADM Data'!$A$2:$Q$357,14,FALSE)</f>
        <v>0</v>
      </c>
      <c r="J205" s="1">
        <f>VLOOKUP(A205,'ADM Data'!$A$2:$Q$357,15,FALSE)</f>
        <v>0.35465099999999999</v>
      </c>
      <c r="K205" s="1">
        <f>VLOOKUP(A205,'ADM Data'!$A$2:$Q$357,16,FALSE)</f>
        <v>0</v>
      </c>
      <c r="L205" s="1">
        <f t="shared" si="24"/>
        <v>4013.66</v>
      </c>
      <c r="M205" s="1">
        <f t="shared" si="25"/>
        <v>81923.960000000006</v>
      </c>
      <c r="N205" s="1">
        <f t="shared" si="26"/>
        <v>0</v>
      </c>
      <c r="O205" s="1">
        <f t="shared" si="27"/>
        <v>0</v>
      </c>
      <c r="P205" s="1">
        <f t="shared" si="28"/>
        <v>7842.13</v>
      </c>
      <c r="Q205" s="1">
        <f t="shared" si="29"/>
        <v>0</v>
      </c>
      <c r="R205" s="1">
        <f t="shared" si="30"/>
        <v>93779.750000000015</v>
      </c>
      <c r="S205" s="6">
        <f t="shared" si="31"/>
        <v>18.441860000000002</v>
      </c>
    </row>
    <row r="206" spans="1:19">
      <c r="A206" t="s">
        <v>533</v>
      </c>
      <c r="B206" t="s">
        <v>1946</v>
      </c>
      <c r="C206" t="s">
        <v>125</v>
      </c>
      <c r="D206" s="12" t="s">
        <v>1070</v>
      </c>
      <c r="E206" s="1">
        <v>0</v>
      </c>
      <c r="F206" s="1">
        <f>VLOOKUP(A206,'ADM Data'!$A$2:$Q$357,11,FALSE)</f>
        <v>0.72092999999999996</v>
      </c>
      <c r="G206" s="1">
        <f>VLOOKUP(A206,'ADM Data'!$A$2:$Q$357,12,FALSE)</f>
        <v>20.098835999999999</v>
      </c>
      <c r="H206" s="1">
        <f>VLOOKUP(A206,'ADM Data'!$A$2:$Q$357,13,FALSE)</f>
        <v>5.8139999999999997E-2</v>
      </c>
      <c r="I206" s="1">
        <f>VLOOKUP(A206,'ADM Data'!$A$2:$Q$357,14,FALSE)</f>
        <v>0</v>
      </c>
      <c r="J206" s="1">
        <f>VLOOKUP(A206,'ADM Data'!$A$2:$Q$357,15,FALSE)</f>
        <v>0</v>
      </c>
      <c r="K206" s="1">
        <f>VLOOKUP(A206,'ADM Data'!$A$2:$Q$357,16,FALSE)</f>
        <v>1</v>
      </c>
      <c r="L206" s="1">
        <f t="shared" si="24"/>
        <v>1446.79</v>
      </c>
      <c r="M206" s="1">
        <f t="shared" si="25"/>
        <v>102353.14</v>
      </c>
      <c r="N206" s="1">
        <f t="shared" si="26"/>
        <v>711.32</v>
      </c>
      <c r="O206" s="1">
        <f t="shared" si="27"/>
        <v>0</v>
      </c>
      <c r="P206" s="1">
        <f t="shared" si="28"/>
        <v>0</v>
      </c>
      <c r="Q206" s="1">
        <f t="shared" si="29"/>
        <v>32598.86</v>
      </c>
      <c r="R206" s="1">
        <f t="shared" si="30"/>
        <v>137110.10999999999</v>
      </c>
      <c r="S206" s="6">
        <f t="shared" si="31"/>
        <v>21.877905999999999</v>
      </c>
    </row>
    <row r="207" spans="1:19">
      <c r="A207" t="s">
        <v>535</v>
      </c>
      <c r="B207" t="s">
        <v>1947</v>
      </c>
      <c r="C207" t="s">
        <v>75</v>
      </c>
      <c r="D207" s="12" t="s">
        <v>1070</v>
      </c>
      <c r="E207" s="1">
        <v>0</v>
      </c>
      <c r="F207" s="1">
        <f>VLOOKUP(A207,'ADM Data'!$A$2:$Q$357,11,FALSE)</f>
        <v>2.900585</v>
      </c>
      <c r="G207" s="1">
        <f>VLOOKUP(A207,'ADM Data'!$A$2:$Q$357,12,FALSE)</f>
        <v>43.554698000000002</v>
      </c>
      <c r="H207" s="1">
        <f>VLOOKUP(A207,'ADM Data'!$A$2:$Q$357,13,FALSE)</f>
        <v>3.9415209999999998</v>
      </c>
      <c r="I207" s="1">
        <f>VLOOKUP(A207,'ADM Data'!$A$2:$Q$357,14,FALSE)</f>
        <v>0</v>
      </c>
      <c r="J207" s="1">
        <f>VLOOKUP(A207,'ADM Data'!$A$2:$Q$357,15,FALSE)</f>
        <v>0</v>
      </c>
      <c r="K207" s="1">
        <f>VLOOKUP(A207,'ADM Data'!$A$2:$Q$357,16,FALSE)</f>
        <v>0.122807</v>
      </c>
      <c r="L207" s="1">
        <f t="shared" si="24"/>
        <v>5820.99</v>
      </c>
      <c r="M207" s="1">
        <f t="shared" si="25"/>
        <v>221801.9</v>
      </c>
      <c r="N207" s="1">
        <f t="shared" si="26"/>
        <v>48223.21</v>
      </c>
      <c r="O207" s="1">
        <f t="shared" si="27"/>
        <v>0</v>
      </c>
      <c r="P207" s="1">
        <f t="shared" si="28"/>
        <v>0</v>
      </c>
      <c r="Q207" s="1">
        <f t="shared" si="29"/>
        <v>4003.37</v>
      </c>
      <c r="R207" s="1">
        <f t="shared" si="30"/>
        <v>279849.46999999997</v>
      </c>
      <c r="S207" s="6">
        <f t="shared" si="31"/>
        <v>50.519611000000005</v>
      </c>
    </row>
    <row r="208" spans="1:19">
      <c r="A208" t="s">
        <v>537</v>
      </c>
      <c r="B208" t="s">
        <v>1948</v>
      </c>
      <c r="C208" t="s">
        <v>75</v>
      </c>
      <c r="D208" s="12" t="s">
        <v>1070</v>
      </c>
      <c r="E208" s="1">
        <v>0</v>
      </c>
      <c r="F208" s="1">
        <f>VLOOKUP(A208,'ADM Data'!$A$2:$Q$357,11,FALSE)</f>
        <v>0</v>
      </c>
      <c r="G208" s="1">
        <f>VLOOKUP(A208,'ADM Data'!$A$2:$Q$357,12,FALSE)</f>
        <v>105.03711199999999</v>
      </c>
      <c r="H208" s="1">
        <f>VLOOKUP(A208,'ADM Data'!$A$2:$Q$357,13,FALSE)</f>
        <v>20.100142999999999</v>
      </c>
      <c r="I208" s="1">
        <f>VLOOKUP(A208,'ADM Data'!$A$2:$Q$357,14,FALSE)</f>
        <v>0</v>
      </c>
      <c r="J208" s="1">
        <f>VLOOKUP(A208,'ADM Data'!$A$2:$Q$357,15,FALSE)</f>
        <v>4.4199000000000002E-2</v>
      </c>
      <c r="K208" s="1">
        <f>VLOOKUP(A208,'ADM Data'!$A$2:$Q$357,16,FALSE)</f>
        <v>0</v>
      </c>
      <c r="L208" s="1">
        <f t="shared" si="24"/>
        <v>0</v>
      </c>
      <c r="M208" s="1">
        <f t="shared" si="25"/>
        <v>534900.53</v>
      </c>
      <c r="N208" s="1">
        <f t="shared" si="26"/>
        <v>245918.62</v>
      </c>
      <c r="O208" s="1">
        <f t="shared" si="27"/>
        <v>0</v>
      </c>
      <c r="P208" s="1">
        <f t="shared" si="28"/>
        <v>977.34</v>
      </c>
      <c r="Q208" s="1">
        <f t="shared" si="29"/>
        <v>0</v>
      </c>
      <c r="R208" s="1">
        <f t="shared" si="30"/>
        <v>781796.49</v>
      </c>
      <c r="S208" s="6">
        <f t="shared" si="31"/>
        <v>125.181454</v>
      </c>
    </row>
    <row r="209" spans="1:19">
      <c r="A209" t="s">
        <v>539</v>
      </c>
      <c r="B209" t="s">
        <v>540</v>
      </c>
      <c r="C209" t="s">
        <v>75</v>
      </c>
      <c r="D209" s="12" t="s">
        <v>1070</v>
      </c>
      <c r="E209" s="1">
        <v>0</v>
      </c>
      <c r="F209" s="1">
        <f>VLOOKUP(A209,'ADM Data'!$A$2:$Q$357,11,FALSE)</f>
        <v>5</v>
      </c>
      <c r="G209" s="1">
        <f>VLOOKUP(A209,'ADM Data'!$A$2:$Q$357,12,FALSE)</f>
        <v>6.3335730000000003</v>
      </c>
      <c r="H209" s="1">
        <f>VLOOKUP(A209,'ADM Data'!$A$2:$Q$357,13,FALSE)</f>
        <v>3</v>
      </c>
      <c r="I209" s="1">
        <f>VLOOKUP(A209,'ADM Data'!$A$2:$Q$357,14,FALSE)</f>
        <v>0</v>
      </c>
      <c r="J209" s="1">
        <f>VLOOKUP(A209,'ADM Data'!$A$2:$Q$357,15,FALSE)</f>
        <v>0</v>
      </c>
      <c r="K209" s="1">
        <f>VLOOKUP(A209,'ADM Data'!$A$2:$Q$357,16,FALSE)</f>
        <v>0</v>
      </c>
      <c r="L209" s="1">
        <f t="shared" si="24"/>
        <v>10034.16</v>
      </c>
      <c r="M209" s="1">
        <f t="shared" si="25"/>
        <v>32253.66</v>
      </c>
      <c r="N209" s="1">
        <f t="shared" si="26"/>
        <v>36704.01</v>
      </c>
      <c r="O209" s="1">
        <f t="shared" si="27"/>
        <v>0</v>
      </c>
      <c r="P209" s="1">
        <f t="shared" si="28"/>
        <v>0</v>
      </c>
      <c r="Q209" s="1">
        <f t="shared" si="29"/>
        <v>0</v>
      </c>
      <c r="R209" s="1">
        <f t="shared" si="30"/>
        <v>78991.83</v>
      </c>
      <c r="S209" s="6">
        <f t="shared" si="31"/>
        <v>14.333573000000001</v>
      </c>
    </row>
    <row r="210" spans="1:19">
      <c r="A210" t="s">
        <v>541</v>
      </c>
      <c r="B210" t="s">
        <v>542</v>
      </c>
      <c r="C210" t="s">
        <v>230</v>
      </c>
      <c r="D210" s="12" t="s">
        <v>1070</v>
      </c>
      <c r="E210" s="1">
        <v>0</v>
      </c>
      <c r="F210" s="1">
        <f>VLOOKUP(A210,'ADM Data'!$A$2:$Q$357,11,FALSE)</f>
        <v>0</v>
      </c>
      <c r="G210" s="1">
        <f>VLOOKUP(A210,'ADM Data'!$A$2:$Q$357,12,FALSE)</f>
        <v>49.446601999999999</v>
      </c>
      <c r="H210" s="1">
        <f>VLOOKUP(A210,'ADM Data'!$A$2:$Q$357,13,FALSE)</f>
        <v>4.752427</v>
      </c>
      <c r="I210" s="1">
        <f>VLOOKUP(A210,'ADM Data'!$A$2:$Q$357,14,FALSE)</f>
        <v>0</v>
      </c>
      <c r="J210" s="1">
        <f>VLOOKUP(A210,'ADM Data'!$A$2:$Q$357,15,FALSE)</f>
        <v>0.75242799999999999</v>
      </c>
      <c r="K210" s="1">
        <f>VLOOKUP(A210,'ADM Data'!$A$2:$Q$357,16,FALSE)</f>
        <v>5.0097079999999998</v>
      </c>
      <c r="L210" s="1">
        <f t="shared" si="24"/>
        <v>0</v>
      </c>
      <c r="M210" s="1">
        <f t="shared" si="25"/>
        <v>251806.37</v>
      </c>
      <c r="N210" s="1">
        <f t="shared" si="26"/>
        <v>58144.38</v>
      </c>
      <c r="O210" s="1">
        <f t="shared" si="27"/>
        <v>0</v>
      </c>
      <c r="P210" s="1">
        <f t="shared" si="28"/>
        <v>16637.87</v>
      </c>
      <c r="Q210" s="1">
        <f t="shared" si="29"/>
        <v>163310.79</v>
      </c>
      <c r="R210" s="1">
        <f t="shared" si="30"/>
        <v>489899.41000000003</v>
      </c>
      <c r="S210" s="6">
        <f t="shared" si="31"/>
        <v>59.961164999999994</v>
      </c>
    </row>
    <row r="211" spans="1:19">
      <c r="A211" t="s">
        <v>543</v>
      </c>
      <c r="B211" t="s">
        <v>1949</v>
      </c>
      <c r="C211" t="s">
        <v>68</v>
      </c>
      <c r="D211" s="12" t="s">
        <v>1070</v>
      </c>
      <c r="E211" s="1">
        <v>0</v>
      </c>
      <c r="F211" s="1">
        <f>VLOOKUP(A211,'ADM Data'!$A$2:$Q$357,11,FALSE)</f>
        <v>5</v>
      </c>
      <c r="G211" s="1">
        <f>VLOOKUP(A211,'ADM Data'!$A$2:$Q$357,12,FALSE)</f>
        <v>18.082840000000001</v>
      </c>
      <c r="H211" s="1">
        <f>VLOOKUP(A211,'ADM Data'!$A$2:$Q$357,13,FALSE)</f>
        <v>0</v>
      </c>
      <c r="I211" s="1">
        <f>VLOOKUP(A211,'ADM Data'!$A$2:$Q$357,14,FALSE)</f>
        <v>1</v>
      </c>
      <c r="J211" s="1">
        <f>VLOOKUP(A211,'ADM Data'!$A$2:$Q$357,15,FALSE)</f>
        <v>0</v>
      </c>
      <c r="K211" s="1">
        <f>VLOOKUP(A211,'ADM Data'!$A$2:$Q$357,16,FALSE)</f>
        <v>1.3254440000000001</v>
      </c>
      <c r="L211" s="1">
        <f t="shared" si="24"/>
        <v>10034.16</v>
      </c>
      <c r="M211" s="1">
        <f t="shared" si="25"/>
        <v>92086.7</v>
      </c>
      <c r="N211" s="1">
        <f t="shared" si="26"/>
        <v>0</v>
      </c>
      <c r="O211" s="1">
        <f t="shared" si="27"/>
        <v>16328.277732000002</v>
      </c>
      <c r="P211" s="1">
        <f t="shared" si="28"/>
        <v>0</v>
      </c>
      <c r="Q211" s="1">
        <f t="shared" si="29"/>
        <v>43207.97</v>
      </c>
      <c r="R211" s="1">
        <f t="shared" si="30"/>
        <v>161657.107732</v>
      </c>
      <c r="S211" s="6">
        <f t="shared" si="31"/>
        <v>25.408284000000002</v>
      </c>
    </row>
    <row r="212" spans="1:19">
      <c r="A212" t="s">
        <v>545</v>
      </c>
      <c r="B212" t="s">
        <v>1950</v>
      </c>
      <c r="C212" t="s">
        <v>80</v>
      </c>
      <c r="D212" s="12" t="s">
        <v>1070</v>
      </c>
      <c r="E212" s="1">
        <v>0</v>
      </c>
      <c r="F212" s="1">
        <f>VLOOKUP(A212,'ADM Data'!$A$2:$Q$357,11,FALSE)</f>
        <v>4.9881659999999997</v>
      </c>
      <c r="G212" s="1">
        <f>VLOOKUP(A212,'ADM Data'!$A$2:$Q$357,12,FALSE)</f>
        <v>16.994083</v>
      </c>
      <c r="H212" s="1">
        <f>VLOOKUP(A212,'ADM Data'!$A$2:$Q$357,13,FALSE)</f>
        <v>1</v>
      </c>
      <c r="I212" s="1">
        <f>VLOOKUP(A212,'ADM Data'!$A$2:$Q$357,14,FALSE)</f>
        <v>1</v>
      </c>
      <c r="J212" s="1">
        <f>VLOOKUP(A212,'ADM Data'!$A$2:$Q$357,15,FALSE)</f>
        <v>0</v>
      </c>
      <c r="K212" s="1">
        <f>VLOOKUP(A212,'ADM Data'!$A$2:$Q$357,16,FALSE)</f>
        <v>0</v>
      </c>
      <c r="L212" s="1">
        <f t="shared" si="24"/>
        <v>10010.41</v>
      </c>
      <c r="M212" s="1">
        <f t="shared" si="25"/>
        <v>86542.21</v>
      </c>
      <c r="N212" s="1">
        <f t="shared" si="26"/>
        <v>12234.67</v>
      </c>
      <c r="O212" s="1">
        <f t="shared" si="27"/>
        <v>16328.277732000002</v>
      </c>
      <c r="P212" s="1">
        <f t="shared" si="28"/>
        <v>0</v>
      </c>
      <c r="Q212" s="1">
        <f t="shared" si="29"/>
        <v>0</v>
      </c>
      <c r="R212" s="1">
        <f t="shared" si="30"/>
        <v>125115.56773200001</v>
      </c>
      <c r="S212" s="6">
        <f t="shared" si="31"/>
        <v>23.982248999999999</v>
      </c>
    </row>
    <row r="213" spans="1:19">
      <c r="A213" t="s">
        <v>547</v>
      </c>
      <c r="B213" t="s">
        <v>1951</v>
      </c>
      <c r="C213" t="s">
        <v>68</v>
      </c>
      <c r="D213" s="12" t="s">
        <v>1070</v>
      </c>
      <c r="E213" s="1">
        <v>0</v>
      </c>
      <c r="F213" s="1">
        <f>VLOOKUP(A213,'ADM Data'!$A$2:$Q$357,11,FALSE)</f>
        <v>5.2196530000000001</v>
      </c>
      <c r="G213" s="1">
        <f>VLOOKUP(A213,'ADM Data'!$A$2:$Q$357,12,FALSE)</f>
        <v>25.202059999999999</v>
      </c>
      <c r="H213" s="1">
        <f>VLOOKUP(A213,'ADM Data'!$A$2:$Q$357,13,FALSE)</f>
        <v>4.5594799999999998</v>
      </c>
      <c r="I213" s="1">
        <f>VLOOKUP(A213,'ADM Data'!$A$2:$Q$357,14,FALSE)</f>
        <v>0</v>
      </c>
      <c r="J213" s="1">
        <f>VLOOKUP(A213,'ADM Data'!$A$2:$Q$357,15,FALSE)</f>
        <v>0</v>
      </c>
      <c r="K213" s="1">
        <f>VLOOKUP(A213,'ADM Data'!$A$2:$Q$357,16,FALSE)</f>
        <v>3.2188439999999998</v>
      </c>
      <c r="L213" s="1">
        <f t="shared" si="24"/>
        <v>10474.969999999999</v>
      </c>
      <c r="M213" s="1">
        <f t="shared" si="25"/>
        <v>128341.26</v>
      </c>
      <c r="N213" s="1">
        <f t="shared" si="26"/>
        <v>55783.73</v>
      </c>
      <c r="O213" s="1">
        <f t="shared" si="27"/>
        <v>0</v>
      </c>
      <c r="P213" s="1">
        <f t="shared" si="28"/>
        <v>0</v>
      </c>
      <c r="Q213" s="1">
        <f t="shared" si="29"/>
        <v>104930.66</v>
      </c>
      <c r="R213" s="1">
        <f t="shared" si="30"/>
        <v>299530.62</v>
      </c>
      <c r="S213" s="6">
        <f t="shared" si="31"/>
        <v>38.200036999999995</v>
      </c>
    </row>
    <row r="214" spans="1:19">
      <c r="A214" t="s">
        <v>549</v>
      </c>
      <c r="B214" t="s">
        <v>1952</v>
      </c>
      <c r="C214" t="s">
        <v>93</v>
      </c>
      <c r="D214" s="12" t="s">
        <v>1070</v>
      </c>
      <c r="E214" s="1">
        <v>0</v>
      </c>
      <c r="F214" s="1">
        <f>VLOOKUP(A214,'ADM Data'!$A$2:$Q$357,11,FALSE)</f>
        <v>0.132184</v>
      </c>
      <c r="G214" s="1">
        <f>VLOOKUP(A214,'ADM Data'!$A$2:$Q$357,12,FALSE)</f>
        <v>10.637931</v>
      </c>
      <c r="H214" s="1">
        <f>VLOOKUP(A214,'ADM Data'!$A$2:$Q$357,13,FALSE)</f>
        <v>0</v>
      </c>
      <c r="I214" s="1">
        <f>VLOOKUP(A214,'ADM Data'!$A$2:$Q$357,14,FALSE)</f>
        <v>0</v>
      </c>
      <c r="J214" s="1">
        <f>VLOOKUP(A214,'ADM Data'!$A$2:$Q$357,15,FALSE)</f>
        <v>0</v>
      </c>
      <c r="K214" s="1">
        <f>VLOOKUP(A214,'ADM Data'!$A$2:$Q$357,16,FALSE)</f>
        <v>0</v>
      </c>
      <c r="L214" s="1">
        <f t="shared" si="24"/>
        <v>265.27</v>
      </c>
      <c r="M214" s="1">
        <f t="shared" si="25"/>
        <v>54173.57</v>
      </c>
      <c r="N214" s="1">
        <f t="shared" si="26"/>
        <v>0</v>
      </c>
      <c r="O214" s="1">
        <f t="shared" si="27"/>
        <v>0</v>
      </c>
      <c r="P214" s="1">
        <f t="shared" si="28"/>
        <v>0</v>
      </c>
      <c r="Q214" s="1">
        <f t="shared" si="29"/>
        <v>0</v>
      </c>
      <c r="R214" s="1">
        <f t="shared" si="30"/>
        <v>54438.84</v>
      </c>
      <c r="S214" s="6">
        <f t="shared" si="31"/>
        <v>10.770115000000001</v>
      </c>
    </row>
    <row r="215" spans="1:19">
      <c r="A215" t="s">
        <v>551</v>
      </c>
      <c r="B215" t="s">
        <v>1953</v>
      </c>
      <c r="C215" t="s">
        <v>93</v>
      </c>
      <c r="D215" s="12" t="s">
        <v>1070</v>
      </c>
      <c r="E215" s="1">
        <v>0</v>
      </c>
      <c r="F215" s="1">
        <f>VLOOKUP(A215,'ADM Data'!$A$2:$Q$357,11,FALSE)</f>
        <v>0.92222199999999999</v>
      </c>
      <c r="G215" s="1">
        <f>VLOOKUP(A215,'ADM Data'!$A$2:$Q$357,12,FALSE)</f>
        <v>13.005556</v>
      </c>
      <c r="H215" s="1">
        <f>VLOOKUP(A215,'ADM Data'!$A$2:$Q$357,13,FALSE)</f>
        <v>1.3055559999999999</v>
      </c>
      <c r="I215" s="1">
        <f>VLOOKUP(A215,'ADM Data'!$A$2:$Q$357,14,FALSE)</f>
        <v>0</v>
      </c>
      <c r="J215" s="1">
        <f>VLOOKUP(A215,'ADM Data'!$A$2:$Q$357,15,FALSE)</f>
        <v>0</v>
      </c>
      <c r="K215" s="1">
        <f>VLOOKUP(A215,'ADM Data'!$A$2:$Q$357,16,FALSE)</f>
        <v>1</v>
      </c>
      <c r="L215" s="1">
        <f t="shared" si="24"/>
        <v>1850.74</v>
      </c>
      <c r="M215" s="1">
        <f t="shared" si="25"/>
        <v>66230.67</v>
      </c>
      <c r="N215" s="1">
        <f t="shared" si="26"/>
        <v>15973.05</v>
      </c>
      <c r="O215" s="1">
        <f t="shared" si="27"/>
        <v>0</v>
      </c>
      <c r="P215" s="1">
        <f t="shared" si="28"/>
        <v>0</v>
      </c>
      <c r="Q215" s="1">
        <f t="shared" si="29"/>
        <v>32598.86</v>
      </c>
      <c r="R215" s="1">
        <f t="shared" si="30"/>
        <v>116653.32</v>
      </c>
      <c r="S215" s="6">
        <f t="shared" si="31"/>
        <v>16.233333999999999</v>
      </c>
    </row>
    <row r="216" spans="1:19">
      <c r="A216" t="s">
        <v>553</v>
      </c>
      <c r="B216" t="s">
        <v>2805</v>
      </c>
      <c r="C216" t="s">
        <v>555</v>
      </c>
      <c r="D216" s="12" t="s">
        <v>1070</v>
      </c>
      <c r="E216" s="1">
        <v>0</v>
      </c>
      <c r="F216" s="1">
        <f>VLOOKUP(A216,'ADM Data'!$A$2:$Q$357,11,FALSE)</f>
        <v>4</v>
      </c>
      <c r="G216" s="1">
        <f>VLOOKUP(A216,'ADM Data'!$A$2:$Q$357,12,FALSE)</f>
        <v>19.395796000000001</v>
      </c>
      <c r="H216" s="1">
        <f>VLOOKUP(A216,'ADM Data'!$A$2:$Q$357,13,FALSE)</f>
        <v>0</v>
      </c>
      <c r="I216" s="1">
        <f>VLOOKUP(A216,'ADM Data'!$A$2:$Q$357,14,FALSE)</f>
        <v>0</v>
      </c>
      <c r="J216" s="1">
        <f>VLOOKUP(A216,'ADM Data'!$A$2:$Q$357,15,FALSE)</f>
        <v>0</v>
      </c>
      <c r="K216" s="1">
        <f>VLOOKUP(A216,'ADM Data'!$A$2:$Q$357,16,FALSE)</f>
        <v>2.9505249999999998</v>
      </c>
      <c r="L216" s="1">
        <f t="shared" si="24"/>
        <v>8027.33</v>
      </c>
      <c r="M216" s="1">
        <f t="shared" si="25"/>
        <v>98772.91</v>
      </c>
      <c r="N216" s="1">
        <f t="shared" si="26"/>
        <v>0</v>
      </c>
      <c r="O216" s="1">
        <f t="shared" si="27"/>
        <v>0</v>
      </c>
      <c r="P216" s="1">
        <f t="shared" si="28"/>
        <v>0</v>
      </c>
      <c r="Q216" s="1">
        <f t="shared" si="29"/>
        <v>96183.76</v>
      </c>
      <c r="R216" s="1">
        <f t="shared" si="30"/>
        <v>202984</v>
      </c>
      <c r="S216" s="6">
        <f t="shared" si="31"/>
        <v>26.346321</v>
      </c>
    </row>
    <row r="217" spans="1:19">
      <c r="A217" t="s">
        <v>558</v>
      </c>
      <c r="B217" t="s">
        <v>559</v>
      </c>
      <c r="C217" t="s">
        <v>68</v>
      </c>
      <c r="D217" s="12" t="s">
        <v>1823</v>
      </c>
      <c r="E217" s="1">
        <v>0</v>
      </c>
      <c r="F217" s="1">
        <f>VLOOKUP(A217,'ADM Data'!$A$2:$Q$357,11,FALSE)</f>
        <v>0.39782600000000001</v>
      </c>
      <c r="G217" s="1">
        <f>VLOOKUP(A217,'ADM Data'!$A$2:$Q$357,12,FALSE)</f>
        <v>127.722942</v>
      </c>
      <c r="H217" s="1">
        <f>VLOOKUP(A217,'ADM Data'!$A$2:$Q$357,13,FALSE)</f>
        <v>8.1305960000000006</v>
      </c>
      <c r="I217" s="1">
        <f>VLOOKUP(A217,'ADM Data'!$A$2:$Q$357,14,FALSE)</f>
        <v>0</v>
      </c>
      <c r="J217" s="1">
        <f>VLOOKUP(A217,'ADM Data'!$A$2:$Q$357,15,FALSE)</f>
        <v>2.0835870000000001</v>
      </c>
      <c r="K217" s="1">
        <f>VLOOKUP(A217,'ADM Data'!$A$2:$Q$357,16,FALSE)</f>
        <v>14.674728</v>
      </c>
      <c r="L217" s="1">
        <f t="shared" si="24"/>
        <v>798.37</v>
      </c>
      <c r="M217" s="1">
        <f t="shared" si="25"/>
        <v>650427.91</v>
      </c>
      <c r="N217" s="1">
        <f t="shared" si="26"/>
        <v>99475.16</v>
      </c>
      <c r="O217" s="1">
        <f t="shared" si="27"/>
        <v>0</v>
      </c>
      <c r="P217" s="1">
        <f t="shared" si="28"/>
        <v>46072.78</v>
      </c>
      <c r="Q217" s="1">
        <f t="shared" si="29"/>
        <v>478379.47</v>
      </c>
      <c r="R217" s="1">
        <f t="shared" si="30"/>
        <v>1275153.69</v>
      </c>
      <c r="S217" s="6">
        <f t="shared" si="31"/>
        <v>153.00967899999998</v>
      </c>
    </row>
    <row r="218" spans="1:19">
      <c r="A218" t="s">
        <v>560</v>
      </c>
      <c r="B218" t="s">
        <v>561</v>
      </c>
      <c r="C218" t="s">
        <v>230</v>
      </c>
      <c r="D218" s="12" t="s">
        <v>1070</v>
      </c>
      <c r="E218" s="1">
        <v>0</v>
      </c>
      <c r="F218" s="1">
        <f>VLOOKUP(A218,'ADM Data'!$A$2:$Q$357,11,FALSE)</f>
        <v>0</v>
      </c>
      <c r="G218" s="1">
        <f>VLOOKUP(A218,'ADM Data'!$A$2:$Q$357,12,FALSE)</f>
        <v>140.96381299999999</v>
      </c>
      <c r="H218" s="1">
        <f>VLOOKUP(A218,'ADM Data'!$A$2:$Q$357,13,FALSE)</f>
        <v>25.132911</v>
      </c>
      <c r="I218" s="1">
        <f>VLOOKUP(A218,'ADM Data'!$A$2:$Q$357,14,FALSE)</f>
        <v>0</v>
      </c>
      <c r="J218" s="1">
        <f>VLOOKUP(A218,'ADM Data'!$A$2:$Q$357,15,FALSE)</f>
        <v>6.1538930000000001</v>
      </c>
      <c r="K218" s="1">
        <f>VLOOKUP(A218,'ADM Data'!$A$2:$Q$357,16,FALSE)</f>
        <v>7.4156180000000003</v>
      </c>
      <c r="L218" s="1">
        <f t="shared" si="24"/>
        <v>0</v>
      </c>
      <c r="M218" s="1">
        <f t="shared" si="25"/>
        <v>717856.92</v>
      </c>
      <c r="N218" s="1">
        <f t="shared" si="26"/>
        <v>307492.87</v>
      </c>
      <c r="O218" s="1">
        <f t="shared" si="27"/>
        <v>0</v>
      </c>
      <c r="P218" s="1">
        <f t="shared" si="28"/>
        <v>136076.35999999999</v>
      </c>
      <c r="Q218" s="1">
        <f t="shared" si="29"/>
        <v>241740.72</v>
      </c>
      <c r="R218" s="1">
        <f t="shared" si="30"/>
        <v>1403166.8699999999</v>
      </c>
      <c r="S218" s="6">
        <f t="shared" si="31"/>
        <v>179.666235</v>
      </c>
    </row>
    <row r="219" spans="1:19">
      <c r="A219" t="s">
        <v>564</v>
      </c>
      <c r="B219" t="s">
        <v>565</v>
      </c>
      <c r="C219" t="s">
        <v>80</v>
      </c>
      <c r="D219" s="12" t="s">
        <v>1070</v>
      </c>
      <c r="E219" s="1">
        <v>0</v>
      </c>
      <c r="F219" s="1">
        <f>VLOOKUP(A219,'ADM Data'!$A$2:$Q$357,11,FALSE)</f>
        <v>0</v>
      </c>
      <c r="G219" s="1">
        <f>VLOOKUP(A219,'ADM Data'!$A$2:$Q$357,12,FALSE)</f>
        <v>16.859687999999998</v>
      </c>
      <c r="H219" s="1">
        <f>VLOOKUP(A219,'ADM Data'!$A$2:$Q$357,13,FALSE)</f>
        <v>4.1319800000000004</v>
      </c>
      <c r="I219" s="1">
        <f>VLOOKUP(A219,'ADM Data'!$A$2:$Q$357,14,FALSE)</f>
        <v>0</v>
      </c>
      <c r="J219" s="1">
        <f>VLOOKUP(A219,'ADM Data'!$A$2:$Q$357,15,FALSE)</f>
        <v>0</v>
      </c>
      <c r="K219" s="1">
        <f>VLOOKUP(A219,'ADM Data'!$A$2:$Q$357,16,FALSE)</f>
        <v>2.322292</v>
      </c>
      <c r="L219" s="1">
        <f t="shared" si="24"/>
        <v>0</v>
      </c>
      <c r="M219" s="1">
        <f t="shared" si="25"/>
        <v>85857.81</v>
      </c>
      <c r="N219" s="1">
        <f t="shared" si="26"/>
        <v>50553.41</v>
      </c>
      <c r="O219" s="1">
        <f t="shared" si="27"/>
        <v>0</v>
      </c>
      <c r="P219" s="1">
        <f t="shared" si="28"/>
        <v>0</v>
      </c>
      <c r="Q219" s="1">
        <f t="shared" si="29"/>
        <v>75704.08</v>
      </c>
      <c r="R219" s="1">
        <f t="shared" si="30"/>
        <v>212115.3</v>
      </c>
      <c r="S219" s="6">
        <f t="shared" si="31"/>
        <v>23.313959999999998</v>
      </c>
    </row>
    <row r="220" spans="1:19">
      <c r="A220" t="s">
        <v>566</v>
      </c>
      <c r="B220" t="s">
        <v>2806</v>
      </c>
      <c r="C220" t="s">
        <v>93</v>
      </c>
      <c r="D220" s="12" t="s">
        <v>1070</v>
      </c>
      <c r="E220" s="1">
        <v>0</v>
      </c>
      <c r="F220" s="1">
        <f>VLOOKUP(A220,'ADM Data'!$A$2:$Q$357,11,FALSE)</f>
        <v>0</v>
      </c>
      <c r="G220" s="1">
        <f>VLOOKUP(A220,'ADM Data'!$A$2:$Q$357,12,FALSE)</f>
        <v>6.7021850000000001</v>
      </c>
      <c r="H220" s="1">
        <f>VLOOKUP(A220,'ADM Data'!$A$2:$Q$357,13,FALSE)</f>
        <v>0.82352899999999996</v>
      </c>
      <c r="I220" s="1">
        <f>VLOOKUP(A220,'ADM Data'!$A$2:$Q$357,14,FALSE)</f>
        <v>0</v>
      </c>
      <c r="J220" s="1">
        <f>VLOOKUP(A220,'ADM Data'!$A$2:$Q$357,15,FALSE)</f>
        <v>0</v>
      </c>
      <c r="K220" s="1">
        <f>VLOOKUP(A220,'ADM Data'!$A$2:$Q$357,16,FALSE)</f>
        <v>1.6941170000000001</v>
      </c>
      <c r="L220" s="1">
        <f t="shared" si="24"/>
        <v>0</v>
      </c>
      <c r="M220" s="1">
        <f t="shared" si="25"/>
        <v>34130.82</v>
      </c>
      <c r="N220" s="1">
        <f t="shared" si="26"/>
        <v>10075.61</v>
      </c>
      <c r="O220" s="1">
        <f t="shared" si="27"/>
        <v>0</v>
      </c>
      <c r="P220" s="1">
        <f t="shared" si="28"/>
        <v>0</v>
      </c>
      <c r="Q220" s="1">
        <f t="shared" si="29"/>
        <v>55226.29</v>
      </c>
      <c r="R220" s="1">
        <f t="shared" si="30"/>
        <v>99432.72</v>
      </c>
      <c r="S220" s="6">
        <f t="shared" si="31"/>
        <v>9.2198309999999992</v>
      </c>
    </row>
    <row r="221" spans="1:19">
      <c r="A221" t="s">
        <v>568</v>
      </c>
      <c r="B221" t="s">
        <v>1955</v>
      </c>
      <c r="C221" t="s">
        <v>93</v>
      </c>
      <c r="D221" s="12" t="s">
        <v>1070</v>
      </c>
      <c r="E221" s="1">
        <v>0</v>
      </c>
      <c r="F221" s="1">
        <f>VLOOKUP(A221,'ADM Data'!$A$2:$Q$357,11,FALSE)</f>
        <v>2.58046</v>
      </c>
      <c r="G221" s="1">
        <f>VLOOKUP(A221,'ADM Data'!$A$2:$Q$357,12,FALSE)</f>
        <v>25.758621000000002</v>
      </c>
      <c r="H221" s="1">
        <f>VLOOKUP(A221,'ADM Data'!$A$2:$Q$357,13,FALSE)</f>
        <v>0.86781600000000003</v>
      </c>
      <c r="I221" s="1">
        <f>VLOOKUP(A221,'ADM Data'!$A$2:$Q$357,14,FALSE)</f>
        <v>0</v>
      </c>
      <c r="J221" s="1">
        <f>VLOOKUP(A221,'ADM Data'!$A$2:$Q$357,15,FALSE)</f>
        <v>0</v>
      </c>
      <c r="K221" s="1">
        <f>VLOOKUP(A221,'ADM Data'!$A$2:$Q$357,16,FALSE)</f>
        <v>1</v>
      </c>
      <c r="L221" s="1">
        <f t="shared" si="24"/>
        <v>5178.55</v>
      </c>
      <c r="M221" s="1">
        <f t="shared" si="25"/>
        <v>131175.54</v>
      </c>
      <c r="N221" s="1">
        <f t="shared" si="26"/>
        <v>10617.44</v>
      </c>
      <c r="O221" s="1">
        <f t="shared" si="27"/>
        <v>0</v>
      </c>
      <c r="P221" s="1">
        <f t="shared" si="28"/>
        <v>0</v>
      </c>
      <c r="Q221" s="1">
        <f t="shared" si="29"/>
        <v>32598.86</v>
      </c>
      <c r="R221" s="1">
        <f t="shared" si="30"/>
        <v>179570.39</v>
      </c>
      <c r="S221" s="6">
        <f t="shared" si="31"/>
        <v>30.206897000000001</v>
      </c>
    </row>
    <row r="222" spans="1:19">
      <c r="A222" t="s">
        <v>570</v>
      </c>
      <c r="B222" t="s">
        <v>571</v>
      </c>
      <c r="C222" t="s">
        <v>93</v>
      </c>
      <c r="D222" s="12" t="s">
        <v>1070</v>
      </c>
      <c r="E222" s="1">
        <v>0</v>
      </c>
      <c r="F222" s="1">
        <f>VLOOKUP(A222,'ADM Data'!$A$2:$Q$357,11,FALSE)</f>
        <v>0</v>
      </c>
      <c r="G222" s="1">
        <f>VLOOKUP(A222,'ADM Data'!$A$2:$Q$357,12,FALSE)</f>
        <v>26.990290999999999</v>
      </c>
      <c r="H222" s="1">
        <f>VLOOKUP(A222,'ADM Data'!$A$2:$Q$357,13,FALSE)</f>
        <v>4.7233010000000002</v>
      </c>
      <c r="I222" s="1">
        <f>VLOOKUP(A222,'ADM Data'!$A$2:$Q$357,14,FALSE)</f>
        <v>0</v>
      </c>
      <c r="J222" s="1">
        <f>VLOOKUP(A222,'ADM Data'!$A$2:$Q$357,15,FALSE)</f>
        <v>0</v>
      </c>
      <c r="K222" s="1">
        <f>VLOOKUP(A222,'ADM Data'!$A$2:$Q$357,16,FALSE)</f>
        <v>2.8980579999999998</v>
      </c>
      <c r="L222" s="1">
        <f t="shared" si="24"/>
        <v>0</v>
      </c>
      <c r="M222" s="1">
        <f t="shared" si="25"/>
        <v>137447.81</v>
      </c>
      <c r="N222" s="1">
        <f t="shared" si="26"/>
        <v>57788.03</v>
      </c>
      <c r="O222" s="1">
        <f t="shared" si="27"/>
        <v>0</v>
      </c>
      <c r="P222" s="1">
        <f t="shared" si="28"/>
        <v>0</v>
      </c>
      <c r="Q222" s="1">
        <f t="shared" si="29"/>
        <v>94473.4</v>
      </c>
      <c r="R222" s="1">
        <f t="shared" si="30"/>
        <v>289709.24</v>
      </c>
      <c r="S222" s="6">
        <f t="shared" si="31"/>
        <v>34.611649999999997</v>
      </c>
    </row>
    <row r="223" spans="1:19">
      <c r="A223" t="s">
        <v>574</v>
      </c>
      <c r="B223" t="s">
        <v>575</v>
      </c>
      <c r="C223" t="s">
        <v>80</v>
      </c>
      <c r="D223" s="12" t="s">
        <v>1070</v>
      </c>
      <c r="E223" s="1">
        <v>0</v>
      </c>
      <c r="F223" s="1">
        <f>VLOOKUP(A223,'ADM Data'!$A$2:$Q$357,11,FALSE)</f>
        <v>0</v>
      </c>
      <c r="G223" s="1">
        <f>VLOOKUP(A223,'ADM Data'!$A$2:$Q$357,12,FALSE)</f>
        <v>69.209705999999997</v>
      </c>
      <c r="H223" s="1">
        <f>VLOOKUP(A223,'ADM Data'!$A$2:$Q$357,13,FALSE)</f>
        <v>13.558823</v>
      </c>
      <c r="I223" s="1">
        <f>VLOOKUP(A223,'ADM Data'!$A$2:$Q$357,14,FALSE)</f>
        <v>0.98235300000000003</v>
      </c>
      <c r="J223" s="1">
        <f>VLOOKUP(A223,'ADM Data'!$A$2:$Q$357,15,FALSE)</f>
        <v>0</v>
      </c>
      <c r="K223" s="1">
        <f>VLOOKUP(A223,'ADM Data'!$A$2:$Q$357,16,FALSE)</f>
        <v>1</v>
      </c>
      <c r="L223" s="1">
        <f t="shared" si="24"/>
        <v>0</v>
      </c>
      <c r="M223" s="1">
        <f t="shared" si="25"/>
        <v>352449.79</v>
      </c>
      <c r="N223" s="1">
        <f t="shared" si="26"/>
        <v>165887.73000000001</v>
      </c>
      <c r="O223" s="1">
        <f t="shared" si="27"/>
        <v>16040.132614863398</v>
      </c>
      <c r="P223" s="1">
        <f t="shared" si="28"/>
        <v>0</v>
      </c>
      <c r="Q223" s="1">
        <f t="shared" si="29"/>
        <v>32598.86</v>
      </c>
      <c r="R223" s="1">
        <f t="shared" si="30"/>
        <v>566976.51261486346</v>
      </c>
      <c r="S223" s="6">
        <f t="shared" si="31"/>
        <v>84.750882000000004</v>
      </c>
    </row>
    <row r="224" spans="1:19">
      <c r="A224" t="s">
        <v>576</v>
      </c>
      <c r="B224" t="s">
        <v>577</v>
      </c>
      <c r="C224" t="s">
        <v>98</v>
      </c>
      <c r="D224" s="12" t="s">
        <v>1070</v>
      </c>
      <c r="E224" s="1">
        <v>0</v>
      </c>
      <c r="F224" s="1">
        <f>VLOOKUP(A224,'ADM Data'!$A$2:$Q$357,11,FALSE)</f>
        <v>5.8720929999999996</v>
      </c>
      <c r="G224" s="1">
        <f>VLOOKUP(A224,'ADM Data'!$A$2:$Q$357,12,FALSE)</f>
        <v>28.773254999999999</v>
      </c>
      <c r="H224" s="1">
        <f>VLOOKUP(A224,'ADM Data'!$A$2:$Q$357,13,FALSE)</f>
        <v>2.0988370000000001</v>
      </c>
      <c r="I224" s="1">
        <f>VLOOKUP(A224,'ADM Data'!$A$2:$Q$357,14,FALSE)</f>
        <v>0</v>
      </c>
      <c r="J224" s="1">
        <f>VLOOKUP(A224,'ADM Data'!$A$2:$Q$357,15,FALSE)</f>
        <v>1.755814</v>
      </c>
      <c r="K224" s="1">
        <f>VLOOKUP(A224,'ADM Data'!$A$2:$Q$357,16,FALSE)</f>
        <v>0</v>
      </c>
      <c r="L224" s="1">
        <f t="shared" si="24"/>
        <v>11784.3</v>
      </c>
      <c r="M224" s="1">
        <f t="shared" si="25"/>
        <v>146527.54</v>
      </c>
      <c r="N224" s="1">
        <f t="shared" si="26"/>
        <v>25678.58</v>
      </c>
      <c r="O224" s="1">
        <f t="shared" si="27"/>
        <v>0</v>
      </c>
      <c r="P224" s="1">
        <f t="shared" si="28"/>
        <v>38824.980000000003</v>
      </c>
      <c r="Q224" s="1">
        <f t="shared" si="29"/>
        <v>0</v>
      </c>
      <c r="R224" s="1">
        <f t="shared" si="30"/>
        <v>222815.4</v>
      </c>
      <c r="S224" s="6">
        <f t="shared" si="31"/>
        <v>38.499999000000003</v>
      </c>
    </row>
    <row r="225" spans="1:19">
      <c r="A225" t="s">
        <v>578</v>
      </c>
      <c r="B225" t="s">
        <v>579</v>
      </c>
      <c r="C225" t="s">
        <v>93</v>
      </c>
      <c r="D225" s="12" t="s">
        <v>1070</v>
      </c>
      <c r="E225" s="1">
        <v>0</v>
      </c>
      <c r="F225" s="1">
        <f>VLOOKUP(A225,'ADM Data'!$A$2:$Q$357,11,FALSE)</f>
        <v>0</v>
      </c>
      <c r="G225" s="1">
        <f>VLOOKUP(A225,'ADM Data'!$A$2:$Q$357,12,FALSE)</f>
        <v>40.081316999999999</v>
      </c>
      <c r="H225" s="1">
        <f>VLOOKUP(A225,'ADM Data'!$A$2:$Q$357,13,FALSE)</f>
        <v>2.0500669999999999</v>
      </c>
      <c r="I225" s="1">
        <f>VLOOKUP(A225,'ADM Data'!$A$2:$Q$357,14,FALSE)</f>
        <v>0</v>
      </c>
      <c r="J225" s="1">
        <f>VLOOKUP(A225,'ADM Data'!$A$2:$Q$357,15,FALSE)</f>
        <v>0</v>
      </c>
      <c r="K225" s="1">
        <f>VLOOKUP(A225,'ADM Data'!$A$2:$Q$357,16,FALSE)</f>
        <v>4</v>
      </c>
      <c r="L225" s="1">
        <f t="shared" si="24"/>
        <v>0</v>
      </c>
      <c r="M225" s="1">
        <f t="shared" si="25"/>
        <v>204113.74</v>
      </c>
      <c r="N225" s="1">
        <f t="shared" si="26"/>
        <v>25081.89</v>
      </c>
      <c r="O225" s="1">
        <f t="shared" si="27"/>
        <v>0</v>
      </c>
      <c r="P225" s="1">
        <f t="shared" si="28"/>
        <v>0</v>
      </c>
      <c r="Q225" s="1">
        <f t="shared" si="29"/>
        <v>130395.46</v>
      </c>
      <c r="R225" s="1">
        <f t="shared" si="30"/>
        <v>359591.09</v>
      </c>
      <c r="S225" s="6">
        <f t="shared" si="31"/>
        <v>46.131383999999997</v>
      </c>
    </row>
    <row r="226" spans="1:19">
      <c r="A226" t="s">
        <v>580</v>
      </c>
      <c r="B226" t="s">
        <v>1956</v>
      </c>
      <c r="C226" t="s">
        <v>75</v>
      </c>
      <c r="D226" s="12" t="s">
        <v>1070</v>
      </c>
      <c r="E226" s="1">
        <v>0</v>
      </c>
      <c r="F226" s="1">
        <f>VLOOKUP(A226,'ADM Data'!$A$2:$Q$357,11,FALSE)</f>
        <v>1.9651160000000001</v>
      </c>
      <c r="G226" s="1">
        <f>VLOOKUP(A226,'ADM Data'!$A$2:$Q$357,12,FALSE)</f>
        <v>18.697675</v>
      </c>
      <c r="H226" s="1">
        <f>VLOOKUP(A226,'ADM Data'!$A$2:$Q$357,13,FALSE)</f>
        <v>0.27906999999999998</v>
      </c>
      <c r="I226" s="1">
        <f>VLOOKUP(A226,'ADM Data'!$A$2:$Q$357,14,FALSE)</f>
        <v>0</v>
      </c>
      <c r="J226" s="1">
        <f>VLOOKUP(A226,'ADM Data'!$A$2:$Q$357,15,FALSE)</f>
        <v>0</v>
      </c>
      <c r="K226" s="1">
        <f>VLOOKUP(A226,'ADM Data'!$A$2:$Q$357,16,FALSE)</f>
        <v>0.97092999999999996</v>
      </c>
      <c r="L226" s="1">
        <f t="shared" si="24"/>
        <v>3943.66</v>
      </c>
      <c r="M226" s="1">
        <f t="shared" si="25"/>
        <v>95217.74</v>
      </c>
      <c r="N226" s="1">
        <f t="shared" si="26"/>
        <v>3414.33</v>
      </c>
      <c r="O226" s="1">
        <f t="shared" si="27"/>
        <v>0</v>
      </c>
      <c r="P226" s="1">
        <f t="shared" si="28"/>
        <v>0</v>
      </c>
      <c r="Q226" s="1">
        <f t="shared" si="29"/>
        <v>31651.22</v>
      </c>
      <c r="R226" s="1">
        <f t="shared" si="30"/>
        <v>134226.95000000001</v>
      </c>
      <c r="S226" s="6">
        <f t="shared" si="31"/>
        <v>21.912790999999999</v>
      </c>
    </row>
    <row r="227" spans="1:19">
      <c r="A227" t="s">
        <v>582</v>
      </c>
      <c r="B227" t="s">
        <v>1957</v>
      </c>
      <c r="C227" t="s">
        <v>93</v>
      </c>
      <c r="D227" s="12" t="s">
        <v>1070</v>
      </c>
      <c r="E227" s="1">
        <v>0</v>
      </c>
      <c r="F227" s="1">
        <f>VLOOKUP(A227,'ADM Data'!$A$2:$Q$357,11,FALSE)</f>
        <v>0</v>
      </c>
      <c r="G227" s="1">
        <f>VLOOKUP(A227,'ADM Data'!$A$2:$Q$357,12,FALSE)</f>
        <v>0</v>
      </c>
      <c r="H227" s="1">
        <f>VLOOKUP(A227,'ADM Data'!$A$2:$Q$357,13,FALSE)</f>
        <v>0</v>
      </c>
      <c r="I227" s="1">
        <f>VLOOKUP(A227,'ADM Data'!$A$2:$Q$357,14,FALSE)</f>
        <v>0</v>
      </c>
      <c r="J227" s="1">
        <f>VLOOKUP(A227,'ADM Data'!$A$2:$Q$357,15,FALSE)</f>
        <v>0</v>
      </c>
      <c r="K227" s="1">
        <f>VLOOKUP(A227,'ADM Data'!$A$2:$Q$357,16,FALSE)</f>
        <v>0</v>
      </c>
      <c r="L227" s="1">
        <f t="shared" si="24"/>
        <v>0</v>
      </c>
      <c r="M227" s="1">
        <f t="shared" si="25"/>
        <v>0</v>
      </c>
      <c r="N227" s="1">
        <f t="shared" si="26"/>
        <v>0</v>
      </c>
      <c r="O227" s="1">
        <f t="shared" si="27"/>
        <v>0</v>
      </c>
      <c r="P227" s="1">
        <f t="shared" si="28"/>
        <v>0</v>
      </c>
      <c r="Q227" s="1">
        <f t="shared" si="29"/>
        <v>0</v>
      </c>
      <c r="R227" s="1">
        <f t="shared" si="30"/>
        <v>0</v>
      </c>
      <c r="S227" s="6">
        <f t="shared" si="31"/>
        <v>0</v>
      </c>
    </row>
    <row r="228" spans="1:19">
      <c r="A228" t="s">
        <v>584</v>
      </c>
      <c r="B228" t="s">
        <v>2807</v>
      </c>
      <c r="C228" t="s">
        <v>72</v>
      </c>
      <c r="D228" s="12" t="s">
        <v>1070</v>
      </c>
      <c r="E228" s="1">
        <v>0</v>
      </c>
      <c r="F228" s="1">
        <f>VLOOKUP(A228,'ADM Data'!$A$2:$Q$357,11,FALSE)</f>
        <v>0</v>
      </c>
      <c r="G228" s="1">
        <f>VLOOKUP(A228,'ADM Data'!$A$2:$Q$357,12,FALSE)</f>
        <v>8.8607600000000009</v>
      </c>
      <c r="H228" s="1">
        <f>VLOOKUP(A228,'ADM Data'!$A$2:$Q$357,13,FALSE)</f>
        <v>0</v>
      </c>
      <c r="I228" s="1">
        <f>VLOOKUP(A228,'ADM Data'!$A$2:$Q$357,14,FALSE)</f>
        <v>0</v>
      </c>
      <c r="J228" s="1">
        <f>VLOOKUP(A228,'ADM Data'!$A$2:$Q$357,15,FALSE)</f>
        <v>1.443038</v>
      </c>
      <c r="K228" s="1">
        <f>VLOOKUP(A228,'ADM Data'!$A$2:$Q$357,16,FALSE)</f>
        <v>0</v>
      </c>
      <c r="L228" s="1">
        <f t="shared" si="24"/>
        <v>0</v>
      </c>
      <c r="M228" s="1">
        <f t="shared" si="25"/>
        <v>45123.34</v>
      </c>
      <c r="N228" s="1">
        <f t="shared" si="26"/>
        <v>0</v>
      </c>
      <c r="O228" s="1">
        <f t="shared" si="27"/>
        <v>0</v>
      </c>
      <c r="P228" s="1">
        <f t="shared" si="28"/>
        <v>31908.799999999999</v>
      </c>
      <c r="Q228" s="1">
        <f t="shared" si="29"/>
        <v>0</v>
      </c>
      <c r="R228" s="1">
        <f t="shared" si="30"/>
        <v>77032.14</v>
      </c>
      <c r="S228" s="6">
        <f t="shared" si="31"/>
        <v>10.303798</v>
      </c>
    </row>
    <row r="229" spans="1:19">
      <c r="A229" t="s">
        <v>586</v>
      </c>
      <c r="B229" t="s">
        <v>587</v>
      </c>
      <c r="C229" t="s">
        <v>98</v>
      </c>
      <c r="D229" s="12" t="s">
        <v>1070</v>
      </c>
      <c r="E229" s="1">
        <v>0</v>
      </c>
      <c r="F229" s="1">
        <f>VLOOKUP(A229,'ADM Data'!$A$2:$Q$357,11,FALSE)</f>
        <v>0</v>
      </c>
      <c r="G229" s="1">
        <f>VLOOKUP(A229,'ADM Data'!$A$2:$Q$357,12,FALSE)</f>
        <v>22.050315000000001</v>
      </c>
      <c r="H229" s="1">
        <f>VLOOKUP(A229,'ADM Data'!$A$2:$Q$357,13,FALSE)</f>
        <v>0.93710700000000002</v>
      </c>
      <c r="I229" s="1">
        <f>VLOOKUP(A229,'ADM Data'!$A$2:$Q$357,14,FALSE)</f>
        <v>0</v>
      </c>
      <c r="J229" s="1">
        <f>VLOOKUP(A229,'ADM Data'!$A$2:$Q$357,15,FALSE)</f>
        <v>0</v>
      </c>
      <c r="K229" s="1">
        <f>VLOOKUP(A229,'ADM Data'!$A$2:$Q$357,16,FALSE)</f>
        <v>1</v>
      </c>
      <c r="L229" s="1">
        <f t="shared" si="24"/>
        <v>0</v>
      </c>
      <c r="M229" s="1">
        <f t="shared" si="25"/>
        <v>112291.03</v>
      </c>
      <c r="N229" s="1">
        <f t="shared" si="26"/>
        <v>11465.19</v>
      </c>
      <c r="O229" s="1">
        <f t="shared" si="27"/>
        <v>0</v>
      </c>
      <c r="P229" s="1">
        <f t="shared" si="28"/>
        <v>0</v>
      </c>
      <c r="Q229" s="1">
        <f t="shared" si="29"/>
        <v>32598.86</v>
      </c>
      <c r="R229" s="1">
        <f t="shared" si="30"/>
        <v>156355.08000000002</v>
      </c>
      <c r="S229" s="6">
        <f t="shared" si="31"/>
        <v>23.987422000000002</v>
      </c>
    </row>
    <row r="230" spans="1:19">
      <c r="A230" t="s">
        <v>588</v>
      </c>
      <c r="B230" t="s">
        <v>1959</v>
      </c>
      <c r="C230" t="s">
        <v>590</v>
      </c>
      <c r="D230" s="12" t="s">
        <v>1070</v>
      </c>
      <c r="E230" s="1">
        <v>0</v>
      </c>
      <c r="F230" s="1">
        <f>VLOOKUP(A230,'ADM Data'!$A$2:$Q$357,11,FALSE)</f>
        <v>0</v>
      </c>
      <c r="G230" s="1">
        <f>VLOOKUP(A230,'ADM Data'!$A$2:$Q$357,12,FALSE)</f>
        <v>101.01418700000001</v>
      </c>
      <c r="H230" s="1">
        <f>VLOOKUP(A230,'ADM Data'!$A$2:$Q$357,13,FALSE)</f>
        <v>4.1566270000000003</v>
      </c>
      <c r="I230" s="1">
        <f>VLOOKUP(A230,'ADM Data'!$A$2:$Q$357,14,FALSE)</f>
        <v>0</v>
      </c>
      <c r="J230" s="1">
        <f>VLOOKUP(A230,'ADM Data'!$A$2:$Q$357,15,FALSE)</f>
        <v>1</v>
      </c>
      <c r="K230" s="1">
        <f>VLOOKUP(A230,'ADM Data'!$A$2:$Q$357,16,FALSE)</f>
        <v>2</v>
      </c>
      <c r="L230" s="1">
        <f t="shared" si="24"/>
        <v>0</v>
      </c>
      <c r="M230" s="1">
        <f t="shared" si="25"/>
        <v>514413.82</v>
      </c>
      <c r="N230" s="1">
        <f t="shared" si="26"/>
        <v>50854.96</v>
      </c>
      <c r="O230" s="1">
        <f t="shared" si="27"/>
        <v>0</v>
      </c>
      <c r="P230" s="1">
        <f t="shared" si="28"/>
        <v>22112.240000000002</v>
      </c>
      <c r="Q230" s="1">
        <f t="shared" si="29"/>
        <v>65197.73</v>
      </c>
      <c r="R230" s="1">
        <f t="shared" si="30"/>
        <v>652578.75</v>
      </c>
      <c r="S230" s="6">
        <f t="shared" si="31"/>
        <v>108.17081400000001</v>
      </c>
    </row>
    <row r="231" spans="1:19">
      <c r="A231" t="s">
        <v>591</v>
      </c>
      <c r="B231" t="s">
        <v>1960</v>
      </c>
      <c r="C231" t="s">
        <v>555</v>
      </c>
      <c r="D231" s="12" t="s">
        <v>1070</v>
      </c>
      <c r="E231" s="1">
        <v>0</v>
      </c>
      <c r="F231" s="1">
        <f>VLOOKUP(A231,'ADM Data'!$A$2:$Q$357,11,FALSE)</f>
        <v>0</v>
      </c>
      <c r="G231" s="1">
        <f>VLOOKUP(A231,'ADM Data'!$A$2:$Q$357,12,FALSE)</f>
        <v>201.96587199999999</v>
      </c>
      <c r="H231" s="1">
        <f>VLOOKUP(A231,'ADM Data'!$A$2:$Q$357,13,FALSE)</f>
        <v>31.771417</v>
      </c>
      <c r="I231" s="1">
        <f>VLOOKUP(A231,'ADM Data'!$A$2:$Q$357,14,FALSE)</f>
        <v>0</v>
      </c>
      <c r="J231" s="1">
        <f>VLOOKUP(A231,'ADM Data'!$A$2:$Q$357,15,FALSE)</f>
        <v>0</v>
      </c>
      <c r="K231" s="1">
        <f>VLOOKUP(A231,'ADM Data'!$A$2:$Q$357,16,FALSE)</f>
        <v>8.9428570000000001</v>
      </c>
      <c r="L231" s="1">
        <f t="shared" si="24"/>
        <v>0</v>
      </c>
      <c r="M231" s="1">
        <f t="shared" si="25"/>
        <v>1028509.35</v>
      </c>
      <c r="N231" s="1">
        <f t="shared" si="26"/>
        <v>388712.8</v>
      </c>
      <c r="O231" s="1">
        <f t="shared" si="27"/>
        <v>0</v>
      </c>
      <c r="P231" s="1">
        <f t="shared" si="28"/>
        <v>0</v>
      </c>
      <c r="Q231" s="1">
        <f t="shared" si="29"/>
        <v>291526.98</v>
      </c>
      <c r="R231" s="1">
        <f t="shared" si="30"/>
        <v>1708749.13</v>
      </c>
      <c r="S231" s="6">
        <f t="shared" si="31"/>
        <v>242.68014599999998</v>
      </c>
    </row>
    <row r="232" spans="1:19">
      <c r="A232" t="s">
        <v>593</v>
      </c>
      <c r="B232" t="s">
        <v>594</v>
      </c>
      <c r="C232" t="s">
        <v>108</v>
      </c>
      <c r="D232" s="12" t="s">
        <v>1070</v>
      </c>
      <c r="E232" s="1">
        <v>0</v>
      </c>
      <c r="F232" s="1">
        <f>VLOOKUP(A232,'ADM Data'!$A$2:$Q$357,11,FALSE)</f>
        <v>2</v>
      </c>
      <c r="G232" s="1">
        <f>VLOOKUP(A232,'ADM Data'!$A$2:$Q$357,12,FALSE)</f>
        <v>12.233236</v>
      </c>
      <c r="H232" s="1">
        <f>VLOOKUP(A232,'ADM Data'!$A$2:$Q$357,13,FALSE)</f>
        <v>0</v>
      </c>
      <c r="I232" s="1">
        <f>VLOOKUP(A232,'ADM Data'!$A$2:$Q$357,14,FALSE)</f>
        <v>0</v>
      </c>
      <c r="J232" s="1">
        <f>VLOOKUP(A232,'ADM Data'!$A$2:$Q$357,15,FALSE)</f>
        <v>0</v>
      </c>
      <c r="K232" s="1">
        <f>VLOOKUP(A232,'ADM Data'!$A$2:$Q$357,16,FALSE)</f>
        <v>3</v>
      </c>
      <c r="L232" s="1">
        <f t="shared" si="24"/>
        <v>4013.66</v>
      </c>
      <c r="M232" s="1">
        <f t="shared" si="25"/>
        <v>62297.64</v>
      </c>
      <c r="N232" s="1">
        <f t="shared" si="26"/>
        <v>0</v>
      </c>
      <c r="O232" s="1">
        <f t="shared" si="27"/>
        <v>0</v>
      </c>
      <c r="P232" s="1">
        <f t="shared" si="28"/>
        <v>0</v>
      </c>
      <c r="Q232" s="1">
        <f t="shared" si="29"/>
        <v>97796.59</v>
      </c>
      <c r="R232" s="1">
        <f t="shared" si="30"/>
        <v>164107.89000000001</v>
      </c>
      <c r="S232" s="6">
        <f t="shared" si="31"/>
        <v>17.233235999999998</v>
      </c>
    </row>
    <row r="233" spans="1:19">
      <c r="A233" t="s">
        <v>596</v>
      </c>
      <c r="B233" t="s">
        <v>1961</v>
      </c>
      <c r="C233" t="s">
        <v>68</v>
      </c>
      <c r="D233" s="12" t="s">
        <v>1070</v>
      </c>
      <c r="E233" s="1">
        <v>0</v>
      </c>
      <c r="F233" s="1">
        <f>VLOOKUP(A233,'ADM Data'!$A$2:$Q$357,11,FALSE)</f>
        <v>3.8680210000000002</v>
      </c>
      <c r="G233" s="1">
        <f>VLOOKUP(A233,'ADM Data'!$A$2:$Q$357,12,FALSE)</f>
        <v>30.817259</v>
      </c>
      <c r="H233" s="1">
        <f>VLOOKUP(A233,'ADM Data'!$A$2:$Q$357,13,FALSE)</f>
        <v>1</v>
      </c>
      <c r="I233" s="1">
        <f>VLOOKUP(A233,'ADM Data'!$A$2:$Q$357,14,FALSE)</f>
        <v>0</v>
      </c>
      <c r="J233" s="1">
        <f>VLOOKUP(A233,'ADM Data'!$A$2:$Q$357,15,FALSE)</f>
        <v>0</v>
      </c>
      <c r="K233" s="1">
        <f>VLOOKUP(A233,'ADM Data'!$A$2:$Q$357,16,FALSE)</f>
        <v>3.7868019999999998</v>
      </c>
      <c r="L233" s="1">
        <f t="shared" si="24"/>
        <v>7762.47</v>
      </c>
      <c r="M233" s="1">
        <f t="shared" si="25"/>
        <v>156936.60999999999</v>
      </c>
      <c r="N233" s="1">
        <f t="shared" si="26"/>
        <v>12234.67</v>
      </c>
      <c r="O233" s="1">
        <f t="shared" si="27"/>
        <v>0</v>
      </c>
      <c r="P233" s="1">
        <f t="shared" si="28"/>
        <v>0</v>
      </c>
      <c r="Q233" s="1">
        <f t="shared" si="29"/>
        <v>123445.44</v>
      </c>
      <c r="R233" s="1">
        <f t="shared" si="30"/>
        <v>300379.19</v>
      </c>
      <c r="S233" s="6">
        <f t="shared" si="31"/>
        <v>39.472082</v>
      </c>
    </row>
    <row r="234" spans="1:19">
      <c r="A234" t="s">
        <v>598</v>
      </c>
      <c r="B234" t="s">
        <v>599</v>
      </c>
      <c r="C234" t="s">
        <v>111</v>
      </c>
      <c r="D234" s="12" t="s">
        <v>1070</v>
      </c>
      <c r="E234" s="1">
        <v>0</v>
      </c>
      <c r="F234" s="1">
        <f>VLOOKUP(A234,'ADM Data'!$A$2:$Q$357,11,FALSE)</f>
        <v>4.1812870000000002</v>
      </c>
      <c r="G234" s="1">
        <f>VLOOKUP(A234,'ADM Data'!$A$2:$Q$357,12,FALSE)</f>
        <v>9.2690049999999999</v>
      </c>
      <c r="H234" s="1">
        <f>VLOOKUP(A234,'ADM Data'!$A$2:$Q$357,13,FALSE)</f>
        <v>0</v>
      </c>
      <c r="I234" s="1">
        <f>VLOOKUP(A234,'ADM Data'!$A$2:$Q$357,14,FALSE)</f>
        <v>0</v>
      </c>
      <c r="J234" s="1">
        <f>VLOOKUP(A234,'ADM Data'!$A$2:$Q$357,15,FALSE)</f>
        <v>0.95321599999999995</v>
      </c>
      <c r="K234" s="1">
        <f>VLOOKUP(A234,'ADM Data'!$A$2:$Q$357,16,FALSE)</f>
        <v>0.95321599999999995</v>
      </c>
      <c r="L234" s="1">
        <f t="shared" si="24"/>
        <v>8391.14</v>
      </c>
      <c r="M234" s="1">
        <f t="shared" si="25"/>
        <v>47202.32</v>
      </c>
      <c r="N234" s="1">
        <f t="shared" si="26"/>
        <v>0</v>
      </c>
      <c r="O234" s="1">
        <f t="shared" si="27"/>
        <v>0</v>
      </c>
      <c r="P234" s="1">
        <f t="shared" si="28"/>
        <v>21077.74</v>
      </c>
      <c r="Q234" s="1">
        <f t="shared" si="29"/>
        <v>31073.759999999998</v>
      </c>
      <c r="R234" s="1">
        <f t="shared" si="30"/>
        <v>107744.95999999999</v>
      </c>
      <c r="S234" s="6">
        <f t="shared" si="31"/>
        <v>15.356724</v>
      </c>
    </row>
    <row r="235" spans="1:19">
      <c r="A235" t="s">
        <v>600</v>
      </c>
      <c r="B235" t="s">
        <v>1962</v>
      </c>
      <c r="C235" t="s">
        <v>68</v>
      </c>
      <c r="D235" s="12" t="s">
        <v>1070</v>
      </c>
      <c r="E235" s="1">
        <v>0</v>
      </c>
      <c r="F235" s="1">
        <f>VLOOKUP(A235,'ADM Data'!$A$2:$Q$357,11,FALSE)</f>
        <v>3.9545460000000001</v>
      </c>
      <c r="G235" s="1">
        <f>VLOOKUP(A235,'ADM Data'!$A$2:$Q$357,12,FALSE)</f>
        <v>51.680371000000001</v>
      </c>
      <c r="H235" s="1">
        <f>VLOOKUP(A235,'ADM Data'!$A$2:$Q$357,13,FALSE)</f>
        <v>3.8636360000000001</v>
      </c>
      <c r="I235" s="1">
        <f>VLOOKUP(A235,'ADM Data'!$A$2:$Q$357,14,FALSE)</f>
        <v>0</v>
      </c>
      <c r="J235" s="1">
        <f>VLOOKUP(A235,'ADM Data'!$A$2:$Q$357,15,FALSE)</f>
        <v>1</v>
      </c>
      <c r="K235" s="1">
        <f>VLOOKUP(A235,'ADM Data'!$A$2:$Q$357,16,FALSE)</f>
        <v>3.5852279999999999</v>
      </c>
      <c r="L235" s="1">
        <f t="shared" si="24"/>
        <v>7936.11</v>
      </c>
      <c r="M235" s="1">
        <f t="shared" si="25"/>
        <v>263181.81</v>
      </c>
      <c r="N235" s="1">
        <f t="shared" si="26"/>
        <v>47270.31</v>
      </c>
      <c r="O235" s="1">
        <f t="shared" si="27"/>
        <v>0</v>
      </c>
      <c r="P235" s="1">
        <f t="shared" si="28"/>
        <v>22112.240000000002</v>
      </c>
      <c r="Q235" s="1">
        <f t="shared" si="29"/>
        <v>116874.36</v>
      </c>
      <c r="R235" s="1">
        <f t="shared" si="30"/>
        <v>457374.82999999996</v>
      </c>
      <c r="S235" s="6">
        <f t="shared" si="31"/>
        <v>64.083781000000002</v>
      </c>
    </row>
    <row r="236" spans="1:19">
      <c r="A236" t="s">
        <v>602</v>
      </c>
      <c r="B236" t="s">
        <v>603</v>
      </c>
      <c r="C236" t="s">
        <v>75</v>
      </c>
      <c r="D236" s="12" t="s">
        <v>1070</v>
      </c>
      <c r="E236" s="1">
        <v>0</v>
      </c>
      <c r="F236" s="1">
        <f>VLOOKUP(A236,'ADM Data'!$A$2:$Q$357,11,FALSE)</f>
        <v>27.278487999999999</v>
      </c>
      <c r="G236" s="1">
        <f>VLOOKUP(A236,'ADM Data'!$A$2:$Q$357,12,FALSE)</f>
        <v>37.274939000000003</v>
      </c>
      <c r="H236" s="1">
        <f>VLOOKUP(A236,'ADM Data'!$A$2:$Q$357,13,FALSE)</f>
        <v>2</v>
      </c>
      <c r="I236" s="1">
        <f>VLOOKUP(A236,'ADM Data'!$A$2:$Q$357,14,FALSE)</f>
        <v>1</v>
      </c>
      <c r="J236" s="1">
        <f>VLOOKUP(A236,'ADM Data'!$A$2:$Q$357,15,FALSE)</f>
        <v>0</v>
      </c>
      <c r="K236" s="1">
        <f>VLOOKUP(A236,'ADM Data'!$A$2:$Q$357,16,FALSE)</f>
        <v>3.9696009999999999</v>
      </c>
      <c r="L236" s="1">
        <f t="shared" si="24"/>
        <v>54743.34</v>
      </c>
      <c r="M236" s="1">
        <f t="shared" si="25"/>
        <v>189822.28</v>
      </c>
      <c r="N236" s="1">
        <f t="shared" si="26"/>
        <v>24469.34</v>
      </c>
      <c r="O236" s="1">
        <f t="shared" si="27"/>
        <v>16328.277732000002</v>
      </c>
      <c r="P236" s="1">
        <f t="shared" si="28"/>
        <v>0</v>
      </c>
      <c r="Q236" s="1">
        <f t="shared" si="29"/>
        <v>129404.48</v>
      </c>
      <c r="R236" s="1">
        <f t="shared" si="30"/>
        <v>414767.71773199999</v>
      </c>
      <c r="S236" s="6">
        <f t="shared" si="31"/>
        <v>71.523027999999996</v>
      </c>
    </row>
    <row r="237" spans="1:19">
      <c r="A237" t="s">
        <v>1964</v>
      </c>
      <c r="B237" t="s">
        <v>1965</v>
      </c>
      <c r="C237" t="s">
        <v>324</v>
      </c>
      <c r="D237" s="12" t="s">
        <v>807</v>
      </c>
      <c r="E237" s="1">
        <v>0</v>
      </c>
      <c r="F237" s="1">
        <f>VLOOKUP(A237,'ADM Data'!$A$2:$Q$357,11,FALSE)</f>
        <v>1</v>
      </c>
      <c r="G237" s="1">
        <f>VLOOKUP(A237,'ADM Data'!$A$2:$Q$357,12,FALSE)</f>
        <v>20.124998999999999</v>
      </c>
      <c r="H237" s="1">
        <f>VLOOKUP(A237,'ADM Data'!$A$2:$Q$357,13,FALSE)</f>
        <v>2</v>
      </c>
      <c r="I237" s="1">
        <f>VLOOKUP(A237,'ADM Data'!$A$2:$Q$357,14,FALSE)</f>
        <v>0</v>
      </c>
      <c r="J237" s="1">
        <f>VLOOKUP(A237,'ADM Data'!$A$2:$Q$357,15,FALSE)</f>
        <v>1</v>
      </c>
      <c r="K237" s="1">
        <f>VLOOKUP(A237,'ADM Data'!$A$2:$Q$357,16,FALSE)</f>
        <v>4.6071429999999998</v>
      </c>
      <c r="L237" s="1">
        <f t="shared" si="24"/>
        <v>2006.83</v>
      </c>
      <c r="M237" s="1">
        <f t="shared" si="25"/>
        <v>102486.37</v>
      </c>
      <c r="N237" s="1">
        <f t="shared" si="26"/>
        <v>24469.34</v>
      </c>
      <c r="O237" s="1">
        <f t="shared" si="27"/>
        <v>0</v>
      </c>
      <c r="P237" s="1">
        <f t="shared" si="28"/>
        <v>22112.240000000002</v>
      </c>
      <c r="Q237" s="1">
        <f t="shared" si="29"/>
        <v>150187.63</v>
      </c>
      <c r="R237" s="1">
        <f t="shared" si="30"/>
        <v>301262.41000000003</v>
      </c>
      <c r="S237" s="6">
        <f t="shared" si="31"/>
        <v>28.732142</v>
      </c>
    </row>
    <row r="238" spans="1:19">
      <c r="A238" t="s">
        <v>606</v>
      </c>
      <c r="B238" t="s">
        <v>607</v>
      </c>
      <c r="C238" t="s">
        <v>75</v>
      </c>
      <c r="D238" s="12" t="s">
        <v>1070</v>
      </c>
      <c r="E238" s="1">
        <v>0</v>
      </c>
      <c r="F238" s="1">
        <f>VLOOKUP(A238,'ADM Data'!$A$2:$Q$357,11,FALSE)</f>
        <v>10.212364000000001</v>
      </c>
      <c r="G238" s="1">
        <f>VLOOKUP(A238,'ADM Data'!$A$2:$Q$357,12,FALSE)</f>
        <v>105.79370299999999</v>
      </c>
      <c r="H238" s="1">
        <f>VLOOKUP(A238,'ADM Data'!$A$2:$Q$357,13,FALSE)</f>
        <v>5.8058940000000003</v>
      </c>
      <c r="I238" s="1">
        <f>VLOOKUP(A238,'ADM Data'!$A$2:$Q$357,14,FALSE)</f>
        <v>2</v>
      </c>
      <c r="J238" s="1">
        <f>VLOOKUP(A238,'ADM Data'!$A$2:$Q$357,15,FALSE)</f>
        <v>0.270339</v>
      </c>
      <c r="K238" s="1">
        <f>VLOOKUP(A238,'ADM Data'!$A$2:$Q$357,16,FALSE)</f>
        <v>6.2885970000000002</v>
      </c>
      <c r="L238" s="1">
        <f t="shared" si="24"/>
        <v>20494.5</v>
      </c>
      <c r="M238" s="1">
        <f t="shared" si="25"/>
        <v>538753.46</v>
      </c>
      <c r="N238" s="1">
        <f t="shared" si="26"/>
        <v>71033.2</v>
      </c>
      <c r="O238" s="1">
        <f t="shared" si="27"/>
        <v>32656.555464000005</v>
      </c>
      <c r="P238" s="1">
        <f t="shared" si="28"/>
        <v>5977.8</v>
      </c>
      <c r="Q238" s="1">
        <f t="shared" si="29"/>
        <v>205001.12</v>
      </c>
      <c r="R238" s="1">
        <f t="shared" si="30"/>
        <v>873916.63546399993</v>
      </c>
      <c r="S238" s="6">
        <f t="shared" si="31"/>
        <v>130.37089700000001</v>
      </c>
    </row>
    <row r="239" spans="1:19">
      <c r="A239" t="s">
        <v>608</v>
      </c>
      <c r="B239" t="s">
        <v>609</v>
      </c>
      <c r="C239" t="s">
        <v>93</v>
      </c>
      <c r="D239" s="12" t="s">
        <v>1070</v>
      </c>
      <c r="E239" s="1">
        <v>0</v>
      </c>
      <c r="F239" s="1">
        <f>VLOOKUP(A239,'ADM Data'!$A$2:$Q$357,11,FALSE)</f>
        <v>0</v>
      </c>
      <c r="G239" s="1">
        <f>VLOOKUP(A239,'ADM Data'!$A$2:$Q$357,12,FALSE)</f>
        <v>7.1419750000000004</v>
      </c>
      <c r="H239" s="1">
        <f>VLOOKUP(A239,'ADM Data'!$A$2:$Q$357,13,FALSE)</f>
        <v>0</v>
      </c>
      <c r="I239" s="1">
        <f>VLOOKUP(A239,'ADM Data'!$A$2:$Q$357,14,FALSE)</f>
        <v>0</v>
      </c>
      <c r="J239" s="1">
        <f>VLOOKUP(A239,'ADM Data'!$A$2:$Q$357,15,FALSE)</f>
        <v>0</v>
      </c>
      <c r="K239" s="1">
        <f>VLOOKUP(A239,'ADM Data'!$A$2:$Q$357,16,FALSE)</f>
        <v>1</v>
      </c>
      <c r="L239" s="1">
        <f t="shared" si="24"/>
        <v>0</v>
      </c>
      <c r="M239" s="1">
        <f t="shared" si="25"/>
        <v>36370.44</v>
      </c>
      <c r="N239" s="1">
        <f t="shared" si="26"/>
        <v>0</v>
      </c>
      <c r="O239" s="1">
        <f t="shared" si="27"/>
        <v>0</v>
      </c>
      <c r="P239" s="1">
        <f t="shared" si="28"/>
        <v>0</v>
      </c>
      <c r="Q239" s="1">
        <f t="shared" si="29"/>
        <v>32598.86</v>
      </c>
      <c r="R239" s="1">
        <f t="shared" si="30"/>
        <v>68969.3</v>
      </c>
      <c r="S239" s="6">
        <f t="shared" si="31"/>
        <v>8.1419750000000004</v>
      </c>
    </row>
    <row r="240" spans="1:19">
      <c r="A240" t="s">
        <v>610</v>
      </c>
      <c r="B240" t="s">
        <v>611</v>
      </c>
      <c r="C240" t="s">
        <v>80</v>
      </c>
      <c r="D240" s="12" t="s">
        <v>1070</v>
      </c>
      <c r="E240" s="1">
        <v>0</v>
      </c>
      <c r="F240" s="1">
        <f>VLOOKUP(A240,'ADM Data'!$A$2:$Q$357,11,FALSE)</f>
        <v>2.7633139999999998</v>
      </c>
      <c r="G240" s="1">
        <f>VLOOKUP(A240,'ADM Data'!$A$2:$Q$357,12,FALSE)</f>
        <v>0.76825600000000005</v>
      </c>
      <c r="H240" s="1">
        <f>VLOOKUP(A240,'ADM Data'!$A$2:$Q$357,13,FALSE)</f>
        <v>0</v>
      </c>
      <c r="I240" s="1">
        <f>VLOOKUP(A240,'ADM Data'!$A$2:$Q$357,14,FALSE)</f>
        <v>0</v>
      </c>
      <c r="J240" s="1">
        <f>VLOOKUP(A240,'ADM Data'!$A$2:$Q$357,15,FALSE)</f>
        <v>0</v>
      </c>
      <c r="K240" s="1">
        <f>VLOOKUP(A240,'ADM Data'!$A$2:$Q$357,16,FALSE)</f>
        <v>0</v>
      </c>
      <c r="L240" s="1">
        <f t="shared" si="24"/>
        <v>5545.51</v>
      </c>
      <c r="M240" s="1">
        <f t="shared" si="25"/>
        <v>3912.34</v>
      </c>
      <c r="N240" s="1">
        <f t="shared" si="26"/>
        <v>0</v>
      </c>
      <c r="O240" s="1">
        <f t="shared" si="27"/>
        <v>0</v>
      </c>
      <c r="P240" s="1">
        <f t="shared" si="28"/>
        <v>0</v>
      </c>
      <c r="Q240" s="1">
        <f t="shared" si="29"/>
        <v>0</v>
      </c>
      <c r="R240" s="1">
        <f t="shared" si="30"/>
        <v>9457.85</v>
      </c>
      <c r="S240" s="6">
        <f t="shared" si="31"/>
        <v>3.5315699999999999</v>
      </c>
    </row>
    <row r="241" spans="1:19">
      <c r="A241" t="s">
        <v>612</v>
      </c>
      <c r="B241" t="s">
        <v>613</v>
      </c>
      <c r="C241" t="s">
        <v>80</v>
      </c>
      <c r="D241" s="12" t="s">
        <v>1070</v>
      </c>
      <c r="E241" s="1">
        <v>0</v>
      </c>
      <c r="F241" s="1">
        <f>VLOOKUP(A241,'ADM Data'!$A$2:$Q$357,11,FALSE)</f>
        <v>0</v>
      </c>
      <c r="G241" s="1">
        <f>VLOOKUP(A241,'ADM Data'!$A$2:$Q$357,12,FALSE)</f>
        <v>0</v>
      </c>
      <c r="H241" s="1">
        <f>VLOOKUP(A241,'ADM Data'!$A$2:$Q$357,13,FALSE)</f>
        <v>0</v>
      </c>
      <c r="I241" s="1">
        <f>VLOOKUP(A241,'ADM Data'!$A$2:$Q$357,14,FALSE)</f>
        <v>0</v>
      </c>
      <c r="J241" s="1">
        <f>VLOOKUP(A241,'ADM Data'!$A$2:$Q$357,15,FALSE)</f>
        <v>0</v>
      </c>
      <c r="K241" s="1">
        <f>VLOOKUP(A241,'ADM Data'!$A$2:$Q$357,16,FALSE)</f>
        <v>0</v>
      </c>
      <c r="L241" s="1">
        <f t="shared" si="24"/>
        <v>0</v>
      </c>
      <c r="M241" s="1">
        <f t="shared" si="25"/>
        <v>0</v>
      </c>
      <c r="N241" s="1">
        <f t="shared" si="26"/>
        <v>0</v>
      </c>
      <c r="O241" s="1">
        <f t="shared" si="27"/>
        <v>0</v>
      </c>
      <c r="P241" s="1">
        <f t="shared" si="28"/>
        <v>0</v>
      </c>
      <c r="Q241" s="1">
        <f t="shared" si="29"/>
        <v>0</v>
      </c>
      <c r="R241" s="1">
        <f t="shared" si="30"/>
        <v>0</v>
      </c>
      <c r="S241" s="6">
        <f t="shared" si="31"/>
        <v>0</v>
      </c>
    </row>
    <row r="242" spans="1:19">
      <c r="A242" t="s">
        <v>614</v>
      </c>
      <c r="B242" t="s">
        <v>615</v>
      </c>
      <c r="C242" t="s">
        <v>80</v>
      </c>
      <c r="D242" s="12" t="s">
        <v>1823</v>
      </c>
      <c r="E242" s="1">
        <v>0</v>
      </c>
      <c r="F242" s="1">
        <f>VLOOKUP(A242,'ADM Data'!$A$2:$Q$357,11,FALSE)</f>
        <v>1.58</v>
      </c>
      <c r="G242" s="1">
        <f>VLOOKUP(A242,'ADM Data'!$A$2:$Q$357,12,FALSE)</f>
        <v>248.92523800000001</v>
      </c>
      <c r="H242" s="1">
        <f>VLOOKUP(A242,'ADM Data'!$A$2:$Q$357,13,FALSE)</f>
        <v>26.305689000000001</v>
      </c>
      <c r="I242" s="1">
        <f>VLOOKUP(A242,'ADM Data'!$A$2:$Q$357,14,FALSE)</f>
        <v>0</v>
      </c>
      <c r="J242" s="1">
        <f>VLOOKUP(A242,'ADM Data'!$A$2:$Q$357,15,FALSE)</f>
        <v>3.8158479999999999</v>
      </c>
      <c r="K242" s="1">
        <f>VLOOKUP(A242,'ADM Data'!$A$2:$Q$357,16,FALSE)</f>
        <v>21.236878000000001</v>
      </c>
      <c r="L242" s="1">
        <f t="shared" si="24"/>
        <v>3170.79</v>
      </c>
      <c r="M242" s="1">
        <f t="shared" si="25"/>
        <v>1267649.49</v>
      </c>
      <c r="N242" s="1">
        <f t="shared" si="26"/>
        <v>321841.43</v>
      </c>
      <c r="O242" s="1">
        <f t="shared" si="27"/>
        <v>0</v>
      </c>
      <c r="P242" s="1">
        <f t="shared" si="28"/>
        <v>84376.95</v>
      </c>
      <c r="Q242" s="1">
        <f t="shared" si="29"/>
        <v>692298.1</v>
      </c>
      <c r="R242" s="1">
        <f t="shared" si="30"/>
        <v>2369336.7599999998</v>
      </c>
      <c r="S242" s="6">
        <f t="shared" si="31"/>
        <v>301.863653</v>
      </c>
    </row>
    <row r="243" spans="1:19">
      <c r="A243" t="s">
        <v>616</v>
      </c>
      <c r="B243" t="s">
        <v>617</v>
      </c>
      <c r="C243" t="s">
        <v>93</v>
      </c>
      <c r="D243" s="12" t="s">
        <v>1070</v>
      </c>
      <c r="E243" s="1">
        <v>0</v>
      </c>
      <c r="F243" s="1">
        <f>VLOOKUP(A243,'ADM Data'!$A$2:$Q$357,11,FALSE)</f>
        <v>2</v>
      </c>
      <c r="G243" s="1">
        <f>VLOOKUP(A243,'ADM Data'!$A$2:$Q$357,12,FALSE)</f>
        <v>20.953216999999999</v>
      </c>
      <c r="H243" s="1">
        <f>VLOOKUP(A243,'ADM Data'!$A$2:$Q$357,13,FALSE)</f>
        <v>0</v>
      </c>
      <c r="I243" s="1">
        <f>VLOOKUP(A243,'ADM Data'!$A$2:$Q$357,14,FALSE)</f>
        <v>0</v>
      </c>
      <c r="J243" s="1">
        <f>VLOOKUP(A243,'ADM Data'!$A$2:$Q$357,15,FALSE)</f>
        <v>0</v>
      </c>
      <c r="K243" s="1">
        <f>VLOOKUP(A243,'ADM Data'!$A$2:$Q$357,16,FALSE)</f>
        <v>1.064327</v>
      </c>
      <c r="L243" s="1">
        <f t="shared" si="24"/>
        <v>4013.66</v>
      </c>
      <c r="M243" s="1">
        <f t="shared" si="25"/>
        <v>106704.07</v>
      </c>
      <c r="N243" s="1">
        <f t="shared" si="26"/>
        <v>0</v>
      </c>
      <c r="O243" s="1">
        <f t="shared" si="27"/>
        <v>0</v>
      </c>
      <c r="P243" s="1">
        <f t="shared" si="28"/>
        <v>0</v>
      </c>
      <c r="Q243" s="1">
        <f t="shared" si="29"/>
        <v>34695.85</v>
      </c>
      <c r="R243" s="1">
        <f t="shared" si="30"/>
        <v>145413.58000000002</v>
      </c>
      <c r="S243" s="6">
        <f t="shared" si="31"/>
        <v>24.017543999999997</v>
      </c>
    </row>
    <row r="244" spans="1:19">
      <c r="A244" t="s">
        <v>618</v>
      </c>
      <c r="B244" t="s">
        <v>619</v>
      </c>
      <c r="C244" t="s">
        <v>125</v>
      </c>
      <c r="D244" s="12" t="s">
        <v>1070</v>
      </c>
      <c r="E244" s="1">
        <v>0</v>
      </c>
      <c r="F244" s="1">
        <f>VLOOKUP(A244,'ADM Data'!$A$2:$Q$357,11,FALSE)</f>
        <v>2.9476740000000001</v>
      </c>
      <c r="G244" s="1">
        <f>VLOOKUP(A244,'ADM Data'!$A$2:$Q$357,12,FALSE)</f>
        <v>14.575581</v>
      </c>
      <c r="H244" s="1">
        <f>VLOOKUP(A244,'ADM Data'!$A$2:$Q$357,13,FALSE)</f>
        <v>1</v>
      </c>
      <c r="I244" s="1">
        <f>VLOOKUP(A244,'ADM Data'!$A$2:$Q$357,14,FALSE)</f>
        <v>0</v>
      </c>
      <c r="J244" s="1">
        <f>VLOOKUP(A244,'ADM Data'!$A$2:$Q$357,15,FALSE)</f>
        <v>0</v>
      </c>
      <c r="K244" s="1">
        <f>VLOOKUP(A244,'ADM Data'!$A$2:$Q$357,16,FALSE)</f>
        <v>0</v>
      </c>
      <c r="L244" s="1">
        <f t="shared" si="24"/>
        <v>5915.49</v>
      </c>
      <c r="M244" s="1">
        <f t="shared" si="25"/>
        <v>74226.009999999995</v>
      </c>
      <c r="N244" s="1">
        <f t="shared" si="26"/>
        <v>12234.67</v>
      </c>
      <c r="O244" s="1">
        <f t="shared" si="27"/>
        <v>0</v>
      </c>
      <c r="P244" s="1">
        <f t="shared" si="28"/>
        <v>0</v>
      </c>
      <c r="Q244" s="1">
        <f t="shared" si="29"/>
        <v>0</v>
      </c>
      <c r="R244" s="1">
        <f t="shared" si="30"/>
        <v>92376.17</v>
      </c>
      <c r="S244" s="6">
        <f t="shared" si="31"/>
        <v>18.523254999999999</v>
      </c>
    </row>
    <row r="245" spans="1:19">
      <c r="A245" t="s">
        <v>620</v>
      </c>
      <c r="B245" t="s">
        <v>621</v>
      </c>
      <c r="C245" t="s">
        <v>125</v>
      </c>
      <c r="D245" s="12" t="s">
        <v>1070</v>
      </c>
      <c r="E245" s="1">
        <v>0</v>
      </c>
      <c r="F245" s="1">
        <f>VLOOKUP(A245,'ADM Data'!$A$2:$Q$357,11,FALSE)</f>
        <v>0</v>
      </c>
      <c r="G245" s="1">
        <f>VLOOKUP(A245,'ADM Data'!$A$2:$Q$357,12,FALSE)</f>
        <v>27.607025</v>
      </c>
      <c r="H245" s="1">
        <f>VLOOKUP(A245,'ADM Data'!$A$2:$Q$357,13,FALSE)</f>
        <v>2.3764720000000001</v>
      </c>
      <c r="I245" s="1">
        <f>VLOOKUP(A245,'ADM Data'!$A$2:$Q$357,14,FALSE)</f>
        <v>0</v>
      </c>
      <c r="J245" s="1">
        <f>VLOOKUP(A245,'ADM Data'!$A$2:$Q$357,15,FALSE)</f>
        <v>0</v>
      </c>
      <c r="K245" s="1">
        <f>VLOOKUP(A245,'ADM Data'!$A$2:$Q$357,16,FALSE)</f>
        <v>3</v>
      </c>
      <c r="L245" s="1">
        <f t="shared" si="24"/>
        <v>0</v>
      </c>
      <c r="M245" s="1">
        <f t="shared" si="25"/>
        <v>140588.51999999999</v>
      </c>
      <c r="N245" s="1">
        <f t="shared" si="26"/>
        <v>29075.35</v>
      </c>
      <c r="O245" s="1">
        <f t="shared" si="27"/>
        <v>0</v>
      </c>
      <c r="P245" s="1">
        <f t="shared" si="28"/>
        <v>0</v>
      </c>
      <c r="Q245" s="1">
        <f t="shared" si="29"/>
        <v>97796.59</v>
      </c>
      <c r="R245" s="1">
        <f t="shared" si="30"/>
        <v>267460.45999999996</v>
      </c>
      <c r="S245" s="6">
        <f t="shared" si="31"/>
        <v>32.983497</v>
      </c>
    </row>
    <row r="246" spans="1:19">
      <c r="A246" t="s">
        <v>2901</v>
      </c>
      <c r="B246" t="s">
        <v>2902</v>
      </c>
      <c r="C246" t="s">
        <v>80</v>
      </c>
      <c r="D246" s="12" t="s">
        <v>1070</v>
      </c>
      <c r="E246" s="1">
        <v>0</v>
      </c>
      <c r="F246" s="1">
        <f>VLOOKUP(A246,'ADM Data'!$A$2:$Q$357,11,FALSE)</f>
        <v>0</v>
      </c>
      <c r="G246" s="1">
        <f>VLOOKUP(A246,'ADM Data'!$A$2:$Q$357,12,FALSE)</f>
        <v>11.826857</v>
      </c>
      <c r="H246" s="1">
        <f>VLOOKUP(A246,'ADM Data'!$A$2:$Q$357,13,FALSE)</f>
        <v>2.038462</v>
      </c>
      <c r="I246" s="1">
        <f>VLOOKUP(A246,'ADM Data'!$A$2:$Q$357,14,FALSE)</f>
        <v>0</v>
      </c>
      <c r="J246" s="1">
        <f>VLOOKUP(A246,'ADM Data'!$A$2:$Q$357,15,FALSE)</f>
        <v>0</v>
      </c>
      <c r="K246" s="1">
        <f>VLOOKUP(A246,'ADM Data'!$A$2:$Q$357,16,FALSE)</f>
        <v>1</v>
      </c>
      <c r="L246" s="1">
        <f t="shared" si="24"/>
        <v>0</v>
      </c>
      <c r="M246" s="1">
        <f t="shared" si="25"/>
        <v>60228.160000000003</v>
      </c>
      <c r="N246" s="1">
        <f t="shared" si="26"/>
        <v>24939.91</v>
      </c>
      <c r="O246" s="1">
        <f t="shared" si="27"/>
        <v>0</v>
      </c>
      <c r="P246" s="1">
        <f t="shared" si="28"/>
        <v>0</v>
      </c>
      <c r="Q246" s="1">
        <f t="shared" si="29"/>
        <v>32598.86</v>
      </c>
      <c r="R246" s="1">
        <f t="shared" si="30"/>
        <v>117766.93000000001</v>
      </c>
      <c r="S246" s="6">
        <f t="shared" si="31"/>
        <v>14.865319</v>
      </c>
    </row>
    <row r="247" spans="1:19">
      <c r="A247" t="s">
        <v>1966</v>
      </c>
      <c r="B247" t="s">
        <v>1967</v>
      </c>
      <c r="C247" t="s">
        <v>1192</v>
      </c>
      <c r="D247" s="12" t="s">
        <v>1070</v>
      </c>
      <c r="E247" s="1">
        <v>0</v>
      </c>
      <c r="F247" s="1">
        <f>VLOOKUP(A247,'ADM Data'!$A$2:$Q$357,11,FALSE)</f>
        <v>0</v>
      </c>
      <c r="G247" s="1">
        <f>VLOOKUP(A247,'ADM Data'!$A$2:$Q$357,12,FALSE)</f>
        <v>3.282486</v>
      </c>
      <c r="H247" s="1">
        <f>VLOOKUP(A247,'ADM Data'!$A$2:$Q$357,13,FALSE)</f>
        <v>1</v>
      </c>
      <c r="I247" s="1">
        <f>VLOOKUP(A247,'ADM Data'!$A$2:$Q$357,14,FALSE)</f>
        <v>0</v>
      </c>
      <c r="J247" s="1">
        <f>VLOOKUP(A247,'ADM Data'!$A$2:$Q$357,15,FALSE)</f>
        <v>0</v>
      </c>
      <c r="K247" s="1">
        <f>VLOOKUP(A247,'ADM Data'!$A$2:$Q$357,16,FALSE)</f>
        <v>1</v>
      </c>
      <c r="L247" s="1">
        <f t="shared" si="24"/>
        <v>0</v>
      </c>
      <c r="M247" s="1">
        <f t="shared" si="25"/>
        <v>16716.03</v>
      </c>
      <c r="N247" s="1">
        <f t="shared" si="26"/>
        <v>12234.67</v>
      </c>
      <c r="O247" s="1">
        <f t="shared" si="27"/>
        <v>0</v>
      </c>
      <c r="P247" s="1">
        <f t="shared" si="28"/>
        <v>0</v>
      </c>
      <c r="Q247" s="1">
        <f t="shared" si="29"/>
        <v>32598.86</v>
      </c>
      <c r="R247" s="1">
        <f t="shared" si="30"/>
        <v>61549.56</v>
      </c>
      <c r="S247" s="6">
        <f t="shared" si="31"/>
        <v>5.2824860000000005</v>
      </c>
    </row>
    <row r="248" spans="1:19">
      <c r="A248" t="s">
        <v>622</v>
      </c>
      <c r="B248" t="s">
        <v>623</v>
      </c>
      <c r="C248" t="s">
        <v>80</v>
      </c>
      <c r="D248" s="12" t="s">
        <v>1070</v>
      </c>
      <c r="E248" s="1">
        <v>0</v>
      </c>
      <c r="F248" s="1">
        <f>VLOOKUP(A248,'ADM Data'!$A$2:$Q$357,11,FALSE)</f>
        <v>1.9230769999999999</v>
      </c>
      <c r="G248" s="1">
        <f>VLOOKUP(A248,'ADM Data'!$A$2:$Q$357,12,FALSE)</f>
        <v>0</v>
      </c>
      <c r="H248" s="1">
        <f>VLOOKUP(A248,'ADM Data'!$A$2:$Q$357,13,FALSE)</f>
        <v>0</v>
      </c>
      <c r="I248" s="1">
        <f>VLOOKUP(A248,'ADM Data'!$A$2:$Q$357,14,FALSE)</f>
        <v>0</v>
      </c>
      <c r="J248" s="1">
        <f>VLOOKUP(A248,'ADM Data'!$A$2:$Q$357,15,FALSE)</f>
        <v>0</v>
      </c>
      <c r="K248" s="1">
        <f>VLOOKUP(A248,'ADM Data'!$A$2:$Q$357,16,FALSE)</f>
        <v>0</v>
      </c>
      <c r="L248" s="1">
        <f t="shared" si="24"/>
        <v>3859.29</v>
      </c>
      <c r="M248" s="1">
        <f t="shared" si="25"/>
        <v>0</v>
      </c>
      <c r="N248" s="1">
        <f t="shared" si="26"/>
        <v>0</v>
      </c>
      <c r="O248" s="1">
        <f t="shared" si="27"/>
        <v>0</v>
      </c>
      <c r="P248" s="1">
        <f t="shared" si="28"/>
        <v>0</v>
      </c>
      <c r="Q248" s="1">
        <f t="shared" si="29"/>
        <v>0</v>
      </c>
      <c r="R248" s="1">
        <f t="shared" si="30"/>
        <v>3859.29</v>
      </c>
      <c r="S248" s="6">
        <f t="shared" si="31"/>
        <v>1.9230769999999999</v>
      </c>
    </row>
    <row r="249" spans="1:19">
      <c r="A249" t="s">
        <v>626</v>
      </c>
      <c r="B249" t="s">
        <v>2761</v>
      </c>
      <c r="C249" t="s">
        <v>72</v>
      </c>
      <c r="D249" s="12" t="s">
        <v>1070</v>
      </c>
      <c r="E249" s="1">
        <v>0</v>
      </c>
      <c r="F249" s="1">
        <f>VLOOKUP(A249,'ADM Data'!$A$2:$Q$357,11,FALSE)</f>
        <v>0</v>
      </c>
      <c r="G249" s="1">
        <f>VLOOKUP(A249,'ADM Data'!$A$2:$Q$357,12,FALSE)</f>
        <v>2.6706889999999999</v>
      </c>
      <c r="H249" s="1">
        <f>VLOOKUP(A249,'ADM Data'!$A$2:$Q$357,13,FALSE)</f>
        <v>1</v>
      </c>
      <c r="I249" s="1">
        <f>VLOOKUP(A249,'ADM Data'!$A$2:$Q$357,14,FALSE)</f>
        <v>0</v>
      </c>
      <c r="J249" s="1">
        <f>VLOOKUP(A249,'ADM Data'!$A$2:$Q$357,15,FALSE)</f>
        <v>0</v>
      </c>
      <c r="K249" s="1">
        <f>VLOOKUP(A249,'ADM Data'!$A$2:$Q$357,16,FALSE)</f>
        <v>1</v>
      </c>
      <c r="L249" s="1">
        <f t="shared" si="24"/>
        <v>0</v>
      </c>
      <c r="M249" s="1">
        <f t="shared" si="25"/>
        <v>13600.46</v>
      </c>
      <c r="N249" s="1">
        <f t="shared" si="26"/>
        <v>12234.67</v>
      </c>
      <c r="O249" s="1">
        <f t="shared" si="27"/>
        <v>0</v>
      </c>
      <c r="P249" s="1">
        <f t="shared" si="28"/>
        <v>0</v>
      </c>
      <c r="Q249" s="1">
        <f t="shared" si="29"/>
        <v>32598.86</v>
      </c>
      <c r="R249" s="1">
        <f t="shared" si="30"/>
        <v>58433.99</v>
      </c>
      <c r="S249" s="6">
        <f t="shared" si="31"/>
        <v>4.6706889999999994</v>
      </c>
    </row>
    <row r="250" spans="1:19">
      <c r="A250" t="s">
        <v>1970</v>
      </c>
      <c r="B250" t="s">
        <v>1971</v>
      </c>
      <c r="C250" t="s">
        <v>75</v>
      </c>
      <c r="D250" s="12" t="s">
        <v>1823</v>
      </c>
      <c r="E250" s="1">
        <v>0</v>
      </c>
      <c r="F250" s="1">
        <f>VLOOKUP(A250,'ADM Data'!$A$2:$Q$357,11,FALSE)</f>
        <v>5.2989000000000001E-2</v>
      </c>
      <c r="G250" s="1">
        <f>VLOOKUP(A250,'ADM Data'!$A$2:$Q$357,12,FALSE)</f>
        <v>49.170366999999999</v>
      </c>
      <c r="H250" s="1">
        <f>VLOOKUP(A250,'ADM Data'!$A$2:$Q$357,13,FALSE)</f>
        <v>6.1290740000000001</v>
      </c>
      <c r="I250" s="1">
        <f>VLOOKUP(A250,'ADM Data'!$A$2:$Q$357,14,FALSE)</f>
        <v>0</v>
      </c>
      <c r="J250" s="1">
        <f>VLOOKUP(A250,'ADM Data'!$A$2:$Q$357,15,FALSE)</f>
        <v>0</v>
      </c>
      <c r="K250" s="1">
        <f>VLOOKUP(A250,'ADM Data'!$A$2:$Q$357,16,FALSE)</f>
        <v>2.5152160000000001</v>
      </c>
      <c r="L250" s="1">
        <f t="shared" si="24"/>
        <v>106.34</v>
      </c>
      <c r="M250" s="1">
        <f t="shared" si="25"/>
        <v>250399.64</v>
      </c>
      <c r="N250" s="1">
        <f t="shared" si="26"/>
        <v>74987.199999999997</v>
      </c>
      <c r="O250" s="1">
        <f t="shared" si="27"/>
        <v>0</v>
      </c>
      <c r="P250" s="1">
        <f t="shared" si="28"/>
        <v>0</v>
      </c>
      <c r="Q250" s="1">
        <f t="shared" si="29"/>
        <v>81993.179999999993</v>
      </c>
      <c r="R250" s="1">
        <f t="shared" si="30"/>
        <v>407486.36</v>
      </c>
      <c r="S250" s="6">
        <f t="shared" si="31"/>
        <v>57.867646000000001</v>
      </c>
    </row>
    <row r="251" spans="1:19">
      <c r="A251" t="s">
        <v>1972</v>
      </c>
      <c r="B251" t="s">
        <v>1973</v>
      </c>
      <c r="C251" t="s">
        <v>68</v>
      </c>
      <c r="D251" s="12" t="s">
        <v>1070</v>
      </c>
      <c r="E251" s="1">
        <v>0</v>
      </c>
      <c r="F251" s="1">
        <f>VLOOKUP(A251,'ADM Data'!$A$2:$Q$357,11,FALSE)</f>
        <v>0</v>
      </c>
      <c r="G251" s="1">
        <f>VLOOKUP(A251,'ADM Data'!$A$2:$Q$357,12,FALSE)</f>
        <v>2.8945620000000001</v>
      </c>
      <c r="H251" s="1">
        <f>VLOOKUP(A251,'ADM Data'!$A$2:$Q$357,13,FALSE)</f>
        <v>8.8651999999999995E-2</v>
      </c>
      <c r="I251" s="1">
        <f>VLOOKUP(A251,'ADM Data'!$A$2:$Q$357,14,FALSE)</f>
        <v>0</v>
      </c>
      <c r="J251" s="1">
        <f>VLOOKUP(A251,'ADM Data'!$A$2:$Q$357,15,FALSE)</f>
        <v>0</v>
      </c>
      <c r="K251" s="1">
        <f>VLOOKUP(A251,'ADM Data'!$A$2:$Q$357,16,FALSE)</f>
        <v>0</v>
      </c>
      <c r="L251" s="1">
        <f t="shared" si="24"/>
        <v>0</v>
      </c>
      <c r="M251" s="1">
        <f t="shared" si="25"/>
        <v>14740.53</v>
      </c>
      <c r="N251" s="1">
        <f t="shared" si="26"/>
        <v>1084.6300000000001</v>
      </c>
      <c r="O251" s="1">
        <f t="shared" si="27"/>
        <v>0</v>
      </c>
      <c r="P251" s="1">
        <f t="shared" si="28"/>
        <v>0</v>
      </c>
      <c r="Q251" s="1">
        <f t="shared" si="29"/>
        <v>0</v>
      </c>
      <c r="R251" s="1">
        <f t="shared" si="30"/>
        <v>15825.16</v>
      </c>
      <c r="S251" s="6">
        <f t="shared" si="31"/>
        <v>2.9832140000000003</v>
      </c>
    </row>
    <row r="252" spans="1:19">
      <c r="A252" t="s">
        <v>1974</v>
      </c>
      <c r="B252" t="s">
        <v>1975</v>
      </c>
      <c r="C252" t="s">
        <v>98</v>
      </c>
      <c r="D252" s="12" t="s">
        <v>1070</v>
      </c>
      <c r="E252" s="1">
        <v>0</v>
      </c>
      <c r="F252" s="1">
        <f>VLOOKUP(A252,'ADM Data'!$A$2:$Q$357,11,FALSE)</f>
        <v>0</v>
      </c>
      <c r="G252" s="1">
        <f>VLOOKUP(A252,'ADM Data'!$A$2:$Q$357,12,FALSE)</f>
        <v>18.828282999999999</v>
      </c>
      <c r="H252" s="1">
        <f>VLOOKUP(A252,'ADM Data'!$A$2:$Q$357,13,FALSE)</f>
        <v>0</v>
      </c>
      <c r="I252" s="1">
        <f>VLOOKUP(A252,'ADM Data'!$A$2:$Q$357,14,FALSE)</f>
        <v>0</v>
      </c>
      <c r="J252" s="1">
        <f>VLOOKUP(A252,'ADM Data'!$A$2:$Q$357,15,FALSE)</f>
        <v>0</v>
      </c>
      <c r="K252" s="1">
        <f>VLOOKUP(A252,'ADM Data'!$A$2:$Q$357,16,FALSE)</f>
        <v>5</v>
      </c>
      <c r="L252" s="1">
        <f t="shared" si="24"/>
        <v>0</v>
      </c>
      <c r="M252" s="1">
        <f t="shared" si="25"/>
        <v>95882.86</v>
      </c>
      <c r="N252" s="1">
        <f t="shared" si="26"/>
        <v>0</v>
      </c>
      <c r="O252" s="1">
        <f t="shared" si="27"/>
        <v>0</v>
      </c>
      <c r="P252" s="1">
        <f t="shared" si="28"/>
        <v>0</v>
      </c>
      <c r="Q252" s="1">
        <f t="shared" si="29"/>
        <v>162994.32</v>
      </c>
      <c r="R252" s="1">
        <f t="shared" si="30"/>
        <v>258877.18</v>
      </c>
      <c r="S252" s="6">
        <f t="shared" si="31"/>
        <v>23.828282999999999</v>
      </c>
    </row>
    <row r="253" spans="1:19">
      <c r="A253" t="s">
        <v>1976</v>
      </c>
      <c r="B253" t="s">
        <v>1977</v>
      </c>
      <c r="C253" t="s">
        <v>1268</v>
      </c>
      <c r="D253" s="12" t="s">
        <v>1070</v>
      </c>
      <c r="E253" s="1">
        <v>0</v>
      </c>
      <c r="F253" s="1">
        <f>VLOOKUP(A253,'ADM Data'!$A$2:$Q$357,11,FALSE)</f>
        <v>0.82520400000000005</v>
      </c>
      <c r="G253" s="1">
        <f>VLOOKUP(A253,'ADM Data'!$A$2:$Q$357,12,FALSE)</f>
        <v>27.987869</v>
      </c>
      <c r="H253" s="1">
        <f>VLOOKUP(A253,'ADM Data'!$A$2:$Q$357,13,FALSE)</f>
        <v>2</v>
      </c>
      <c r="I253" s="1">
        <f>VLOOKUP(A253,'ADM Data'!$A$2:$Q$357,14,FALSE)</f>
        <v>0</v>
      </c>
      <c r="J253" s="1">
        <f>VLOOKUP(A253,'ADM Data'!$A$2:$Q$357,15,FALSE)</f>
        <v>0</v>
      </c>
      <c r="K253" s="1">
        <f>VLOOKUP(A253,'ADM Data'!$A$2:$Q$357,16,FALSE)</f>
        <v>3</v>
      </c>
      <c r="L253" s="1">
        <f t="shared" si="24"/>
        <v>1656.05</v>
      </c>
      <c r="M253" s="1">
        <f t="shared" si="25"/>
        <v>142527.97</v>
      </c>
      <c r="N253" s="1">
        <f t="shared" si="26"/>
        <v>24469.34</v>
      </c>
      <c r="O253" s="1">
        <f t="shared" si="27"/>
        <v>0</v>
      </c>
      <c r="P253" s="1">
        <f t="shared" si="28"/>
        <v>0</v>
      </c>
      <c r="Q253" s="1">
        <f t="shared" si="29"/>
        <v>97796.59</v>
      </c>
      <c r="R253" s="1">
        <f t="shared" si="30"/>
        <v>266449.94999999995</v>
      </c>
      <c r="S253" s="6">
        <f t="shared" si="31"/>
        <v>33.813073000000003</v>
      </c>
    </row>
    <row r="254" spans="1:19">
      <c r="A254" t="s">
        <v>1978</v>
      </c>
      <c r="B254" t="s">
        <v>1979</v>
      </c>
      <c r="C254" t="s">
        <v>80</v>
      </c>
      <c r="D254" s="12" t="s">
        <v>1823</v>
      </c>
      <c r="E254" s="1">
        <v>0</v>
      </c>
      <c r="F254" s="1">
        <f>VLOOKUP(A254,'ADM Data'!$A$2:$Q$357,11,FALSE)</f>
        <v>3.132914</v>
      </c>
      <c r="G254" s="1">
        <f>VLOOKUP(A254,'ADM Data'!$A$2:$Q$357,12,FALSE)</f>
        <v>91.438632999999996</v>
      </c>
      <c r="H254" s="1">
        <f>VLOOKUP(A254,'ADM Data'!$A$2:$Q$357,13,FALSE)</f>
        <v>7.7473929999999998</v>
      </c>
      <c r="I254" s="1">
        <f>VLOOKUP(A254,'ADM Data'!$A$2:$Q$357,14,FALSE)</f>
        <v>1.0268930000000001</v>
      </c>
      <c r="J254" s="1">
        <f>VLOOKUP(A254,'ADM Data'!$A$2:$Q$357,15,FALSE)</f>
        <v>3.3045399999999998</v>
      </c>
      <c r="K254" s="1">
        <f>VLOOKUP(A254,'ADM Data'!$A$2:$Q$357,16,FALSE)</f>
        <v>3.3582040000000002</v>
      </c>
      <c r="L254" s="1">
        <f t="shared" si="24"/>
        <v>6287.23</v>
      </c>
      <c r="M254" s="1">
        <f t="shared" si="25"/>
        <v>465650.4</v>
      </c>
      <c r="N254" s="1">
        <f t="shared" si="26"/>
        <v>94786.8</v>
      </c>
      <c r="O254" s="1">
        <f t="shared" si="27"/>
        <v>16767.394105046678</v>
      </c>
      <c r="P254" s="1">
        <f t="shared" si="28"/>
        <v>73070.78</v>
      </c>
      <c r="Q254" s="1">
        <f t="shared" si="29"/>
        <v>109473.64</v>
      </c>
      <c r="R254" s="1">
        <f t="shared" si="30"/>
        <v>766036.24410504673</v>
      </c>
      <c r="S254" s="6">
        <f t="shared" si="31"/>
        <v>110.008577</v>
      </c>
    </row>
    <row r="255" spans="1:19">
      <c r="A255" t="s">
        <v>1980</v>
      </c>
      <c r="B255" t="s">
        <v>1981</v>
      </c>
      <c r="C255" t="s">
        <v>193</v>
      </c>
      <c r="D255" s="12" t="s">
        <v>1070</v>
      </c>
      <c r="E255" s="1">
        <v>0</v>
      </c>
      <c r="F255" s="1">
        <f>VLOOKUP(A255,'ADM Data'!$A$2:$Q$357,11,FALSE)</f>
        <v>3.0823529999999999</v>
      </c>
      <c r="G255" s="1">
        <f>VLOOKUP(A255,'ADM Data'!$A$2:$Q$357,12,FALSE)</f>
        <v>31.406081</v>
      </c>
      <c r="H255" s="1">
        <f>VLOOKUP(A255,'ADM Data'!$A$2:$Q$357,13,FALSE)</f>
        <v>0</v>
      </c>
      <c r="I255" s="1">
        <f>VLOOKUP(A255,'ADM Data'!$A$2:$Q$357,14,FALSE)</f>
        <v>0</v>
      </c>
      <c r="J255" s="1">
        <f>VLOOKUP(A255,'ADM Data'!$A$2:$Q$357,15,FALSE)</f>
        <v>0</v>
      </c>
      <c r="K255" s="1">
        <f>VLOOKUP(A255,'ADM Data'!$A$2:$Q$357,16,FALSE)</f>
        <v>2</v>
      </c>
      <c r="L255" s="1">
        <f t="shared" si="24"/>
        <v>6185.76</v>
      </c>
      <c r="M255" s="1">
        <f t="shared" si="25"/>
        <v>159935.18</v>
      </c>
      <c r="N255" s="1">
        <f t="shared" si="26"/>
        <v>0</v>
      </c>
      <c r="O255" s="1">
        <f t="shared" si="27"/>
        <v>0</v>
      </c>
      <c r="P255" s="1">
        <f t="shared" si="28"/>
        <v>0</v>
      </c>
      <c r="Q255" s="1">
        <f t="shared" si="29"/>
        <v>65197.73</v>
      </c>
      <c r="R255" s="1">
        <f t="shared" si="30"/>
        <v>231318.67</v>
      </c>
      <c r="S255" s="6">
        <f t="shared" si="31"/>
        <v>36.488433999999998</v>
      </c>
    </row>
    <row r="256" spans="1:19">
      <c r="A256" t="s">
        <v>1982</v>
      </c>
      <c r="B256" t="s">
        <v>1983</v>
      </c>
      <c r="C256" t="s">
        <v>93</v>
      </c>
      <c r="D256" s="12" t="s">
        <v>1070</v>
      </c>
      <c r="E256" s="1">
        <v>0</v>
      </c>
      <c r="F256" s="1">
        <f>VLOOKUP(A256,'ADM Data'!$A$2:$Q$357,11,FALSE)</f>
        <v>0</v>
      </c>
      <c r="G256" s="1">
        <f>VLOOKUP(A256,'ADM Data'!$A$2:$Q$357,12,FALSE)</f>
        <v>3.5384609999999999</v>
      </c>
      <c r="H256" s="1">
        <f>VLOOKUP(A256,'ADM Data'!$A$2:$Q$357,13,FALSE)</f>
        <v>0</v>
      </c>
      <c r="I256" s="1">
        <f>VLOOKUP(A256,'ADM Data'!$A$2:$Q$357,14,FALSE)</f>
        <v>0</v>
      </c>
      <c r="J256" s="1">
        <f>VLOOKUP(A256,'ADM Data'!$A$2:$Q$357,15,FALSE)</f>
        <v>0</v>
      </c>
      <c r="K256" s="1">
        <f>VLOOKUP(A256,'ADM Data'!$A$2:$Q$357,16,FALSE)</f>
        <v>1</v>
      </c>
      <c r="L256" s="1">
        <f t="shared" si="24"/>
        <v>0</v>
      </c>
      <c r="M256" s="1">
        <f t="shared" si="25"/>
        <v>18019.580000000002</v>
      </c>
      <c r="N256" s="1">
        <f t="shared" si="26"/>
        <v>0</v>
      </c>
      <c r="O256" s="1">
        <f t="shared" si="27"/>
        <v>0</v>
      </c>
      <c r="P256" s="1">
        <f t="shared" si="28"/>
        <v>0</v>
      </c>
      <c r="Q256" s="1">
        <f t="shared" si="29"/>
        <v>32598.86</v>
      </c>
      <c r="R256" s="1">
        <f t="shared" si="30"/>
        <v>50618.44</v>
      </c>
      <c r="S256" s="6">
        <f t="shared" si="31"/>
        <v>4.5384609999999999</v>
      </c>
    </row>
    <row r="257" spans="1:19">
      <c r="A257" t="s">
        <v>2762</v>
      </c>
      <c r="B257" t="s">
        <v>2763</v>
      </c>
      <c r="C257" t="s">
        <v>1164</v>
      </c>
      <c r="D257" s="12" t="s">
        <v>1070</v>
      </c>
      <c r="E257" s="1">
        <v>0</v>
      </c>
      <c r="F257" s="1">
        <f>VLOOKUP(A257,'ADM Data'!$A$2:$Q$357,11,FALSE)</f>
        <v>1.8197669999999999</v>
      </c>
      <c r="G257" s="1">
        <f>VLOOKUP(A257,'ADM Data'!$A$2:$Q$357,12,FALSE)</f>
        <v>6.3604649999999996</v>
      </c>
      <c r="H257" s="1">
        <f>VLOOKUP(A257,'ADM Data'!$A$2:$Q$357,13,FALSE)</f>
        <v>0</v>
      </c>
      <c r="I257" s="1">
        <f>VLOOKUP(A257,'ADM Data'!$A$2:$Q$357,14,FALSE)</f>
        <v>0</v>
      </c>
      <c r="J257" s="1">
        <f>VLOOKUP(A257,'ADM Data'!$A$2:$Q$357,15,FALSE)</f>
        <v>0</v>
      </c>
      <c r="K257" s="1">
        <f>VLOOKUP(A257,'ADM Data'!$A$2:$Q$357,16,FALSE)</f>
        <v>1.529069</v>
      </c>
      <c r="L257" s="1">
        <f t="shared" si="24"/>
        <v>3651.97</v>
      </c>
      <c r="M257" s="1">
        <f t="shared" si="25"/>
        <v>32390.61</v>
      </c>
      <c r="N257" s="1">
        <f t="shared" si="26"/>
        <v>0</v>
      </c>
      <c r="O257" s="1">
        <f t="shared" si="27"/>
        <v>0</v>
      </c>
      <c r="P257" s="1">
        <f t="shared" si="28"/>
        <v>0</v>
      </c>
      <c r="Q257" s="1">
        <f t="shared" si="29"/>
        <v>49845.91</v>
      </c>
      <c r="R257" s="1">
        <f t="shared" si="30"/>
        <v>85888.49</v>
      </c>
      <c r="S257" s="6">
        <f t="shared" si="31"/>
        <v>9.709301</v>
      </c>
    </row>
    <row r="258" spans="1:19">
      <c r="A258" t="s">
        <v>1984</v>
      </c>
      <c r="B258" t="s">
        <v>1985</v>
      </c>
      <c r="C258" t="s">
        <v>1129</v>
      </c>
      <c r="D258" s="12" t="s">
        <v>1070</v>
      </c>
      <c r="E258" s="1">
        <v>0</v>
      </c>
      <c r="F258" s="1">
        <f>VLOOKUP(A258,'ADM Data'!$A$2:$Q$357,11,FALSE)</f>
        <v>0</v>
      </c>
      <c r="G258" s="1">
        <f>VLOOKUP(A258,'ADM Data'!$A$2:$Q$357,12,FALSE)</f>
        <v>8.0063279999999999</v>
      </c>
      <c r="H258" s="1">
        <f>VLOOKUP(A258,'ADM Data'!$A$2:$Q$357,13,FALSE)</f>
        <v>1</v>
      </c>
      <c r="I258" s="1">
        <f>VLOOKUP(A258,'ADM Data'!$A$2:$Q$357,14,FALSE)</f>
        <v>0</v>
      </c>
      <c r="J258" s="1">
        <f>VLOOKUP(A258,'ADM Data'!$A$2:$Q$357,15,FALSE)</f>
        <v>0</v>
      </c>
      <c r="K258" s="1">
        <f>VLOOKUP(A258,'ADM Data'!$A$2:$Q$357,16,FALSE)</f>
        <v>0</v>
      </c>
      <c r="L258" s="1">
        <f t="shared" si="24"/>
        <v>0</v>
      </c>
      <c r="M258" s="1">
        <f t="shared" si="25"/>
        <v>40772.15</v>
      </c>
      <c r="N258" s="1">
        <f t="shared" si="26"/>
        <v>12234.67</v>
      </c>
      <c r="O258" s="1">
        <f t="shared" si="27"/>
        <v>0</v>
      </c>
      <c r="P258" s="1">
        <f t="shared" si="28"/>
        <v>0</v>
      </c>
      <c r="Q258" s="1">
        <f t="shared" si="29"/>
        <v>0</v>
      </c>
      <c r="R258" s="1">
        <f t="shared" si="30"/>
        <v>53006.82</v>
      </c>
      <c r="S258" s="6">
        <f t="shared" si="31"/>
        <v>9.0063279999999999</v>
      </c>
    </row>
    <row r="259" spans="1:19">
      <c r="A259" t="s">
        <v>1986</v>
      </c>
      <c r="B259" t="s">
        <v>1987</v>
      </c>
      <c r="C259" t="s">
        <v>75</v>
      </c>
      <c r="D259" s="12" t="s">
        <v>1070</v>
      </c>
      <c r="E259" s="1">
        <v>0</v>
      </c>
      <c r="F259" s="1">
        <f>VLOOKUP(A259,'ADM Data'!$A$2:$Q$357,11,FALSE)</f>
        <v>0.97592000000000001</v>
      </c>
      <c r="G259" s="1">
        <f>VLOOKUP(A259,'ADM Data'!$A$2:$Q$357,12,FALSE)</f>
        <v>17.554534</v>
      </c>
      <c r="H259" s="1">
        <f>VLOOKUP(A259,'ADM Data'!$A$2:$Q$357,13,FALSE)</f>
        <v>0.29815999999999998</v>
      </c>
      <c r="I259" s="1">
        <f>VLOOKUP(A259,'ADM Data'!$A$2:$Q$357,14,FALSE)</f>
        <v>0</v>
      </c>
      <c r="J259" s="1">
        <f>VLOOKUP(A259,'ADM Data'!$A$2:$Q$357,15,FALSE)</f>
        <v>0</v>
      </c>
      <c r="K259" s="1">
        <f>VLOOKUP(A259,'ADM Data'!$A$2:$Q$357,16,FALSE)</f>
        <v>0</v>
      </c>
      <c r="L259" s="1">
        <f t="shared" si="24"/>
        <v>1958.51</v>
      </c>
      <c r="M259" s="1">
        <f t="shared" si="25"/>
        <v>89396.3</v>
      </c>
      <c r="N259" s="1">
        <f t="shared" si="26"/>
        <v>3647.89</v>
      </c>
      <c r="O259" s="1">
        <f t="shared" si="27"/>
        <v>0</v>
      </c>
      <c r="P259" s="1">
        <f t="shared" si="28"/>
        <v>0</v>
      </c>
      <c r="Q259" s="1">
        <f t="shared" si="29"/>
        <v>0</v>
      </c>
      <c r="R259" s="1">
        <f t="shared" si="30"/>
        <v>95002.7</v>
      </c>
      <c r="S259" s="6">
        <f t="shared" si="31"/>
        <v>18.828613999999998</v>
      </c>
    </row>
    <row r="260" spans="1:19">
      <c r="A260" t="s">
        <v>1988</v>
      </c>
      <c r="B260" t="s">
        <v>1989</v>
      </c>
      <c r="C260" t="s">
        <v>140</v>
      </c>
      <c r="D260" s="12" t="s">
        <v>1070</v>
      </c>
      <c r="E260" s="1">
        <v>0</v>
      </c>
      <c r="F260" s="1">
        <f>VLOOKUP(A260,'ADM Data'!$A$2:$Q$357,11,FALSE)</f>
        <v>3</v>
      </c>
      <c r="G260" s="1">
        <f>VLOOKUP(A260,'ADM Data'!$A$2:$Q$357,12,FALSE)</f>
        <v>10.233919</v>
      </c>
      <c r="H260" s="1">
        <f>VLOOKUP(A260,'ADM Data'!$A$2:$Q$357,13,FALSE)</f>
        <v>0</v>
      </c>
      <c r="I260" s="1">
        <f>VLOOKUP(A260,'ADM Data'!$A$2:$Q$357,14,FALSE)</f>
        <v>0.86549699999999996</v>
      </c>
      <c r="J260" s="1">
        <f>VLOOKUP(A260,'ADM Data'!$A$2:$Q$357,15,FALSE)</f>
        <v>0</v>
      </c>
      <c r="K260" s="1">
        <f>VLOOKUP(A260,'ADM Data'!$A$2:$Q$357,16,FALSE)</f>
        <v>0</v>
      </c>
      <c r="L260" s="1">
        <f t="shared" si="24"/>
        <v>6020.5</v>
      </c>
      <c r="M260" s="1">
        <f t="shared" si="25"/>
        <v>52116.14</v>
      </c>
      <c r="N260" s="1">
        <f t="shared" si="26"/>
        <v>0</v>
      </c>
      <c r="O260" s="1">
        <f t="shared" si="27"/>
        <v>14132.075392212806</v>
      </c>
      <c r="P260" s="1">
        <f t="shared" si="28"/>
        <v>0</v>
      </c>
      <c r="Q260" s="1">
        <f t="shared" si="29"/>
        <v>0</v>
      </c>
      <c r="R260" s="1">
        <f t="shared" si="30"/>
        <v>72268.715392212805</v>
      </c>
      <c r="S260" s="6">
        <f t="shared" si="31"/>
        <v>14.099416</v>
      </c>
    </row>
    <row r="261" spans="1:19">
      <c r="A261" t="s">
        <v>2764</v>
      </c>
      <c r="B261" t="s">
        <v>2765</v>
      </c>
      <c r="C261" t="s">
        <v>93</v>
      </c>
      <c r="D261" s="12" t="s">
        <v>1070</v>
      </c>
      <c r="E261" s="1">
        <v>0</v>
      </c>
      <c r="F261" s="1">
        <f>VLOOKUP(A261,'ADM Data'!$A$2:$Q$357,11,FALSE)</f>
        <v>4</v>
      </c>
      <c r="G261" s="1">
        <f>VLOOKUP(A261,'ADM Data'!$A$2:$Q$357,12,FALSE)</f>
        <v>0</v>
      </c>
      <c r="H261" s="1">
        <f>VLOOKUP(A261,'ADM Data'!$A$2:$Q$357,13,FALSE)</f>
        <v>0</v>
      </c>
      <c r="I261" s="1">
        <f>VLOOKUP(A261,'ADM Data'!$A$2:$Q$357,14,FALSE)</f>
        <v>0</v>
      </c>
      <c r="J261" s="1">
        <f>VLOOKUP(A261,'ADM Data'!$A$2:$Q$357,15,FALSE)</f>
        <v>0</v>
      </c>
      <c r="K261" s="1">
        <f>VLOOKUP(A261,'ADM Data'!$A$2:$Q$357,16,FALSE)</f>
        <v>1</v>
      </c>
      <c r="L261" s="1">
        <f t="shared" ref="L261:L324" si="32">ROUND((F261*$L$2*$J$1),2)</f>
        <v>8027.33</v>
      </c>
      <c r="M261" s="1">
        <f t="shared" ref="M261:M324" si="33">ROUND(G261*$M$2*$J$1,2)</f>
        <v>0</v>
      </c>
      <c r="N261" s="1">
        <f t="shared" ref="N261:N324" si="34">ROUND(H261*$J$1*$N$2,2)</f>
        <v>0</v>
      </c>
      <c r="O261" s="1">
        <f t="shared" ref="O261:O324" si="35">I261*$J$1*$O$2</f>
        <v>0</v>
      </c>
      <c r="P261" s="1">
        <f t="shared" ref="P261:P324" si="36">ROUND(J261*$P$2*$J$1,2)</f>
        <v>0</v>
      </c>
      <c r="Q261" s="1">
        <f t="shared" ref="Q261:Q324" si="37">ROUND(K261*$Q$2*$J$1,2)</f>
        <v>32598.86</v>
      </c>
      <c r="R261" s="1">
        <f t="shared" ref="R261:R324" si="38">L261+M261+N261+O261+P261+Q261</f>
        <v>40626.19</v>
      </c>
      <c r="S261" s="6">
        <f t="shared" ref="S261:S324" si="39">F261+G261+H261+I261+J261+K261</f>
        <v>5</v>
      </c>
    </row>
    <row r="262" spans="1:19">
      <c r="A262" t="s">
        <v>2766</v>
      </c>
      <c r="B262" t="s">
        <v>2767</v>
      </c>
      <c r="C262" t="s">
        <v>230</v>
      </c>
      <c r="D262" s="12" t="s">
        <v>1070</v>
      </c>
      <c r="E262" s="1">
        <v>0</v>
      </c>
      <c r="F262" s="1">
        <f>VLOOKUP(A262,'ADM Data'!$A$2:$Q$357,11,FALSE)</f>
        <v>0.98870100000000005</v>
      </c>
      <c r="G262" s="1">
        <f>VLOOKUP(A262,'ADM Data'!$A$2:$Q$357,12,FALSE)</f>
        <v>14.872420999999999</v>
      </c>
      <c r="H262" s="1">
        <f>VLOOKUP(A262,'ADM Data'!$A$2:$Q$357,13,FALSE)</f>
        <v>0</v>
      </c>
      <c r="I262" s="1">
        <f>VLOOKUP(A262,'ADM Data'!$A$2:$Q$357,14,FALSE)</f>
        <v>0</v>
      </c>
      <c r="J262" s="1">
        <f>VLOOKUP(A262,'ADM Data'!$A$2:$Q$357,15,FALSE)</f>
        <v>0</v>
      </c>
      <c r="K262" s="1">
        <f>VLOOKUP(A262,'ADM Data'!$A$2:$Q$357,16,FALSE)</f>
        <v>1</v>
      </c>
      <c r="L262" s="1">
        <f t="shared" si="32"/>
        <v>1984.16</v>
      </c>
      <c r="M262" s="1">
        <f t="shared" si="33"/>
        <v>75737.67</v>
      </c>
      <c r="N262" s="1">
        <f t="shared" si="34"/>
        <v>0</v>
      </c>
      <c r="O262" s="1">
        <f t="shared" si="35"/>
        <v>0</v>
      </c>
      <c r="P262" s="1">
        <f t="shared" si="36"/>
        <v>0</v>
      </c>
      <c r="Q262" s="1">
        <f t="shared" si="37"/>
        <v>32598.86</v>
      </c>
      <c r="R262" s="1">
        <f t="shared" si="38"/>
        <v>110320.69</v>
      </c>
      <c r="S262" s="6">
        <f t="shared" si="39"/>
        <v>16.861122000000002</v>
      </c>
    </row>
    <row r="263" spans="1:19">
      <c r="A263" t="s">
        <v>2768</v>
      </c>
      <c r="B263" t="s">
        <v>2769</v>
      </c>
      <c r="C263" t="s">
        <v>125</v>
      </c>
      <c r="D263" s="12" t="s">
        <v>1070</v>
      </c>
      <c r="E263" s="1">
        <v>0</v>
      </c>
      <c r="F263" s="1">
        <f>VLOOKUP(A263,'ADM Data'!$A$2:$Q$357,11,FALSE)</f>
        <v>0</v>
      </c>
      <c r="G263" s="1">
        <f>VLOOKUP(A263,'ADM Data'!$A$2:$Q$357,12,FALSE)</f>
        <v>28.279810999999999</v>
      </c>
      <c r="H263" s="1">
        <f>VLOOKUP(A263,'ADM Data'!$A$2:$Q$357,13,FALSE)</f>
        <v>3.466018</v>
      </c>
      <c r="I263" s="1">
        <f>VLOOKUP(A263,'ADM Data'!$A$2:$Q$357,14,FALSE)</f>
        <v>0</v>
      </c>
      <c r="J263" s="1">
        <f>VLOOKUP(A263,'ADM Data'!$A$2:$Q$357,15,FALSE)</f>
        <v>0</v>
      </c>
      <c r="K263" s="1">
        <f>VLOOKUP(A263,'ADM Data'!$A$2:$Q$357,16,FALSE)</f>
        <v>1</v>
      </c>
      <c r="L263" s="1">
        <f t="shared" si="32"/>
        <v>0</v>
      </c>
      <c r="M263" s="1">
        <f t="shared" si="33"/>
        <v>144014.68</v>
      </c>
      <c r="N263" s="1">
        <f t="shared" si="34"/>
        <v>42405.59</v>
      </c>
      <c r="O263" s="1">
        <f t="shared" si="35"/>
        <v>0</v>
      </c>
      <c r="P263" s="1">
        <f t="shared" si="36"/>
        <v>0</v>
      </c>
      <c r="Q263" s="1">
        <f t="shared" si="37"/>
        <v>32598.86</v>
      </c>
      <c r="R263" s="1">
        <f t="shared" si="38"/>
        <v>219019.13</v>
      </c>
      <c r="S263" s="6">
        <f t="shared" si="39"/>
        <v>32.745829000000001</v>
      </c>
    </row>
    <row r="264" spans="1:19">
      <c r="A264" t="s">
        <v>2770</v>
      </c>
      <c r="B264" t="s">
        <v>2771</v>
      </c>
      <c r="C264" t="s">
        <v>1183</v>
      </c>
      <c r="D264" s="12" t="s">
        <v>1070</v>
      </c>
      <c r="E264" s="1">
        <v>0</v>
      </c>
      <c r="F264" s="1">
        <f>VLOOKUP(A264,'ADM Data'!$A$2:$Q$357,11,FALSE)</f>
        <v>0</v>
      </c>
      <c r="G264" s="1">
        <f>VLOOKUP(A264,'ADM Data'!$A$2:$Q$357,12,FALSE)</f>
        <v>13.460606</v>
      </c>
      <c r="H264" s="1">
        <f>VLOOKUP(A264,'ADM Data'!$A$2:$Q$357,13,FALSE)</f>
        <v>2</v>
      </c>
      <c r="I264" s="1">
        <f>VLOOKUP(A264,'ADM Data'!$A$2:$Q$357,14,FALSE)</f>
        <v>0</v>
      </c>
      <c r="J264" s="1">
        <f>VLOOKUP(A264,'ADM Data'!$A$2:$Q$357,15,FALSE)</f>
        <v>0</v>
      </c>
      <c r="K264" s="1">
        <f>VLOOKUP(A264,'ADM Data'!$A$2:$Q$357,16,FALSE)</f>
        <v>0</v>
      </c>
      <c r="L264" s="1">
        <f t="shared" si="32"/>
        <v>0</v>
      </c>
      <c r="M264" s="1">
        <f t="shared" si="33"/>
        <v>68548.009999999995</v>
      </c>
      <c r="N264" s="1">
        <f t="shared" si="34"/>
        <v>24469.34</v>
      </c>
      <c r="O264" s="1">
        <f t="shared" si="35"/>
        <v>0</v>
      </c>
      <c r="P264" s="1">
        <f t="shared" si="36"/>
        <v>0</v>
      </c>
      <c r="Q264" s="1">
        <f t="shared" si="37"/>
        <v>0</v>
      </c>
      <c r="R264" s="1">
        <f t="shared" si="38"/>
        <v>93017.349999999991</v>
      </c>
      <c r="S264" s="6">
        <f t="shared" si="39"/>
        <v>15.460606</v>
      </c>
    </row>
    <row r="265" spans="1:19">
      <c r="A265" t="s">
        <v>2772</v>
      </c>
      <c r="B265" t="s">
        <v>2773</v>
      </c>
      <c r="C265" t="s">
        <v>93</v>
      </c>
      <c r="D265" s="12" t="s">
        <v>1070</v>
      </c>
      <c r="E265" s="1">
        <v>0</v>
      </c>
      <c r="F265" s="1">
        <f>VLOOKUP(A265,'ADM Data'!$A$2:$Q$357,11,FALSE)</f>
        <v>5.4494949999999998</v>
      </c>
      <c r="G265" s="1">
        <f>VLOOKUP(A265,'ADM Data'!$A$2:$Q$357,12,FALSE)</f>
        <v>5.8383839999999996</v>
      </c>
      <c r="H265" s="1">
        <f>VLOOKUP(A265,'ADM Data'!$A$2:$Q$357,13,FALSE)</f>
        <v>1</v>
      </c>
      <c r="I265" s="1">
        <f>VLOOKUP(A265,'ADM Data'!$A$2:$Q$357,14,FALSE)</f>
        <v>0</v>
      </c>
      <c r="J265" s="1">
        <f>VLOOKUP(A265,'ADM Data'!$A$2:$Q$357,15,FALSE)</f>
        <v>0</v>
      </c>
      <c r="K265" s="1">
        <f>VLOOKUP(A265,'ADM Data'!$A$2:$Q$357,16,FALSE)</f>
        <v>3.161616</v>
      </c>
      <c r="L265" s="1">
        <f t="shared" si="32"/>
        <v>10936.22</v>
      </c>
      <c r="M265" s="1">
        <f t="shared" si="33"/>
        <v>29731.919999999998</v>
      </c>
      <c r="N265" s="1">
        <f t="shared" si="34"/>
        <v>12234.67</v>
      </c>
      <c r="O265" s="1">
        <f t="shared" si="35"/>
        <v>0</v>
      </c>
      <c r="P265" s="1">
        <f t="shared" si="36"/>
        <v>0</v>
      </c>
      <c r="Q265" s="1">
        <f t="shared" si="37"/>
        <v>103065.09</v>
      </c>
      <c r="R265" s="1">
        <f t="shared" si="38"/>
        <v>155967.9</v>
      </c>
      <c r="S265" s="6">
        <f t="shared" si="39"/>
        <v>15.449495000000001</v>
      </c>
    </row>
    <row r="266" spans="1:19">
      <c r="A266" t="s">
        <v>2774</v>
      </c>
      <c r="B266" t="s">
        <v>2775</v>
      </c>
      <c r="C266" t="s">
        <v>93</v>
      </c>
      <c r="D266" s="12" t="s">
        <v>1070</v>
      </c>
      <c r="E266" s="1">
        <v>0</v>
      </c>
      <c r="F266" s="1">
        <f>VLOOKUP(A266,'ADM Data'!$A$2:$Q$357,11,FALSE)</f>
        <v>0</v>
      </c>
      <c r="G266" s="1">
        <f>VLOOKUP(A266,'ADM Data'!$A$2:$Q$357,12,FALSE)</f>
        <v>2.981595</v>
      </c>
      <c r="H266" s="1">
        <f>VLOOKUP(A266,'ADM Data'!$A$2:$Q$357,13,FALSE)</f>
        <v>0</v>
      </c>
      <c r="I266" s="1">
        <f>VLOOKUP(A266,'ADM Data'!$A$2:$Q$357,14,FALSE)</f>
        <v>0</v>
      </c>
      <c r="J266" s="1">
        <f>VLOOKUP(A266,'ADM Data'!$A$2:$Q$357,15,FALSE)</f>
        <v>0</v>
      </c>
      <c r="K266" s="1">
        <f>VLOOKUP(A266,'ADM Data'!$A$2:$Q$357,16,FALSE)</f>
        <v>0</v>
      </c>
      <c r="L266" s="1">
        <f t="shared" si="32"/>
        <v>0</v>
      </c>
      <c r="M266" s="1">
        <f t="shared" si="33"/>
        <v>15183.75</v>
      </c>
      <c r="N266" s="1">
        <f t="shared" si="34"/>
        <v>0</v>
      </c>
      <c r="O266" s="1">
        <f t="shared" si="35"/>
        <v>0</v>
      </c>
      <c r="P266" s="1">
        <f t="shared" si="36"/>
        <v>0</v>
      </c>
      <c r="Q266" s="1">
        <f t="shared" si="37"/>
        <v>0</v>
      </c>
      <c r="R266" s="1">
        <f t="shared" si="38"/>
        <v>15183.75</v>
      </c>
      <c r="S266" s="6">
        <f t="shared" si="39"/>
        <v>2.981595</v>
      </c>
    </row>
    <row r="267" spans="1:19">
      <c r="A267" t="s">
        <v>2776</v>
      </c>
      <c r="B267" t="s">
        <v>2777</v>
      </c>
      <c r="C267" t="s">
        <v>98</v>
      </c>
      <c r="D267" s="12" t="s">
        <v>1070</v>
      </c>
      <c r="E267" s="1">
        <v>0</v>
      </c>
      <c r="F267" s="1">
        <f>VLOOKUP(A267,'ADM Data'!$A$2:$Q$357,11,FALSE)</f>
        <v>2</v>
      </c>
      <c r="G267" s="1">
        <f>VLOOKUP(A267,'ADM Data'!$A$2:$Q$357,12,FALSE)</f>
        <v>4.078125</v>
      </c>
      <c r="H267" s="1">
        <f>VLOOKUP(A267,'ADM Data'!$A$2:$Q$357,13,FALSE)</f>
        <v>0</v>
      </c>
      <c r="I267" s="1">
        <f>VLOOKUP(A267,'ADM Data'!$A$2:$Q$357,14,FALSE)</f>
        <v>0</v>
      </c>
      <c r="J267" s="1">
        <f>VLOOKUP(A267,'ADM Data'!$A$2:$Q$357,15,FALSE)</f>
        <v>0</v>
      </c>
      <c r="K267" s="1">
        <f>VLOOKUP(A267,'ADM Data'!$A$2:$Q$357,16,FALSE)</f>
        <v>1.2395830000000001</v>
      </c>
      <c r="L267" s="1">
        <f t="shared" si="32"/>
        <v>4013.66</v>
      </c>
      <c r="M267" s="1">
        <f t="shared" si="33"/>
        <v>20767.810000000001</v>
      </c>
      <c r="N267" s="1">
        <f t="shared" si="34"/>
        <v>0</v>
      </c>
      <c r="O267" s="1">
        <f t="shared" si="35"/>
        <v>0</v>
      </c>
      <c r="P267" s="1">
        <f t="shared" si="36"/>
        <v>0</v>
      </c>
      <c r="Q267" s="1">
        <f t="shared" si="37"/>
        <v>40409</v>
      </c>
      <c r="R267" s="1">
        <f t="shared" si="38"/>
        <v>65190.47</v>
      </c>
      <c r="S267" s="6">
        <f t="shared" si="39"/>
        <v>7.3177079999999997</v>
      </c>
    </row>
    <row r="268" spans="1:19">
      <c r="A268" t="s">
        <v>2778</v>
      </c>
      <c r="B268" t="s">
        <v>2779</v>
      </c>
      <c r="C268" t="s">
        <v>1458</v>
      </c>
      <c r="D268" s="12" t="s">
        <v>1070</v>
      </c>
      <c r="E268" s="1">
        <v>0</v>
      </c>
      <c r="F268" s="1">
        <f>VLOOKUP(A268,'ADM Data'!$A$2:$Q$357,11,FALSE)</f>
        <v>2.5625</v>
      </c>
      <c r="G268" s="1">
        <f>VLOOKUP(A268,'ADM Data'!$A$2:$Q$357,12,FALSE)</f>
        <v>26.286171</v>
      </c>
      <c r="H268" s="1">
        <f>VLOOKUP(A268,'ADM Data'!$A$2:$Q$357,13,FALSE)</f>
        <v>1</v>
      </c>
      <c r="I268" s="1">
        <f>VLOOKUP(A268,'ADM Data'!$A$2:$Q$357,14,FALSE)</f>
        <v>0</v>
      </c>
      <c r="J268" s="1">
        <f>VLOOKUP(A268,'ADM Data'!$A$2:$Q$357,15,FALSE)</f>
        <v>0</v>
      </c>
      <c r="K268" s="1">
        <f>VLOOKUP(A268,'ADM Data'!$A$2:$Q$357,16,FALSE)</f>
        <v>1.09375</v>
      </c>
      <c r="L268" s="1">
        <f t="shared" si="32"/>
        <v>5142.51</v>
      </c>
      <c r="M268" s="1">
        <f t="shared" si="33"/>
        <v>133862.07999999999</v>
      </c>
      <c r="N268" s="1">
        <f t="shared" si="34"/>
        <v>12234.67</v>
      </c>
      <c r="O268" s="1">
        <f t="shared" si="35"/>
        <v>0</v>
      </c>
      <c r="P268" s="1">
        <f t="shared" si="36"/>
        <v>0</v>
      </c>
      <c r="Q268" s="1">
        <f t="shared" si="37"/>
        <v>35655.01</v>
      </c>
      <c r="R268" s="1">
        <f t="shared" si="38"/>
        <v>186894.27000000002</v>
      </c>
      <c r="S268" s="6">
        <f t="shared" si="39"/>
        <v>30.942421</v>
      </c>
    </row>
    <row r="269" spans="1:19">
      <c r="A269" t="s">
        <v>2780</v>
      </c>
      <c r="B269" t="s">
        <v>2781</v>
      </c>
      <c r="C269" t="s">
        <v>80</v>
      </c>
      <c r="D269" s="12" t="s">
        <v>1070</v>
      </c>
      <c r="E269" s="1">
        <v>0</v>
      </c>
      <c r="F269" s="1">
        <f>VLOOKUP(A269,'ADM Data'!$A$2:$Q$357,11,FALSE)</f>
        <v>0.12</v>
      </c>
      <c r="G269" s="1">
        <f>VLOOKUP(A269,'ADM Data'!$A$2:$Q$357,12,FALSE)</f>
        <v>18.451350000000001</v>
      </c>
      <c r="H269" s="1">
        <f>VLOOKUP(A269,'ADM Data'!$A$2:$Q$357,13,FALSE)</f>
        <v>1.994286</v>
      </c>
      <c r="I269" s="1">
        <f>VLOOKUP(A269,'ADM Data'!$A$2:$Q$357,14,FALSE)</f>
        <v>0</v>
      </c>
      <c r="J269" s="1">
        <f>VLOOKUP(A269,'ADM Data'!$A$2:$Q$357,15,FALSE)</f>
        <v>0</v>
      </c>
      <c r="K269" s="1">
        <f>VLOOKUP(A269,'ADM Data'!$A$2:$Q$357,16,FALSE)</f>
        <v>0</v>
      </c>
      <c r="L269" s="1">
        <f t="shared" si="32"/>
        <v>240.82</v>
      </c>
      <c r="M269" s="1">
        <f t="shared" si="33"/>
        <v>93963.33</v>
      </c>
      <c r="N269" s="1">
        <f t="shared" si="34"/>
        <v>24399.43</v>
      </c>
      <c r="O269" s="1">
        <f t="shared" si="35"/>
        <v>0</v>
      </c>
      <c r="P269" s="1">
        <f t="shared" si="36"/>
        <v>0</v>
      </c>
      <c r="Q269" s="1">
        <f t="shared" si="37"/>
        <v>0</v>
      </c>
      <c r="R269" s="1">
        <f t="shared" si="38"/>
        <v>118603.58000000002</v>
      </c>
      <c r="S269" s="6">
        <f t="shared" si="39"/>
        <v>20.565636000000001</v>
      </c>
    </row>
    <row r="270" spans="1:19">
      <c r="A270" t="s">
        <v>2782</v>
      </c>
      <c r="B270" t="s">
        <v>2783</v>
      </c>
      <c r="C270" t="s">
        <v>190</v>
      </c>
      <c r="D270" s="12" t="s">
        <v>1070</v>
      </c>
      <c r="E270" s="1">
        <v>0</v>
      </c>
      <c r="F270" s="1">
        <f>VLOOKUP(A270,'ADM Data'!$A$2:$Q$357,11,FALSE)</f>
        <v>1.2711870000000001</v>
      </c>
      <c r="G270" s="1">
        <f>VLOOKUP(A270,'ADM Data'!$A$2:$Q$357,12,FALSE)</f>
        <v>2.7683610000000001</v>
      </c>
      <c r="H270" s="1">
        <f>VLOOKUP(A270,'ADM Data'!$A$2:$Q$357,13,FALSE)</f>
        <v>0.14124300000000001</v>
      </c>
      <c r="I270" s="1">
        <f>VLOOKUP(A270,'ADM Data'!$A$2:$Q$357,14,FALSE)</f>
        <v>0</v>
      </c>
      <c r="J270" s="1">
        <f>VLOOKUP(A270,'ADM Data'!$A$2:$Q$357,15,FALSE)</f>
        <v>0.15254200000000001</v>
      </c>
      <c r="K270" s="1">
        <f>VLOOKUP(A270,'ADM Data'!$A$2:$Q$357,16,FALSE)</f>
        <v>0</v>
      </c>
      <c r="L270" s="1">
        <f t="shared" si="32"/>
        <v>2551.06</v>
      </c>
      <c r="M270" s="1">
        <f t="shared" si="33"/>
        <v>14097.85</v>
      </c>
      <c r="N270" s="1">
        <f t="shared" si="34"/>
        <v>1728.06</v>
      </c>
      <c r="O270" s="1">
        <f t="shared" si="35"/>
        <v>0</v>
      </c>
      <c r="P270" s="1">
        <f t="shared" si="36"/>
        <v>3373.05</v>
      </c>
      <c r="Q270" s="1">
        <f t="shared" si="37"/>
        <v>0</v>
      </c>
      <c r="R270" s="1">
        <f t="shared" si="38"/>
        <v>21750.02</v>
      </c>
      <c r="S270" s="6">
        <f t="shared" si="39"/>
        <v>4.3333330000000005</v>
      </c>
    </row>
    <row r="271" spans="1:19">
      <c r="A271" t="s">
        <v>2784</v>
      </c>
      <c r="B271" t="s">
        <v>2785</v>
      </c>
      <c r="C271" t="s">
        <v>258</v>
      </c>
      <c r="D271" s="12" t="s">
        <v>1070</v>
      </c>
      <c r="E271" s="1">
        <v>0</v>
      </c>
      <c r="F271" s="1">
        <f>VLOOKUP(A271,'ADM Data'!$A$2:$Q$357,11,FALSE)</f>
        <v>0.97109800000000002</v>
      </c>
      <c r="G271" s="1">
        <f>VLOOKUP(A271,'ADM Data'!$A$2:$Q$357,12,FALSE)</f>
        <v>0.97109800000000002</v>
      </c>
      <c r="H271" s="1">
        <f>VLOOKUP(A271,'ADM Data'!$A$2:$Q$357,13,FALSE)</f>
        <v>0</v>
      </c>
      <c r="I271" s="1">
        <f>VLOOKUP(A271,'ADM Data'!$A$2:$Q$357,14,FALSE)</f>
        <v>0</v>
      </c>
      <c r="J271" s="1">
        <f>VLOOKUP(A271,'ADM Data'!$A$2:$Q$357,15,FALSE)</f>
        <v>0</v>
      </c>
      <c r="K271" s="1">
        <f>VLOOKUP(A271,'ADM Data'!$A$2:$Q$357,16,FALSE)</f>
        <v>0.97109800000000002</v>
      </c>
      <c r="L271" s="1">
        <f t="shared" si="32"/>
        <v>1948.83</v>
      </c>
      <c r="M271" s="1">
        <f t="shared" si="33"/>
        <v>4945.3100000000004</v>
      </c>
      <c r="N271" s="1">
        <f t="shared" si="34"/>
        <v>0</v>
      </c>
      <c r="O271" s="1">
        <f t="shared" si="35"/>
        <v>0</v>
      </c>
      <c r="P271" s="1">
        <f t="shared" si="36"/>
        <v>0</v>
      </c>
      <c r="Q271" s="1">
        <f t="shared" si="37"/>
        <v>31656.69</v>
      </c>
      <c r="R271" s="1">
        <f t="shared" si="38"/>
        <v>38550.83</v>
      </c>
      <c r="S271" s="6">
        <f t="shared" si="39"/>
        <v>2.9132940000000001</v>
      </c>
    </row>
    <row r="272" spans="1:19">
      <c r="A272" t="s">
        <v>2786</v>
      </c>
      <c r="B272" t="s">
        <v>2787</v>
      </c>
      <c r="C272" t="s">
        <v>93</v>
      </c>
      <c r="D272" s="12" t="s">
        <v>1070</v>
      </c>
      <c r="E272" s="1">
        <v>0</v>
      </c>
      <c r="F272" s="1">
        <f>VLOOKUP(A272,'ADM Data'!$A$2:$Q$357,11,FALSE)</f>
        <v>1</v>
      </c>
      <c r="G272" s="1">
        <f>VLOOKUP(A272,'ADM Data'!$A$2:$Q$357,12,FALSE)</f>
        <v>3.421052</v>
      </c>
      <c r="H272" s="1">
        <f>VLOOKUP(A272,'ADM Data'!$A$2:$Q$357,13,FALSE)</f>
        <v>0</v>
      </c>
      <c r="I272" s="1">
        <f>VLOOKUP(A272,'ADM Data'!$A$2:$Q$357,14,FALSE)</f>
        <v>0</v>
      </c>
      <c r="J272" s="1">
        <f>VLOOKUP(A272,'ADM Data'!$A$2:$Q$357,15,FALSE)</f>
        <v>0</v>
      </c>
      <c r="K272" s="1">
        <f>VLOOKUP(A272,'ADM Data'!$A$2:$Q$357,16,FALSE)</f>
        <v>2.7251460000000001</v>
      </c>
      <c r="L272" s="1">
        <f t="shared" si="32"/>
        <v>2006.83</v>
      </c>
      <c r="M272" s="1">
        <f t="shared" si="33"/>
        <v>17421.68</v>
      </c>
      <c r="N272" s="1">
        <f t="shared" si="34"/>
        <v>0</v>
      </c>
      <c r="O272" s="1">
        <f t="shared" si="35"/>
        <v>0</v>
      </c>
      <c r="P272" s="1">
        <f t="shared" si="36"/>
        <v>0</v>
      </c>
      <c r="Q272" s="1">
        <f t="shared" si="37"/>
        <v>88836.66</v>
      </c>
      <c r="R272" s="1">
        <f t="shared" si="38"/>
        <v>108265.17000000001</v>
      </c>
      <c r="S272" s="6">
        <f t="shared" si="39"/>
        <v>7.1461980000000001</v>
      </c>
    </row>
    <row r="273" spans="1:19">
      <c r="A273" t="s">
        <v>2790</v>
      </c>
      <c r="B273" t="s">
        <v>2791</v>
      </c>
      <c r="C273" t="s">
        <v>140</v>
      </c>
      <c r="D273" s="12" t="s">
        <v>1070</v>
      </c>
      <c r="E273" s="1">
        <v>0</v>
      </c>
      <c r="F273" s="1">
        <f>VLOOKUP(A273,'ADM Data'!$A$2:$Q$357,11,FALSE)</f>
        <v>0</v>
      </c>
      <c r="G273" s="1">
        <f>VLOOKUP(A273,'ADM Data'!$A$2:$Q$357,12,FALSE)</f>
        <v>94.140974</v>
      </c>
      <c r="H273" s="1">
        <f>VLOOKUP(A273,'ADM Data'!$A$2:$Q$357,13,FALSE)</f>
        <v>5.9262860000000002</v>
      </c>
      <c r="I273" s="1">
        <f>VLOOKUP(A273,'ADM Data'!$A$2:$Q$357,14,FALSE)</f>
        <v>0</v>
      </c>
      <c r="J273" s="1">
        <f>VLOOKUP(A273,'ADM Data'!$A$2:$Q$357,15,FALSE)</f>
        <v>1</v>
      </c>
      <c r="K273" s="1">
        <f>VLOOKUP(A273,'ADM Data'!$A$2:$Q$357,16,FALSE)</f>
        <v>6.7513769999999997</v>
      </c>
      <c r="L273" s="1">
        <f t="shared" si="32"/>
        <v>0</v>
      </c>
      <c r="M273" s="1">
        <f t="shared" si="33"/>
        <v>479412.05</v>
      </c>
      <c r="N273" s="1">
        <f t="shared" si="34"/>
        <v>72506.149999999994</v>
      </c>
      <c r="O273" s="1">
        <f t="shared" si="35"/>
        <v>0</v>
      </c>
      <c r="P273" s="1">
        <f t="shared" si="36"/>
        <v>22112.240000000002</v>
      </c>
      <c r="Q273" s="1">
        <f t="shared" si="37"/>
        <v>220087.22</v>
      </c>
      <c r="R273" s="1">
        <f t="shared" si="38"/>
        <v>794117.65999999992</v>
      </c>
      <c r="S273" s="6">
        <f t="shared" si="39"/>
        <v>107.81863700000001</v>
      </c>
    </row>
    <row r="274" spans="1:19">
      <c r="A274" t="s">
        <v>2792</v>
      </c>
      <c r="B274" t="s">
        <v>2793</v>
      </c>
      <c r="C274" t="s">
        <v>93</v>
      </c>
      <c r="D274" s="12" t="s">
        <v>1070</v>
      </c>
      <c r="E274" s="1">
        <v>0</v>
      </c>
      <c r="F274" s="1">
        <f>VLOOKUP(A274,'ADM Data'!$A$2:$Q$357,11,FALSE)</f>
        <v>7.5443800000000003</v>
      </c>
      <c r="G274" s="1">
        <f>VLOOKUP(A274,'ADM Data'!$A$2:$Q$357,12,FALSE)</f>
        <v>10.242604999999999</v>
      </c>
      <c r="H274" s="1">
        <f>VLOOKUP(A274,'ADM Data'!$A$2:$Q$357,13,FALSE)</f>
        <v>1</v>
      </c>
      <c r="I274" s="1">
        <f>VLOOKUP(A274,'ADM Data'!$A$2:$Q$357,14,FALSE)</f>
        <v>0</v>
      </c>
      <c r="J274" s="1">
        <f>VLOOKUP(A274,'ADM Data'!$A$2:$Q$357,15,FALSE)</f>
        <v>0</v>
      </c>
      <c r="K274" s="1">
        <f>VLOOKUP(A274,'ADM Data'!$A$2:$Q$357,16,FALSE)</f>
        <v>5.6331369999999996</v>
      </c>
      <c r="L274" s="1">
        <f t="shared" si="32"/>
        <v>15140.3</v>
      </c>
      <c r="M274" s="1">
        <f t="shared" si="33"/>
        <v>52160.37</v>
      </c>
      <c r="N274" s="1">
        <f t="shared" si="34"/>
        <v>12234.67</v>
      </c>
      <c r="O274" s="1">
        <f t="shared" si="35"/>
        <v>0</v>
      </c>
      <c r="P274" s="1">
        <f t="shared" si="36"/>
        <v>0</v>
      </c>
      <c r="Q274" s="1">
        <f t="shared" si="37"/>
        <v>183633.87</v>
      </c>
      <c r="R274" s="1">
        <f t="shared" si="38"/>
        <v>263169.20999999996</v>
      </c>
      <c r="S274" s="6">
        <f t="shared" si="39"/>
        <v>24.420121999999999</v>
      </c>
    </row>
    <row r="275" spans="1:19">
      <c r="A275" t="s">
        <v>2837</v>
      </c>
      <c r="B275" t="s">
        <v>2903</v>
      </c>
      <c r="C275" t="s">
        <v>93</v>
      </c>
      <c r="D275" s="12" t="s">
        <v>1823</v>
      </c>
      <c r="E275" s="1">
        <v>0</v>
      </c>
      <c r="F275" s="1">
        <f>VLOOKUP(A275,'ADM Data'!$A$2:$Q$357,11,FALSE)</f>
        <v>0</v>
      </c>
      <c r="G275" s="1">
        <f>VLOOKUP(A275,'ADM Data'!$A$2:$Q$357,12,FALSE)</f>
        <v>5.7042260000000002</v>
      </c>
      <c r="H275" s="1">
        <f>VLOOKUP(A275,'ADM Data'!$A$2:$Q$357,13,FALSE)</f>
        <v>1.6195649999999999</v>
      </c>
      <c r="I275" s="1">
        <f>VLOOKUP(A275,'ADM Data'!$A$2:$Q$357,14,FALSE)</f>
        <v>0</v>
      </c>
      <c r="J275" s="1">
        <f>VLOOKUP(A275,'ADM Data'!$A$2:$Q$357,15,FALSE)</f>
        <v>0</v>
      </c>
      <c r="K275" s="1">
        <f>VLOOKUP(A275,'ADM Data'!$A$2:$Q$357,16,FALSE)</f>
        <v>1.7337419999999999</v>
      </c>
      <c r="L275" s="1">
        <f t="shared" si="32"/>
        <v>0</v>
      </c>
      <c r="M275" s="1">
        <f t="shared" si="33"/>
        <v>29048.720000000001</v>
      </c>
      <c r="N275" s="1">
        <f t="shared" si="34"/>
        <v>19814.84</v>
      </c>
      <c r="O275" s="1">
        <f t="shared" si="35"/>
        <v>0</v>
      </c>
      <c r="P275" s="1">
        <f t="shared" si="36"/>
        <v>0</v>
      </c>
      <c r="Q275" s="1">
        <f t="shared" si="37"/>
        <v>56518.02</v>
      </c>
      <c r="R275" s="1">
        <f t="shared" si="38"/>
        <v>105381.57999999999</v>
      </c>
      <c r="S275" s="6">
        <f t="shared" si="39"/>
        <v>9.0575329999999994</v>
      </c>
    </row>
    <row r="276" spans="1:19">
      <c r="A276" t="s">
        <v>2904</v>
      </c>
      <c r="B276" t="s">
        <v>2905</v>
      </c>
      <c r="C276" t="s">
        <v>93</v>
      </c>
      <c r="D276" s="12" t="s">
        <v>1823</v>
      </c>
      <c r="E276" s="1">
        <v>0</v>
      </c>
      <c r="F276" s="1">
        <f>VLOOKUP(A276,'ADM Data'!$A$2:$Q$357,11,FALSE)</f>
        <v>0</v>
      </c>
      <c r="G276" s="1">
        <f>VLOOKUP(A276,'ADM Data'!$A$2:$Q$357,12,FALSE)</f>
        <v>0</v>
      </c>
      <c r="H276" s="1">
        <f>VLOOKUP(A276,'ADM Data'!$A$2:$Q$357,13,FALSE)</f>
        <v>0</v>
      </c>
      <c r="I276" s="1">
        <f>VLOOKUP(A276,'ADM Data'!$A$2:$Q$357,14,FALSE)</f>
        <v>0</v>
      </c>
      <c r="J276" s="1">
        <f>VLOOKUP(A276,'ADM Data'!$A$2:$Q$357,15,FALSE)</f>
        <v>0</v>
      </c>
      <c r="K276" s="1">
        <f>VLOOKUP(A276,'ADM Data'!$A$2:$Q$357,16,FALSE)</f>
        <v>0</v>
      </c>
      <c r="L276" s="1">
        <f t="shared" si="32"/>
        <v>0</v>
      </c>
      <c r="M276" s="1">
        <f t="shared" si="33"/>
        <v>0</v>
      </c>
      <c r="N276" s="1">
        <f t="shared" si="34"/>
        <v>0</v>
      </c>
      <c r="O276" s="1">
        <f t="shared" si="35"/>
        <v>0</v>
      </c>
      <c r="P276" s="1">
        <f t="shared" si="36"/>
        <v>0</v>
      </c>
      <c r="Q276" s="1">
        <f t="shared" si="37"/>
        <v>0</v>
      </c>
      <c r="R276" s="1">
        <f t="shared" si="38"/>
        <v>0</v>
      </c>
      <c r="S276" s="6">
        <f t="shared" si="39"/>
        <v>0</v>
      </c>
    </row>
    <row r="277" spans="1:19">
      <c r="A277" t="s">
        <v>2831</v>
      </c>
      <c r="B277" t="s">
        <v>2906</v>
      </c>
      <c r="C277" t="s">
        <v>93</v>
      </c>
      <c r="D277" s="12" t="s">
        <v>1823</v>
      </c>
      <c r="E277" s="1">
        <v>0</v>
      </c>
      <c r="F277" s="1">
        <f>VLOOKUP(A277,'ADM Data'!$A$2:$Q$357,11,FALSE)</f>
        <v>0</v>
      </c>
      <c r="G277" s="1">
        <f>VLOOKUP(A277,'ADM Data'!$A$2:$Q$357,12,FALSE)</f>
        <v>0</v>
      </c>
      <c r="H277" s="1">
        <f>VLOOKUP(A277,'ADM Data'!$A$2:$Q$357,13,FALSE)</f>
        <v>0</v>
      </c>
      <c r="I277" s="1">
        <f>VLOOKUP(A277,'ADM Data'!$A$2:$Q$357,14,FALSE)</f>
        <v>0</v>
      </c>
      <c r="J277" s="1">
        <f>VLOOKUP(A277,'ADM Data'!$A$2:$Q$357,15,FALSE)</f>
        <v>0</v>
      </c>
      <c r="K277" s="1">
        <f>VLOOKUP(A277,'ADM Data'!$A$2:$Q$357,16,FALSE)</f>
        <v>0</v>
      </c>
      <c r="L277" s="1">
        <f t="shared" si="32"/>
        <v>0</v>
      </c>
      <c r="M277" s="1">
        <f t="shared" si="33"/>
        <v>0</v>
      </c>
      <c r="N277" s="1">
        <f t="shared" si="34"/>
        <v>0</v>
      </c>
      <c r="O277" s="1">
        <f t="shared" si="35"/>
        <v>0</v>
      </c>
      <c r="P277" s="1">
        <f t="shared" si="36"/>
        <v>0</v>
      </c>
      <c r="Q277" s="1">
        <f t="shared" si="37"/>
        <v>0</v>
      </c>
      <c r="R277" s="1">
        <f t="shared" si="38"/>
        <v>0</v>
      </c>
      <c r="S277" s="6">
        <f t="shared" si="39"/>
        <v>0</v>
      </c>
    </row>
    <row r="278" spans="1:19">
      <c r="A278" t="s">
        <v>2835</v>
      </c>
      <c r="B278" t="s">
        <v>2907</v>
      </c>
      <c r="C278" t="s">
        <v>93</v>
      </c>
      <c r="D278" s="12" t="s">
        <v>1823</v>
      </c>
      <c r="E278" s="1">
        <v>0</v>
      </c>
      <c r="F278" s="1">
        <f>VLOOKUP(A278,'ADM Data'!$A$2:$Q$357,11,FALSE)</f>
        <v>4.896833</v>
      </c>
      <c r="G278" s="1">
        <f>VLOOKUP(A278,'ADM Data'!$A$2:$Q$357,12,FALSE)</f>
        <v>31.215579000000002</v>
      </c>
      <c r="H278" s="1">
        <f>VLOOKUP(A278,'ADM Data'!$A$2:$Q$357,13,FALSE)</f>
        <v>4.0732590000000002</v>
      </c>
      <c r="I278" s="1">
        <f>VLOOKUP(A278,'ADM Data'!$A$2:$Q$357,14,FALSE)</f>
        <v>0</v>
      </c>
      <c r="J278" s="1">
        <f>VLOOKUP(A278,'ADM Data'!$A$2:$Q$357,15,FALSE)</f>
        <v>0.36293500000000001</v>
      </c>
      <c r="K278" s="1">
        <f>VLOOKUP(A278,'ADM Data'!$A$2:$Q$357,16,FALSE)</f>
        <v>5.1347829999999997</v>
      </c>
      <c r="L278" s="1">
        <f t="shared" si="32"/>
        <v>9827.1200000000008</v>
      </c>
      <c r="M278" s="1">
        <f t="shared" si="33"/>
        <v>158965.04999999999</v>
      </c>
      <c r="N278" s="1">
        <f t="shared" si="34"/>
        <v>49834.98</v>
      </c>
      <c r="O278" s="1">
        <f t="shared" si="35"/>
        <v>0</v>
      </c>
      <c r="P278" s="1">
        <f t="shared" si="36"/>
        <v>8025.31</v>
      </c>
      <c r="Q278" s="1">
        <f t="shared" si="37"/>
        <v>167388.09</v>
      </c>
      <c r="R278" s="1">
        <f t="shared" si="38"/>
        <v>394040.55</v>
      </c>
      <c r="S278" s="6">
        <f t="shared" si="39"/>
        <v>45.683388999999998</v>
      </c>
    </row>
    <row r="279" spans="1:19">
      <c r="A279" t="s">
        <v>2839</v>
      </c>
      <c r="B279" t="s">
        <v>2908</v>
      </c>
      <c r="C279" t="s">
        <v>75</v>
      </c>
      <c r="D279" s="12" t="s">
        <v>1823</v>
      </c>
      <c r="E279" s="1">
        <v>0</v>
      </c>
      <c r="F279" s="1">
        <f>VLOOKUP(A279,'ADM Data'!$A$2:$Q$357,11,FALSE)</f>
        <v>0</v>
      </c>
      <c r="G279" s="1">
        <f>VLOOKUP(A279,'ADM Data'!$A$2:$Q$357,12,FALSE)</f>
        <v>13.134433</v>
      </c>
      <c r="H279" s="1">
        <f>VLOOKUP(A279,'ADM Data'!$A$2:$Q$357,13,FALSE)</f>
        <v>5.5433519999999996</v>
      </c>
      <c r="I279" s="1">
        <f>VLOOKUP(A279,'ADM Data'!$A$2:$Q$357,14,FALSE)</f>
        <v>0</v>
      </c>
      <c r="J279" s="1">
        <f>VLOOKUP(A279,'ADM Data'!$A$2:$Q$357,15,FALSE)</f>
        <v>0</v>
      </c>
      <c r="K279" s="1">
        <f>VLOOKUP(A279,'ADM Data'!$A$2:$Q$357,16,FALSE)</f>
        <v>0</v>
      </c>
      <c r="L279" s="1">
        <f t="shared" si="32"/>
        <v>0</v>
      </c>
      <c r="M279" s="1">
        <f t="shared" si="33"/>
        <v>66886.98</v>
      </c>
      <c r="N279" s="1">
        <f t="shared" si="34"/>
        <v>67821.08</v>
      </c>
      <c r="O279" s="1">
        <f t="shared" si="35"/>
        <v>0</v>
      </c>
      <c r="P279" s="1">
        <f t="shared" si="36"/>
        <v>0</v>
      </c>
      <c r="Q279" s="1">
        <f t="shared" si="37"/>
        <v>0</v>
      </c>
      <c r="R279" s="1">
        <f t="shared" si="38"/>
        <v>134708.06</v>
      </c>
      <c r="S279" s="6">
        <f t="shared" si="39"/>
        <v>18.677785</v>
      </c>
    </row>
    <row r="280" spans="1:19">
      <c r="A280" t="s">
        <v>2827</v>
      </c>
      <c r="B280" t="s">
        <v>2828</v>
      </c>
      <c r="C280" t="s">
        <v>75</v>
      </c>
      <c r="D280" s="12" t="s">
        <v>1070</v>
      </c>
      <c r="E280" s="1">
        <v>0</v>
      </c>
      <c r="F280" s="1">
        <f>VLOOKUP(A280,'ADM Data'!$A$2:$Q$357,11,FALSE)</f>
        <v>0</v>
      </c>
      <c r="G280" s="1">
        <f>VLOOKUP(A280,'ADM Data'!$A$2:$Q$357,12,FALSE)</f>
        <v>13.038834</v>
      </c>
      <c r="H280" s="1">
        <f>VLOOKUP(A280,'ADM Data'!$A$2:$Q$357,13,FALSE)</f>
        <v>1.771844</v>
      </c>
      <c r="I280" s="1">
        <f>VLOOKUP(A280,'ADM Data'!$A$2:$Q$357,14,FALSE)</f>
        <v>0</v>
      </c>
      <c r="J280" s="1">
        <f>VLOOKUP(A280,'ADM Data'!$A$2:$Q$357,15,FALSE)</f>
        <v>0</v>
      </c>
      <c r="K280" s="1">
        <f>VLOOKUP(A280,'ADM Data'!$A$2:$Q$357,16,FALSE)</f>
        <v>0</v>
      </c>
      <c r="L280" s="1">
        <f t="shared" si="32"/>
        <v>0</v>
      </c>
      <c r="M280" s="1">
        <f t="shared" si="33"/>
        <v>66400.14</v>
      </c>
      <c r="N280" s="1">
        <f t="shared" si="34"/>
        <v>21677.93</v>
      </c>
      <c r="O280" s="1">
        <f t="shared" si="35"/>
        <v>0</v>
      </c>
      <c r="P280" s="1">
        <f t="shared" si="36"/>
        <v>0</v>
      </c>
      <c r="Q280" s="1">
        <f t="shared" si="37"/>
        <v>0</v>
      </c>
      <c r="R280" s="1">
        <f t="shared" si="38"/>
        <v>88078.07</v>
      </c>
      <c r="S280" s="6">
        <f t="shared" si="39"/>
        <v>14.810677999999999</v>
      </c>
    </row>
    <row r="281" spans="1:19">
      <c r="A281" t="s">
        <v>2808</v>
      </c>
      <c r="B281" t="s">
        <v>2809</v>
      </c>
      <c r="C281" t="s">
        <v>93</v>
      </c>
      <c r="D281" s="12" t="s">
        <v>1070</v>
      </c>
      <c r="E281" s="1">
        <v>0</v>
      </c>
      <c r="F281" s="1">
        <f>VLOOKUP(A281,'ADM Data'!$A$2:$Q$357,11,FALSE)</f>
        <v>0</v>
      </c>
      <c r="G281" s="1">
        <f>VLOOKUP(A281,'ADM Data'!$A$2:$Q$357,12,FALSE)</f>
        <v>0</v>
      </c>
      <c r="H281" s="1">
        <f>VLOOKUP(A281,'ADM Data'!$A$2:$Q$357,13,FALSE)</f>
        <v>0</v>
      </c>
      <c r="I281" s="1">
        <f>VLOOKUP(A281,'ADM Data'!$A$2:$Q$357,14,FALSE)</f>
        <v>0</v>
      </c>
      <c r="J281" s="1">
        <f>VLOOKUP(A281,'ADM Data'!$A$2:$Q$357,15,FALSE)</f>
        <v>0</v>
      </c>
      <c r="K281" s="1">
        <f>VLOOKUP(A281,'ADM Data'!$A$2:$Q$357,16,FALSE)</f>
        <v>0.76744199999999996</v>
      </c>
      <c r="L281" s="1">
        <f t="shared" si="32"/>
        <v>0</v>
      </c>
      <c r="M281" s="1">
        <f t="shared" si="33"/>
        <v>0</v>
      </c>
      <c r="N281" s="1">
        <f t="shared" si="34"/>
        <v>0</v>
      </c>
      <c r="O281" s="1">
        <f t="shared" si="35"/>
        <v>0</v>
      </c>
      <c r="P281" s="1">
        <f t="shared" si="36"/>
        <v>0</v>
      </c>
      <c r="Q281" s="1">
        <f t="shared" si="37"/>
        <v>25017.74</v>
      </c>
      <c r="R281" s="1">
        <f t="shared" si="38"/>
        <v>25017.74</v>
      </c>
      <c r="S281" s="6">
        <f t="shared" si="39"/>
        <v>0.76744199999999996</v>
      </c>
    </row>
    <row r="282" spans="1:19">
      <c r="A282" t="s">
        <v>2829</v>
      </c>
      <c r="B282" t="s">
        <v>2830</v>
      </c>
      <c r="C282" t="s">
        <v>1221</v>
      </c>
      <c r="D282" s="12" t="s">
        <v>1823</v>
      </c>
      <c r="E282" s="1">
        <v>0</v>
      </c>
      <c r="F282" s="1">
        <f>VLOOKUP(A282,'ADM Data'!$A$2:$Q$357,11,FALSE)</f>
        <v>0</v>
      </c>
      <c r="G282" s="1">
        <f>VLOOKUP(A282,'ADM Data'!$A$2:$Q$357,12,FALSE)</f>
        <v>4.7647680000000001</v>
      </c>
      <c r="H282" s="1">
        <f>VLOOKUP(A282,'ADM Data'!$A$2:$Q$357,13,FALSE)</f>
        <v>1.0611390000000001</v>
      </c>
      <c r="I282" s="1">
        <f>VLOOKUP(A282,'ADM Data'!$A$2:$Q$357,14,FALSE)</f>
        <v>0.4</v>
      </c>
      <c r="J282" s="1">
        <f>VLOOKUP(A282,'ADM Data'!$A$2:$Q$357,15,FALSE)</f>
        <v>0.39585500000000001</v>
      </c>
      <c r="K282" s="1">
        <f>VLOOKUP(A282,'ADM Data'!$A$2:$Q$357,16,FALSE)</f>
        <v>2.2797999999999999E-2</v>
      </c>
      <c r="L282" s="1">
        <f t="shared" si="32"/>
        <v>0</v>
      </c>
      <c r="M282" s="1">
        <f t="shared" si="33"/>
        <v>24264.54</v>
      </c>
      <c r="N282" s="1">
        <f t="shared" si="34"/>
        <v>12982.69</v>
      </c>
      <c r="O282" s="1">
        <f t="shared" si="35"/>
        <v>6531.3110928000006</v>
      </c>
      <c r="P282" s="1">
        <f t="shared" si="36"/>
        <v>8753.24</v>
      </c>
      <c r="Q282" s="1">
        <f t="shared" si="37"/>
        <v>743.19</v>
      </c>
      <c r="R282" s="1">
        <f t="shared" si="38"/>
        <v>53274.971092800006</v>
      </c>
      <c r="S282" s="6">
        <f t="shared" si="39"/>
        <v>6.6445600000000002</v>
      </c>
    </row>
    <row r="283" spans="1:19">
      <c r="A283" t="s">
        <v>2812</v>
      </c>
      <c r="B283" t="s">
        <v>2813</v>
      </c>
      <c r="C283" t="s">
        <v>116</v>
      </c>
      <c r="D283" s="12" t="s">
        <v>1070</v>
      </c>
      <c r="E283" s="1">
        <v>0</v>
      </c>
      <c r="F283" s="1">
        <f>VLOOKUP(A283,'ADM Data'!$A$2:$Q$357,11,FALSE)</f>
        <v>0</v>
      </c>
      <c r="G283" s="1">
        <f>VLOOKUP(A283,'ADM Data'!$A$2:$Q$357,12,FALSE)</f>
        <v>11.535482</v>
      </c>
      <c r="H283" s="1">
        <f>VLOOKUP(A283,'ADM Data'!$A$2:$Q$357,13,FALSE)</f>
        <v>1</v>
      </c>
      <c r="I283" s="1">
        <f>VLOOKUP(A283,'ADM Data'!$A$2:$Q$357,14,FALSE)</f>
        <v>0</v>
      </c>
      <c r="J283" s="1">
        <f>VLOOKUP(A283,'ADM Data'!$A$2:$Q$357,15,FALSE)</f>
        <v>1</v>
      </c>
      <c r="K283" s="1">
        <f>VLOOKUP(A283,'ADM Data'!$A$2:$Q$357,16,FALSE)</f>
        <v>0</v>
      </c>
      <c r="L283" s="1">
        <f t="shared" si="32"/>
        <v>0</v>
      </c>
      <c r="M283" s="1">
        <f t="shared" si="33"/>
        <v>58744.34</v>
      </c>
      <c r="N283" s="1">
        <f t="shared" si="34"/>
        <v>12234.67</v>
      </c>
      <c r="O283" s="1">
        <f t="shared" si="35"/>
        <v>0</v>
      </c>
      <c r="P283" s="1">
        <f t="shared" si="36"/>
        <v>22112.240000000002</v>
      </c>
      <c r="Q283" s="1">
        <f t="shared" si="37"/>
        <v>0</v>
      </c>
      <c r="R283" s="1">
        <f t="shared" si="38"/>
        <v>93091.25</v>
      </c>
      <c r="S283" s="6">
        <f t="shared" si="39"/>
        <v>13.535482</v>
      </c>
    </row>
    <row r="284" spans="1:19">
      <c r="A284" t="s">
        <v>2814</v>
      </c>
      <c r="B284" t="s">
        <v>2815</v>
      </c>
      <c r="C284" t="s">
        <v>80</v>
      </c>
      <c r="D284" s="12" t="s">
        <v>1070</v>
      </c>
      <c r="E284" s="1">
        <v>0</v>
      </c>
      <c r="F284" s="1">
        <f>VLOOKUP(A284,'ADM Data'!$A$2:$Q$357,11,FALSE)</f>
        <v>0</v>
      </c>
      <c r="G284" s="1">
        <f>VLOOKUP(A284,'ADM Data'!$A$2:$Q$357,12,FALSE)</f>
        <v>37.623721000000003</v>
      </c>
      <c r="H284" s="1">
        <f>VLOOKUP(A284,'ADM Data'!$A$2:$Q$357,13,FALSE)</f>
        <v>1.906976</v>
      </c>
      <c r="I284" s="1">
        <f>VLOOKUP(A284,'ADM Data'!$A$2:$Q$357,14,FALSE)</f>
        <v>0</v>
      </c>
      <c r="J284" s="1">
        <f>VLOOKUP(A284,'ADM Data'!$A$2:$Q$357,15,FALSE)</f>
        <v>0</v>
      </c>
      <c r="K284" s="1">
        <f>VLOOKUP(A284,'ADM Data'!$A$2:$Q$357,16,FALSE)</f>
        <v>0.88371999999999995</v>
      </c>
      <c r="L284" s="1">
        <f t="shared" si="32"/>
        <v>0</v>
      </c>
      <c r="M284" s="1">
        <f t="shared" si="33"/>
        <v>191598.45</v>
      </c>
      <c r="N284" s="1">
        <f t="shared" si="34"/>
        <v>23331.22</v>
      </c>
      <c r="O284" s="1">
        <f t="shared" si="35"/>
        <v>0</v>
      </c>
      <c r="P284" s="1">
        <f t="shared" si="36"/>
        <v>0</v>
      </c>
      <c r="Q284" s="1">
        <f t="shared" si="37"/>
        <v>28808.27</v>
      </c>
      <c r="R284" s="1">
        <f t="shared" si="38"/>
        <v>243737.94</v>
      </c>
      <c r="S284" s="6">
        <f t="shared" si="39"/>
        <v>40.414417</v>
      </c>
    </row>
    <row r="285" spans="1:19">
      <c r="A285" t="s">
        <v>2816</v>
      </c>
      <c r="B285" t="s">
        <v>2817</v>
      </c>
      <c r="C285" t="s">
        <v>68</v>
      </c>
      <c r="D285" s="12" t="s">
        <v>1070</v>
      </c>
      <c r="E285" s="1">
        <v>0</v>
      </c>
      <c r="F285" s="1">
        <f>VLOOKUP(A285,'ADM Data'!$A$2:$Q$357,11,FALSE)</f>
        <v>0</v>
      </c>
      <c r="G285" s="1">
        <f>VLOOKUP(A285,'ADM Data'!$A$2:$Q$357,12,FALSE)</f>
        <v>10.60824</v>
      </c>
      <c r="H285" s="1">
        <f>VLOOKUP(A285,'ADM Data'!$A$2:$Q$357,13,FALSE)</f>
        <v>0.24223600000000001</v>
      </c>
      <c r="I285" s="1">
        <f>VLOOKUP(A285,'ADM Data'!$A$2:$Q$357,14,FALSE)</f>
        <v>0.15528</v>
      </c>
      <c r="J285" s="1">
        <f>VLOOKUP(A285,'ADM Data'!$A$2:$Q$357,15,FALSE)</f>
        <v>0</v>
      </c>
      <c r="K285" s="1">
        <f>VLOOKUP(A285,'ADM Data'!$A$2:$Q$357,16,FALSE)</f>
        <v>0</v>
      </c>
      <c r="L285" s="1">
        <f t="shared" si="32"/>
        <v>0</v>
      </c>
      <c r="M285" s="1">
        <f t="shared" si="33"/>
        <v>54022.36</v>
      </c>
      <c r="N285" s="1">
        <f t="shared" si="34"/>
        <v>2963.68</v>
      </c>
      <c r="O285" s="1">
        <f t="shared" si="35"/>
        <v>2535.4549662249606</v>
      </c>
      <c r="P285" s="1">
        <f t="shared" si="36"/>
        <v>0</v>
      </c>
      <c r="Q285" s="1">
        <f t="shared" si="37"/>
        <v>0</v>
      </c>
      <c r="R285" s="1">
        <f t="shared" si="38"/>
        <v>59521.494966224964</v>
      </c>
      <c r="S285" s="6">
        <f t="shared" si="39"/>
        <v>11.005756</v>
      </c>
    </row>
    <row r="286" spans="1:19">
      <c r="A286" t="s">
        <v>2818</v>
      </c>
      <c r="B286" t="s">
        <v>2819</v>
      </c>
      <c r="C286" t="s">
        <v>80</v>
      </c>
      <c r="D286" s="12" t="s">
        <v>1070</v>
      </c>
      <c r="E286" s="1">
        <v>0</v>
      </c>
      <c r="F286" s="1">
        <f>VLOOKUP(A286,'ADM Data'!$A$2:$Q$357,11,FALSE)</f>
        <v>0</v>
      </c>
      <c r="G286" s="1">
        <f>VLOOKUP(A286,'ADM Data'!$A$2:$Q$357,12,FALSE)</f>
        <v>8.3601899999999993</v>
      </c>
      <c r="H286" s="1">
        <f>VLOOKUP(A286,'ADM Data'!$A$2:$Q$357,13,FALSE)</f>
        <v>0</v>
      </c>
      <c r="I286" s="1">
        <f>VLOOKUP(A286,'ADM Data'!$A$2:$Q$357,14,FALSE)</f>
        <v>0</v>
      </c>
      <c r="J286" s="1">
        <f>VLOOKUP(A286,'ADM Data'!$A$2:$Q$357,15,FALSE)</f>
        <v>0</v>
      </c>
      <c r="K286" s="1">
        <f>VLOOKUP(A286,'ADM Data'!$A$2:$Q$357,16,FALSE)</f>
        <v>3</v>
      </c>
      <c r="L286" s="1">
        <f t="shared" si="32"/>
        <v>0</v>
      </c>
      <c r="M286" s="1">
        <f t="shared" si="33"/>
        <v>42574.19</v>
      </c>
      <c r="N286" s="1">
        <f t="shared" si="34"/>
        <v>0</v>
      </c>
      <c r="O286" s="1">
        <f t="shared" si="35"/>
        <v>0</v>
      </c>
      <c r="P286" s="1">
        <f t="shared" si="36"/>
        <v>0</v>
      </c>
      <c r="Q286" s="1">
        <f t="shared" si="37"/>
        <v>97796.59</v>
      </c>
      <c r="R286" s="1">
        <f t="shared" si="38"/>
        <v>140370.78</v>
      </c>
      <c r="S286" s="6">
        <f t="shared" si="39"/>
        <v>11.360189999999999</v>
      </c>
    </row>
    <row r="287" spans="1:19">
      <c r="A287" t="s">
        <v>2820</v>
      </c>
      <c r="B287" t="s">
        <v>2821</v>
      </c>
      <c r="C287" t="s">
        <v>93</v>
      </c>
      <c r="D287" s="12" t="s">
        <v>1070</v>
      </c>
      <c r="E287" s="1">
        <v>0</v>
      </c>
      <c r="F287" s="1">
        <f>VLOOKUP(A287,'ADM Data'!$A$2:$Q$357,11,FALSE)</f>
        <v>0</v>
      </c>
      <c r="G287" s="1">
        <f>VLOOKUP(A287,'ADM Data'!$A$2:$Q$357,12,FALSE)</f>
        <v>5.3122160000000003</v>
      </c>
      <c r="H287" s="1">
        <f>VLOOKUP(A287,'ADM Data'!$A$2:$Q$357,13,FALSE)</f>
        <v>0</v>
      </c>
      <c r="I287" s="1">
        <f>VLOOKUP(A287,'ADM Data'!$A$2:$Q$357,14,FALSE)</f>
        <v>0</v>
      </c>
      <c r="J287" s="1">
        <f>VLOOKUP(A287,'ADM Data'!$A$2:$Q$357,15,FALSE)</f>
        <v>0</v>
      </c>
      <c r="K287" s="1">
        <f>VLOOKUP(A287,'ADM Data'!$A$2:$Q$357,16,FALSE)</f>
        <v>0</v>
      </c>
      <c r="L287" s="1">
        <f t="shared" si="32"/>
        <v>0</v>
      </c>
      <c r="M287" s="1">
        <f t="shared" si="33"/>
        <v>27052.41</v>
      </c>
      <c r="N287" s="1">
        <f t="shared" si="34"/>
        <v>0</v>
      </c>
      <c r="O287" s="1">
        <f t="shared" si="35"/>
        <v>0</v>
      </c>
      <c r="P287" s="1">
        <f t="shared" si="36"/>
        <v>0</v>
      </c>
      <c r="Q287" s="1">
        <f t="shared" si="37"/>
        <v>0</v>
      </c>
      <c r="R287" s="1">
        <f t="shared" si="38"/>
        <v>27052.41</v>
      </c>
      <c r="S287" s="6">
        <f t="shared" si="39"/>
        <v>5.3122160000000003</v>
      </c>
    </row>
    <row r="288" spans="1:19">
      <c r="A288" t="s">
        <v>628</v>
      </c>
      <c r="B288" t="s">
        <v>1990</v>
      </c>
      <c r="C288" t="s">
        <v>193</v>
      </c>
      <c r="D288" s="12" t="s">
        <v>1070</v>
      </c>
      <c r="E288" s="1">
        <v>0</v>
      </c>
      <c r="F288" s="1">
        <f>VLOOKUP(A288,'ADM Data'!$A$2:$Q$357,11,FALSE)</f>
        <v>3</v>
      </c>
      <c r="G288" s="1">
        <f>VLOOKUP(A288,'ADM Data'!$A$2:$Q$357,12,FALSE)</f>
        <v>19.187049999999999</v>
      </c>
      <c r="H288" s="1">
        <f>VLOOKUP(A288,'ADM Data'!$A$2:$Q$357,13,FALSE)</f>
        <v>8.6834530000000001</v>
      </c>
      <c r="I288" s="1">
        <f>VLOOKUP(A288,'ADM Data'!$A$2:$Q$357,14,FALSE)</f>
        <v>0</v>
      </c>
      <c r="J288" s="1">
        <f>VLOOKUP(A288,'ADM Data'!$A$2:$Q$357,15,FALSE)</f>
        <v>0.28777000000000003</v>
      </c>
      <c r="K288" s="1">
        <f>VLOOKUP(A288,'ADM Data'!$A$2:$Q$357,16,FALSE)</f>
        <v>15.517986000000001</v>
      </c>
      <c r="L288" s="1">
        <f t="shared" si="32"/>
        <v>6020.5</v>
      </c>
      <c r="M288" s="1">
        <f t="shared" si="33"/>
        <v>97709.88</v>
      </c>
      <c r="N288" s="1">
        <f t="shared" si="34"/>
        <v>106239.18</v>
      </c>
      <c r="O288" s="1">
        <f t="shared" si="35"/>
        <v>0</v>
      </c>
      <c r="P288" s="1">
        <f t="shared" si="36"/>
        <v>6363.24</v>
      </c>
      <c r="Q288" s="1">
        <f t="shared" si="37"/>
        <v>505868.72</v>
      </c>
      <c r="R288" s="1">
        <f t="shared" si="38"/>
        <v>722201.52</v>
      </c>
      <c r="S288" s="6">
        <f t="shared" si="39"/>
        <v>46.676259000000002</v>
      </c>
    </row>
    <row r="289" spans="1:19">
      <c r="A289" t="s">
        <v>630</v>
      </c>
      <c r="B289" t="s">
        <v>1991</v>
      </c>
      <c r="C289" t="s">
        <v>324</v>
      </c>
      <c r="D289" s="12" t="s">
        <v>1070</v>
      </c>
      <c r="E289" s="1">
        <v>0</v>
      </c>
      <c r="F289" s="1">
        <f>VLOOKUP(A289,'ADM Data'!$A$2:$Q$357,11,FALSE)</f>
        <v>0</v>
      </c>
      <c r="G289" s="1">
        <f>VLOOKUP(A289,'ADM Data'!$A$2:$Q$357,12,FALSE)</f>
        <v>46.048276000000001</v>
      </c>
      <c r="H289" s="1">
        <f>VLOOKUP(A289,'ADM Data'!$A$2:$Q$357,13,FALSE)</f>
        <v>4.7586209999999998</v>
      </c>
      <c r="I289" s="1">
        <f>VLOOKUP(A289,'ADM Data'!$A$2:$Q$357,14,FALSE)</f>
        <v>0</v>
      </c>
      <c r="J289" s="1">
        <f>VLOOKUP(A289,'ADM Data'!$A$2:$Q$357,15,FALSE)</f>
        <v>0</v>
      </c>
      <c r="K289" s="1">
        <f>VLOOKUP(A289,'ADM Data'!$A$2:$Q$357,16,FALSE)</f>
        <v>30.333100000000002</v>
      </c>
      <c r="L289" s="1">
        <f t="shared" si="32"/>
        <v>0</v>
      </c>
      <c r="M289" s="1">
        <f t="shared" si="33"/>
        <v>234500.42</v>
      </c>
      <c r="N289" s="1">
        <f t="shared" si="34"/>
        <v>58220.160000000003</v>
      </c>
      <c r="O289" s="1">
        <f t="shared" si="35"/>
        <v>0</v>
      </c>
      <c r="P289" s="1">
        <f t="shared" si="36"/>
        <v>0</v>
      </c>
      <c r="Q289" s="1">
        <f t="shared" si="37"/>
        <v>988824.61</v>
      </c>
      <c r="R289" s="1">
        <f t="shared" si="38"/>
        <v>1281545.19</v>
      </c>
      <c r="S289" s="6">
        <f t="shared" si="39"/>
        <v>81.139996999999994</v>
      </c>
    </row>
    <row r="290" spans="1:19">
      <c r="A290" t="s">
        <v>632</v>
      </c>
      <c r="B290" t="s">
        <v>1992</v>
      </c>
      <c r="C290" t="s">
        <v>98</v>
      </c>
      <c r="D290" s="12" t="s">
        <v>1070</v>
      </c>
      <c r="E290" s="1">
        <v>0</v>
      </c>
      <c r="F290" s="1">
        <f>VLOOKUP(A290,'ADM Data'!$A$2:$Q$357,11,FALSE)</f>
        <v>0</v>
      </c>
      <c r="G290" s="1">
        <f>VLOOKUP(A290,'ADM Data'!$A$2:$Q$357,12,FALSE)</f>
        <v>29.760273000000002</v>
      </c>
      <c r="H290" s="1">
        <f>VLOOKUP(A290,'ADM Data'!$A$2:$Q$357,13,FALSE)</f>
        <v>6.7602739999999999</v>
      </c>
      <c r="I290" s="1">
        <f>VLOOKUP(A290,'ADM Data'!$A$2:$Q$357,14,FALSE)</f>
        <v>0</v>
      </c>
      <c r="J290" s="1">
        <f>VLOOKUP(A290,'ADM Data'!$A$2:$Q$357,15,FALSE)</f>
        <v>1</v>
      </c>
      <c r="K290" s="1">
        <f>VLOOKUP(A290,'ADM Data'!$A$2:$Q$357,16,FALSE)</f>
        <v>7.6506860000000003</v>
      </c>
      <c r="L290" s="1">
        <f t="shared" si="32"/>
        <v>0</v>
      </c>
      <c r="M290" s="1">
        <f t="shared" si="33"/>
        <v>151553.92000000001</v>
      </c>
      <c r="N290" s="1">
        <f t="shared" si="34"/>
        <v>82709.72</v>
      </c>
      <c r="O290" s="1">
        <f t="shared" si="35"/>
        <v>0</v>
      </c>
      <c r="P290" s="1">
        <f t="shared" si="36"/>
        <v>22112.240000000002</v>
      </c>
      <c r="Q290" s="1">
        <f t="shared" si="37"/>
        <v>249403.67</v>
      </c>
      <c r="R290" s="1">
        <f t="shared" si="38"/>
        <v>505779.55000000005</v>
      </c>
      <c r="S290" s="6">
        <f t="shared" si="39"/>
        <v>45.171233000000001</v>
      </c>
    </row>
    <row r="291" spans="1:19">
      <c r="A291" t="s">
        <v>634</v>
      </c>
      <c r="B291" t="s">
        <v>635</v>
      </c>
      <c r="C291" t="s">
        <v>140</v>
      </c>
      <c r="D291" s="12" t="s">
        <v>1070</v>
      </c>
      <c r="E291" s="1">
        <v>0</v>
      </c>
      <c r="F291" s="1">
        <f>VLOOKUP(A291,'ADM Data'!$A$2:$Q$357,11,FALSE)</f>
        <v>0</v>
      </c>
      <c r="G291" s="1">
        <f>VLOOKUP(A291,'ADM Data'!$A$2:$Q$357,12,FALSE)</f>
        <v>51.427185000000001</v>
      </c>
      <c r="H291" s="1">
        <f>VLOOKUP(A291,'ADM Data'!$A$2:$Q$357,13,FALSE)</f>
        <v>3.7378640000000001</v>
      </c>
      <c r="I291" s="1">
        <f>VLOOKUP(A291,'ADM Data'!$A$2:$Q$357,14,FALSE)</f>
        <v>0</v>
      </c>
      <c r="J291" s="1">
        <f>VLOOKUP(A291,'ADM Data'!$A$2:$Q$357,15,FALSE)</f>
        <v>0</v>
      </c>
      <c r="K291" s="1">
        <f>VLOOKUP(A291,'ADM Data'!$A$2:$Q$357,16,FALSE)</f>
        <v>2</v>
      </c>
      <c r="L291" s="1">
        <f t="shared" si="32"/>
        <v>0</v>
      </c>
      <c r="M291" s="1">
        <f t="shared" si="33"/>
        <v>261892.47</v>
      </c>
      <c r="N291" s="1">
        <f t="shared" si="34"/>
        <v>45731.53</v>
      </c>
      <c r="O291" s="1">
        <f t="shared" si="35"/>
        <v>0</v>
      </c>
      <c r="P291" s="1">
        <f t="shared" si="36"/>
        <v>0</v>
      </c>
      <c r="Q291" s="1">
        <f t="shared" si="37"/>
        <v>65197.73</v>
      </c>
      <c r="R291" s="1">
        <f t="shared" si="38"/>
        <v>372821.73</v>
      </c>
      <c r="S291" s="6">
        <f t="shared" si="39"/>
        <v>57.165049000000003</v>
      </c>
    </row>
    <row r="292" spans="1:19">
      <c r="A292" t="s">
        <v>636</v>
      </c>
      <c r="B292" t="s">
        <v>637</v>
      </c>
      <c r="C292" t="s">
        <v>193</v>
      </c>
      <c r="D292" s="12" t="s">
        <v>1070</v>
      </c>
      <c r="E292" s="1">
        <v>0</v>
      </c>
      <c r="F292" s="1">
        <f>VLOOKUP(A292,'ADM Data'!$A$2:$Q$357,11,FALSE)</f>
        <v>0.90776699999999999</v>
      </c>
      <c r="G292" s="1">
        <f>VLOOKUP(A292,'ADM Data'!$A$2:$Q$357,12,FALSE)</f>
        <v>97.5</v>
      </c>
      <c r="H292" s="1">
        <f>VLOOKUP(A292,'ADM Data'!$A$2:$Q$357,13,FALSE)</f>
        <v>13.694174</v>
      </c>
      <c r="I292" s="1">
        <f>VLOOKUP(A292,'ADM Data'!$A$2:$Q$357,14,FALSE)</f>
        <v>0</v>
      </c>
      <c r="J292" s="1">
        <f>VLOOKUP(A292,'ADM Data'!$A$2:$Q$357,15,FALSE)</f>
        <v>0</v>
      </c>
      <c r="K292" s="1">
        <f>VLOOKUP(A292,'ADM Data'!$A$2:$Q$357,16,FALSE)</f>
        <v>4.0922330000000002</v>
      </c>
      <c r="L292" s="1">
        <f t="shared" si="32"/>
        <v>1821.74</v>
      </c>
      <c r="M292" s="1">
        <f t="shared" si="33"/>
        <v>496517.85</v>
      </c>
      <c r="N292" s="1">
        <f t="shared" si="34"/>
        <v>167543.70000000001</v>
      </c>
      <c r="O292" s="1">
        <f t="shared" si="35"/>
        <v>0</v>
      </c>
      <c r="P292" s="1">
        <f t="shared" si="36"/>
        <v>0</v>
      </c>
      <c r="Q292" s="1">
        <f t="shared" si="37"/>
        <v>133402.15</v>
      </c>
      <c r="R292" s="1">
        <f t="shared" si="38"/>
        <v>799285.44000000006</v>
      </c>
      <c r="S292" s="6">
        <f t="shared" si="39"/>
        <v>116.194174</v>
      </c>
    </row>
    <row r="293" spans="1:19">
      <c r="A293" t="s">
        <v>638</v>
      </c>
      <c r="B293" t="s">
        <v>639</v>
      </c>
      <c r="C293" t="s">
        <v>72</v>
      </c>
      <c r="D293" s="12" t="s">
        <v>1070</v>
      </c>
      <c r="E293" s="1">
        <v>0</v>
      </c>
      <c r="F293" s="1">
        <f>VLOOKUP(A293,'ADM Data'!$A$2:$Q$357,11,FALSE)</f>
        <v>2</v>
      </c>
      <c r="G293" s="1">
        <f>VLOOKUP(A293,'ADM Data'!$A$2:$Q$357,12,FALSE)</f>
        <v>11.588571</v>
      </c>
      <c r="H293" s="1">
        <f>VLOOKUP(A293,'ADM Data'!$A$2:$Q$357,13,FALSE)</f>
        <v>0</v>
      </c>
      <c r="I293" s="1">
        <f>VLOOKUP(A293,'ADM Data'!$A$2:$Q$357,14,FALSE)</f>
        <v>1</v>
      </c>
      <c r="J293" s="1">
        <f>VLOOKUP(A293,'ADM Data'!$A$2:$Q$357,15,FALSE)</f>
        <v>0</v>
      </c>
      <c r="K293" s="1">
        <f>VLOOKUP(A293,'ADM Data'!$A$2:$Q$357,16,FALSE)</f>
        <v>1</v>
      </c>
      <c r="L293" s="1">
        <f t="shared" si="32"/>
        <v>4013.66</v>
      </c>
      <c r="M293" s="1">
        <f t="shared" si="33"/>
        <v>59014.69</v>
      </c>
      <c r="N293" s="1">
        <f t="shared" si="34"/>
        <v>0</v>
      </c>
      <c r="O293" s="1">
        <f t="shared" si="35"/>
        <v>16328.277732000002</v>
      </c>
      <c r="P293" s="1">
        <f t="shared" si="36"/>
        <v>0</v>
      </c>
      <c r="Q293" s="1">
        <f t="shared" si="37"/>
        <v>32598.86</v>
      </c>
      <c r="R293" s="1">
        <f t="shared" si="38"/>
        <v>111955.48773200001</v>
      </c>
      <c r="S293" s="6">
        <f t="shared" si="39"/>
        <v>15.588571</v>
      </c>
    </row>
    <row r="294" spans="1:19">
      <c r="A294" t="s">
        <v>640</v>
      </c>
      <c r="B294" t="s">
        <v>1993</v>
      </c>
      <c r="C294" t="s">
        <v>125</v>
      </c>
      <c r="D294" s="12" t="s">
        <v>1070</v>
      </c>
      <c r="E294" s="1">
        <v>0</v>
      </c>
      <c r="F294" s="1">
        <f>VLOOKUP(A294,'ADM Data'!$A$2:$Q$357,11,FALSE)</f>
        <v>1</v>
      </c>
      <c r="G294" s="1">
        <f>VLOOKUP(A294,'ADM Data'!$A$2:$Q$357,12,FALSE)</f>
        <v>3.1980240000000002</v>
      </c>
      <c r="H294" s="1">
        <f>VLOOKUP(A294,'ADM Data'!$A$2:$Q$357,13,FALSE)</f>
        <v>0</v>
      </c>
      <c r="I294" s="1">
        <f>VLOOKUP(A294,'ADM Data'!$A$2:$Q$357,14,FALSE)</f>
        <v>0</v>
      </c>
      <c r="J294" s="1">
        <f>VLOOKUP(A294,'ADM Data'!$A$2:$Q$357,15,FALSE)</f>
        <v>0</v>
      </c>
      <c r="K294" s="1">
        <f>VLOOKUP(A294,'ADM Data'!$A$2:$Q$357,16,FALSE)</f>
        <v>1.8554219999999999</v>
      </c>
      <c r="L294" s="1">
        <f t="shared" si="32"/>
        <v>2006.83</v>
      </c>
      <c r="M294" s="1">
        <f t="shared" si="33"/>
        <v>16285.91</v>
      </c>
      <c r="N294" s="1">
        <f t="shared" si="34"/>
        <v>0</v>
      </c>
      <c r="O294" s="1">
        <f t="shared" si="35"/>
        <v>0</v>
      </c>
      <c r="P294" s="1">
        <f t="shared" si="36"/>
        <v>0</v>
      </c>
      <c r="Q294" s="1">
        <f t="shared" si="37"/>
        <v>60484.65</v>
      </c>
      <c r="R294" s="1">
        <f t="shared" si="38"/>
        <v>78777.39</v>
      </c>
      <c r="S294" s="6">
        <f t="shared" si="39"/>
        <v>6.0534460000000001</v>
      </c>
    </row>
    <row r="295" spans="1:19">
      <c r="A295" t="s">
        <v>642</v>
      </c>
      <c r="B295" t="s">
        <v>1994</v>
      </c>
      <c r="C295" t="s">
        <v>125</v>
      </c>
      <c r="D295" s="12" t="s">
        <v>1070</v>
      </c>
      <c r="E295" s="1">
        <v>0</v>
      </c>
      <c r="F295" s="1">
        <f>VLOOKUP(A295,'ADM Data'!$A$2:$Q$357,11,FALSE)</f>
        <v>10.054217</v>
      </c>
      <c r="G295" s="1">
        <f>VLOOKUP(A295,'ADM Data'!$A$2:$Q$357,12,FALSE)</f>
        <v>22.441708999999999</v>
      </c>
      <c r="H295" s="1">
        <f>VLOOKUP(A295,'ADM Data'!$A$2:$Q$357,13,FALSE)</f>
        <v>2</v>
      </c>
      <c r="I295" s="1">
        <f>VLOOKUP(A295,'ADM Data'!$A$2:$Q$357,14,FALSE)</f>
        <v>0</v>
      </c>
      <c r="J295" s="1">
        <f>VLOOKUP(A295,'ADM Data'!$A$2:$Q$357,15,FALSE)</f>
        <v>0</v>
      </c>
      <c r="K295" s="1">
        <f>VLOOKUP(A295,'ADM Data'!$A$2:$Q$357,16,FALSE)</f>
        <v>4.506024</v>
      </c>
      <c r="L295" s="1">
        <f t="shared" si="32"/>
        <v>20177.12</v>
      </c>
      <c r="M295" s="1">
        <f t="shared" si="33"/>
        <v>114284.2</v>
      </c>
      <c r="N295" s="1">
        <f t="shared" si="34"/>
        <v>24469.34</v>
      </c>
      <c r="O295" s="1">
        <f t="shared" si="35"/>
        <v>0</v>
      </c>
      <c r="P295" s="1">
        <f t="shared" si="36"/>
        <v>0</v>
      </c>
      <c r="Q295" s="1">
        <f t="shared" si="37"/>
        <v>146891.26</v>
      </c>
      <c r="R295" s="1">
        <f t="shared" si="38"/>
        <v>305821.92000000004</v>
      </c>
      <c r="S295" s="6">
        <f t="shared" si="39"/>
        <v>39.001949999999994</v>
      </c>
    </row>
    <row r="296" spans="1:19">
      <c r="A296" t="s">
        <v>644</v>
      </c>
      <c r="B296" t="s">
        <v>1995</v>
      </c>
      <c r="C296" t="s">
        <v>93</v>
      </c>
      <c r="D296" s="12" t="s">
        <v>1070</v>
      </c>
      <c r="E296" s="1">
        <v>0</v>
      </c>
      <c r="F296" s="1">
        <f>VLOOKUP(A296,'ADM Data'!$A$2:$Q$357,11,FALSE)</f>
        <v>0</v>
      </c>
      <c r="G296" s="1">
        <f>VLOOKUP(A296,'ADM Data'!$A$2:$Q$357,12,FALSE)</f>
        <v>39.013393000000001</v>
      </c>
      <c r="H296" s="1">
        <f>VLOOKUP(A296,'ADM Data'!$A$2:$Q$357,13,FALSE)</f>
        <v>4.3072540000000004</v>
      </c>
      <c r="I296" s="1">
        <f>VLOOKUP(A296,'ADM Data'!$A$2:$Q$357,14,FALSE)</f>
        <v>0</v>
      </c>
      <c r="J296" s="1">
        <f>VLOOKUP(A296,'ADM Data'!$A$2:$Q$357,15,FALSE)</f>
        <v>0</v>
      </c>
      <c r="K296" s="1">
        <f>VLOOKUP(A296,'ADM Data'!$A$2:$Q$357,16,FALSE)</f>
        <v>2.70607</v>
      </c>
      <c r="L296" s="1">
        <f t="shared" si="32"/>
        <v>0</v>
      </c>
      <c r="M296" s="1">
        <f t="shared" si="33"/>
        <v>198675.35</v>
      </c>
      <c r="N296" s="1">
        <f t="shared" si="34"/>
        <v>52697.83</v>
      </c>
      <c r="O296" s="1">
        <f t="shared" si="35"/>
        <v>0</v>
      </c>
      <c r="P296" s="1">
        <f t="shared" si="36"/>
        <v>0</v>
      </c>
      <c r="Q296" s="1">
        <f t="shared" si="37"/>
        <v>88214.81</v>
      </c>
      <c r="R296" s="1">
        <f t="shared" si="38"/>
        <v>339587.99</v>
      </c>
      <c r="S296" s="6">
        <f t="shared" si="39"/>
        <v>46.026716999999998</v>
      </c>
    </row>
    <row r="297" spans="1:19">
      <c r="A297" t="s">
        <v>646</v>
      </c>
      <c r="B297" t="s">
        <v>1996</v>
      </c>
      <c r="C297" t="s">
        <v>80</v>
      </c>
      <c r="D297" s="12" t="s">
        <v>1070</v>
      </c>
      <c r="E297" s="1">
        <v>0</v>
      </c>
      <c r="F297" s="1">
        <f>VLOOKUP(A297,'ADM Data'!$A$2:$Q$357,11,FALSE)</f>
        <v>5</v>
      </c>
      <c r="G297" s="1">
        <f>VLOOKUP(A297,'ADM Data'!$A$2:$Q$357,12,FALSE)</f>
        <v>17.899353000000001</v>
      </c>
      <c r="H297" s="1">
        <f>VLOOKUP(A297,'ADM Data'!$A$2:$Q$357,13,FALSE)</f>
        <v>0.27710800000000002</v>
      </c>
      <c r="I297" s="1">
        <f>VLOOKUP(A297,'ADM Data'!$A$2:$Q$357,14,FALSE)</f>
        <v>0</v>
      </c>
      <c r="J297" s="1">
        <f>VLOOKUP(A297,'ADM Data'!$A$2:$Q$357,15,FALSE)</f>
        <v>0</v>
      </c>
      <c r="K297" s="1">
        <f>VLOOKUP(A297,'ADM Data'!$A$2:$Q$357,16,FALSE)</f>
        <v>6</v>
      </c>
      <c r="L297" s="1">
        <f t="shared" si="32"/>
        <v>10034.16</v>
      </c>
      <c r="M297" s="1">
        <f t="shared" si="33"/>
        <v>91152.29</v>
      </c>
      <c r="N297" s="1">
        <f t="shared" si="34"/>
        <v>3390.32</v>
      </c>
      <c r="O297" s="1">
        <f t="shared" si="35"/>
        <v>0</v>
      </c>
      <c r="P297" s="1">
        <f t="shared" si="36"/>
        <v>0</v>
      </c>
      <c r="Q297" s="1">
        <f t="shared" si="37"/>
        <v>195593.19</v>
      </c>
      <c r="R297" s="1">
        <f t="shared" si="38"/>
        <v>300169.96000000002</v>
      </c>
      <c r="S297" s="6">
        <f t="shared" si="39"/>
        <v>29.176461</v>
      </c>
    </row>
    <row r="298" spans="1:19">
      <c r="A298" t="s">
        <v>648</v>
      </c>
      <c r="B298" t="s">
        <v>649</v>
      </c>
      <c r="C298" t="s">
        <v>80</v>
      </c>
      <c r="D298" s="12" t="s">
        <v>1070</v>
      </c>
      <c r="E298" s="1">
        <v>0</v>
      </c>
      <c r="F298" s="1">
        <f>VLOOKUP(A298,'ADM Data'!$A$2:$Q$357,11,FALSE)</f>
        <v>1.944785</v>
      </c>
      <c r="G298" s="1">
        <f>VLOOKUP(A298,'ADM Data'!$A$2:$Q$357,12,FALSE)</f>
        <v>21.914110000000001</v>
      </c>
      <c r="H298" s="1">
        <f>VLOOKUP(A298,'ADM Data'!$A$2:$Q$357,13,FALSE)</f>
        <v>1</v>
      </c>
      <c r="I298" s="1">
        <f>VLOOKUP(A298,'ADM Data'!$A$2:$Q$357,14,FALSE)</f>
        <v>0</v>
      </c>
      <c r="J298" s="1">
        <f>VLOOKUP(A298,'ADM Data'!$A$2:$Q$357,15,FALSE)</f>
        <v>0</v>
      </c>
      <c r="K298" s="1">
        <f>VLOOKUP(A298,'ADM Data'!$A$2:$Q$357,16,FALSE)</f>
        <v>5</v>
      </c>
      <c r="L298" s="1">
        <f t="shared" si="32"/>
        <v>3902.86</v>
      </c>
      <c r="M298" s="1">
        <f t="shared" si="33"/>
        <v>111597.4</v>
      </c>
      <c r="N298" s="1">
        <f t="shared" si="34"/>
        <v>12234.67</v>
      </c>
      <c r="O298" s="1">
        <f t="shared" si="35"/>
        <v>0</v>
      </c>
      <c r="P298" s="1">
        <f t="shared" si="36"/>
        <v>0</v>
      </c>
      <c r="Q298" s="1">
        <f t="shared" si="37"/>
        <v>162994.32</v>
      </c>
      <c r="R298" s="1">
        <f t="shared" si="38"/>
        <v>290729.25</v>
      </c>
      <c r="S298" s="6">
        <f t="shared" si="39"/>
        <v>29.858895</v>
      </c>
    </row>
    <row r="299" spans="1:19">
      <c r="A299" t="s">
        <v>650</v>
      </c>
      <c r="B299" t="s">
        <v>1997</v>
      </c>
      <c r="C299" t="s">
        <v>80</v>
      </c>
      <c r="D299" s="12" t="s">
        <v>1070</v>
      </c>
      <c r="E299" s="1">
        <v>0</v>
      </c>
      <c r="F299" s="1">
        <f>VLOOKUP(A299,'ADM Data'!$A$2:$Q$357,11,FALSE)</f>
        <v>7.0602410000000004</v>
      </c>
      <c r="G299" s="1">
        <f>VLOOKUP(A299,'ADM Data'!$A$2:$Q$357,12,FALSE)</f>
        <v>130.727585</v>
      </c>
      <c r="H299" s="1">
        <f>VLOOKUP(A299,'ADM Data'!$A$2:$Q$357,13,FALSE)</f>
        <v>6.4156630000000003</v>
      </c>
      <c r="I299" s="1">
        <f>VLOOKUP(A299,'ADM Data'!$A$2:$Q$357,14,FALSE)</f>
        <v>0</v>
      </c>
      <c r="J299" s="1">
        <f>VLOOKUP(A299,'ADM Data'!$A$2:$Q$357,15,FALSE)</f>
        <v>0.19795199999999999</v>
      </c>
      <c r="K299" s="1">
        <f>VLOOKUP(A299,'ADM Data'!$A$2:$Q$357,16,FALSE)</f>
        <v>14.410844000000001</v>
      </c>
      <c r="L299" s="1">
        <f t="shared" si="32"/>
        <v>14168.72</v>
      </c>
      <c r="M299" s="1">
        <f t="shared" si="33"/>
        <v>665729.03</v>
      </c>
      <c r="N299" s="1">
        <f t="shared" si="34"/>
        <v>78493.52</v>
      </c>
      <c r="O299" s="1">
        <f t="shared" si="35"/>
        <v>0</v>
      </c>
      <c r="P299" s="1">
        <f t="shared" si="36"/>
        <v>4377.16</v>
      </c>
      <c r="Q299" s="1">
        <f t="shared" si="37"/>
        <v>469777.15</v>
      </c>
      <c r="R299" s="1">
        <f t="shared" si="38"/>
        <v>1232545.58</v>
      </c>
      <c r="S299" s="6">
        <f t="shared" si="39"/>
        <v>158.81228499999997</v>
      </c>
    </row>
    <row r="300" spans="1:19">
      <c r="A300" t="s">
        <v>654</v>
      </c>
      <c r="B300" t="s">
        <v>1998</v>
      </c>
      <c r="C300" t="s">
        <v>80</v>
      </c>
      <c r="D300" s="12" t="s">
        <v>1070</v>
      </c>
      <c r="E300" s="1">
        <v>0</v>
      </c>
      <c r="F300" s="1">
        <f>VLOOKUP(A300,'ADM Data'!$A$2:$Q$357,11,FALSE)</f>
        <v>3.006024</v>
      </c>
      <c r="G300" s="1">
        <f>VLOOKUP(A300,'ADM Data'!$A$2:$Q$357,12,FALSE)</f>
        <v>25.253011999999998</v>
      </c>
      <c r="H300" s="1">
        <f>VLOOKUP(A300,'ADM Data'!$A$2:$Q$357,13,FALSE)</f>
        <v>1</v>
      </c>
      <c r="I300" s="1">
        <f>VLOOKUP(A300,'ADM Data'!$A$2:$Q$357,14,FALSE)</f>
        <v>1</v>
      </c>
      <c r="J300" s="1">
        <f>VLOOKUP(A300,'ADM Data'!$A$2:$Q$357,15,FALSE)</f>
        <v>0</v>
      </c>
      <c r="K300" s="1">
        <f>VLOOKUP(A300,'ADM Data'!$A$2:$Q$357,16,FALSE)</f>
        <v>1</v>
      </c>
      <c r="L300" s="1">
        <f t="shared" si="32"/>
        <v>6032.59</v>
      </c>
      <c r="M300" s="1">
        <f t="shared" si="33"/>
        <v>128600.73</v>
      </c>
      <c r="N300" s="1">
        <f t="shared" si="34"/>
        <v>12234.67</v>
      </c>
      <c r="O300" s="1">
        <f t="shared" si="35"/>
        <v>16328.277732000002</v>
      </c>
      <c r="P300" s="1">
        <f t="shared" si="36"/>
        <v>0</v>
      </c>
      <c r="Q300" s="1">
        <f t="shared" si="37"/>
        <v>32598.86</v>
      </c>
      <c r="R300" s="1">
        <f t="shared" si="38"/>
        <v>195795.12773200002</v>
      </c>
      <c r="S300" s="6">
        <f t="shared" si="39"/>
        <v>31.259035999999998</v>
      </c>
    </row>
    <row r="301" spans="1:19">
      <c r="A301" t="s">
        <v>656</v>
      </c>
      <c r="B301" t="s">
        <v>1999</v>
      </c>
      <c r="C301" t="s">
        <v>101</v>
      </c>
      <c r="D301" s="12" t="s">
        <v>1070</v>
      </c>
      <c r="E301" s="1">
        <v>0</v>
      </c>
      <c r="F301" s="1">
        <f>VLOOKUP(A301,'ADM Data'!$A$2:$Q$357,11,FALSE)</f>
        <v>5</v>
      </c>
      <c r="G301" s="1">
        <f>VLOOKUP(A301,'ADM Data'!$A$2:$Q$357,12,FALSE)</f>
        <v>57.523865999999998</v>
      </c>
      <c r="H301" s="1">
        <f>VLOOKUP(A301,'ADM Data'!$A$2:$Q$357,13,FALSE)</f>
        <v>10.774647999999999</v>
      </c>
      <c r="I301" s="1">
        <f>VLOOKUP(A301,'ADM Data'!$A$2:$Q$357,14,FALSE)</f>
        <v>1</v>
      </c>
      <c r="J301" s="1">
        <f>VLOOKUP(A301,'ADM Data'!$A$2:$Q$357,15,FALSE)</f>
        <v>0</v>
      </c>
      <c r="K301" s="1">
        <f>VLOOKUP(A301,'ADM Data'!$A$2:$Q$357,16,FALSE)</f>
        <v>15.549296</v>
      </c>
      <c r="L301" s="1">
        <f t="shared" si="32"/>
        <v>10034.16</v>
      </c>
      <c r="M301" s="1">
        <f t="shared" si="33"/>
        <v>292939.76</v>
      </c>
      <c r="N301" s="1">
        <f t="shared" si="34"/>
        <v>131824.26</v>
      </c>
      <c r="O301" s="1">
        <f t="shared" si="35"/>
        <v>16328.277732000002</v>
      </c>
      <c r="P301" s="1">
        <f t="shared" si="36"/>
        <v>0</v>
      </c>
      <c r="Q301" s="1">
        <f t="shared" si="37"/>
        <v>506889.39</v>
      </c>
      <c r="R301" s="1">
        <f t="shared" si="38"/>
        <v>958015.84773200005</v>
      </c>
      <c r="S301" s="6">
        <f t="shared" si="39"/>
        <v>89.847809999999996</v>
      </c>
    </row>
    <row r="302" spans="1:19">
      <c r="A302" t="s">
        <v>658</v>
      </c>
      <c r="B302" t="s">
        <v>2000</v>
      </c>
      <c r="C302" t="s">
        <v>125</v>
      </c>
      <c r="D302" s="12" t="s">
        <v>1070</v>
      </c>
      <c r="E302" s="1">
        <v>0</v>
      </c>
      <c r="F302" s="1">
        <f>VLOOKUP(A302,'ADM Data'!$A$2:$Q$357,11,FALSE)</f>
        <v>2.2689659999999998</v>
      </c>
      <c r="G302" s="1">
        <f>VLOOKUP(A302,'ADM Data'!$A$2:$Q$357,12,FALSE)</f>
        <v>21.944825000000002</v>
      </c>
      <c r="H302" s="1">
        <f>VLOOKUP(A302,'ADM Data'!$A$2:$Q$357,13,FALSE)</f>
        <v>11.213793000000001</v>
      </c>
      <c r="I302" s="1">
        <f>VLOOKUP(A302,'ADM Data'!$A$2:$Q$357,14,FALSE)</f>
        <v>0</v>
      </c>
      <c r="J302" s="1">
        <f>VLOOKUP(A302,'ADM Data'!$A$2:$Q$357,15,FALSE)</f>
        <v>0</v>
      </c>
      <c r="K302" s="1">
        <f>VLOOKUP(A302,'ADM Data'!$A$2:$Q$357,16,FALSE)</f>
        <v>10.310345</v>
      </c>
      <c r="L302" s="1">
        <f t="shared" si="32"/>
        <v>4553.43</v>
      </c>
      <c r="M302" s="1">
        <f t="shared" si="33"/>
        <v>111753.82</v>
      </c>
      <c r="N302" s="1">
        <f t="shared" si="34"/>
        <v>137197.06</v>
      </c>
      <c r="O302" s="1">
        <f t="shared" si="35"/>
        <v>0</v>
      </c>
      <c r="P302" s="1">
        <f t="shared" si="36"/>
        <v>0</v>
      </c>
      <c r="Q302" s="1">
        <f t="shared" si="37"/>
        <v>336105.54</v>
      </c>
      <c r="R302" s="1">
        <f t="shared" si="38"/>
        <v>589609.85</v>
      </c>
      <c r="S302" s="6">
        <f t="shared" si="39"/>
        <v>45.737929000000001</v>
      </c>
    </row>
    <row r="303" spans="1:19">
      <c r="A303" t="s">
        <v>660</v>
      </c>
      <c r="B303" t="s">
        <v>661</v>
      </c>
      <c r="C303" t="s">
        <v>75</v>
      </c>
      <c r="D303" s="12" t="s">
        <v>1070</v>
      </c>
      <c r="E303" s="1">
        <v>0</v>
      </c>
      <c r="F303" s="1">
        <f>VLOOKUP(A303,'ADM Data'!$A$2:$Q$357,11,FALSE)</f>
        <v>2</v>
      </c>
      <c r="G303" s="1">
        <f>VLOOKUP(A303,'ADM Data'!$A$2:$Q$357,12,FALSE)</f>
        <v>27.959063</v>
      </c>
      <c r="H303" s="1">
        <f>VLOOKUP(A303,'ADM Data'!$A$2:$Q$357,13,FALSE)</f>
        <v>0</v>
      </c>
      <c r="I303" s="1">
        <f>VLOOKUP(A303,'ADM Data'!$A$2:$Q$357,14,FALSE)</f>
        <v>0</v>
      </c>
      <c r="J303" s="1">
        <f>VLOOKUP(A303,'ADM Data'!$A$2:$Q$357,15,FALSE)</f>
        <v>0</v>
      </c>
      <c r="K303" s="1">
        <f>VLOOKUP(A303,'ADM Data'!$A$2:$Q$357,16,FALSE)</f>
        <v>1.7602340000000001</v>
      </c>
      <c r="L303" s="1">
        <f t="shared" si="32"/>
        <v>4013.66</v>
      </c>
      <c r="M303" s="1">
        <f t="shared" si="33"/>
        <v>142381.26999999999</v>
      </c>
      <c r="N303" s="1">
        <f t="shared" si="34"/>
        <v>0</v>
      </c>
      <c r="O303" s="1">
        <f t="shared" si="35"/>
        <v>0</v>
      </c>
      <c r="P303" s="1">
        <f t="shared" si="36"/>
        <v>0</v>
      </c>
      <c r="Q303" s="1">
        <f t="shared" si="37"/>
        <v>57381.63</v>
      </c>
      <c r="R303" s="1">
        <f t="shared" si="38"/>
        <v>203776.56</v>
      </c>
      <c r="S303" s="6">
        <f t="shared" si="39"/>
        <v>31.719297000000001</v>
      </c>
    </row>
    <row r="304" spans="1:19">
      <c r="A304" t="s">
        <v>662</v>
      </c>
      <c r="B304" t="s">
        <v>663</v>
      </c>
      <c r="C304" t="s">
        <v>72</v>
      </c>
      <c r="D304" s="12" t="s">
        <v>1070</v>
      </c>
      <c r="E304" s="1">
        <v>0</v>
      </c>
      <c r="F304" s="1">
        <f>VLOOKUP(A304,'ADM Data'!$A$2:$Q$357,11,FALSE)</f>
        <v>9.5300019999999996</v>
      </c>
      <c r="G304" s="1">
        <f>VLOOKUP(A304,'ADM Data'!$A$2:$Q$357,12,FALSE)</f>
        <v>25.235779000000001</v>
      </c>
      <c r="H304" s="1">
        <f>VLOOKUP(A304,'ADM Data'!$A$2:$Q$357,13,FALSE)</f>
        <v>0</v>
      </c>
      <c r="I304" s="1">
        <f>VLOOKUP(A304,'ADM Data'!$A$2:$Q$357,14,FALSE)</f>
        <v>0</v>
      </c>
      <c r="J304" s="1">
        <f>VLOOKUP(A304,'ADM Data'!$A$2:$Q$357,15,FALSE)</f>
        <v>1</v>
      </c>
      <c r="K304" s="1">
        <f>VLOOKUP(A304,'ADM Data'!$A$2:$Q$357,16,FALSE)</f>
        <v>0</v>
      </c>
      <c r="L304" s="1">
        <f t="shared" si="32"/>
        <v>19125.11</v>
      </c>
      <c r="M304" s="1">
        <f t="shared" si="33"/>
        <v>128512.97</v>
      </c>
      <c r="N304" s="1">
        <f t="shared" si="34"/>
        <v>0</v>
      </c>
      <c r="O304" s="1">
        <f t="shared" si="35"/>
        <v>0</v>
      </c>
      <c r="P304" s="1">
        <f t="shared" si="36"/>
        <v>22112.240000000002</v>
      </c>
      <c r="Q304" s="1">
        <f t="shared" si="37"/>
        <v>0</v>
      </c>
      <c r="R304" s="1">
        <f t="shared" si="38"/>
        <v>169750.32</v>
      </c>
      <c r="S304" s="6">
        <f t="shared" si="39"/>
        <v>35.765781000000004</v>
      </c>
    </row>
    <row r="305" spans="1:19">
      <c r="A305" t="s">
        <v>664</v>
      </c>
      <c r="B305" t="s">
        <v>665</v>
      </c>
      <c r="C305" t="s">
        <v>93</v>
      </c>
      <c r="D305" s="12" t="s">
        <v>1070</v>
      </c>
      <c r="E305" s="1">
        <v>0</v>
      </c>
      <c r="F305" s="1">
        <f>VLOOKUP(A305,'ADM Data'!$A$2:$Q$357,11,FALSE)</f>
        <v>1</v>
      </c>
      <c r="G305" s="1">
        <f>VLOOKUP(A305,'ADM Data'!$A$2:$Q$357,12,FALSE)</f>
        <v>35.911518000000001</v>
      </c>
      <c r="H305" s="1">
        <f>VLOOKUP(A305,'ADM Data'!$A$2:$Q$357,13,FALSE)</f>
        <v>3.993506</v>
      </c>
      <c r="I305" s="1">
        <f>VLOOKUP(A305,'ADM Data'!$A$2:$Q$357,14,FALSE)</f>
        <v>0</v>
      </c>
      <c r="J305" s="1">
        <f>VLOOKUP(A305,'ADM Data'!$A$2:$Q$357,15,FALSE)</f>
        <v>0</v>
      </c>
      <c r="K305" s="1">
        <f>VLOOKUP(A305,'ADM Data'!$A$2:$Q$357,16,FALSE)</f>
        <v>11.959415</v>
      </c>
      <c r="L305" s="1">
        <f t="shared" si="32"/>
        <v>2006.83</v>
      </c>
      <c r="M305" s="1">
        <f t="shared" si="33"/>
        <v>182879.08</v>
      </c>
      <c r="N305" s="1">
        <f t="shared" si="34"/>
        <v>48859.23</v>
      </c>
      <c r="O305" s="1">
        <f t="shared" si="35"/>
        <v>0</v>
      </c>
      <c r="P305" s="1">
        <f t="shared" si="36"/>
        <v>0</v>
      </c>
      <c r="Q305" s="1">
        <f t="shared" si="37"/>
        <v>389863.35</v>
      </c>
      <c r="R305" s="1">
        <f t="shared" si="38"/>
        <v>623608.49</v>
      </c>
      <c r="S305" s="6">
        <f t="shared" si="39"/>
        <v>52.864438999999997</v>
      </c>
    </row>
    <row r="306" spans="1:19">
      <c r="A306" t="s">
        <v>666</v>
      </c>
      <c r="B306" t="s">
        <v>2001</v>
      </c>
      <c r="C306" t="s">
        <v>93</v>
      </c>
      <c r="D306" s="12" t="s">
        <v>1070</v>
      </c>
      <c r="E306" s="1">
        <v>0</v>
      </c>
      <c r="F306" s="1">
        <f>VLOOKUP(A306,'ADM Data'!$A$2:$Q$357,11,FALSE)</f>
        <v>15.261022000000001</v>
      </c>
      <c r="G306" s="1">
        <f>VLOOKUP(A306,'ADM Data'!$A$2:$Q$357,12,FALSE)</f>
        <v>90.250518999999997</v>
      </c>
      <c r="H306" s="1">
        <f>VLOOKUP(A306,'ADM Data'!$A$2:$Q$357,13,FALSE)</f>
        <v>1</v>
      </c>
      <c r="I306" s="1">
        <f>VLOOKUP(A306,'ADM Data'!$A$2:$Q$357,14,FALSE)</f>
        <v>0</v>
      </c>
      <c r="J306" s="1">
        <f>VLOOKUP(A306,'ADM Data'!$A$2:$Q$357,15,FALSE)</f>
        <v>0.831395</v>
      </c>
      <c r="K306" s="1">
        <f>VLOOKUP(A306,'ADM Data'!$A$2:$Q$357,16,FALSE)</f>
        <v>18.308140000000002</v>
      </c>
      <c r="L306" s="1">
        <f t="shared" si="32"/>
        <v>30626.31</v>
      </c>
      <c r="M306" s="1">
        <f t="shared" si="33"/>
        <v>459599.94</v>
      </c>
      <c r="N306" s="1">
        <f t="shared" si="34"/>
        <v>12234.67</v>
      </c>
      <c r="O306" s="1">
        <f t="shared" si="35"/>
        <v>0</v>
      </c>
      <c r="P306" s="1">
        <f t="shared" si="36"/>
        <v>18384.009999999998</v>
      </c>
      <c r="Q306" s="1">
        <f t="shared" si="37"/>
        <v>596824.56999999995</v>
      </c>
      <c r="R306" s="1">
        <f t="shared" si="38"/>
        <v>1117669.5</v>
      </c>
      <c r="S306" s="6">
        <f t="shared" si="39"/>
        <v>125.65107599999999</v>
      </c>
    </row>
    <row r="307" spans="1:19">
      <c r="A307" t="s">
        <v>668</v>
      </c>
      <c r="B307" t="s">
        <v>2002</v>
      </c>
      <c r="C307" t="s">
        <v>72</v>
      </c>
      <c r="D307" s="12" t="s">
        <v>1070</v>
      </c>
      <c r="E307" s="1">
        <v>0</v>
      </c>
      <c r="F307" s="1">
        <f>VLOOKUP(A307,'ADM Data'!$A$2:$Q$357,11,FALSE)</f>
        <v>0</v>
      </c>
      <c r="G307" s="1">
        <f>VLOOKUP(A307,'ADM Data'!$A$2:$Q$357,12,FALSE)</f>
        <v>44.451976999999999</v>
      </c>
      <c r="H307" s="1">
        <f>VLOOKUP(A307,'ADM Data'!$A$2:$Q$357,13,FALSE)</f>
        <v>0</v>
      </c>
      <c r="I307" s="1">
        <f>VLOOKUP(A307,'ADM Data'!$A$2:$Q$357,14,FALSE)</f>
        <v>1</v>
      </c>
      <c r="J307" s="1">
        <f>VLOOKUP(A307,'ADM Data'!$A$2:$Q$357,15,FALSE)</f>
        <v>0</v>
      </c>
      <c r="K307" s="1">
        <f>VLOOKUP(A307,'ADM Data'!$A$2:$Q$357,16,FALSE)</f>
        <v>3.2768359999999999</v>
      </c>
      <c r="L307" s="1">
        <f t="shared" si="32"/>
        <v>0</v>
      </c>
      <c r="M307" s="1">
        <f t="shared" si="33"/>
        <v>226371.28</v>
      </c>
      <c r="N307" s="1">
        <f t="shared" si="34"/>
        <v>0</v>
      </c>
      <c r="O307" s="1">
        <f t="shared" si="35"/>
        <v>16328.277732000002</v>
      </c>
      <c r="P307" s="1">
        <f t="shared" si="36"/>
        <v>0</v>
      </c>
      <c r="Q307" s="1">
        <f t="shared" si="37"/>
        <v>106821.13</v>
      </c>
      <c r="R307" s="1">
        <f t="shared" si="38"/>
        <v>349520.68773200002</v>
      </c>
      <c r="S307" s="6">
        <f t="shared" si="39"/>
        <v>48.728813000000002</v>
      </c>
    </row>
    <row r="308" spans="1:19">
      <c r="A308" t="s">
        <v>670</v>
      </c>
      <c r="B308" t="s">
        <v>671</v>
      </c>
      <c r="C308" t="s">
        <v>111</v>
      </c>
      <c r="D308" s="12" t="s">
        <v>1070</v>
      </c>
      <c r="E308" s="1">
        <v>0</v>
      </c>
      <c r="F308" s="1">
        <f>VLOOKUP(A308,'ADM Data'!$A$2:$Q$357,11,FALSE)</f>
        <v>0</v>
      </c>
      <c r="G308" s="1">
        <f>VLOOKUP(A308,'ADM Data'!$A$2:$Q$357,12,FALSE)</f>
        <v>13.044943999999999</v>
      </c>
      <c r="H308" s="1">
        <f>VLOOKUP(A308,'ADM Data'!$A$2:$Q$357,13,FALSE)</f>
        <v>5.2528090000000001</v>
      </c>
      <c r="I308" s="1">
        <f>VLOOKUP(A308,'ADM Data'!$A$2:$Q$357,14,FALSE)</f>
        <v>0</v>
      </c>
      <c r="J308" s="1">
        <f>VLOOKUP(A308,'ADM Data'!$A$2:$Q$357,15,FALSE)</f>
        <v>0</v>
      </c>
      <c r="K308" s="1">
        <f>VLOOKUP(A308,'ADM Data'!$A$2:$Q$357,16,FALSE)</f>
        <v>0</v>
      </c>
      <c r="L308" s="1">
        <f t="shared" si="32"/>
        <v>0</v>
      </c>
      <c r="M308" s="1">
        <f t="shared" si="33"/>
        <v>66431.259999999995</v>
      </c>
      <c r="N308" s="1">
        <f t="shared" si="34"/>
        <v>64266.38</v>
      </c>
      <c r="O308" s="1">
        <f t="shared" si="35"/>
        <v>0</v>
      </c>
      <c r="P308" s="1">
        <f t="shared" si="36"/>
        <v>0</v>
      </c>
      <c r="Q308" s="1">
        <f t="shared" si="37"/>
        <v>0</v>
      </c>
      <c r="R308" s="1">
        <f t="shared" si="38"/>
        <v>130697.63999999998</v>
      </c>
      <c r="S308" s="6">
        <f t="shared" si="39"/>
        <v>18.297753</v>
      </c>
    </row>
    <row r="309" spans="1:19">
      <c r="A309" t="s">
        <v>672</v>
      </c>
      <c r="B309" t="s">
        <v>2003</v>
      </c>
      <c r="C309" t="s">
        <v>75</v>
      </c>
      <c r="D309" s="12" t="s">
        <v>1070</v>
      </c>
      <c r="E309" s="1">
        <v>0</v>
      </c>
      <c r="F309" s="1">
        <f>VLOOKUP(A309,'ADM Data'!$A$2:$Q$357,11,FALSE)</f>
        <v>2.2372529999999999</v>
      </c>
      <c r="G309" s="1">
        <f>VLOOKUP(A309,'ADM Data'!$A$2:$Q$357,12,FALSE)</f>
        <v>10.243627</v>
      </c>
      <c r="H309" s="1">
        <f>VLOOKUP(A309,'ADM Data'!$A$2:$Q$357,13,FALSE)</f>
        <v>1.5</v>
      </c>
      <c r="I309" s="1">
        <f>VLOOKUP(A309,'ADM Data'!$A$2:$Q$357,14,FALSE)</f>
        <v>0</v>
      </c>
      <c r="J309" s="1">
        <f>VLOOKUP(A309,'ADM Data'!$A$2:$Q$357,15,FALSE)</f>
        <v>0</v>
      </c>
      <c r="K309" s="1">
        <f>VLOOKUP(A309,'ADM Data'!$A$2:$Q$357,16,FALSE)</f>
        <v>0</v>
      </c>
      <c r="L309" s="1">
        <f t="shared" si="32"/>
        <v>4489.79</v>
      </c>
      <c r="M309" s="1">
        <f t="shared" si="33"/>
        <v>52165.58</v>
      </c>
      <c r="N309" s="1">
        <f t="shared" si="34"/>
        <v>18352.009999999998</v>
      </c>
      <c r="O309" s="1">
        <f t="shared" si="35"/>
        <v>0</v>
      </c>
      <c r="P309" s="1">
        <f t="shared" si="36"/>
        <v>0</v>
      </c>
      <c r="Q309" s="1">
        <f t="shared" si="37"/>
        <v>0</v>
      </c>
      <c r="R309" s="1">
        <f t="shared" si="38"/>
        <v>75007.38</v>
      </c>
      <c r="S309" s="6">
        <f t="shared" si="39"/>
        <v>13.980879999999999</v>
      </c>
    </row>
    <row r="310" spans="1:19">
      <c r="A310" t="s">
        <v>674</v>
      </c>
      <c r="B310" t="s">
        <v>2004</v>
      </c>
      <c r="C310" t="s">
        <v>75</v>
      </c>
      <c r="D310" s="12" t="s">
        <v>1070</v>
      </c>
      <c r="E310" s="1">
        <v>0</v>
      </c>
      <c r="F310" s="1">
        <f>VLOOKUP(A310,'ADM Data'!$A$2:$Q$357,11,FALSE)</f>
        <v>8.9444440000000007</v>
      </c>
      <c r="G310" s="1">
        <f>VLOOKUP(A310,'ADM Data'!$A$2:$Q$357,12,FALSE)</f>
        <v>83.864198000000002</v>
      </c>
      <c r="H310" s="1">
        <f>VLOOKUP(A310,'ADM Data'!$A$2:$Q$357,13,FALSE)</f>
        <v>1</v>
      </c>
      <c r="I310" s="1">
        <f>VLOOKUP(A310,'ADM Data'!$A$2:$Q$357,14,FALSE)</f>
        <v>0</v>
      </c>
      <c r="J310" s="1">
        <f>VLOOKUP(A310,'ADM Data'!$A$2:$Q$357,15,FALSE)</f>
        <v>0</v>
      </c>
      <c r="K310" s="1">
        <f>VLOOKUP(A310,'ADM Data'!$A$2:$Q$357,16,FALSE)</f>
        <v>4.3478000000000003E-2</v>
      </c>
      <c r="L310" s="1">
        <f t="shared" si="32"/>
        <v>17950</v>
      </c>
      <c r="M310" s="1">
        <f t="shared" si="33"/>
        <v>427077.66</v>
      </c>
      <c r="N310" s="1">
        <f t="shared" si="34"/>
        <v>12234.67</v>
      </c>
      <c r="O310" s="1">
        <f t="shared" si="35"/>
        <v>0</v>
      </c>
      <c r="P310" s="1">
        <f t="shared" si="36"/>
        <v>0</v>
      </c>
      <c r="Q310" s="1">
        <f t="shared" si="37"/>
        <v>1417.33</v>
      </c>
      <c r="R310" s="1">
        <f t="shared" si="38"/>
        <v>458679.66</v>
      </c>
      <c r="S310" s="6">
        <f t="shared" si="39"/>
        <v>93.852119999999999</v>
      </c>
    </row>
    <row r="311" spans="1:19">
      <c r="A311" t="s">
        <v>676</v>
      </c>
      <c r="B311" t="s">
        <v>2005</v>
      </c>
      <c r="C311" t="s">
        <v>98</v>
      </c>
      <c r="D311" s="12" t="s">
        <v>1070</v>
      </c>
      <c r="E311" s="1">
        <v>0</v>
      </c>
      <c r="F311" s="1">
        <f>VLOOKUP(A311,'ADM Data'!$A$2:$Q$357,11,FALSE)</f>
        <v>2.7373729999999998</v>
      </c>
      <c r="G311" s="1">
        <f>VLOOKUP(A311,'ADM Data'!$A$2:$Q$357,12,FALSE)</f>
        <v>31.694327999999999</v>
      </c>
      <c r="H311" s="1">
        <f>VLOOKUP(A311,'ADM Data'!$A$2:$Q$357,13,FALSE)</f>
        <v>0</v>
      </c>
      <c r="I311" s="1">
        <f>VLOOKUP(A311,'ADM Data'!$A$2:$Q$357,14,FALSE)</f>
        <v>0</v>
      </c>
      <c r="J311" s="1">
        <f>VLOOKUP(A311,'ADM Data'!$A$2:$Q$357,15,FALSE)</f>
        <v>0</v>
      </c>
      <c r="K311" s="1">
        <f>VLOOKUP(A311,'ADM Data'!$A$2:$Q$357,16,FALSE)</f>
        <v>4.4696959999999999</v>
      </c>
      <c r="L311" s="1">
        <f t="shared" si="32"/>
        <v>5493.45</v>
      </c>
      <c r="M311" s="1">
        <f t="shared" si="33"/>
        <v>161403.07</v>
      </c>
      <c r="N311" s="1">
        <f t="shared" si="34"/>
        <v>0</v>
      </c>
      <c r="O311" s="1">
        <f t="shared" si="35"/>
        <v>0</v>
      </c>
      <c r="P311" s="1">
        <f t="shared" si="36"/>
        <v>0</v>
      </c>
      <c r="Q311" s="1">
        <f t="shared" si="37"/>
        <v>145707.01</v>
      </c>
      <c r="R311" s="1">
        <f t="shared" si="38"/>
        <v>312603.53000000003</v>
      </c>
      <c r="S311" s="6">
        <f t="shared" si="39"/>
        <v>38.901396999999996</v>
      </c>
    </row>
    <row r="312" spans="1:19">
      <c r="A312" t="s">
        <v>678</v>
      </c>
      <c r="B312" t="s">
        <v>2006</v>
      </c>
      <c r="C312" t="s">
        <v>93</v>
      </c>
      <c r="D312" s="12" t="s">
        <v>1070</v>
      </c>
      <c r="E312" s="1">
        <v>0</v>
      </c>
      <c r="F312" s="1">
        <f>VLOOKUP(A312,'ADM Data'!$A$2:$Q$357,11,FALSE)</f>
        <v>5</v>
      </c>
      <c r="G312" s="1">
        <f>VLOOKUP(A312,'ADM Data'!$A$2:$Q$357,12,FALSE)</f>
        <v>19.553571000000002</v>
      </c>
      <c r="H312" s="1">
        <f>VLOOKUP(A312,'ADM Data'!$A$2:$Q$357,13,FALSE)</f>
        <v>0</v>
      </c>
      <c r="I312" s="1">
        <f>VLOOKUP(A312,'ADM Data'!$A$2:$Q$357,14,FALSE)</f>
        <v>0</v>
      </c>
      <c r="J312" s="1">
        <f>VLOOKUP(A312,'ADM Data'!$A$2:$Q$357,15,FALSE)</f>
        <v>0</v>
      </c>
      <c r="K312" s="1">
        <f>VLOOKUP(A312,'ADM Data'!$A$2:$Q$357,16,FALSE)</f>
        <v>2</v>
      </c>
      <c r="L312" s="1">
        <f t="shared" si="32"/>
        <v>10034.16</v>
      </c>
      <c r="M312" s="1">
        <f t="shared" si="33"/>
        <v>99576.38</v>
      </c>
      <c r="N312" s="1">
        <f t="shared" si="34"/>
        <v>0</v>
      </c>
      <c r="O312" s="1">
        <f t="shared" si="35"/>
        <v>0</v>
      </c>
      <c r="P312" s="1">
        <f t="shared" si="36"/>
        <v>0</v>
      </c>
      <c r="Q312" s="1">
        <f t="shared" si="37"/>
        <v>65197.73</v>
      </c>
      <c r="R312" s="1">
        <f t="shared" si="38"/>
        <v>174808.27000000002</v>
      </c>
      <c r="S312" s="6">
        <f t="shared" si="39"/>
        <v>26.553571000000002</v>
      </c>
    </row>
    <row r="313" spans="1:19">
      <c r="A313" t="s">
        <v>680</v>
      </c>
      <c r="B313" t="s">
        <v>2007</v>
      </c>
      <c r="C313" t="s">
        <v>98</v>
      </c>
      <c r="D313" s="12" t="s">
        <v>1070</v>
      </c>
      <c r="E313" s="1">
        <v>0</v>
      </c>
      <c r="F313" s="1">
        <f>VLOOKUP(A313,'ADM Data'!$A$2:$Q$357,11,FALSE)</f>
        <v>2.0861350000000001</v>
      </c>
      <c r="G313" s="1">
        <f>VLOOKUP(A313,'ADM Data'!$A$2:$Q$357,12,FALSE)</f>
        <v>54.217179000000002</v>
      </c>
      <c r="H313" s="1">
        <f>VLOOKUP(A313,'ADM Data'!$A$2:$Q$357,13,FALSE)</f>
        <v>14.484662999999999</v>
      </c>
      <c r="I313" s="1">
        <f>VLOOKUP(A313,'ADM Data'!$A$2:$Q$357,14,FALSE)</f>
        <v>0</v>
      </c>
      <c r="J313" s="1">
        <f>VLOOKUP(A313,'ADM Data'!$A$2:$Q$357,15,FALSE)</f>
        <v>1</v>
      </c>
      <c r="K313" s="1">
        <f>VLOOKUP(A313,'ADM Data'!$A$2:$Q$357,16,FALSE)</f>
        <v>15.742577000000001</v>
      </c>
      <c r="L313" s="1">
        <f t="shared" si="32"/>
        <v>4186.5200000000004</v>
      </c>
      <c r="M313" s="1">
        <f t="shared" si="33"/>
        <v>276100.49</v>
      </c>
      <c r="N313" s="1">
        <f t="shared" si="34"/>
        <v>177215.07</v>
      </c>
      <c r="O313" s="1">
        <f t="shared" si="35"/>
        <v>0</v>
      </c>
      <c r="P313" s="1">
        <f t="shared" si="36"/>
        <v>22112.240000000002</v>
      </c>
      <c r="Q313" s="1">
        <f t="shared" si="37"/>
        <v>513190.13</v>
      </c>
      <c r="R313" s="1">
        <f t="shared" si="38"/>
        <v>992804.45</v>
      </c>
      <c r="S313" s="6">
        <f t="shared" si="39"/>
        <v>87.530553999999995</v>
      </c>
    </row>
    <row r="314" spans="1:19">
      <c r="A314" t="s">
        <v>682</v>
      </c>
      <c r="B314" t="s">
        <v>683</v>
      </c>
      <c r="C314" t="s">
        <v>80</v>
      </c>
      <c r="D314" s="12" t="s">
        <v>1070</v>
      </c>
      <c r="E314" s="1">
        <v>0</v>
      </c>
      <c r="F314" s="1">
        <f>VLOOKUP(A314,'ADM Data'!$A$2:$Q$357,11,FALSE)</f>
        <v>1</v>
      </c>
      <c r="G314" s="1">
        <f>VLOOKUP(A314,'ADM Data'!$A$2:$Q$357,12,FALSE)</f>
        <v>42.390222000000001</v>
      </c>
      <c r="H314" s="1">
        <f>VLOOKUP(A314,'ADM Data'!$A$2:$Q$357,13,FALSE)</f>
        <v>4.3944739999999998</v>
      </c>
      <c r="I314" s="1">
        <f>VLOOKUP(A314,'ADM Data'!$A$2:$Q$357,14,FALSE)</f>
        <v>0</v>
      </c>
      <c r="J314" s="1">
        <f>VLOOKUP(A314,'ADM Data'!$A$2:$Q$357,15,FALSE)</f>
        <v>0</v>
      </c>
      <c r="K314" s="1">
        <f>VLOOKUP(A314,'ADM Data'!$A$2:$Q$357,16,FALSE)</f>
        <v>1.862792</v>
      </c>
      <c r="L314" s="1">
        <f t="shared" si="32"/>
        <v>2006.83</v>
      </c>
      <c r="M314" s="1">
        <f t="shared" si="33"/>
        <v>215871.82</v>
      </c>
      <c r="N314" s="1">
        <f t="shared" si="34"/>
        <v>53764.94</v>
      </c>
      <c r="O314" s="1">
        <f t="shared" si="35"/>
        <v>0</v>
      </c>
      <c r="P314" s="1">
        <f t="shared" si="36"/>
        <v>0</v>
      </c>
      <c r="Q314" s="1">
        <f t="shared" si="37"/>
        <v>60724.9</v>
      </c>
      <c r="R314" s="1">
        <f t="shared" si="38"/>
        <v>332368.49</v>
      </c>
      <c r="S314" s="6">
        <f t="shared" si="39"/>
        <v>49.647488000000003</v>
      </c>
    </row>
    <row r="315" spans="1:19">
      <c r="A315" t="s">
        <v>684</v>
      </c>
      <c r="B315" t="s">
        <v>2008</v>
      </c>
      <c r="C315" t="s">
        <v>93</v>
      </c>
      <c r="D315" s="12" t="s">
        <v>1070</v>
      </c>
      <c r="E315" s="1">
        <v>0</v>
      </c>
      <c r="F315" s="1">
        <f>VLOOKUP(A315,'ADM Data'!$A$2:$Q$357,11,FALSE)</f>
        <v>4.0059880000000003</v>
      </c>
      <c r="G315" s="1">
        <f>VLOOKUP(A315,'ADM Data'!$A$2:$Q$357,12,FALSE)</f>
        <v>37.392955000000001</v>
      </c>
      <c r="H315" s="1">
        <f>VLOOKUP(A315,'ADM Data'!$A$2:$Q$357,13,FALSE)</f>
        <v>4</v>
      </c>
      <c r="I315" s="1">
        <f>VLOOKUP(A315,'ADM Data'!$A$2:$Q$357,14,FALSE)</f>
        <v>0</v>
      </c>
      <c r="J315" s="1">
        <f>VLOOKUP(A315,'ADM Data'!$A$2:$Q$357,15,FALSE)</f>
        <v>0</v>
      </c>
      <c r="K315" s="1">
        <f>VLOOKUP(A315,'ADM Data'!$A$2:$Q$357,16,FALSE)</f>
        <v>4</v>
      </c>
      <c r="L315" s="1">
        <f t="shared" si="32"/>
        <v>8039.35</v>
      </c>
      <c r="M315" s="1">
        <f t="shared" si="33"/>
        <v>190423.28</v>
      </c>
      <c r="N315" s="1">
        <f t="shared" si="34"/>
        <v>48938.68</v>
      </c>
      <c r="O315" s="1">
        <f t="shared" si="35"/>
        <v>0</v>
      </c>
      <c r="P315" s="1">
        <f t="shared" si="36"/>
        <v>0</v>
      </c>
      <c r="Q315" s="1">
        <f t="shared" si="37"/>
        <v>130395.46</v>
      </c>
      <c r="R315" s="1">
        <f t="shared" si="38"/>
        <v>377796.77</v>
      </c>
      <c r="S315" s="6">
        <f t="shared" si="39"/>
        <v>49.398943000000003</v>
      </c>
    </row>
    <row r="316" spans="1:19">
      <c r="A316" t="s">
        <v>686</v>
      </c>
      <c r="B316" t="s">
        <v>2009</v>
      </c>
      <c r="C316" t="s">
        <v>75</v>
      </c>
      <c r="D316" s="12" t="s">
        <v>1070</v>
      </c>
      <c r="E316" s="1">
        <v>0</v>
      </c>
      <c r="F316" s="1">
        <f>VLOOKUP(A316,'ADM Data'!$A$2:$Q$357,11,FALSE)</f>
        <v>5.8895350000000004</v>
      </c>
      <c r="G316" s="1">
        <f>VLOOKUP(A316,'ADM Data'!$A$2:$Q$357,12,FALSE)</f>
        <v>32.296511000000002</v>
      </c>
      <c r="H316" s="1">
        <f>VLOOKUP(A316,'ADM Data'!$A$2:$Q$357,13,FALSE)</f>
        <v>0</v>
      </c>
      <c r="I316" s="1">
        <f>VLOOKUP(A316,'ADM Data'!$A$2:$Q$357,14,FALSE)</f>
        <v>0</v>
      </c>
      <c r="J316" s="1">
        <f>VLOOKUP(A316,'ADM Data'!$A$2:$Q$357,15,FALSE)</f>
        <v>0.831395</v>
      </c>
      <c r="K316" s="1">
        <f>VLOOKUP(A316,'ADM Data'!$A$2:$Q$357,16,FALSE)</f>
        <v>1</v>
      </c>
      <c r="L316" s="1">
        <f t="shared" si="32"/>
        <v>11819.31</v>
      </c>
      <c r="M316" s="1">
        <f t="shared" si="33"/>
        <v>164469.69</v>
      </c>
      <c r="N316" s="1">
        <f t="shared" si="34"/>
        <v>0</v>
      </c>
      <c r="O316" s="1">
        <f t="shared" si="35"/>
        <v>0</v>
      </c>
      <c r="P316" s="1">
        <f t="shared" si="36"/>
        <v>18384.009999999998</v>
      </c>
      <c r="Q316" s="1">
        <f t="shared" si="37"/>
        <v>32598.86</v>
      </c>
      <c r="R316" s="1">
        <f t="shared" si="38"/>
        <v>227271.87</v>
      </c>
      <c r="S316" s="6">
        <f t="shared" si="39"/>
        <v>40.017441000000005</v>
      </c>
    </row>
    <row r="317" spans="1:19">
      <c r="A317" t="s">
        <v>688</v>
      </c>
      <c r="B317" t="s">
        <v>689</v>
      </c>
      <c r="C317" t="s">
        <v>193</v>
      </c>
      <c r="D317" s="12" t="s">
        <v>1070</v>
      </c>
      <c r="E317" s="1">
        <v>0</v>
      </c>
      <c r="F317" s="1">
        <f>VLOOKUP(A317,'ADM Data'!$A$2:$Q$357,11,FALSE)</f>
        <v>8.8567649999999993</v>
      </c>
      <c r="G317" s="1">
        <f>VLOOKUP(A317,'ADM Data'!$A$2:$Q$357,12,FALSE)</f>
        <v>13.139783</v>
      </c>
      <c r="H317" s="1">
        <f>VLOOKUP(A317,'ADM Data'!$A$2:$Q$357,13,FALSE)</f>
        <v>0</v>
      </c>
      <c r="I317" s="1">
        <f>VLOOKUP(A317,'ADM Data'!$A$2:$Q$357,14,FALSE)</f>
        <v>0</v>
      </c>
      <c r="J317" s="1">
        <f>VLOOKUP(A317,'ADM Data'!$A$2:$Q$357,15,FALSE)</f>
        <v>0</v>
      </c>
      <c r="K317" s="1">
        <f>VLOOKUP(A317,'ADM Data'!$A$2:$Q$357,16,FALSE)</f>
        <v>0</v>
      </c>
      <c r="L317" s="1">
        <f t="shared" si="32"/>
        <v>17774.04</v>
      </c>
      <c r="M317" s="1">
        <f t="shared" si="33"/>
        <v>66914.22</v>
      </c>
      <c r="N317" s="1">
        <f t="shared" si="34"/>
        <v>0</v>
      </c>
      <c r="O317" s="1">
        <f t="shared" si="35"/>
        <v>0</v>
      </c>
      <c r="P317" s="1">
        <f t="shared" si="36"/>
        <v>0</v>
      </c>
      <c r="Q317" s="1">
        <f t="shared" si="37"/>
        <v>0</v>
      </c>
      <c r="R317" s="1">
        <f t="shared" si="38"/>
        <v>84688.260000000009</v>
      </c>
      <c r="S317" s="6">
        <f t="shared" si="39"/>
        <v>21.996547999999997</v>
      </c>
    </row>
    <row r="318" spans="1:19">
      <c r="A318" t="s">
        <v>690</v>
      </c>
      <c r="B318" t="s">
        <v>2909</v>
      </c>
      <c r="C318" t="s">
        <v>75</v>
      </c>
      <c r="D318" s="12" t="s">
        <v>1070</v>
      </c>
      <c r="E318" s="1">
        <v>0</v>
      </c>
      <c r="F318" s="1">
        <f>VLOOKUP(A318,'ADM Data'!$A$2:$Q$357,11,FALSE)</f>
        <v>0</v>
      </c>
      <c r="G318" s="1">
        <f>VLOOKUP(A318,'ADM Data'!$A$2:$Q$357,12,FALSE)</f>
        <v>7.5631079999999997</v>
      </c>
      <c r="H318" s="1">
        <f>VLOOKUP(A318,'ADM Data'!$A$2:$Q$357,13,FALSE)</f>
        <v>0</v>
      </c>
      <c r="I318" s="1">
        <f>VLOOKUP(A318,'ADM Data'!$A$2:$Q$357,14,FALSE)</f>
        <v>0</v>
      </c>
      <c r="J318" s="1">
        <f>VLOOKUP(A318,'ADM Data'!$A$2:$Q$357,15,FALSE)</f>
        <v>0</v>
      </c>
      <c r="K318" s="1">
        <f>VLOOKUP(A318,'ADM Data'!$A$2:$Q$357,16,FALSE)</f>
        <v>0</v>
      </c>
      <c r="L318" s="1">
        <f t="shared" si="32"/>
        <v>0</v>
      </c>
      <c r="M318" s="1">
        <f t="shared" si="33"/>
        <v>38515.06</v>
      </c>
      <c r="N318" s="1">
        <f t="shared" si="34"/>
        <v>0</v>
      </c>
      <c r="O318" s="1">
        <f t="shared" si="35"/>
        <v>0</v>
      </c>
      <c r="P318" s="1">
        <f t="shared" si="36"/>
        <v>0</v>
      </c>
      <c r="Q318" s="1">
        <f t="shared" si="37"/>
        <v>0</v>
      </c>
      <c r="R318" s="1">
        <f t="shared" si="38"/>
        <v>38515.06</v>
      </c>
      <c r="S318" s="6">
        <f t="shared" si="39"/>
        <v>7.5631079999999997</v>
      </c>
    </row>
    <row r="319" spans="1:19">
      <c r="A319" t="s">
        <v>692</v>
      </c>
      <c r="B319" t="s">
        <v>693</v>
      </c>
      <c r="C319" t="s">
        <v>80</v>
      </c>
      <c r="D319" s="12" t="s">
        <v>1070</v>
      </c>
      <c r="E319" s="1">
        <v>0</v>
      </c>
      <c r="F319" s="1">
        <f>VLOOKUP(A319,'ADM Data'!$A$2:$Q$357,11,FALSE)</f>
        <v>0</v>
      </c>
      <c r="G319" s="1">
        <f>VLOOKUP(A319,'ADM Data'!$A$2:$Q$357,12,FALSE)</f>
        <v>65.208623000000003</v>
      </c>
      <c r="H319" s="1">
        <f>VLOOKUP(A319,'ADM Data'!$A$2:$Q$357,13,FALSE)</f>
        <v>10.41662</v>
      </c>
      <c r="I319" s="1">
        <f>VLOOKUP(A319,'ADM Data'!$A$2:$Q$357,14,FALSE)</f>
        <v>0</v>
      </c>
      <c r="J319" s="1">
        <f>VLOOKUP(A319,'ADM Data'!$A$2:$Q$357,15,FALSE)</f>
        <v>0.76217599999999996</v>
      </c>
      <c r="K319" s="1">
        <f>VLOOKUP(A319,'ADM Data'!$A$2:$Q$357,16,FALSE)</f>
        <v>1.9593020000000001</v>
      </c>
      <c r="L319" s="1">
        <f t="shared" si="32"/>
        <v>0</v>
      </c>
      <c r="M319" s="1">
        <f t="shared" si="33"/>
        <v>332074.31</v>
      </c>
      <c r="N319" s="1">
        <f t="shared" si="34"/>
        <v>127443.91</v>
      </c>
      <c r="O319" s="1">
        <f t="shared" si="35"/>
        <v>0</v>
      </c>
      <c r="P319" s="1">
        <f t="shared" si="36"/>
        <v>16853.419999999998</v>
      </c>
      <c r="Q319" s="1">
        <f t="shared" si="37"/>
        <v>63871.02</v>
      </c>
      <c r="R319" s="1">
        <f t="shared" si="38"/>
        <v>540242.65999999992</v>
      </c>
      <c r="S319" s="6">
        <f t="shared" si="39"/>
        <v>78.346720999999988</v>
      </c>
    </row>
    <row r="320" spans="1:19">
      <c r="A320" t="s">
        <v>694</v>
      </c>
      <c r="B320" t="s">
        <v>695</v>
      </c>
      <c r="C320" t="s">
        <v>98</v>
      </c>
      <c r="D320" s="12" t="s">
        <v>1070</v>
      </c>
      <c r="E320" s="1">
        <v>0</v>
      </c>
      <c r="F320" s="1">
        <f>VLOOKUP(A320,'ADM Data'!$A$2:$Q$357,11,FALSE)</f>
        <v>0</v>
      </c>
      <c r="G320" s="1">
        <f>VLOOKUP(A320,'ADM Data'!$A$2:$Q$357,12,FALSE)</f>
        <v>132.94146000000001</v>
      </c>
      <c r="H320" s="1">
        <f>VLOOKUP(A320,'ADM Data'!$A$2:$Q$357,13,FALSE)</f>
        <v>25.816966000000001</v>
      </c>
      <c r="I320" s="1">
        <f>VLOOKUP(A320,'ADM Data'!$A$2:$Q$357,14,FALSE)</f>
        <v>0</v>
      </c>
      <c r="J320" s="1">
        <f>VLOOKUP(A320,'ADM Data'!$A$2:$Q$357,15,FALSE)</f>
        <v>0</v>
      </c>
      <c r="K320" s="1">
        <f>VLOOKUP(A320,'ADM Data'!$A$2:$Q$357,16,FALSE)</f>
        <v>5.0975609999999998</v>
      </c>
      <c r="L320" s="1">
        <f t="shared" si="32"/>
        <v>0</v>
      </c>
      <c r="M320" s="1">
        <f t="shared" si="33"/>
        <v>677003.16</v>
      </c>
      <c r="N320" s="1">
        <f t="shared" si="34"/>
        <v>315862.06</v>
      </c>
      <c r="O320" s="1">
        <f t="shared" si="35"/>
        <v>0</v>
      </c>
      <c r="P320" s="1">
        <f t="shared" si="36"/>
        <v>0</v>
      </c>
      <c r="Q320" s="1">
        <f t="shared" si="37"/>
        <v>166174.70000000001</v>
      </c>
      <c r="R320" s="1">
        <f t="shared" si="38"/>
        <v>1159039.92</v>
      </c>
      <c r="S320" s="6">
        <f t="shared" si="39"/>
        <v>163.85598700000003</v>
      </c>
    </row>
    <row r="321" spans="1:19">
      <c r="A321" t="s">
        <v>696</v>
      </c>
      <c r="B321" t="s">
        <v>697</v>
      </c>
      <c r="C321" t="s">
        <v>68</v>
      </c>
      <c r="D321" s="12" t="s">
        <v>1070</v>
      </c>
      <c r="E321" s="1">
        <v>0</v>
      </c>
      <c r="F321" s="1">
        <f>VLOOKUP(A321,'ADM Data'!$A$2:$Q$357,11,FALSE)</f>
        <v>2</v>
      </c>
      <c r="G321" s="1">
        <f>VLOOKUP(A321,'ADM Data'!$A$2:$Q$357,12,FALSE)</f>
        <v>67.536472000000003</v>
      </c>
      <c r="H321" s="1">
        <f>VLOOKUP(A321,'ADM Data'!$A$2:$Q$357,13,FALSE)</f>
        <v>1.253118</v>
      </c>
      <c r="I321" s="1">
        <f>VLOOKUP(A321,'ADM Data'!$A$2:$Q$357,14,FALSE)</f>
        <v>0</v>
      </c>
      <c r="J321" s="1">
        <f>VLOOKUP(A321,'ADM Data'!$A$2:$Q$357,15,FALSE)</f>
        <v>0</v>
      </c>
      <c r="K321" s="1">
        <f>VLOOKUP(A321,'ADM Data'!$A$2:$Q$357,16,FALSE)</f>
        <v>8.2021099999999993</v>
      </c>
      <c r="L321" s="1">
        <f t="shared" si="32"/>
        <v>4013.66</v>
      </c>
      <c r="M321" s="1">
        <f t="shared" si="33"/>
        <v>343928.86</v>
      </c>
      <c r="N321" s="1">
        <f t="shared" si="34"/>
        <v>15331.49</v>
      </c>
      <c r="O321" s="1">
        <f t="shared" si="35"/>
        <v>0</v>
      </c>
      <c r="P321" s="1">
        <f t="shared" si="36"/>
        <v>0</v>
      </c>
      <c r="Q321" s="1">
        <f t="shared" si="37"/>
        <v>267379.46999999997</v>
      </c>
      <c r="R321" s="1">
        <f t="shared" si="38"/>
        <v>630653.48</v>
      </c>
      <c r="S321" s="6">
        <f t="shared" si="39"/>
        <v>78.991700000000009</v>
      </c>
    </row>
    <row r="322" spans="1:19">
      <c r="A322" t="s">
        <v>698</v>
      </c>
      <c r="B322" t="s">
        <v>699</v>
      </c>
      <c r="C322" t="s">
        <v>108</v>
      </c>
      <c r="D322" s="12" t="s">
        <v>1070</v>
      </c>
      <c r="E322" s="1">
        <v>0</v>
      </c>
      <c r="F322" s="1">
        <f>VLOOKUP(A322,'ADM Data'!$A$2:$Q$357,11,FALSE)</f>
        <v>8</v>
      </c>
      <c r="G322" s="1">
        <f>VLOOKUP(A322,'ADM Data'!$A$2:$Q$357,12,FALSE)</f>
        <v>23</v>
      </c>
      <c r="H322" s="1">
        <f>VLOOKUP(A322,'ADM Data'!$A$2:$Q$357,13,FALSE)</f>
        <v>0</v>
      </c>
      <c r="I322" s="1">
        <f>VLOOKUP(A322,'ADM Data'!$A$2:$Q$357,14,FALSE)</f>
        <v>0</v>
      </c>
      <c r="J322" s="1">
        <f>VLOOKUP(A322,'ADM Data'!$A$2:$Q$357,15,FALSE)</f>
        <v>0</v>
      </c>
      <c r="K322" s="1">
        <f>VLOOKUP(A322,'ADM Data'!$A$2:$Q$357,16,FALSE)</f>
        <v>1.0220990000000001</v>
      </c>
      <c r="L322" s="1">
        <f t="shared" si="32"/>
        <v>16054.66</v>
      </c>
      <c r="M322" s="1">
        <f t="shared" si="33"/>
        <v>117127.29</v>
      </c>
      <c r="N322" s="1">
        <f t="shared" si="34"/>
        <v>0</v>
      </c>
      <c r="O322" s="1">
        <f t="shared" si="35"/>
        <v>0</v>
      </c>
      <c r="P322" s="1">
        <f t="shared" si="36"/>
        <v>0</v>
      </c>
      <c r="Q322" s="1">
        <f t="shared" si="37"/>
        <v>33319.269999999997</v>
      </c>
      <c r="R322" s="1">
        <f t="shared" si="38"/>
        <v>166501.21999999997</v>
      </c>
      <c r="S322" s="6">
        <f t="shared" si="39"/>
        <v>32.022098999999997</v>
      </c>
    </row>
    <row r="323" spans="1:19">
      <c r="A323" t="s">
        <v>700</v>
      </c>
      <c r="B323" t="s">
        <v>2011</v>
      </c>
      <c r="C323" t="s">
        <v>80</v>
      </c>
      <c r="D323" s="12" t="s">
        <v>1070</v>
      </c>
      <c r="E323" s="1">
        <v>0</v>
      </c>
      <c r="F323" s="1">
        <f>VLOOKUP(A323,'ADM Data'!$A$2:$Q$357,11,FALSE)</f>
        <v>1</v>
      </c>
      <c r="G323" s="1">
        <f>VLOOKUP(A323,'ADM Data'!$A$2:$Q$357,12,FALSE)</f>
        <v>17.662649999999999</v>
      </c>
      <c r="H323" s="1">
        <f>VLOOKUP(A323,'ADM Data'!$A$2:$Q$357,13,FALSE)</f>
        <v>0</v>
      </c>
      <c r="I323" s="1">
        <f>VLOOKUP(A323,'ADM Data'!$A$2:$Q$357,14,FALSE)</f>
        <v>0</v>
      </c>
      <c r="J323" s="1">
        <f>VLOOKUP(A323,'ADM Data'!$A$2:$Q$357,15,FALSE)</f>
        <v>1</v>
      </c>
      <c r="K323" s="1">
        <f>VLOOKUP(A323,'ADM Data'!$A$2:$Q$357,16,FALSE)</f>
        <v>3.0301200000000001</v>
      </c>
      <c r="L323" s="1">
        <f t="shared" si="32"/>
        <v>2006.83</v>
      </c>
      <c r="M323" s="1">
        <f t="shared" si="33"/>
        <v>89946.880000000005</v>
      </c>
      <c r="N323" s="1">
        <f t="shared" si="34"/>
        <v>0</v>
      </c>
      <c r="O323" s="1">
        <f t="shared" si="35"/>
        <v>0</v>
      </c>
      <c r="P323" s="1">
        <f t="shared" si="36"/>
        <v>22112.240000000002</v>
      </c>
      <c r="Q323" s="1">
        <f t="shared" si="37"/>
        <v>98778.47</v>
      </c>
      <c r="R323" s="1">
        <f t="shared" si="38"/>
        <v>212844.42</v>
      </c>
      <c r="S323" s="6">
        <f t="shared" si="39"/>
        <v>22.692769999999999</v>
      </c>
    </row>
    <row r="324" spans="1:19">
      <c r="A324" t="s">
        <v>702</v>
      </c>
      <c r="B324" t="s">
        <v>703</v>
      </c>
      <c r="C324" t="s">
        <v>68</v>
      </c>
      <c r="D324" s="12" t="s">
        <v>1070</v>
      </c>
      <c r="E324" s="1">
        <v>0</v>
      </c>
      <c r="F324" s="1">
        <f>VLOOKUP(A324,'ADM Data'!$A$2:$Q$357,11,FALSE)</f>
        <v>0</v>
      </c>
      <c r="G324" s="1">
        <f>VLOOKUP(A324,'ADM Data'!$A$2:$Q$357,12,FALSE)</f>
        <v>5</v>
      </c>
      <c r="H324" s="1">
        <f>VLOOKUP(A324,'ADM Data'!$A$2:$Q$357,13,FALSE)</f>
        <v>0</v>
      </c>
      <c r="I324" s="1">
        <f>VLOOKUP(A324,'ADM Data'!$A$2:$Q$357,14,FALSE)</f>
        <v>0</v>
      </c>
      <c r="J324" s="1">
        <f>VLOOKUP(A324,'ADM Data'!$A$2:$Q$357,15,FALSE)</f>
        <v>3</v>
      </c>
      <c r="K324" s="1">
        <f>VLOOKUP(A324,'ADM Data'!$A$2:$Q$357,16,FALSE)</f>
        <v>88.050561999999999</v>
      </c>
      <c r="L324" s="1">
        <f t="shared" si="32"/>
        <v>0</v>
      </c>
      <c r="M324" s="1">
        <f t="shared" si="33"/>
        <v>25462.45</v>
      </c>
      <c r="N324" s="1">
        <f t="shared" si="34"/>
        <v>0</v>
      </c>
      <c r="O324" s="1">
        <f t="shared" si="35"/>
        <v>0</v>
      </c>
      <c r="P324" s="1">
        <f t="shared" si="36"/>
        <v>66336.72</v>
      </c>
      <c r="Q324" s="1">
        <f t="shared" si="37"/>
        <v>2870348.31</v>
      </c>
      <c r="R324" s="1">
        <f t="shared" si="38"/>
        <v>2962147.48</v>
      </c>
      <c r="S324" s="6">
        <f t="shared" si="39"/>
        <v>96.050561999999999</v>
      </c>
    </row>
    <row r="325" spans="1:19">
      <c r="A325" t="s">
        <v>704</v>
      </c>
      <c r="B325" t="s">
        <v>2012</v>
      </c>
      <c r="C325" t="s">
        <v>80</v>
      </c>
      <c r="D325" s="12" t="s">
        <v>1070</v>
      </c>
      <c r="E325" s="1">
        <v>0</v>
      </c>
      <c r="F325" s="1">
        <f>VLOOKUP(A325,'ADM Data'!$A$2:$Q$357,11,FALSE)</f>
        <v>1.1686749999999999</v>
      </c>
      <c r="G325" s="1">
        <f>VLOOKUP(A325,'ADM Data'!$A$2:$Q$357,12,FALSE)</f>
        <v>14.957832</v>
      </c>
      <c r="H325" s="1">
        <f>VLOOKUP(A325,'ADM Data'!$A$2:$Q$357,13,FALSE)</f>
        <v>2.4759039999999999</v>
      </c>
      <c r="I325" s="1">
        <f>VLOOKUP(A325,'ADM Data'!$A$2:$Q$357,14,FALSE)</f>
        <v>2.5371429999999999</v>
      </c>
      <c r="J325" s="1">
        <f>VLOOKUP(A325,'ADM Data'!$A$2:$Q$357,15,FALSE)</f>
        <v>0</v>
      </c>
      <c r="K325" s="1">
        <f>VLOOKUP(A325,'ADM Data'!$A$2:$Q$357,16,FALSE)</f>
        <v>0.83734900000000001</v>
      </c>
      <c r="L325" s="1">
        <f t="shared" ref="L325:L359" si="40">ROUND((F325*$L$2*$J$1),2)</f>
        <v>2345.33</v>
      </c>
      <c r="M325" s="1">
        <f t="shared" ref="M325:M359" si="41">ROUND(G325*$M$2*$J$1,2)</f>
        <v>76172.62</v>
      </c>
      <c r="N325" s="1">
        <f t="shared" ref="N325:N359" si="42">ROUND(H325*$J$1*$N$2,2)</f>
        <v>30291.87</v>
      </c>
      <c r="O325" s="1">
        <f t="shared" ref="O325:O359" si="43">I325*$J$1*$O$2</f>
        <v>41427.175549799678</v>
      </c>
      <c r="P325" s="1">
        <f t="shared" ref="P325:P359" si="44">ROUND(J325*$P$2*$J$1,2)</f>
        <v>0</v>
      </c>
      <c r="Q325" s="1">
        <f t="shared" ref="Q325:Q359" si="45">ROUND(K325*$Q$2*$J$1,2)</f>
        <v>27296.63</v>
      </c>
      <c r="R325" s="1">
        <f t="shared" ref="R325:R359" si="46">L325+M325+N325+O325+P325+Q325</f>
        <v>177533.62554979968</v>
      </c>
      <c r="S325" s="6">
        <f t="shared" ref="S325:S359" si="47">F325+G325+H325+I325+J325+K325</f>
        <v>21.976903</v>
      </c>
    </row>
    <row r="326" spans="1:19">
      <c r="A326" t="s">
        <v>706</v>
      </c>
      <c r="B326" t="s">
        <v>707</v>
      </c>
      <c r="C326" t="s">
        <v>98</v>
      </c>
      <c r="D326" s="12" t="s">
        <v>1070</v>
      </c>
      <c r="E326" s="1">
        <v>0</v>
      </c>
      <c r="F326" s="1">
        <f>VLOOKUP(A326,'ADM Data'!$A$2:$Q$357,11,FALSE)</f>
        <v>2.0755810000000001</v>
      </c>
      <c r="G326" s="1">
        <f>VLOOKUP(A326,'ADM Data'!$A$2:$Q$357,12,FALSE)</f>
        <v>17.674417999999999</v>
      </c>
      <c r="H326" s="1">
        <f>VLOOKUP(A326,'ADM Data'!$A$2:$Q$357,13,FALSE)</f>
        <v>1.9127909999999999</v>
      </c>
      <c r="I326" s="1">
        <f>VLOOKUP(A326,'ADM Data'!$A$2:$Q$357,14,FALSE)</f>
        <v>0</v>
      </c>
      <c r="J326" s="1">
        <f>VLOOKUP(A326,'ADM Data'!$A$2:$Q$357,15,FALSE)</f>
        <v>0</v>
      </c>
      <c r="K326" s="1">
        <f>VLOOKUP(A326,'ADM Data'!$A$2:$Q$357,16,FALSE)</f>
        <v>1</v>
      </c>
      <c r="L326" s="1">
        <f t="shared" si="40"/>
        <v>4165.34</v>
      </c>
      <c r="M326" s="1">
        <f t="shared" si="41"/>
        <v>90006.81</v>
      </c>
      <c r="N326" s="1">
        <f t="shared" si="42"/>
        <v>23402.37</v>
      </c>
      <c r="O326" s="1">
        <f t="shared" si="43"/>
        <v>0</v>
      </c>
      <c r="P326" s="1">
        <f t="shared" si="44"/>
        <v>0</v>
      </c>
      <c r="Q326" s="1">
        <f t="shared" si="45"/>
        <v>32598.86</v>
      </c>
      <c r="R326" s="1">
        <f t="shared" si="46"/>
        <v>150173.38</v>
      </c>
      <c r="S326" s="6">
        <f t="shared" si="47"/>
        <v>22.662789999999998</v>
      </c>
    </row>
    <row r="327" spans="1:19">
      <c r="A327" t="s">
        <v>708</v>
      </c>
      <c r="B327" t="s">
        <v>709</v>
      </c>
      <c r="C327" t="s">
        <v>72</v>
      </c>
      <c r="D327" s="12" t="s">
        <v>1070</v>
      </c>
      <c r="E327" s="1">
        <v>0</v>
      </c>
      <c r="F327" s="1">
        <f>VLOOKUP(A327,'ADM Data'!$A$2:$Q$357,11,FALSE)</f>
        <v>6.0666669999999998</v>
      </c>
      <c r="G327" s="1">
        <f>VLOOKUP(A327,'ADM Data'!$A$2:$Q$357,12,FALSE)</f>
        <v>22.388188</v>
      </c>
      <c r="H327" s="1">
        <f>VLOOKUP(A327,'ADM Data'!$A$2:$Q$357,13,FALSE)</f>
        <v>0.80606100000000003</v>
      </c>
      <c r="I327" s="1">
        <f>VLOOKUP(A327,'ADM Data'!$A$2:$Q$357,14,FALSE)</f>
        <v>0</v>
      </c>
      <c r="J327" s="1">
        <f>VLOOKUP(A327,'ADM Data'!$A$2:$Q$357,15,FALSE)</f>
        <v>1</v>
      </c>
      <c r="K327" s="1">
        <f>VLOOKUP(A327,'ADM Data'!$A$2:$Q$357,16,FALSE)</f>
        <v>1</v>
      </c>
      <c r="L327" s="1">
        <f t="shared" si="40"/>
        <v>12174.78</v>
      </c>
      <c r="M327" s="1">
        <f t="shared" si="41"/>
        <v>114011.64</v>
      </c>
      <c r="N327" s="1">
        <f t="shared" si="42"/>
        <v>9861.89</v>
      </c>
      <c r="O327" s="1">
        <f t="shared" si="43"/>
        <v>0</v>
      </c>
      <c r="P327" s="1">
        <f t="shared" si="44"/>
        <v>22112.240000000002</v>
      </c>
      <c r="Q327" s="1">
        <f t="shared" si="45"/>
        <v>32598.86</v>
      </c>
      <c r="R327" s="1">
        <f t="shared" si="46"/>
        <v>190759.40999999997</v>
      </c>
      <c r="S327" s="6">
        <f t="shared" si="47"/>
        <v>31.260915999999998</v>
      </c>
    </row>
    <row r="328" spans="1:19">
      <c r="A328" t="s">
        <v>710</v>
      </c>
      <c r="B328" t="s">
        <v>2013</v>
      </c>
      <c r="C328" t="s">
        <v>101</v>
      </c>
      <c r="D328" s="12" t="s">
        <v>1070</v>
      </c>
      <c r="E328" s="1">
        <v>0</v>
      </c>
      <c r="F328" s="1">
        <f>VLOOKUP(A328,'ADM Data'!$A$2:$Q$357,11,FALSE)</f>
        <v>0</v>
      </c>
      <c r="G328" s="1">
        <f>VLOOKUP(A328,'ADM Data'!$A$2:$Q$357,12,FALSE)</f>
        <v>13.658227999999999</v>
      </c>
      <c r="H328" s="1">
        <f>VLOOKUP(A328,'ADM Data'!$A$2:$Q$357,13,FALSE)</f>
        <v>1.708861</v>
      </c>
      <c r="I328" s="1">
        <f>VLOOKUP(A328,'ADM Data'!$A$2:$Q$357,14,FALSE)</f>
        <v>0</v>
      </c>
      <c r="J328" s="1">
        <f>VLOOKUP(A328,'ADM Data'!$A$2:$Q$357,15,FALSE)</f>
        <v>0</v>
      </c>
      <c r="K328" s="1">
        <f>VLOOKUP(A328,'ADM Data'!$A$2:$Q$357,16,FALSE)</f>
        <v>2.9493670000000001</v>
      </c>
      <c r="L328" s="1">
        <f t="shared" si="40"/>
        <v>0</v>
      </c>
      <c r="M328" s="1">
        <f t="shared" si="41"/>
        <v>69554.399999999994</v>
      </c>
      <c r="N328" s="1">
        <f t="shared" si="42"/>
        <v>20907.349999999999</v>
      </c>
      <c r="O328" s="1">
        <f t="shared" si="43"/>
        <v>0</v>
      </c>
      <c r="P328" s="1">
        <f t="shared" si="44"/>
        <v>0</v>
      </c>
      <c r="Q328" s="1">
        <f t="shared" si="45"/>
        <v>96146.01</v>
      </c>
      <c r="R328" s="1">
        <f t="shared" si="46"/>
        <v>186607.76</v>
      </c>
      <c r="S328" s="6">
        <f t="shared" si="47"/>
        <v>18.316455999999999</v>
      </c>
    </row>
    <row r="329" spans="1:19">
      <c r="A329" t="s">
        <v>712</v>
      </c>
      <c r="B329" t="s">
        <v>2014</v>
      </c>
      <c r="C329" t="s">
        <v>125</v>
      </c>
      <c r="D329" s="12" t="s">
        <v>1070</v>
      </c>
      <c r="E329" s="1">
        <v>0</v>
      </c>
      <c r="F329" s="1">
        <f>VLOOKUP(A329,'ADM Data'!$A$2:$Q$357,11,FALSE)</f>
        <v>0</v>
      </c>
      <c r="G329" s="1">
        <f>VLOOKUP(A329,'ADM Data'!$A$2:$Q$357,12,FALSE)</f>
        <v>25.017443</v>
      </c>
      <c r="H329" s="1">
        <f>VLOOKUP(A329,'ADM Data'!$A$2:$Q$357,13,FALSE)</f>
        <v>5.9069770000000004</v>
      </c>
      <c r="I329" s="1">
        <f>VLOOKUP(A329,'ADM Data'!$A$2:$Q$357,14,FALSE)</f>
        <v>0</v>
      </c>
      <c r="J329" s="1">
        <f>VLOOKUP(A329,'ADM Data'!$A$2:$Q$357,15,FALSE)</f>
        <v>0</v>
      </c>
      <c r="K329" s="1">
        <f>VLOOKUP(A329,'ADM Data'!$A$2:$Q$357,16,FALSE)</f>
        <v>0</v>
      </c>
      <c r="L329" s="1">
        <f t="shared" si="40"/>
        <v>0</v>
      </c>
      <c r="M329" s="1">
        <f t="shared" si="41"/>
        <v>127401.1</v>
      </c>
      <c r="N329" s="1">
        <f t="shared" si="42"/>
        <v>72269.91</v>
      </c>
      <c r="O329" s="1">
        <f t="shared" si="43"/>
        <v>0</v>
      </c>
      <c r="P329" s="1">
        <f t="shared" si="44"/>
        <v>0</v>
      </c>
      <c r="Q329" s="1">
        <f t="shared" si="45"/>
        <v>0</v>
      </c>
      <c r="R329" s="1">
        <f t="shared" si="46"/>
        <v>199671.01</v>
      </c>
      <c r="S329" s="6">
        <f t="shared" si="47"/>
        <v>30.924420000000001</v>
      </c>
    </row>
    <row r="330" spans="1:19">
      <c r="A330" t="s">
        <v>714</v>
      </c>
      <c r="B330" t="s">
        <v>2794</v>
      </c>
      <c r="C330" t="s">
        <v>93</v>
      </c>
      <c r="D330" s="12" t="s">
        <v>1070</v>
      </c>
      <c r="E330" s="1">
        <v>0</v>
      </c>
      <c r="F330" s="1">
        <f>VLOOKUP(A330,'ADM Data'!$A$2:$Q$357,11,FALSE)</f>
        <v>0</v>
      </c>
      <c r="G330" s="1">
        <f>VLOOKUP(A330,'ADM Data'!$A$2:$Q$357,12,FALSE)</f>
        <v>66.254226000000003</v>
      </c>
      <c r="H330" s="1">
        <f>VLOOKUP(A330,'ADM Data'!$A$2:$Q$357,13,FALSE)</f>
        <v>11.666698</v>
      </c>
      <c r="I330" s="1">
        <f>VLOOKUP(A330,'ADM Data'!$A$2:$Q$357,14,FALSE)</f>
        <v>0.99300699999999997</v>
      </c>
      <c r="J330" s="1">
        <f>VLOOKUP(A330,'ADM Data'!$A$2:$Q$357,15,FALSE)</f>
        <v>0</v>
      </c>
      <c r="K330" s="1">
        <f>VLOOKUP(A330,'ADM Data'!$A$2:$Q$357,16,FALSE)</f>
        <v>1</v>
      </c>
      <c r="L330" s="1">
        <f t="shared" si="40"/>
        <v>0</v>
      </c>
      <c r="M330" s="1">
        <f t="shared" si="41"/>
        <v>337399.03999999998</v>
      </c>
      <c r="N330" s="1">
        <f t="shared" si="42"/>
        <v>142738.20000000001</v>
      </c>
      <c r="O330" s="1">
        <f t="shared" si="43"/>
        <v>16214.094085820125</v>
      </c>
      <c r="P330" s="1">
        <f t="shared" si="44"/>
        <v>0</v>
      </c>
      <c r="Q330" s="1">
        <f t="shared" si="45"/>
        <v>32598.86</v>
      </c>
      <c r="R330" s="1">
        <f t="shared" si="46"/>
        <v>528950.19408582011</v>
      </c>
      <c r="S330" s="6">
        <f t="shared" si="47"/>
        <v>79.913931000000005</v>
      </c>
    </row>
    <row r="331" spans="1:19">
      <c r="A331" t="s">
        <v>716</v>
      </c>
      <c r="B331" t="s">
        <v>2016</v>
      </c>
      <c r="C331" t="s">
        <v>93</v>
      </c>
      <c r="D331" s="12" t="s">
        <v>1070</v>
      </c>
      <c r="E331" s="1">
        <v>0</v>
      </c>
      <c r="F331" s="1">
        <f>VLOOKUP(A331,'ADM Data'!$A$2:$Q$357,11,FALSE)</f>
        <v>0.20979</v>
      </c>
      <c r="G331" s="1">
        <f>VLOOKUP(A331,'ADM Data'!$A$2:$Q$357,12,FALSE)</f>
        <v>22.938468</v>
      </c>
      <c r="H331" s="1">
        <f>VLOOKUP(A331,'ADM Data'!$A$2:$Q$357,13,FALSE)</f>
        <v>6.7646069999999998</v>
      </c>
      <c r="I331" s="1">
        <f>VLOOKUP(A331,'ADM Data'!$A$2:$Q$357,14,FALSE)</f>
        <v>0</v>
      </c>
      <c r="J331" s="1">
        <f>VLOOKUP(A331,'ADM Data'!$A$2:$Q$357,15,FALSE)</f>
        <v>0</v>
      </c>
      <c r="K331" s="1">
        <f>VLOOKUP(A331,'ADM Data'!$A$2:$Q$357,16,FALSE)</f>
        <v>3.8251750000000002</v>
      </c>
      <c r="L331" s="1">
        <f t="shared" si="40"/>
        <v>421.01</v>
      </c>
      <c r="M331" s="1">
        <f t="shared" si="41"/>
        <v>116813.94</v>
      </c>
      <c r="N331" s="1">
        <f t="shared" si="42"/>
        <v>82762.73</v>
      </c>
      <c r="O331" s="1">
        <f t="shared" si="43"/>
        <v>0</v>
      </c>
      <c r="P331" s="1">
        <f t="shared" si="44"/>
        <v>0</v>
      </c>
      <c r="Q331" s="1">
        <f t="shared" si="45"/>
        <v>124696.36</v>
      </c>
      <c r="R331" s="1">
        <f t="shared" si="46"/>
        <v>324694.03999999998</v>
      </c>
      <c r="S331" s="6">
        <f t="shared" si="47"/>
        <v>33.738040000000005</v>
      </c>
    </row>
    <row r="332" spans="1:19">
      <c r="A332" t="s">
        <v>718</v>
      </c>
      <c r="B332" t="s">
        <v>2017</v>
      </c>
      <c r="C332" t="s">
        <v>93</v>
      </c>
      <c r="D332" s="12" t="s">
        <v>1070</v>
      </c>
      <c r="E332" s="1">
        <v>0</v>
      </c>
      <c r="F332" s="1">
        <f>VLOOKUP(A332,'ADM Data'!$A$2:$Q$357,11,FALSE)</f>
        <v>6.096406</v>
      </c>
      <c r="G332" s="1">
        <f>VLOOKUP(A332,'ADM Data'!$A$2:$Q$357,12,FALSE)</f>
        <v>32.689321</v>
      </c>
      <c r="H332" s="1">
        <f>VLOOKUP(A332,'ADM Data'!$A$2:$Q$357,13,FALSE)</f>
        <v>0.25242700000000001</v>
      </c>
      <c r="I332" s="1">
        <f>VLOOKUP(A332,'ADM Data'!$A$2:$Q$357,14,FALSE)</f>
        <v>0</v>
      </c>
      <c r="J332" s="1">
        <f>VLOOKUP(A332,'ADM Data'!$A$2:$Q$357,15,FALSE)</f>
        <v>1.131068</v>
      </c>
      <c r="K332" s="1">
        <f>VLOOKUP(A332,'ADM Data'!$A$2:$Q$357,16,FALSE)</f>
        <v>3.9466019999999999</v>
      </c>
      <c r="L332" s="1">
        <f t="shared" si="40"/>
        <v>12234.46</v>
      </c>
      <c r="M332" s="1">
        <f t="shared" si="41"/>
        <v>166470.07</v>
      </c>
      <c r="N332" s="1">
        <f t="shared" si="42"/>
        <v>3088.36</v>
      </c>
      <c r="O332" s="1">
        <f t="shared" si="43"/>
        <v>0</v>
      </c>
      <c r="P332" s="1">
        <f t="shared" si="44"/>
        <v>25010.45</v>
      </c>
      <c r="Q332" s="1">
        <f t="shared" si="45"/>
        <v>128654.74</v>
      </c>
      <c r="R332" s="1">
        <f t="shared" si="46"/>
        <v>335458.08</v>
      </c>
      <c r="S332" s="6">
        <f t="shared" si="47"/>
        <v>44.115823999999996</v>
      </c>
    </row>
    <row r="333" spans="1:19">
      <c r="A333" t="s">
        <v>720</v>
      </c>
      <c r="B333" t="s">
        <v>721</v>
      </c>
      <c r="C333" t="s">
        <v>68</v>
      </c>
      <c r="D333" s="12" t="s">
        <v>1823</v>
      </c>
      <c r="E333" s="1">
        <v>0</v>
      </c>
      <c r="F333" s="1">
        <f>VLOOKUP(A333,'ADM Data'!$A$2:$Q$357,11,FALSE)</f>
        <v>165.27810299999999</v>
      </c>
      <c r="G333" s="1">
        <f>VLOOKUP(A333,'ADM Data'!$A$2:$Q$357,12,FALSE)</f>
        <v>1685.454076</v>
      </c>
      <c r="H333" s="1">
        <f>VLOOKUP(A333,'ADM Data'!$A$2:$Q$357,13,FALSE)</f>
        <v>136.688073</v>
      </c>
      <c r="I333" s="1">
        <f>VLOOKUP(A333,'ADM Data'!$A$2:$Q$357,14,FALSE)</f>
        <v>10.037779</v>
      </c>
      <c r="J333" s="1">
        <f>VLOOKUP(A333,'ADM Data'!$A$2:$Q$357,15,FALSE)</f>
        <v>62.230386000000003</v>
      </c>
      <c r="K333" s="1">
        <f>VLOOKUP(A333,'ADM Data'!$A$2:$Q$357,16,FALSE)</f>
        <v>338.726966</v>
      </c>
      <c r="L333" s="1">
        <f t="shared" si="40"/>
        <v>331685.39</v>
      </c>
      <c r="M333" s="1">
        <f t="shared" si="41"/>
        <v>8583159.4100000001</v>
      </c>
      <c r="N333" s="1">
        <f t="shared" si="42"/>
        <v>1672333.47</v>
      </c>
      <c r="O333" s="1">
        <f t="shared" si="43"/>
        <v>163899.64332443726</v>
      </c>
      <c r="P333" s="1">
        <f t="shared" si="44"/>
        <v>1376053.21</v>
      </c>
      <c r="Q333" s="1">
        <f t="shared" si="45"/>
        <v>11042114.359999999</v>
      </c>
      <c r="R333" s="1">
        <f t="shared" si="46"/>
        <v>23169245.483324438</v>
      </c>
      <c r="S333" s="6">
        <f t="shared" si="47"/>
        <v>2398.4153830000005</v>
      </c>
    </row>
    <row r="334" spans="1:19">
      <c r="A334" t="s">
        <v>722</v>
      </c>
      <c r="B334" t="s">
        <v>2910</v>
      </c>
      <c r="C334" t="s">
        <v>80</v>
      </c>
      <c r="D334" s="12" t="s">
        <v>1070</v>
      </c>
      <c r="E334" s="1">
        <v>0</v>
      </c>
      <c r="F334" s="1">
        <f>VLOOKUP(A334,'ADM Data'!$A$2:$Q$357,11,FALSE)</f>
        <v>3</v>
      </c>
      <c r="G334" s="1">
        <f>VLOOKUP(A334,'ADM Data'!$A$2:$Q$357,12,FALSE)</f>
        <v>16.565681999999999</v>
      </c>
      <c r="H334" s="1">
        <f>VLOOKUP(A334,'ADM Data'!$A$2:$Q$357,13,FALSE)</f>
        <v>1</v>
      </c>
      <c r="I334" s="1">
        <f>VLOOKUP(A334,'ADM Data'!$A$2:$Q$357,14,FALSE)</f>
        <v>0</v>
      </c>
      <c r="J334" s="1">
        <f>VLOOKUP(A334,'ADM Data'!$A$2:$Q$357,15,FALSE)</f>
        <v>0</v>
      </c>
      <c r="K334" s="1">
        <f>VLOOKUP(A334,'ADM Data'!$A$2:$Q$357,16,FALSE)</f>
        <v>3.9942859999999998</v>
      </c>
      <c r="L334" s="1">
        <f t="shared" si="40"/>
        <v>6020.5</v>
      </c>
      <c r="M334" s="1">
        <f t="shared" si="41"/>
        <v>84360.58</v>
      </c>
      <c r="N334" s="1">
        <f t="shared" si="42"/>
        <v>12234.67</v>
      </c>
      <c r="O334" s="1">
        <f t="shared" si="43"/>
        <v>0</v>
      </c>
      <c r="P334" s="1">
        <f t="shared" si="44"/>
        <v>0</v>
      </c>
      <c r="Q334" s="1">
        <f t="shared" si="45"/>
        <v>130209.19</v>
      </c>
      <c r="R334" s="1">
        <f t="shared" si="46"/>
        <v>232824.94</v>
      </c>
      <c r="S334" s="6">
        <f t="shared" si="47"/>
        <v>24.559967999999998</v>
      </c>
    </row>
    <row r="335" spans="1:19">
      <c r="A335" t="s">
        <v>724</v>
      </c>
      <c r="B335" t="s">
        <v>725</v>
      </c>
      <c r="C335" t="s">
        <v>93</v>
      </c>
      <c r="D335" s="12" t="s">
        <v>1070</v>
      </c>
      <c r="E335" s="1">
        <v>0</v>
      </c>
      <c r="F335" s="1">
        <f>VLOOKUP(A335,'ADM Data'!$A$2:$Q$357,11,FALSE)</f>
        <v>1</v>
      </c>
      <c r="G335" s="1">
        <f>VLOOKUP(A335,'ADM Data'!$A$2:$Q$357,12,FALSE)</f>
        <v>11.867470000000001</v>
      </c>
      <c r="H335" s="1">
        <f>VLOOKUP(A335,'ADM Data'!$A$2:$Q$357,13,FALSE)</f>
        <v>0</v>
      </c>
      <c r="I335" s="1">
        <f>VLOOKUP(A335,'ADM Data'!$A$2:$Q$357,14,FALSE)</f>
        <v>0</v>
      </c>
      <c r="J335" s="1">
        <f>VLOOKUP(A335,'ADM Data'!$A$2:$Q$357,15,FALSE)</f>
        <v>0</v>
      </c>
      <c r="K335" s="1">
        <f>VLOOKUP(A335,'ADM Data'!$A$2:$Q$357,16,FALSE)</f>
        <v>2</v>
      </c>
      <c r="L335" s="1">
        <f t="shared" si="40"/>
        <v>2006.83</v>
      </c>
      <c r="M335" s="1">
        <f t="shared" si="41"/>
        <v>60434.98</v>
      </c>
      <c r="N335" s="1">
        <f t="shared" si="42"/>
        <v>0</v>
      </c>
      <c r="O335" s="1">
        <f t="shared" si="43"/>
        <v>0</v>
      </c>
      <c r="P335" s="1">
        <f t="shared" si="44"/>
        <v>0</v>
      </c>
      <c r="Q335" s="1">
        <f t="shared" si="45"/>
        <v>65197.73</v>
      </c>
      <c r="R335" s="1">
        <f t="shared" si="46"/>
        <v>127639.54000000001</v>
      </c>
      <c r="S335" s="6">
        <f t="shared" si="47"/>
        <v>14.867470000000001</v>
      </c>
    </row>
    <row r="336" spans="1:19">
      <c r="A336" s="115" t="s">
        <v>726</v>
      </c>
      <c r="B336" t="s">
        <v>727</v>
      </c>
      <c r="C336" t="s">
        <v>93</v>
      </c>
      <c r="D336" s="12" t="s">
        <v>1070</v>
      </c>
      <c r="E336" s="1">
        <v>0</v>
      </c>
      <c r="F336" s="1">
        <f>VLOOKUP(A336,'ADM Data'!$A$2:$Q$357,11,FALSE)</f>
        <v>13.946108000000001</v>
      </c>
      <c r="G336" s="1">
        <f>VLOOKUP(A336,'ADM Data'!$A$2:$Q$357,12,FALSE)</f>
        <v>48.946109999999997</v>
      </c>
      <c r="H336" s="1">
        <f>VLOOKUP(A336,'ADM Data'!$A$2:$Q$357,13,FALSE)</f>
        <v>2</v>
      </c>
      <c r="I336" s="1">
        <f>VLOOKUP(A336,'ADM Data'!$A$2:$Q$357,14,FALSE)</f>
        <v>0</v>
      </c>
      <c r="J336" s="1">
        <f>VLOOKUP(A336,'ADM Data'!$A$2:$Q$357,15,FALSE)</f>
        <v>0</v>
      </c>
      <c r="K336" s="1">
        <f>VLOOKUP(A336,'ADM Data'!$A$2:$Q$357,16,FALSE)</f>
        <v>2.9520960000000001</v>
      </c>
      <c r="L336" s="1">
        <f t="shared" si="40"/>
        <v>27987.5</v>
      </c>
      <c r="M336" s="1">
        <f t="shared" si="41"/>
        <v>249257.62</v>
      </c>
      <c r="N336" s="1">
        <f t="shared" si="42"/>
        <v>24469.34</v>
      </c>
      <c r="O336" s="1">
        <f t="shared" si="43"/>
        <v>0</v>
      </c>
      <c r="P336" s="1">
        <f t="shared" si="44"/>
        <v>0</v>
      </c>
      <c r="Q336" s="1">
        <f t="shared" si="45"/>
        <v>96234.98</v>
      </c>
      <c r="R336" s="1">
        <f t="shared" si="46"/>
        <v>397949.44</v>
      </c>
      <c r="S336" s="6">
        <f t="shared" si="47"/>
        <v>67.844313999999997</v>
      </c>
    </row>
    <row r="337" spans="1:19">
      <c r="A337" t="s">
        <v>728</v>
      </c>
      <c r="B337" t="s">
        <v>2018</v>
      </c>
      <c r="C337" t="s">
        <v>72</v>
      </c>
      <c r="D337" s="12" t="s">
        <v>1070</v>
      </c>
      <c r="E337" s="1">
        <v>0</v>
      </c>
      <c r="F337" s="1">
        <f>VLOOKUP(A337,'ADM Data'!$A$2:$Q$357,11,FALSE)</f>
        <v>5.8395060000000001</v>
      </c>
      <c r="G337" s="1">
        <f>VLOOKUP(A337,'ADM Data'!$A$2:$Q$357,12,FALSE)</f>
        <v>42.166668000000001</v>
      </c>
      <c r="H337" s="1">
        <f>VLOOKUP(A337,'ADM Data'!$A$2:$Q$357,13,FALSE)</f>
        <v>2</v>
      </c>
      <c r="I337" s="1">
        <f>VLOOKUP(A337,'ADM Data'!$A$2:$Q$357,14,FALSE)</f>
        <v>0</v>
      </c>
      <c r="J337" s="1">
        <f>VLOOKUP(A337,'ADM Data'!$A$2:$Q$357,15,FALSE)</f>
        <v>0</v>
      </c>
      <c r="K337" s="1">
        <f>VLOOKUP(A337,'ADM Data'!$A$2:$Q$357,16,FALSE)</f>
        <v>3.8518520000000001</v>
      </c>
      <c r="L337" s="1">
        <f t="shared" si="40"/>
        <v>11718.91</v>
      </c>
      <c r="M337" s="1">
        <f t="shared" si="41"/>
        <v>214733.37</v>
      </c>
      <c r="N337" s="1">
        <f t="shared" si="42"/>
        <v>24469.34</v>
      </c>
      <c r="O337" s="1">
        <f t="shared" si="43"/>
        <v>0</v>
      </c>
      <c r="P337" s="1">
        <f t="shared" si="44"/>
        <v>0</v>
      </c>
      <c r="Q337" s="1">
        <f t="shared" si="45"/>
        <v>125566</v>
      </c>
      <c r="R337" s="1">
        <f t="shared" si="46"/>
        <v>376487.62</v>
      </c>
      <c r="S337" s="6">
        <f t="shared" si="47"/>
        <v>53.858026000000002</v>
      </c>
    </row>
    <row r="338" spans="1:19">
      <c r="A338" t="s">
        <v>730</v>
      </c>
      <c r="B338" t="s">
        <v>2019</v>
      </c>
      <c r="C338" t="s">
        <v>193</v>
      </c>
      <c r="D338" s="12" t="s">
        <v>1070</v>
      </c>
      <c r="E338" s="1">
        <v>0</v>
      </c>
      <c r="F338" s="1">
        <f>VLOOKUP(A338,'ADM Data'!$A$2:$Q$357,11,FALSE)</f>
        <v>8.1851850000000006</v>
      </c>
      <c r="G338" s="1">
        <f>VLOOKUP(A338,'ADM Data'!$A$2:$Q$357,12,FALSE)</f>
        <v>65.057015000000007</v>
      </c>
      <c r="H338" s="1">
        <f>VLOOKUP(A338,'ADM Data'!$A$2:$Q$357,13,FALSE)</f>
        <v>0</v>
      </c>
      <c r="I338" s="1">
        <f>VLOOKUP(A338,'ADM Data'!$A$2:$Q$357,14,FALSE)</f>
        <v>0</v>
      </c>
      <c r="J338" s="1">
        <f>VLOOKUP(A338,'ADM Data'!$A$2:$Q$357,15,FALSE)</f>
        <v>0</v>
      </c>
      <c r="K338" s="1">
        <f>VLOOKUP(A338,'ADM Data'!$A$2:$Q$357,16,FALSE)</f>
        <v>3</v>
      </c>
      <c r="L338" s="1">
        <f t="shared" si="40"/>
        <v>16426.29</v>
      </c>
      <c r="M338" s="1">
        <f t="shared" si="41"/>
        <v>331302.25</v>
      </c>
      <c r="N338" s="1">
        <f t="shared" si="42"/>
        <v>0</v>
      </c>
      <c r="O338" s="1">
        <f t="shared" si="43"/>
        <v>0</v>
      </c>
      <c r="P338" s="1">
        <f t="shared" si="44"/>
        <v>0</v>
      </c>
      <c r="Q338" s="1">
        <f t="shared" si="45"/>
        <v>97796.59</v>
      </c>
      <c r="R338" s="1">
        <f t="shared" si="46"/>
        <v>445525.13</v>
      </c>
      <c r="S338" s="6">
        <f t="shared" si="47"/>
        <v>76.242200000000011</v>
      </c>
    </row>
    <row r="339" spans="1:19">
      <c r="A339" t="s">
        <v>732</v>
      </c>
      <c r="B339" t="s">
        <v>2020</v>
      </c>
      <c r="C339" t="s">
        <v>68</v>
      </c>
      <c r="D339" s="12" t="s">
        <v>1070</v>
      </c>
      <c r="E339" s="1">
        <v>0</v>
      </c>
      <c r="F339" s="1">
        <f>VLOOKUP(A339,'ADM Data'!$A$2:$Q$357,11,FALSE)</f>
        <v>0.14423</v>
      </c>
      <c r="G339" s="1">
        <f>VLOOKUP(A339,'ADM Data'!$A$2:$Q$357,12,FALSE)</f>
        <v>1.1826920000000001</v>
      </c>
      <c r="H339" s="1">
        <f>VLOOKUP(A339,'ADM Data'!$A$2:$Q$357,13,FALSE)</f>
        <v>0</v>
      </c>
      <c r="I339" s="1">
        <f>VLOOKUP(A339,'ADM Data'!$A$2:$Q$357,14,FALSE)</f>
        <v>0</v>
      </c>
      <c r="J339" s="1">
        <f>VLOOKUP(A339,'ADM Data'!$A$2:$Q$357,15,FALSE)</f>
        <v>5</v>
      </c>
      <c r="K339" s="1">
        <f>VLOOKUP(A339,'ADM Data'!$A$2:$Q$357,16,FALSE)</f>
        <v>48.250000999999997</v>
      </c>
      <c r="L339" s="1">
        <f t="shared" si="40"/>
        <v>289.45</v>
      </c>
      <c r="M339" s="1">
        <f t="shared" si="41"/>
        <v>6022.85</v>
      </c>
      <c r="N339" s="1">
        <f t="shared" si="42"/>
        <v>0</v>
      </c>
      <c r="O339" s="1">
        <f t="shared" si="43"/>
        <v>0</v>
      </c>
      <c r="P339" s="1">
        <f t="shared" si="44"/>
        <v>110561.2</v>
      </c>
      <c r="Q339" s="1">
        <f t="shared" si="45"/>
        <v>1572895.23</v>
      </c>
      <c r="R339" s="1">
        <f t="shared" si="46"/>
        <v>1689768.73</v>
      </c>
      <c r="S339" s="6">
        <f t="shared" si="47"/>
        <v>54.576922999999994</v>
      </c>
    </row>
    <row r="340" spans="1:19">
      <c r="A340" t="s">
        <v>734</v>
      </c>
      <c r="B340" t="s">
        <v>735</v>
      </c>
      <c r="C340" t="s">
        <v>555</v>
      </c>
      <c r="D340" s="12" t="s">
        <v>1823</v>
      </c>
      <c r="E340" s="1">
        <v>0</v>
      </c>
      <c r="F340" s="1">
        <f>VLOOKUP(A340,'ADM Data'!$A$2:$Q$357,11,FALSE)</f>
        <v>13.358221</v>
      </c>
      <c r="G340" s="1">
        <f>VLOOKUP(A340,'ADM Data'!$A$2:$Q$357,12,FALSE)</f>
        <v>264.02660300000002</v>
      </c>
      <c r="H340" s="1">
        <f>VLOOKUP(A340,'ADM Data'!$A$2:$Q$357,13,FALSE)</f>
        <v>28.688763000000002</v>
      </c>
      <c r="I340" s="1">
        <f>VLOOKUP(A340,'ADM Data'!$A$2:$Q$357,14,FALSE)</f>
        <v>0.92</v>
      </c>
      <c r="J340" s="1">
        <f>VLOOKUP(A340,'ADM Data'!$A$2:$Q$357,15,FALSE)</f>
        <v>8.2493339999999993</v>
      </c>
      <c r="K340" s="1">
        <f>VLOOKUP(A340,'ADM Data'!$A$2:$Q$357,16,FALSE)</f>
        <v>28.639323999999998</v>
      </c>
      <c r="L340" s="1">
        <f t="shared" si="40"/>
        <v>26807.71</v>
      </c>
      <c r="M340" s="1">
        <f t="shared" si="41"/>
        <v>1344553.05</v>
      </c>
      <c r="N340" s="1">
        <f t="shared" si="42"/>
        <v>350997.55</v>
      </c>
      <c r="O340" s="1">
        <f t="shared" si="43"/>
        <v>15022.015513440003</v>
      </c>
      <c r="P340" s="1">
        <f t="shared" si="44"/>
        <v>182411.25</v>
      </c>
      <c r="Q340" s="1">
        <f t="shared" si="45"/>
        <v>933609.43</v>
      </c>
      <c r="R340" s="1">
        <f t="shared" si="46"/>
        <v>2853401.0055134399</v>
      </c>
      <c r="S340" s="6">
        <f t="shared" si="47"/>
        <v>343.88224500000001</v>
      </c>
    </row>
    <row r="341" spans="1:19">
      <c r="A341" t="s">
        <v>736</v>
      </c>
      <c r="B341" t="s">
        <v>737</v>
      </c>
      <c r="C341" t="s">
        <v>80</v>
      </c>
      <c r="D341" s="12" t="s">
        <v>1070</v>
      </c>
      <c r="E341" s="1">
        <v>0</v>
      </c>
      <c r="F341" s="1">
        <f>VLOOKUP(A341,'ADM Data'!$A$2:$Q$357,11,FALSE)</f>
        <v>2.0584799999999999</v>
      </c>
      <c r="G341" s="1">
        <f>VLOOKUP(A341,'ADM Data'!$A$2:$Q$357,12,FALSE)</f>
        <v>13.736841999999999</v>
      </c>
      <c r="H341" s="1">
        <f>VLOOKUP(A341,'ADM Data'!$A$2:$Q$357,13,FALSE)</f>
        <v>0</v>
      </c>
      <c r="I341" s="1">
        <f>VLOOKUP(A341,'ADM Data'!$A$2:$Q$357,14,FALSE)</f>
        <v>0</v>
      </c>
      <c r="J341" s="1">
        <f>VLOOKUP(A341,'ADM Data'!$A$2:$Q$357,15,FALSE)</f>
        <v>0</v>
      </c>
      <c r="K341" s="1">
        <f>VLOOKUP(A341,'ADM Data'!$A$2:$Q$357,16,FALSE)</f>
        <v>3</v>
      </c>
      <c r="L341" s="1">
        <f t="shared" si="40"/>
        <v>4131.0200000000004</v>
      </c>
      <c r="M341" s="1">
        <f t="shared" si="41"/>
        <v>69954.740000000005</v>
      </c>
      <c r="N341" s="1">
        <f t="shared" si="42"/>
        <v>0</v>
      </c>
      <c r="O341" s="1">
        <f t="shared" si="43"/>
        <v>0</v>
      </c>
      <c r="P341" s="1">
        <f t="shared" si="44"/>
        <v>0</v>
      </c>
      <c r="Q341" s="1">
        <f t="shared" si="45"/>
        <v>97796.59</v>
      </c>
      <c r="R341" s="1">
        <f t="shared" si="46"/>
        <v>171882.35</v>
      </c>
      <c r="S341" s="6">
        <f t="shared" si="47"/>
        <v>18.795321999999999</v>
      </c>
    </row>
    <row r="342" spans="1:19">
      <c r="A342" t="s">
        <v>738</v>
      </c>
      <c r="B342" t="s">
        <v>739</v>
      </c>
      <c r="C342" t="s">
        <v>98</v>
      </c>
      <c r="D342" s="12" t="s">
        <v>1823</v>
      </c>
      <c r="E342" s="1">
        <v>0</v>
      </c>
      <c r="F342" s="1">
        <f>VLOOKUP(A342,'ADM Data'!$A$2:$Q$357,11,FALSE)</f>
        <v>59.460909000000001</v>
      </c>
      <c r="G342" s="1">
        <f>VLOOKUP(A342,'ADM Data'!$A$2:$Q$357,12,FALSE)</f>
        <v>826.348029</v>
      </c>
      <c r="H342" s="1">
        <f>VLOOKUP(A342,'ADM Data'!$A$2:$Q$357,13,FALSE)</f>
        <v>67.140742000000003</v>
      </c>
      <c r="I342" s="1">
        <f>VLOOKUP(A342,'ADM Data'!$A$2:$Q$357,14,FALSE)</f>
        <v>2.8166310000000001</v>
      </c>
      <c r="J342" s="1">
        <f>VLOOKUP(A342,'ADM Data'!$A$2:$Q$357,15,FALSE)</f>
        <v>32.402500000000003</v>
      </c>
      <c r="K342" s="1">
        <f>VLOOKUP(A342,'ADM Data'!$A$2:$Q$357,16,FALSE)</f>
        <v>146.89281</v>
      </c>
      <c r="L342" s="1">
        <f t="shared" si="40"/>
        <v>119328.06</v>
      </c>
      <c r="M342" s="1">
        <f t="shared" si="41"/>
        <v>4208169.75</v>
      </c>
      <c r="N342" s="1">
        <f t="shared" si="42"/>
        <v>821444.82</v>
      </c>
      <c r="O342" s="1">
        <f t="shared" si="43"/>
        <v>45990.733236560896</v>
      </c>
      <c r="P342" s="1">
        <f t="shared" si="44"/>
        <v>716491.84</v>
      </c>
      <c r="Q342" s="1">
        <f t="shared" si="45"/>
        <v>4788538.76</v>
      </c>
      <c r="R342" s="1">
        <f t="shared" si="46"/>
        <v>10699963.963236559</v>
      </c>
      <c r="S342" s="6">
        <f t="shared" si="47"/>
        <v>1135.0616210000001</v>
      </c>
    </row>
    <row r="343" spans="1:19">
      <c r="A343" t="s">
        <v>740</v>
      </c>
      <c r="B343" t="s">
        <v>2022</v>
      </c>
      <c r="C343" t="s">
        <v>80</v>
      </c>
      <c r="D343" s="12" t="s">
        <v>1070</v>
      </c>
      <c r="E343" s="1">
        <v>0</v>
      </c>
      <c r="F343" s="1">
        <f>VLOOKUP(A343,'ADM Data'!$A$2:$Q$357,11,FALSE)</f>
        <v>3.2289159999999999</v>
      </c>
      <c r="G343" s="1">
        <f>VLOOKUP(A343,'ADM Data'!$A$2:$Q$357,12,FALSE)</f>
        <v>4.6867470000000004</v>
      </c>
      <c r="H343" s="1">
        <f>VLOOKUP(A343,'ADM Data'!$A$2:$Q$357,13,FALSE)</f>
        <v>1</v>
      </c>
      <c r="I343" s="1">
        <f>VLOOKUP(A343,'ADM Data'!$A$2:$Q$357,14,FALSE)</f>
        <v>0</v>
      </c>
      <c r="J343" s="1">
        <f>VLOOKUP(A343,'ADM Data'!$A$2:$Q$357,15,FALSE)</f>
        <v>0</v>
      </c>
      <c r="K343" s="1">
        <f>VLOOKUP(A343,'ADM Data'!$A$2:$Q$357,16,FALSE)</f>
        <v>3</v>
      </c>
      <c r="L343" s="1">
        <f t="shared" si="40"/>
        <v>6479.89</v>
      </c>
      <c r="M343" s="1">
        <f t="shared" si="41"/>
        <v>23867.22</v>
      </c>
      <c r="N343" s="1">
        <f t="shared" si="42"/>
        <v>12234.67</v>
      </c>
      <c r="O343" s="1">
        <f t="shared" si="43"/>
        <v>0</v>
      </c>
      <c r="P343" s="1">
        <f t="shared" si="44"/>
        <v>0</v>
      </c>
      <c r="Q343" s="1">
        <f t="shared" si="45"/>
        <v>97796.59</v>
      </c>
      <c r="R343" s="1">
        <f t="shared" si="46"/>
        <v>140378.37</v>
      </c>
      <c r="S343" s="6">
        <f t="shared" si="47"/>
        <v>11.915663</v>
      </c>
    </row>
    <row r="344" spans="1:19">
      <c r="A344" t="s">
        <v>742</v>
      </c>
      <c r="B344" t="s">
        <v>2023</v>
      </c>
      <c r="C344" t="s">
        <v>80</v>
      </c>
      <c r="D344" s="12" t="s">
        <v>1070</v>
      </c>
      <c r="E344" s="1">
        <v>0</v>
      </c>
      <c r="F344" s="1">
        <f>VLOOKUP(A344,'ADM Data'!$A$2:$Q$357,11,FALSE)</f>
        <v>0</v>
      </c>
      <c r="G344" s="1">
        <f>VLOOKUP(A344,'ADM Data'!$A$2:$Q$357,12,FALSE)</f>
        <v>10.542168999999999</v>
      </c>
      <c r="H344" s="1">
        <f>VLOOKUP(A344,'ADM Data'!$A$2:$Q$357,13,FALSE)</f>
        <v>1.9306460000000001</v>
      </c>
      <c r="I344" s="1">
        <f>VLOOKUP(A344,'ADM Data'!$A$2:$Q$357,14,FALSE)</f>
        <v>0</v>
      </c>
      <c r="J344" s="1">
        <f>VLOOKUP(A344,'ADM Data'!$A$2:$Q$357,15,FALSE)</f>
        <v>0</v>
      </c>
      <c r="K344" s="1">
        <f>VLOOKUP(A344,'ADM Data'!$A$2:$Q$357,16,FALSE)</f>
        <v>2</v>
      </c>
      <c r="L344" s="1">
        <f t="shared" si="40"/>
        <v>0</v>
      </c>
      <c r="M344" s="1">
        <f t="shared" si="41"/>
        <v>53685.9</v>
      </c>
      <c r="N344" s="1">
        <f t="shared" si="42"/>
        <v>23620.82</v>
      </c>
      <c r="O344" s="1">
        <f t="shared" si="43"/>
        <v>0</v>
      </c>
      <c r="P344" s="1">
        <f t="shared" si="44"/>
        <v>0</v>
      </c>
      <c r="Q344" s="1">
        <f t="shared" si="45"/>
        <v>65197.73</v>
      </c>
      <c r="R344" s="1">
        <f t="shared" si="46"/>
        <v>142504.45000000001</v>
      </c>
      <c r="S344" s="6">
        <f t="shared" si="47"/>
        <v>14.472814999999999</v>
      </c>
    </row>
    <row r="345" spans="1:19">
      <c r="A345" t="s">
        <v>744</v>
      </c>
      <c r="B345" t="s">
        <v>2024</v>
      </c>
      <c r="C345" t="s">
        <v>72</v>
      </c>
      <c r="D345" s="12" t="s">
        <v>1070</v>
      </c>
      <c r="E345" s="1">
        <v>0</v>
      </c>
      <c r="F345" s="1">
        <f>VLOOKUP(A345,'ADM Data'!$A$2:$Q$357,11,FALSE)</f>
        <v>5.4971750000000004</v>
      </c>
      <c r="G345" s="1">
        <f>VLOOKUP(A345,'ADM Data'!$A$2:$Q$357,12,FALSE)</f>
        <v>44.699576</v>
      </c>
      <c r="H345" s="1">
        <f>VLOOKUP(A345,'ADM Data'!$A$2:$Q$357,13,FALSE)</f>
        <v>1.514124</v>
      </c>
      <c r="I345" s="1">
        <f>VLOOKUP(A345,'ADM Data'!$A$2:$Q$357,14,FALSE)</f>
        <v>0</v>
      </c>
      <c r="J345" s="1">
        <f>VLOOKUP(A345,'ADM Data'!$A$2:$Q$357,15,FALSE)</f>
        <v>0</v>
      </c>
      <c r="K345" s="1">
        <f>VLOOKUP(A345,'ADM Data'!$A$2:$Q$357,16,FALSE)</f>
        <v>11.508473</v>
      </c>
      <c r="L345" s="1">
        <f t="shared" si="40"/>
        <v>11031.91</v>
      </c>
      <c r="M345" s="1">
        <f t="shared" si="41"/>
        <v>227632.18</v>
      </c>
      <c r="N345" s="1">
        <f t="shared" si="42"/>
        <v>18524.810000000001</v>
      </c>
      <c r="O345" s="1">
        <f t="shared" si="43"/>
        <v>0</v>
      </c>
      <c r="P345" s="1">
        <f t="shared" si="44"/>
        <v>0</v>
      </c>
      <c r="Q345" s="1">
        <f t="shared" si="45"/>
        <v>375163.15</v>
      </c>
      <c r="R345" s="1">
        <f t="shared" si="46"/>
        <v>632352.05000000005</v>
      </c>
      <c r="S345" s="6">
        <f t="shared" si="47"/>
        <v>63.219348000000004</v>
      </c>
    </row>
    <row r="346" spans="1:19">
      <c r="A346" t="s">
        <v>746</v>
      </c>
      <c r="B346" t="s">
        <v>747</v>
      </c>
      <c r="C346" t="s">
        <v>75</v>
      </c>
      <c r="D346" s="12" t="s">
        <v>1070</v>
      </c>
      <c r="E346" s="1">
        <v>0</v>
      </c>
      <c r="F346" s="1">
        <f>VLOOKUP(A346,'ADM Data'!$A$2:$Q$357,11,FALSE)</f>
        <v>0</v>
      </c>
      <c r="G346" s="1">
        <f>VLOOKUP(A346,'ADM Data'!$A$2:$Q$357,12,FALSE)</f>
        <v>9.7657139999999991</v>
      </c>
      <c r="H346" s="1">
        <f>VLOOKUP(A346,'ADM Data'!$A$2:$Q$357,13,FALSE)</f>
        <v>0</v>
      </c>
      <c r="I346" s="1">
        <f>VLOOKUP(A346,'ADM Data'!$A$2:$Q$357,14,FALSE)</f>
        <v>0</v>
      </c>
      <c r="J346" s="1">
        <f>VLOOKUP(A346,'ADM Data'!$A$2:$Q$357,15,FALSE)</f>
        <v>0</v>
      </c>
      <c r="K346" s="1">
        <f>VLOOKUP(A346,'ADM Data'!$A$2:$Q$357,16,FALSE)</f>
        <v>0</v>
      </c>
      <c r="L346" s="1">
        <f t="shared" si="40"/>
        <v>0</v>
      </c>
      <c r="M346" s="1">
        <f t="shared" si="41"/>
        <v>49731.81</v>
      </c>
      <c r="N346" s="1">
        <f t="shared" si="42"/>
        <v>0</v>
      </c>
      <c r="O346" s="1">
        <f t="shared" si="43"/>
        <v>0</v>
      </c>
      <c r="P346" s="1">
        <f t="shared" si="44"/>
        <v>0</v>
      </c>
      <c r="Q346" s="1">
        <f t="shared" si="45"/>
        <v>0</v>
      </c>
      <c r="R346" s="1">
        <f t="shared" si="46"/>
        <v>49731.81</v>
      </c>
      <c r="S346" s="6">
        <f t="shared" si="47"/>
        <v>9.7657139999999991</v>
      </c>
    </row>
    <row r="347" spans="1:19">
      <c r="A347" t="s">
        <v>748</v>
      </c>
      <c r="B347" t="s">
        <v>2025</v>
      </c>
      <c r="C347" t="s">
        <v>93</v>
      </c>
      <c r="D347" s="12" t="s">
        <v>1070</v>
      </c>
      <c r="E347" s="1">
        <v>0</v>
      </c>
      <c r="F347" s="1">
        <f>VLOOKUP(A347,'ADM Data'!$A$2:$Q$357,11,FALSE)</f>
        <v>0</v>
      </c>
      <c r="G347" s="1">
        <f>VLOOKUP(A347,'ADM Data'!$A$2:$Q$357,12,FALSE)</f>
        <v>66.477012000000002</v>
      </c>
      <c r="H347" s="1">
        <f>VLOOKUP(A347,'ADM Data'!$A$2:$Q$357,13,FALSE)</f>
        <v>1.4540230000000001</v>
      </c>
      <c r="I347" s="1">
        <f>VLOOKUP(A347,'ADM Data'!$A$2:$Q$357,14,FALSE)</f>
        <v>1</v>
      </c>
      <c r="J347" s="1">
        <f>VLOOKUP(A347,'ADM Data'!$A$2:$Q$357,15,FALSE)</f>
        <v>0</v>
      </c>
      <c r="K347" s="1">
        <f>VLOOKUP(A347,'ADM Data'!$A$2:$Q$357,16,FALSE)</f>
        <v>13.718391</v>
      </c>
      <c r="L347" s="1">
        <f t="shared" si="40"/>
        <v>0</v>
      </c>
      <c r="M347" s="1">
        <f t="shared" si="41"/>
        <v>338533.57</v>
      </c>
      <c r="N347" s="1">
        <f t="shared" si="42"/>
        <v>17789.490000000002</v>
      </c>
      <c r="O347" s="1">
        <f t="shared" si="43"/>
        <v>16328.277732000002</v>
      </c>
      <c r="P347" s="1">
        <f t="shared" si="44"/>
        <v>0</v>
      </c>
      <c r="Q347" s="1">
        <f t="shared" si="45"/>
        <v>447203.97</v>
      </c>
      <c r="R347" s="1">
        <f t="shared" si="46"/>
        <v>819855.30773200002</v>
      </c>
      <c r="S347" s="6">
        <f t="shared" si="47"/>
        <v>82.649426000000005</v>
      </c>
    </row>
    <row r="348" spans="1:19">
      <c r="A348" s="115" t="s">
        <v>750</v>
      </c>
      <c r="B348" t="s">
        <v>2026</v>
      </c>
      <c r="C348" t="s">
        <v>752</v>
      </c>
      <c r="D348" s="12" t="s">
        <v>1070</v>
      </c>
      <c r="E348" s="1">
        <v>0</v>
      </c>
      <c r="F348" s="1">
        <f>VLOOKUP(A348,'ADM Data'!$A$2:$Q$357,11,FALSE)</f>
        <v>4</v>
      </c>
      <c r="G348" s="1">
        <f>VLOOKUP(A348,'ADM Data'!$A$2:$Q$357,12,FALSE)</f>
        <v>36.606059999999999</v>
      </c>
      <c r="H348" s="1">
        <f>VLOOKUP(A348,'ADM Data'!$A$2:$Q$357,13,FALSE)</f>
        <v>3</v>
      </c>
      <c r="I348" s="1">
        <f>VLOOKUP(A348,'ADM Data'!$A$2:$Q$357,14,FALSE)</f>
        <v>1</v>
      </c>
      <c r="J348" s="1">
        <f>VLOOKUP(A348,'ADM Data'!$A$2:$Q$357,15,FALSE)</f>
        <v>1</v>
      </c>
      <c r="K348" s="1">
        <f>VLOOKUP(A348,'ADM Data'!$A$2:$Q$357,16,FALSE)</f>
        <v>3.072727</v>
      </c>
      <c r="L348" s="1">
        <f t="shared" si="40"/>
        <v>8027.33</v>
      </c>
      <c r="M348" s="1">
        <f t="shared" si="41"/>
        <v>186416.02</v>
      </c>
      <c r="N348" s="1">
        <f t="shared" si="42"/>
        <v>36704.01</v>
      </c>
      <c r="O348" s="1">
        <f t="shared" si="43"/>
        <v>16328.277732000002</v>
      </c>
      <c r="P348" s="1">
        <f t="shared" si="44"/>
        <v>22112.240000000002</v>
      </c>
      <c r="Q348" s="1">
        <f t="shared" si="45"/>
        <v>100167.41</v>
      </c>
      <c r="R348" s="1">
        <f t="shared" si="46"/>
        <v>369755.287732</v>
      </c>
      <c r="S348" s="6">
        <f t="shared" si="47"/>
        <v>48.678787</v>
      </c>
    </row>
    <row r="349" spans="1:19">
      <c r="A349" t="s">
        <v>753</v>
      </c>
      <c r="B349" t="s">
        <v>2027</v>
      </c>
      <c r="C349" t="s">
        <v>98</v>
      </c>
      <c r="D349" s="12" t="s">
        <v>1070</v>
      </c>
      <c r="E349" s="1">
        <v>0</v>
      </c>
      <c r="F349" s="1">
        <f>VLOOKUP(A349,'ADM Data'!$A$2:$Q$357,11,FALSE)</f>
        <v>0</v>
      </c>
      <c r="G349" s="1">
        <f>VLOOKUP(A349,'ADM Data'!$A$2:$Q$357,12,FALSE)</f>
        <v>12.031177</v>
      </c>
      <c r="H349" s="1">
        <f>VLOOKUP(A349,'ADM Data'!$A$2:$Q$357,13,FALSE)</f>
        <v>2.116959</v>
      </c>
      <c r="I349" s="1">
        <f>VLOOKUP(A349,'ADM Data'!$A$2:$Q$357,14,FALSE)</f>
        <v>0</v>
      </c>
      <c r="J349" s="1">
        <f>VLOOKUP(A349,'ADM Data'!$A$2:$Q$357,15,FALSE)</f>
        <v>0</v>
      </c>
      <c r="K349" s="1">
        <f>VLOOKUP(A349,'ADM Data'!$A$2:$Q$357,16,FALSE)</f>
        <v>0.87134500000000004</v>
      </c>
      <c r="L349" s="1">
        <f t="shared" si="40"/>
        <v>0</v>
      </c>
      <c r="M349" s="1">
        <f t="shared" si="41"/>
        <v>61268.66</v>
      </c>
      <c r="N349" s="1">
        <f t="shared" si="42"/>
        <v>25900.29</v>
      </c>
      <c r="O349" s="1">
        <f t="shared" si="43"/>
        <v>0</v>
      </c>
      <c r="P349" s="1">
        <f t="shared" si="44"/>
        <v>0</v>
      </c>
      <c r="Q349" s="1">
        <f t="shared" si="45"/>
        <v>28404.86</v>
      </c>
      <c r="R349" s="1">
        <f t="shared" si="46"/>
        <v>115573.81000000001</v>
      </c>
      <c r="S349" s="6">
        <f t="shared" si="47"/>
        <v>15.019480999999999</v>
      </c>
    </row>
    <row r="350" spans="1:19">
      <c r="A350" t="s">
        <v>755</v>
      </c>
      <c r="B350" t="s">
        <v>756</v>
      </c>
      <c r="C350" t="s">
        <v>757</v>
      </c>
      <c r="D350" s="12" t="s">
        <v>1070</v>
      </c>
      <c r="E350" s="1">
        <v>0</v>
      </c>
      <c r="F350" s="1">
        <f>VLOOKUP(A350,'ADM Data'!$A$2:$Q$357,11,FALSE)</f>
        <v>0.11801200000000001</v>
      </c>
      <c r="G350" s="1">
        <f>VLOOKUP(A350,'ADM Data'!$A$2:$Q$357,12,FALSE)</f>
        <v>32.902940000000001</v>
      </c>
      <c r="H350" s="1">
        <f>VLOOKUP(A350,'ADM Data'!$A$2:$Q$357,13,FALSE)</f>
        <v>2.944099</v>
      </c>
      <c r="I350" s="1">
        <f>VLOOKUP(A350,'ADM Data'!$A$2:$Q$357,14,FALSE)</f>
        <v>0</v>
      </c>
      <c r="J350" s="1">
        <f>VLOOKUP(A350,'ADM Data'!$A$2:$Q$357,15,FALSE)</f>
        <v>0</v>
      </c>
      <c r="K350" s="1">
        <f>VLOOKUP(A350,'ADM Data'!$A$2:$Q$357,16,FALSE)</f>
        <v>3.8654470000000001</v>
      </c>
      <c r="L350" s="1">
        <f t="shared" si="40"/>
        <v>236.83</v>
      </c>
      <c r="M350" s="1">
        <f t="shared" si="41"/>
        <v>167557.92000000001</v>
      </c>
      <c r="N350" s="1">
        <f t="shared" si="42"/>
        <v>36020.080000000002</v>
      </c>
      <c r="O350" s="1">
        <f t="shared" si="43"/>
        <v>0</v>
      </c>
      <c r="P350" s="1">
        <f t="shared" si="44"/>
        <v>0</v>
      </c>
      <c r="Q350" s="1">
        <f t="shared" si="45"/>
        <v>126009.18</v>
      </c>
      <c r="R350" s="1">
        <f t="shared" si="46"/>
        <v>329824.01</v>
      </c>
      <c r="S350" s="6">
        <f t="shared" si="47"/>
        <v>39.830498000000006</v>
      </c>
    </row>
    <row r="351" spans="1:19">
      <c r="A351" t="s">
        <v>758</v>
      </c>
      <c r="B351" t="s">
        <v>2028</v>
      </c>
      <c r="C351" t="s">
        <v>108</v>
      </c>
      <c r="D351" s="12" t="s">
        <v>1823</v>
      </c>
      <c r="E351" s="1">
        <v>0</v>
      </c>
      <c r="F351" s="1">
        <f>VLOOKUP(A351,'ADM Data'!$A$2:$Q$357,11,FALSE)</f>
        <v>0</v>
      </c>
      <c r="G351" s="1">
        <f>VLOOKUP(A351,'ADM Data'!$A$2:$Q$357,12,FALSE)</f>
        <v>18.206838000000001</v>
      </c>
      <c r="H351" s="1">
        <f>VLOOKUP(A351,'ADM Data'!$A$2:$Q$357,13,FALSE)</f>
        <v>1.1125989999999999</v>
      </c>
      <c r="I351" s="1">
        <f>VLOOKUP(A351,'ADM Data'!$A$2:$Q$357,14,FALSE)</f>
        <v>0</v>
      </c>
      <c r="J351" s="1">
        <f>VLOOKUP(A351,'ADM Data'!$A$2:$Q$357,15,FALSE)</f>
        <v>0</v>
      </c>
      <c r="K351" s="1">
        <f>VLOOKUP(A351,'ADM Data'!$A$2:$Q$357,16,FALSE)</f>
        <v>3.5593E-2</v>
      </c>
      <c r="L351" s="1">
        <f t="shared" si="40"/>
        <v>0</v>
      </c>
      <c r="M351" s="1">
        <f t="shared" si="41"/>
        <v>92718.16</v>
      </c>
      <c r="N351" s="1">
        <f t="shared" si="42"/>
        <v>13612.28</v>
      </c>
      <c r="O351" s="1">
        <f t="shared" si="43"/>
        <v>0</v>
      </c>
      <c r="P351" s="1">
        <f t="shared" si="44"/>
        <v>0</v>
      </c>
      <c r="Q351" s="1">
        <f t="shared" si="45"/>
        <v>1160.29</v>
      </c>
      <c r="R351" s="1">
        <f t="shared" si="46"/>
        <v>107490.73</v>
      </c>
      <c r="S351" s="6">
        <f t="shared" si="47"/>
        <v>19.355029999999999</v>
      </c>
    </row>
    <row r="352" spans="1:19">
      <c r="A352" t="s">
        <v>760</v>
      </c>
      <c r="B352" t="s">
        <v>761</v>
      </c>
      <c r="C352" t="s">
        <v>230</v>
      </c>
      <c r="D352" s="12" t="s">
        <v>1823</v>
      </c>
      <c r="E352" s="1">
        <v>0</v>
      </c>
      <c r="F352" s="1">
        <f>VLOOKUP(A352,'ADM Data'!$A$2:$Q$357,11,FALSE)</f>
        <v>4.7541900000000004</v>
      </c>
      <c r="G352" s="1">
        <f>VLOOKUP(A352,'ADM Data'!$A$2:$Q$357,12,FALSE)</f>
        <v>188.02301499999999</v>
      </c>
      <c r="H352" s="1">
        <f>VLOOKUP(A352,'ADM Data'!$A$2:$Q$357,13,FALSE)</f>
        <v>21.470610000000001</v>
      </c>
      <c r="I352" s="1">
        <f>VLOOKUP(A352,'ADM Data'!$A$2:$Q$357,14,FALSE)</f>
        <v>0</v>
      </c>
      <c r="J352" s="1">
        <f>VLOOKUP(A352,'ADM Data'!$A$2:$Q$357,15,FALSE)</f>
        <v>5.9776530000000001</v>
      </c>
      <c r="K352" s="1">
        <f>VLOOKUP(A352,'ADM Data'!$A$2:$Q$357,16,FALSE)</f>
        <v>19.437608000000001</v>
      </c>
      <c r="L352" s="1">
        <f t="shared" si="40"/>
        <v>9540.86</v>
      </c>
      <c r="M352" s="1">
        <f t="shared" si="41"/>
        <v>957505.48</v>
      </c>
      <c r="N352" s="1">
        <f t="shared" si="42"/>
        <v>262685.83</v>
      </c>
      <c r="O352" s="1">
        <f t="shared" si="43"/>
        <v>0</v>
      </c>
      <c r="P352" s="1">
        <f t="shared" si="44"/>
        <v>132179.29999999999</v>
      </c>
      <c r="Q352" s="1">
        <f t="shared" si="45"/>
        <v>633643.93999999994</v>
      </c>
      <c r="R352" s="1">
        <f t="shared" si="46"/>
        <v>1995555.41</v>
      </c>
      <c r="S352" s="6">
        <f t="shared" si="47"/>
        <v>239.66307599999999</v>
      </c>
    </row>
    <row r="353" spans="1:19">
      <c r="A353" t="s">
        <v>762</v>
      </c>
      <c r="B353" t="s">
        <v>763</v>
      </c>
      <c r="C353" t="s">
        <v>324</v>
      </c>
      <c r="D353" s="12" t="s">
        <v>1823</v>
      </c>
      <c r="E353" s="1">
        <v>0</v>
      </c>
      <c r="F353" s="1">
        <f>VLOOKUP(A353,'ADM Data'!$A$2:$Q$357,11,FALSE)</f>
        <v>0</v>
      </c>
      <c r="G353" s="1">
        <f>VLOOKUP(A353,'ADM Data'!$A$2:$Q$357,12,FALSE)</f>
        <v>37.147294000000002</v>
      </c>
      <c r="H353" s="1">
        <f>VLOOKUP(A353,'ADM Data'!$A$2:$Q$357,13,FALSE)</f>
        <v>1.6809780000000001</v>
      </c>
      <c r="I353" s="1">
        <f>VLOOKUP(A353,'ADM Data'!$A$2:$Q$357,14,FALSE)</f>
        <v>0</v>
      </c>
      <c r="J353" s="1">
        <f>VLOOKUP(A353,'ADM Data'!$A$2:$Q$357,15,FALSE)</f>
        <v>0</v>
      </c>
      <c r="K353" s="1">
        <f>VLOOKUP(A353,'ADM Data'!$A$2:$Q$357,16,FALSE)</f>
        <v>0.136522</v>
      </c>
      <c r="L353" s="1">
        <f t="shared" si="40"/>
        <v>0</v>
      </c>
      <c r="M353" s="1">
        <f t="shared" si="41"/>
        <v>189172.25</v>
      </c>
      <c r="N353" s="1">
        <f t="shared" si="42"/>
        <v>20566.21</v>
      </c>
      <c r="O353" s="1">
        <f t="shared" si="43"/>
        <v>0</v>
      </c>
      <c r="P353" s="1">
        <f t="shared" si="44"/>
        <v>0</v>
      </c>
      <c r="Q353" s="1">
        <f t="shared" si="45"/>
        <v>4450.46</v>
      </c>
      <c r="R353" s="1">
        <f t="shared" si="46"/>
        <v>214188.91999999998</v>
      </c>
      <c r="S353" s="6">
        <f t="shared" si="47"/>
        <v>38.964794000000005</v>
      </c>
    </row>
    <row r="354" spans="1:19">
      <c r="A354" t="s">
        <v>764</v>
      </c>
      <c r="B354" t="s">
        <v>2029</v>
      </c>
      <c r="C354" t="s">
        <v>68</v>
      </c>
      <c r="D354" s="12" t="s">
        <v>1070</v>
      </c>
      <c r="E354" s="1">
        <v>0</v>
      </c>
      <c r="F354" s="1">
        <f>VLOOKUP(A354,'ADM Data'!$A$2:$Q$357,11,FALSE)</f>
        <v>0</v>
      </c>
      <c r="G354" s="1">
        <f>VLOOKUP(A354,'ADM Data'!$A$2:$Q$357,12,FALSE)</f>
        <v>56.499997999999998</v>
      </c>
      <c r="H354" s="1">
        <f>VLOOKUP(A354,'ADM Data'!$A$2:$Q$357,13,FALSE)</f>
        <v>14.137790000000001</v>
      </c>
      <c r="I354" s="1">
        <f>VLOOKUP(A354,'ADM Data'!$A$2:$Q$357,14,FALSE)</f>
        <v>0</v>
      </c>
      <c r="J354" s="1">
        <f>VLOOKUP(A354,'ADM Data'!$A$2:$Q$357,15,FALSE)</f>
        <v>0</v>
      </c>
      <c r="K354" s="1">
        <f>VLOOKUP(A354,'ADM Data'!$A$2:$Q$357,16,FALSE)</f>
        <v>0</v>
      </c>
      <c r="L354" s="1">
        <f t="shared" si="40"/>
        <v>0</v>
      </c>
      <c r="M354" s="1">
        <f t="shared" si="41"/>
        <v>287725.71999999997</v>
      </c>
      <c r="N354" s="1">
        <f t="shared" si="42"/>
        <v>172971.2</v>
      </c>
      <c r="O354" s="1">
        <f t="shared" si="43"/>
        <v>0</v>
      </c>
      <c r="P354" s="1">
        <f t="shared" si="44"/>
        <v>0</v>
      </c>
      <c r="Q354" s="1">
        <f t="shared" si="45"/>
        <v>0</v>
      </c>
      <c r="R354" s="1">
        <f t="shared" si="46"/>
        <v>460696.92</v>
      </c>
      <c r="S354" s="6">
        <f t="shared" si="47"/>
        <v>70.637788</v>
      </c>
    </row>
    <row r="355" spans="1:19">
      <c r="A355" t="s">
        <v>766</v>
      </c>
      <c r="B355" t="s">
        <v>767</v>
      </c>
      <c r="C355" t="s">
        <v>278</v>
      </c>
      <c r="D355" s="12" t="s">
        <v>1070</v>
      </c>
      <c r="E355" s="1">
        <v>0</v>
      </c>
      <c r="F355" s="1">
        <f>VLOOKUP(A355,'ADM Data'!$A$2:$Q$357,11,FALSE)</f>
        <v>0</v>
      </c>
      <c r="G355" s="1">
        <f>VLOOKUP(A355,'ADM Data'!$A$2:$Q$357,12,FALSE)</f>
        <v>69.628742000000003</v>
      </c>
      <c r="H355" s="1">
        <f>VLOOKUP(A355,'ADM Data'!$A$2:$Q$357,13,FALSE)</f>
        <v>11.808382999999999</v>
      </c>
      <c r="I355" s="1">
        <f>VLOOKUP(A355,'ADM Data'!$A$2:$Q$357,14,FALSE)</f>
        <v>0</v>
      </c>
      <c r="J355" s="1">
        <f>VLOOKUP(A355,'ADM Data'!$A$2:$Q$357,15,FALSE)</f>
        <v>5</v>
      </c>
      <c r="K355" s="1">
        <f>VLOOKUP(A355,'ADM Data'!$A$2:$Q$357,16,FALSE)</f>
        <v>6.9700600000000001</v>
      </c>
      <c r="L355" s="1">
        <f t="shared" si="40"/>
        <v>0</v>
      </c>
      <c r="M355" s="1">
        <f t="shared" si="41"/>
        <v>354583.73</v>
      </c>
      <c r="N355" s="1">
        <f t="shared" si="42"/>
        <v>144471.67000000001</v>
      </c>
      <c r="O355" s="1">
        <f t="shared" si="43"/>
        <v>0</v>
      </c>
      <c r="P355" s="1">
        <f t="shared" si="44"/>
        <v>110561.2</v>
      </c>
      <c r="Q355" s="1">
        <f t="shared" si="45"/>
        <v>227216.04</v>
      </c>
      <c r="R355" s="1">
        <f t="shared" si="46"/>
        <v>836832.64</v>
      </c>
      <c r="S355" s="6">
        <f t="shared" si="47"/>
        <v>93.407185000000013</v>
      </c>
    </row>
    <row r="356" spans="1:19">
      <c r="A356" t="s">
        <v>768</v>
      </c>
      <c r="B356" t="s">
        <v>2030</v>
      </c>
      <c r="C356" t="s">
        <v>90</v>
      </c>
      <c r="D356" s="12" t="s">
        <v>1070</v>
      </c>
      <c r="E356" s="1">
        <v>0</v>
      </c>
      <c r="F356" s="1">
        <f>VLOOKUP(A356,'ADM Data'!$A$2:$Q$357,11,FALSE)</f>
        <v>0</v>
      </c>
      <c r="G356" s="1">
        <f>VLOOKUP(A356,'ADM Data'!$A$2:$Q$357,12,FALSE)</f>
        <v>9.0421099999999992</v>
      </c>
      <c r="H356" s="1">
        <f>VLOOKUP(A356,'ADM Data'!$A$2:$Q$357,13,FALSE)</f>
        <v>0</v>
      </c>
      <c r="I356" s="1">
        <f>VLOOKUP(A356,'ADM Data'!$A$2:$Q$357,14,FALSE)</f>
        <v>0</v>
      </c>
      <c r="J356" s="1">
        <f>VLOOKUP(A356,'ADM Data'!$A$2:$Q$357,15,FALSE)</f>
        <v>0</v>
      </c>
      <c r="K356" s="1">
        <f>VLOOKUP(A356,'ADM Data'!$A$2:$Q$357,16,FALSE)</f>
        <v>0</v>
      </c>
      <c r="L356" s="1">
        <f t="shared" si="40"/>
        <v>0</v>
      </c>
      <c r="M356" s="1">
        <f t="shared" si="41"/>
        <v>46046.86</v>
      </c>
      <c r="N356" s="1">
        <f t="shared" si="42"/>
        <v>0</v>
      </c>
      <c r="O356" s="1">
        <f t="shared" si="43"/>
        <v>0</v>
      </c>
      <c r="P356" s="1">
        <f t="shared" si="44"/>
        <v>0</v>
      </c>
      <c r="Q356" s="1">
        <f t="shared" si="45"/>
        <v>0</v>
      </c>
      <c r="R356" s="1">
        <f t="shared" si="46"/>
        <v>46046.86</v>
      </c>
      <c r="S356" s="6">
        <f t="shared" si="47"/>
        <v>9.0421099999999992</v>
      </c>
    </row>
    <row r="357" spans="1:19">
      <c r="A357" t="s">
        <v>770</v>
      </c>
      <c r="B357" t="s">
        <v>2031</v>
      </c>
      <c r="C357" t="s">
        <v>80</v>
      </c>
      <c r="D357" s="12" t="s">
        <v>1070</v>
      </c>
      <c r="E357" s="1">
        <v>0</v>
      </c>
      <c r="F357" s="1">
        <f>VLOOKUP(A357,'ADM Data'!$A$2:$Q$357,11,FALSE)</f>
        <v>0</v>
      </c>
      <c r="G357" s="1">
        <f>VLOOKUP(A357,'ADM Data'!$A$2:$Q$357,12,FALSE)</f>
        <v>9.6978019999999994</v>
      </c>
      <c r="H357" s="1">
        <f>VLOOKUP(A357,'ADM Data'!$A$2:$Q$357,13,FALSE)</f>
        <v>0</v>
      </c>
      <c r="I357" s="1">
        <f>VLOOKUP(A357,'ADM Data'!$A$2:$Q$357,14,FALSE)</f>
        <v>0</v>
      </c>
      <c r="J357" s="1">
        <f>VLOOKUP(A357,'ADM Data'!$A$2:$Q$357,15,FALSE)</f>
        <v>0</v>
      </c>
      <c r="K357" s="1">
        <f>VLOOKUP(A357,'ADM Data'!$A$2:$Q$357,16,FALSE)</f>
        <v>0.120879</v>
      </c>
      <c r="L357" s="1">
        <f t="shared" si="40"/>
        <v>0</v>
      </c>
      <c r="M357" s="1">
        <f t="shared" si="41"/>
        <v>49385.97</v>
      </c>
      <c r="N357" s="1">
        <f t="shared" si="42"/>
        <v>0</v>
      </c>
      <c r="O357" s="1">
        <f t="shared" si="43"/>
        <v>0</v>
      </c>
      <c r="P357" s="1">
        <f t="shared" si="44"/>
        <v>0</v>
      </c>
      <c r="Q357" s="1">
        <f t="shared" si="45"/>
        <v>3940.52</v>
      </c>
      <c r="R357" s="1">
        <f t="shared" si="46"/>
        <v>53326.49</v>
      </c>
      <c r="S357" s="6">
        <f t="shared" si="47"/>
        <v>9.8186809999999998</v>
      </c>
    </row>
    <row r="358" spans="1:19">
      <c r="A358" t="s">
        <v>772</v>
      </c>
      <c r="B358" t="s">
        <v>773</v>
      </c>
      <c r="C358" t="s">
        <v>80</v>
      </c>
      <c r="D358" s="12" t="s">
        <v>1070</v>
      </c>
      <c r="E358" s="1">
        <v>0</v>
      </c>
      <c r="F358" s="1">
        <f>VLOOKUP(A358,'ADM Data'!$A$2:$Q$357,11,FALSE)</f>
        <v>0</v>
      </c>
      <c r="G358" s="1">
        <f>VLOOKUP(A358,'ADM Data'!$A$2:$Q$357,12,FALSE)</f>
        <v>23.107315</v>
      </c>
      <c r="H358" s="1">
        <f>VLOOKUP(A358,'ADM Data'!$A$2:$Q$357,13,FALSE)</f>
        <v>6.136584</v>
      </c>
      <c r="I358" s="1">
        <f>VLOOKUP(A358,'ADM Data'!$A$2:$Q$357,14,FALSE)</f>
        <v>0</v>
      </c>
      <c r="J358" s="1">
        <f>VLOOKUP(A358,'ADM Data'!$A$2:$Q$357,15,FALSE)</f>
        <v>0</v>
      </c>
      <c r="K358" s="1">
        <f>VLOOKUP(A358,'ADM Data'!$A$2:$Q$357,16,FALSE)</f>
        <v>0</v>
      </c>
      <c r="L358" s="1">
        <f t="shared" si="40"/>
        <v>0</v>
      </c>
      <c r="M358" s="1">
        <f t="shared" si="41"/>
        <v>117673.79</v>
      </c>
      <c r="N358" s="1">
        <f t="shared" si="42"/>
        <v>75079.08</v>
      </c>
      <c r="O358" s="1">
        <f t="shared" si="43"/>
        <v>0</v>
      </c>
      <c r="P358" s="1">
        <f t="shared" si="44"/>
        <v>0</v>
      </c>
      <c r="Q358" s="1">
        <f t="shared" si="45"/>
        <v>0</v>
      </c>
      <c r="R358" s="1">
        <f t="shared" si="46"/>
        <v>192752.87</v>
      </c>
      <c r="S358" s="6">
        <f t="shared" si="47"/>
        <v>29.243898999999999</v>
      </c>
    </row>
    <row r="359" spans="1:19">
      <c r="A359" t="s">
        <v>2810</v>
      </c>
      <c r="B359" t="s">
        <v>2811</v>
      </c>
      <c r="D359" s="12" t="s">
        <v>1070</v>
      </c>
      <c r="E359" s="1">
        <v>0</v>
      </c>
      <c r="F359" s="1">
        <f>VLOOKUP(A359,'ADM Data'!$A$2:$Q$357,11,FALSE)</f>
        <v>0</v>
      </c>
      <c r="G359" s="1">
        <f>VLOOKUP(A359,'ADM Data'!$A$2:$Q$357,12,FALSE)</f>
        <v>7.5754549999999998</v>
      </c>
      <c r="H359" s="1">
        <f>VLOOKUP(A359,'ADM Data'!$A$2:$Q$357,13,FALSE)</f>
        <v>1.7990109999999999</v>
      </c>
      <c r="I359" s="1">
        <f>VLOOKUP(A359,'ADM Data'!$A$2:$Q$357,14,FALSE)</f>
        <v>0</v>
      </c>
      <c r="J359" s="1">
        <f>VLOOKUP(A359,'ADM Data'!$A$2:$Q$357,15,FALSE)</f>
        <v>0</v>
      </c>
      <c r="K359" s="1">
        <f>VLOOKUP(A359,'ADM Data'!$A$2:$Q$357,16,FALSE)</f>
        <v>0.69272900000000004</v>
      </c>
      <c r="L359" s="1">
        <f t="shared" si="40"/>
        <v>0</v>
      </c>
      <c r="M359" s="1">
        <f t="shared" si="41"/>
        <v>38577.94</v>
      </c>
      <c r="N359" s="1">
        <f t="shared" si="42"/>
        <v>22010.31</v>
      </c>
      <c r="O359" s="1">
        <f t="shared" si="43"/>
        <v>0</v>
      </c>
      <c r="P359" s="1">
        <f t="shared" si="44"/>
        <v>0</v>
      </c>
      <c r="Q359" s="1">
        <f t="shared" si="45"/>
        <v>22582.18</v>
      </c>
      <c r="R359" s="1">
        <f t="shared" si="46"/>
        <v>83170.429999999993</v>
      </c>
      <c r="S359" s="6">
        <f t="shared" si="47"/>
        <v>10.067195</v>
      </c>
    </row>
    <row r="360" spans="1:19">
      <c r="A360" t="s">
        <v>1821</v>
      </c>
      <c r="B360" t="s">
        <v>811</v>
      </c>
      <c r="C360" t="s">
        <v>2041</v>
      </c>
      <c r="F360" s="1">
        <f>SUM(F5:F359)</f>
        <v>1284.2915160000007</v>
      </c>
      <c r="G360" s="1">
        <f t="shared" ref="G360:S360" si="48">SUM(G5:G359)</f>
        <v>15042.169647000001</v>
      </c>
      <c r="H360" s="1">
        <f t="shared" si="48"/>
        <v>1388.1461500000005</v>
      </c>
      <c r="I360" s="1">
        <f t="shared" si="48"/>
        <v>70.235979999999998</v>
      </c>
      <c r="J360" s="1">
        <f t="shared" si="48"/>
        <v>273.19746199999992</v>
      </c>
      <c r="K360" s="1">
        <f t="shared" si="48"/>
        <v>2419.8537069999998</v>
      </c>
      <c r="L360" s="1">
        <f t="shared" si="48"/>
        <v>2577357.2800000017</v>
      </c>
      <c r="M360" s="1">
        <f t="shared" si="48"/>
        <v>76602110.799999997</v>
      </c>
      <c r="N360" s="1">
        <f t="shared" si="48"/>
        <v>16983510.109999996</v>
      </c>
      <c r="O360" s="1">
        <f t="shared" si="48"/>
        <v>1146832.588219197</v>
      </c>
      <c r="P360" s="1">
        <f t="shared" si="48"/>
        <v>6041007.8100000033</v>
      </c>
      <c r="Q360" s="1">
        <f t="shared" si="48"/>
        <v>78884482.330000043</v>
      </c>
      <c r="R360" s="1">
        <f t="shared" si="48"/>
        <v>182235300.91821906</v>
      </c>
      <c r="S360" s="1">
        <f t="shared" si="48"/>
        <v>20477.894462000007</v>
      </c>
    </row>
  </sheetData>
  <autoFilter ref="A4:S4" xr:uid="{DC37E71A-25ED-435D-9A29-9D212D5C3417}">
    <sortState xmlns:xlrd2="http://schemas.microsoft.com/office/spreadsheetml/2017/richdata2" ref="A5:S336">
      <sortCondition ref="B4"/>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950C4-DDB0-4BE6-AAED-589D3934CF43}">
  <dimension ref="A1:V361"/>
  <sheetViews>
    <sheetView workbookViewId="0">
      <pane xSplit="3" ySplit="4" topLeftCell="K341" activePane="bottomRight" state="frozen"/>
      <selection pane="topRight" activeCell="D1" sqref="D1"/>
      <selection pane="bottomLeft" activeCell="A3" sqref="A3"/>
      <selection pane="bottomRight" activeCell="Q212" sqref="Q212"/>
    </sheetView>
  </sheetViews>
  <sheetFormatPr defaultRowHeight="14.4"/>
  <cols>
    <col min="1" max="1" width="7.5546875" bestFit="1" customWidth="1"/>
    <col min="2" max="2" width="46" bestFit="1" customWidth="1"/>
    <col min="3" max="3" width="13.109375" bestFit="1" customWidth="1"/>
    <col min="4" max="4" width="9.109375" style="12"/>
    <col min="5" max="5" width="17.44140625" bestFit="1" customWidth="1"/>
    <col min="6" max="6" width="14.88671875" bestFit="1" customWidth="1"/>
    <col min="7" max="7" width="17.44140625" customWidth="1"/>
    <col min="8" max="8" width="19.44140625" bestFit="1" customWidth="1"/>
    <col min="9" max="9" width="19.109375" customWidth="1"/>
    <col min="10" max="10" width="16.44140625" bestFit="1" customWidth="1"/>
    <col min="11" max="11" width="14.33203125" customWidth="1"/>
    <col min="12" max="12" width="16.44140625" bestFit="1" customWidth="1"/>
    <col min="13" max="14" width="16" customWidth="1"/>
    <col min="15" max="15" width="14.88671875" bestFit="1" customWidth="1"/>
    <col min="16" max="16" width="16.44140625" bestFit="1" customWidth="1"/>
    <col min="17" max="21" width="16.44140625" customWidth="1"/>
    <col min="22" max="22" width="13.88671875" bestFit="1" customWidth="1"/>
  </cols>
  <sheetData>
    <row r="1" spans="1:22">
      <c r="A1" s="12"/>
      <c r="B1" s="12"/>
      <c r="C1" s="12"/>
      <c r="E1" s="12"/>
      <c r="F1" s="12"/>
      <c r="G1" s="12"/>
      <c r="H1" s="12"/>
      <c r="I1" s="12"/>
      <c r="J1" s="12"/>
      <c r="K1" s="12"/>
      <c r="L1" s="12"/>
      <c r="M1" s="12"/>
      <c r="N1" s="12"/>
      <c r="O1" s="12"/>
      <c r="P1" s="12"/>
      <c r="Q1" s="12"/>
      <c r="R1" s="12"/>
      <c r="S1" s="12"/>
      <c r="T1" s="12"/>
      <c r="U1" s="12"/>
      <c r="V1" s="12"/>
    </row>
    <row r="2" spans="1:22">
      <c r="B2" s="10"/>
      <c r="E2" s="10"/>
      <c r="G2" s="10"/>
      <c r="I2" s="10"/>
      <c r="K2" s="10"/>
      <c r="M2" s="10"/>
      <c r="N2" s="10"/>
      <c r="P2" s="10"/>
      <c r="Q2" s="10"/>
      <c r="S2" s="10"/>
      <c r="U2" s="10"/>
    </row>
    <row r="3" spans="1:22">
      <c r="A3" s="12"/>
      <c r="B3" s="12"/>
      <c r="C3" s="12"/>
      <c r="E3" s="12"/>
      <c r="F3" s="12"/>
      <c r="G3" s="12"/>
      <c r="H3" s="112"/>
      <c r="I3" s="31"/>
      <c r="J3" s="12"/>
      <c r="K3" s="12"/>
      <c r="L3" s="12"/>
      <c r="M3" s="12"/>
      <c r="N3" s="12"/>
      <c r="O3" s="12"/>
      <c r="P3" s="12"/>
      <c r="Q3" s="12"/>
      <c r="R3" s="12"/>
      <c r="S3" s="12"/>
      <c r="T3" s="12"/>
      <c r="U3" s="12"/>
    </row>
    <row r="4" spans="1:22" s="4" customFormat="1" ht="57.6">
      <c r="A4" s="4" t="s">
        <v>55</v>
      </c>
      <c r="B4" s="4" t="s">
        <v>56</v>
      </c>
      <c r="C4" s="4" t="s">
        <v>57</v>
      </c>
      <c r="D4" s="3" t="s">
        <v>58</v>
      </c>
      <c r="E4" s="264" t="s">
        <v>2914</v>
      </c>
      <c r="F4" s="264" t="s">
        <v>2915</v>
      </c>
      <c r="G4" s="254" t="s">
        <v>2916</v>
      </c>
      <c r="H4" s="264" t="s">
        <v>2917</v>
      </c>
      <c r="I4" s="264" t="s">
        <v>2918</v>
      </c>
      <c r="J4" s="24" t="s">
        <v>834</v>
      </c>
      <c r="K4" s="24" t="s">
        <v>835</v>
      </c>
      <c r="L4" s="24" t="s">
        <v>2042</v>
      </c>
      <c r="M4" s="276" t="s">
        <v>2043</v>
      </c>
      <c r="N4" s="276" t="s">
        <v>2872</v>
      </c>
      <c r="O4" s="277" t="s">
        <v>2846</v>
      </c>
      <c r="P4" s="24" t="s">
        <v>2847</v>
      </c>
      <c r="Q4" s="3" t="s">
        <v>2879</v>
      </c>
      <c r="R4" s="3" t="s">
        <v>2881</v>
      </c>
      <c r="S4" s="3" t="s">
        <v>2882</v>
      </c>
      <c r="T4" s="3" t="s">
        <v>2883</v>
      </c>
      <c r="U4" s="3" t="s">
        <v>2884</v>
      </c>
      <c r="V4" s="4" t="s">
        <v>2880</v>
      </c>
    </row>
    <row r="5" spans="1:22">
      <c r="A5" t="s">
        <v>66</v>
      </c>
      <c r="B5" t="s">
        <v>67</v>
      </c>
      <c r="C5" t="s">
        <v>68</v>
      </c>
      <c r="D5" s="12" t="s">
        <v>1070</v>
      </c>
      <c r="E5" s="5">
        <f>VLOOKUP(A5,'Detail SFPR'!$A$5:$E$360,5,FALSE)</f>
        <v>2992235.5823211921</v>
      </c>
      <c r="F5" s="5">
        <f>VLOOKUP(A5,'Detail SFPR'!$A$5:$F$360,6,FALSE)</f>
        <v>655109.73850279581</v>
      </c>
      <c r="G5" s="5">
        <f>VLOOKUP(A5,'Detail SFPR'!$A$5:$G$360,7,FALSE)</f>
        <v>313859.67305229488</v>
      </c>
      <c r="H5" s="5">
        <f>VLOOKUP(A5,'Detail SFPR'!$A$5:$H$360,8,FALSE)</f>
        <v>0</v>
      </c>
      <c r="I5" s="5">
        <f>VLOOKUP(A5,'Detail SFPR'!$A$5:$I$360,9,FALSE)</f>
        <v>63300.697597598119</v>
      </c>
      <c r="J5" s="5">
        <f t="shared" ref="J5:J68" si="0">E5+F5+G5+H5+I5</f>
        <v>4024505.6914738812</v>
      </c>
      <c r="K5" s="5">
        <f>VLOOKUP(A5,'Detail SFPR'!$A$5:$M$361,13,FALSE)</f>
        <v>0</v>
      </c>
      <c r="L5" s="5">
        <f>VLOOKUP(A5,'Detail SFPR'!$A$5:$N$360,14,FALSE)</f>
        <v>153775.02600000001</v>
      </c>
      <c r="M5" s="5">
        <f>VLOOKUP(A5,'Detail SFPR'!$A$5:$T$360,20,FALSE)</f>
        <v>0</v>
      </c>
      <c r="N5" s="5">
        <f>VLOOKUP(A5,'Detail SFPR'!$A$5:$U$360,21,FALSE)</f>
        <v>15377.5026</v>
      </c>
      <c r="O5" s="5">
        <f>VLOOKUP(A5,'Detail SFPR'!$A$5:$V$361,22,FALSE)</f>
        <v>376317.55163958302</v>
      </c>
      <c r="P5" s="5">
        <f>J5+K5+L5+M5+N5+O5</f>
        <v>4569975.7717134645</v>
      </c>
      <c r="Q5" s="5">
        <f>VLOOKUP(A5,QualitySupport!$A$5:$I$360,9,FALSE)</f>
        <v>0</v>
      </c>
      <c r="R5" s="5">
        <v>0</v>
      </c>
      <c r="S5" s="5">
        <v>0</v>
      </c>
      <c r="T5" s="5">
        <f t="shared" ref="T5:T68" si="1">R5+S5</f>
        <v>0</v>
      </c>
      <c r="U5" s="5">
        <f t="shared" ref="U5:U68" si="2">P5+T5</f>
        <v>4569975.7717134645</v>
      </c>
      <c r="V5" s="5">
        <v>140833.59</v>
      </c>
    </row>
    <row r="6" spans="1:22">
      <c r="A6" t="s">
        <v>70</v>
      </c>
      <c r="B6" t="s">
        <v>71</v>
      </c>
      <c r="C6" t="s">
        <v>72</v>
      </c>
      <c r="D6" s="12" t="s">
        <v>1070</v>
      </c>
      <c r="E6" s="5">
        <f>VLOOKUP(A6,'Detail SFPR'!$A$5:$E$360,5,FALSE)</f>
        <v>6499370.9961007722</v>
      </c>
      <c r="F6" s="5">
        <f>VLOOKUP(A6,'Detail SFPR'!$A$5:$F$360,6,FALSE)</f>
        <v>994518.70000000007</v>
      </c>
      <c r="G6" s="5">
        <f>VLOOKUP(A6,'Detail SFPR'!$A$5:$G$360,7,FALSE)</f>
        <v>679742.85857158818</v>
      </c>
      <c r="H6" s="5">
        <f>VLOOKUP(A6,'Detail SFPR'!$A$5:$H$360,8,FALSE)</f>
        <v>191866.00734729326</v>
      </c>
      <c r="I6" s="5">
        <f>VLOOKUP(A6,'Detail SFPR'!$A$5:$I$360,9,FALSE)</f>
        <v>0</v>
      </c>
      <c r="J6" s="5">
        <f t="shared" si="0"/>
        <v>8365498.5620196536</v>
      </c>
      <c r="K6" s="5">
        <f>VLOOKUP(A6,'Detail SFPR'!$A$5:$M$361,13,FALSE)</f>
        <v>0</v>
      </c>
      <c r="L6" s="5">
        <f>VLOOKUP(A6,'Detail SFPR'!$A$5:$N$360,14,FALSE)</f>
        <v>317680.28720000002</v>
      </c>
      <c r="M6" s="5">
        <f>VLOOKUP(A6,'Detail SFPR'!$A$5:$T$360,20,FALSE)</f>
        <v>0</v>
      </c>
      <c r="N6" s="5">
        <f>VLOOKUP(A6,'Detail SFPR'!$A$5:$U$360,21,FALSE)</f>
        <v>31768.028720000002</v>
      </c>
      <c r="O6" s="5">
        <f>VLOOKUP(A6,'Detail SFPR'!$A$5:$V$361,22,FALSE)</f>
        <v>777425.7692745477</v>
      </c>
      <c r="P6" s="5">
        <f t="shared" ref="P6:P69" si="3">J6+K6+L6+M6+N6+O6</f>
        <v>9492372.6472142022</v>
      </c>
      <c r="Q6" s="5">
        <f>VLOOKUP(A6,QualitySupport!$A$5:$I$360,9,FALSE)</f>
        <v>0</v>
      </c>
      <c r="R6" s="5">
        <v>0</v>
      </c>
      <c r="S6" s="5">
        <v>0</v>
      </c>
      <c r="T6" s="5">
        <f t="shared" si="1"/>
        <v>0</v>
      </c>
      <c r="U6" s="5">
        <f t="shared" si="2"/>
        <v>9492372.6472142022</v>
      </c>
      <c r="V6" s="5">
        <v>326172.49</v>
      </c>
    </row>
    <row r="7" spans="1:22">
      <c r="A7" t="s">
        <v>73</v>
      </c>
      <c r="B7" t="s">
        <v>74</v>
      </c>
      <c r="C7" t="s">
        <v>75</v>
      </c>
      <c r="D7" s="12" t="s">
        <v>1070</v>
      </c>
      <c r="E7" s="5">
        <f>VLOOKUP(A7,'Detail SFPR'!$A$5:$E$360,5,FALSE)</f>
        <v>2564746.2225676072</v>
      </c>
      <c r="F7" s="5">
        <f>VLOOKUP(A7,'Detail SFPR'!$A$5:$F$360,6,FALSE)</f>
        <v>312597.92</v>
      </c>
      <c r="G7" s="5">
        <f>VLOOKUP(A7,'Detail SFPR'!$A$5:$G$360,7,FALSE)</f>
        <v>463186.22408303001</v>
      </c>
      <c r="H7" s="5">
        <f>VLOOKUP(A7,'Detail SFPR'!$A$5:$H$360,8,FALSE)</f>
        <v>9636.8353579413251</v>
      </c>
      <c r="I7" s="5">
        <f>VLOOKUP(A7,'Detail SFPR'!$A$5:$I$360,9,FALSE)</f>
        <v>0</v>
      </c>
      <c r="J7" s="5">
        <f t="shared" si="0"/>
        <v>3350167.2020085785</v>
      </c>
      <c r="K7" s="5">
        <f>VLOOKUP(A7,'Detail SFPR'!$A$5:$M$361,13,FALSE)</f>
        <v>270110.36</v>
      </c>
      <c r="L7" s="5">
        <f>VLOOKUP(A7,'Detail SFPR'!$A$5:$N$360,14,FALSE)</f>
        <v>124686.99320000001</v>
      </c>
      <c r="M7" s="5">
        <f>VLOOKUP(A7,'Detail SFPR'!$A$5:$T$360,20,FALSE)</f>
        <v>0</v>
      </c>
      <c r="N7" s="5">
        <f>VLOOKUP(A7,'Detail SFPR'!$A$5:$U$360,21,FALSE)</f>
        <v>12468.69932</v>
      </c>
      <c r="O7" s="5">
        <f>VLOOKUP(A7,'Detail SFPR'!$A$5:$V$361,22,FALSE)</f>
        <v>305133.4486675706</v>
      </c>
      <c r="P7" s="5">
        <f t="shared" si="3"/>
        <v>4062566.7031961489</v>
      </c>
      <c r="Q7" s="5">
        <f>VLOOKUP(A7,QualitySupport!$A$5:$I$360,9,FALSE)</f>
        <v>0</v>
      </c>
      <c r="R7" s="5">
        <v>0</v>
      </c>
      <c r="S7" s="5">
        <v>0</v>
      </c>
      <c r="T7" s="5">
        <f t="shared" si="1"/>
        <v>0</v>
      </c>
      <c r="U7" s="5">
        <f t="shared" si="2"/>
        <v>4062566.7031961489</v>
      </c>
      <c r="V7" s="5">
        <v>147070.42000000001</v>
      </c>
    </row>
    <row r="8" spans="1:22">
      <c r="A8" t="s">
        <v>76</v>
      </c>
      <c r="B8" t="s">
        <v>77</v>
      </c>
      <c r="C8" t="s">
        <v>68</v>
      </c>
      <c r="D8" s="12" t="s">
        <v>1070</v>
      </c>
      <c r="E8" s="5">
        <f>VLOOKUP(A8,'Detail SFPR'!$A$5:$E$360,5,FALSE)</f>
        <v>2897385.2620539526</v>
      </c>
      <c r="F8" s="5">
        <f>VLOOKUP(A8,'Detail SFPR'!$A$5:$F$360,6,FALSE)</f>
        <v>939278.75</v>
      </c>
      <c r="G8" s="5">
        <f>VLOOKUP(A8,'Detail SFPR'!$A$5:$G$360,7,FALSE)</f>
        <v>299679.84849442617</v>
      </c>
      <c r="H8" s="5">
        <f>VLOOKUP(A8,'Detail SFPR'!$A$5:$H$360,8,FALSE)</f>
        <v>0</v>
      </c>
      <c r="I8" s="5">
        <f>VLOOKUP(A8,'Detail SFPR'!$A$5:$I$360,9,FALSE)</f>
        <v>0</v>
      </c>
      <c r="J8" s="5">
        <f t="shared" si="0"/>
        <v>4136343.8605483789</v>
      </c>
      <c r="K8" s="5">
        <f>VLOOKUP(A8,'Detail SFPR'!$A$5:$M$361,13,FALSE)</f>
        <v>0</v>
      </c>
      <c r="L8" s="5">
        <f>VLOOKUP(A8,'Detail SFPR'!$A$5:$N$360,14,FALSE)</f>
        <v>143079.5336</v>
      </c>
      <c r="M8" s="5">
        <f>VLOOKUP(A8,'Detail SFPR'!$A$5:$T$360,20,FALSE)</f>
        <v>0</v>
      </c>
      <c r="N8" s="5">
        <f>VLOOKUP(A8,'Detail SFPR'!$A$5:$U$360,21,FALSE)</f>
        <v>14307.95336</v>
      </c>
      <c r="O8" s="5">
        <f>VLOOKUP(A8,'Detail SFPR'!$A$5:$V$361,22,FALSE)</f>
        <v>350143.5907680188</v>
      </c>
      <c r="P8" s="5">
        <f t="shared" si="3"/>
        <v>4643874.9382763971</v>
      </c>
      <c r="Q8" s="5">
        <f>VLOOKUP(A8,QualitySupport!$A$5:$I$360,9,FALSE)</f>
        <v>0</v>
      </c>
      <c r="R8" s="5">
        <v>0</v>
      </c>
      <c r="S8" s="5">
        <v>0</v>
      </c>
      <c r="T8" s="5">
        <f t="shared" si="1"/>
        <v>0</v>
      </c>
      <c r="U8" s="5">
        <f t="shared" si="2"/>
        <v>4643874.9382763971</v>
      </c>
      <c r="V8" s="5">
        <v>139446.17000000001</v>
      </c>
    </row>
    <row r="9" spans="1:22">
      <c r="A9" t="s">
        <v>78</v>
      </c>
      <c r="B9" t="s">
        <v>1822</v>
      </c>
      <c r="C9" t="s">
        <v>93</v>
      </c>
      <c r="D9" s="12" t="s">
        <v>1823</v>
      </c>
      <c r="E9" s="5">
        <f>VLOOKUP(A9,'Detail SFPR'!$A$5:$E$360,5,FALSE)</f>
        <v>37171596.109393746</v>
      </c>
      <c r="F9" s="5">
        <f>VLOOKUP(A9,'Detail SFPR'!$A$5:$F$360,6,FALSE)</f>
        <v>8874774.1086600013</v>
      </c>
      <c r="G9" s="5">
        <f>VLOOKUP(A9,'Detail SFPR'!$A$5:$G$360,7,FALSE)</f>
        <v>0</v>
      </c>
      <c r="H9" s="5">
        <f>VLOOKUP(A9,'Detail SFPR'!$A$5:$H$360,8,FALSE)</f>
        <v>49505.857470770061</v>
      </c>
      <c r="I9" s="5">
        <f>VLOOKUP(A9,'Detail SFPR'!$A$5:$I$360,9,FALSE)</f>
        <v>273728.04653209384</v>
      </c>
      <c r="J9" s="5">
        <f t="shared" si="0"/>
        <v>46369604.122056611</v>
      </c>
      <c r="K9" s="5">
        <f>VLOOKUP(A9,'Detail SFPR'!$A$5:$M$361,13,FALSE)</f>
        <v>0</v>
      </c>
      <c r="L9" s="5">
        <f>VLOOKUP(A9,'Detail SFPR'!$A$5:$N$360,14,FALSE)</f>
        <v>0</v>
      </c>
      <c r="M9" s="5">
        <f>VLOOKUP(A9,'Detail SFPR'!$A$5:$T$360,20,FALSE)</f>
        <v>0</v>
      </c>
      <c r="N9" s="5">
        <f>VLOOKUP(A9,'Detail SFPR'!$A$5:$U$360,21,FALSE)</f>
        <v>186642.55124</v>
      </c>
      <c r="O9" s="5">
        <f>VLOOKUP(A9,'Detail SFPR'!$A$5:$V$361,22,FALSE)</f>
        <v>114187.70287576185</v>
      </c>
      <c r="P9" s="5">
        <f t="shared" si="3"/>
        <v>46670434.376172371</v>
      </c>
      <c r="Q9" s="5">
        <f>VLOOKUP(A9,QualitySupport!$A$5:$I$360,9,FALSE)</f>
        <v>0</v>
      </c>
      <c r="R9" s="5">
        <v>0</v>
      </c>
      <c r="S9" s="5">
        <v>0</v>
      </c>
      <c r="T9" s="5">
        <f t="shared" si="1"/>
        <v>0</v>
      </c>
      <c r="U9" s="5">
        <f t="shared" si="2"/>
        <v>46670434.376172371</v>
      </c>
      <c r="V9" s="5">
        <v>1874166.87</v>
      </c>
    </row>
    <row r="10" spans="1:22">
      <c r="A10" t="s">
        <v>82</v>
      </c>
      <c r="B10" t="s">
        <v>1824</v>
      </c>
      <c r="C10" t="s">
        <v>84</v>
      </c>
      <c r="D10" s="12" t="s">
        <v>1823</v>
      </c>
      <c r="E10" s="5">
        <f>VLOOKUP(A10,'Detail SFPR'!$A$5:$E$360,5,FALSE)</f>
        <v>6389190.4198054932</v>
      </c>
      <c r="F10" s="5">
        <f>VLOOKUP(A10,'Detail SFPR'!$A$5:$F$360,6,FALSE)</f>
        <v>990068.73811613466</v>
      </c>
      <c r="G10" s="5">
        <f>VLOOKUP(A10,'Detail SFPR'!$A$5:$G$360,7,FALSE)</f>
        <v>0</v>
      </c>
      <c r="H10" s="5">
        <f>VLOOKUP(A10,'Detail SFPR'!$A$5:$H$360,8,FALSE)</f>
        <v>24284.375696348347</v>
      </c>
      <c r="I10" s="5">
        <f>VLOOKUP(A10,'Detail SFPR'!$A$5:$I$360,9,FALSE)</f>
        <v>11129.262032788367</v>
      </c>
      <c r="J10" s="5">
        <f t="shared" si="0"/>
        <v>7414672.7956507644</v>
      </c>
      <c r="K10" s="5">
        <f>VLOOKUP(A10,'Detail SFPR'!$A$5:$M$361,13,FALSE)</f>
        <v>0</v>
      </c>
      <c r="L10" s="5">
        <f>VLOOKUP(A10,'Detail SFPR'!$A$5:$N$360,14,FALSE)</f>
        <v>0</v>
      </c>
      <c r="M10" s="5">
        <f>VLOOKUP(A10,'Detail SFPR'!$A$5:$T$360,20,FALSE)</f>
        <v>0</v>
      </c>
      <c r="N10" s="5">
        <f>VLOOKUP(A10,'Detail SFPR'!$A$5:$U$360,21,FALSE)</f>
        <v>32779.517959999997</v>
      </c>
      <c r="O10" s="5">
        <f>VLOOKUP(A10,'Detail SFPR'!$A$5:$V$361,22,FALSE)</f>
        <v>20054.472210970293</v>
      </c>
      <c r="P10" s="5">
        <f t="shared" si="3"/>
        <v>7467506.7858217349</v>
      </c>
      <c r="Q10" s="5">
        <f>VLOOKUP(A10,QualitySupport!$A$5:$I$360,9,FALSE)</f>
        <v>0</v>
      </c>
      <c r="R10" s="5">
        <v>0</v>
      </c>
      <c r="S10" s="5">
        <v>0</v>
      </c>
      <c r="T10" s="5">
        <f t="shared" si="1"/>
        <v>0</v>
      </c>
      <c r="U10" s="5">
        <f t="shared" si="2"/>
        <v>7467506.7858217349</v>
      </c>
      <c r="V10" s="5">
        <v>339377.06</v>
      </c>
    </row>
    <row r="11" spans="1:22">
      <c r="A11" t="s">
        <v>85</v>
      </c>
      <c r="B11" t="s">
        <v>86</v>
      </c>
      <c r="C11" t="s">
        <v>87</v>
      </c>
      <c r="D11" s="12" t="s">
        <v>1823</v>
      </c>
      <c r="E11" s="5">
        <f>VLOOKUP(A11,'Detail SFPR'!$A$5:$E$360,5,FALSE)</f>
        <v>2810671.5335775968</v>
      </c>
      <c r="F11" s="5">
        <f>VLOOKUP(A11,'Detail SFPR'!$A$5:$F$360,6,FALSE)</f>
        <v>637638.95000000007</v>
      </c>
      <c r="G11" s="5">
        <f>VLOOKUP(A11,'Detail SFPR'!$A$5:$G$360,7,FALSE)</f>
        <v>0</v>
      </c>
      <c r="H11" s="5">
        <f>VLOOKUP(A11,'Detail SFPR'!$A$5:$H$360,8,FALSE)</f>
        <v>8706.1163487750164</v>
      </c>
      <c r="I11" s="5">
        <f>VLOOKUP(A11,'Detail SFPR'!$A$5:$I$360,9,FALSE)</f>
        <v>0</v>
      </c>
      <c r="J11" s="5">
        <f t="shared" si="0"/>
        <v>3457016.5999263721</v>
      </c>
      <c r="K11" s="5">
        <f>VLOOKUP(A11,'Detail SFPR'!$A$5:$M$361,13,FALSE)</f>
        <v>0</v>
      </c>
      <c r="L11" s="5">
        <f>VLOOKUP(A11,'Detail SFPR'!$A$5:$N$360,14,FALSE)</f>
        <v>0</v>
      </c>
      <c r="M11" s="5">
        <f>VLOOKUP(A11,'Detail SFPR'!$A$5:$T$360,20,FALSE)</f>
        <v>0</v>
      </c>
      <c r="N11" s="5">
        <f>VLOOKUP(A11,'Detail SFPR'!$A$5:$U$360,21,FALSE)</f>
        <v>14569.639599999999</v>
      </c>
      <c r="O11" s="5">
        <f>VLOOKUP(A11,'Detail SFPR'!$A$5:$V$361,22,FALSE)</f>
        <v>8913.6891164354493</v>
      </c>
      <c r="P11" s="5">
        <f t="shared" si="3"/>
        <v>3480499.9286428075</v>
      </c>
      <c r="Q11" s="5">
        <f>VLOOKUP(A11,QualitySupport!$A$5:$I$360,9,FALSE)</f>
        <v>0</v>
      </c>
      <c r="R11" s="5">
        <v>0</v>
      </c>
      <c r="S11" s="5">
        <v>0</v>
      </c>
      <c r="T11" s="5">
        <f t="shared" si="1"/>
        <v>0</v>
      </c>
      <c r="U11" s="5">
        <f t="shared" si="2"/>
        <v>3480499.9286428075</v>
      </c>
      <c r="V11" s="5">
        <v>174467</v>
      </c>
    </row>
    <row r="12" spans="1:22">
      <c r="A12" t="s">
        <v>88</v>
      </c>
      <c r="B12" t="s">
        <v>1825</v>
      </c>
      <c r="C12" t="s">
        <v>1512</v>
      </c>
      <c r="D12" s="12" t="s">
        <v>1823</v>
      </c>
      <c r="E12" s="5">
        <f>VLOOKUP(A12,'Detail SFPR'!$A$5:$E$360,5,FALSE)</f>
        <v>780058.40563228354</v>
      </c>
      <c r="F12" s="5">
        <f>VLOOKUP(A12,'Detail SFPR'!$A$5:$F$360,6,FALSE)</f>
        <v>73219.740000000005</v>
      </c>
      <c r="G12" s="5">
        <f>VLOOKUP(A12,'Detail SFPR'!$A$5:$G$360,7,FALSE)</f>
        <v>0</v>
      </c>
      <c r="H12" s="5">
        <f>VLOOKUP(A12,'Detail SFPR'!$A$5:$H$360,8,FALSE)</f>
        <v>0</v>
      </c>
      <c r="I12" s="5">
        <f>VLOOKUP(A12,'Detail SFPR'!$A$5:$I$360,9,FALSE)</f>
        <v>217440.85861200586</v>
      </c>
      <c r="J12" s="5">
        <f t="shared" si="0"/>
        <v>1070719.0042442894</v>
      </c>
      <c r="K12" s="5">
        <f>VLOOKUP(A12,'Detail SFPR'!$A$5:$M$361,13,FALSE)</f>
        <v>0</v>
      </c>
      <c r="L12" s="5">
        <f>VLOOKUP(A12,'Detail SFPR'!$A$5:$N$360,14,FALSE)</f>
        <v>0</v>
      </c>
      <c r="M12" s="5">
        <f>VLOOKUP(A12,'Detail SFPR'!$A$5:$T$360,20,FALSE)</f>
        <v>0</v>
      </c>
      <c r="N12" s="5">
        <f>VLOOKUP(A12,'Detail SFPR'!$A$5:$U$360,21,FALSE)</f>
        <v>3489.6067199999998</v>
      </c>
      <c r="O12" s="5">
        <f>VLOOKUP(A12,'Detail SFPR'!$A$5:$V$361,22,FALSE)</f>
        <v>2134.93746548844</v>
      </c>
      <c r="P12" s="5">
        <f t="shared" si="3"/>
        <v>1076343.5484297778</v>
      </c>
      <c r="Q12" s="5">
        <f>VLOOKUP(A12,QualitySupport!$A$5:$I$360,9,FALSE)</f>
        <v>0</v>
      </c>
      <c r="R12" s="5">
        <v>0</v>
      </c>
      <c r="S12" s="5">
        <v>0</v>
      </c>
      <c r="T12" s="5">
        <f t="shared" si="1"/>
        <v>0</v>
      </c>
      <c r="U12" s="5">
        <f t="shared" si="2"/>
        <v>1076343.5484297778</v>
      </c>
      <c r="V12" s="5">
        <v>32972.31</v>
      </c>
    </row>
    <row r="13" spans="1:22">
      <c r="A13" t="s">
        <v>96</v>
      </c>
      <c r="B13" t="s">
        <v>1828</v>
      </c>
      <c r="C13" t="s">
        <v>98</v>
      </c>
      <c r="D13" s="12" t="s">
        <v>1070</v>
      </c>
      <c r="E13" s="5">
        <f>VLOOKUP(A13,'Detail SFPR'!$A$5:$E$360,5,FALSE)</f>
        <v>523744.69404925336</v>
      </c>
      <c r="F13" s="5">
        <f>VLOOKUP(A13,'Detail SFPR'!$A$5:$F$360,6,FALSE)</f>
        <v>801053.87</v>
      </c>
      <c r="G13" s="5">
        <f>VLOOKUP(A13,'Detail SFPR'!$A$5:$G$360,7,FALSE)</f>
        <v>42730.283427227274</v>
      </c>
      <c r="H13" s="5">
        <f>VLOOKUP(A13,'Detail SFPR'!$A$5:$H$360,8,FALSE)</f>
        <v>0</v>
      </c>
      <c r="I13" s="5">
        <f>VLOOKUP(A13,'Detail SFPR'!$A$5:$I$360,9,FALSE)</f>
        <v>0</v>
      </c>
      <c r="J13" s="5">
        <f t="shared" si="0"/>
        <v>1367528.8474764805</v>
      </c>
      <c r="K13" s="5">
        <f>VLOOKUP(A13,'Detail SFPR'!$A$5:$M$361,13,FALSE)</f>
        <v>0</v>
      </c>
      <c r="L13" s="5">
        <f>VLOOKUP(A13,'Detail SFPR'!$A$5:$N$360,14,FALSE)</f>
        <v>27320.548000000003</v>
      </c>
      <c r="M13" s="5">
        <f>VLOOKUP(A13,'Detail SFPR'!$A$5:$T$360,20,FALSE)</f>
        <v>0</v>
      </c>
      <c r="N13" s="5">
        <f>VLOOKUP(A13,'Detail SFPR'!$A$5:$U$360,21,FALSE)</f>
        <v>2732.0548000000003</v>
      </c>
      <c r="O13" s="5">
        <f>VLOOKUP(A13,'Detail SFPR'!$A$5:$V$361,22,FALSE)</f>
        <v>66858.722123134008</v>
      </c>
      <c r="P13" s="5">
        <f t="shared" si="3"/>
        <v>1464440.1723996145</v>
      </c>
      <c r="Q13" s="5">
        <f>VLOOKUP(A13,QualitySupport!$A$5:$I$360,9,FALSE)</f>
        <v>0</v>
      </c>
      <c r="R13" s="5">
        <v>0</v>
      </c>
      <c r="S13" s="5">
        <v>0</v>
      </c>
      <c r="T13" s="5">
        <f t="shared" si="1"/>
        <v>0</v>
      </c>
      <c r="U13" s="5">
        <f t="shared" si="2"/>
        <v>1464440.1723996145</v>
      </c>
      <c r="V13" s="5">
        <v>24082.32</v>
      </c>
    </row>
    <row r="14" spans="1:22">
      <c r="A14" t="s">
        <v>99</v>
      </c>
      <c r="B14" t="s">
        <v>1829</v>
      </c>
      <c r="C14" t="s">
        <v>101</v>
      </c>
      <c r="D14" s="12" t="s">
        <v>1070</v>
      </c>
      <c r="E14" s="5">
        <f>VLOOKUP(A14,'Detail SFPR'!$A$5:$E$360,5,FALSE)</f>
        <v>604366.33225726825</v>
      </c>
      <c r="F14" s="5">
        <f>VLOOKUP(A14,'Detail SFPR'!$A$5:$F$360,6,FALSE)</f>
        <v>666881.01</v>
      </c>
      <c r="G14" s="5">
        <f>VLOOKUP(A14,'Detail SFPR'!$A$5:$G$360,7,FALSE)</f>
        <v>80094.827258227495</v>
      </c>
      <c r="H14" s="5">
        <f>VLOOKUP(A14,'Detail SFPR'!$A$5:$H$360,8,FALSE)</f>
        <v>0</v>
      </c>
      <c r="I14" s="5">
        <f>VLOOKUP(A14,'Detail SFPR'!$A$5:$I$360,9,FALSE)</f>
        <v>0</v>
      </c>
      <c r="J14" s="5">
        <f t="shared" si="0"/>
        <v>1351342.1695154957</v>
      </c>
      <c r="K14" s="5">
        <f>VLOOKUP(A14,'Detail SFPR'!$A$5:$M$361,13,FALSE)</f>
        <v>0</v>
      </c>
      <c r="L14" s="5">
        <f>VLOOKUP(A14,'Detail SFPR'!$A$5:$N$360,14,FALSE)</f>
        <v>31529.124400000001</v>
      </c>
      <c r="M14" s="5">
        <f>VLOOKUP(A14,'Detail SFPR'!$A$5:$T$360,20,FALSE)</f>
        <v>0</v>
      </c>
      <c r="N14" s="5">
        <f>VLOOKUP(A14,'Detail SFPR'!$A$5:$U$360,21,FALSE)</f>
        <v>3152.9124400000001</v>
      </c>
      <c r="O14" s="5">
        <f>VLOOKUP(A14,'Detail SFPR'!$A$5:$V$361,22,FALSE)</f>
        <v>77157.931350620202</v>
      </c>
      <c r="P14" s="5">
        <f t="shared" si="3"/>
        <v>1463182.1377061161</v>
      </c>
      <c r="Q14" s="5">
        <f>VLOOKUP(A14,QualitySupport!$A$5:$I$360,9,FALSE)</f>
        <v>0</v>
      </c>
      <c r="R14" s="5">
        <v>0</v>
      </c>
      <c r="S14" s="5">
        <v>0</v>
      </c>
      <c r="T14" s="5">
        <f t="shared" si="1"/>
        <v>0</v>
      </c>
      <c r="U14" s="5">
        <f t="shared" si="2"/>
        <v>1463182.1377061161</v>
      </c>
      <c r="V14" s="5">
        <v>32959.089999999997</v>
      </c>
    </row>
    <row r="15" spans="1:22">
      <c r="A15" t="s">
        <v>102</v>
      </c>
      <c r="B15" t="s">
        <v>103</v>
      </c>
      <c r="C15" t="s">
        <v>68</v>
      </c>
      <c r="D15" s="12" t="s">
        <v>1070</v>
      </c>
      <c r="E15" s="5">
        <f>VLOOKUP(A15,'Detail SFPR'!$A$5:$E$360,5,FALSE)</f>
        <v>1084247.0469746338</v>
      </c>
      <c r="F15" s="5">
        <f>VLOOKUP(A15,'Detail SFPR'!$A$5:$F$360,6,FALSE)</f>
        <v>877646.43</v>
      </c>
      <c r="G15" s="5">
        <f>VLOOKUP(A15,'Detail SFPR'!$A$5:$G$360,7,FALSE)</f>
        <v>120134.5691754477</v>
      </c>
      <c r="H15" s="5">
        <f>VLOOKUP(A15,'Detail SFPR'!$A$5:$H$360,8,FALSE)</f>
        <v>0</v>
      </c>
      <c r="I15" s="5">
        <f>VLOOKUP(A15,'Detail SFPR'!$A$5:$I$360,9,FALSE)</f>
        <v>0</v>
      </c>
      <c r="J15" s="5">
        <f t="shared" si="0"/>
        <v>2082028.0461500818</v>
      </c>
      <c r="K15" s="5">
        <f>VLOOKUP(A15,'Detail SFPR'!$A$5:$M$361,13,FALSE)</f>
        <v>0</v>
      </c>
      <c r="L15" s="5">
        <f>VLOOKUP(A15,'Detail SFPR'!$A$5:$N$360,14,FALSE)</f>
        <v>54334.751600000003</v>
      </c>
      <c r="M15" s="5">
        <f>VLOOKUP(A15,'Detail SFPR'!$A$5:$T$360,20,FALSE)</f>
        <v>94324.197003967172</v>
      </c>
      <c r="N15" s="5">
        <f>VLOOKUP(A15,'Detail SFPR'!$A$5:$U$360,21,FALSE)</f>
        <v>5433.47516</v>
      </c>
      <c r="O15" s="5">
        <f>VLOOKUP(A15,'Detail SFPR'!$A$5:$V$361,22,FALSE)</f>
        <v>132967.75960913781</v>
      </c>
      <c r="P15" s="5">
        <f t="shared" si="3"/>
        <v>2369088.2295231866</v>
      </c>
      <c r="Q15" s="5">
        <f>VLOOKUP(A15,QualitySupport!$A$5:$I$360,9,FALSE)</f>
        <v>0</v>
      </c>
      <c r="R15" s="5">
        <v>0</v>
      </c>
      <c r="S15" s="5">
        <v>0</v>
      </c>
      <c r="T15" s="5">
        <f t="shared" si="1"/>
        <v>0</v>
      </c>
      <c r="U15" s="5">
        <f t="shared" si="2"/>
        <v>2369088.2295231866</v>
      </c>
      <c r="V15" s="5">
        <v>49974.34</v>
      </c>
    </row>
    <row r="16" spans="1:22">
      <c r="A16" t="s">
        <v>104</v>
      </c>
      <c r="B16" t="s">
        <v>2758</v>
      </c>
      <c r="C16" t="s">
        <v>80</v>
      </c>
      <c r="D16" s="12" t="s">
        <v>1070</v>
      </c>
      <c r="E16" s="5">
        <f>VLOOKUP(A16,'Detail SFPR'!$A$5:$E$360,5,FALSE)</f>
        <v>925498.92160812439</v>
      </c>
      <c r="F16" s="5">
        <f>VLOOKUP(A16,'Detail SFPR'!$A$5:$F$360,6,FALSE)</f>
        <v>1193579.67</v>
      </c>
      <c r="G16" s="5">
        <f>VLOOKUP(A16,'Detail SFPR'!$A$5:$G$360,7,FALSE)</f>
        <v>61683.893570056593</v>
      </c>
      <c r="H16" s="5">
        <f>VLOOKUP(A16,'Detail SFPR'!$A$5:$H$360,8,FALSE)</f>
        <v>2138.4212716771194</v>
      </c>
      <c r="I16" s="5">
        <f>VLOOKUP(A16,'Detail SFPR'!$A$5:$I$360,9,FALSE)</f>
        <v>0</v>
      </c>
      <c r="J16" s="5">
        <f t="shared" si="0"/>
        <v>2182900.9064498581</v>
      </c>
      <c r="K16" s="5">
        <f>VLOOKUP(A16,'Detail SFPR'!$A$5:$M$361,13,FALSE)</f>
        <v>0</v>
      </c>
      <c r="L16" s="5">
        <f>VLOOKUP(A16,'Detail SFPR'!$A$5:$N$360,14,FALSE)</f>
        <v>46799.064799999993</v>
      </c>
      <c r="M16" s="5">
        <f>VLOOKUP(A16,'Detail SFPR'!$A$5:$T$360,20,FALSE)</f>
        <v>0</v>
      </c>
      <c r="N16" s="5">
        <f>VLOOKUP(A16,'Detail SFPR'!$A$5:$U$360,21,FALSE)</f>
        <v>4679.9064799999996</v>
      </c>
      <c r="O16" s="5">
        <f>VLOOKUP(A16,'Detail SFPR'!$A$5:$V$361,22,FALSE)</f>
        <v>114526.46078276839</v>
      </c>
      <c r="P16" s="5">
        <f t="shared" si="3"/>
        <v>2348906.338512626</v>
      </c>
      <c r="Q16" s="5">
        <f>VLOOKUP(A16,QualitySupport!$A$5:$I$360,9,FALSE)</f>
        <v>0</v>
      </c>
      <c r="R16" s="5">
        <v>0</v>
      </c>
      <c r="S16" s="5">
        <v>0</v>
      </c>
      <c r="T16" s="5">
        <f t="shared" si="1"/>
        <v>0</v>
      </c>
      <c r="U16" s="5">
        <f t="shared" si="2"/>
        <v>2348906.338512626</v>
      </c>
      <c r="V16" s="5">
        <v>38512.18</v>
      </c>
    </row>
    <row r="17" spans="1:22">
      <c r="A17" t="s">
        <v>106</v>
      </c>
      <c r="B17" t="s">
        <v>1831</v>
      </c>
      <c r="C17" t="s">
        <v>108</v>
      </c>
      <c r="D17" s="12" t="s">
        <v>1070</v>
      </c>
      <c r="E17" s="5">
        <f>VLOOKUP(A17,'Detail SFPR'!$A$5:$E$360,5,FALSE)</f>
        <v>575379.04949885118</v>
      </c>
      <c r="F17" s="5">
        <f>VLOOKUP(A17,'Detail SFPR'!$A$5:$F$360,6,FALSE)</f>
        <v>600280.34</v>
      </c>
      <c r="G17" s="5">
        <f>VLOOKUP(A17,'Detail SFPR'!$A$5:$G$360,7,FALSE)</f>
        <v>90592.260156337332</v>
      </c>
      <c r="H17" s="5">
        <f>VLOOKUP(A17,'Detail SFPR'!$A$5:$H$360,8,FALSE)</f>
        <v>0</v>
      </c>
      <c r="I17" s="5">
        <f>VLOOKUP(A17,'Detail SFPR'!$A$5:$I$360,9,FALSE)</f>
        <v>0</v>
      </c>
      <c r="J17" s="5">
        <f t="shared" si="0"/>
        <v>1266251.6496551887</v>
      </c>
      <c r="K17" s="5">
        <f>VLOOKUP(A17,'Detail SFPR'!$A$5:$M$361,13,FALSE)</f>
        <v>0</v>
      </c>
      <c r="L17" s="5">
        <f>VLOOKUP(A17,'Detail SFPR'!$A$5:$N$360,14,FALSE)</f>
        <v>29672.679999999997</v>
      </c>
      <c r="M17" s="5">
        <f>VLOOKUP(A17,'Detail SFPR'!$A$5:$T$360,20,FALSE)</f>
        <v>0</v>
      </c>
      <c r="N17" s="5">
        <f>VLOOKUP(A17,'Detail SFPR'!$A$5:$U$360,21,FALSE)</f>
        <v>2967.2679999999996</v>
      </c>
      <c r="O17" s="5">
        <f>VLOOKUP(A17,'Detail SFPR'!$A$5:$V$361,22,FALSE)</f>
        <v>72614.848968940001</v>
      </c>
      <c r="P17" s="5">
        <f t="shared" si="3"/>
        <v>1371506.4466241286</v>
      </c>
      <c r="Q17" s="5">
        <f>VLOOKUP(A17,QualitySupport!$A$5:$I$360,9,FALSE)</f>
        <v>0</v>
      </c>
      <c r="R17" s="5">
        <v>0</v>
      </c>
      <c r="S17" s="5">
        <v>0</v>
      </c>
      <c r="T17" s="5">
        <f t="shared" si="1"/>
        <v>0</v>
      </c>
      <c r="U17" s="5">
        <f t="shared" si="2"/>
        <v>1371506.4466241286</v>
      </c>
      <c r="V17" s="5">
        <v>34554.720000000001</v>
      </c>
    </row>
    <row r="18" spans="1:22">
      <c r="A18" t="s">
        <v>109</v>
      </c>
      <c r="B18" t="s">
        <v>1832</v>
      </c>
      <c r="C18" t="s">
        <v>111</v>
      </c>
      <c r="D18" s="12" t="s">
        <v>1070</v>
      </c>
      <c r="E18" s="5">
        <f>VLOOKUP(A18,'Detail SFPR'!$A$5:$E$360,5,FALSE)</f>
        <v>743302.64273808012</v>
      </c>
      <c r="F18" s="5">
        <f>VLOOKUP(A18,'Detail SFPR'!$A$5:$F$360,6,FALSE)</f>
        <v>1024064.3999999999</v>
      </c>
      <c r="G18" s="5">
        <f>VLOOKUP(A18,'Detail SFPR'!$A$5:$G$360,7,FALSE)</f>
        <v>135930.6047987178</v>
      </c>
      <c r="H18" s="5">
        <f>VLOOKUP(A18,'Detail SFPR'!$A$5:$H$360,8,FALSE)</f>
        <v>1299.7018970000001</v>
      </c>
      <c r="I18" s="5">
        <f>VLOOKUP(A18,'Detail SFPR'!$A$5:$I$360,9,FALSE)</f>
        <v>0</v>
      </c>
      <c r="J18" s="5">
        <f t="shared" si="0"/>
        <v>1904597.3494337979</v>
      </c>
      <c r="K18" s="5">
        <f>VLOOKUP(A18,'Detail SFPR'!$A$5:$M$361,13,FALSE)</f>
        <v>0</v>
      </c>
      <c r="L18" s="5">
        <f>VLOOKUP(A18,'Detail SFPR'!$A$5:$N$360,14,FALSE)</f>
        <v>36591.715199999999</v>
      </c>
      <c r="M18" s="5">
        <f>VLOOKUP(A18,'Detail SFPR'!$A$5:$T$360,20,FALSE)</f>
        <v>0</v>
      </c>
      <c r="N18" s="5">
        <f>VLOOKUP(A18,'Detail SFPR'!$A$5:$U$360,21,FALSE)</f>
        <v>3659.1715199999999</v>
      </c>
      <c r="O18" s="5">
        <f>VLOOKUP(A18,'Detail SFPR'!$A$5:$V$361,22,FALSE)</f>
        <v>89547.080774721602</v>
      </c>
      <c r="P18" s="5">
        <f t="shared" si="3"/>
        <v>2034395.3169285196</v>
      </c>
      <c r="Q18" s="5">
        <f>VLOOKUP(A18,QualitySupport!$A$5:$I$360,9,FALSE)</f>
        <v>0</v>
      </c>
      <c r="R18" s="5">
        <v>0</v>
      </c>
      <c r="S18" s="5">
        <v>0</v>
      </c>
      <c r="T18" s="5">
        <f t="shared" si="1"/>
        <v>0</v>
      </c>
      <c r="U18" s="5">
        <f t="shared" si="2"/>
        <v>2034395.3169285196</v>
      </c>
      <c r="V18" s="5">
        <v>46270.37</v>
      </c>
    </row>
    <row r="19" spans="1:22">
      <c r="A19" t="s">
        <v>114</v>
      </c>
      <c r="B19" t="s">
        <v>1834</v>
      </c>
      <c r="C19" t="s">
        <v>116</v>
      </c>
      <c r="D19" s="12" t="s">
        <v>1070</v>
      </c>
      <c r="E19" s="5">
        <f>VLOOKUP(A19,'Detail SFPR'!$A$5:$E$360,5,FALSE)</f>
        <v>946455.3966932334</v>
      </c>
      <c r="F19" s="5">
        <f>VLOOKUP(A19,'Detail SFPR'!$A$5:$F$360,6,FALSE)</f>
        <v>164541.08000000002</v>
      </c>
      <c r="G19" s="5">
        <f>VLOOKUP(A19,'Detail SFPR'!$A$5:$G$360,7,FALSE)</f>
        <v>106042.68817023638</v>
      </c>
      <c r="H19" s="5">
        <f>VLOOKUP(A19,'Detail SFPR'!$A$5:$H$360,8,FALSE)</f>
        <v>0</v>
      </c>
      <c r="I19" s="5">
        <f>VLOOKUP(A19,'Detail SFPR'!$A$5:$I$360,9,FALSE)</f>
        <v>0</v>
      </c>
      <c r="J19" s="5">
        <f t="shared" si="0"/>
        <v>1217039.1648634698</v>
      </c>
      <c r="K19" s="5">
        <f>VLOOKUP(A19,'Detail SFPR'!$A$5:$M$361,13,FALSE)</f>
        <v>0</v>
      </c>
      <c r="L19" s="5">
        <f>VLOOKUP(A19,'Detail SFPR'!$A$5:$N$360,14,FALSE)</f>
        <v>46016.882399999995</v>
      </c>
      <c r="M19" s="5">
        <f>VLOOKUP(A19,'Detail SFPR'!$A$5:$T$360,20,FALSE)</f>
        <v>0</v>
      </c>
      <c r="N19" s="5">
        <f>VLOOKUP(A19,'Detail SFPR'!$A$5:$U$360,21,FALSE)</f>
        <v>4601.6882399999995</v>
      </c>
      <c r="O19" s="5">
        <f>VLOOKUP(A19,'Detail SFPR'!$A$5:$V$361,22,FALSE)</f>
        <v>112612.3075333092</v>
      </c>
      <c r="P19" s="5">
        <f t="shared" si="3"/>
        <v>1380270.0430367789</v>
      </c>
      <c r="Q19" s="5">
        <f>VLOOKUP(A19,QualitySupport!$A$5:$I$360,9,FALSE)</f>
        <v>0</v>
      </c>
      <c r="R19" s="5">
        <v>0</v>
      </c>
      <c r="S19" s="5">
        <v>0</v>
      </c>
      <c r="T19" s="5">
        <f t="shared" si="1"/>
        <v>0</v>
      </c>
      <c r="U19" s="5">
        <f t="shared" si="2"/>
        <v>1380270.0430367789</v>
      </c>
      <c r="V19" s="5">
        <v>45325.04</v>
      </c>
    </row>
    <row r="20" spans="1:22">
      <c r="A20" t="s">
        <v>117</v>
      </c>
      <c r="B20" t="s">
        <v>1835</v>
      </c>
      <c r="C20" t="s">
        <v>80</v>
      </c>
      <c r="D20" s="12" t="s">
        <v>1070</v>
      </c>
      <c r="E20" s="5">
        <f>VLOOKUP(A20,'Detail SFPR'!$A$5:$E$360,5,FALSE)</f>
        <v>1177230.1319575338</v>
      </c>
      <c r="F20" s="5">
        <f>VLOOKUP(A20,'Detail SFPR'!$A$5:$F$360,6,FALSE)</f>
        <v>163230.71000000002</v>
      </c>
      <c r="G20" s="5">
        <f>VLOOKUP(A20,'Detail SFPR'!$A$5:$G$360,7,FALSE)</f>
        <v>169085.03831287354</v>
      </c>
      <c r="H20" s="5">
        <f>VLOOKUP(A20,'Detail SFPR'!$A$5:$H$360,8,FALSE)</f>
        <v>7924.7400278337855</v>
      </c>
      <c r="I20" s="5">
        <f>VLOOKUP(A20,'Detail SFPR'!$A$5:$I$360,9,FALSE)</f>
        <v>0</v>
      </c>
      <c r="J20" s="5">
        <f t="shared" si="0"/>
        <v>1517470.620298241</v>
      </c>
      <c r="K20" s="5">
        <f>VLOOKUP(A20,'Detail SFPR'!$A$5:$M$361,13,FALSE)</f>
        <v>0</v>
      </c>
      <c r="L20" s="5">
        <f>VLOOKUP(A20,'Detail SFPR'!$A$5:$N$360,14,FALSE)</f>
        <v>59194.816400000003</v>
      </c>
      <c r="M20" s="5">
        <f>VLOOKUP(A20,'Detail SFPR'!$A$5:$T$360,20,FALSE)</f>
        <v>0</v>
      </c>
      <c r="N20" s="5">
        <f>VLOOKUP(A20,'Detail SFPR'!$A$5:$U$360,21,FALSE)</f>
        <v>5919.48164</v>
      </c>
      <c r="O20" s="5">
        <f>VLOOKUP(A20,'Detail SFPR'!$A$5:$V$361,22,FALSE)</f>
        <v>144861.2883174062</v>
      </c>
      <c r="P20" s="5">
        <f t="shared" si="3"/>
        <v>1727446.2066556471</v>
      </c>
      <c r="Q20" s="5">
        <f>VLOOKUP(A20,QualitySupport!$A$5:$I$360,9,FALSE)</f>
        <v>0</v>
      </c>
      <c r="R20" s="5">
        <v>0</v>
      </c>
      <c r="S20" s="5">
        <v>0</v>
      </c>
      <c r="T20" s="5">
        <f t="shared" si="1"/>
        <v>0</v>
      </c>
      <c r="U20" s="5">
        <f t="shared" si="2"/>
        <v>1727446.2066556471</v>
      </c>
      <c r="V20" s="5">
        <v>69561.36</v>
      </c>
    </row>
    <row r="21" spans="1:22">
      <c r="A21" t="s">
        <v>119</v>
      </c>
      <c r="B21" t="s">
        <v>120</v>
      </c>
      <c r="C21" t="s">
        <v>80</v>
      </c>
      <c r="D21" s="12" t="s">
        <v>1070</v>
      </c>
      <c r="E21" s="5">
        <f>VLOOKUP(A21,'Detail SFPR'!$A$5:$E$360,5,FALSE)</f>
        <v>2857306.6962265796</v>
      </c>
      <c r="F21" s="5">
        <f>VLOOKUP(A21,'Detail SFPR'!$A$5:$F$360,6,FALSE)</f>
        <v>400788.07999999996</v>
      </c>
      <c r="G21" s="5">
        <f>VLOOKUP(A21,'Detail SFPR'!$A$5:$G$360,7,FALSE)</f>
        <v>13733.722107794265</v>
      </c>
      <c r="H21" s="5">
        <f>VLOOKUP(A21,'Detail SFPR'!$A$5:$H$360,8,FALSE)</f>
        <v>9978.1172270000006</v>
      </c>
      <c r="I21" s="5">
        <f>VLOOKUP(A21,'Detail SFPR'!$A$5:$I$360,9,FALSE)</f>
        <v>0</v>
      </c>
      <c r="J21" s="5">
        <f t="shared" si="0"/>
        <v>3281806.615561374</v>
      </c>
      <c r="K21" s="5">
        <f>VLOOKUP(A21,'Detail SFPR'!$A$5:$M$361,13,FALSE)</f>
        <v>0</v>
      </c>
      <c r="L21" s="5">
        <f>VLOOKUP(A21,'Detail SFPR'!$A$5:$N$360,14,FALSE)</f>
        <v>140184.25039999999</v>
      </c>
      <c r="M21" s="5">
        <f>VLOOKUP(A21,'Detail SFPR'!$A$5:$T$360,20,FALSE)</f>
        <v>0</v>
      </c>
      <c r="N21" s="5">
        <f>VLOOKUP(A21,'Detail SFPR'!$A$5:$U$360,21,FALSE)</f>
        <v>14018.42504</v>
      </c>
      <c r="O21" s="5">
        <f>VLOOKUP(A21,'Detail SFPR'!$A$5:$V$361,22,FALSE)</f>
        <v>343058.26674975321</v>
      </c>
      <c r="P21" s="5">
        <f t="shared" si="3"/>
        <v>3779067.5577511271</v>
      </c>
      <c r="Q21" s="5">
        <f>VLOOKUP(A21,QualitySupport!$A$5:$I$360,9,FALSE)</f>
        <v>0</v>
      </c>
      <c r="R21" s="5">
        <v>0</v>
      </c>
      <c r="S21" s="5">
        <v>0</v>
      </c>
      <c r="T21" s="5">
        <f t="shared" si="1"/>
        <v>0</v>
      </c>
      <c r="U21" s="5">
        <f t="shared" si="2"/>
        <v>3779067.5577511271</v>
      </c>
      <c r="V21" s="5">
        <v>138003.82</v>
      </c>
    </row>
    <row r="22" spans="1:22">
      <c r="A22" t="s">
        <v>121</v>
      </c>
      <c r="B22" t="s">
        <v>1836</v>
      </c>
      <c r="C22" t="s">
        <v>80</v>
      </c>
      <c r="D22" s="12" t="s">
        <v>1070</v>
      </c>
      <c r="E22" s="5">
        <f>VLOOKUP(A22,'Detail SFPR'!$A$5:$E$360,5,FALSE)</f>
        <v>1798065.3407384313</v>
      </c>
      <c r="F22" s="5">
        <f>VLOOKUP(A22,'Detail SFPR'!$A$5:$F$360,6,FALSE)</f>
        <v>241763.00773199997</v>
      </c>
      <c r="G22" s="5">
        <f>VLOOKUP(A22,'Detail SFPR'!$A$5:$G$360,7,FALSE)</f>
        <v>189733.4541872394</v>
      </c>
      <c r="H22" s="5">
        <f>VLOOKUP(A22,'Detail SFPR'!$A$5:$H$360,8,FALSE)</f>
        <v>46985.394678837052</v>
      </c>
      <c r="I22" s="5">
        <f>VLOOKUP(A22,'Detail SFPR'!$A$5:$I$360,9,FALSE)</f>
        <v>0</v>
      </c>
      <c r="J22" s="5">
        <f t="shared" si="0"/>
        <v>2276547.197336508</v>
      </c>
      <c r="K22" s="5">
        <f>VLOOKUP(A22,'Detail SFPR'!$A$5:$M$361,13,FALSE)</f>
        <v>0</v>
      </c>
      <c r="L22" s="5">
        <f>VLOOKUP(A22,'Detail SFPR'!$A$5:$N$360,14,FALSE)</f>
        <v>87653.887199999997</v>
      </c>
      <c r="M22" s="5">
        <f>VLOOKUP(A22,'Detail SFPR'!$A$5:$T$360,20,FALSE)</f>
        <v>0</v>
      </c>
      <c r="N22" s="5">
        <f>VLOOKUP(A22,'Detail SFPR'!$A$5:$U$360,21,FALSE)</f>
        <v>8765.388719999999</v>
      </c>
      <c r="O22" s="5">
        <f>VLOOKUP(A22,'Detail SFPR'!$A$5:$V$361,22,FALSE)</f>
        <v>214506.19831334759</v>
      </c>
      <c r="P22" s="5">
        <f t="shared" si="3"/>
        <v>2587472.6715698554</v>
      </c>
      <c r="Q22" s="5">
        <f>VLOOKUP(A22,QualitySupport!$A$5:$I$360,9,FALSE)</f>
        <v>0</v>
      </c>
      <c r="R22" s="5">
        <v>0</v>
      </c>
      <c r="S22" s="5">
        <v>0</v>
      </c>
      <c r="T22" s="5">
        <f t="shared" si="1"/>
        <v>0</v>
      </c>
      <c r="U22" s="5">
        <f t="shared" si="2"/>
        <v>2587472.6715698554</v>
      </c>
      <c r="V22" s="5">
        <v>83514.02</v>
      </c>
    </row>
    <row r="23" spans="1:22">
      <c r="A23" t="s">
        <v>123</v>
      </c>
      <c r="B23" t="s">
        <v>1837</v>
      </c>
      <c r="C23" t="s">
        <v>125</v>
      </c>
      <c r="D23" s="12" t="s">
        <v>1070</v>
      </c>
      <c r="E23" s="5">
        <f>VLOOKUP(A23,'Detail SFPR'!$A$5:$E$360,5,FALSE)</f>
        <v>700329.49924659904</v>
      </c>
      <c r="F23" s="5">
        <f>VLOOKUP(A23,'Detail SFPR'!$A$5:$F$360,6,FALSE)</f>
        <v>125375.48773200001</v>
      </c>
      <c r="G23" s="5">
        <f>VLOOKUP(A23,'Detail SFPR'!$A$5:$G$360,7,FALSE)</f>
        <v>117263.59792205304</v>
      </c>
      <c r="H23" s="5">
        <f>VLOOKUP(A23,'Detail SFPR'!$A$5:$H$360,8,FALSE)</f>
        <v>7592.0468518178441</v>
      </c>
      <c r="I23" s="5">
        <f>VLOOKUP(A23,'Detail SFPR'!$A$5:$I$360,9,FALSE)</f>
        <v>0</v>
      </c>
      <c r="J23" s="5">
        <f t="shared" si="0"/>
        <v>950560.63175247004</v>
      </c>
      <c r="K23" s="5">
        <f>VLOOKUP(A23,'Detail SFPR'!$A$5:$M$361,13,FALSE)</f>
        <v>0</v>
      </c>
      <c r="L23" s="5">
        <f>VLOOKUP(A23,'Detail SFPR'!$A$5:$N$360,14,FALSE)</f>
        <v>35223.312399999995</v>
      </c>
      <c r="M23" s="5">
        <f>VLOOKUP(A23,'Detail SFPR'!$A$5:$T$360,20,FALSE)</f>
        <v>0</v>
      </c>
      <c r="N23" s="5">
        <f>VLOOKUP(A23,'Detail SFPR'!$A$5:$U$360,21,FALSE)</f>
        <v>3522.3312399999995</v>
      </c>
      <c r="O23" s="5">
        <f>VLOOKUP(A23,'Detail SFPR'!$A$5:$V$361,22,FALSE)</f>
        <v>86198.331600374193</v>
      </c>
      <c r="P23" s="5">
        <f t="shared" si="3"/>
        <v>1075504.606992844</v>
      </c>
      <c r="Q23" s="5">
        <f>VLOOKUP(A23,QualitySupport!$A$5:$I$360,9,FALSE)</f>
        <v>0</v>
      </c>
      <c r="R23" s="5">
        <v>0</v>
      </c>
      <c r="S23" s="5">
        <v>0</v>
      </c>
      <c r="T23" s="5">
        <f t="shared" si="1"/>
        <v>0</v>
      </c>
      <c r="U23" s="5">
        <f t="shared" si="2"/>
        <v>1075504.606992844</v>
      </c>
      <c r="V23" s="5">
        <v>41018.449999999997</v>
      </c>
    </row>
    <row r="24" spans="1:22">
      <c r="A24" t="s">
        <v>126</v>
      </c>
      <c r="B24" t="s">
        <v>1838</v>
      </c>
      <c r="C24" t="s">
        <v>80</v>
      </c>
      <c r="D24" s="12" t="s">
        <v>1070</v>
      </c>
      <c r="E24" s="5">
        <f>VLOOKUP(A24,'Detail SFPR'!$A$5:$E$360,5,FALSE)</f>
        <v>1869391.7613254341</v>
      </c>
      <c r="F24" s="5">
        <f>VLOOKUP(A24,'Detail SFPR'!$A$5:$F$360,6,FALSE)</f>
        <v>569893.12</v>
      </c>
      <c r="G24" s="5">
        <f>VLOOKUP(A24,'Detail SFPR'!$A$5:$G$360,7,FALSE)</f>
        <v>310867.78866328264</v>
      </c>
      <c r="H24" s="5">
        <f>VLOOKUP(A24,'Detail SFPR'!$A$5:$H$360,8,FALSE)</f>
        <v>3033.7366410000004</v>
      </c>
      <c r="I24" s="5">
        <f>VLOOKUP(A24,'Detail SFPR'!$A$5:$I$360,9,FALSE)</f>
        <v>0</v>
      </c>
      <c r="J24" s="5">
        <f t="shared" si="0"/>
        <v>2753186.4066297165</v>
      </c>
      <c r="K24" s="5">
        <f>VLOOKUP(A24,'Detail SFPR'!$A$5:$M$361,13,FALSE)</f>
        <v>0</v>
      </c>
      <c r="L24" s="5">
        <f>VLOOKUP(A24,'Detail SFPR'!$A$5:$N$360,14,FALSE)</f>
        <v>94031.478799999997</v>
      </c>
      <c r="M24" s="5">
        <f>VLOOKUP(A24,'Detail SFPR'!$A$5:$T$360,20,FALSE)</f>
        <v>0</v>
      </c>
      <c r="N24" s="5">
        <f>VLOOKUP(A24,'Detail SFPR'!$A$5:$U$360,21,FALSE)</f>
        <v>9403.1478800000004</v>
      </c>
      <c r="O24" s="5">
        <f>VLOOKUP(A24,'Detail SFPR'!$A$5:$V$361,22,FALSE)</f>
        <v>230113.41177770542</v>
      </c>
      <c r="P24" s="5">
        <f t="shared" si="3"/>
        <v>3086734.4450874222</v>
      </c>
      <c r="Q24" s="5">
        <f>VLOOKUP(A24,QualitySupport!$A$5:$I$360,9,FALSE)</f>
        <v>0</v>
      </c>
      <c r="R24" s="5">
        <v>0</v>
      </c>
      <c r="S24" s="5">
        <v>0</v>
      </c>
      <c r="T24" s="5">
        <f t="shared" si="1"/>
        <v>0</v>
      </c>
      <c r="U24" s="5">
        <f t="shared" si="2"/>
        <v>3086734.4450874222</v>
      </c>
      <c r="V24" s="5">
        <v>108660.34</v>
      </c>
    </row>
    <row r="25" spans="1:22">
      <c r="A25" t="s">
        <v>128</v>
      </c>
      <c r="B25" t="s">
        <v>129</v>
      </c>
      <c r="C25" t="s">
        <v>68</v>
      </c>
      <c r="D25" s="12" t="s">
        <v>1070</v>
      </c>
      <c r="E25" s="5">
        <f>VLOOKUP(A25,'Detail SFPR'!$A$5:$E$360,5,FALSE)</f>
        <v>4355203.6504971823</v>
      </c>
      <c r="F25" s="5">
        <f>VLOOKUP(A25,'Detail SFPR'!$A$5:$F$360,6,FALSE)</f>
        <v>439696.15</v>
      </c>
      <c r="G25" s="5">
        <f>VLOOKUP(A25,'Detail SFPR'!$A$5:$G$360,7,FALSE)</f>
        <v>406798.74739911524</v>
      </c>
      <c r="H25" s="5">
        <f>VLOOKUP(A25,'Detail SFPR'!$A$5:$H$360,8,FALSE)</f>
        <v>16465.088458000002</v>
      </c>
      <c r="I25" s="5">
        <f>VLOOKUP(A25,'Detail SFPR'!$A$5:$I$360,9,FALSE)</f>
        <v>228449.37077418528</v>
      </c>
      <c r="J25" s="5">
        <f t="shared" si="0"/>
        <v>5446613.0071284827</v>
      </c>
      <c r="K25" s="5">
        <f>VLOOKUP(A25,'Detail SFPR'!$A$5:$M$361,13,FALSE)</f>
        <v>413188.62</v>
      </c>
      <c r="L25" s="5">
        <f>VLOOKUP(A25,'Detail SFPR'!$A$5:$N$360,14,FALSE)</f>
        <v>213424.16479999997</v>
      </c>
      <c r="M25" s="5">
        <f>VLOOKUP(A25,'Detail SFPR'!$A$5:$T$360,20,FALSE)</f>
        <v>0</v>
      </c>
      <c r="N25" s="5">
        <f>VLOOKUP(A25,'Detail SFPR'!$A$5:$U$360,21,FALSE)</f>
        <v>21342.416479999996</v>
      </c>
      <c r="O25" s="5">
        <f>VLOOKUP(A25,'Detail SFPR'!$A$5:$V$361,22,FALSE)</f>
        <v>522290.65568981832</v>
      </c>
      <c r="P25" s="5">
        <f t="shared" si="3"/>
        <v>6616858.8640983012</v>
      </c>
      <c r="Q25" s="5">
        <f>VLOOKUP(A25,QualitySupport!$A$5:$I$360,9,FALSE)</f>
        <v>0</v>
      </c>
      <c r="R25" s="5">
        <v>0</v>
      </c>
      <c r="S25" s="5">
        <v>0</v>
      </c>
      <c r="T25" s="5">
        <f t="shared" si="1"/>
        <v>0</v>
      </c>
      <c r="U25" s="5">
        <f t="shared" si="2"/>
        <v>6616858.8640983012</v>
      </c>
      <c r="V25" s="5">
        <v>199019.51999999999</v>
      </c>
    </row>
    <row r="26" spans="1:22">
      <c r="A26" t="s">
        <v>130</v>
      </c>
      <c r="B26" t="s">
        <v>131</v>
      </c>
      <c r="C26" t="s">
        <v>132</v>
      </c>
      <c r="D26" s="12" t="s">
        <v>1823</v>
      </c>
      <c r="E26" s="5">
        <f>VLOOKUP(A26,'Detail SFPR'!$A$5:$E$360,5,FALSE)</f>
        <v>1829931.9160454704</v>
      </c>
      <c r="F26" s="5">
        <f>VLOOKUP(A26,'Detail SFPR'!$A$5:$F$360,6,FALSE)</f>
        <v>346793.16000000003</v>
      </c>
      <c r="G26" s="5">
        <f>VLOOKUP(A26,'Detail SFPR'!$A$5:$G$360,7,FALSE)</f>
        <v>0</v>
      </c>
      <c r="H26" s="5">
        <f>VLOOKUP(A26,'Detail SFPR'!$A$5:$H$360,8,FALSE)</f>
        <v>1685.877131089632</v>
      </c>
      <c r="I26" s="5">
        <f>VLOOKUP(A26,'Detail SFPR'!$A$5:$I$360,9,FALSE)</f>
        <v>0</v>
      </c>
      <c r="J26" s="5">
        <f t="shared" si="0"/>
        <v>2178410.9531765599</v>
      </c>
      <c r="K26" s="5">
        <f>VLOOKUP(A26,'Detail SFPR'!$A$5:$M$361,13,FALSE)</f>
        <v>0</v>
      </c>
      <c r="L26" s="5">
        <f>VLOOKUP(A26,'Detail SFPR'!$A$5:$N$360,14,FALSE)</f>
        <v>0</v>
      </c>
      <c r="M26" s="5">
        <f>VLOOKUP(A26,'Detail SFPR'!$A$5:$T$360,20,FALSE)</f>
        <v>0</v>
      </c>
      <c r="N26" s="5">
        <f>VLOOKUP(A26,'Detail SFPR'!$A$5:$U$360,21,FALSE)</f>
        <v>9456.9996800000008</v>
      </c>
      <c r="O26" s="5">
        <f>VLOOKUP(A26,'Detail SFPR'!$A$5:$V$361,22,FALSE)</f>
        <v>5785.7817650993611</v>
      </c>
      <c r="P26" s="5">
        <f t="shared" si="3"/>
        <v>2193653.7346216589</v>
      </c>
      <c r="Q26" s="5">
        <f>VLOOKUP(A26,QualitySupport!$A$5:$I$360,9,FALSE)</f>
        <v>0</v>
      </c>
      <c r="R26" s="5">
        <v>0</v>
      </c>
      <c r="S26" s="5">
        <v>0</v>
      </c>
      <c r="T26" s="5">
        <f t="shared" si="1"/>
        <v>0</v>
      </c>
      <c r="U26" s="5">
        <f t="shared" si="2"/>
        <v>2193653.7346216589</v>
      </c>
      <c r="V26" s="5">
        <v>75221.08</v>
      </c>
    </row>
    <row r="27" spans="1:22">
      <c r="A27" t="s">
        <v>133</v>
      </c>
      <c r="B27" t="s">
        <v>1839</v>
      </c>
      <c r="C27" t="s">
        <v>135</v>
      </c>
      <c r="D27" s="12" t="s">
        <v>1823</v>
      </c>
      <c r="E27" s="5">
        <f>VLOOKUP(A27,'Detail SFPR'!$A$5:$E$360,5,FALSE)</f>
        <v>4736471.4331339737</v>
      </c>
      <c r="F27" s="5">
        <f>VLOOKUP(A27,'Detail SFPR'!$A$5:$F$360,6,FALSE)</f>
        <v>1216806.5900000001</v>
      </c>
      <c r="G27" s="5">
        <f>VLOOKUP(A27,'Detail SFPR'!$A$5:$G$360,7,FALSE)</f>
        <v>0</v>
      </c>
      <c r="H27" s="5">
        <f>VLOOKUP(A27,'Detail SFPR'!$A$5:$H$360,8,FALSE)</f>
        <v>6401.1275888050141</v>
      </c>
      <c r="I27" s="5">
        <f>VLOOKUP(A27,'Detail SFPR'!$A$5:$I$360,9,FALSE)</f>
        <v>0</v>
      </c>
      <c r="J27" s="5">
        <f t="shared" si="0"/>
        <v>5959679.1507227784</v>
      </c>
      <c r="K27" s="5">
        <f>VLOOKUP(A27,'Detail SFPR'!$A$5:$M$361,13,FALSE)</f>
        <v>0</v>
      </c>
      <c r="L27" s="5">
        <f>VLOOKUP(A27,'Detail SFPR'!$A$5:$N$360,14,FALSE)</f>
        <v>0</v>
      </c>
      <c r="M27" s="5">
        <f>VLOOKUP(A27,'Detail SFPR'!$A$5:$T$360,20,FALSE)</f>
        <v>0</v>
      </c>
      <c r="N27" s="5">
        <f>VLOOKUP(A27,'Detail SFPR'!$A$5:$U$360,21,FALSE)</f>
        <v>24039.121640000005</v>
      </c>
      <c r="O27" s="5">
        <f>VLOOKUP(A27,'Detail SFPR'!$A$5:$V$361,22,FALSE)</f>
        <v>14707.107575340158</v>
      </c>
      <c r="P27" s="5">
        <f t="shared" si="3"/>
        <v>5998425.3799381182</v>
      </c>
      <c r="Q27" s="5">
        <f>VLOOKUP(A27,QualitySupport!$A$5:$I$360,9,FALSE)</f>
        <v>0</v>
      </c>
      <c r="R27" s="5">
        <v>0</v>
      </c>
      <c r="S27" s="5">
        <v>0</v>
      </c>
      <c r="T27" s="5">
        <f t="shared" si="1"/>
        <v>0</v>
      </c>
      <c r="U27" s="5">
        <f t="shared" si="2"/>
        <v>5998425.3799381182</v>
      </c>
      <c r="V27" s="5">
        <v>209343.7</v>
      </c>
    </row>
    <row r="28" spans="1:22">
      <c r="A28" t="s">
        <v>136</v>
      </c>
      <c r="B28" t="s">
        <v>1840</v>
      </c>
      <c r="C28" t="s">
        <v>93</v>
      </c>
      <c r="D28" s="12" t="s">
        <v>1070</v>
      </c>
      <c r="E28" s="5">
        <f>VLOOKUP(A28,'Detail SFPR'!$A$5:$E$360,5,FALSE)</f>
        <v>3013319.8434413737</v>
      </c>
      <c r="F28" s="5">
        <f>VLOOKUP(A28,'Detail SFPR'!$A$5:$F$360,6,FALSE)</f>
        <v>714363.00773199997</v>
      </c>
      <c r="G28" s="5">
        <f>VLOOKUP(A28,'Detail SFPR'!$A$5:$G$360,7,FALSE)</f>
        <v>399010.74085491017</v>
      </c>
      <c r="H28" s="5">
        <f>VLOOKUP(A28,'Detail SFPR'!$A$5:$H$360,8,FALSE)</f>
        <v>39294.856791433631</v>
      </c>
      <c r="I28" s="5">
        <f>VLOOKUP(A28,'Detail SFPR'!$A$5:$I$360,9,FALSE)</f>
        <v>0</v>
      </c>
      <c r="J28" s="5">
        <f t="shared" si="0"/>
        <v>4165988.4488197174</v>
      </c>
      <c r="K28" s="5">
        <f>VLOOKUP(A28,'Detail SFPR'!$A$5:$M$361,13,FALSE)</f>
        <v>0</v>
      </c>
      <c r="L28" s="5">
        <f>VLOOKUP(A28,'Detail SFPR'!$A$5:$N$360,14,FALSE)</f>
        <v>147277.73120000001</v>
      </c>
      <c r="M28" s="5">
        <f>VLOOKUP(A28,'Detail SFPR'!$A$5:$T$360,20,FALSE)</f>
        <v>0</v>
      </c>
      <c r="N28" s="5">
        <f>VLOOKUP(A28,'Detail SFPR'!$A$5:$U$360,21,FALSE)</f>
        <v>14727.773120000002</v>
      </c>
      <c r="O28" s="5">
        <f>VLOOKUP(A28,'Detail SFPR'!$A$5:$V$361,22,FALSE)</f>
        <v>360417.40104284964</v>
      </c>
      <c r="P28" s="5">
        <f t="shared" si="3"/>
        <v>4688411.3541825674</v>
      </c>
      <c r="Q28" s="5">
        <f>VLOOKUP(A28,QualitySupport!$A$5:$I$360,9,FALSE)</f>
        <v>0</v>
      </c>
      <c r="R28" s="5">
        <v>0</v>
      </c>
      <c r="S28" s="5">
        <v>0</v>
      </c>
      <c r="T28" s="5">
        <f t="shared" si="1"/>
        <v>0</v>
      </c>
      <c r="U28" s="5">
        <f t="shared" si="2"/>
        <v>4688411.3541825674</v>
      </c>
      <c r="V28" s="5">
        <v>146677.85</v>
      </c>
    </row>
    <row r="29" spans="1:22">
      <c r="A29" t="s">
        <v>138</v>
      </c>
      <c r="B29" t="s">
        <v>1841</v>
      </c>
      <c r="C29" t="s">
        <v>140</v>
      </c>
      <c r="D29" s="12" t="s">
        <v>1070</v>
      </c>
      <c r="E29" s="5">
        <f>VLOOKUP(A29,'Detail SFPR'!$A$5:$E$360,5,FALSE)</f>
        <v>1307591.8971444305</v>
      </c>
      <c r="F29" s="5">
        <f>VLOOKUP(A29,'Detail SFPR'!$A$5:$F$360,6,FALSE)</f>
        <v>329512.7</v>
      </c>
      <c r="G29" s="5">
        <f>VLOOKUP(A29,'Detail SFPR'!$A$5:$G$360,7,FALSE)</f>
        <v>166672.64259025274</v>
      </c>
      <c r="H29" s="5">
        <f>VLOOKUP(A29,'Detail SFPR'!$A$5:$H$360,8,FALSE)</f>
        <v>34715.901486024835</v>
      </c>
      <c r="I29" s="5">
        <f>VLOOKUP(A29,'Detail SFPR'!$A$5:$I$360,9,FALSE)</f>
        <v>0</v>
      </c>
      <c r="J29" s="5">
        <f t="shared" si="0"/>
        <v>1838493.1412207079</v>
      </c>
      <c r="K29" s="5">
        <f>VLOOKUP(A29,'Detail SFPR'!$A$5:$M$361,13,FALSE)</f>
        <v>0</v>
      </c>
      <c r="L29" s="5">
        <f>VLOOKUP(A29,'Detail SFPR'!$A$5:$N$360,14,FALSE)</f>
        <v>63588.502400000005</v>
      </c>
      <c r="M29" s="5">
        <f>VLOOKUP(A29,'Detail SFPR'!$A$5:$T$360,20,FALSE)</f>
        <v>0</v>
      </c>
      <c r="N29" s="5">
        <f>VLOOKUP(A29,'Detail SFPR'!$A$5:$U$360,21,FALSE)</f>
        <v>6358.8502400000007</v>
      </c>
      <c r="O29" s="5">
        <f>VLOOKUP(A29,'Detail SFPR'!$A$5:$V$361,22,FALSE)</f>
        <v>155613.49692501922</v>
      </c>
      <c r="P29" s="5">
        <f t="shared" si="3"/>
        <v>2064053.9907857273</v>
      </c>
      <c r="Q29" s="5">
        <f>VLOOKUP(A29,QualitySupport!$A$5:$I$360,9,FALSE)</f>
        <v>0</v>
      </c>
      <c r="R29" s="5">
        <v>0</v>
      </c>
      <c r="S29" s="5">
        <v>0</v>
      </c>
      <c r="T29" s="5">
        <f t="shared" si="1"/>
        <v>0</v>
      </c>
      <c r="U29" s="5">
        <f t="shared" si="2"/>
        <v>2064053.9907857273</v>
      </c>
      <c r="V29" s="5">
        <v>60758.57</v>
      </c>
    </row>
    <row r="30" spans="1:22">
      <c r="A30" t="s">
        <v>141</v>
      </c>
      <c r="B30" t="s">
        <v>1842</v>
      </c>
      <c r="C30" t="s">
        <v>93</v>
      </c>
      <c r="D30" s="12" t="s">
        <v>1070</v>
      </c>
      <c r="E30" s="5">
        <f>VLOOKUP(A30,'Detail SFPR'!$A$5:$E$360,5,FALSE)</f>
        <v>1019040.249668557</v>
      </c>
      <c r="F30" s="5">
        <f>VLOOKUP(A30,'Detail SFPR'!$A$5:$F$360,6,FALSE)</f>
        <v>251513.43</v>
      </c>
      <c r="G30" s="5">
        <f>VLOOKUP(A30,'Detail SFPR'!$A$5:$G$360,7,FALSE)</f>
        <v>153728.38269187786</v>
      </c>
      <c r="H30" s="5">
        <f>VLOOKUP(A30,'Detail SFPR'!$A$5:$H$360,8,FALSE)</f>
        <v>14377.562638998745</v>
      </c>
      <c r="I30" s="5">
        <f>VLOOKUP(A30,'Detail SFPR'!$A$5:$I$360,9,FALSE)</f>
        <v>0</v>
      </c>
      <c r="J30" s="5">
        <f t="shared" si="0"/>
        <v>1438659.6249994335</v>
      </c>
      <c r="K30" s="5">
        <f>VLOOKUP(A30,'Detail SFPR'!$A$5:$M$361,13,FALSE)</f>
        <v>0</v>
      </c>
      <c r="L30" s="5">
        <f>VLOOKUP(A30,'Detail SFPR'!$A$5:$N$360,14,FALSE)</f>
        <v>49971.342799999999</v>
      </c>
      <c r="M30" s="5">
        <f>VLOOKUP(A30,'Detail SFPR'!$A$5:$T$360,20,FALSE)</f>
        <v>0</v>
      </c>
      <c r="N30" s="5">
        <f>VLOOKUP(A30,'Detail SFPR'!$A$5:$U$360,21,FALSE)</f>
        <v>4997.1342800000002</v>
      </c>
      <c r="O30" s="5">
        <f>VLOOKUP(A30,'Detail SFPR'!$A$5:$V$361,22,FALSE)</f>
        <v>122289.64522911741</v>
      </c>
      <c r="P30" s="5">
        <f t="shared" si="3"/>
        <v>1615917.7473085511</v>
      </c>
      <c r="Q30" s="5">
        <f>VLOOKUP(A30,QualitySupport!$A$5:$I$360,9,FALSE)</f>
        <v>0</v>
      </c>
      <c r="R30" s="5">
        <v>0</v>
      </c>
      <c r="S30" s="5">
        <v>0</v>
      </c>
      <c r="T30" s="5">
        <f t="shared" si="1"/>
        <v>0</v>
      </c>
      <c r="U30" s="5">
        <f t="shared" si="2"/>
        <v>1615917.7473085511</v>
      </c>
      <c r="V30" s="5">
        <v>57382.76</v>
      </c>
    </row>
    <row r="31" spans="1:22">
      <c r="A31" t="s">
        <v>143</v>
      </c>
      <c r="B31" t="s">
        <v>1843</v>
      </c>
      <c r="C31" t="s">
        <v>101</v>
      </c>
      <c r="D31" s="12" t="s">
        <v>1070</v>
      </c>
      <c r="E31" s="5">
        <f>VLOOKUP(A31,'Detail SFPR'!$A$5:$E$360,5,FALSE)</f>
        <v>738487.64098541543</v>
      </c>
      <c r="F31" s="5">
        <f>VLOOKUP(A31,'Detail SFPR'!$A$5:$F$360,6,FALSE)</f>
        <v>182571.21000000002</v>
      </c>
      <c r="G31" s="5">
        <f>VLOOKUP(A31,'Detail SFPR'!$A$5:$G$360,7,FALSE)</f>
        <v>91686.273228454491</v>
      </c>
      <c r="H31" s="5">
        <f>VLOOKUP(A31,'Detail SFPR'!$A$5:$H$360,8,FALSE)</f>
        <v>0</v>
      </c>
      <c r="I31" s="5">
        <f>VLOOKUP(A31,'Detail SFPR'!$A$5:$I$360,9,FALSE)</f>
        <v>14087.205144715106</v>
      </c>
      <c r="J31" s="5">
        <f t="shared" si="0"/>
        <v>1026832.3293585852</v>
      </c>
      <c r="K31" s="5">
        <f>VLOOKUP(A31,'Detail SFPR'!$A$5:$M$361,13,FALSE)</f>
        <v>0</v>
      </c>
      <c r="L31" s="5">
        <f>VLOOKUP(A31,'Detail SFPR'!$A$5:$N$360,14,FALSE)</f>
        <v>38007.150800000003</v>
      </c>
      <c r="M31" s="5">
        <f>VLOOKUP(A31,'Detail SFPR'!$A$5:$T$360,20,FALSE)</f>
        <v>0</v>
      </c>
      <c r="N31" s="5">
        <f>VLOOKUP(A31,'Detail SFPR'!$A$5:$U$360,21,FALSE)</f>
        <v>3800.7150799999999</v>
      </c>
      <c r="O31" s="5">
        <f>VLOOKUP(A31,'Detail SFPR'!$A$5:$V$361,22,FALSE)</f>
        <v>93010.928405581391</v>
      </c>
      <c r="P31" s="5">
        <f t="shared" si="3"/>
        <v>1161651.1236441666</v>
      </c>
      <c r="Q31" s="5">
        <f>VLOOKUP(A31,QualitySupport!$A$5:$I$360,9,FALSE)</f>
        <v>0</v>
      </c>
      <c r="R31" s="5">
        <v>0</v>
      </c>
      <c r="S31" s="5">
        <v>0</v>
      </c>
      <c r="T31" s="5">
        <f t="shared" si="1"/>
        <v>0</v>
      </c>
      <c r="U31" s="5">
        <f t="shared" si="2"/>
        <v>1161651.1236441666</v>
      </c>
      <c r="V31" s="5">
        <v>46912.78</v>
      </c>
    </row>
    <row r="32" spans="1:22">
      <c r="A32" t="s">
        <v>145</v>
      </c>
      <c r="B32" t="s">
        <v>1844</v>
      </c>
      <c r="C32" t="s">
        <v>80</v>
      </c>
      <c r="D32" s="12" t="s">
        <v>1070</v>
      </c>
      <c r="E32" s="5">
        <f>VLOOKUP(A32,'Detail SFPR'!$A$5:$E$360,5,FALSE)</f>
        <v>2490200.1273657354</v>
      </c>
      <c r="F32" s="5">
        <f>VLOOKUP(A32,'Detail SFPR'!$A$5:$F$360,6,FALSE)</f>
        <v>519819.03</v>
      </c>
      <c r="G32" s="5">
        <f>VLOOKUP(A32,'Detail SFPR'!$A$5:$G$360,7,FALSE)</f>
        <v>302922.49999867397</v>
      </c>
      <c r="H32" s="5">
        <f>VLOOKUP(A32,'Detail SFPR'!$A$5:$H$360,8,FALSE)</f>
        <v>2599.4037940000003</v>
      </c>
      <c r="I32" s="5">
        <f>VLOOKUP(A32,'Detail SFPR'!$A$5:$I$360,9,FALSE)</f>
        <v>885468.30737302941</v>
      </c>
      <c r="J32" s="5">
        <f t="shared" si="0"/>
        <v>4201009.3685314385</v>
      </c>
      <c r="K32" s="5">
        <f>VLOOKUP(A32,'Detail SFPR'!$A$5:$M$361,13,FALSE)</f>
        <v>131043.64</v>
      </c>
      <c r="L32" s="5">
        <f>VLOOKUP(A32,'Detail SFPR'!$A$5:$N$360,14,FALSE)</f>
        <v>116640.1008</v>
      </c>
      <c r="M32" s="5">
        <f>VLOOKUP(A32,'Detail SFPR'!$A$5:$T$360,20,FALSE)</f>
        <v>0</v>
      </c>
      <c r="N32" s="5">
        <f>VLOOKUP(A32,'Detail SFPR'!$A$5:$U$360,21,FALSE)</f>
        <v>11664.01008</v>
      </c>
      <c r="O32" s="5">
        <f>VLOOKUP(A32,'Detail SFPR'!$A$5:$V$361,22,FALSE)</f>
        <v>285441.12979730644</v>
      </c>
      <c r="P32" s="5">
        <f t="shared" si="3"/>
        <v>4745798.2492087455</v>
      </c>
      <c r="Q32" s="5">
        <f>VLOOKUP(A32,QualitySupport!$A$5:$I$360,9,FALSE)</f>
        <v>0</v>
      </c>
      <c r="R32" s="5">
        <v>0</v>
      </c>
      <c r="S32" s="5">
        <v>0</v>
      </c>
      <c r="T32" s="5">
        <f t="shared" si="1"/>
        <v>0</v>
      </c>
      <c r="U32" s="5">
        <f t="shared" si="2"/>
        <v>4745798.2492087455</v>
      </c>
      <c r="V32" s="5">
        <v>112855.14</v>
      </c>
    </row>
    <row r="33" spans="1:22">
      <c r="A33" t="s">
        <v>147</v>
      </c>
      <c r="B33" t="s">
        <v>1845</v>
      </c>
      <c r="C33" t="s">
        <v>80</v>
      </c>
      <c r="D33" s="12" t="s">
        <v>1070</v>
      </c>
      <c r="E33" s="5">
        <f>VLOOKUP(A33,'Detail SFPR'!$A$5:$E$360,5,FALSE)</f>
        <v>683314.46265170339</v>
      </c>
      <c r="F33" s="5">
        <f>VLOOKUP(A33,'Detail SFPR'!$A$5:$F$360,6,FALSE)</f>
        <v>61791.86</v>
      </c>
      <c r="G33" s="5">
        <f>VLOOKUP(A33,'Detail SFPR'!$A$5:$G$360,7,FALSE)</f>
        <v>101760.30079793865</v>
      </c>
      <c r="H33" s="5">
        <f>VLOOKUP(A33,'Detail SFPR'!$A$5:$H$360,8,FALSE)</f>
        <v>15894.422629703515</v>
      </c>
      <c r="I33" s="5">
        <f>VLOOKUP(A33,'Detail SFPR'!$A$5:$I$360,9,FALSE)</f>
        <v>0</v>
      </c>
      <c r="J33" s="5">
        <f t="shared" si="0"/>
        <v>862761.04607934551</v>
      </c>
      <c r="K33" s="5">
        <f>VLOOKUP(A33,'Detail SFPR'!$A$5:$M$361,13,FALSE)</f>
        <v>0</v>
      </c>
      <c r="L33" s="5">
        <f>VLOOKUP(A33,'Detail SFPR'!$A$5:$N$360,14,FALSE)</f>
        <v>34369.224800000004</v>
      </c>
      <c r="M33" s="5">
        <f>VLOOKUP(A33,'Detail SFPR'!$A$5:$T$360,20,FALSE)</f>
        <v>0</v>
      </c>
      <c r="N33" s="5">
        <f>VLOOKUP(A33,'Detail SFPR'!$A$5:$U$360,21,FALSE)</f>
        <v>3436.9224800000002</v>
      </c>
      <c r="O33" s="5">
        <f>VLOOKUP(A33,'Detail SFPR'!$A$5:$V$361,22,FALSE)</f>
        <v>84108.21226904841</v>
      </c>
      <c r="P33" s="5">
        <f t="shared" si="3"/>
        <v>984675.40562839387</v>
      </c>
      <c r="Q33" s="5">
        <f>VLOOKUP(A33,QualitySupport!$A$5:$I$360,9,FALSE)</f>
        <v>0</v>
      </c>
      <c r="R33" s="5">
        <v>0</v>
      </c>
      <c r="S33" s="5">
        <v>0</v>
      </c>
      <c r="T33" s="5">
        <f t="shared" si="1"/>
        <v>0</v>
      </c>
      <c r="U33" s="5">
        <f t="shared" si="2"/>
        <v>984675.40562839387</v>
      </c>
      <c r="V33" s="5">
        <v>39360.51</v>
      </c>
    </row>
    <row r="34" spans="1:22">
      <c r="A34" t="s">
        <v>149</v>
      </c>
      <c r="B34" t="s">
        <v>150</v>
      </c>
      <c r="C34" t="s">
        <v>80</v>
      </c>
      <c r="D34" s="12" t="s">
        <v>1070</v>
      </c>
      <c r="E34" s="5">
        <f>VLOOKUP(A34,'Detail SFPR'!$A$5:$E$360,5,FALSE)</f>
        <v>5921044.6619694615</v>
      </c>
      <c r="F34" s="5">
        <f>VLOOKUP(A34,'Detail SFPR'!$A$5:$F$360,6,FALSE)</f>
        <v>871184.94498353451</v>
      </c>
      <c r="G34" s="5">
        <f>VLOOKUP(A34,'Detail SFPR'!$A$5:$G$360,7,FALSE)</f>
        <v>704502.83727145405</v>
      </c>
      <c r="H34" s="5">
        <f>VLOOKUP(A34,'Detail SFPR'!$A$5:$H$360,8,FALSE)</f>
        <v>2540.6598676593944</v>
      </c>
      <c r="I34" s="5">
        <f>VLOOKUP(A34,'Detail SFPR'!$A$5:$I$360,9,FALSE)</f>
        <v>0</v>
      </c>
      <c r="J34" s="5">
        <f t="shared" si="0"/>
        <v>7499273.104092109</v>
      </c>
      <c r="K34" s="5">
        <f>VLOOKUP(A34,'Detail SFPR'!$A$5:$M$361,13,FALSE)</f>
        <v>0</v>
      </c>
      <c r="L34" s="5">
        <f>VLOOKUP(A34,'Detail SFPR'!$A$5:$N$360,14,FALSE)</f>
        <v>289832.73439999996</v>
      </c>
      <c r="M34" s="5">
        <f>VLOOKUP(A34,'Detail SFPR'!$A$5:$T$360,20,FALSE)</f>
        <v>0</v>
      </c>
      <c r="N34" s="5">
        <f>VLOOKUP(A34,'Detail SFPR'!$A$5:$U$360,21,FALSE)</f>
        <v>28983.273439999997</v>
      </c>
      <c r="O34" s="5">
        <f>VLOOKUP(A34,'Detail SFPR'!$A$5:$V$361,22,FALSE)</f>
        <v>709277.36337637529</v>
      </c>
      <c r="P34" s="5">
        <f t="shared" si="3"/>
        <v>8527366.4753084835</v>
      </c>
      <c r="Q34" s="5">
        <f>VLOOKUP(A34,QualitySupport!$A$5:$I$360,9,FALSE)</f>
        <v>0</v>
      </c>
      <c r="R34" s="5">
        <v>0</v>
      </c>
      <c r="S34" s="5">
        <v>0</v>
      </c>
      <c r="T34" s="5">
        <f t="shared" si="1"/>
        <v>0</v>
      </c>
      <c r="U34" s="5">
        <f t="shared" si="2"/>
        <v>8527366.4753084835</v>
      </c>
      <c r="V34" s="5">
        <v>296666.56</v>
      </c>
    </row>
    <row r="35" spans="1:22">
      <c r="A35" t="s">
        <v>151</v>
      </c>
      <c r="B35" t="s">
        <v>152</v>
      </c>
      <c r="C35" t="s">
        <v>68</v>
      </c>
      <c r="D35" s="12" t="s">
        <v>1070</v>
      </c>
      <c r="E35" s="5">
        <f>VLOOKUP(A35,'Detail SFPR'!$A$5:$E$360,5,FALSE)</f>
        <v>2540122.1223279997</v>
      </c>
      <c r="F35" s="5">
        <f>VLOOKUP(A35,'Detail SFPR'!$A$5:$F$360,6,FALSE)</f>
        <v>389038.11</v>
      </c>
      <c r="G35" s="5">
        <f>VLOOKUP(A35,'Detail SFPR'!$A$5:$G$360,7,FALSE)</f>
        <v>459692.86504705797</v>
      </c>
      <c r="H35" s="5">
        <f>VLOOKUP(A35,'Detail SFPR'!$A$5:$H$360,8,FALSE)</f>
        <v>1255.6446020954943</v>
      </c>
      <c r="I35" s="5">
        <f>VLOOKUP(A35,'Detail SFPR'!$A$5:$I$360,9,FALSE)</f>
        <v>0</v>
      </c>
      <c r="J35" s="5">
        <f t="shared" si="0"/>
        <v>3390108.7419771533</v>
      </c>
      <c r="K35" s="5">
        <f>VLOOKUP(A35,'Detail SFPR'!$A$5:$M$361,13,FALSE)</f>
        <v>156450.06</v>
      </c>
      <c r="L35" s="5">
        <f>VLOOKUP(A35,'Detail SFPR'!$A$5:$N$360,14,FALSE)</f>
        <v>123746.60159999998</v>
      </c>
      <c r="M35" s="5">
        <f>VLOOKUP(A35,'Detail SFPR'!$A$5:$T$360,20,FALSE)</f>
        <v>0</v>
      </c>
      <c r="N35" s="5">
        <f>VLOOKUP(A35,'Detail SFPR'!$A$5:$U$360,21,FALSE)</f>
        <v>12374.660159999999</v>
      </c>
      <c r="O35" s="5">
        <f>VLOOKUP(A35,'Detail SFPR'!$A$5:$V$361,22,FALSE)</f>
        <v>302832.12657581276</v>
      </c>
      <c r="P35" s="5">
        <f t="shared" si="3"/>
        <v>3985512.1903129662</v>
      </c>
      <c r="Q35" s="5">
        <f>VLOOKUP(A35,QualitySupport!$A$5:$I$360,9,FALSE)</f>
        <v>0</v>
      </c>
      <c r="R35" s="5">
        <v>0</v>
      </c>
      <c r="S35" s="5">
        <v>0</v>
      </c>
      <c r="T35" s="5">
        <f t="shared" si="1"/>
        <v>0</v>
      </c>
      <c r="U35" s="5">
        <f t="shared" si="2"/>
        <v>3985512.1903129662</v>
      </c>
      <c r="V35" s="5">
        <v>152325.57999999999</v>
      </c>
    </row>
    <row r="36" spans="1:22">
      <c r="A36" t="s">
        <v>153</v>
      </c>
      <c r="B36" t="s">
        <v>1846</v>
      </c>
      <c r="C36" t="s">
        <v>93</v>
      </c>
      <c r="D36" s="12" t="s">
        <v>1070</v>
      </c>
      <c r="E36" s="5">
        <f>VLOOKUP(A36,'Detail SFPR'!$A$5:$E$360,5,FALSE)</f>
        <v>5148868.0540027088</v>
      </c>
      <c r="F36" s="5">
        <f>VLOOKUP(A36,'Detail SFPR'!$A$5:$F$360,6,FALSE)</f>
        <v>462416.01</v>
      </c>
      <c r="G36" s="5">
        <f>VLOOKUP(A36,'Detail SFPR'!$A$5:$G$360,7,FALSE)</f>
        <v>551864.53925952106</v>
      </c>
      <c r="H36" s="5">
        <f>VLOOKUP(A36,'Detail SFPR'!$A$5:$H$360,8,FALSE)</f>
        <v>203413.89544570816</v>
      </c>
      <c r="I36" s="5">
        <f>VLOOKUP(A36,'Detail SFPR'!$A$5:$I$360,9,FALSE)</f>
        <v>0</v>
      </c>
      <c r="J36" s="5">
        <f t="shared" si="0"/>
        <v>6366562.498707938</v>
      </c>
      <c r="K36" s="5">
        <f>VLOOKUP(A36,'Detail SFPR'!$A$5:$M$361,13,FALSE)</f>
        <v>0</v>
      </c>
      <c r="L36" s="5">
        <f>VLOOKUP(A36,'Detail SFPR'!$A$5:$N$360,14,FALSE)</f>
        <v>250625.75440000001</v>
      </c>
      <c r="M36" s="5">
        <f>VLOOKUP(A36,'Detail SFPR'!$A$5:$T$360,20,FALSE)</f>
        <v>0</v>
      </c>
      <c r="N36" s="5">
        <f>VLOOKUP(A36,'Detail SFPR'!$A$5:$U$360,21,FALSE)</f>
        <v>25062.575440000001</v>
      </c>
      <c r="O36" s="5">
        <f>VLOOKUP(A36,'Detail SFPR'!$A$5:$V$361,22,FALSE)</f>
        <v>613330.21835178533</v>
      </c>
      <c r="P36" s="5">
        <f t="shared" si="3"/>
        <v>7255581.0468997229</v>
      </c>
      <c r="Q36" s="5">
        <f>VLOOKUP(A36,QualitySupport!$A$5:$I$360,9,FALSE)</f>
        <v>0</v>
      </c>
      <c r="R36" s="5">
        <v>0</v>
      </c>
      <c r="S36" s="5">
        <v>0</v>
      </c>
      <c r="T36" s="5">
        <f t="shared" si="1"/>
        <v>0</v>
      </c>
      <c r="U36" s="5">
        <f t="shared" si="2"/>
        <v>7255581.0468997229</v>
      </c>
      <c r="V36" s="5">
        <v>251281.36</v>
      </c>
    </row>
    <row r="37" spans="1:22">
      <c r="A37" t="s">
        <v>155</v>
      </c>
      <c r="B37" t="s">
        <v>156</v>
      </c>
      <c r="C37" t="s">
        <v>93</v>
      </c>
      <c r="D37" s="12" t="s">
        <v>1070</v>
      </c>
      <c r="E37" s="5">
        <f>VLOOKUP(A37,'Detail SFPR'!$A$5:$E$360,5,FALSE)</f>
        <v>1529935.3985874201</v>
      </c>
      <c r="F37" s="5">
        <f>VLOOKUP(A37,'Detail SFPR'!$A$5:$F$360,6,FALSE)</f>
        <v>108281.23000000001</v>
      </c>
      <c r="G37" s="5">
        <f>VLOOKUP(A37,'Detail SFPR'!$A$5:$G$360,7,FALSE)</f>
        <v>278405.53310992819</v>
      </c>
      <c r="H37" s="5">
        <f>VLOOKUP(A37,'Detail SFPR'!$A$5:$H$360,8,FALSE)</f>
        <v>0</v>
      </c>
      <c r="I37" s="5">
        <f>VLOOKUP(A37,'Detail SFPR'!$A$5:$I$360,9,FALSE)</f>
        <v>0</v>
      </c>
      <c r="J37" s="5">
        <f t="shared" si="0"/>
        <v>1916622.1616973483</v>
      </c>
      <c r="K37" s="5">
        <f>VLOOKUP(A37,'Detail SFPR'!$A$5:$M$361,13,FALSE)</f>
        <v>0</v>
      </c>
      <c r="L37" s="5">
        <f>VLOOKUP(A37,'Detail SFPR'!$A$5:$N$360,14,FALSE)</f>
        <v>74945.123600000006</v>
      </c>
      <c r="M37" s="5">
        <f>VLOOKUP(A37,'Detail SFPR'!$A$5:$T$360,20,FALSE)</f>
        <v>0</v>
      </c>
      <c r="N37" s="5">
        <f>VLOOKUP(A37,'Detail SFPR'!$A$5:$U$360,21,FALSE)</f>
        <v>7494.5123600000006</v>
      </c>
      <c r="O37" s="5">
        <f>VLOOKUP(A37,'Detail SFPR'!$A$5:$V$361,22,FALSE)</f>
        <v>183405.36922086385</v>
      </c>
      <c r="P37" s="5">
        <f t="shared" si="3"/>
        <v>2182467.1668782122</v>
      </c>
      <c r="Q37" s="5">
        <f>VLOOKUP(A37,QualitySupport!$A$5:$I$360,9,FALSE)</f>
        <v>0</v>
      </c>
      <c r="R37" s="5">
        <v>0</v>
      </c>
      <c r="S37" s="5">
        <v>0</v>
      </c>
      <c r="T37" s="5">
        <f t="shared" si="1"/>
        <v>0</v>
      </c>
      <c r="U37" s="5">
        <f t="shared" si="2"/>
        <v>2182467.1668782122</v>
      </c>
      <c r="V37" s="5">
        <v>110540.45</v>
      </c>
    </row>
    <row r="38" spans="1:22">
      <c r="A38" t="s">
        <v>157</v>
      </c>
      <c r="B38" t="s">
        <v>1847</v>
      </c>
      <c r="C38" t="s">
        <v>93</v>
      </c>
      <c r="D38" s="12" t="s">
        <v>1070</v>
      </c>
      <c r="E38" s="5">
        <f>VLOOKUP(A38,'Detail SFPR'!$A$5:$E$360,5,FALSE)</f>
        <v>4998539.5154753011</v>
      </c>
      <c r="F38" s="5">
        <f>VLOOKUP(A38,'Detail SFPR'!$A$5:$F$360,6,FALSE)</f>
        <v>513903.25999999995</v>
      </c>
      <c r="G38" s="5">
        <f>VLOOKUP(A38,'Detail SFPR'!$A$5:$G$360,7,FALSE)</f>
        <v>430074.73982300801</v>
      </c>
      <c r="H38" s="5">
        <f>VLOOKUP(A38,'Detail SFPR'!$A$5:$H$360,8,FALSE)</f>
        <v>65829.670619612938</v>
      </c>
      <c r="I38" s="5">
        <f>VLOOKUP(A38,'Detail SFPR'!$A$5:$I$360,9,FALSE)</f>
        <v>144010.29840219353</v>
      </c>
      <c r="J38" s="5">
        <f t="shared" si="0"/>
        <v>6152357.4843201153</v>
      </c>
      <c r="K38" s="5">
        <f>VLOOKUP(A38,'Detail SFPR'!$A$5:$M$361,13,FALSE)</f>
        <v>0</v>
      </c>
      <c r="L38" s="5">
        <f>VLOOKUP(A38,'Detail SFPR'!$A$5:$N$360,14,FALSE)</f>
        <v>246079.44680000001</v>
      </c>
      <c r="M38" s="5">
        <f>VLOOKUP(A38,'Detail SFPR'!$A$5:$T$360,20,FALSE)</f>
        <v>0</v>
      </c>
      <c r="N38" s="5">
        <f>VLOOKUP(A38,'Detail SFPR'!$A$5:$U$360,21,FALSE)</f>
        <v>24607.944680000001</v>
      </c>
      <c r="O38" s="5">
        <f>VLOOKUP(A38,'Detail SFPR'!$A$5:$V$361,22,FALSE)</f>
        <v>602204.51485144941</v>
      </c>
      <c r="P38" s="5">
        <f t="shared" si="3"/>
        <v>7025249.3906515641</v>
      </c>
      <c r="Q38" s="5">
        <f>VLOOKUP(A38,QualitySupport!$A$5:$I$360,9,FALSE)</f>
        <v>0</v>
      </c>
      <c r="R38" s="5">
        <v>0</v>
      </c>
      <c r="S38" s="5">
        <v>0</v>
      </c>
      <c r="T38" s="5">
        <f t="shared" si="1"/>
        <v>0</v>
      </c>
      <c r="U38" s="5">
        <f t="shared" si="2"/>
        <v>7025249.3906515641</v>
      </c>
      <c r="V38" s="5">
        <v>213316.09</v>
      </c>
    </row>
    <row r="39" spans="1:22">
      <c r="A39" t="s">
        <v>159</v>
      </c>
      <c r="B39" t="s">
        <v>160</v>
      </c>
      <c r="C39" t="s">
        <v>93</v>
      </c>
      <c r="D39" s="12" t="s">
        <v>1070</v>
      </c>
      <c r="E39" s="5">
        <f>VLOOKUP(A39,'Detail SFPR'!$A$5:$E$360,5,FALSE)</f>
        <v>5871065.2720627459</v>
      </c>
      <c r="F39" s="5">
        <f>VLOOKUP(A39,'Detail SFPR'!$A$5:$F$360,6,FALSE)</f>
        <v>355077.72</v>
      </c>
      <c r="G39" s="5">
        <f>VLOOKUP(A39,'Detail SFPR'!$A$5:$G$360,7,FALSE)</f>
        <v>688190.5062935187</v>
      </c>
      <c r="H39" s="5">
        <f>VLOOKUP(A39,'Detail SFPR'!$A$5:$H$360,8,FALSE)</f>
        <v>162486.62645272049</v>
      </c>
      <c r="I39" s="5">
        <f>VLOOKUP(A39,'Detail SFPR'!$A$5:$I$360,9,FALSE)</f>
        <v>0</v>
      </c>
      <c r="J39" s="5">
        <f t="shared" si="0"/>
        <v>7076820.1248089848</v>
      </c>
      <c r="K39" s="5">
        <f>VLOOKUP(A39,'Detail SFPR'!$A$5:$M$361,13,FALSE)</f>
        <v>0</v>
      </c>
      <c r="L39" s="5">
        <f>VLOOKUP(A39,'Detail SFPR'!$A$5:$N$360,14,FALSE)</f>
        <v>291373.3468</v>
      </c>
      <c r="M39" s="5">
        <f>VLOOKUP(A39,'Detail SFPR'!$A$5:$T$360,20,FALSE)</f>
        <v>0</v>
      </c>
      <c r="N39" s="5">
        <f>VLOOKUP(A39,'Detail SFPR'!$A$5:$U$360,21,FALSE)</f>
        <v>29137.33468</v>
      </c>
      <c r="O39" s="5">
        <f>VLOOKUP(A39,'Detail SFPR'!$A$5:$V$361,22,FALSE)</f>
        <v>713047.54310889938</v>
      </c>
      <c r="P39" s="5">
        <f t="shared" si="3"/>
        <v>8110378.3493978847</v>
      </c>
      <c r="Q39" s="5">
        <f>VLOOKUP(A39,QualitySupport!$A$5:$I$360,9,FALSE)</f>
        <v>0</v>
      </c>
      <c r="R39" s="5">
        <v>0</v>
      </c>
      <c r="S39" s="5">
        <v>0</v>
      </c>
      <c r="T39" s="5">
        <f t="shared" si="1"/>
        <v>0</v>
      </c>
      <c r="U39" s="5">
        <f t="shared" si="2"/>
        <v>8110378.3493978847</v>
      </c>
      <c r="V39" s="5">
        <v>315856.32</v>
      </c>
    </row>
    <row r="40" spans="1:22">
      <c r="A40" t="s">
        <v>161</v>
      </c>
      <c r="B40" t="s">
        <v>162</v>
      </c>
      <c r="C40" t="s">
        <v>75</v>
      </c>
      <c r="D40" s="12" t="s">
        <v>1070</v>
      </c>
      <c r="E40" s="5">
        <f>VLOOKUP(A40,'Detail SFPR'!$A$5:$E$360,5,FALSE)</f>
        <v>3643243.0455142437</v>
      </c>
      <c r="F40" s="5">
        <f>VLOOKUP(A40,'Detail SFPR'!$A$5:$F$360,6,FALSE)</f>
        <v>357241.83498353453</v>
      </c>
      <c r="G40" s="5">
        <f>VLOOKUP(A40,'Detail SFPR'!$A$5:$G$360,7,FALSE)</f>
        <v>467774.91539859853</v>
      </c>
      <c r="H40" s="5">
        <f>VLOOKUP(A40,'Detail SFPR'!$A$5:$H$360,8,FALSE)</f>
        <v>42330.642428545398</v>
      </c>
      <c r="I40" s="5">
        <f>VLOOKUP(A40,'Detail SFPR'!$A$5:$I$360,9,FALSE)</f>
        <v>0</v>
      </c>
      <c r="J40" s="5">
        <f t="shared" si="0"/>
        <v>4510590.4383249218</v>
      </c>
      <c r="K40" s="5">
        <f>VLOOKUP(A40,'Detail SFPR'!$A$5:$M$361,13,FALSE)</f>
        <v>407839.9</v>
      </c>
      <c r="L40" s="5">
        <f>VLOOKUP(A40,'Detail SFPR'!$A$5:$N$360,14,FALSE)</f>
        <v>178454.8364</v>
      </c>
      <c r="M40" s="5">
        <f>VLOOKUP(A40,'Detail SFPR'!$A$5:$T$360,20,FALSE)</f>
        <v>0</v>
      </c>
      <c r="N40" s="5">
        <f>VLOOKUP(A40,'Detail SFPR'!$A$5:$U$360,21,FALSE)</f>
        <v>17845.483639999999</v>
      </c>
      <c r="O40" s="5">
        <f>VLOOKUP(A40,'Detail SFPR'!$A$5:$V$361,22,FALSE)</f>
        <v>436713.87259131623</v>
      </c>
      <c r="P40" s="5">
        <f t="shared" si="3"/>
        <v>5551444.5309562385</v>
      </c>
      <c r="Q40" s="5">
        <f>VLOOKUP(A40,QualitySupport!$A$5:$I$360,9,FALSE)</f>
        <v>0</v>
      </c>
      <c r="R40" s="5">
        <v>0</v>
      </c>
      <c r="S40" s="5">
        <v>0</v>
      </c>
      <c r="T40" s="5">
        <f t="shared" si="1"/>
        <v>0</v>
      </c>
      <c r="U40" s="5">
        <f t="shared" si="2"/>
        <v>5551444.5309562385</v>
      </c>
      <c r="V40" s="5">
        <v>178271.46</v>
      </c>
    </row>
    <row r="41" spans="1:22">
      <c r="A41" t="s">
        <v>163</v>
      </c>
      <c r="B41" t="s">
        <v>164</v>
      </c>
      <c r="C41" t="s">
        <v>80</v>
      </c>
      <c r="D41" s="12" t="s">
        <v>1070</v>
      </c>
      <c r="E41" s="5">
        <f>VLOOKUP(A41,'Detail SFPR'!$A$5:$E$360,5,FALSE)</f>
        <v>3692419.4232671647</v>
      </c>
      <c r="F41" s="5">
        <f>VLOOKUP(A41,'Detail SFPR'!$A$5:$F$360,6,FALSE)</f>
        <v>473090.9</v>
      </c>
      <c r="G41" s="5">
        <f>VLOOKUP(A41,'Detail SFPR'!$A$5:$G$360,7,FALSE)</f>
        <v>599373.43111976725</v>
      </c>
      <c r="H41" s="5">
        <f>VLOOKUP(A41,'Detail SFPR'!$A$5:$H$360,8,FALSE)</f>
        <v>1204.2439914729382</v>
      </c>
      <c r="I41" s="5">
        <f>VLOOKUP(A41,'Detail SFPR'!$A$5:$I$360,9,FALSE)</f>
        <v>0</v>
      </c>
      <c r="J41" s="5">
        <f t="shared" si="0"/>
        <v>4766087.9983784044</v>
      </c>
      <c r="K41" s="5">
        <f>VLOOKUP(A41,'Detail SFPR'!$A$5:$M$361,13,FALSE)</f>
        <v>0</v>
      </c>
      <c r="L41" s="5">
        <f>VLOOKUP(A41,'Detail SFPR'!$A$5:$N$360,14,FALSE)</f>
        <v>179742.35279999999</v>
      </c>
      <c r="M41" s="5">
        <f>VLOOKUP(A41,'Detail SFPR'!$A$5:$T$360,20,FALSE)</f>
        <v>0</v>
      </c>
      <c r="N41" s="5">
        <f>VLOOKUP(A41,'Detail SFPR'!$A$5:$U$360,21,FALSE)</f>
        <v>17974.235280000001</v>
      </c>
      <c r="O41" s="5">
        <f>VLOOKUP(A41,'Detail SFPR'!$A$5:$V$361,22,FALSE)</f>
        <v>439864.67693157238</v>
      </c>
      <c r="P41" s="5">
        <f t="shared" si="3"/>
        <v>5403669.2633899758</v>
      </c>
      <c r="Q41" s="5">
        <f>VLOOKUP(A41,QualitySupport!$A$5:$I$360,9,FALSE)</f>
        <v>0</v>
      </c>
      <c r="R41" s="5">
        <v>0</v>
      </c>
      <c r="S41" s="5">
        <v>0</v>
      </c>
      <c r="T41" s="5">
        <f t="shared" si="1"/>
        <v>0</v>
      </c>
      <c r="U41" s="5">
        <f t="shared" si="2"/>
        <v>5403669.2633899758</v>
      </c>
      <c r="V41" s="5">
        <v>193075.64</v>
      </c>
    </row>
    <row r="42" spans="1:22">
      <c r="A42" t="s">
        <v>165</v>
      </c>
      <c r="B42" t="s">
        <v>1848</v>
      </c>
      <c r="C42" t="s">
        <v>80</v>
      </c>
      <c r="D42" s="12" t="s">
        <v>1070</v>
      </c>
      <c r="E42" s="5">
        <f>VLOOKUP(A42,'Detail SFPR'!$A$5:$E$360,5,FALSE)</f>
        <v>2475764.4268947472</v>
      </c>
      <c r="F42" s="5">
        <f>VLOOKUP(A42,'Detail SFPR'!$A$5:$F$360,6,FALSE)</f>
        <v>302244.5</v>
      </c>
      <c r="G42" s="5">
        <f>VLOOKUP(A42,'Detail SFPR'!$A$5:$G$360,7,FALSE)</f>
        <v>288574.91237667616</v>
      </c>
      <c r="H42" s="5">
        <f>VLOOKUP(A42,'Detail SFPR'!$A$5:$H$360,8,FALSE)</f>
        <v>8234.1925510000001</v>
      </c>
      <c r="I42" s="5">
        <f>VLOOKUP(A42,'Detail SFPR'!$A$5:$I$360,9,FALSE)</f>
        <v>0</v>
      </c>
      <c r="J42" s="5">
        <f t="shared" si="0"/>
        <v>3074818.0318224235</v>
      </c>
      <c r="K42" s="5">
        <f>VLOOKUP(A42,'Detail SFPR'!$A$5:$M$361,13,FALSE)</f>
        <v>0</v>
      </c>
      <c r="L42" s="5">
        <f>VLOOKUP(A42,'Detail SFPR'!$A$5:$N$360,14,FALSE)</f>
        <v>121355.2948</v>
      </c>
      <c r="M42" s="5">
        <f>VLOOKUP(A42,'Detail SFPR'!$A$5:$T$360,20,FALSE)</f>
        <v>0</v>
      </c>
      <c r="N42" s="5">
        <f>VLOOKUP(A42,'Detail SFPR'!$A$5:$U$360,21,FALSE)</f>
        <v>12135.529480000001</v>
      </c>
      <c r="O42" s="5">
        <f>VLOOKUP(A42,'Detail SFPR'!$A$5:$V$361,22,FALSE)</f>
        <v>296980.13133573346</v>
      </c>
      <c r="P42" s="5">
        <f t="shared" si="3"/>
        <v>3505288.9874381567</v>
      </c>
      <c r="Q42" s="5">
        <f>VLOOKUP(A42,QualitySupport!$A$5:$I$360,9,FALSE)</f>
        <v>0</v>
      </c>
      <c r="R42" s="5">
        <v>0</v>
      </c>
      <c r="S42" s="5">
        <v>0</v>
      </c>
      <c r="T42" s="5">
        <f t="shared" si="1"/>
        <v>0</v>
      </c>
      <c r="U42" s="5">
        <f t="shared" si="2"/>
        <v>3505288.9874381567</v>
      </c>
      <c r="V42" s="5">
        <v>108691.51</v>
      </c>
    </row>
    <row r="43" spans="1:22">
      <c r="A43" t="s">
        <v>169</v>
      </c>
      <c r="B43" t="s">
        <v>1850</v>
      </c>
      <c r="C43" t="s">
        <v>72</v>
      </c>
      <c r="D43" s="12" t="s">
        <v>1070</v>
      </c>
      <c r="E43" s="5">
        <f>VLOOKUP(A43,'Detail SFPR'!$A$5:$E$360,5,FALSE)</f>
        <v>4863566.6722403085</v>
      </c>
      <c r="F43" s="5">
        <f>VLOOKUP(A43,'Detail SFPR'!$A$5:$F$360,6,FALSE)</f>
        <v>468266.88</v>
      </c>
      <c r="G43" s="5">
        <f>VLOOKUP(A43,'Detail SFPR'!$A$5:$G$360,7,FALSE)</f>
        <v>792583.00395902735</v>
      </c>
      <c r="H43" s="5">
        <f>VLOOKUP(A43,'Detail SFPR'!$A$5:$H$360,8,FALSE)</f>
        <v>29330.077909681786</v>
      </c>
      <c r="I43" s="5">
        <f>VLOOKUP(A43,'Detail SFPR'!$A$5:$I$360,9,FALSE)</f>
        <v>0</v>
      </c>
      <c r="J43" s="5">
        <f t="shared" si="0"/>
        <v>6153746.6341090174</v>
      </c>
      <c r="K43" s="5">
        <f>VLOOKUP(A43,'Detail SFPR'!$A$5:$M$361,13,FALSE)</f>
        <v>0</v>
      </c>
      <c r="L43" s="5">
        <f>VLOOKUP(A43,'Detail SFPR'!$A$5:$N$360,14,FALSE)</f>
        <v>238915.424</v>
      </c>
      <c r="M43" s="5">
        <f>VLOOKUP(A43,'Detail SFPR'!$A$5:$T$360,20,FALSE)</f>
        <v>0</v>
      </c>
      <c r="N43" s="5">
        <f>VLOOKUP(A43,'Detail SFPR'!$A$5:$U$360,21,FALSE)</f>
        <v>23891.542399999998</v>
      </c>
      <c r="O43" s="5">
        <f>VLOOKUP(A43,'Detail SFPR'!$A$5:$V$361,22,FALSE)</f>
        <v>584672.750493392</v>
      </c>
      <c r="P43" s="5">
        <f t="shared" si="3"/>
        <v>7001226.3510024091</v>
      </c>
      <c r="Q43" s="5">
        <f>VLOOKUP(A43,QualitySupport!$A$5:$I$360,9,FALSE)</f>
        <v>0</v>
      </c>
      <c r="R43" s="5">
        <v>0</v>
      </c>
      <c r="S43" s="5">
        <v>0</v>
      </c>
      <c r="T43" s="5">
        <f t="shared" si="1"/>
        <v>0</v>
      </c>
      <c r="U43" s="5">
        <f t="shared" si="2"/>
        <v>7001226.3510024091</v>
      </c>
      <c r="V43" s="5">
        <v>265811.44</v>
      </c>
    </row>
    <row r="44" spans="1:22">
      <c r="A44" t="s">
        <v>171</v>
      </c>
      <c r="B44" t="s">
        <v>172</v>
      </c>
      <c r="C44" t="s">
        <v>173</v>
      </c>
      <c r="D44" s="12" t="s">
        <v>1070</v>
      </c>
      <c r="E44" s="5">
        <f>VLOOKUP(A44,'Detail SFPR'!$A$5:$E$360,5,FALSE)</f>
        <v>345938.66353274032</v>
      </c>
      <c r="F44" s="5">
        <f>VLOOKUP(A44,'Detail SFPR'!$A$5:$F$360,6,FALSE)</f>
        <v>42567.29</v>
      </c>
      <c r="G44" s="5">
        <f>VLOOKUP(A44,'Detail SFPR'!$A$5:$G$360,7,FALSE)</f>
        <v>63274.602061030324</v>
      </c>
      <c r="H44" s="5">
        <f>VLOOKUP(A44,'Detail SFPR'!$A$5:$H$360,8,FALSE)</f>
        <v>0</v>
      </c>
      <c r="I44" s="5">
        <f>VLOOKUP(A44,'Detail SFPR'!$A$5:$I$360,9,FALSE)</f>
        <v>25937.087033983684</v>
      </c>
      <c r="J44" s="5">
        <f t="shared" si="0"/>
        <v>477717.64262775431</v>
      </c>
      <c r="K44" s="5">
        <f>VLOOKUP(A44,'Detail SFPR'!$A$5:$M$361,13,FALSE)</f>
        <v>0</v>
      </c>
      <c r="L44" s="5">
        <f>VLOOKUP(A44,'Detail SFPR'!$A$5:$N$360,14,FALSE)</f>
        <v>17033.148799999999</v>
      </c>
      <c r="M44" s="5">
        <f>VLOOKUP(A44,'Detail SFPR'!$A$5:$T$360,20,FALSE)</f>
        <v>0</v>
      </c>
      <c r="N44" s="5">
        <f>VLOOKUP(A44,'Detail SFPR'!$A$5:$U$360,21,FALSE)</f>
        <v>1703.3148800000001</v>
      </c>
      <c r="O44" s="5">
        <f>VLOOKUP(A44,'Detail SFPR'!$A$5:$V$361,22,FALSE)</f>
        <v>41683.445094190407</v>
      </c>
      <c r="P44" s="5">
        <f t="shared" si="3"/>
        <v>538137.55140194471</v>
      </c>
      <c r="Q44" s="5">
        <f>VLOOKUP(A44,QualitySupport!$A$5:$I$360,9,FALSE)</f>
        <v>0</v>
      </c>
      <c r="R44" s="5">
        <v>0</v>
      </c>
      <c r="S44" s="5">
        <v>0</v>
      </c>
      <c r="T44" s="5">
        <f t="shared" si="1"/>
        <v>0</v>
      </c>
      <c r="U44" s="5">
        <f t="shared" si="2"/>
        <v>538137.55140194471</v>
      </c>
      <c r="V44" s="5">
        <v>22440.26</v>
      </c>
    </row>
    <row r="45" spans="1:22">
      <c r="A45" t="s">
        <v>174</v>
      </c>
      <c r="B45" t="s">
        <v>2898</v>
      </c>
      <c r="C45" t="s">
        <v>75</v>
      </c>
      <c r="D45" s="12" t="s">
        <v>1070</v>
      </c>
      <c r="E45" s="5">
        <f>VLOOKUP(A45,'Detail SFPR'!$A$5:$E$360,5,FALSE)</f>
        <v>797576.01256907848</v>
      </c>
      <c r="F45" s="5">
        <f>VLOOKUP(A45,'Detail SFPR'!$A$5:$F$360,6,FALSE)</f>
        <v>1063240.3700000001</v>
      </c>
      <c r="G45" s="5">
        <f>VLOOKUP(A45,'Detail SFPR'!$A$5:$G$360,7,FALSE)</f>
        <v>110795.98684542305</v>
      </c>
      <c r="H45" s="5">
        <f>VLOOKUP(A45,'Detail SFPR'!$A$5:$H$360,8,FALSE)</f>
        <v>0</v>
      </c>
      <c r="I45" s="5">
        <f>VLOOKUP(A45,'Detail SFPR'!$A$5:$I$360,9,FALSE)</f>
        <v>0</v>
      </c>
      <c r="J45" s="5">
        <f t="shared" si="0"/>
        <v>1971612.3694145016</v>
      </c>
      <c r="K45" s="5">
        <f>VLOOKUP(A45,'Detail SFPR'!$A$5:$M$361,13,FALSE)</f>
        <v>0</v>
      </c>
      <c r="L45" s="5">
        <f>VLOOKUP(A45,'Detail SFPR'!$A$5:$N$360,14,FALSE)</f>
        <v>40356.521599999993</v>
      </c>
      <c r="M45" s="5">
        <f>VLOOKUP(A45,'Detail SFPR'!$A$5:$T$360,20,FALSE)</f>
        <v>0</v>
      </c>
      <c r="N45" s="5">
        <f>VLOOKUP(A45,'Detail SFPR'!$A$5:$U$360,21,FALSE)</f>
        <v>4035.6521599999996</v>
      </c>
      <c r="O45" s="5">
        <f>VLOOKUP(A45,'Detail SFPR'!$A$5:$V$361,22,FALSE)</f>
        <v>98760.298055172796</v>
      </c>
      <c r="P45" s="5">
        <f t="shared" si="3"/>
        <v>2114764.8412296744</v>
      </c>
      <c r="Q45" s="5">
        <f>VLOOKUP(A45,QualitySupport!$A$5:$I$360,9,FALSE)</f>
        <v>0</v>
      </c>
      <c r="R45" s="5">
        <v>0</v>
      </c>
      <c r="S45" s="5">
        <v>0</v>
      </c>
      <c r="T45" s="5">
        <f t="shared" si="1"/>
        <v>0</v>
      </c>
      <c r="U45" s="5">
        <f t="shared" si="2"/>
        <v>2114764.8412296744</v>
      </c>
      <c r="V45" s="5">
        <v>46762.33</v>
      </c>
    </row>
    <row r="46" spans="1:22">
      <c r="A46" t="s">
        <v>179</v>
      </c>
      <c r="B46" t="s">
        <v>180</v>
      </c>
      <c r="C46" t="s">
        <v>90</v>
      </c>
      <c r="D46" s="12" t="s">
        <v>1070</v>
      </c>
      <c r="E46" s="5">
        <f>VLOOKUP(A46,'Detail SFPR'!$A$5:$E$360,5,FALSE)</f>
        <v>1819148.8907992155</v>
      </c>
      <c r="F46" s="5">
        <f>VLOOKUP(A46,'Detail SFPR'!$A$5:$F$360,6,FALSE)</f>
        <v>118171.69</v>
      </c>
      <c r="G46" s="5">
        <f>VLOOKUP(A46,'Detail SFPR'!$A$5:$G$360,7,FALSE)</f>
        <v>162543.03875592179</v>
      </c>
      <c r="H46" s="5">
        <f>VLOOKUP(A46,'Detail SFPR'!$A$5:$H$360,8,FALSE)</f>
        <v>0</v>
      </c>
      <c r="I46" s="5">
        <f>VLOOKUP(A46,'Detail SFPR'!$A$5:$I$360,9,FALSE)</f>
        <v>0</v>
      </c>
      <c r="J46" s="5">
        <f t="shared" si="0"/>
        <v>2099863.6195551371</v>
      </c>
      <c r="K46" s="5">
        <f>VLOOKUP(A46,'Detail SFPR'!$A$5:$M$361,13,FALSE)</f>
        <v>0</v>
      </c>
      <c r="L46" s="5">
        <f>VLOOKUP(A46,'Detail SFPR'!$A$5:$N$360,14,FALSE)</f>
        <v>88874.884399999995</v>
      </c>
      <c r="M46" s="5">
        <f>VLOOKUP(A46,'Detail SFPR'!$A$5:$T$360,20,FALSE)</f>
        <v>0</v>
      </c>
      <c r="N46" s="5">
        <f>VLOOKUP(A46,'Detail SFPR'!$A$5:$U$360,21,FALSE)</f>
        <v>8887.4884399999992</v>
      </c>
      <c r="O46" s="5">
        <f>VLOOKUP(A46,'Detail SFPR'!$A$5:$V$361,22,FALSE)</f>
        <v>217494.2171667002</v>
      </c>
      <c r="P46" s="5">
        <f t="shared" si="3"/>
        <v>2415120.2095618374</v>
      </c>
      <c r="Q46" s="5">
        <f>VLOOKUP(A46,QualitySupport!$A$5:$I$360,9,FALSE)</f>
        <v>0</v>
      </c>
      <c r="R46" s="5">
        <v>0</v>
      </c>
      <c r="S46" s="5">
        <v>0</v>
      </c>
      <c r="T46" s="5">
        <f t="shared" si="1"/>
        <v>0</v>
      </c>
      <c r="U46" s="5">
        <f t="shared" si="2"/>
        <v>2415120.2095618374</v>
      </c>
      <c r="V46" s="5">
        <v>85234.559999999998</v>
      </c>
    </row>
    <row r="47" spans="1:22">
      <c r="A47" t="s">
        <v>181</v>
      </c>
      <c r="B47" t="s">
        <v>2899</v>
      </c>
      <c r="C47" t="s">
        <v>93</v>
      </c>
      <c r="D47" s="12" t="s">
        <v>1070</v>
      </c>
      <c r="E47" s="5">
        <f>VLOOKUP(A47,'Detail SFPR'!$A$5:$E$360,5,FALSE)</f>
        <v>678688.57185179705</v>
      </c>
      <c r="F47" s="5">
        <f>VLOOKUP(A47,'Detail SFPR'!$A$5:$F$360,6,FALSE)</f>
        <v>658331.15999999992</v>
      </c>
      <c r="G47" s="5">
        <f>VLOOKUP(A47,'Detail SFPR'!$A$5:$G$360,7,FALSE)</f>
        <v>102695.56850207671</v>
      </c>
      <c r="H47" s="5">
        <f>VLOOKUP(A47,'Detail SFPR'!$A$5:$H$360,8,FALSE)</f>
        <v>0</v>
      </c>
      <c r="I47" s="5">
        <f>VLOOKUP(A47,'Detail SFPR'!$A$5:$I$360,9,FALSE)</f>
        <v>0</v>
      </c>
      <c r="J47" s="5">
        <f t="shared" si="0"/>
        <v>1439715.3003538738</v>
      </c>
      <c r="K47" s="5">
        <f>VLOOKUP(A47,'Detail SFPR'!$A$5:$M$361,13,FALSE)</f>
        <v>0</v>
      </c>
      <c r="L47" s="5">
        <f>VLOOKUP(A47,'Detail SFPR'!$A$5:$N$360,14,FALSE)</f>
        <v>34052.974000000002</v>
      </c>
      <c r="M47" s="5">
        <f>VLOOKUP(A47,'Detail SFPR'!$A$5:$T$360,20,FALSE)</f>
        <v>0</v>
      </c>
      <c r="N47" s="5">
        <f>VLOOKUP(A47,'Detail SFPR'!$A$5:$U$360,21,FALSE)</f>
        <v>3405.2973999999999</v>
      </c>
      <c r="O47" s="5">
        <f>VLOOKUP(A47,'Detail SFPR'!$A$5:$V$361,22,FALSE)</f>
        <v>83334.284734417</v>
      </c>
      <c r="P47" s="5">
        <f t="shared" si="3"/>
        <v>1560507.8564882907</v>
      </c>
      <c r="Q47" s="5">
        <f>VLOOKUP(A47,QualitySupport!$A$5:$I$360,9,FALSE)</f>
        <v>0</v>
      </c>
      <c r="R47" s="5">
        <v>0</v>
      </c>
      <c r="S47" s="5">
        <v>0</v>
      </c>
      <c r="T47" s="5">
        <f t="shared" si="1"/>
        <v>0</v>
      </c>
      <c r="U47" s="5">
        <f t="shared" si="2"/>
        <v>1560507.8564882907</v>
      </c>
      <c r="V47" s="5">
        <v>35640.97</v>
      </c>
    </row>
    <row r="48" spans="1:22">
      <c r="A48" t="s">
        <v>183</v>
      </c>
      <c r="B48" t="s">
        <v>1854</v>
      </c>
      <c r="C48" t="s">
        <v>111</v>
      </c>
      <c r="D48" s="12" t="s">
        <v>1070</v>
      </c>
      <c r="E48" s="5">
        <f>VLOOKUP(A48,'Detail SFPR'!$A$5:$E$360,5,FALSE)</f>
        <v>497135.13976990606</v>
      </c>
      <c r="F48" s="5">
        <f>VLOOKUP(A48,'Detail SFPR'!$A$5:$F$360,6,FALSE)</f>
        <v>413664.38</v>
      </c>
      <c r="G48" s="5">
        <f>VLOOKUP(A48,'Detail SFPR'!$A$5:$G$360,7,FALSE)</f>
        <v>68365.929940040922</v>
      </c>
      <c r="H48" s="5">
        <f>VLOOKUP(A48,'Detail SFPR'!$A$5:$H$360,8,FALSE)</f>
        <v>0</v>
      </c>
      <c r="I48" s="5">
        <f>VLOOKUP(A48,'Detail SFPR'!$A$5:$I$360,9,FALSE)</f>
        <v>0</v>
      </c>
      <c r="J48" s="5">
        <f t="shared" si="0"/>
        <v>979165.44970994699</v>
      </c>
      <c r="K48" s="5">
        <f>VLOOKUP(A48,'Detail SFPR'!$A$5:$M$361,13,FALSE)</f>
        <v>0</v>
      </c>
      <c r="L48" s="5">
        <f>VLOOKUP(A48,'Detail SFPR'!$A$5:$N$360,14,FALSE)</f>
        <v>25793.197199999999</v>
      </c>
      <c r="M48" s="5">
        <f>VLOOKUP(A48,'Detail SFPR'!$A$5:$T$360,20,FALSE)</f>
        <v>120061.33978711734</v>
      </c>
      <c r="N48" s="5">
        <f>VLOOKUP(A48,'Detail SFPR'!$A$5:$U$360,21,FALSE)</f>
        <v>2579.3197199999995</v>
      </c>
      <c r="O48" s="5">
        <f>VLOOKUP(A48,'Detail SFPR'!$A$5:$V$361,22,FALSE)</f>
        <v>63120.996118452596</v>
      </c>
      <c r="P48" s="5">
        <f t="shared" si="3"/>
        <v>1190720.3025355171</v>
      </c>
      <c r="Q48" s="5">
        <f>VLOOKUP(A48,QualitySupport!$A$5:$I$360,9,FALSE)</f>
        <v>0</v>
      </c>
      <c r="R48" s="5">
        <v>0</v>
      </c>
      <c r="S48" s="5">
        <v>0</v>
      </c>
      <c r="T48" s="5">
        <f t="shared" si="1"/>
        <v>0</v>
      </c>
      <c r="U48" s="5">
        <f t="shared" si="2"/>
        <v>1190720.3025355171</v>
      </c>
      <c r="V48" s="5">
        <v>28579.1</v>
      </c>
    </row>
    <row r="49" spans="1:22">
      <c r="A49" t="s">
        <v>185</v>
      </c>
      <c r="B49" t="s">
        <v>2900</v>
      </c>
      <c r="C49" t="s">
        <v>72</v>
      </c>
      <c r="D49" s="12" t="s">
        <v>1070</v>
      </c>
      <c r="E49" s="5">
        <f>VLOOKUP(A49,'Detail SFPR'!$A$5:$E$360,5,FALSE)</f>
        <v>1022302.9470509943</v>
      </c>
      <c r="F49" s="5">
        <f>VLOOKUP(A49,'Detail SFPR'!$A$5:$F$360,6,FALSE)</f>
        <v>1124497.8900000001</v>
      </c>
      <c r="G49" s="5">
        <f>VLOOKUP(A49,'Detail SFPR'!$A$5:$G$360,7,FALSE)</f>
        <v>129471.73498173372</v>
      </c>
      <c r="H49" s="5">
        <f>VLOOKUP(A49,'Detail SFPR'!$A$5:$H$360,8,FALSE)</f>
        <v>0</v>
      </c>
      <c r="I49" s="5">
        <f>VLOOKUP(A49,'Detail SFPR'!$A$5:$I$360,9,FALSE)</f>
        <v>0</v>
      </c>
      <c r="J49" s="5">
        <f t="shared" si="0"/>
        <v>2276272.5720327282</v>
      </c>
      <c r="K49" s="5">
        <f>VLOOKUP(A49,'Detail SFPR'!$A$5:$M$361,13,FALSE)</f>
        <v>0</v>
      </c>
      <c r="L49" s="5">
        <f>VLOOKUP(A49,'Detail SFPR'!$A$5:$N$360,14,FALSE)</f>
        <v>51528.81440000001</v>
      </c>
      <c r="M49" s="5">
        <f>VLOOKUP(A49,'Detail SFPR'!$A$5:$T$360,20,FALSE)</f>
        <v>0</v>
      </c>
      <c r="N49" s="5">
        <f>VLOOKUP(A49,'Detail SFPR'!$A$5:$U$360,21,FALSE)</f>
        <v>5152.881440000001</v>
      </c>
      <c r="O49" s="5">
        <f>VLOOKUP(A49,'Detail SFPR'!$A$5:$V$361,22,FALSE)</f>
        <v>126101.08272001523</v>
      </c>
      <c r="P49" s="5">
        <f t="shared" si="3"/>
        <v>2459055.3505927436</v>
      </c>
      <c r="Q49" s="5">
        <f>VLOOKUP(A49,QualitySupport!$A$5:$I$360,9,FALSE)</f>
        <v>0</v>
      </c>
      <c r="R49" s="5">
        <v>0</v>
      </c>
      <c r="S49" s="5">
        <v>0</v>
      </c>
      <c r="T49" s="5">
        <f t="shared" si="1"/>
        <v>0</v>
      </c>
      <c r="U49" s="5">
        <f t="shared" si="2"/>
        <v>2459055.3505927436</v>
      </c>
      <c r="V49" s="5">
        <v>52339.15</v>
      </c>
    </row>
    <row r="50" spans="1:22">
      <c r="A50" t="s">
        <v>187</v>
      </c>
      <c r="B50" t="s">
        <v>188</v>
      </c>
      <c r="C50" t="s">
        <v>108</v>
      </c>
      <c r="D50" s="12" t="s">
        <v>1070</v>
      </c>
      <c r="E50" s="5">
        <f>VLOOKUP(A50,'Detail SFPR'!$A$5:$E$360,5,FALSE)</f>
        <v>1043295.0066696859</v>
      </c>
      <c r="F50" s="5">
        <f>VLOOKUP(A50,'Detail SFPR'!$A$5:$F$360,6,FALSE)</f>
        <v>891861.02</v>
      </c>
      <c r="G50" s="5">
        <f>VLOOKUP(A50,'Detail SFPR'!$A$5:$G$360,7,FALSE)</f>
        <v>147778.45988350286</v>
      </c>
      <c r="H50" s="5">
        <f>VLOOKUP(A50,'Detail SFPR'!$A$5:$H$360,8,FALSE)</f>
        <v>1299.7018970000001</v>
      </c>
      <c r="I50" s="5">
        <f>VLOOKUP(A50,'Detail SFPR'!$A$5:$I$360,9,FALSE)</f>
        <v>0</v>
      </c>
      <c r="J50" s="5">
        <f t="shared" si="0"/>
        <v>2084234.1884501888</v>
      </c>
      <c r="K50" s="5">
        <f>VLOOKUP(A50,'Detail SFPR'!$A$5:$M$361,13,FALSE)</f>
        <v>0</v>
      </c>
      <c r="L50" s="5">
        <f>VLOOKUP(A50,'Detail SFPR'!$A$5:$N$360,14,FALSE)</f>
        <v>51101.7</v>
      </c>
      <c r="M50" s="5">
        <f>VLOOKUP(A50,'Detail SFPR'!$A$5:$T$360,20,FALSE)</f>
        <v>0</v>
      </c>
      <c r="N50" s="5">
        <f>VLOOKUP(A50,'Detail SFPR'!$A$5:$U$360,21,FALSE)</f>
        <v>5110.17</v>
      </c>
      <c r="O50" s="5">
        <f>VLOOKUP(A50,'Detail SFPR'!$A$5:$V$361,22,FALSE)</f>
        <v>125055.85028235</v>
      </c>
      <c r="P50" s="5">
        <f t="shared" si="3"/>
        <v>2265501.908732539</v>
      </c>
      <c r="Q50" s="5">
        <f>VLOOKUP(A50,QualitySupport!$A$5:$I$360,9,FALSE)</f>
        <v>0</v>
      </c>
      <c r="R50" s="5">
        <v>0</v>
      </c>
      <c r="S50" s="5">
        <v>0</v>
      </c>
      <c r="T50" s="5">
        <f t="shared" si="1"/>
        <v>0</v>
      </c>
      <c r="U50" s="5">
        <f t="shared" si="2"/>
        <v>2265501.908732539</v>
      </c>
      <c r="V50" s="5">
        <v>53727.56</v>
      </c>
    </row>
    <row r="51" spans="1:22">
      <c r="A51" t="s">
        <v>191</v>
      </c>
      <c r="B51" t="s">
        <v>1856</v>
      </c>
      <c r="C51" t="s">
        <v>193</v>
      </c>
      <c r="D51" s="12" t="s">
        <v>1070</v>
      </c>
      <c r="E51" s="5">
        <f>VLOOKUP(A51,'Detail SFPR'!$A$5:$E$360,5,FALSE)</f>
        <v>730163.25670731592</v>
      </c>
      <c r="F51" s="5">
        <f>VLOOKUP(A51,'Detail SFPR'!$A$5:$F$360,6,FALSE)</f>
        <v>1076217.74</v>
      </c>
      <c r="G51" s="5">
        <f>VLOOKUP(A51,'Detail SFPR'!$A$5:$G$360,7,FALSE)</f>
        <v>64248.778295509212</v>
      </c>
      <c r="H51" s="5">
        <f>VLOOKUP(A51,'Detail SFPR'!$A$5:$H$360,8,FALSE)</f>
        <v>0</v>
      </c>
      <c r="I51" s="5">
        <f>VLOOKUP(A51,'Detail SFPR'!$A$5:$I$360,9,FALSE)</f>
        <v>0</v>
      </c>
      <c r="J51" s="5">
        <f t="shared" si="0"/>
        <v>1870629.7750028253</v>
      </c>
      <c r="K51" s="5">
        <f>VLOOKUP(A51,'Detail SFPR'!$A$5:$M$361,13,FALSE)</f>
        <v>0</v>
      </c>
      <c r="L51" s="5">
        <f>VLOOKUP(A51,'Detail SFPR'!$A$5:$N$360,14,FALSE)</f>
        <v>37483.595200000003</v>
      </c>
      <c r="M51" s="5">
        <f>VLOOKUP(A51,'Detail SFPR'!$A$5:$T$360,20,FALSE)</f>
        <v>0</v>
      </c>
      <c r="N51" s="5">
        <f>VLOOKUP(A51,'Detail SFPR'!$A$5:$U$360,21,FALSE)</f>
        <v>3748.35952</v>
      </c>
      <c r="O51" s="5">
        <f>VLOOKUP(A51,'Detail SFPR'!$A$5:$V$361,22,FALSE)</f>
        <v>91729.685497261613</v>
      </c>
      <c r="P51" s="5">
        <f t="shared" si="3"/>
        <v>2003591.4152200869</v>
      </c>
      <c r="Q51" s="5">
        <f>VLOOKUP(A51,QualitySupport!$A$5:$I$360,9,FALSE)</f>
        <v>0</v>
      </c>
      <c r="R51" s="5">
        <v>0</v>
      </c>
      <c r="S51" s="5">
        <v>0</v>
      </c>
      <c r="T51" s="5">
        <f t="shared" si="1"/>
        <v>0</v>
      </c>
      <c r="U51" s="5">
        <f t="shared" si="2"/>
        <v>2003591.4152200869</v>
      </c>
      <c r="V51" s="5">
        <v>34981.760000000002</v>
      </c>
    </row>
    <row r="52" spans="1:22">
      <c r="A52" t="s">
        <v>194</v>
      </c>
      <c r="B52" t="s">
        <v>195</v>
      </c>
      <c r="C52" t="s">
        <v>196</v>
      </c>
      <c r="D52" s="12" t="s">
        <v>1070</v>
      </c>
      <c r="E52" s="5">
        <f>VLOOKUP(A52,'Detail SFPR'!$A$5:$E$360,5,FALSE)</f>
        <v>196854.69035845244</v>
      </c>
      <c r="F52" s="5">
        <f>VLOOKUP(A52,'Detail SFPR'!$A$5:$F$360,6,FALSE)</f>
        <v>33650.22</v>
      </c>
      <c r="G52" s="5">
        <f>VLOOKUP(A52,'Detail SFPR'!$A$5:$G$360,7,FALSE)</f>
        <v>16078.401631150618</v>
      </c>
      <c r="H52" s="5">
        <f>VLOOKUP(A52,'Detail SFPR'!$A$5:$H$360,8,FALSE)</f>
        <v>0</v>
      </c>
      <c r="I52" s="5">
        <f>VLOOKUP(A52,'Detail SFPR'!$A$5:$I$360,9,FALSE)</f>
        <v>0</v>
      </c>
      <c r="J52" s="5">
        <f t="shared" si="0"/>
        <v>246583.31198960307</v>
      </c>
      <c r="K52" s="5">
        <f>VLOOKUP(A52,'Detail SFPR'!$A$5:$M$361,13,FALSE)</f>
        <v>0</v>
      </c>
      <c r="L52" s="5">
        <f>VLOOKUP(A52,'Detail SFPR'!$A$5:$N$360,14,FALSE)</f>
        <v>10224.728799999999</v>
      </c>
      <c r="M52" s="5">
        <f>VLOOKUP(A52,'Detail SFPR'!$A$5:$T$360,20,FALSE)</f>
        <v>0</v>
      </c>
      <c r="N52" s="5">
        <f>VLOOKUP(A52,'Detail SFPR'!$A$5:$U$360,21,FALSE)</f>
        <v>1022.47288</v>
      </c>
      <c r="O52" s="5">
        <f>VLOOKUP(A52,'Detail SFPR'!$A$5:$V$361,22,FALSE)</f>
        <v>25021.910308080402</v>
      </c>
      <c r="P52" s="5">
        <f t="shared" si="3"/>
        <v>282852.42397768347</v>
      </c>
      <c r="Q52" s="5">
        <f>VLOOKUP(A52,QualitySupport!$A$5:$I$360,9,FALSE)</f>
        <v>0</v>
      </c>
      <c r="R52" s="5">
        <v>0</v>
      </c>
      <c r="S52" s="5">
        <v>0</v>
      </c>
      <c r="T52" s="5">
        <f t="shared" si="1"/>
        <v>0</v>
      </c>
      <c r="U52" s="5">
        <f t="shared" si="2"/>
        <v>282852.42397768347</v>
      </c>
      <c r="V52" s="5">
        <v>12550.79</v>
      </c>
    </row>
    <row r="53" spans="1:22">
      <c r="A53" t="s">
        <v>197</v>
      </c>
      <c r="B53" t="s">
        <v>1857</v>
      </c>
      <c r="C53" t="s">
        <v>93</v>
      </c>
      <c r="D53" s="12" t="s">
        <v>1070</v>
      </c>
      <c r="E53" s="5">
        <f>VLOOKUP(A53,'Detail SFPR'!$A$5:$E$360,5,FALSE)</f>
        <v>854210.52403515019</v>
      </c>
      <c r="F53" s="5">
        <f>VLOOKUP(A53,'Detail SFPR'!$A$5:$F$360,6,FALSE)</f>
        <v>157703.03999999998</v>
      </c>
      <c r="G53" s="5">
        <f>VLOOKUP(A53,'Detail SFPR'!$A$5:$G$360,7,FALSE)</f>
        <v>132216.14689647086</v>
      </c>
      <c r="H53" s="5">
        <f>VLOOKUP(A53,'Detail SFPR'!$A$5:$H$360,8,FALSE)</f>
        <v>15550.763769883266</v>
      </c>
      <c r="I53" s="5">
        <f>VLOOKUP(A53,'Detail SFPR'!$A$5:$I$360,9,FALSE)</f>
        <v>207439.03190654403</v>
      </c>
      <c r="J53" s="5">
        <f t="shared" si="0"/>
        <v>1367119.5066080482</v>
      </c>
      <c r="K53" s="5">
        <f>VLOOKUP(A53,'Detail SFPR'!$A$5:$M$361,13,FALSE)</f>
        <v>0</v>
      </c>
      <c r="L53" s="5">
        <f>VLOOKUP(A53,'Detail SFPR'!$A$5:$N$360,14,FALSE)</f>
        <v>40776.831200000001</v>
      </c>
      <c r="M53" s="5">
        <f>VLOOKUP(A53,'Detail SFPR'!$A$5:$T$360,20,FALSE)</f>
        <v>0</v>
      </c>
      <c r="N53" s="5">
        <f>VLOOKUP(A53,'Detail SFPR'!$A$5:$U$360,21,FALSE)</f>
        <v>4077.6831199999997</v>
      </c>
      <c r="O53" s="5">
        <f>VLOOKUP(A53,'Detail SFPR'!$A$5:$V$361,22,FALSE)</f>
        <v>99788.877816899592</v>
      </c>
      <c r="P53" s="5">
        <f t="shared" si="3"/>
        <v>1511762.8987449477</v>
      </c>
      <c r="Q53" s="5">
        <f>VLOOKUP(A53,QualitySupport!$A$5:$I$360,9,FALSE)</f>
        <v>0</v>
      </c>
      <c r="R53" s="5">
        <v>0</v>
      </c>
      <c r="S53" s="5">
        <v>0</v>
      </c>
      <c r="T53" s="5">
        <f t="shared" si="1"/>
        <v>0</v>
      </c>
      <c r="U53" s="5">
        <f t="shared" si="2"/>
        <v>1511762.8987449477</v>
      </c>
      <c r="V53" s="5">
        <v>47586.66</v>
      </c>
    </row>
    <row r="54" spans="1:22">
      <c r="A54" t="s">
        <v>199</v>
      </c>
      <c r="B54" t="s">
        <v>200</v>
      </c>
      <c r="C54" t="s">
        <v>93</v>
      </c>
      <c r="D54" s="12" t="s">
        <v>1070</v>
      </c>
      <c r="E54" s="5">
        <f>VLOOKUP(A54,'Detail SFPR'!$A$5:$E$360,5,FALSE)</f>
        <v>1192591.8039622621</v>
      </c>
      <c r="F54" s="5">
        <f>VLOOKUP(A54,'Detail SFPR'!$A$5:$F$360,6,FALSE)</f>
        <v>4233482.8899999997</v>
      </c>
      <c r="G54" s="5">
        <f>VLOOKUP(A54,'Detail SFPR'!$A$5:$G$360,7,FALSE)</f>
        <v>50.311324828119595</v>
      </c>
      <c r="H54" s="5">
        <f>VLOOKUP(A54,'Detail SFPR'!$A$5:$H$360,8,FALSE)</f>
        <v>3467.2453270000005</v>
      </c>
      <c r="I54" s="5">
        <f>VLOOKUP(A54,'Detail SFPR'!$A$5:$I$360,9,FALSE)</f>
        <v>0</v>
      </c>
      <c r="J54" s="5">
        <f t="shared" si="0"/>
        <v>5429592.2506140899</v>
      </c>
      <c r="K54" s="5">
        <f>VLOOKUP(A54,'Detail SFPR'!$A$5:$M$361,13,FALSE)</f>
        <v>0</v>
      </c>
      <c r="L54" s="5">
        <f>VLOOKUP(A54,'Detail SFPR'!$A$5:$N$360,14,FALSE)</f>
        <v>60577.300799999997</v>
      </c>
      <c r="M54" s="5">
        <f>VLOOKUP(A54,'Detail SFPR'!$A$5:$T$360,20,FALSE)</f>
        <v>0</v>
      </c>
      <c r="N54" s="5">
        <f>VLOOKUP(A54,'Detail SFPR'!$A$5:$U$360,21,FALSE)</f>
        <v>6057.7300800000003</v>
      </c>
      <c r="O54" s="5">
        <f>VLOOKUP(A54,'Detail SFPR'!$A$5:$V$361,22,FALSE)</f>
        <v>148244.49791990643</v>
      </c>
      <c r="P54" s="5">
        <f t="shared" si="3"/>
        <v>5644471.7794139972</v>
      </c>
      <c r="Q54" s="5">
        <f>VLOOKUP(A54,QualitySupport!$A$5:$I$360,9,FALSE)</f>
        <v>0</v>
      </c>
      <c r="R54" s="5">
        <v>0</v>
      </c>
      <c r="S54" s="5">
        <v>0</v>
      </c>
      <c r="T54" s="5">
        <f t="shared" si="1"/>
        <v>0</v>
      </c>
      <c r="U54" s="5">
        <f t="shared" si="2"/>
        <v>5644471.7794139972</v>
      </c>
      <c r="V54" s="5">
        <v>72757.740000000005</v>
      </c>
    </row>
    <row r="55" spans="1:22">
      <c r="A55" t="s">
        <v>201</v>
      </c>
      <c r="B55" t="s">
        <v>202</v>
      </c>
      <c r="C55" t="s">
        <v>93</v>
      </c>
      <c r="D55" s="12" t="s">
        <v>1070</v>
      </c>
      <c r="E55" s="5">
        <f>VLOOKUP(A55,'Detail SFPR'!$A$5:$E$360,5,FALSE)</f>
        <v>3774244.1986382175</v>
      </c>
      <c r="F55" s="5">
        <f>VLOOKUP(A55,'Detail SFPR'!$A$5:$F$360,6,FALSE)</f>
        <v>204814.52000000002</v>
      </c>
      <c r="G55" s="5">
        <f>VLOOKUP(A55,'Detail SFPR'!$A$5:$G$360,7,FALSE)</f>
        <v>453225.62096113735</v>
      </c>
      <c r="H55" s="5">
        <f>VLOOKUP(A55,'Detail SFPR'!$A$5:$H$360,8,FALSE)</f>
        <v>81109.228541024786</v>
      </c>
      <c r="I55" s="5">
        <f>VLOOKUP(A55,'Detail SFPR'!$A$5:$I$360,9,FALSE)</f>
        <v>303806.18818165024</v>
      </c>
      <c r="J55" s="5">
        <f t="shared" si="0"/>
        <v>4817199.75632203</v>
      </c>
      <c r="K55" s="5">
        <f>VLOOKUP(A55,'Detail SFPR'!$A$5:$M$361,13,FALSE)</f>
        <v>510802.76</v>
      </c>
      <c r="L55" s="5">
        <f>VLOOKUP(A55,'Detail SFPR'!$A$5:$N$360,14,FALSE)</f>
        <v>186432.916</v>
      </c>
      <c r="M55" s="5">
        <f>VLOOKUP(A55,'Detail SFPR'!$A$5:$T$360,20,FALSE)</f>
        <v>0</v>
      </c>
      <c r="N55" s="5">
        <f>VLOOKUP(A55,'Detail SFPR'!$A$5:$U$360,21,FALSE)</f>
        <v>18643.2916</v>
      </c>
      <c r="O55" s="5">
        <f>VLOOKUP(A55,'Detail SFPR'!$A$5:$V$361,22,FALSE)</f>
        <v>456237.79308707797</v>
      </c>
      <c r="P55" s="5">
        <f t="shared" si="3"/>
        <v>5989316.5170091083</v>
      </c>
      <c r="Q55" s="5">
        <f>VLOOKUP(A55,QualitySupport!$A$5:$I$360,9,FALSE)</f>
        <v>0</v>
      </c>
      <c r="R55" s="5">
        <v>0</v>
      </c>
      <c r="S55" s="5">
        <v>0</v>
      </c>
      <c r="T55" s="5">
        <f t="shared" si="1"/>
        <v>0</v>
      </c>
      <c r="U55" s="5">
        <f t="shared" si="2"/>
        <v>5989316.5170091083</v>
      </c>
      <c r="V55" s="5">
        <v>184632.45</v>
      </c>
    </row>
    <row r="56" spans="1:22">
      <c r="A56" t="s">
        <v>203</v>
      </c>
      <c r="B56" t="s">
        <v>1858</v>
      </c>
      <c r="C56" t="s">
        <v>80</v>
      </c>
      <c r="D56" s="12" t="s">
        <v>1070</v>
      </c>
      <c r="E56" s="5">
        <f>VLOOKUP(A56,'Detail SFPR'!$A$5:$E$360,5,FALSE)</f>
        <v>769314.19808063575</v>
      </c>
      <c r="F56" s="5">
        <f>VLOOKUP(A56,'Detail SFPR'!$A$5:$F$360,6,FALSE)</f>
        <v>20369.96</v>
      </c>
      <c r="G56" s="5">
        <f>VLOOKUP(A56,'Detail SFPR'!$A$5:$G$360,7,FALSE)</f>
        <v>106117.87478114451</v>
      </c>
      <c r="H56" s="5">
        <f>VLOOKUP(A56,'Detail SFPR'!$A$5:$H$360,8,FALSE)</f>
        <v>0</v>
      </c>
      <c r="I56" s="5">
        <f>VLOOKUP(A56,'Detail SFPR'!$A$5:$I$360,9,FALSE)</f>
        <v>0</v>
      </c>
      <c r="J56" s="5">
        <f t="shared" si="0"/>
        <v>895802.03286178026</v>
      </c>
      <c r="K56" s="5">
        <f>VLOOKUP(A56,'Detail SFPR'!$A$5:$M$361,13,FALSE)</f>
        <v>0</v>
      </c>
      <c r="L56" s="5">
        <f>VLOOKUP(A56,'Detail SFPR'!$A$5:$N$360,14,FALSE)</f>
        <v>37697.1132</v>
      </c>
      <c r="M56" s="5">
        <f>VLOOKUP(A56,'Detail SFPR'!$A$5:$T$360,20,FALSE)</f>
        <v>0</v>
      </c>
      <c r="N56" s="5">
        <f>VLOOKUP(A56,'Detail SFPR'!$A$5:$U$360,21,FALSE)</f>
        <v>3769.7113200000003</v>
      </c>
      <c r="O56" s="5">
        <f>VLOOKUP(A56,'Detail SFPR'!$A$5:$V$361,22,FALSE)</f>
        <v>92252.205786030594</v>
      </c>
      <c r="P56" s="5">
        <f t="shared" si="3"/>
        <v>1029521.0631678109</v>
      </c>
      <c r="Q56" s="5">
        <f>VLOOKUP(A56,QualitySupport!$A$5:$I$360,9,FALSE)</f>
        <v>0</v>
      </c>
      <c r="R56" s="5">
        <v>0</v>
      </c>
      <c r="S56" s="5">
        <v>0</v>
      </c>
      <c r="T56" s="5">
        <f t="shared" si="1"/>
        <v>0</v>
      </c>
      <c r="U56" s="5">
        <f t="shared" si="2"/>
        <v>1029521.0631678109</v>
      </c>
      <c r="V56" s="5">
        <v>41683.57</v>
      </c>
    </row>
    <row r="57" spans="1:22">
      <c r="A57" t="s">
        <v>205</v>
      </c>
      <c r="B57" t="s">
        <v>1859</v>
      </c>
      <c r="C57" t="s">
        <v>68</v>
      </c>
      <c r="D57" s="12" t="s">
        <v>1070</v>
      </c>
      <c r="E57" s="5">
        <f>VLOOKUP(A57,'Detail SFPR'!$A$5:$E$360,5,FALSE)</f>
        <v>1044098.8770167355</v>
      </c>
      <c r="F57" s="5">
        <f>VLOOKUP(A57,'Detail SFPR'!$A$5:$F$360,6,FALSE)</f>
        <v>379296.3</v>
      </c>
      <c r="G57" s="5">
        <f>VLOOKUP(A57,'Detail SFPR'!$A$5:$G$360,7,FALSE)</f>
        <v>200613.55873966467</v>
      </c>
      <c r="H57" s="5">
        <f>VLOOKUP(A57,'Detail SFPR'!$A$5:$H$360,8,FALSE)</f>
        <v>4333.4385380000003</v>
      </c>
      <c r="I57" s="5">
        <f>VLOOKUP(A57,'Detail SFPR'!$A$5:$I$360,9,FALSE)</f>
        <v>0</v>
      </c>
      <c r="J57" s="5">
        <f t="shared" si="0"/>
        <v>1628342.1742944003</v>
      </c>
      <c r="K57" s="5">
        <f>VLOOKUP(A57,'Detail SFPR'!$A$5:$M$361,13,FALSE)</f>
        <v>0</v>
      </c>
      <c r="L57" s="5">
        <f>VLOOKUP(A57,'Detail SFPR'!$A$5:$N$360,14,FALSE)</f>
        <v>54003.984000000004</v>
      </c>
      <c r="M57" s="5">
        <f>VLOOKUP(A57,'Detail SFPR'!$A$5:$T$360,20,FALSE)</f>
        <v>0</v>
      </c>
      <c r="N57" s="5">
        <f>VLOOKUP(A57,'Detail SFPR'!$A$5:$U$360,21,FALSE)</f>
        <v>5400.3984</v>
      </c>
      <c r="O57" s="5">
        <f>VLOOKUP(A57,'Detail SFPR'!$A$5:$V$361,22,FALSE)</f>
        <v>132158.30662687201</v>
      </c>
      <c r="P57" s="5">
        <f t="shared" si="3"/>
        <v>1819904.8633212722</v>
      </c>
      <c r="Q57" s="5">
        <f>VLOOKUP(A57,QualitySupport!$A$5:$I$360,9,FALSE)</f>
        <v>0</v>
      </c>
      <c r="R57" s="5">
        <v>0</v>
      </c>
      <c r="S57" s="5">
        <v>0</v>
      </c>
      <c r="T57" s="5">
        <f t="shared" si="1"/>
        <v>0</v>
      </c>
      <c r="U57" s="5">
        <f t="shared" si="2"/>
        <v>1819904.8633212722</v>
      </c>
      <c r="V57" s="5">
        <v>86267.39</v>
      </c>
    </row>
    <row r="58" spans="1:22">
      <c r="A58" t="s">
        <v>207</v>
      </c>
      <c r="B58" t="s">
        <v>1860</v>
      </c>
      <c r="C58" t="s">
        <v>93</v>
      </c>
      <c r="D58" s="12" t="s">
        <v>1070</v>
      </c>
      <c r="E58" s="5">
        <f>VLOOKUP(A58,'Detail SFPR'!$A$5:$E$360,5,FALSE)</f>
        <v>1331887.1402018899</v>
      </c>
      <c r="F58" s="5">
        <f>VLOOKUP(A58,'Detail SFPR'!$A$5:$F$360,6,FALSE)</f>
        <v>32031.489999999998</v>
      </c>
      <c r="G58" s="5">
        <f>VLOOKUP(A58,'Detail SFPR'!$A$5:$G$360,7,FALSE)</f>
        <v>112916.68176543417</v>
      </c>
      <c r="H58" s="5">
        <f>VLOOKUP(A58,'Detail SFPR'!$A$5:$H$360,8,FALSE)</f>
        <v>165552.29361114482</v>
      </c>
      <c r="I58" s="5">
        <f>VLOOKUP(A58,'Detail SFPR'!$A$5:$I$360,9,FALSE)</f>
        <v>0</v>
      </c>
      <c r="J58" s="5">
        <f t="shared" si="0"/>
        <v>1642387.6055784689</v>
      </c>
      <c r="K58" s="5">
        <f>VLOOKUP(A58,'Detail SFPR'!$A$5:$M$361,13,FALSE)</f>
        <v>0</v>
      </c>
      <c r="L58" s="5">
        <f>VLOOKUP(A58,'Detail SFPR'!$A$5:$N$360,14,FALSE)</f>
        <v>64372.839599999999</v>
      </c>
      <c r="M58" s="5">
        <f>VLOOKUP(A58,'Detail SFPR'!$A$5:$T$360,20,FALSE)</f>
        <v>0</v>
      </c>
      <c r="N58" s="5">
        <f>VLOOKUP(A58,'Detail SFPR'!$A$5:$U$360,21,FALSE)</f>
        <v>6437.2839599999998</v>
      </c>
      <c r="O58" s="5">
        <f>VLOOKUP(A58,'Detail SFPR'!$A$5:$V$361,22,FALSE)</f>
        <v>157532.92339134178</v>
      </c>
      <c r="P58" s="5">
        <f t="shared" si="3"/>
        <v>1870730.6525298106</v>
      </c>
      <c r="Q58" s="5">
        <f>VLOOKUP(A58,QualitySupport!$A$5:$I$360,9,FALSE)</f>
        <v>0</v>
      </c>
      <c r="R58" s="5">
        <v>0</v>
      </c>
      <c r="S58" s="5">
        <v>0</v>
      </c>
      <c r="T58" s="5">
        <f t="shared" si="1"/>
        <v>0</v>
      </c>
      <c r="U58" s="5">
        <f t="shared" si="2"/>
        <v>1870730.6525298106</v>
      </c>
      <c r="V58" s="5">
        <v>69831.759999999995</v>
      </c>
    </row>
    <row r="59" spans="1:22">
      <c r="A59" t="s">
        <v>209</v>
      </c>
      <c r="B59" t="s">
        <v>1861</v>
      </c>
      <c r="C59" t="s">
        <v>93</v>
      </c>
      <c r="D59" s="12" t="s">
        <v>1070</v>
      </c>
      <c r="E59" s="5">
        <f>VLOOKUP(A59,'Detail SFPR'!$A$5:$E$360,5,FALSE)</f>
        <v>1511068.7146079028</v>
      </c>
      <c r="F59" s="5">
        <f>VLOOKUP(A59,'Detail SFPR'!$A$5:$F$360,6,FALSE)</f>
        <v>83796.010000000009</v>
      </c>
      <c r="G59" s="5">
        <f>VLOOKUP(A59,'Detail SFPR'!$A$5:$G$360,7,FALSE)</f>
        <v>164066.33483891826</v>
      </c>
      <c r="H59" s="5">
        <f>VLOOKUP(A59,'Detail SFPR'!$A$5:$H$360,8,FALSE)</f>
        <v>106404.99485731316</v>
      </c>
      <c r="I59" s="5">
        <f>VLOOKUP(A59,'Detail SFPR'!$A$5:$I$360,9,FALSE)</f>
        <v>0</v>
      </c>
      <c r="J59" s="5">
        <f t="shared" si="0"/>
        <v>1865336.0543041341</v>
      </c>
      <c r="K59" s="5">
        <f>VLOOKUP(A59,'Detail SFPR'!$A$5:$M$361,13,FALSE)</f>
        <v>0</v>
      </c>
      <c r="L59" s="5">
        <f>VLOOKUP(A59,'Detail SFPR'!$A$5:$N$360,14,FALSE)</f>
        <v>75975.8364</v>
      </c>
      <c r="M59" s="5">
        <f>VLOOKUP(A59,'Detail SFPR'!$A$5:$T$360,20,FALSE)</f>
        <v>0</v>
      </c>
      <c r="N59" s="5">
        <f>VLOOKUP(A59,'Detail SFPR'!$A$5:$U$360,21,FALSE)</f>
        <v>7597.5836400000007</v>
      </c>
      <c r="O59" s="5">
        <f>VLOOKUP(A59,'Detail SFPR'!$A$5:$V$361,22,FALSE)</f>
        <v>185927.72494681622</v>
      </c>
      <c r="P59" s="5">
        <f t="shared" si="3"/>
        <v>2134837.1992909503</v>
      </c>
      <c r="Q59" s="5">
        <f>VLOOKUP(A59,QualitySupport!$A$5:$I$360,9,FALSE)</f>
        <v>0</v>
      </c>
      <c r="R59" s="5">
        <v>0</v>
      </c>
      <c r="S59" s="5">
        <v>0</v>
      </c>
      <c r="T59" s="5">
        <f t="shared" si="1"/>
        <v>0</v>
      </c>
      <c r="U59" s="5">
        <f t="shared" si="2"/>
        <v>2134837.1992909503</v>
      </c>
      <c r="V59" s="5">
        <v>63083.76</v>
      </c>
    </row>
    <row r="60" spans="1:22">
      <c r="A60" t="s">
        <v>211</v>
      </c>
      <c r="B60" t="s">
        <v>1862</v>
      </c>
      <c r="C60" t="s">
        <v>75</v>
      </c>
      <c r="D60" s="12" t="s">
        <v>1070</v>
      </c>
      <c r="E60" s="5">
        <f>VLOOKUP(A60,'Detail SFPR'!$A$5:$E$360,5,FALSE)</f>
        <v>2107097.3702235734</v>
      </c>
      <c r="F60" s="5">
        <f>VLOOKUP(A60,'Detail SFPR'!$A$5:$F$360,6,FALSE)</f>
        <v>272336.43</v>
      </c>
      <c r="G60" s="5">
        <f>VLOOKUP(A60,'Detail SFPR'!$A$5:$G$360,7,FALSE)</f>
        <v>194123.99723708525</v>
      </c>
      <c r="H60" s="5">
        <f>VLOOKUP(A60,'Detail SFPR'!$A$5:$H$360,8,FALSE)</f>
        <v>3899.1056910000007</v>
      </c>
      <c r="I60" s="5">
        <f>VLOOKUP(A60,'Detail SFPR'!$A$5:$I$360,9,FALSE)</f>
        <v>180670.84091498202</v>
      </c>
      <c r="J60" s="5">
        <f t="shared" si="0"/>
        <v>2758127.7440666407</v>
      </c>
      <c r="K60" s="5">
        <f>VLOOKUP(A60,'Detail SFPR'!$A$5:$M$361,13,FALSE)</f>
        <v>0</v>
      </c>
      <c r="L60" s="5">
        <f>VLOOKUP(A60,'Detail SFPR'!$A$5:$N$360,14,FALSE)</f>
        <v>101718.6404</v>
      </c>
      <c r="M60" s="5">
        <f>VLOOKUP(A60,'Detail SFPR'!$A$5:$T$360,20,FALSE)</f>
        <v>0</v>
      </c>
      <c r="N60" s="5">
        <f>VLOOKUP(A60,'Detail SFPR'!$A$5:$U$360,21,FALSE)</f>
        <v>10171.86404</v>
      </c>
      <c r="O60" s="5">
        <f>VLOOKUP(A60,'Detail SFPR'!$A$5:$V$361,22,FALSE)</f>
        <v>248925.39905299823</v>
      </c>
      <c r="P60" s="5">
        <f t="shared" si="3"/>
        <v>3118943.6475596386</v>
      </c>
      <c r="Q60" s="5">
        <f>VLOOKUP(A60,QualitySupport!$A$5:$I$360,9,FALSE)</f>
        <v>0</v>
      </c>
      <c r="R60" s="5">
        <v>0</v>
      </c>
      <c r="S60" s="5">
        <v>0</v>
      </c>
      <c r="T60" s="5">
        <f t="shared" si="1"/>
        <v>0</v>
      </c>
      <c r="U60" s="5">
        <f t="shared" si="2"/>
        <v>3118943.6475596386</v>
      </c>
      <c r="V60" s="5">
        <v>81888.740000000005</v>
      </c>
    </row>
    <row r="61" spans="1:22">
      <c r="A61" t="s">
        <v>213</v>
      </c>
      <c r="B61" t="s">
        <v>1863</v>
      </c>
      <c r="C61" t="s">
        <v>72</v>
      </c>
      <c r="D61" s="12" t="s">
        <v>1070</v>
      </c>
      <c r="E61" s="5">
        <f>VLOOKUP(A61,'Detail SFPR'!$A$5:$E$360,5,FALSE)</f>
        <v>1630360.909233876</v>
      </c>
      <c r="F61" s="5">
        <f>VLOOKUP(A61,'Detail SFPR'!$A$5:$F$360,6,FALSE)</f>
        <v>76413.16</v>
      </c>
      <c r="G61" s="5">
        <f>VLOOKUP(A61,'Detail SFPR'!$A$5:$G$360,7,FALSE)</f>
        <v>193635.54402143319</v>
      </c>
      <c r="H61" s="5">
        <f>VLOOKUP(A61,'Detail SFPR'!$A$5:$H$360,8,FALSE)</f>
        <v>0</v>
      </c>
      <c r="I61" s="5">
        <f>VLOOKUP(A61,'Detail SFPR'!$A$5:$I$360,9,FALSE)</f>
        <v>0</v>
      </c>
      <c r="J61" s="5">
        <f t="shared" si="0"/>
        <v>1900409.6132553092</v>
      </c>
      <c r="K61" s="5">
        <f>VLOOKUP(A61,'Detail SFPR'!$A$5:$M$361,13,FALSE)</f>
        <v>197902.64</v>
      </c>
      <c r="L61" s="5">
        <f>VLOOKUP(A61,'Detail SFPR'!$A$5:$N$360,14,FALSE)</f>
        <v>78702.222000000009</v>
      </c>
      <c r="M61" s="5">
        <f>VLOOKUP(A61,'Detail SFPR'!$A$5:$T$360,20,FALSE)</f>
        <v>0</v>
      </c>
      <c r="N61" s="5">
        <f>VLOOKUP(A61,'Detail SFPR'!$A$5:$U$360,21,FALSE)</f>
        <v>7870.2222000000002</v>
      </c>
      <c r="O61" s="5">
        <f>VLOOKUP(A61,'Detail SFPR'!$A$5:$V$361,22,FALSE)</f>
        <v>192599.72351840104</v>
      </c>
      <c r="P61" s="5">
        <f t="shared" si="3"/>
        <v>2377484.4209737103</v>
      </c>
      <c r="Q61" s="5">
        <f>VLOOKUP(A61,QualitySupport!$A$5:$I$360,9,FALSE)</f>
        <v>0</v>
      </c>
      <c r="R61" s="5">
        <v>0</v>
      </c>
      <c r="S61" s="5">
        <v>0</v>
      </c>
      <c r="T61" s="5">
        <f t="shared" si="1"/>
        <v>0</v>
      </c>
      <c r="U61" s="5">
        <f t="shared" si="2"/>
        <v>2377484.4209737103</v>
      </c>
      <c r="V61" s="5">
        <v>71679.460000000006</v>
      </c>
    </row>
    <row r="62" spans="1:22">
      <c r="A62" t="s">
        <v>215</v>
      </c>
      <c r="B62" t="s">
        <v>1864</v>
      </c>
      <c r="C62" t="s">
        <v>72</v>
      </c>
      <c r="D62" s="12" t="s">
        <v>1070</v>
      </c>
      <c r="E62" s="5">
        <f>VLOOKUP(A62,'Detail SFPR'!$A$5:$E$360,5,FALSE)</f>
        <v>1169307.2189359728</v>
      </c>
      <c r="F62" s="5">
        <f>VLOOKUP(A62,'Detail SFPR'!$A$5:$F$360,6,FALSE)</f>
        <v>148847.17773200001</v>
      </c>
      <c r="G62" s="5">
        <f>VLOOKUP(A62,'Detail SFPR'!$A$5:$G$360,7,FALSE)</f>
        <v>159357.98626795519</v>
      </c>
      <c r="H62" s="5">
        <f>VLOOKUP(A62,'Detail SFPR'!$A$5:$H$360,8,FALSE)</f>
        <v>8147.836391100589</v>
      </c>
      <c r="I62" s="5">
        <f>VLOOKUP(A62,'Detail SFPR'!$A$5:$I$360,9,FALSE)</f>
        <v>326980.11889868038</v>
      </c>
      <c r="J62" s="5">
        <f t="shared" si="0"/>
        <v>1812640.338225709</v>
      </c>
      <c r="K62" s="5">
        <f>VLOOKUP(A62,'Detail SFPR'!$A$5:$M$361,13,FALSE)</f>
        <v>0</v>
      </c>
      <c r="L62" s="5">
        <f>VLOOKUP(A62,'Detail SFPR'!$A$5:$N$360,14,FALSE)</f>
        <v>61059.254399999998</v>
      </c>
      <c r="M62" s="5">
        <f>VLOOKUP(A62,'Detail SFPR'!$A$5:$T$360,20,FALSE)</f>
        <v>0</v>
      </c>
      <c r="N62" s="5">
        <f>VLOOKUP(A62,'Detail SFPR'!$A$5:$U$360,21,FALSE)</f>
        <v>6105.92544</v>
      </c>
      <c r="O62" s="5">
        <f>VLOOKUP(A62,'Detail SFPR'!$A$5:$V$361,22,FALSE)</f>
        <v>149423.93260103519</v>
      </c>
      <c r="P62" s="5">
        <f t="shared" si="3"/>
        <v>2029229.450666744</v>
      </c>
      <c r="Q62" s="5">
        <f>VLOOKUP(A62,QualitySupport!$A$5:$I$360,9,FALSE)</f>
        <v>0</v>
      </c>
      <c r="R62" s="5">
        <v>0</v>
      </c>
      <c r="S62" s="5">
        <v>0</v>
      </c>
      <c r="T62" s="5">
        <f t="shared" si="1"/>
        <v>0</v>
      </c>
      <c r="U62" s="5">
        <f t="shared" si="2"/>
        <v>2029229.450666744</v>
      </c>
      <c r="V62" s="5">
        <v>57564.86</v>
      </c>
    </row>
    <row r="63" spans="1:22">
      <c r="A63" t="s">
        <v>217</v>
      </c>
      <c r="B63" t="s">
        <v>1865</v>
      </c>
      <c r="C63" t="s">
        <v>68</v>
      </c>
      <c r="D63" s="12" t="s">
        <v>1070</v>
      </c>
      <c r="E63" s="5">
        <f>VLOOKUP(A63,'Detail SFPR'!$A$5:$E$360,5,FALSE)</f>
        <v>3113664.7852287991</v>
      </c>
      <c r="F63" s="5">
        <f>VLOOKUP(A63,'Detail SFPR'!$A$5:$F$360,6,FALSE)</f>
        <v>123502.45</v>
      </c>
      <c r="G63" s="5">
        <f>VLOOKUP(A63,'Detail SFPR'!$A$5:$G$360,7,FALSE)</f>
        <v>298286.85577594902</v>
      </c>
      <c r="H63" s="5">
        <f>VLOOKUP(A63,'Detail SFPR'!$A$5:$H$360,8,FALSE)</f>
        <v>4745.6986061986809</v>
      </c>
      <c r="I63" s="5">
        <f>VLOOKUP(A63,'Detail SFPR'!$A$5:$I$360,9,FALSE)</f>
        <v>144862.11524318703</v>
      </c>
      <c r="J63" s="5">
        <f t="shared" si="0"/>
        <v>3685061.9048541342</v>
      </c>
      <c r="K63" s="5">
        <f>VLOOKUP(A63,'Detail SFPR'!$A$5:$M$361,13,FALSE)</f>
        <v>379759.12</v>
      </c>
      <c r="L63" s="5">
        <f>VLOOKUP(A63,'Detail SFPR'!$A$5:$N$360,14,FALSE)</f>
        <v>149037.182</v>
      </c>
      <c r="M63" s="5">
        <f>VLOOKUP(A63,'Detail SFPR'!$A$5:$T$360,20,FALSE)</f>
        <v>0</v>
      </c>
      <c r="N63" s="5">
        <f>VLOOKUP(A63,'Detail SFPR'!$A$5:$U$360,21,FALSE)</f>
        <v>14903.718200000001</v>
      </c>
      <c r="O63" s="5">
        <f>VLOOKUP(A63,'Detail SFPR'!$A$5:$V$361,22,FALSE)</f>
        <v>364723.12112308101</v>
      </c>
      <c r="P63" s="5">
        <f t="shared" si="3"/>
        <v>4593485.0461772149</v>
      </c>
      <c r="Q63" s="5">
        <f>VLOOKUP(A63,QualitySupport!$A$5:$I$360,9,FALSE)</f>
        <v>0</v>
      </c>
      <c r="R63" s="5">
        <v>0</v>
      </c>
      <c r="S63" s="5">
        <v>0</v>
      </c>
      <c r="T63" s="5">
        <f t="shared" si="1"/>
        <v>0</v>
      </c>
      <c r="U63" s="5">
        <f t="shared" si="2"/>
        <v>4593485.0461772149</v>
      </c>
      <c r="V63" s="5">
        <v>132019.04999999999</v>
      </c>
    </row>
    <row r="64" spans="1:22">
      <c r="A64" t="s">
        <v>219</v>
      </c>
      <c r="B64" t="s">
        <v>1866</v>
      </c>
      <c r="C64" t="s">
        <v>80</v>
      </c>
      <c r="D64" s="12" t="s">
        <v>1070</v>
      </c>
      <c r="E64" s="5">
        <f>VLOOKUP(A64,'Detail SFPR'!$A$5:$E$360,5,FALSE)</f>
        <v>2217071.7023224807</v>
      </c>
      <c r="F64" s="5">
        <f>VLOOKUP(A64,'Detail SFPR'!$A$5:$F$360,6,FALSE)</f>
        <v>224928.52</v>
      </c>
      <c r="G64" s="5">
        <f>VLOOKUP(A64,'Detail SFPR'!$A$5:$G$360,7,FALSE)</f>
        <v>288846.93909313355</v>
      </c>
      <c r="H64" s="5">
        <f>VLOOKUP(A64,'Detail SFPR'!$A$5:$H$360,8,FALSE)</f>
        <v>71519.127672690433</v>
      </c>
      <c r="I64" s="5">
        <f>VLOOKUP(A64,'Detail SFPR'!$A$5:$I$360,9,FALSE)</f>
        <v>111329.92561965306</v>
      </c>
      <c r="J64" s="5">
        <f t="shared" si="0"/>
        <v>2913696.2147079576</v>
      </c>
      <c r="K64" s="5">
        <f>VLOOKUP(A64,'Detail SFPR'!$A$5:$M$361,13,FALSE)</f>
        <v>0</v>
      </c>
      <c r="L64" s="5">
        <f>VLOOKUP(A64,'Detail SFPR'!$A$5:$N$360,14,FALSE)</f>
        <v>107429.9636</v>
      </c>
      <c r="M64" s="5">
        <f>VLOOKUP(A64,'Detail SFPR'!$A$5:$T$360,20,FALSE)</f>
        <v>0</v>
      </c>
      <c r="N64" s="5">
        <f>VLOOKUP(A64,'Detail SFPR'!$A$5:$U$360,21,FALSE)</f>
        <v>10742.996359999999</v>
      </c>
      <c r="O64" s="5">
        <f>VLOOKUP(A64,'Detail SFPR'!$A$5:$V$361,22,FALSE)</f>
        <v>262902.12348708377</v>
      </c>
      <c r="P64" s="5">
        <f t="shared" si="3"/>
        <v>3294771.2981550414</v>
      </c>
      <c r="Q64" s="5">
        <f>VLOOKUP(A64,QualitySupport!$A$5:$I$360,9,FALSE)</f>
        <v>0</v>
      </c>
      <c r="R64" s="5">
        <v>0</v>
      </c>
      <c r="S64" s="5">
        <v>0</v>
      </c>
      <c r="T64" s="5">
        <f t="shared" si="1"/>
        <v>0</v>
      </c>
      <c r="U64" s="5">
        <f t="shared" si="2"/>
        <v>3294771.2981550414</v>
      </c>
      <c r="V64" s="5">
        <v>111660.12</v>
      </c>
    </row>
    <row r="65" spans="1:22">
      <c r="A65" t="s">
        <v>221</v>
      </c>
      <c r="B65" t="s">
        <v>222</v>
      </c>
      <c r="C65" t="s">
        <v>68</v>
      </c>
      <c r="D65" s="12" t="s">
        <v>1070</v>
      </c>
      <c r="E65" s="5">
        <f>VLOOKUP(A65,'Detail SFPR'!$A$5:$E$360,5,FALSE)</f>
        <v>3064408.2488473514</v>
      </c>
      <c r="F65" s="5">
        <f>VLOOKUP(A65,'Detail SFPR'!$A$5:$F$360,6,FALSE)</f>
        <v>217519.03999999998</v>
      </c>
      <c r="G65" s="5">
        <f>VLOOKUP(A65,'Detail SFPR'!$A$5:$G$360,7,FALSE)</f>
        <v>552733.67801323836</v>
      </c>
      <c r="H65" s="5">
        <f>VLOOKUP(A65,'Detail SFPR'!$A$5:$H$360,8,FALSE)</f>
        <v>1255.6446020954943</v>
      </c>
      <c r="I65" s="5">
        <f>VLOOKUP(A65,'Detail SFPR'!$A$5:$I$360,9,FALSE)</f>
        <v>0</v>
      </c>
      <c r="J65" s="5">
        <f t="shared" si="0"/>
        <v>3835916.6114626853</v>
      </c>
      <c r="K65" s="5">
        <f>VLOOKUP(A65,'Detail SFPR'!$A$5:$M$361,13,FALSE)</f>
        <v>0</v>
      </c>
      <c r="L65" s="5">
        <f>VLOOKUP(A65,'Detail SFPR'!$A$5:$N$360,14,FALSE)</f>
        <v>148792.6384</v>
      </c>
      <c r="M65" s="5">
        <f>VLOOKUP(A65,'Detail SFPR'!$A$5:$T$360,20,FALSE)</f>
        <v>0</v>
      </c>
      <c r="N65" s="5">
        <f>VLOOKUP(A65,'Detail SFPR'!$A$5:$U$360,21,FALSE)</f>
        <v>14879.26384</v>
      </c>
      <c r="O65" s="5">
        <f>VLOOKUP(A65,'Detail SFPR'!$A$5:$V$361,22,FALSE)</f>
        <v>364124.67512560717</v>
      </c>
      <c r="P65" s="5">
        <f t="shared" si="3"/>
        <v>4363713.1888282923</v>
      </c>
      <c r="Q65" s="5">
        <f>VLOOKUP(A65,QualitySupport!$A$5:$I$360,9,FALSE)</f>
        <v>0</v>
      </c>
      <c r="R65" s="5">
        <v>0</v>
      </c>
      <c r="S65" s="5">
        <v>0</v>
      </c>
      <c r="T65" s="5">
        <f t="shared" si="1"/>
        <v>0</v>
      </c>
      <c r="U65" s="5">
        <f t="shared" si="2"/>
        <v>4363713.1888282923</v>
      </c>
      <c r="V65" s="5">
        <v>184340.57</v>
      </c>
    </row>
    <row r="66" spans="1:22">
      <c r="A66" t="s">
        <v>223</v>
      </c>
      <c r="B66" t="s">
        <v>224</v>
      </c>
      <c r="C66" t="s">
        <v>108</v>
      </c>
      <c r="D66" s="12" t="s">
        <v>1070</v>
      </c>
      <c r="E66" s="5">
        <f>VLOOKUP(A66,'Detail SFPR'!$A$5:$E$360,5,FALSE)</f>
        <v>3602692.1314431815</v>
      </c>
      <c r="F66" s="5">
        <f>VLOOKUP(A66,'Detail SFPR'!$A$5:$F$360,6,FALSE)</f>
        <v>669997.06803111336</v>
      </c>
      <c r="G66" s="5">
        <f>VLOOKUP(A66,'Detail SFPR'!$A$5:$G$360,7,FALSE)</f>
        <v>624447.62783844245</v>
      </c>
      <c r="H66" s="5">
        <f>VLOOKUP(A66,'Detail SFPR'!$A$5:$H$360,8,FALSE)</f>
        <v>64028.492936883733</v>
      </c>
      <c r="I66" s="5">
        <f>VLOOKUP(A66,'Detail SFPR'!$A$5:$I$360,9,FALSE)</f>
        <v>0</v>
      </c>
      <c r="J66" s="5">
        <f t="shared" si="0"/>
        <v>4961165.3202496208</v>
      </c>
      <c r="K66" s="5">
        <f>VLOOKUP(A66,'Detail SFPR'!$A$5:$M$361,13,FALSE)</f>
        <v>0</v>
      </c>
      <c r="L66" s="5">
        <f>VLOOKUP(A66,'Detail SFPR'!$A$5:$N$360,14,FALSE)</f>
        <v>175152.54359999998</v>
      </c>
      <c r="M66" s="5">
        <f>VLOOKUP(A66,'Detail SFPR'!$A$5:$T$360,20,FALSE)</f>
        <v>0</v>
      </c>
      <c r="N66" s="5">
        <f>VLOOKUP(A66,'Detail SFPR'!$A$5:$U$360,21,FALSE)</f>
        <v>17515.254359999999</v>
      </c>
      <c r="O66" s="5">
        <f>VLOOKUP(A66,'Detail SFPR'!$A$5:$V$361,22,FALSE)</f>
        <v>428632.5165114738</v>
      </c>
      <c r="P66" s="5">
        <f t="shared" si="3"/>
        <v>5582465.6347210947</v>
      </c>
      <c r="Q66" s="5">
        <f>VLOOKUP(A66,QualitySupport!$A$5:$I$360,9,FALSE)</f>
        <v>0</v>
      </c>
      <c r="R66" s="5">
        <v>0</v>
      </c>
      <c r="S66" s="5">
        <v>0</v>
      </c>
      <c r="T66" s="5">
        <f t="shared" si="1"/>
        <v>0</v>
      </c>
      <c r="U66" s="5">
        <f t="shared" si="2"/>
        <v>5582465.6347210947</v>
      </c>
      <c r="V66" s="5">
        <v>191146.23999999999</v>
      </c>
    </row>
    <row r="67" spans="1:22">
      <c r="A67" t="s">
        <v>225</v>
      </c>
      <c r="B67" t="s">
        <v>1867</v>
      </c>
      <c r="C67" t="s">
        <v>80</v>
      </c>
      <c r="D67" s="12" t="s">
        <v>1070</v>
      </c>
      <c r="E67" s="5">
        <f>VLOOKUP(A67,'Detail SFPR'!$A$5:$E$360,5,FALSE)</f>
        <v>2167516.6610712088</v>
      </c>
      <c r="F67" s="5">
        <f>VLOOKUP(A67,'Detail SFPR'!$A$5:$F$360,6,FALSE)</f>
        <v>171703.12</v>
      </c>
      <c r="G67" s="5">
        <f>VLOOKUP(A67,'Detail SFPR'!$A$5:$G$360,7,FALSE)</f>
        <v>303560.27268191811</v>
      </c>
      <c r="H67" s="5">
        <f>VLOOKUP(A67,'Detail SFPR'!$A$5:$H$360,8,FALSE)</f>
        <v>0</v>
      </c>
      <c r="I67" s="5">
        <f>VLOOKUP(A67,'Detail SFPR'!$A$5:$I$360,9,FALSE)</f>
        <v>154699.05739352535</v>
      </c>
      <c r="J67" s="5">
        <f t="shared" si="0"/>
        <v>2797479.1111466521</v>
      </c>
      <c r="K67" s="5">
        <f>VLOOKUP(A67,'Detail SFPR'!$A$5:$M$361,13,FALSE)</f>
        <v>0</v>
      </c>
      <c r="L67" s="5">
        <f>VLOOKUP(A67,'Detail SFPR'!$A$5:$N$360,14,FALSE)</f>
        <v>104226.29279999998</v>
      </c>
      <c r="M67" s="5">
        <f>VLOOKUP(A67,'Detail SFPR'!$A$5:$T$360,20,FALSE)</f>
        <v>0</v>
      </c>
      <c r="N67" s="5">
        <f>VLOOKUP(A67,'Detail SFPR'!$A$5:$U$360,21,FALSE)</f>
        <v>10422.629279999999</v>
      </c>
      <c r="O67" s="5">
        <f>VLOOKUP(A67,'Detail SFPR'!$A$5:$V$361,22,FALSE)</f>
        <v>255062.11472184237</v>
      </c>
      <c r="P67" s="5">
        <f t="shared" si="3"/>
        <v>3167190.1479484946</v>
      </c>
      <c r="Q67" s="5">
        <f>VLOOKUP(A67,QualitySupport!$A$5:$I$360,9,FALSE)</f>
        <v>0</v>
      </c>
      <c r="R67" s="5">
        <v>0</v>
      </c>
      <c r="S67" s="5">
        <v>0</v>
      </c>
      <c r="T67" s="5">
        <f t="shared" si="1"/>
        <v>0</v>
      </c>
      <c r="U67" s="5">
        <f t="shared" si="2"/>
        <v>3167190.1479484946</v>
      </c>
      <c r="V67" s="5">
        <v>112493.72</v>
      </c>
    </row>
    <row r="68" spans="1:22">
      <c r="A68" t="s">
        <v>227</v>
      </c>
      <c r="B68" t="s">
        <v>228</v>
      </c>
      <c r="C68" t="s">
        <v>93</v>
      </c>
      <c r="D68" s="12" t="s">
        <v>1070</v>
      </c>
      <c r="E68" s="5">
        <f>VLOOKUP(A68,'Detail SFPR'!$A$5:$E$360,5,FALSE)</f>
        <v>2833926.9798200079</v>
      </c>
      <c r="F68" s="5">
        <f>VLOOKUP(A68,'Detail SFPR'!$A$5:$F$360,6,FALSE)</f>
        <v>163295.09</v>
      </c>
      <c r="G68" s="5">
        <f>VLOOKUP(A68,'Detail SFPR'!$A$5:$G$360,7,FALSE)</f>
        <v>408145.48135515512</v>
      </c>
      <c r="H68" s="5">
        <f>VLOOKUP(A68,'Detail SFPR'!$A$5:$H$360,8,FALSE)</f>
        <v>267655.47651214042</v>
      </c>
      <c r="I68" s="5">
        <f>VLOOKUP(A68,'Detail SFPR'!$A$5:$I$360,9,FALSE)</f>
        <v>0</v>
      </c>
      <c r="J68" s="5">
        <f t="shared" si="0"/>
        <v>3673023.0276873037</v>
      </c>
      <c r="K68" s="5">
        <f>VLOOKUP(A68,'Detail SFPR'!$A$5:$M$361,13,FALSE)</f>
        <v>0</v>
      </c>
      <c r="L68" s="5">
        <f>VLOOKUP(A68,'Detail SFPR'!$A$5:$N$360,14,FALSE)</f>
        <v>137988.50719999999</v>
      </c>
      <c r="M68" s="5">
        <f>VLOOKUP(A68,'Detail SFPR'!$A$5:$T$360,20,FALSE)</f>
        <v>0</v>
      </c>
      <c r="N68" s="5">
        <f>VLOOKUP(A68,'Detail SFPR'!$A$5:$U$360,21,FALSE)</f>
        <v>13798.85072</v>
      </c>
      <c r="O68" s="5">
        <f>VLOOKUP(A68,'Detail SFPR'!$A$5:$V$361,22,FALSE)</f>
        <v>337684.85387155757</v>
      </c>
      <c r="P68" s="5">
        <f t="shared" si="3"/>
        <v>4162495.239478861</v>
      </c>
      <c r="Q68" s="5">
        <f>VLOOKUP(A68,QualitySupport!$A$5:$I$360,9,FALSE)</f>
        <v>0</v>
      </c>
      <c r="R68" s="5">
        <v>0</v>
      </c>
      <c r="S68" s="5">
        <v>0</v>
      </c>
      <c r="T68" s="5">
        <f t="shared" si="1"/>
        <v>0</v>
      </c>
      <c r="U68" s="5">
        <f t="shared" si="2"/>
        <v>4162495.239478861</v>
      </c>
      <c r="V68" s="5">
        <v>135786.54999999999</v>
      </c>
    </row>
    <row r="69" spans="1:22">
      <c r="A69" t="s">
        <v>231</v>
      </c>
      <c r="B69" t="s">
        <v>232</v>
      </c>
      <c r="C69" t="s">
        <v>93</v>
      </c>
      <c r="D69" s="12" t="s">
        <v>1070</v>
      </c>
      <c r="E69" s="5">
        <f>VLOOKUP(A69,'Detail SFPR'!$A$5:$E$360,5,FALSE)</f>
        <v>732187.95264556003</v>
      </c>
      <c r="F69" s="5">
        <f>VLOOKUP(A69,'Detail SFPR'!$A$5:$F$360,6,FALSE)</f>
        <v>134532.36633555478</v>
      </c>
      <c r="G69" s="5">
        <f>VLOOKUP(A69,'Detail SFPR'!$A$5:$G$360,7,FALSE)</f>
        <v>127955.06107216816</v>
      </c>
      <c r="H69" s="5">
        <f>VLOOKUP(A69,'Detail SFPR'!$A$5:$H$360,8,FALSE)</f>
        <v>0</v>
      </c>
      <c r="I69" s="5">
        <f>VLOOKUP(A69,'Detail SFPR'!$A$5:$I$360,9,FALSE)</f>
        <v>0</v>
      </c>
      <c r="J69" s="5">
        <f t="shared" ref="J69:J132" si="4">E69+F69+G69+H69+I69</f>
        <v>994675.38005328295</v>
      </c>
      <c r="K69" s="5">
        <f>VLOOKUP(A69,'Detail SFPR'!$A$5:$M$361,13,FALSE)</f>
        <v>0</v>
      </c>
      <c r="L69" s="5">
        <f>VLOOKUP(A69,'Detail SFPR'!$A$5:$N$360,14,FALSE)</f>
        <v>38193.511999999995</v>
      </c>
      <c r="M69" s="5">
        <f>VLOOKUP(A69,'Detail SFPR'!$A$5:$T$360,20,FALSE)</f>
        <v>0</v>
      </c>
      <c r="N69" s="5">
        <f>VLOOKUP(A69,'Detail SFPR'!$A$5:$U$360,21,FALSE)</f>
        <v>3819.3512000000001</v>
      </c>
      <c r="O69" s="5">
        <f>VLOOKUP(A69,'Detail SFPR'!$A$5:$V$361,22,FALSE)</f>
        <v>93466.990695596003</v>
      </c>
      <c r="P69" s="5">
        <f t="shared" si="3"/>
        <v>1130155.2339488789</v>
      </c>
      <c r="Q69" s="5">
        <f>VLOOKUP(A69,QualitySupport!$A$5:$I$360,9,FALSE)</f>
        <v>0</v>
      </c>
      <c r="R69" s="5">
        <v>0</v>
      </c>
      <c r="S69" s="5">
        <v>0</v>
      </c>
      <c r="T69" s="5">
        <f t="shared" ref="T69:T132" si="5">R69+S69</f>
        <v>0</v>
      </c>
      <c r="U69" s="5">
        <f t="shared" ref="U69:U132" si="6">P69+T69</f>
        <v>1130155.2339488789</v>
      </c>
      <c r="V69" s="5">
        <v>46628.52</v>
      </c>
    </row>
    <row r="70" spans="1:22">
      <c r="A70" t="s">
        <v>233</v>
      </c>
      <c r="B70" t="s">
        <v>234</v>
      </c>
      <c r="C70" t="s">
        <v>80</v>
      </c>
      <c r="D70" s="12" t="s">
        <v>1070</v>
      </c>
      <c r="E70" s="5">
        <f>VLOOKUP(A70,'Detail SFPR'!$A$5:$E$360,5,FALSE)</f>
        <v>647350.95486959373</v>
      </c>
      <c r="F70" s="5">
        <f>VLOOKUP(A70,'Detail SFPR'!$A$5:$F$360,6,FALSE)</f>
        <v>100636.59</v>
      </c>
      <c r="G70" s="5">
        <f>VLOOKUP(A70,'Detail SFPR'!$A$5:$G$360,7,FALSE)</f>
        <v>125687.95192421468</v>
      </c>
      <c r="H70" s="5">
        <f>VLOOKUP(A70,'Detail SFPR'!$A$5:$H$360,8,FALSE)</f>
        <v>0</v>
      </c>
      <c r="I70" s="5">
        <f>VLOOKUP(A70,'Detail SFPR'!$A$5:$I$360,9,FALSE)</f>
        <v>0</v>
      </c>
      <c r="J70" s="5">
        <f t="shared" si="4"/>
        <v>873675.49679380842</v>
      </c>
      <c r="K70" s="5">
        <f>VLOOKUP(A70,'Detail SFPR'!$A$5:$M$361,13,FALSE)</f>
        <v>0</v>
      </c>
      <c r="L70" s="5">
        <f>VLOOKUP(A70,'Detail SFPR'!$A$5:$N$360,14,FALSE)</f>
        <v>33834.453600000001</v>
      </c>
      <c r="M70" s="5">
        <f>VLOOKUP(A70,'Detail SFPR'!$A$5:$T$360,20,FALSE)</f>
        <v>0</v>
      </c>
      <c r="N70" s="5">
        <f>VLOOKUP(A70,'Detail SFPR'!$A$5:$U$360,21,FALSE)</f>
        <v>3383.4453600000002</v>
      </c>
      <c r="O70" s="5">
        <f>VLOOKUP(A70,'Detail SFPR'!$A$5:$V$361,22,FALSE)</f>
        <v>82799.522594878814</v>
      </c>
      <c r="P70" s="5">
        <f t="shared" ref="P70:P133" si="7">J70+K70+L70+M70+N70+O70</f>
        <v>993692.91834868724</v>
      </c>
      <c r="Q70" s="5">
        <f>VLOOKUP(A70,QualitySupport!$A$5:$I$360,9,FALSE)</f>
        <v>0</v>
      </c>
      <c r="R70" s="5">
        <v>0</v>
      </c>
      <c r="S70" s="5">
        <v>0</v>
      </c>
      <c r="T70" s="5">
        <f t="shared" si="5"/>
        <v>0</v>
      </c>
      <c r="U70" s="5">
        <f t="shared" si="6"/>
        <v>993692.91834868724</v>
      </c>
      <c r="V70" s="5">
        <v>43863.9</v>
      </c>
    </row>
    <row r="71" spans="1:22">
      <c r="A71" t="s">
        <v>235</v>
      </c>
      <c r="B71" t="s">
        <v>1868</v>
      </c>
      <c r="C71" t="s">
        <v>93</v>
      </c>
      <c r="D71" s="12" t="s">
        <v>1070</v>
      </c>
      <c r="E71" s="5">
        <f>VLOOKUP(A71,'Detail SFPR'!$A$5:$E$360,5,FALSE)</f>
        <v>706856.17692612554</v>
      </c>
      <c r="F71" s="5">
        <f>VLOOKUP(A71,'Detail SFPR'!$A$5:$F$360,6,FALSE)</f>
        <v>21727.96</v>
      </c>
      <c r="G71" s="5">
        <f>VLOOKUP(A71,'Detail SFPR'!$A$5:$G$360,7,FALSE)</f>
        <v>125042.14279354438</v>
      </c>
      <c r="H71" s="5">
        <f>VLOOKUP(A71,'Detail SFPR'!$A$5:$H$360,8,FALSE)</f>
        <v>41830.836368277385</v>
      </c>
      <c r="I71" s="5">
        <f>VLOOKUP(A71,'Detail SFPR'!$A$5:$I$360,9,FALSE)</f>
        <v>32976.203272925763</v>
      </c>
      <c r="J71" s="5">
        <f t="shared" si="4"/>
        <v>928433.31936087308</v>
      </c>
      <c r="K71" s="5">
        <f>VLOOKUP(A71,'Detail SFPR'!$A$5:$M$361,13,FALSE)</f>
        <v>0</v>
      </c>
      <c r="L71" s="5">
        <f>VLOOKUP(A71,'Detail SFPR'!$A$5:$N$360,14,FALSE)</f>
        <v>33660.605600000003</v>
      </c>
      <c r="M71" s="5">
        <f>VLOOKUP(A71,'Detail SFPR'!$A$5:$T$360,20,FALSE)</f>
        <v>0</v>
      </c>
      <c r="N71" s="5">
        <f>VLOOKUP(A71,'Detail SFPR'!$A$5:$U$360,21,FALSE)</f>
        <v>3366.0605600000004</v>
      </c>
      <c r="O71" s="5">
        <f>VLOOKUP(A71,'Detail SFPR'!$A$5:$V$361,22,FALSE)</f>
        <v>82374.082551594809</v>
      </c>
      <c r="P71" s="5">
        <f t="shared" si="7"/>
        <v>1047834.0680724679</v>
      </c>
      <c r="Q71" s="5">
        <f>VLOOKUP(A71,QualitySupport!$A$5:$I$360,9,FALSE)</f>
        <v>0</v>
      </c>
      <c r="R71" s="5">
        <v>0</v>
      </c>
      <c r="S71" s="5">
        <v>0</v>
      </c>
      <c r="T71" s="5">
        <f t="shared" si="5"/>
        <v>0</v>
      </c>
      <c r="U71" s="5">
        <f t="shared" si="6"/>
        <v>1047834.0680724679</v>
      </c>
      <c r="V71" s="5">
        <v>55082.1</v>
      </c>
    </row>
    <row r="72" spans="1:22">
      <c r="A72" t="s">
        <v>237</v>
      </c>
      <c r="B72" t="s">
        <v>1869</v>
      </c>
      <c r="C72" t="s">
        <v>239</v>
      </c>
      <c r="D72" s="12" t="s">
        <v>1070</v>
      </c>
      <c r="E72" s="5">
        <f>VLOOKUP(A72,'Detail SFPR'!$A$5:$E$360,5,FALSE)</f>
        <v>1879240.2464156984</v>
      </c>
      <c r="F72" s="5">
        <f>VLOOKUP(A72,'Detail SFPR'!$A$5:$F$360,6,FALSE)</f>
        <v>466719.81</v>
      </c>
      <c r="G72" s="5">
        <f>VLOOKUP(A72,'Detail SFPR'!$A$5:$G$360,7,FALSE)</f>
        <v>146629.59926061356</v>
      </c>
      <c r="H72" s="5">
        <f>VLOOKUP(A72,'Detail SFPR'!$A$5:$H$360,8,FALSE)</f>
        <v>3033.7366410000004</v>
      </c>
      <c r="I72" s="5">
        <f>VLOOKUP(A72,'Detail SFPR'!$A$5:$I$360,9,FALSE)</f>
        <v>0</v>
      </c>
      <c r="J72" s="5">
        <f t="shared" si="4"/>
        <v>2495623.3923173118</v>
      </c>
      <c r="K72" s="5">
        <f>VLOOKUP(A72,'Detail SFPR'!$A$5:$M$361,13,FALSE)</f>
        <v>0</v>
      </c>
      <c r="L72" s="5">
        <f>VLOOKUP(A72,'Detail SFPR'!$A$5:$N$360,14,FALSE)</f>
        <v>90875.75480000001</v>
      </c>
      <c r="M72" s="5">
        <f>VLOOKUP(A72,'Detail SFPR'!$A$5:$T$360,20,FALSE)</f>
        <v>0</v>
      </c>
      <c r="N72" s="5">
        <f>VLOOKUP(A72,'Detail SFPR'!$A$5:$U$360,21,FALSE)</f>
        <v>9087.5754799999995</v>
      </c>
      <c r="O72" s="5">
        <f>VLOOKUP(A72,'Detail SFPR'!$A$5:$V$361,22,FALSE)</f>
        <v>222390.73820566342</v>
      </c>
      <c r="P72" s="5">
        <f t="shared" si="7"/>
        <v>2817977.4608029756</v>
      </c>
      <c r="Q72" s="5">
        <f>VLOOKUP(A72,QualitySupport!$A$5:$I$360,9,FALSE)</f>
        <v>0</v>
      </c>
      <c r="R72" s="5">
        <v>0</v>
      </c>
      <c r="S72" s="5">
        <v>0</v>
      </c>
      <c r="T72" s="5">
        <f t="shared" si="5"/>
        <v>0</v>
      </c>
      <c r="U72" s="5">
        <f t="shared" si="6"/>
        <v>2817977.4608029756</v>
      </c>
      <c r="V72" s="5">
        <v>79407.48</v>
      </c>
    </row>
    <row r="73" spans="1:22">
      <c r="A73" t="s">
        <v>240</v>
      </c>
      <c r="B73" t="s">
        <v>1870</v>
      </c>
      <c r="C73" t="s">
        <v>68</v>
      </c>
      <c r="D73" s="12" t="s">
        <v>1070</v>
      </c>
      <c r="E73" s="5">
        <f>VLOOKUP(A73,'Detail SFPR'!$A$5:$E$360,5,FALSE)</f>
        <v>2112464.5875500925</v>
      </c>
      <c r="F73" s="5">
        <f>VLOOKUP(A73,'Detail SFPR'!$A$5:$F$360,6,FALSE)</f>
        <v>619285.57000000007</v>
      </c>
      <c r="G73" s="5">
        <f>VLOOKUP(A73,'Detail SFPR'!$A$5:$G$360,7,FALSE)</f>
        <v>292836.24525816285</v>
      </c>
      <c r="H73" s="5">
        <f>VLOOKUP(A73,'Detail SFPR'!$A$5:$H$360,8,FALSE)</f>
        <v>3468.0694880000001</v>
      </c>
      <c r="I73" s="5">
        <f>VLOOKUP(A73,'Detail SFPR'!$A$5:$I$360,9,FALSE)</f>
        <v>0</v>
      </c>
      <c r="J73" s="5">
        <f t="shared" si="4"/>
        <v>3028054.4722962556</v>
      </c>
      <c r="K73" s="5">
        <f>VLOOKUP(A73,'Detail SFPR'!$A$5:$M$361,13,FALSE)</f>
        <v>0</v>
      </c>
      <c r="L73" s="5">
        <f>VLOOKUP(A73,'Detail SFPR'!$A$5:$N$360,14,FALSE)</f>
        <v>102590.83519999999</v>
      </c>
      <c r="M73" s="5">
        <f>VLOOKUP(A73,'Detail SFPR'!$A$5:$T$360,20,FALSE)</f>
        <v>0</v>
      </c>
      <c r="N73" s="5">
        <f>VLOOKUP(A73,'Detail SFPR'!$A$5:$U$360,21,FALSE)</f>
        <v>10259.08352</v>
      </c>
      <c r="O73" s="5">
        <f>VLOOKUP(A73,'Detail SFPR'!$A$5:$V$361,22,FALSE)</f>
        <v>251059.83024268161</v>
      </c>
      <c r="P73" s="5">
        <f t="shared" si="7"/>
        <v>3391964.2212589374</v>
      </c>
      <c r="Q73" s="5">
        <f>VLOOKUP(A73,QualitySupport!$A$5:$I$360,9,FALSE)</f>
        <v>0</v>
      </c>
      <c r="R73" s="5">
        <v>0</v>
      </c>
      <c r="S73" s="5">
        <v>0</v>
      </c>
      <c r="T73" s="5">
        <f t="shared" si="5"/>
        <v>0</v>
      </c>
      <c r="U73" s="5">
        <f t="shared" si="6"/>
        <v>3391964.2212589374</v>
      </c>
      <c r="V73" s="5">
        <v>104851.47</v>
      </c>
    </row>
    <row r="74" spans="1:22">
      <c r="A74" t="s">
        <v>242</v>
      </c>
      <c r="B74" t="s">
        <v>1871</v>
      </c>
      <c r="C74" t="s">
        <v>93</v>
      </c>
      <c r="D74" s="12" t="s">
        <v>1070</v>
      </c>
      <c r="E74" s="5">
        <f>VLOOKUP(A74,'Detail SFPR'!$A$5:$E$360,5,FALSE)</f>
        <v>3697300.6768942201</v>
      </c>
      <c r="F74" s="5">
        <f>VLOOKUP(A74,'Detail SFPR'!$A$5:$F$360,6,FALSE)</f>
        <v>493751.52</v>
      </c>
      <c r="G74" s="5">
        <f>VLOOKUP(A74,'Detail SFPR'!$A$5:$G$360,7,FALSE)</f>
        <v>228026.73494683512</v>
      </c>
      <c r="H74" s="5">
        <f>VLOOKUP(A74,'Detail SFPR'!$A$5:$H$360,8,FALSE)</f>
        <v>269288.75472559</v>
      </c>
      <c r="I74" s="5">
        <f>VLOOKUP(A74,'Detail SFPR'!$A$5:$I$360,9,FALSE)</f>
        <v>0</v>
      </c>
      <c r="J74" s="5">
        <f t="shared" si="4"/>
        <v>4688367.6865666453</v>
      </c>
      <c r="K74" s="5">
        <f>VLOOKUP(A74,'Detail SFPR'!$A$5:$M$361,13,FALSE)</f>
        <v>0</v>
      </c>
      <c r="L74" s="5">
        <f>VLOOKUP(A74,'Detail SFPR'!$A$5:$N$360,14,FALSE)</f>
        <v>181141.47880000001</v>
      </c>
      <c r="M74" s="5">
        <f>VLOOKUP(A74,'Detail SFPR'!$A$5:$T$360,20,FALSE)</f>
        <v>0</v>
      </c>
      <c r="N74" s="5">
        <f>VLOOKUP(A74,'Detail SFPR'!$A$5:$U$360,21,FALSE)</f>
        <v>18114.14788</v>
      </c>
      <c r="O74" s="5">
        <f>VLOOKUP(A74,'Detail SFPR'!$A$5:$V$361,22,FALSE)</f>
        <v>443288.61178270541</v>
      </c>
      <c r="P74" s="5">
        <f t="shared" si="7"/>
        <v>5330911.9250293504</v>
      </c>
      <c r="Q74" s="5">
        <f>VLOOKUP(A74,QualitySupport!$A$5:$I$360,9,FALSE)</f>
        <v>0</v>
      </c>
      <c r="R74" s="5">
        <v>0</v>
      </c>
      <c r="S74" s="5">
        <v>0</v>
      </c>
      <c r="T74" s="5">
        <f t="shared" si="5"/>
        <v>0</v>
      </c>
      <c r="U74" s="5">
        <f t="shared" si="6"/>
        <v>5330911.9250293504</v>
      </c>
      <c r="V74" s="5">
        <v>159645.98000000001</v>
      </c>
    </row>
    <row r="75" spans="1:22">
      <c r="A75" t="s">
        <v>244</v>
      </c>
      <c r="B75" t="s">
        <v>1872</v>
      </c>
      <c r="C75" t="s">
        <v>75</v>
      </c>
      <c r="D75" s="12" t="s">
        <v>1070</v>
      </c>
      <c r="E75" s="5">
        <f>VLOOKUP(A75,'Detail SFPR'!$A$5:$E$360,5,FALSE)</f>
        <v>1588371.0019733389</v>
      </c>
      <c r="F75" s="5">
        <f>VLOOKUP(A75,'Detail SFPR'!$A$5:$F$360,6,FALSE)</f>
        <v>327678.03000000003</v>
      </c>
      <c r="G75" s="5">
        <f>VLOOKUP(A75,'Detail SFPR'!$A$5:$G$360,7,FALSE)</f>
        <v>235096.7513926666</v>
      </c>
      <c r="H75" s="5">
        <f>VLOOKUP(A75,'Detail SFPR'!$A$5:$H$360,8,FALSE)</f>
        <v>1387.9529555081972</v>
      </c>
      <c r="I75" s="5">
        <f>VLOOKUP(A75,'Detail SFPR'!$A$5:$I$360,9,FALSE)</f>
        <v>0</v>
      </c>
      <c r="J75" s="5">
        <f t="shared" si="4"/>
        <v>2152533.7363215135</v>
      </c>
      <c r="K75" s="5">
        <f>VLOOKUP(A75,'Detail SFPR'!$A$5:$M$361,13,FALSE)</f>
        <v>0</v>
      </c>
      <c r="L75" s="5">
        <f>VLOOKUP(A75,'Detail SFPR'!$A$5:$N$360,14,FALSE)</f>
        <v>77099.917200000011</v>
      </c>
      <c r="M75" s="5">
        <f>VLOOKUP(A75,'Detail SFPR'!$A$5:$T$360,20,FALSE)</f>
        <v>0</v>
      </c>
      <c r="N75" s="5">
        <f>VLOOKUP(A75,'Detail SFPR'!$A$5:$U$360,21,FALSE)</f>
        <v>7709.99172</v>
      </c>
      <c r="O75" s="5">
        <f>VLOOKUP(A75,'Detail SFPR'!$A$5:$V$361,22,FALSE)</f>
        <v>188678.57042221262</v>
      </c>
      <c r="P75" s="5">
        <f t="shared" si="7"/>
        <v>2426022.215663726</v>
      </c>
      <c r="Q75" s="5">
        <f>VLOOKUP(A75,QualitySupport!$A$5:$I$360,9,FALSE)</f>
        <v>0</v>
      </c>
      <c r="R75" s="5">
        <v>0</v>
      </c>
      <c r="S75" s="5">
        <v>0</v>
      </c>
      <c r="T75" s="5">
        <f t="shared" si="5"/>
        <v>0</v>
      </c>
      <c r="U75" s="5">
        <f t="shared" si="6"/>
        <v>2426022.215663726</v>
      </c>
      <c r="V75" s="5">
        <v>83417.2</v>
      </c>
    </row>
    <row r="76" spans="1:22">
      <c r="A76" t="s">
        <v>246</v>
      </c>
      <c r="B76" t="s">
        <v>1873</v>
      </c>
      <c r="C76" t="s">
        <v>108</v>
      </c>
      <c r="D76" s="12" t="s">
        <v>1070</v>
      </c>
      <c r="E76" s="5">
        <f>VLOOKUP(A76,'Detail SFPR'!$A$5:$E$360,5,FALSE)</f>
        <v>2215472.7549143322</v>
      </c>
      <c r="F76" s="5">
        <f>VLOOKUP(A76,'Detail SFPR'!$A$5:$F$360,6,FALSE)</f>
        <v>171427.13999999998</v>
      </c>
      <c r="G76" s="5">
        <f>VLOOKUP(A76,'Detail SFPR'!$A$5:$G$360,7,FALSE)</f>
        <v>219141.43637738258</v>
      </c>
      <c r="H76" s="5">
        <f>VLOOKUP(A76,'Detail SFPR'!$A$5:$H$360,8,FALSE)</f>
        <v>62927.623057450241</v>
      </c>
      <c r="I76" s="5">
        <f>VLOOKUP(A76,'Detail SFPR'!$A$5:$I$360,9,FALSE)</f>
        <v>0</v>
      </c>
      <c r="J76" s="5">
        <f t="shared" si="4"/>
        <v>2668968.9543491649</v>
      </c>
      <c r="K76" s="5">
        <f>VLOOKUP(A76,'Detail SFPR'!$A$5:$M$361,13,FALSE)</f>
        <v>0</v>
      </c>
      <c r="L76" s="5">
        <f>VLOOKUP(A76,'Detail SFPR'!$A$5:$N$360,14,FALSE)</f>
        <v>107590.6424</v>
      </c>
      <c r="M76" s="5">
        <f>VLOOKUP(A76,'Detail SFPR'!$A$5:$T$360,20,FALSE)</f>
        <v>0</v>
      </c>
      <c r="N76" s="5">
        <f>VLOOKUP(A76,'Detail SFPR'!$A$5:$U$360,21,FALSE)</f>
        <v>10759.06424</v>
      </c>
      <c r="O76" s="5">
        <f>VLOOKUP(A76,'Detail SFPR'!$A$5:$V$361,22,FALSE)</f>
        <v>263295.33592338924</v>
      </c>
      <c r="P76" s="5">
        <f t="shared" si="7"/>
        <v>3050613.9969125539</v>
      </c>
      <c r="Q76" s="5">
        <f>VLOOKUP(A76,QualitySupport!$A$5:$I$360,9,FALSE)</f>
        <v>0</v>
      </c>
      <c r="R76" s="5">
        <v>0</v>
      </c>
      <c r="S76" s="5">
        <v>0</v>
      </c>
      <c r="T76" s="5">
        <f t="shared" si="5"/>
        <v>0</v>
      </c>
      <c r="U76" s="5">
        <f t="shared" si="6"/>
        <v>3050613.9969125539</v>
      </c>
      <c r="V76" s="5">
        <v>89406.91</v>
      </c>
    </row>
    <row r="77" spans="1:22">
      <c r="A77" t="s">
        <v>248</v>
      </c>
      <c r="B77" t="s">
        <v>1874</v>
      </c>
      <c r="C77" t="s">
        <v>80</v>
      </c>
      <c r="D77" s="12" t="s">
        <v>1070</v>
      </c>
      <c r="E77" s="5">
        <f>VLOOKUP(A77,'Detail SFPR'!$A$5:$E$360,5,FALSE)</f>
        <v>3177392.0091215908</v>
      </c>
      <c r="F77" s="5">
        <f>VLOOKUP(A77,'Detail SFPR'!$A$5:$F$360,6,FALSE)</f>
        <v>250840.38</v>
      </c>
      <c r="G77" s="5">
        <f>VLOOKUP(A77,'Detail SFPR'!$A$5:$G$360,7,FALSE)</f>
        <v>392783.73491810152</v>
      </c>
      <c r="H77" s="5">
        <f>VLOOKUP(A77,'Detail SFPR'!$A$5:$H$360,8,FALSE)</f>
        <v>867.84153300000014</v>
      </c>
      <c r="I77" s="5">
        <f>VLOOKUP(A77,'Detail SFPR'!$A$5:$I$360,9,FALSE)</f>
        <v>46626.548836280555</v>
      </c>
      <c r="J77" s="5">
        <f t="shared" si="4"/>
        <v>3868510.514408973</v>
      </c>
      <c r="K77" s="5">
        <f>VLOOKUP(A77,'Detail SFPR'!$A$5:$M$361,13,FALSE)</f>
        <v>0</v>
      </c>
      <c r="L77" s="5">
        <f>VLOOKUP(A77,'Detail SFPR'!$A$5:$N$360,14,FALSE)</f>
        <v>153926.30120000002</v>
      </c>
      <c r="M77" s="5">
        <f>VLOOKUP(A77,'Detail SFPR'!$A$5:$T$360,20,FALSE)</f>
        <v>0</v>
      </c>
      <c r="N77" s="5">
        <f>VLOOKUP(A77,'Detail SFPR'!$A$5:$U$360,21,FALSE)</f>
        <v>15392.630120000002</v>
      </c>
      <c r="O77" s="5">
        <f>VLOOKUP(A77,'Detail SFPR'!$A$5:$V$361,22,FALSE)</f>
        <v>376687.75162828463</v>
      </c>
      <c r="P77" s="5">
        <f t="shared" si="7"/>
        <v>4414517.1973572578</v>
      </c>
      <c r="Q77" s="5">
        <f>VLOOKUP(A77,QualitySupport!$A$5:$I$360,9,FALSE)</f>
        <v>0</v>
      </c>
      <c r="R77" s="5">
        <v>0</v>
      </c>
      <c r="S77" s="5">
        <v>0</v>
      </c>
      <c r="T77" s="5">
        <f t="shared" si="5"/>
        <v>0</v>
      </c>
      <c r="U77" s="5">
        <f t="shared" si="6"/>
        <v>4414517.1973572578</v>
      </c>
      <c r="V77" s="5">
        <v>144366.25</v>
      </c>
    </row>
    <row r="78" spans="1:22">
      <c r="A78" t="s">
        <v>250</v>
      </c>
      <c r="B78" t="s">
        <v>1875</v>
      </c>
      <c r="C78" t="s">
        <v>93</v>
      </c>
      <c r="D78" s="12" t="s">
        <v>1070</v>
      </c>
      <c r="E78" s="5">
        <f>VLOOKUP(A78,'Detail SFPR'!$A$5:$E$360,5,FALSE)</f>
        <v>2456117.2030953262</v>
      </c>
      <c r="F78" s="5">
        <f>VLOOKUP(A78,'Detail SFPR'!$A$5:$F$360,6,FALSE)</f>
        <v>479424.37</v>
      </c>
      <c r="G78" s="5">
        <f>VLOOKUP(A78,'Detail SFPR'!$A$5:$G$360,7,FALSE)</f>
        <v>270257.6848883733</v>
      </c>
      <c r="H78" s="5">
        <f>VLOOKUP(A78,'Detail SFPR'!$A$5:$H$360,8,FALSE)</f>
        <v>45383.555598243744</v>
      </c>
      <c r="I78" s="5">
        <f>VLOOKUP(A78,'Detail SFPR'!$A$5:$I$360,9,FALSE)</f>
        <v>157148.9778610681</v>
      </c>
      <c r="J78" s="5">
        <f t="shared" si="4"/>
        <v>3408331.7914430113</v>
      </c>
      <c r="K78" s="5">
        <f>VLOOKUP(A78,'Detail SFPR'!$A$5:$M$361,13,FALSE)</f>
        <v>0</v>
      </c>
      <c r="L78" s="5">
        <f>VLOOKUP(A78,'Detail SFPR'!$A$5:$N$360,14,FALSE)</f>
        <v>125894.3624</v>
      </c>
      <c r="M78" s="5">
        <f>VLOOKUP(A78,'Detail SFPR'!$A$5:$T$360,20,FALSE)</f>
        <v>0</v>
      </c>
      <c r="N78" s="5">
        <f>VLOOKUP(A78,'Detail SFPR'!$A$5:$U$360,21,FALSE)</f>
        <v>12589.436239999999</v>
      </c>
      <c r="O78" s="5">
        <f>VLOOKUP(A78,'Detail SFPR'!$A$5:$V$361,22,FALSE)</f>
        <v>308088.11714064924</v>
      </c>
      <c r="P78" s="5">
        <f t="shared" si="7"/>
        <v>3854903.7072236608</v>
      </c>
      <c r="Q78" s="5">
        <f>VLOOKUP(A78,QualitySupport!$A$5:$I$360,9,FALSE)</f>
        <v>0</v>
      </c>
      <c r="R78" s="5">
        <v>0</v>
      </c>
      <c r="S78" s="5">
        <v>0</v>
      </c>
      <c r="T78" s="5">
        <f t="shared" si="5"/>
        <v>0</v>
      </c>
      <c r="U78" s="5">
        <f t="shared" si="6"/>
        <v>3854903.7072236608</v>
      </c>
      <c r="V78" s="5">
        <v>127364.41</v>
      </c>
    </row>
    <row r="79" spans="1:22">
      <c r="A79" t="s">
        <v>252</v>
      </c>
      <c r="B79" t="s">
        <v>253</v>
      </c>
      <c r="C79" t="s">
        <v>125</v>
      </c>
      <c r="D79" s="12" t="s">
        <v>1070</v>
      </c>
      <c r="E79" s="5">
        <f>VLOOKUP(A79,'Detail SFPR'!$A$5:$E$360,5,FALSE)</f>
        <v>3297049.4839481586</v>
      </c>
      <c r="F79" s="5">
        <f>VLOOKUP(A79,'Detail SFPR'!$A$5:$F$360,6,FALSE)</f>
        <v>320856.40999999997</v>
      </c>
      <c r="G79" s="5">
        <f>VLOOKUP(A79,'Detail SFPR'!$A$5:$G$360,7,FALSE)</f>
        <v>508757.10237800551</v>
      </c>
      <c r="H79" s="5">
        <f>VLOOKUP(A79,'Detail SFPR'!$A$5:$H$360,8,FALSE)</f>
        <v>31818.4222111979</v>
      </c>
      <c r="I79" s="5">
        <f>VLOOKUP(A79,'Detail SFPR'!$A$5:$I$360,9,FALSE)</f>
        <v>0</v>
      </c>
      <c r="J79" s="5">
        <f t="shared" si="4"/>
        <v>4158481.418537362</v>
      </c>
      <c r="K79" s="5">
        <f>VLOOKUP(A79,'Detail SFPR'!$A$5:$M$361,13,FALSE)</f>
        <v>0</v>
      </c>
      <c r="L79" s="5">
        <f>VLOOKUP(A79,'Detail SFPR'!$A$5:$N$360,14,FALSE)</f>
        <v>161023.09719999999</v>
      </c>
      <c r="M79" s="5">
        <f>VLOOKUP(A79,'Detail SFPR'!$A$5:$T$360,20,FALSE)</f>
        <v>0</v>
      </c>
      <c r="N79" s="5">
        <f>VLOOKUP(A79,'Detail SFPR'!$A$5:$U$360,21,FALSE)</f>
        <v>16102.309719999997</v>
      </c>
      <c r="O79" s="5">
        <f>VLOOKUP(A79,'Detail SFPR'!$A$5:$V$361,22,FALSE)</f>
        <v>394054.99886390258</v>
      </c>
      <c r="P79" s="5">
        <f t="shared" si="7"/>
        <v>4729661.8243212653</v>
      </c>
      <c r="Q79" s="5">
        <f>VLOOKUP(A79,QualitySupport!$A$5:$I$360,9,FALSE)</f>
        <v>0</v>
      </c>
      <c r="R79" s="5">
        <v>0</v>
      </c>
      <c r="S79" s="5">
        <v>0</v>
      </c>
      <c r="T79" s="5">
        <f t="shared" si="5"/>
        <v>0</v>
      </c>
      <c r="U79" s="5">
        <f t="shared" si="6"/>
        <v>4729661.8243212653</v>
      </c>
      <c r="V79" s="5">
        <v>178751.55</v>
      </c>
    </row>
    <row r="80" spans="1:22">
      <c r="A80" t="s">
        <v>254</v>
      </c>
      <c r="B80" t="s">
        <v>1876</v>
      </c>
      <c r="C80" t="s">
        <v>98</v>
      </c>
      <c r="D80" s="12" t="s">
        <v>1070</v>
      </c>
      <c r="E80" s="5">
        <f>VLOOKUP(A80,'Detail SFPR'!$A$5:$E$360,5,FALSE)</f>
        <v>704932.05047591811</v>
      </c>
      <c r="F80" s="5">
        <f>VLOOKUP(A80,'Detail SFPR'!$A$5:$F$360,6,FALSE)</f>
        <v>183259.7</v>
      </c>
      <c r="G80" s="5">
        <f>VLOOKUP(A80,'Detail SFPR'!$A$5:$G$360,7,FALSE)</f>
        <v>113217.33805409474</v>
      </c>
      <c r="H80" s="5">
        <f>VLOOKUP(A80,'Detail SFPR'!$A$5:$H$360,8,FALSE)</f>
        <v>2274.4783197500005</v>
      </c>
      <c r="I80" s="5">
        <f>VLOOKUP(A80,'Detail SFPR'!$A$5:$I$360,9,FALSE)</f>
        <v>0</v>
      </c>
      <c r="J80" s="5">
        <f t="shared" si="4"/>
        <v>1003683.5668497629</v>
      </c>
      <c r="K80" s="5">
        <f>VLOOKUP(A80,'Detail SFPR'!$A$5:$M$361,13,FALSE)</f>
        <v>0</v>
      </c>
      <c r="L80" s="5">
        <f>VLOOKUP(A80,'Detail SFPR'!$A$5:$N$360,14,FALSE)</f>
        <v>36823.183599999997</v>
      </c>
      <c r="M80" s="5">
        <f>VLOOKUP(A80,'Detail SFPR'!$A$5:$T$360,20,FALSE)</f>
        <v>0</v>
      </c>
      <c r="N80" s="5">
        <f>VLOOKUP(A80,'Detail SFPR'!$A$5:$U$360,21,FALSE)</f>
        <v>3682.3183599999998</v>
      </c>
      <c r="O80" s="5">
        <f>VLOOKUP(A80,'Detail SFPR'!$A$5:$V$361,22,FALSE)</f>
        <v>90113.529201593803</v>
      </c>
      <c r="P80" s="5">
        <f t="shared" si="7"/>
        <v>1134302.5980113568</v>
      </c>
      <c r="Q80" s="5">
        <f>VLOOKUP(A80,QualitySupport!$A$5:$I$360,9,FALSE)</f>
        <v>0</v>
      </c>
      <c r="R80" s="5">
        <v>0</v>
      </c>
      <c r="S80" s="5">
        <v>0</v>
      </c>
      <c r="T80" s="5">
        <f t="shared" si="5"/>
        <v>0</v>
      </c>
      <c r="U80" s="5">
        <f t="shared" si="6"/>
        <v>1134302.5980113568</v>
      </c>
      <c r="V80" s="5">
        <v>37605.24</v>
      </c>
    </row>
    <row r="81" spans="1:22">
      <c r="A81" t="s">
        <v>256</v>
      </c>
      <c r="B81" t="s">
        <v>257</v>
      </c>
      <c r="C81" t="s">
        <v>258</v>
      </c>
      <c r="D81" s="12" t="s">
        <v>1070</v>
      </c>
      <c r="E81" s="5">
        <f>VLOOKUP(A81,'Detail SFPR'!$A$5:$E$360,5,FALSE)</f>
        <v>1537378.9696959127</v>
      </c>
      <c r="F81" s="5">
        <f>VLOOKUP(A81,'Detail SFPR'!$A$5:$F$360,6,FALSE)</f>
        <v>387180.39</v>
      </c>
      <c r="G81" s="5">
        <f>VLOOKUP(A81,'Detail SFPR'!$A$5:$G$360,7,FALSE)</f>
        <v>261033.53149561796</v>
      </c>
      <c r="H81" s="5">
        <f>VLOOKUP(A81,'Detail SFPR'!$A$5:$H$360,8,FALSE)</f>
        <v>0</v>
      </c>
      <c r="I81" s="5">
        <f>VLOOKUP(A81,'Detail SFPR'!$A$5:$I$360,9,FALSE)</f>
        <v>0</v>
      </c>
      <c r="J81" s="5">
        <f t="shared" si="4"/>
        <v>2185592.891191531</v>
      </c>
      <c r="K81" s="5">
        <f>VLOOKUP(A81,'Detail SFPR'!$A$5:$M$361,13,FALSE)</f>
        <v>0</v>
      </c>
      <c r="L81" s="5">
        <f>VLOOKUP(A81,'Detail SFPR'!$A$5:$N$360,14,FALSE)</f>
        <v>74894.800400000007</v>
      </c>
      <c r="M81" s="5">
        <f>VLOOKUP(A81,'Detail SFPR'!$A$5:$T$360,20,FALSE)</f>
        <v>0</v>
      </c>
      <c r="N81" s="5">
        <f>VLOOKUP(A81,'Detail SFPR'!$A$5:$U$360,21,FALSE)</f>
        <v>7489.4800400000004</v>
      </c>
      <c r="O81" s="5">
        <f>VLOOKUP(A81,'Detail SFPR'!$A$5:$V$361,22,FALSE)</f>
        <v>183282.21851227822</v>
      </c>
      <c r="P81" s="5">
        <f t="shared" si="7"/>
        <v>2451259.3901438089</v>
      </c>
      <c r="Q81" s="5">
        <f>VLOOKUP(A81,QualitySupport!$A$5:$I$360,9,FALSE)</f>
        <v>0</v>
      </c>
      <c r="R81" s="5">
        <v>0</v>
      </c>
      <c r="S81" s="5">
        <v>0</v>
      </c>
      <c r="T81" s="5">
        <f t="shared" si="5"/>
        <v>0</v>
      </c>
      <c r="U81" s="5">
        <f t="shared" si="6"/>
        <v>2451259.3901438089</v>
      </c>
      <c r="V81" s="5">
        <v>84578.02</v>
      </c>
    </row>
    <row r="82" spans="1:22">
      <c r="A82" t="s">
        <v>259</v>
      </c>
      <c r="B82" t="s">
        <v>260</v>
      </c>
      <c r="C82" t="s">
        <v>80</v>
      </c>
      <c r="D82" s="12" t="s">
        <v>1070</v>
      </c>
      <c r="E82" s="5">
        <f>VLOOKUP(A82,'Detail SFPR'!$A$5:$E$360,5,FALSE)</f>
        <v>2129109.1883569867</v>
      </c>
      <c r="F82" s="5">
        <f>VLOOKUP(A82,'Detail SFPR'!$A$5:$F$360,6,FALSE)</f>
        <v>170465.4</v>
      </c>
      <c r="G82" s="5">
        <f>VLOOKUP(A82,'Detail SFPR'!$A$5:$G$360,7,FALSE)</f>
        <v>378030.7284178168</v>
      </c>
      <c r="H82" s="5">
        <f>VLOOKUP(A82,'Detail SFPR'!$A$5:$H$360,8,FALSE)</f>
        <v>0</v>
      </c>
      <c r="I82" s="5">
        <f>VLOOKUP(A82,'Detail SFPR'!$A$5:$I$360,9,FALSE)</f>
        <v>218779.50791910387</v>
      </c>
      <c r="J82" s="5">
        <f t="shared" si="4"/>
        <v>2896384.8246939071</v>
      </c>
      <c r="K82" s="5">
        <f>VLOOKUP(A82,'Detail SFPR'!$A$5:$M$361,13,FALSE)</f>
        <v>0</v>
      </c>
      <c r="L82" s="5">
        <f>VLOOKUP(A82,'Detail SFPR'!$A$5:$N$360,14,FALSE)</f>
        <v>101763.63720000001</v>
      </c>
      <c r="M82" s="5">
        <f>VLOOKUP(A82,'Detail SFPR'!$A$5:$T$360,20,FALSE)</f>
        <v>0</v>
      </c>
      <c r="N82" s="5">
        <f>VLOOKUP(A82,'Detail SFPR'!$A$5:$U$360,21,FALSE)</f>
        <v>10176.363720000001</v>
      </c>
      <c r="O82" s="5">
        <f>VLOOKUP(A82,'Detail SFPR'!$A$5:$V$361,22,FALSE)</f>
        <v>249035.51501947263</v>
      </c>
      <c r="P82" s="5">
        <f t="shared" si="7"/>
        <v>3257360.3406333798</v>
      </c>
      <c r="Q82" s="5">
        <f>VLOOKUP(A82,QualitySupport!$A$5:$I$360,9,FALSE)</f>
        <v>0</v>
      </c>
      <c r="R82" s="5">
        <v>0</v>
      </c>
      <c r="S82" s="5">
        <v>0</v>
      </c>
      <c r="T82" s="5">
        <f t="shared" si="5"/>
        <v>0</v>
      </c>
      <c r="U82" s="5">
        <f t="shared" si="6"/>
        <v>3257360.3406333798</v>
      </c>
      <c r="V82" s="5">
        <v>133038.1</v>
      </c>
    </row>
    <row r="83" spans="1:22">
      <c r="A83" t="s">
        <v>261</v>
      </c>
      <c r="B83" t="s">
        <v>262</v>
      </c>
      <c r="C83" t="s">
        <v>93</v>
      </c>
      <c r="D83" s="12" t="s">
        <v>1070</v>
      </c>
      <c r="E83" s="5">
        <f>VLOOKUP(A83,'Detail SFPR'!$A$5:$E$360,5,FALSE)</f>
        <v>2119567.735680161</v>
      </c>
      <c r="F83" s="5">
        <f>VLOOKUP(A83,'Detail SFPR'!$A$5:$F$360,6,FALSE)</f>
        <v>222123.5</v>
      </c>
      <c r="G83" s="5">
        <f>VLOOKUP(A83,'Detail SFPR'!$A$5:$G$360,7,FALSE)</f>
        <v>293755.40849775833</v>
      </c>
      <c r="H83" s="5">
        <f>VLOOKUP(A83,'Detail SFPR'!$A$5:$H$360,8,FALSE)</f>
        <v>157288.78773520552</v>
      </c>
      <c r="I83" s="5">
        <f>VLOOKUP(A83,'Detail SFPR'!$A$5:$I$360,9,FALSE)</f>
        <v>29563.105726269139</v>
      </c>
      <c r="J83" s="5">
        <f t="shared" si="4"/>
        <v>2822298.5376393939</v>
      </c>
      <c r="K83" s="5">
        <f>VLOOKUP(A83,'Detail SFPR'!$A$5:$M$361,13,FALSE)</f>
        <v>0</v>
      </c>
      <c r="L83" s="5">
        <f>VLOOKUP(A83,'Detail SFPR'!$A$5:$N$360,14,FALSE)</f>
        <v>103201.69760000001</v>
      </c>
      <c r="M83" s="5">
        <f>VLOOKUP(A83,'Detail SFPR'!$A$5:$T$360,20,FALSE)</f>
        <v>0</v>
      </c>
      <c r="N83" s="5">
        <f>VLOOKUP(A83,'Detail SFPR'!$A$5:$U$360,21,FALSE)</f>
        <v>10320.169760000001</v>
      </c>
      <c r="O83" s="5">
        <f>VLOOKUP(A83,'Detail SFPR'!$A$5:$V$361,22,FALSE)</f>
        <v>252554.72995908084</v>
      </c>
      <c r="P83" s="5">
        <f t="shared" si="7"/>
        <v>3188375.1349584749</v>
      </c>
      <c r="Q83" s="5">
        <f>VLOOKUP(A83,QualitySupport!$A$5:$I$360,9,FALSE)</f>
        <v>0</v>
      </c>
      <c r="R83" s="5">
        <v>0</v>
      </c>
      <c r="S83" s="5">
        <v>0</v>
      </c>
      <c r="T83" s="5">
        <f t="shared" si="5"/>
        <v>0</v>
      </c>
      <c r="U83" s="5">
        <f t="shared" si="6"/>
        <v>3188375.1349584749</v>
      </c>
      <c r="V83" s="5">
        <v>117607.44</v>
      </c>
    </row>
    <row r="84" spans="1:22">
      <c r="A84" t="s">
        <v>263</v>
      </c>
      <c r="B84" t="s">
        <v>264</v>
      </c>
      <c r="C84" t="s">
        <v>93</v>
      </c>
      <c r="D84" s="12" t="s">
        <v>1070</v>
      </c>
      <c r="E84" s="5">
        <f>VLOOKUP(A84,'Detail SFPR'!$A$5:$E$360,5,FALSE)</f>
        <v>1768572.4273770202</v>
      </c>
      <c r="F84" s="5">
        <f>VLOOKUP(A84,'Detail SFPR'!$A$5:$F$360,6,FALSE)</f>
        <v>435354.79</v>
      </c>
      <c r="G84" s="5">
        <f>VLOOKUP(A84,'Detail SFPR'!$A$5:$G$360,7,FALSE)</f>
        <v>222316.05768026545</v>
      </c>
      <c r="H84" s="5">
        <f>VLOOKUP(A84,'Detail SFPR'!$A$5:$H$360,8,FALSE)</f>
        <v>11162.99134984561</v>
      </c>
      <c r="I84" s="5">
        <f>VLOOKUP(A84,'Detail SFPR'!$A$5:$I$360,9,FALSE)</f>
        <v>0</v>
      </c>
      <c r="J84" s="5">
        <f t="shared" si="4"/>
        <v>2437406.2664071312</v>
      </c>
      <c r="K84" s="5">
        <f>VLOOKUP(A84,'Detail SFPR'!$A$5:$M$361,13,FALSE)</f>
        <v>0</v>
      </c>
      <c r="L84" s="5">
        <f>VLOOKUP(A84,'Detail SFPR'!$A$5:$N$360,14,FALSE)</f>
        <v>86602.245200000005</v>
      </c>
      <c r="M84" s="5">
        <f>VLOOKUP(A84,'Detail SFPR'!$A$5:$T$360,20,FALSE)</f>
        <v>0</v>
      </c>
      <c r="N84" s="5">
        <f>VLOOKUP(A84,'Detail SFPR'!$A$5:$U$360,21,FALSE)</f>
        <v>8660.2245199999998</v>
      </c>
      <c r="O84" s="5">
        <f>VLOOKUP(A84,'Detail SFPR'!$A$5:$V$361,22,FALSE)</f>
        <v>211932.62474333661</v>
      </c>
      <c r="P84" s="5">
        <f t="shared" si="7"/>
        <v>2744601.360870468</v>
      </c>
      <c r="Q84" s="5">
        <f>VLOOKUP(A84,QualitySupport!$A$5:$I$360,9,FALSE)</f>
        <v>0</v>
      </c>
      <c r="R84" s="5">
        <v>0</v>
      </c>
      <c r="S84" s="5">
        <v>0</v>
      </c>
      <c r="T84" s="5">
        <f t="shared" si="5"/>
        <v>0</v>
      </c>
      <c r="U84" s="5">
        <f t="shared" si="6"/>
        <v>2744601.360870468</v>
      </c>
      <c r="V84" s="5">
        <v>85811.35</v>
      </c>
    </row>
    <row r="85" spans="1:22">
      <c r="A85" t="s">
        <v>265</v>
      </c>
      <c r="B85" t="s">
        <v>1877</v>
      </c>
      <c r="C85" t="s">
        <v>93</v>
      </c>
      <c r="D85" s="12" t="s">
        <v>1070</v>
      </c>
      <c r="E85" s="5">
        <f>VLOOKUP(A85,'Detail SFPR'!$A$5:$E$360,5,FALSE)</f>
        <v>1517846.13946601</v>
      </c>
      <c r="F85" s="5">
        <f>VLOOKUP(A85,'Detail SFPR'!$A$5:$F$360,6,FALSE)</f>
        <v>129639.33000000002</v>
      </c>
      <c r="G85" s="5">
        <f>VLOOKUP(A85,'Detail SFPR'!$A$5:$G$360,7,FALSE)</f>
        <v>45777.331122121308</v>
      </c>
      <c r="H85" s="5">
        <f>VLOOKUP(A85,'Detail SFPR'!$A$5:$H$360,8,FALSE)</f>
        <v>124464.71109264907</v>
      </c>
      <c r="I85" s="5">
        <f>VLOOKUP(A85,'Detail SFPR'!$A$5:$I$360,9,FALSE)</f>
        <v>0</v>
      </c>
      <c r="J85" s="5">
        <f t="shared" si="4"/>
        <v>1817727.5116807804</v>
      </c>
      <c r="K85" s="5">
        <f>VLOOKUP(A85,'Detail SFPR'!$A$5:$M$361,13,FALSE)</f>
        <v>0</v>
      </c>
      <c r="L85" s="5">
        <f>VLOOKUP(A85,'Detail SFPR'!$A$5:$N$360,14,FALSE)</f>
        <v>79237.699599999993</v>
      </c>
      <c r="M85" s="5">
        <f>VLOOKUP(A85,'Detail SFPR'!$A$5:$T$360,20,FALSE)</f>
        <v>123261.27145626053</v>
      </c>
      <c r="N85" s="5">
        <f>VLOOKUP(A85,'Detail SFPR'!$A$5:$U$360,21,FALSE)</f>
        <v>7923.7699599999996</v>
      </c>
      <c r="O85" s="5">
        <f>VLOOKUP(A85,'Detail SFPR'!$A$5:$V$361,22,FALSE)</f>
        <v>193910.14189147178</v>
      </c>
      <c r="P85" s="5">
        <f t="shared" si="7"/>
        <v>2222060.3945885124</v>
      </c>
      <c r="Q85" s="5">
        <f>VLOOKUP(A85,QualitySupport!$A$5:$I$360,9,FALSE)</f>
        <v>0</v>
      </c>
      <c r="R85" s="5">
        <v>0</v>
      </c>
      <c r="S85" s="5">
        <v>0</v>
      </c>
      <c r="T85" s="5">
        <f t="shared" si="5"/>
        <v>0</v>
      </c>
      <c r="U85" s="5">
        <f t="shared" si="6"/>
        <v>2222060.3945885124</v>
      </c>
      <c r="V85" s="5">
        <v>38368.11</v>
      </c>
    </row>
    <row r="86" spans="1:22">
      <c r="A86" t="s">
        <v>267</v>
      </c>
      <c r="B86" t="s">
        <v>1878</v>
      </c>
      <c r="C86" t="s">
        <v>72</v>
      </c>
      <c r="D86" s="12" t="s">
        <v>1070</v>
      </c>
      <c r="E86" s="5">
        <f>VLOOKUP(A86,'Detail SFPR'!$A$5:$E$360,5,FALSE)</f>
        <v>720954.59692909638</v>
      </c>
      <c r="F86" s="5">
        <f>VLOOKUP(A86,'Detail SFPR'!$A$5:$F$360,6,FALSE)</f>
        <v>151989.32999999999</v>
      </c>
      <c r="G86" s="5">
        <f>VLOOKUP(A86,'Detail SFPR'!$A$5:$G$360,7,FALSE)</f>
        <v>67700.310206381764</v>
      </c>
      <c r="H86" s="5">
        <f>VLOOKUP(A86,'Detail SFPR'!$A$5:$H$360,8,FALSE)</f>
        <v>0</v>
      </c>
      <c r="I86" s="5">
        <f>VLOOKUP(A86,'Detail SFPR'!$A$5:$I$360,9,FALSE)</f>
        <v>441082.44874790212</v>
      </c>
      <c r="J86" s="5">
        <f t="shared" si="4"/>
        <v>1381726.6858833802</v>
      </c>
      <c r="K86" s="5">
        <f>VLOOKUP(A86,'Detail SFPR'!$A$5:$M$361,13,FALSE)</f>
        <v>0</v>
      </c>
      <c r="L86" s="5">
        <f>VLOOKUP(A86,'Detail SFPR'!$A$5:$N$360,14,FALSE)</f>
        <v>34986.446799999998</v>
      </c>
      <c r="M86" s="5">
        <f>VLOOKUP(A86,'Detail SFPR'!$A$5:$T$360,20,FALSE)</f>
        <v>0</v>
      </c>
      <c r="N86" s="5">
        <f>VLOOKUP(A86,'Detail SFPR'!$A$5:$U$360,21,FALSE)</f>
        <v>3498.6446799999999</v>
      </c>
      <c r="O86" s="5">
        <f>VLOOKUP(A86,'Detail SFPR'!$A$5:$V$361,22,FALSE)</f>
        <v>85618.675169949405</v>
      </c>
      <c r="P86" s="5">
        <f t="shared" si="7"/>
        <v>1505830.4525333296</v>
      </c>
      <c r="Q86" s="5">
        <f>VLOOKUP(A86,QualitySupport!$A$5:$I$360,9,FALSE)</f>
        <v>0</v>
      </c>
      <c r="R86" s="5">
        <v>0</v>
      </c>
      <c r="S86" s="5">
        <v>0</v>
      </c>
      <c r="T86" s="5">
        <f t="shared" si="5"/>
        <v>0</v>
      </c>
      <c r="U86" s="5">
        <f t="shared" si="6"/>
        <v>1505830.4525333296</v>
      </c>
      <c r="V86" s="5">
        <v>30181.09</v>
      </c>
    </row>
    <row r="87" spans="1:22">
      <c r="A87" t="s">
        <v>269</v>
      </c>
      <c r="B87" t="s">
        <v>1879</v>
      </c>
      <c r="C87" t="s">
        <v>80</v>
      </c>
      <c r="D87" s="12" t="s">
        <v>1070</v>
      </c>
      <c r="E87" s="5">
        <f>VLOOKUP(A87,'Detail SFPR'!$A$5:$E$360,5,FALSE)</f>
        <v>3088055.9154770067</v>
      </c>
      <c r="F87" s="5">
        <f>VLOOKUP(A87,'Detail SFPR'!$A$5:$F$360,6,FALSE)</f>
        <v>533603.44000000006</v>
      </c>
      <c r="G87" s="5">
        <f>VLOOKUP(A87,'Detail SFPR'!$A$5:$G$360,7,FALSE)</f>
        <v>426443.6199400897</v>
      </c>
      <c r="H87" s="5">
        <f>VLOOKUP(A87,'Detail SFPR'!$A$5:$H$360,8,FALSE)</f>
        <v>0</v>
      </c>
      <c r="I87" s="5">
        <f>VLOOKUP(A87,'Detail SFPR'!$A$5:$I$360,9,FALSE)</f>
        <v>0</v>
      </c>
      <c r="J87" s="5">
        <f t="shared" si="4"/>
        <v>4048102.9754170962</v>
      </c>
      <c r="K87" s="5">
        <f>VLOOKUP(A87,'Detail SFPR'!$A$5:$M$361,13,FALSE)</f>
        <v>0</v>
      </c>
      <c r="L87" s="5">
        <f>VLOOKUP(A87,'Detail SFPR'!$A$5:$N$360,14,FALSE)</f>
        <v>152540.53320000001</v>
      </c>
      <c r="M87" s="5">
        <f>VLOOKUP(A87,'Detail SFPR'!$A$5:$T$360,20,FALSE)</f>
        <v>0</v>
      </c>
      <c r="N87" s="5">
        <f>VLOOKUP(A87,'Detail SFPR'!$A$5:$U$360,21,FALSE)</f>
        <v>15254.053320000001</v>
      </c>
      <c r="O87" s="5">
        <f>VLOOKUP(A87,'Detail SFPR'!$A$5:$V$361,22,FALSE)</f>
        <v>373296.50641464058</v>
      </c>
      <c r="P87" s="5">
        <f t="shared" si="7"/>
        <v>4589194.0683517372</v>
      </c>
      <c r="Q87" s="5">
        <f>VLOOKUP(A87,QualitySupport!$A$5:$I$360,9,FALSE)</f>
        <v>0</v>
      </c>
      <c r="R87" s="5">
        <v>0</v>
      </c>
      <c r="S87" s="5">
        <v>0</v>
      </c>
      <c r="T87" s="5">
        <f t="shared" si="5"/>
        <v>0</v>
      </c>
      <c r="U87" s="5">
        <f t="shared" si="6"/>
        <v>4589194.0683517372</v>
      </c>
      <c r="V87" s="5">
        <v>146127.20000000001</v>
      </c>
    </row>
    <row r="88" spans="1:22">
      <c r="A88" t="s">
        <v>271</v>
      </c>
      <c r="B88" t="s">
        <v>272</v>
      </c>
      <c r="C88" t="s">
        <v>93</v>
      </c>
      <c r="D88" s="12" t="s">
        <v>1070</v>
      </c>
      <c r="E88" s="5">
        <f>VLOOKUP(A88,'Detail SFPR'!$A$5:$E$360,5,FALSE)</f>
        <v>4604111.542344044</v>
      </c>
      <c r="F88" s="5">
        <f>VLOOKUP(A88,'Detail SFPR'!$A$5:$F$360,6,FALSE)</f>
        <v>212775.03000000003</v>
      </c>
      <c r="G88" s="5">
        <f>VLOOKUP(A88,'Detail SFPR'!$A$5:$G$360,7,FALSE)</f>
        <v>581592.88813957211</v>
      </c>
      <c r="H88" s="5">
        <f>VLOOKUP(A88,'Detail SFPR'!$A$5:$H$360,8,FALSE)</f>
        <v>111729.66272294908</v>
      </c>
      <c r="I88" s="5">
        <f>VLOOKUP(A88,'Detail SFPR'!$A$5:$I$360,9,FALSE)</f>
        <v>0</v>
      </c>
      <c r="J88" s="5">
        <f t="shared" si="4"/>
        <v>5510209.1232065652</v>
      </c>
      <c r="K88" s="5">
        <f>VLOOKUP(A88,'Detail SFPR'!$A$5:$M$361,13,FALSE)</f>
        <v>0</v>
      </c>
      <c r="L88" s="5">
        <f>VLOOKUP(A88,'Detail SFPR'!$A$5:$N$360,14,FALSE)</f>
        <v>225367.20319999999</v>
      </c>
      <c r="M88" s="5">
        <f>VLOOKUP(A88,'Detail SFPR'!$A$5:$T$360,20,FALSE)</f>
        <v>0</v>
      </c>
      <c r="N88" s="5">
        <f>VLOOKUP(A88,'Detail SFPR'!$A$5:$U$360,21,FALSE)</f>
        <v>22536.72032</v>
      </c>
      <c r="O88" s="5">
        <f>VLOOKUP(A88,'Detail SFPR'!$A$5:$V$361,22,FALSE)</f>
        <v>551517.6055186257</v>
      </c>
      <c r="P88" s="5">
        <f t="shared" si="7"/>
        <v>6309630.6522451919</v>
      </c>
      <c r="Q88" s="5">
        <f>VLOOKUP(A88,QualitySupport!$A$5:$I$360,9,FALSE)</f>
        <v>0</v>
      </c>
      <c r="R88" s="5">
        <v>0</v>
      </c>
      <c r="S88" s="5">
        <v>0</v>
      </c>
      <c r="T88" s="5">
        <f t="shared" si="5"/>
        <v>0</v>
      </c>
      <c r="U88" s="5">
        <f t="shared" si="6"/>
        <v>6309630.6522451919</v>
      </c>
      <c r="V88" s="5">
        <v>249569.13</v>
      </c>
    </row>
    <row r="89" spans="1:22">
      <c r="A89" t="s">
        <v>273</v>
      </c>
      <c r="B89" t="s">
        <v>274</v>
      </c>
      <c r="C89" t="s">
        <v>68</v>
      </c>
      <c r="D89" s="12" t="s">
        <v>1070</v>
      </c>
      <c r="E89" s="5">
        <f>VLOOKUP(A89,'Detail SFPR'!$A$5:$E$360,5,FALSE)</f>
        <v>353616.68831815943</v>
      </c>
      <c r="F89" s="5">
        <f>VLOOKUP(A89,'Detail SFPR'!$A$5:$F$360,6,FALSE)</f>
        <v>22667.32</v>
      </c>
      <c r="G89" s="5">
        <f>VLOOKUP(A89,'Detail SFPR'!$A$5:$G$360,7,FALSE)</f>
        <v>25949.328956635069</v>
      </c>
      <c r="H89" s="5">
        <f>VLOOKUP(A89,'Detail SFPR'!$A$5:$H$360,8,FALSE)</f>
        <v>0</v>
      </c>
      <c r="I89" s="5">
        <f>VLOOKUP(A89,'Detail SFPR'!$A$5:$I$360,9,FALSE)</f>
        <v>0</v>
      </c>
      <c r="J89" s="5">
        <f t="shared" si="4"/>
        <v>402233.33727479453</v>
      </c>
      <c r="K89" s="5">
        <f>VLOOKUP(A89,'Detail SFPR'!$A$5:$M$361,13,FALSE)</f>
        <v>0</v>
      </c>
      <c r="L89" s="5">
        <f>VLOOKUP(A89,'Detail SFPR'!$A$5:$N$360,14,FALSE)</f>
        <v>18431.491600000001</v>
      </c>
      <c r="M89" s="5">
        <f>VLOOKUP(A89,'Detail SFPR'!$A$5:$T$360,20,FALSE)</f>
        <v>0</v>
      </c>
      <c r="N89" s="5">
        <f>VLOOKUP(A89,'Detail SFPR'!$A$5:$U$360,21,FALSE)</f>
        <v>1843.1491600000002</v>
      </c>
      <c r="O89" s="5">
        <f>VLOOKUP(A89,'Detail SFPR'!$A$5:$V$361,22,FALSE)</f>
        <v>45105.463301807802</v>
      </c>
      <c r="P89" s="5">
        <f t="shared" si="7"/>
        <v>467613.44133660232</v>
      </c>
      <c r="Q89" s="5">
        <f>VLOOKUP(A89,QualitySupport!$A$5:$I$360,9,FALSE)</f>
        <v>0</v>
      </c>
      <c r="R89" s="5">
        <v>0</v>
      </c>
      <c r="S89" s="5">
        <v>0</v>
      </c>
      <c r="T89" s="5">
        <f t="shared" si="5"/>
        <v>0</v>
      </c>
      <c r="U89" s="5">
        <f t="shared" si="6"/>
        <v>467613.44133660232</v>
      </c>
      <c r="V89" s="5">
        <v>17222.21</v>
      </c>
    </row>
    <row r="90" spans="1:22">
      <c r="A90" t="s">
        <v>276</v>
      </c>
      <c r="B90" t="s">
        <v>1880</v>
      </c>
      <c r="C90" t="s">
        <v>278</v>
      </c>
      <c r="D90" s="12" t="s">
        <v>1070</v>
      </c>
      <c r="E90" s="5">
        <f>VLOOKUP(A90,'Detail SFPR'!$A$5:$E$360,5,FALSE)</f>
        <v>1187715.8119164158</v>
      </c>
      <c r="F90" s="5">
        <f>VLOOKUP(A90,'Detail SFPR'!$A$5:$F$360,6,FALSE)</f>
        <v>331379.14</v>
      </c>
      <c r="G90" s="5">
        <f>VLOOKUP(A90,'Detail SFPR'!$A$5:$G$360,7,FALSE)</f>
        <v>229137.12274125684</v>
      </c>
      <c r="H90" s="5">
        <f>VLOOKUP(A90,'Detail SFPR'!$A$5:$H$360,8,FALSE)</f>
        <v>2576.7343935125264</v>
      </c>
      <c r="I90" s="5">
        <f>VLOOKUP(A90,'Detail SFPR'!$A$5:$I$360,9,FALSE)</f>
        <v>0</v>
      </c>
      <c r="J90" s="5">
        <f t="shared" si="4"/>
        <v>1750808.8090511851</v>
      </c>
      <c r="K90" s="5">
        <f>VLOOKUP(A90,'Detail SFPR'!$A$5:$M$361,13,FALSE)</f>
        <v>0</v>
      </c>
      <c r="L90" s="5">
        <f>VLOOKUP(A90,'Detail SFPR'!$A$5:$N$360,14,FALSE)</f>
        <v>61682.358799999995</v>
      </c>
      <c r="M90" s="5">
        <f>VLOOKUP(A90,'Detail SFPR'!$A$5:$T$360,20,FALSE)</f>
        <v>0</v>
      </c>
      <c r="N90" s="5">
        <f>VLOOKUP(A90,'Detail SFPR'!$A$5:$U$360,21,FALSE)</f>
        <v>6168.2358800000002</v>
      </c>
      <c r="O90" s="5">
        <f>VLOOKUP(A90,'Detail SFPR'!$A$5:$V$361,22,FALSE)</f>
        <v>150948.79088474539</v>
      </c>
      <c r="P90" s="5">
        <f t="shared" si="7"/>
        <v>1969608.1946159306</v>
      </c>
      <c r="Q90" s="5">
        <f>VLOOKUP(A90,QualitySupport!$A$5:$I$360,9,FALSE)</f>
        <v>0</v>
      </c>
      <c r="R90" s="5">
        <v>0</v>
      </c>
      <c r="S90" s="5">
        <v>0</v>
      </c>
      <c r="T90" s="5">
        <f t="shared" si="5"/>
        <v>0</v>
      </c>
      <c r="U90" s="5">
        <f t="shared" si="6"/>
        <v>1969608.1946159306</v>
      </c>
      <c r="V90" s="5">
        <v>66874.19</v>
      </c>
    </row>
    <row r="91" spans="1:22">
      <c r="A91" t="s">
        <v>279</v>
      </c>
      <c r="B91" t="s">
        <v>1881</v>
      </c>
      <c r="C91" t="s">
        <v>80</v>
      </c>
      <c r="D91" s="12" t="s">
        <v>1070</v>
      </c>
      <c r="E91" s="5">
        <f>VLOOKUP(A91,'Detail SFPR'!$A$5:$E$360,5,FALSE)</f>
        <v>1599639.7918956494</v>
      </c>
      <c r="F91" s="5">
        <f>VLOOKUP(A91,'Detail SFPR'!$A$5:$F$360,6,FALSE)</f>
        <v>215484.01</v>
      </c>
      <c r="G91" s="5">
        <f>VLOOKUP(A91,'Detail SFPR'!$A$5:$G$360,7,FALSE)</f>
        <v>159716.42182598624</v>
      </c>
      <c r="H91" s="5">
        <f>VLOOKUP(A91,'Detail SFPR'!$A$5:$H$360,8,FALSE)</f>
        <v>11731.156820368755</v>
      </c>
      <c r="I91" s="5">
        <f>VLOOKUP(A91,'Detail SFPR'!$A$5:$I$360,9,FALSE)</f>
        <v>0</v>
      </c>
      <c r="J91" s="5">
        <f t="shared" si="4"/>
        <v>1986571.3805420042</v>
      </c>
      <c r="K91" s="5">
        <f>VLOOKUP(A91,'Detail SFPR'!$A$5:$M$361,13,FALSE)</f>
        <v>0</v>
      </c>
      <c r="L91" s="5">
        <f>VLOOKUP(A91,'Detail SFPR'!$A$5:$N$360,14,FALSE)</f>
        <v>78440.075200000007</v>
      </c>
      <c r="M91" s="5">
        <f>VLOOKUP(A91,'Detail SFPR'!$A$5:$T$360,20,FALSE)</f>
        <v>0</v>
      </c>
      <c r="N91" s="5">
        <f>VLOOKUP(A91,'Detail SFPR'!$A$5:$U$360,21,FALSE)</f>
        <v>7844.0075200000001</v>
      </c>
      <c r="O91" s="5">
        <f>VLOOKUP(A91,'Detail SFPR'!$A$5:$V$361,22,FALSE)</f>
        <v>191958.19904910159</v>
      </c>
      <c r="P91" s="5">
        <f t="shared" si="7"/>
        <v>2264813.662311106</v>
      </c>
      <c r="Q91" s="5">
        <f>VLOOKUP(A91,QualitySupport!$A$5:$I$360,9,FALSE)</f>
        <v>0</v>
      </c>
      <c r="R91" s="5">
        <v>0</v>
      </c>
      <c r="S91" s="5">
        <v>0</v>
      </c>
      <c r="T91" s="5">
        <f t="shared" si="5"/>
        <v>0</v>
      </c>
      <c r="U91" s="5">
        <f t="shared" si="6"/>
        <v>2264813.662311106</v>
      </c>
      <c r="V91" s="5">
        <v>70136.479999999996</v>
      </c>
    </row>
    <row r="92" spans="1:22">
      <c r="A92" t="s">
        <v>282</v>
      </c>
      <c r="B92" t="s">
        <v>1882</v>
      </c>
      <c r="C92" t="s">
        <v>93</v>
      </c>
      <c r="D92" s="12" t="s">
        <v>1070</v>
      </c>
      <c r="E92" s="5">
        <f>VLOOKUP(A92,'Detail SFPR'!$A$5:$E$360,5,FALSE)</f>
        <v>3461450.4853593884</v>
      </c>
      <c r="F92" s="5">
        <f>VLOOKUP(A92,'Detail SFPR'!$A$5:$F$360,6,FALSE)</f>
        <v>361568.46773200005</v>
      </c>
      <c r="G92" s="5">
        <f>VLOOKUP(A92,'Detail SFPR'!$A$5:$G$360,7,FALSE)</f>
        <v>468801.97527657764</v>
      </c>
      <c r="H92" s="5">
        <f>VLOOKUP(A92,'Detail SFPR'!$A$5:$H$360,8,FALSE)</f>
        <v>192835.94246371722</v>
      </c>
      <c r="I92" s="5">
        <f>VLOOKUP(A92,'Detail SFPR'!$A$5:$I$360,9,FALSE)</f>
        <v>129782.48758364982</v>
      </c>
      <c r="J92" s="5">
        <f t="shared" si="4"/>
        <v>4614439.3584153336</v>
      </c>
      <c r="K92" s="5">
        <f>VLOOKUP(A92,'Detail SFPR'!$A$5:$M$361,13,FALSE)</f>
        <v>0</v>
      </c>
      <c r="L92" s="5">
        <f>VLOOKUP(A92,'Detail SFPR'!$A$5:$N$360,14,FALSE)</f>
        <v>172505.524</v>
      </c>
      <c r="M92" s="5">
        <f>VLOOKUP(A92,'Detail SFPR'!$A$5:$T$360,20,FALSE)</f>
        <v>0</v>
      </c>
      <c r="N92" s="5">
        <f>VLOOKUP(A92,'Detail SFPR'!$A$5:$U$360,21,FALSE)</f>
        <v>17250.5524</v>
      </c>
      <c r="O92" s="5">
        <f>VLOOKUP(A92,'Detail SFPR'!$A$5:$V$361,22,FALSE)</f>
        <v>422154.74205794203</v>
      </c>
      <c r="P92" s="5">
        <f t="shared" si="7"/>
        <v>5226350.176873276</v>
      </c>
      <c r="Q92" s="5">
        <f>VLOOKUP(A92,QualitySupport!$A$5:$I$360,9,FALSE)</f>
        <v>0</v>
      </c>
      <c r="R92" s="5">
        <v>0</v>
      </c>
      <c r="S92" s="5">
        <v>0</v>
      </c>
      <c r="T92" s="5">
        <f t="shared" si="5"/>
        <v>0</v>
      </c>
      <c r="U92" s="5">
        <f t="shared" si="6"/>
        <v>5226350.176873276</v>
      </c>
      <c r="V92" s="5">
        <v>186745.93</v>
      </c>
    </row>
    <row r="93" spans="1:22">
      <c r="A93" t="s">
        <v>284</v>
      </c>
      <c r="B93" t="s">
        <v>285</v>
      </c>
      <c r="C93" t="s">
        <v>230</v>
      </c>
      <c r="D93" s="12" t="s">
        <v>1070</v>
      </c>
      <c r="E93" s="5">
        <f>VLOOKUP(A93,'Detail SFPR'!$A$5:$E$360,5,FALSE)</f>
        <v>3037975.2061279234</v>
      </c>
      <c r="F93" s="5">
        <f>VLOOKUP(A93,'Detail SFPR'!$A$5:$F$360,6,FALSE)</f>
        <v>624322.585464</v>
      </c>
      <c r="G93" s="5">
        <f>VLOOKUP(A93,'Detail SFPR'!$A$5:$G$360,7,FALSE)</f>
        <v>424496.5000550939</v>
      </c>
      <c r="H93" s="5">
        <f>VLOOKUP(A93,'Detail SFPR'!$A$5:$H$360,8,FALSE)</f>
        <v>1299.7018970000001</v>
      </c>
      <c r="I93" s="5">
        <f>VLOOKUP(A93,'Detail SFPR'!$A$5:$I$360,9,FALSE)</f>
        <v>0</v>
      </c>
      <c r="J93" s="5">
        <f t="shared" si="4"/>
        <v>4088093.9935440174</v>
      </c>
      <c r="K93" s="5">
        <f>VLOOKUP(A93,'Detail SFPR'!$A$5:$M$361,13,FALSE)</f>
        <v>0</v>
      </c>
      <c r="L93" s="5">
        <f>VLOOKUP(A93,'Detail SFPR'!$A$5:$N$360,14,FALSE)</f>
        <v>148572.67560000002</v>
      </c>
      <c r="M93" s="5">
        <f>VLOOKUP(A93,'Detail SFPR'!$A$5:$T$360,20,FALSE)</f>
        <v>0</v>
      </c>
      <c r="N93" s="5">
        <f>VLOOKUP(A93,'Detail SFPR'!$A$5:$U$360,21,FALSE)</f>
        <v>14857.26756</v>
      </c>
      <c r="O93" s="5">
        <f>VLOOKUP(A93,'Detail SFPR'!$A$5:$V$361,22,FALSE)</f>
        <v>363586.38315127982</v>
      </c>
      <c r="P93" s="5">
        <f t="shared" si="7"/>
        <v>4615110.319855297</v>
      </c>
      <c r="Q93" s="5">
        <f>VLOOKUP(A93,QualitySupport!$A$5:$I$360,9,FALSE)</f>
        <v>0</v>
      </c>
      <c r="R93" s="5">
        <v>0</v>
      </c>
      <c r="S93" s="5">
        <v>0</v>
      </c>
      <c r="T93" s="5">
        <f t="shared" si="5"/>
        <v>0</v>
      </c>
      <c r="U93" s="5">
        <f t="shared" si="6"/>
        <v>4615110.319855297</v>
      </c>
      <c r="V93" s="5">
        <v>157071.51</v>
      </c>
    </row>
    <row r="94" spans="1:22">
      <c r="A94" t="s">
        <v>286</v>
      </c>
      <c r="B94" t="s">
        <v>1883</v>
      </c>
      <c r="C94" t="s">
        <v>72</v>
      </c>
      <c r="D94" s="12" t="s">
        <v>1070</v>
      </c>
      <c r="E94" s="5">
        <f>VLOOKUP(A94,'Detail SFPR'!$A$5:$E$360,5,FALSE)</f>
        <v>2463411.9733127663</v>
      </c>
      <c r="F94" s="5">
        <f>VLOOKUP(A94,'Detail SFPR'!$A$5:$F$360,6,FALSE)</f>
        <v>191655.46000000002</v>
      </c>
      <c r="G94" s="5">
        <f>VLOOKUP(A94,'Detail SFPR'!$A$5:$G$360,7,FALSE)</f>
        <v>265695.07309496595</v>
      </c>
      <c r="H94" s="5">
        <f>VLOOKUP(A94,'Detail SFPR'!$A$5:$H$360,8,FALSE)</f>
        <v>4766.9472240000005</v>
      </c>
      <c r="I94" s="5">
        <f>VLOOKUP(A94,'Detail SFPR'!$A$5:$I$360,9,FALSE)</f>
        <v>0</v>
      </c>
      <c r="J94" s="5">
        <f t="shared" si="4"/>
        <v>2925529.4536317321</v>
      </c>
      <c r="K94" s="5">
        <f>VLOOKUP(A94,'Detail SFPR'!$A$5:$M$361,13,FALSE)</f>
        <v>0</v>
      </c>
      <c r="L94" s="5">
        <f>VLOOKUP(A94,'Detail SFPR'!$A$5:$N$360,14,FALSE)</f>
        <v>128657.1428</v>
      </c>
      <c r="M94" s="5">
        <f>VLOOKUP(A94,'Detail SFPR'!$A$5:$T$360,20,FALSE)</f>
        <v>0</v>
      </c>
      <c r="N94" s="5">
        <f>VLOOKUP(A94,'Detail SFPR'!$A$5:$U$360,21,FALSE)</f>
        <v>12865.71428</v>
      </c>
      <c r="O94" s="5">
        <f>VLOOKUP(A94,'Detail SFPR'!$A$5:$V$361,22,FALSE)</f>
        <v>314849.1809030174</v>
      </c>
      <c r="P94" s="5">
        <f t="shared" si="7"/>
        <v>3381901.4916147497</v>
      </c>
      <c r="Q94" s="5">
        <f>VLOOKUP(A94,QualitySupport!$A$5:$I$360,9,FALSE)</f>
        <v>0</v>
      </c>
      <c r="R94" s="5">
        <v>0</v>
      </c>
      <c r="S94" s="5">
        <v>0</v>
      </c>
      <c r="T94" s="5">
        <f t="shared" si="5"/>
        <v>0</v>
      </c>
      <c r="U94" s="5">
        <f t="shared" si="6"/>
        <v>3381901.4916147497</v>
      </c>
      <c r="V94" s="5">
        <v>132214.97</v>
      </c>
    </row>
    <row r="95" spans="1:22">
      <c r="A95" t="s">
        <v>288</v>
      </c>
      <c r="B95" t="s">
        <v>1884</v>
      </c>
      <c r="C95" t="s">
        <v>93</v>
      </c>
      <c r="D95" s="12" t="s">
        <v>1070</v>
      </c>
      <c r="E95" s="5">
        <f>VLOOKUP(A95,'Detail SFPR'!$A$5:$E$360,5,FALSE)</f>
        <v>2569873.1725656139</v>
      </c>
      <c r="F95" s="5">
        <f>VLOOKUP(A95,'Detail SFPR'!$A$5:$F$360,6,FALSE)</f>
        <v>101070.23</v>
      </c>
      <c r="G95" s="5">
        <f>VLOOKUP(A95,'Detail SFPR'!$A$5:$G$360,7,FALSE)</f>
        <v>212680.84402430052</v>
      </c>
      <c r="H95" s="5">
        <f>VLOOKUP(A95,'Detail SFPR'!$A$5:$H$360,8,FALSE)</f>
        <v>302009.65580967849</v>
      </c>
      <c r="I95" s="5">
        <f>VLOOKUP(A95,'Detail SFPR'!$A$5:$I$360,9,FALSE)</f>
        <v>0</v>
      </c>
      <c r="J95" s="5">
        <f t="shared" si="4"/>
        <v>3185633.902399593</v>
      </c>
      <c r="K95" s="5">
        <f>VLOOKUP(A95,'Detail SFPR'!$A$5:$M$361,13,FALSE)</f>
        <v>155112.88</v>
      </c>
      <c r="L95" s="5">
        <f>VLOOKUP(A95,'Detail SFPR'!$A$5:$N$360,14,FALSE)</f>
        <v>124127.272</v>
      </c>
      <c r="M95" s="5">
        <f>VLOOKUP(A95,'Detail SFPR'!$A$5:$T$360,20,FALSE)</f>
        <v>0</v>
      </c>
      <c r="N95" s="5">
        <f>VLOOKUP(A95,'Detail SFPR'!$A$5:$U$360,21,FALSE)</f>
        <v>12412.727199999999</v>
      </c>
      <c r="O95" s="5">
        <f>VLOOKUP(A95,'Detail SFPR'!$A$5:$V$361,22,FALSE)</f>
        <v>303763.70146567601</v>
      </c>
      <c r="P95" s="5">
        <f t="shared" si="7"/>
        <v>3781050.483065269</v>
      </c>
      <c r="Q95" s="5">
        <f>VLOOKUP(A95,QualitySupport!$A$5:$I$360,9,FALSE)</f>
        <v>0</v>
      </c>
      <c r="R95" s="5">
        <v>0</v>
      </c>
      <c r="S95" s="5">
        <v>0</v>
      </c>
      <c r="T95" s="5">
        <f t="shared" si="5"/>
        <v>0</v>
      </c>
      <c r="U95" s="5">
        <f t="shared" si="6"/>
        <v>3781050.483065269</v>
      </c>
      <c r="V95" s="5">
        <v>124332.08</v>
      </c>
    </row>
    <row r="96" spans="1:22">
      <c r="A96" t="s">
        <v>290</v>
      </c>
      <c r="B96" t="s">
        <v>291</v>
      </c>
      <c r="C96" t="s">
        <v>68</v>
      </c>
      <c r="D96" s="12" t="s">
        <v>1070</v>
      </c>
      <c r="E96" s="5">
        <f>VLOOKUP(A96,'Detail SFPR'!$A$5:$E$360,5,FALSE)</f>
        <v>3416799.5348366941</v>
      </c>
      <c r="F96" s="5">
        <f>VLOOKUP(A96,'Detail SFPR'!$A$5:$F$360,6,FALSE)</f>
        <v>253847.11</v>
      </c>
      <c r="G96" s="5">
        <f>VLOOKUP(A96,'Detail SFPR'!$A$5:$G$360,7,FALSE)</f>
        <v>409641.6871797627</v>
      </c>
      <c r="H96" s="5">
        <f>VLOOKUP(A96,'Detail SFPR'!$A$5:$H$360,8,FALSE)</f>
        <v>0</v>
      </c>
      <c r="I96" s="5">
        <f>VLOOKUP(A96,'Detail SFPR'!$A$5:$I$360,9,FALSE)</f>
        <v>0</v>
      </c>
      <c r="J96" s="5">
        <f t="shared" si="4"/>
        <v>4080288.3320164569</v>
      </c>
      <c r="K96" s="5">
        <f>VLOOKUP(A96,'Detail SFPR'!$A$5:$M$361,13,FALSE)</f>
        <v>316911.66000000003</v>
      </c>
      <c r="L96" s="5">
        <f>VLOOKUP(A96,'Detail SFPR'!$A$5:$N$360,14,FALSE)</f>
        <v>166493.67079999999</v>
      </c>
      <c r="M96" s="5">
        <f>VLOOKUP(A96,'Detail SFPR'!$A$5:$T$360,20,FALSE)</f>
        <v>0</v>
      </c>
      <c r="N96" s="5">
        <f>VLOOKUP(A96,'Detail SFPR'!$A$5:$U$360,21,FALSE)</f>
        <v>16649.36708</v>
      </c>
      <c r="O96" s="5">
        <f>VLOOKUP(A96,'Detail SFPR'!$A$5:$V$361,22,FALSE)</f>
        <v>407442.56196024141</v>
      </c>
      <c r="P96" s="5">
        <f t="shared" si="7"/>
        <v>4987785.5918566994</v>
      </c>
      <c r="Q96" s="5">
        <f>VLOOKUP(A96,QualitySupport!$A$5:$I$360,9,FALSE)</f>
        <v>0</v>
      </c>
      <c r="R96" s="5">
        <v>0</v>
      </c>
      <c r="S96" s="5">
        <v>0</v>
      </c>
      <c r="T96" s="5">
        <f t="shared" si="5"/>
        <v>0</v>
      </c>
      <c r="U96" s="5">
        <f t="shared" si="6"/>
        <v>4987785.5918566994</v>
      </c>
      <c r="V96" s="5">
        <v>154659.04999999999</v>
      </c>
    </row>
    <row r="97" spans="1:22">
      <c r="A97" t="s">
        <v>292</v>
      </c>
      <c r="B97" t="s">
        <v>293</v>
      </c>
      <c r="C97" t="s">
        <v>72</v>
      </c>
      <c r="D97" s="12" t="s">
        <v>1070</v>
      </c>
      <c r="E97" s="5">
        <f>VLOOKUP(A97,'Detail SFPR'!$A$5:$E$360,5,FALSE)</f>
        <v>4023159.3780177711</v>
      </c>
      <c r="F97" s="5">
        <f>VLOOKUP(A97,'Detail SFPR'!$A$5:$F$360,6,FALSE)</f>
        <v>413755.19498353451</v>
      </c>
      <c r="G97" s="5">
        <f>VLOOKUP(A97,'Detail SFPR'!$A$5:$G$360,7,FALSE)</f>
        <v>691702.31163751276</v>
      </c>
      <c r="H97" s="5">
        <f>VLOOKUP(A97,'Detail SFPR'!$A$5:$H$360,8,FALSE)</f>
        <v>0</v>
      </c>
      <c r="I97" s="5">
        <f>VLOOKUP(A97,'Detail SFPR'!$A$5:$I$360,9,FALSE)</f>
        <v>0</v>
      </c>
      <c r="J97" s="5">
        <f t="shared" si="4"/>
        <v>5128616.884638818</v>
      </c>
      <c r="K97" s="5">
        <f>VLOOKUP(A97,'Detail SFPR'!$A$5:$M$361,13,FALSE)</f>
        <v>562952.78</v>
      </c>
      <c r="L97" s="5">
        <f>VLOOKUP(A97,'Detail SFPR'!$A$5:$N$360,14,FALSE)</f>
        <v>196037.91919999997</v>
      </c>
      <c r="M97" s="5">
        <f>VLOOKUP(A97,'Detail SFPR'!$A$5:$T$360,20,FALSE)</f>
        <v>0</v>
      </c>
      <c r="N97" s="5">
        <f>VLOOKUP(A97,'Detail SFPR'!$A$5:$U$360,21,FALSE)</f>
        <v>19603.79192</v>
      </c>
      <c r="O97" s="5">
        <f>VLOOKUP(A97,'Detail SFPR'!$A$5:$V$361,22,FALSE)</f>
        <v>479743.11369560356</v>
      </c>
      <c r="P97" s="5">
        <f t="shared" si="7"/>
        <v>6386954.4894544221</v>
      </c>
      <c r="Q97" s="5">
        <f>VLOOKUP(A97,QualitySupport!$A$5:$I$360,9,FALSE)</f>
        <v>0</v>
      </c>
      <c r="R97" s="5">
        <v>0</v>
      </c>
      <c r="S97" s="5">
        <v>0</v>
      </c>
      <c r="T97" s="5">
        <f t="shared" si="5"/>
        <v>0</v>
      </c>
      <c r="U97" s="5">
        <f t="shared" si="6"/>
        <v>6386954.4894544221</v>
      </c>
      <c r="V97" s="5">
        <v>219454.06</v>
      </c>
    </row>
    <row r="98" spans="1:22">
      <c r="A98" t="s">
        <v>294</v>
      </c>
      <c r="B98" t="s">
        <v>1885</v>
      </c>
      <c r="C98" t="s">
        <v>296</v>
      </c>
      <c r="D98" s="12" t="s">
        <v>1070</v>
      </c>
      <c r="E98" s="5">
        <f>VLOOKUP(A98,'Detail SFPR'!$A$5:$E$360,5,FALSE)</f>
        <v>501907.35482651478</v>
      </c>
      <c r="F98" s="5">
        <f>VLOOKUP(A98,'Detail SFPR'!$A$5:$F$360,6,FALSE)</f>
        <v>65671.89</v>
      </c>
      <c r="G98" s="5">
        <f>VLOOKUP(A98,'Detail SFPR'!$A$5:$G$360,7,FALSE)</f>
        <v>71314.440109280913</v>
      </c>
      <c r="H98" s="5">
        <f>VLOOKUP(A98,'Detail SFPR'!$A$5:$H$360,8,FALSE)</f>
        <v>0</v>
      </c>
      <c r="I98" s="5">
        <f>VLOOKUP(A98,'Detail SFPR'!$A$5:$I$360,9,FALSE)</f>
        <v>28003.821050132356</v>
      </c>
      <c r="J98" s="5">
        <f t="shared" si="4"/>
        <v>666897.505985928</v>
      </c>
      <c r="K98" s="5">
        <f>VLOOKUP(A98,'Detail SFPR'!$A$5:$M$361,13,FALSE)</f>
        <v>0</v>
      </c>
      <c r="L98" s="5">
        <f>VLOOKUP(A98,'Detail SFPR'!$A$5:$N$360,14,FALSE)</f>
        <v>24663.878399999998</v>
      </c>
      <c r="M98" s="5">
        <f>VLOOKUP(A98,'Detail SFPR'!$A$5:$T$360,20,FALSE)</f>
        <v>0</v>
      </c>
      <c r="N98" s="5">
        <f>VLOOKUP(A98,'Detail SFPR'!$A$5:$U$360,21,FALSE)</f>
        <v>2466.3878399999999</v>
      </c>
      <c r="O98" s="5">
        <f>VLOOKUP(A98,'Detail SFPR'!$A$5:$V$361,22,FALSE)</f>
        <v>60357.332233027199</v>
      </c>
      <c r="P98" s="5">
        <f t="shared" si="7"/>
        <v>754385.10445895523</v>
      </c>
      <c r="Q98" s="5">
        <f>VLOOKUP(A98,QualitySupport!$A$5:$I$360,9,FALSE)</f>
        <v>0</v>
      </c>
      <c r="R98" s="5">
        <v>0</v>
      </c>
      <c r="S98" s="5">
        <v>0</v>
      </c>
      <c r="T98" s="5">
        <f t="shared" si="5"/>
        <v>0</v>
      </c>
      <c r="U98" s="5">
        <f t="shared" si="6"/>
        <v>754385.10445895523</v>
      </c>
      <c r="V98" s="5">
        <v>26484.38</v>
      </c>
    </row>
    <row r="99" spans="1:22">
      <c r="A99" t="s">
        <v>297</v>
      </c>
      <c r="B99" t="s">
        <v>1886</v>
      </c>
      <c r="C99" t="s">
        <v>93</v>
      </c>
      <c r="D99" s="12" t="s">
        <v>1070</v>
      </c>
      <c r="E99" s="5">
        <f>VLOOKUP(A99,'Detail SFPR'!$A$5:$E$360,5,FALSE)</f>
        <v>5984337.2674941169</v>
      </c>
      <c r="F99" s="5">
        <f>VLOOKUP(A99,'Detail SFPR'!$A$5:$F$360,6,FALSE)</f>
        <v>526870.11</v>
      </c>
      <c r="G99" s="5">
        <f>VLOOKUP(A99,'Detail SFPR'!$A$5:$G$360,7,FALSE)</f>
        <v>776864.07515262533</v>
      </c>
      <c r="H99" s="5">
        <f>VLOOKUP(A99,'Detail SFPR'!$A$5:$H$360,8,FALSE)</f>
        <v>452491.66095643764</v>
      </c>
      <c r="I99" s="5">
        <f>VLOOKUP(A99,'Detail SFPR'!$A$5:$I$360,9,FALSE)</f>
        <v>0</v>
      </c>
      <c r="J99" s="5">
        <f t="shared" si="4"/>
        <v>7740563.1136031803</v>
      </c>
      <c r="K99" s="5">
        <f>VLOOKUP(A99,'Detail SFPR'!$A$5:$M$361,13,FALSE)</f>
        <v>0</v>
      </c>
      <c r="L99" s="5">
        <f>VLOOKUP(A99,'Detail SFPR'!$A$5:$N$360,14,FALSE)</f>
        <v>288939.85639999999</v>
      </c>
      <c r="M99" s="5">
        <f>VLOOKUP(A99,'Detail SFPR'!$A$5:$T$360,20,FALSE)</f>
        <v>0</v>
      </c>
      <c r="N99" s="5">
        <f>VLOOKUP(A99,'Detail SFPR'!$A$5:$U$360,21,FALSE)</f>
        <v>28893.985639999999</v>
      </c>
      <c r="O99" s="5">
        <f>VLOOKUP(A99,'Detail SFPR'!$A$5:$V$361,22,FALSE)</f>
        <v>707092.31635272631</v>
      </c>
      <c r="P99" s="5">
        <f t="shared" si="7"/>
        <v>8765489.2719959058</v>
      </c>
      <c r="Q99" s="5">
        <f>VLOOKUP(A99,QualitySupport!$A$5:$I$360,9,FALSE)</f>
        <v>0</v>
      </c>
      <c r="R99" s="5">
        <v>0</v>
      </c>
      <c r="S99" s="5">
        <v>0</v>
      </c>
      <c r="T99" s="5">
        <f t="shared" si="5"/>
        <v>0</v>
      </c>
      <c r="U99" s="5">
        <f t="shared" si="6"/>
        <v>8765489.2719959058</v>
      </c>
      <c r="V99" s="5">
        <v>305680.28999999998</v>
      </c>
    </row>
    <row r="100" spans="1:22">
      <c r="A100" t="s">
        <v>299</v>
      </c>
      <c r="B100" t="s">
        <v>2800</v>
      </c>
      <c r="C100" t="s">
        <v>108</v>
      </c>
      <c r="D100" s="12" t="s">
        <v>1070</v>
      </c>
      <c r="E100" s="5">
        <f>VLOOKUP(A100,'Detail SFPR'!$A$5:$E$360,5,FALSE)</f>
        <v>1016244.1655535204</v>
      </c>
      <c r="F100" s="5">
        <f>VLOOKUP(A100,'Detail SFPR'!$A$5:$F$360,6,FALSE)</f>
        <v>258295.16000000003</v>
      </c>
      <c r="G100" s="5">
        <f>VLOOKUP(A100,'Detail SFPR'!$A$5:$G$360,7,FALSE)</f>
        <v>164869.82546003687</v>
      </c>
      <c r="H100" s="5">
        <f>VLOOKUP(A100,'Detail SFPR'!$A$5:$H$360,8,FALSE)</f>
        <v>11314.621149130249</v>
      </c>
      <c r="I100" s="5">
        <f>VLOOKUP(A100,'Detail SFPR'!$A$5:$I$360,9,FALSE)</f>
        <v>0</v>
      </c>
      <c r="J100" s="5">
        <f t="shared" si="4"/>
        <v>1450723.7721626875</v>
      </c>
      <c r="K100" s="5">
        <f>VLOOKUP(A100,'Detail SFPR'!$A$5:$M$361,13,FALSE)</f>
        <v>34766.68</v>
      </c>
      <c r="L100" s="5">
        <f>VLOOKUP(A100,'Detail SFPR'!$A$5:$N$360,14,FALSE)</f>
        <v>52796.331600000005</v>
      </c>
      <c r="M100" s="5">
        <f>VLOOKUP(A100,'Detail SFPR'!$A$5:$T$360,20,FALSE)</f>
        <v>0</v>
      </c>
      <c r="N100" s="5">
        <f>VLOOKUP(A100,'Detail SFPR'!$A$5:$U$360,21,FALSE)</f>
        <v>5279.6331600000012</v>
      </c>
      <c r="O100" s="5">
        <f>VLOOKUP(A100,'Detail SFPR'!$A$5:$V$361,22,FALSE)</f>
        <v>129202.94510802784</v>
      </c>
      <c r="P100" s="5">
        <f t="shared" si="7"/>
        <v>1672769.3620307152</v>
      </c>
      <c r="Q100" s="5">
        <f>VLOOKUP(A100,QualitySupport!$A$5:$I$360,9,FALSE)</f>
        <v>0</v>
      </c>
      <c r="R100" s="5">
        <v>0</v>
      </c>
      <c r="S100" s="5">
        <v>0</v>
      </c>
      <c r="T100" s="5">
        <f t="shared" si="5"/>
        <v>0</v>
      </c>
      <c r="U100" s="5">
        <f t="shared" si="6"/>
        <v>1672769.3620307152</v>
      </c>
      <c r="V100" s="5">
        <v>56389.04</v>
      </c>
    </row>
    <row r="101" spans="1:22">
      <c r="A101" t="s">
        <v>301</v>
      </c>
      <c r="B101" t="s">
        <v>302</v>
      </c>
      <c r="C101" t="s">
        <v>93</v>
      </c>
      <c r="D101" s="12" t="s">
        <v>1070</v>
      </c>
      <c r="E101" s="5">
        <f>VLOOKUP(A101,'Detail SFPR'!$A$5:$E$360,5,FALSE)</f>
        <v>18650215.31766497</v>
      </c>
      <c r="F101" s="5">
        <f>VLOOKUP(A101,'Detail SFPR'!$A$5:$F$360,6,FALSE)</f>
        <v>3517052.9154639998</v>
      </c>
      <c r="G101" s="5">
        <f>VLOOKUP(A101,'Detail SFPR'!$A$5:$G$360,7,FALSE)</f>
        <v>1610080.6310887779</v>
      </c>
      <c r="H101" s="5">
        <f>VLOOKUP(A101,'Detail SFPR'!$A$5:$H$360,8,FALSE)</f>
        <v>128826.1411867806</v>
      </c>
      <c r="I101" s="5">
        <f>VLOOKUP(A101,'Detail SFPR'!$A$5:$I$360,9,FALSE)</f>
        <v>0</v>
      </c>
      <c r="J101" s="5">
        <f t="shared" si="4"/>
        <v>23906175.005404528</v>
      </c>
      <c r="K101" s="5">
        <f>VLOOKUP(A101,'Detail SFPR'!$A$5:$M$361,13,FALSE)</f>
        <v>1778449.4000000001</v>
      </c>
      <c r="L101" s="5">
        <f>VLOOKUP(A101,'Detail SFPR'!$A$5:$N$360,14,FALSE)</f>
        <v>900053.15760000015</v>
      </c>
      <c r="M101" s="5">
        <f>VLOOKUP(A101,'Detail SFPR'!$A$5:$T$360,20,FALSE)</f>
        <v>0</v>
      </c>
      <c r="N101" s="5">
        <f>VLOOKUP(A101,'Detail SFPR'!$A$5:$U$360,21,FALSE)</f>
        <v>90005.315760000012</v>
      </c>
      <c r="O101" s="5">
        <f>VLOOKUP(A101,'Detail SFPR'!$A$5:$V$361,22,FALSE)</f>
        <v>2202606.0370395114</v>
      </c>
      <c r="P101" s="5">
        <f t="shared" si="7"/>
        <v>28877288.91580404</v>
      </c>
      <c r="Q101" s="5">
        <f>VLOOKUP(A101,QualitySupport!$A$5:$I$360,9,FALSE)</f>
        <v>0</v>
      </c>
      <c r="R101" s="5">
        <v>0</v>
      </c>
      <c r="S101" s="5">
        <v>0</v>
      </c>
      <c r="T101" s="5">
        <f t="shared" si="5"/>
        <v>0</v>
      </c>
      <c r="U101" s="5">
        <f t="shared" si="6"/>
        <v>28877288.91580404</v>
      </c>
      <c r="V101" s="5">
        <v>759587.99</v>
      </c>
    </row>
    <row r="102" spans="1:22">
      <c r="A102" t="s">
        <v>303</v>
      </c>
      <c r="B102" t="s">
        <v>1887</v>
      </c>
      <c r="C102" t="s">
        <v>93</v>
      </c>
      <c r="D102" s="12" t="s">
        <v>1070</v>
      </c>
      <c r="E102" s="5">
        <f>VLOOKUP(A102,'Detail SFPR'!$A$5:$E$360,5,FALSE)</f>
        <v>3315017.6486804537</v>
      </c>
      <c r="F102" s="5">
        <f>VLOOKUP(A102,'Detail SFPR'!$A$5:$F$360,6,FALSE)</f>
        <v>100076.31</v>
      </c>
      <c r="G102" s="5">
        <f>VLOOKUP(A102,'Detail SFPR'!$A$5:$G$360,7,FALSE)</f>
        <v>468503.14499245619</v>
      </c>
      <c r="H102" s="5">
        <f>VLOOKUP(A102,'Detail SFPR'!$A$5:$H$360,8,FALSE)</f>
        <v>438658.23733386188</v>
      </c>
      <c r="I102" s="5">
        <f>VLOOKUP(A102,'Detail SFPR'!$A$5:$I$360,9,FALSE)</f>
        <v>0</v>
      </c>
      <c r="J102" s="5">
        <f t="shared" si="4"/>
        <v>4322255.3410067717</v>
      </c>
      <c r="K102" s="5">
        <f>VLOOKUP(A102,'Detail SFPR'!$A$5:$M$361,13,FALSE)</f>
        <v>0</v>
      </c>
      <c r="L102" s="5">
        <f>VLOOKUP(A102,'Detail SFPR'!$A$5:$N$360,14,FALSE)</f>
        <v>160002.47</v>
      </c>
      <c r="M102" s="5">
        <f>VLOOKUP(A102,'Detail SFPR'!$A$5:$T$360,20,FALSE)</f>
        <v>0</v>
      </c>
      <c r="N102" s="5">
        <f>VLOOKUP(A102,'Detail SFPR'!$A$5:$U$360,21,FALSE)</f>
        <v>16000.246999999999</v>
      </c>
      <c r="O102" s="5">
        <f>VLOOKUP(A102,'Detail SFPR'!$A$5:$V$361,22,FALSE)</f>
        <v>391557.324572885</v>
      </c>
      <c r="P102" s="5">
        <f t="shared" si="7"/>
        <v>4889815.3825796572</v>
      </c>
      <c r="Q102" s="5">
        <f>VLOOKUP(A102,QualitySupport!$A$5:$I$360,9,FALSE)</f>
        <v>0</v>
      </c>
      <c r="R102" s="5">
        <v>0</v>
      </c>
      <c r="S102" s="5">
        <v>0</v>
      </c>
      <c r="T102" s="5">
        <f t="shared" si="5"/>
        <v>0</v>
      </c>
      <c r="U102" s="5">
        <f t="shared" si="6"/>
        <v>4889815.3825796572</v>
      </c>
      <c r="V102" s="5">
        <v>156235.38</v>
      </c>
    </row>
    <row r="103" spans="1:22">
      <c r="A103" t="s">
        <v>305</v>
      </c>
      <c r="B103" t="s">
        <v>306</v>
      </c>
      <c r="C103" t="s">
        <v>93</v>
      </c>
      <c r="D103" s="12" t="s">
        <v>1070</v>
      </c>
      <c r="E103" s="5">
        <f>VLOOKUP(A103,'Detail SFPR'!$A$5:$E$360,5,FALSE)</f>
        <v>2511965.8498740224</v>
      </c>
      <c r="F103" s="5">
        <f>VLOOKUP(A103,'Detail SFPR'!$A$5:$F$360,6,FALSE)</f>
        <v>489892.29000000004</v>
      </c>
      <c r="G103" s="5">
        <f>VLOOKUP(A103,'Detail SFPR'!$A$5:$G$360,7,FALSE)</f>
        <v>293842.64107973495</v>
      </c>
      <c r="H103" s="5">
        <f>VLOOKUP(A103,'Detail SFPR'!$A$5:$H$360,8,FALSE)</f>
        <v>152653.23503819807</v>
      </c>
      <c r="I103" s="5">
        <f>VLOOKUP(A103,'Detail SFPR'!$A$5:$I$360,9,FALSE)</f>
        <v>0</v>
      </c>
      <c r="J103" s="5">
        <f t="shared" si="4"/>
        <v>3448354.0159919555</v>
      </c>
      <c r="K103" s="5">
        <f>VLOOKUP(A103,'Detail SFPR'!$A$5:$M$361,13,FALSE)</f>
        <v>0</v>
      </c>
      <c r="L103" s="5">
        <f>VLOOKUP(A103,'Detail SFPR'!$A$5:$N$360,14,FALSE)</f>
        <v>122503.08560000001</v>
      </c>
      <c r="M103" s="5">
        <f>VLOOKUP(A103,'Detail SFPR'!$A$5:$T$360,20,FALSE)</f>
        <v>0</v>
      </c>
      <c r="N103" s="5">
        <f>VLOOKUP(A103,'Detail SFPR'!$A$5:$U$360,21,FALSE)</f>
        <v>12250.308560000001</v>
      </c>
      <c r="O103" s="5">
        <f>VLOOKUP(A103,'Detail SFPR'!$A$5:$V$361,22,FALSE)</f>
        <v>299788.99981643487</v>
      </c>
      <c r="P103" s="5">
        <f t="shared" si="7"/>
        <v>3882896.4099683901</v>
      </c>
      <c r="Q103" s="5">
        <f>VLOOKUP(A103,QualitySupport!$A$5:$I$360,9,FALSE)</f>
        <v>0</v>
      </c>
      <c r="R103" s="5">
        <v>0</v>
      </c>
      <c r="S103" s="5">
        <v>0</v>
      </c>
      <c r="T103" s="5">
        <f t="shared" si="5"/>
        <v>0</v>
      </c>
      <c r="U103" s="5">
        <f t="shared" si="6"/>
        <v>3882896.4099683901</v>
      </c>
      <c r="V103" s="5">
        <v>124975.3</v>
      </c>
    </row>
    <row r="104" spans="1:22">
      <c r="A104" t="s">
        <v>307</v>
      </c>
      <c r="B104" t="s">
        <v>1888</v>
      </c>
      <c r="C104" t="s">
        <v>68</v>
      </c>
      <c r="D104" s="12" t="s">
        <v>1070</v>
      </c>
      <c r="E104" s="5">
        <f>VLOOKUP(A104,'Detail SFPR'!$A$5:$E$360,5,FALSE)</f>
        <v>2381030.4772899514</v>
      </c>
      <c r="F104" s="5">
        <f>VLOOKUP(A104,'Detail SFPR'!$A$5:$F$360,6,FALSE)</f>
        <v>276767.34999999998</v>
      </c>
      <c r="G104" s="5">
        <f>VLOOKUP(A104,'Detail SFPR'!$A$5:$G$360,7,FALSE)</f>
        <v>322756.5185721895</v>
      </c>
      <c r="H104" s="5">
        <f>VLOOKUP(A104,'Detail SFPR'!$A$5:$H$360,8,FALSE)</f>
        <v>24300.140660036843</v>
      </c>
      <c r="I104" s="5">
        <f>VLOOKUP(A104,'Detail SFPR'!$A$5:$I$360,9,FALSE)</f>
        <v>0</v>
      </c>
      <c r="J104" s="5">
        <f t="shared" si="4"/>
        <v>3004854.4865221777</v>
      </c>
      <c r="K104" s="5">
        <f>VLOOKUP(A104,'Detail SFPR'!$A$5:$M$361,13,FALSE)</f>
        <v>0</v>
      </c>
      <c r="L104" s="5">
        <f>VLOOKUP(A104,'Detail SFPR'!$A$5:$N$360,14,FALSE)</f>
        <v>116170.06120000001</v>
      </c>
      <c r="M104" s="5">
        <f>VLOOKUP(A104,'Detail SFPR'!$A$5:$T$360,20,FALSE)</f>
        <v>0</v>
      </c>
      <c r="N104" s="5">
        <f>VLOOKUP(A104,'Detail SFPR'!$A$5:$U$360,21,FALSE)</f>
        <v>11617.006120000002</v>
      </c>
      <c r="O104" s="5">
        <f>VLOOKUP(A104,'Detail SFPR'!$A$5:$V$361,22,FALSE)</f>
        <v>284290.85100336466</v>
      </c>
      <c r="P104" s="5">
        <f t="shared" si="7"/>
        <v>3416932.4048455423</v>
      </c>
      <c r="Q104" s="5">
        <f>VLOOKUP(A104,QualitySupport!$A$5:$I$360,9,FALSE)</f>
        <v>0</v>
      </c>
      <c r="R104" s="5">
        <v>0</v>
      </c>
      <c r="S104" s="5">
        <v>0</v>
      </c>
      <c r="T104" s="5">
        <f t="shared" si="5"/>
        <v>0</v>
      </c>
      <c r="U104" s="5">
        <f t="shared" si="6"/>
        <v>3416932.4048455423</v>
      </c>
      <c r="V104" s="5">
        <v>123692.63</v>
      </c>
    </row>
    <row r="105" spans="1:22">
      <c r="A105" t="s">
        <v>309</v>
      </c>
      <c r="B105" t="s">
        <v>1889</v>
      </c>
      <c r="C105" t="s">
        <v>80</v>
      </c>
      <c r="D105" s="12" t="s">
        <v>1070</v>
      </c>
      <c r="E105" s="5">
        <f>VLOOKUP(A105,'Detail SFPR'!$A$5:$E$360,5,FALSE)</f>
        <v>8765067.2649697661</v>
      </c>
      <c r="F105" s="5">
        <f>VLOOKUP(A105,'Detail SFPR'!$A$5:$F$360,6,FALSE)</f>
        <v>1549760.31</v>
      </c>
      <c r="G105" s="5">
        <f>VLOOKUP(A105,'Detail SFPR'!$A$5:$G$360,7,FALSE)</f>
        <v>1301506.1477619272</v>
      </c>
      <c r="H105" s="5">
        <f>VLOOKUP(A105,'Detail SFPR'!$A$5:$H$360,8,FALSE)</f>
        <v>93838.654863496835</v>
      </c>
      <c r="I105" s="5">
        <f>VLOOKUP(A105,'Detail SFPR'!$A$5:$I$360,9,FALSE)</f>
        <v>0</v>
      </c>
      <c r="J105" s="5">
        <f t="shared" si="4"/>
        <v>11710172.377595192</v>
      </c>
      <c r="K105" s="5">
        <f>VLOOKUP(A105,'Detail SFPR'!$A$5:$M$361,13,FALSE)</f>
        <v>0</v>
      </c>
      <c r="L105" s="5">
        <f>VLOOKUP(A105,'Detail SFPR'!$A$5:$N$360,14,FALSE)</f>
        <v>428904.93440000003</v>
      </c>
      <c r="M105" s="5">
        <f>VLOOKUP(A105,'Detail SFPR'!$A$5:$T$360,20,FALSE)</f>
        <v>0</v>
      </c>
      <c r="N105" s="5">
        <f>VLOOKUP(A105,'Detail SFPR'!$A$5:$U$360,21,FALSE)</f>
        <v>42890.493439999998</v>
      </c>
      <c r="O105" s="5">
        <f>VLOOKUP(A105,'Detail SFPR'!$A$5:$V$361,22,FALSE)</f>
        <v>1049614.225391475</v>
      </c>
      <c r="P105" s="5">
        <f t="shared" si="7"/>
        <v>13231582.030826667</v>
      </c>
      <c r="Q105" s="5">
        <f>VLOOKUP(A105,QualitySupport!$A$5:$I$360,9,FALSE)</f>
        <v>0</v>
      </c>
      <c r="R105" s="5">
        <v>0</v>
      </c>
      <c r="S105" s="5">
        <v>0</v>
      </c>
      <c r="T105" s="5">
        <f t="shared" si="5"/>
        <v>0</v>
      </c>
      <c r="U105" s="5">
        <f t="shared" si="6"/>
        <v>13231582.030826667</v>
      </c>
      <c r="V105" s="5">
        <v>386964.97</v>
      </c>
    </row>
    <row r="106" spans="1:22">
      <c r="A106" t="s">
        <v>311</v>
      </c>
      <c r="B106" t="s">
        <v>312</v>
      </c>
      <c r="C106" t="s">
        <v>313</v>
      </c>
      <c r="D106" s="12" t="s">
        <v>1070</v>
      </c>
      <c r="E106" s="5">
        <f>VLOOKUP(A106,'Detail SFPR'!$A$5:$E$360,5,FALSE)</f>
        <v>315044.87367582094</v>
      </c>
      <c r="F106" s="5">
        <f>VLOOKUP(A106,'Detail SFPR'!$A$5:$F$360,6,FALSE)</f>
        <v>57651.659999999996</v>
      </c>
      <c r="G106" s="5">
        <f>VLOOKUP(A106,'Detail SFPR'!$A$5:$G$360,7,FALSE)</f>
        <v>33966.807434534952</v>
      </c>
      <c r="H106" s="5">
        <f>VLOOKUP(A106,'Detail SFPR'!$A$5:$H$360,8,FALSE)</f>
        <v>0</v>
      </c>
      <c r="I106" s="5">
        <f>VLOOKUP(A106,'Detail SFPR'!$A$5:$I$360,9,FALSE)</f>
        <v>0</v>
      </c>
      <c r="J106" s="5">
        <f t="shared" si="4"/>
        <v>406663.34111035586</v>
      </c>
      <c r="K106" s="5">
        <f>VLOOKUP(A106,'Detail SFPR'!$A$5:$M$361,13,FALSE)</f>
        <v>0</v>
      </c>
      <c r="L106" s="5">
        <f>VLOOKUP(A106,'Detail SFPR'!$A$5:$N$360,14,FALSE)</f>
        <v>16417.072</v>
      </c>
      <c r="M106" s="5">
        <f>VLOOKUP(A106,'Detail SFPR'!$A$5:$T$360,20,FALSE)</f>
        <v>0</v>
      </c>
      <c r="N106" s="5">
        <f>VLOOKUP(A106,'Detail SFPR'!$A$5:$U$360,21,FALSE)</f>
        <v>1641.7071999999998</v>
      </c>
      <c r="O106" s="5">
        <f>VLOOKUP(A106,'Detail SFPR'!$A$5:$V$361,22,FALSE)</f>
        <v>40175.784721576005</v>
      </c>
      <c r="P106" s="5">
        <f t="shared" si="7"/>
        <v>464897.90503193188</v>
      </c>
      <c r="Q106" s="5">
        <f>VLOOKUP(A106,QualitySupport!$A$5:$I$360,9,FALSE)</f>
        <v>0</v>
      </c>
      <c r="R106" s="5">
        <v>0</v>
      </c>
      <c r="S106" s="5">
        <v>0</v>
      </c>
      <c r="T106" s="5">
        <f t="shared" si="5"/>
        <v>0</v>
      </c>
      <c r="U106" s="5">
        <f t="shared" si="6"/>
        <v>464897.90503193188</v>
      </c>
      <c r="V106" s="5">
        <v>14545.85</v>
      </c>
    </row>
    <row r="107" spans="1:22">
      <c r="A107" t="s">
        <v>314</v>
      </c>
      <c r="B107" t="s">
        <v>1890</v>
      </c>
      <c r="C107" t="s">
        <v>98</v>
      </c>
      <c r="D107" s="12" t="s">
        <v>1070</v>
      </c>
      <c r="E107" s="5">
        <f>VLOOKUP(A107,'Detail SFPR'!$A$5:$E$360,5,FALSE)</f>
        <v>625355.0749967841</v>
      </c>
      <c r="F107" s="5">
        <f>VLOOKUP(A107,'Detail SFPR'!$A$5:$F$360,6,FALSE)</f>
        <v>80284.31</v>
      </c>
      <c r="G107" s="5">
        <f>VLOOKUP(A107,'Detail SFPR'!$A$5:$G$360,7,FALSE)</f>
        <v>15348.509843688404</v>
      </c>
      <c r="H107" s="5">
        <f>VLOOKUP(A107,'Detail SFPR'!$A$5:$H$360,8,FALSE)</f>
        <v>867.84153300000014</v>
      </c>
      <c r="I107" s="5">
        <f>VLOOKUP(A107,'Detail SFPR'!$A$5:$I$360,9,FALSE)</f>
        <v>0</v>
      </c>
      <c r="J107" s="5">
        <f t="shared" si="4"/>
        <v>721855.73637347261</v>
      </c>
      <c r="K107" s="5">
        <f>VLOOKUP(A107,'Detail SFPR'!$A$5:$M$361,13,FALSE)</f>
        <v>0</v>
      </c>
      <c r="L107" s="5">
        <f>VLOOKUP(A107,'Detail SFPR'!$A$5:$N$360,14,FALSE)</f>
        <v>29932.164000000001</v>
      </c>
      <c r="M107" s="5">
        <f>VLOOKUP(A107,'Detail SFPR'!$A$5:$T$360,20,FALSE)</f>
        <v>0</v>
      </c>
      <c r="N107" s="5">
        <f>VLOOKUP(A107,'Detail SFPR'!$A$5:$U$360,21,FALSE)</f>
        <v>2993.2164000000002</v>
      </c>
      <c r="O107" s="5">
        <f>VLOOKUP(A107,'Detail SFPR'!$A$5:$V$361,22,FALSE)</f>
        <v>73249.85704606201</v>
      </c>
      <c r="P107" s="5">
        <f t="shared" si="7"/>
        <v>828030.97381953464</v>
      </c>
      <c r="Q107" s="5">
        <f>VLOOKUP(A107,QualitySupport!$A$5:$I$360,9,FALSE)</f>
        <v>0</v>
      </c>
      <c r="R107" s="5">
        <v>0</v>
      </c>
      <c r="S107" s="5">
        <v>0</v>
      </c>
      <c r="T107" s="5">
        <f t="shared" si="5"/>
        <v>0</v>
      </c>
      <c r="U107" s="5">
        <f t="shared" si="6"/>
        <v>828030.97381953464</v>
      </c>
      <c r="V107" s="5">
        <v>41075</v>
      </c>
    </row>
    <row r="108" spans="1:22">
      <c r="A108" t="s">
        <v>316</v>
      </c>
      <c r="B108" t="s">
        <v>317</v>
      </c>
      <c r="C108" t="s">
        <v>80</v>
      </c>
      <c r="D108" s="12" t="s">
        <v>1070</v>
      </c>
      <c r="E108" s="5">
        <f>VLOOKUP(A108,'Detail SFPR'!$A$5:$E$360,5,FALSE)</f>
        <v>1155526.5155610933</v>
      </c>
      <c r="F108" s="5">
        <f>VLOOKUP(A108,'Detail SFPR'!$A$5:$F$360,6,FALSE)</f>
        <v>134667.9</v>
      </c>
      <c r="G108" s="5">
        <f>VLOOKUP(A108,'Detail SFPR'!$A$5:$G$360,7,FALSE)</f>
        <v>196037.9235471854</v>
      </c>
      <c r="H108" s="5">
        <f>VLOOKUP(A108,'Detail SFPR'!$A$5:$H$360,8,FALSE)</f>
        <v>0</v>
      </c>
      <c r="I108" s="5">
        <f>VLOOKUP(A108,'Detail SFPR'!$A$5:$I$360,9,FALSE)</f>
        <v>0</v>
      </c>
      <c r="J108" s="5">
        <f t="shared" si="4"/>
        <v>1486232.3391082787</v>
      </c>
      <c r="K108" s="5">
        <f>VLOOKUP(A108,'Detail SFPR'!$A$5:$M$361,13,FALSE)</f>
        <v>0</v>
      </c>
      <c r="L108" s="5">
        <f>VLOOKUP(A108,'Detail SFPR'!$A$5:$N$360,14,FALSE)</f>
        <v>56028.955600000008</v>
      </c>
      <c r="M108" s="5">
        <f>VLOOKUP(A108,'Detail SFPR'!$A$5:$T$360,20,FALSE)</f>
        <v>0</v>
      </c>
      <c r="N108" s="5">
        <f>VLOOKUP(A108,'Detail SFPR'!$A$5:$U$360,21,FALSE)</f>
        <v>5602.8955600000008</v>
      </c>
      <c r="O108" s="5">
        <f>VLOOKUP(A108,'Detail SFPR'!$A$5:$V$361,22,FALSE)</f>
        <v>137113.80801401983</v>
      </c>
      <c r="P108" s="5">
        <f t="shared" si="7"/>
        <v>1684977.9982822987</v>
      </c>
      <c r="Q108" s="5">
        <f>VLOOKUP(A108,QualitySupport!$A$5:$I$360,9,FALSE)</f>
        <v>0</v>
      </c>
      <c r="R108" s="5">
        <v>0</v>
      </c>
      <c r="S108" s="5">
        <v>0</v>
      </c>
      <c r="T108" s="5">
        <f t="shared" si="5"/>
        <v>0</v>
      </c>
      <c r="U108" s="5">
        <f t="shared" si="6"/>
        <v>1684977.9982822987</v>
      </c>
      <c r="V108" s="5">
        <v>63826.37</v>
      </c>
    </row>
    <row r="109" spans="1:22">
      <c r="A109" t="s">
        <v>318</v>
      </c>
      <c r="B109" t="s">
        <v>1891</v>
      </c>
      <c r="C109" t="s">
        <v>93</v>
      </c>
      <c r="D109" s="12" t="s">
        <v>1070</v>
      </c>
      <c r="E109" s="5">
        <f>VLOOKUP(A109,'Detail SFPR'!$A$5:$E$360,5,FALSE)</f>
        <v>1021744.0199782245</v>
      </c>
      <c r="F109" s="5">
        <f>VLOOKUP(A109,'Detail SFPR'!$A$5:$F$360,6,FALSE)</f>
        <v>24845.18</v>
      </c>
      <c r="G109" s="5">
        <f>VLOOKUP(A109,'Detail SFPR'!$A$5:$G$360,7,FALSE)</f>
        <v>156366.12481082013</v>
      </c>
      <c r="H109" s="5">
        <f>VLOOKUP(A109,'Detail SFPR'!$A$5:$H$360,8,FALSE)</f>
        <v>0</v>
      </c>
      <c r="I109" s="5">
        <f>VLOOKUP(A109,'Detail SFPR'!$A$5:$I$360,9,FALSE)</f>
        <v>34328.409979765827</v>
      </c>
      <c r="J109" s="5">
        <f t="shared" si="4"/>
        <v>1237283.7347688104</v>
      </c>
      <c r="K109" s="5">
        <f>VLOOKUP(A109,'Detail SFPR'!$A$5:$M$361,13,FALSE)</f>
        <v>0</v>
      </c>
      <c r="L109" s="5">
        <f>VLOOKUP(A109,'Detail SFPR'!$A$5:$N$360,14,FALSE)</f>
        <v>48772.606400000004</v>
      </c>
      <c r="M109" s="5">
        <f>VLOOKUP(A109,'Detail SFPR'!$A$5:$T$360,20,FALSE)</f>
        <v>0</v>
      </c>
      <c r="N109" s="5">
        <f>VLOOKUP(A109,'Detail SFPR'!$A$5:$U$360,21,FALSE)</f>
        <v>4877.2606400000004</v>
      </c>
      <c r="O109" s="5">
        <f>VLOOKUP(A109,'Detail SFPR'!$A$5:$V$361,22,FALSE)</f>
        <v>119356.1029053512</v>
      </c>
      <c r="P109" s="5">
        <f t="shared" si="7"/>
        <v>1410289.7047141616</v>
      </c>
      <c r="Q109" s="5">
        <f>VLOOKUP(A109,QualitySupport!$A$5:$I$360,9,FALSE)</f>
        <v>0</v>
      </c>
      <c r="R109" s="5">
        <v>0</v>
      </c>
      <c r="S109" s="5">
        <v>0</v>
      </c>
      <c r="T109" s="5">
        <f t="shared" si="5"/>
        <v>0</v>
      </c>
      <c r="U109" s="5">
        <f t="shared" si="6"/>
        <v>1410289.7047141616</v>
      </c>
      <c r="V109" s="5">
        <v>49935.37</v>
      </c>
    </row>
    <row r="110" spans="1:22">
      <c r="A110" t="s">
        <v>320</v>
      </c>
      <c r="B110" t="s">
        <v>1892</v>
      </c>
      <c r="C110" t="s">
        <v>93</v>
      </c>
      <c r="D110" s="12" t="s">
        <v>1070</v>
      </c>
      <c r="E110" s="5">
        <f>VLOOKUP(A110,'Detail SFPR'!$A$5:$E$360,5,FALSE)</f>
        <v>4265056.1403323803</v>
      </c>
      <c r="F110" s="5">
        <f>VLOOKUP(A110,'Detail SFPR'!$A$5:$F$360,6,FALSE)</f>
        <v>325353.24</v>
      </c>
      <c r="G110" s="5">
        <f>VLOOKUP(A110,'Detail SFPR'!$A$5:$G$360,7,FALSE)</f>
        <v>314399.07124191668</v>
      </c>
      <c r="H110" s="5">
        <f>VLOOKUP(A110,'Detail SFPR'!$A$5:$H$360,8,FALSE)</f>
        <v>429066.74372409529</v>
      </c>
      <c r="I110" s="5">
        <f>VLOOKUP(A110,'Detail SFPR'!$A$5:$I$360,9,FALSE)</f>
        <v>0</v>
      </c>
      <c r="J110" s="5">
        <f t="shared" si="4"/>
        <v>5333875.1952983933</v>
      </c>
      <c r="K110" s="5">
        <f>VLOOKUP(A110,'Detail SFPR'!$A$5:$M$361,13,FALSE)</f>
        <v>0</v>
      </c>
      <c r="L110" s="5">
        <f>VLOOKUP(A110,'Detail SFPR'!$A$5:$N$360,14,FALSE)</f>
        <v>207497.98439999999</v>
      </c>
      <c r="M110" s="5">
        <f>VLOOKUP(A110,'Detail SFPR'!$A$5:$T$360,20,FALSE)</f>
        <v>0</v>
      </c>
      <c r="N110" s="5">
        <f>VLOOKUP(A110,'Detail SFPR'!$A$5:$U$360,21,FALSE)</f>
        <v>20749.798439999999</v>
      </c>
      <c r="O110" s="5">
        <f>VLOOKUP(A110,'Detail SFPR'!$A$5:$V$361,22,FALSE)</f>
        <v>507788.13368275022</v>
      </c>
      <c r="P110" s="5">
        <f t="shared" si="7"/>
        <v>6069911.1118211439</v>
      </c>
      <c r="Q110" s="5">
        <f>VLOOKUP(A110,QualitySupport!$A$5:$I$360,9,FALSE)</f>
        <v>0</v>
      </c>
      <c r="R110" s="5">
        <v>0</v>
      </c>
      <c r="S110" s="5">
        <v>0</v>
      </c>
      <c r="T110" s="5">
        <f t="shared" si="5"/>
        <v>0</v>
      </c>
      <c r="U110" s="5">
        <f t="shared" si="6"/>
        <v>6069911.1118211439</v>
      </c>
      <c r="V110" s="5">
        <v>199130.78</v>
      </c>
    </row>
    <row r="111" spans="1:22">
      <c r="A111" t="s">
        <v>322</v>
      </c>
      <c r="B111" t="s">
        <v>2801</v>
      </c>
      <c r="C111" t="s">
        <v>72</v>
      </c>
      <c r="D111" s="12" t="s">
        <v>807</v>
      </c>
      <c r="E111" s="5">
        <f>VLOOKUP(A111,'Detail SFPR'!$A$5:$E$360,5,FALSE)</f>
        <v>8736222.8927602507</v>
      </c>
      <c r="F111" s="5">
        <f>VLOOKUP(A111,'Detail SFPR'!$A$5:$F$360,6,FALSE)</f>
        <v>628295.01498353458</v>
      </c>
      <c r="G111" s="5">
        <f>VLOOKUP(A111,'Detail SFPR'!$A$5:$G$360,7,FALSE)</f>
        <v>3671.4622765999002</v>
      </c>
      <c r="H111" s="5">
        <f>VLOOKUP(A111,'Detail SFPR'!$A$5:$H$360,8,FALSE)</f>
        <v>1735.6830660000003</v>
      </c>
      <c r="I111" s="5">
        <f>VLOOKUP(A111,'Detail SFPR'!$A$5:$I$360,9,FALSE)</f>
        <v>1231080.5321336463</v>
      </c>
      <c r="J111" s="5">
        <f t="shared" si="4"/>
        <v>10601005.585220031</v>
      </c>
      <c r="K111" s="5">
        <f>VLOOKUP(A111,'Detail SFPR'!$A$5:$M$361,13,FALSE)</f>
        <v>0</v>
      </c>
      <c r="L111" s="5">
        <f>VLOOKUP(A111,'Detail SFPR'!$A$5:$N$360,14,FALSE)</f>
        <v>0</v>
      </c>
      <c r="M111" s="5">
        <f>VLOOKUP(A111,'Detail SFPR'!$A$5:$T$360,20,FALSE)</f>
        <v>0</v>
      </c>
      <c r="N111" s="5">
        <f>VLOOKUP(A111,'Detail SFPR'!$A$5:$U$360,21,FALSE)</f>
        <v>41307.839200000002</v>
      </c>
      <c r="O111" s="5">
        <f>VLOOKUP(A111,'Detail SFPR'!$A$5:$V$361,22,FALSE)</f>
        <v>1010883.5820496361</v>
      </c>
      <c r="P111" s="5">
        <f t="shared" si="7"/>
        <v>11653197.006469667</v>
      </c>
      <c r="Q111" s="5">
        <f>VLOOKUP(A111,QualitySupport!$A$5:$I$360,9,FALSE)</f>
        <v>0</v>
      </c>
      <c r="R111" s="5">
        <v>0</v>
      </c>
      <c r="S111" s="5">
        <v>0</v>
      </c>
      <c r="T111" s="5">
        <f t="shared" si="5"/>
        <v>0</v>
      </c>
      <c r="U111" s="5">
        <f t="shared" si="6"/>
        <v>11653197.006469667</v>
      </c>
      <c r="V111" s="5">
        <v>305746.08</v>
      </c>
    </row>
    <row r="112" spans="1:22">
      <c r="A112" t="s">
        <v>326</v>
      </c>
      <c r="B112" t="s">
        <v>1893</v>
      </c>
      <c r="C112" t="s">
        <v>328</v>
      </c>
      <c r="D112" s="12" t="s">
        <v>1070</v>
      </c>
      <c r="E112" s="5">
        <f>VLOOKUP(A112,'Detail SFPR'!$A$5:$E$360,5,FALSE)</f>
        <v>529981.41281814897</v>
      </c>
      <c r="F112" s="5">
        <f>VLOOKUP(A112,'Detail SFPR'!$A$5:$F$360,6,FALSE)</f>
        <v>46527.179999999993</v>
      </c>
      <c r="G112" s="5">
        <f>VLOOKUP(A112,'Detail SFPR'!$A$5:$G$360,7,FALSE)</f>
        <v>41167.561855075546</v>
      </c>
      <c r="H112" s="5">
        <f>VLOOKUP(A112,'Detail SFPR'!$A$5:$H$360,8,FALSE)</f>
        <v>0</v>
      </c>
      <c r="I112" s="5">
        <f>VLOOKUP(A112,'Detail SFPR'!$A$5:$I$360,9,FALSE)</f>
        <v>0</v>
      </c>
      <c r="J112" s="5">
        <f t="shared" si="4"/>
        <v>617676.15467322443</v>
      </c>
      <c r="K112" s="5">
        <f>VLOOKUP(A112,'Detail SFPR'!$A$5:$M$361,13,FALSE)</f>
        <v>0</v>
      </c>
      <c r="L112" s="5">
        <f>VLOOKUP(A112,'Detail SFPR'!$A$5:$N$360,14,FALSE)</f>
        <v>25940.635199999997</v>
      </c>
      <c r="M112" s="5">
        <f>VLOOKUP(A112,'Detail SFPR'!$A$5:$T$360,20,FALSE)</f>
        <v>0</v>
      </c>
      <c r="N112" s="5">
        <f>VLOOKUP(A112,'Detail SFPR'!$A$5:$U$360,21,FALSE)</f>
        <v>2594.0635199999997</v>
      </c>
      <c r="O112" s="5">
        <f>VLOOKUP(A112,'Detail SFPR'!$A$5:$V$361,22,FALSE)</f>
        <v>63481.805728581588</v>
      </c>
      <c r="P112" s="5">
        <f t="shared" si="7"/>
        <v>709692.65912180603</v>
      </c>
      <c r="Q112" s="5">
        <f>VLOOKUP(A112,QualitySupport!$A$5:$I$360,9,FALSE)</f>
        <v>0</v>
      </c>
      <c r="R112" s="5">
        <v>0</v>
      </c>
      <c r="S112" s="5">
        <v>0</v>
      </c>
      <c r="T112" s="5">
        <f t="shared" si="5"/>
        <v>0</v>
      </c>
      <c r="U112" s="5">
        <f t="shared" si="6"/>
        <v>709692.65912180603</v>
      </c>
      <c r="V112" s="5">
        <v>25856.46</v>
      </c>
    </row>
    <row r="113" spans="1:22">
      <c r="A113" t="s">
        <v>329</v>
      </c>
      <c r="B113" t="s">
        <v>330</v>
      </c>
      <c r="C113" t="s">
        <v>125</v>
      </c>
      <c r="D113" s="12" t="s">
        <v>1070</v>
      </c>
      <c r="E113" s="5">
        <f>VLOOKUP(A113,'Detail SFPR'!$A$5:$E$360,5,FALSE)</f>
        <v>7504230.1011250224</v>
      </c>
      <c r="F113" s="5">
        <f>VLOOKUP(A113,'Detail SFPR'!$A$5:$F$360,6,FALSE)</f>
        <v>812581.13</v>
      </c>
      <c r="G113" s="5">
        <f>VLOOKUP(A113,'Detail SFPR'!$A$5:$G$360,7,FALSE)</f>
        <v>650647.9142124994</v>
      </c>
      <c r="H113" s="5">
        <f>VLOOKUP(A113,'Detail SFPR'!$A$5:$H$360,8,FALSE)</f>
        <v>133387.93704479226</v>
      </c>
      <c r="I113" s="5">
        <f>VLOOKUP(A113,'Detail SFPR'!$A$5:$I$360,9,FALSE)</f>
        <v>939374.90930445911</v>
      </c>
      <c r="J113" s="5">
        <f t="shared" si="4"/>
        <v>10040221.991686773</v>
      </c>
      <c r="K113" s="5">
        <f>VLOOKUP(A113,'Detail SFPR'!$A$5:$M$361,13,FALSE)</f>
        <v>0</v>
      </c>
      <c r="L113" s="5">
        <f>VLOOKUP(A113,'Detail SFPR'!$A$5:$N$360,14,FALSE)</f>
        <v>358831.46319999994</v>
      </c>
      <c r="M113" s="5">
        <f>VLOOKUP(A113,'Detail SFPR'!$A$5:$T$360,20,FALSE)</f>
        <v>0</v>
      </c>
      <c r="N113" s="5">
        <f>VLOOKUP(A113,'Detail SFPR'!$A$5:$U$360,21,FALSE)</f>
        <v>35883.14632</v>
      </c>
      <c r="O113" s="5">
        <f>VLOOKUP(A113,'Detail SFPR'!$A$5:$V$361,22,FALSE)</f>
        <v>878130.74200145551</v>
      </c>
      <c r="P113" s="5">
        <f t="shared" si="7"/>
        <v>11313067.343208227</v>
      </c>
      <c r="Q113" s="5">
        <f>VLOOKUP(A113,QualitySupport!$A$5:$I$360,9,FALSE)</f>
        <v>0</v>
      </c>
      <c r="R113" s="5">
        <v>0</v>
      </c>
      <c r="S113" s="5">
        <v>0</v>
      </c>
      <c r="T113" s="5">
        <f t="shared" si="5"/>
        <v>0</v>
      </c>
      <c r="U113" s="5">
        <f t="shared" si="6"/>
        <v>11313067.343208227</v>
      </c>
      <c r="V113" s="5">
        <v>329507.09999999998</v>
      </c>
    </row>
    <row r="114" spans="1:22">
      <c r="A114" t="s">
        <v>331</v>
      </c>
      <c r="B114" t="s">
        <v>1894</v>
      </c>
      <c r="C114" t="s">
        <v>72</v>
      </c>
      <c r="D114" s="12" t="s">
        <v>1070</v>
      </c>
      <c r="E114" s="5">
        <f>VLOOKUP(A114,'Detail SFPR'!$A$5:$E$360,5,FALSE)</f>
        <v>2428982.3921751911</v>
      </c>
      <c r="F114" s="5">
        <f>VLOOKUP(A114,'Detail SFPR'!$A$5:$F$360,6,FALSE)</f>
        <v>278157.015464</v>
      </c>
      <c r="G114" s="5">
        <f>VLOOKUP(A114,'Detail SFPR'!$A$5:$G$360,7,FALSE)</f>
        <v>291688.05367136991</v>
      </c>
      <c r="H114" s="5">
        <f>VLOOKUP(A114,'Detail SFPR'!$A$5:$H$360,8,FALSE)</f>
        <v>867.84153300000014</v>
      </c>
      <c r="I114" s="5">
        <f>VLOOKUP(A114,'Detail SFPR'!$A$5:$I$360,9,FALSE)</f>
        <v>103720.99594413168</v>
      </c>
      <c r="J114" s="5">
        <f t="shared" si="4"/>
        <v>3103416.2987876926</v>
      </c>
      <c r="K114" s="5">
        <f>VLOOKUP(A114,'Detail SFPR'!$A$5:$M$361,13,FALSE)</f>
        <v>74882.080000000002</v>
      </c>
      <c r="L114" s="5">
        <f>VLOOKUP(A114,'Detail SFPR'!$A$5:$N$360,14,FALSE)</f>
        <v>123626.99239999999</v>
      </c>
      <c r="M114" s="5">
        <f>VLOOKUP(A114,'Detail SFPR'!$A$5:$T$360,20,FALSE)</f>
        <v>0</v>
      </c>
      <c r="N114" s="5">
        <f>VLOOKUP(A114,'Detail SFPR'!$A$5:$U$360,21,FALSE)</f>
        <v>12362.69924</v>
      </c>
      <c r="O114" s="5">
        <f>VLOOKUP(A114,'Detail SFPR'!$A$5:$V$361,22,FALSE)</f>
        <v>302539.41947981418</v>
      </c>
      <c r="P114" s="5">
        <f t="shared" si="7"/>
        <v>3616827.4899075069</v>
      </c>
      <c r="Q114" s="5">
        <f>VLOOKUP(A114,QualitySupport!$A$5:$I$360,9,FALSE)</f>
        <v>0</v>
      </c>
      <c r="R114" s="5">
        <v>0</v>
      </c>
      <c r="S114" s="5">
        <v>0</v>
      </c>
      <c r="T114" s="5">
        <f t="shared" si="5"/>
        <v>0</v>
      </c>
      <c r="U114" s="5">
        <f t="shared" si="6"/>
        <v>3616827.4899075069</v>
      </c>
      <c r="V114" s="5">
        <v>118980.13</v>
      </c>
    </row>
    <row r="115" spans="1:22">
      <c r="A115" t="s">
        <v>333</v>
      </c>
      <c r="B115" t="s">
        <v>1895</v>
      </c>
      <c r="C115" t="s">
        <v>80</v>
      </c>
      <c r="D115" s="12" t="s">
        <v>1070</v>
      </c>
      <c r="E115" s="5">
        <f>VLOOKUP(A115,'Detail SFPR'!$A$5:$E$360,5,FALSE)</f>
        <v>2448679.0871662586</v>
      </c>
      <c r="F115" s="5">
        <f>VLOOKUP(A115,'Detail SFPR'!$A$5:$F$360,6,FALSE)</f>
        <v>347712.17</v>
      </c>
      <c r="G115" s="5">
        <f>VLOOKUP(A115,'Detail SFPR'!$A$5:$G$360,7,FALSE)</f>
        <v>457089.62065556151</v>
      </c>
      <c r="H115" s="5">
        <f>VLOOKUP(A115,'Detail SFPR'!$A$5:$H$360,8,FALSE)</f>
        <v>7848.8998672447369</v>
      </c>
      <c r="I115" s="5">
        <f>VLOOKUP(A115,'Detail SFPR'!$A$5:$I$360,9,FALSE)</f>
        <v>0</v>
      </c>
      <c r="J115" s="5">
        <f t="shared" si="4"/>
        <v>3261329.7776890644</v>
      </c>
      <c r="K115" s="5">
        <f>VLOOKUP(A115,'Detail SFPR'!$A$5:$M$361,13,FALSE)</f>
        <v>0</v>
      </c>
      <c r="L115" s="5">
        <f>VLOOKUP(A115,'Detail SFPR'!$A$5:$N$360,14,FALSE)</f>
        <v>123045.82359999999</v>
      </c>
      <c r="M115" s="5">
        <f>VLOOKUP(A115,'Detail SFPR'!$A$5:$T$360,20,FALSE)</f>
        <v>0</v>
      </c>
      <c r="N115" s="5">
        <f>VLOOKUP(A115,'Detail SFPR'!$A$5:$U$360,21,FALSE)</f>
        <v>12304.58236</v>
      </c>
      <c r="O115" s="5">
        <f>VLOOKUP(A115,'Detail SFPR'!$A$5:$V$361,22,FALSE)</f>
        <v>301117.18580771383</v>
      </c>
      <c r="P115" s="5">
        <f t="shared" si="7"/>
        <v>3697797.3694567778</v>
      </c>
      <c r="Q115" s="5">
        <f>VLOOKUP(A115,QualitySupport!$A$5:$I$360,9,FALSE)</f>
        <v>0</v>
      </c>
      <c r="R115" s="5">
        <v>0</v>
      </c>
      <c r="S115" s="5">
        <v>0</v>
      </c>
      <c r="T115" s="5">
        <f t="shared" si="5"/>
        <v>0</v>
      </c>
      <c r="U115" s="5">
        <f t="shared" si="6"/>
        <v>3697797.3694567778</v>
      </c>
      <c r="V115" s="5">
        <v>149621.68</v>
      </c>
    </row>
    <row r="116" spans="1:22">
      <c r="A116" t="s">
        <v>335</v>
      </c>
      <c r="B116" t="s">
        <v>336</v>
      </c>
      <c r="C116" t="s">
        <v>98</v>
      </c>
      <c r="D116" s="12" t="s">
        <v>1070</v>
      </c>
      <c r="E116" s="5">
        <f>VLOOKUP(A116,'Detail SFPR'!$A$5:$E$360,5,FALSE)</f>
        <v>236153.40349331708</v>
      </c>
      <c r="F116" s="5">
        <f>VLOOKUP(A116,'Detail SFPR'!$A$5:$F$360,6,FALSE)</f>
        <v>23969.43</v>
      </c>
      <c r="G116" s="5">
        <f>VLOOKUP(A116,'Detail SFPR'!$A$5:$G$360,7,FALSE)</f>
        <v>32117.684396380013</v>
      </c>
      <c r="H116" s="5">
        <f>VLOOKUP(A116,'Detail SFPR'!$A$5:$H$360,8,FALSE)</f>
        <v>0</v>
      </c>
      <c r="I116" s="5">
        <f>VLOOKUP(A116,'Detail SFPR'!$A$5:$I$360,9,FALSE)</f>
        <v>0</v>
      </c>
      <c r="J116" s="5">
        <f t="shared" si="4"/>
        <v>292240.5178896971</v>
      </c>
      <c r="K116" s="5">
        <f>VLOOKUP(A116,'Detail SFPR'!$A$5:$M$361,13,FALSE)</f>
        <v>0</v>
      </c>
      <c r="L116" s="5">
        <f>VLOOKUP(A116,'Detail SFPR'!$A$5:$N$360,14,FALSE)</f>
        <v>10543.137199999999</v>
      </c>
      <c r="M116" s="5">
        <f>VLOOKUP(A116,'Detail SFPR'!$A$5:$T$360,20,FALSE)</f>
        <v>0</v>
      </c>
      <c r="N116" s="5">
        <f>VLOOKUP(A116,'Detail SFPR'!$A$5:$U$360,21,FALSE)</f>
        <v>1054.3137199999999</v>
      </c>
      <c r="O116" s="5">
        <f>VLOOKUP(A116,'Detail SFPR'!$A$5:$V$361,22,FALSE)</f>
        <v>25801.117911722602</v>
      </c>
      <c r="P116" s="5">
        <f t="shared" si="7"/>
        <v>329639.08672141971</v>
      </c>
      <c r="Q116" s="5">
        <f>VLOOKUP(A116,QualitySupport!$A$5:$I$360,9,FALSE)</f>
        <v>0</v>
      </c>
      <c r="R116" s="5">
        <v>0</v>
      </c>
      <c r="S116" s="5">
        <v>0</v>
      </c>
      <c r="T116" s="5">
        <f t="shared" si="5"/>
        <v>0</v>
      </c>
      <c r="U116" s="5">
        <f t="shared" si="6"/>
        <v>329639.08672141971</v>
      </c>
      <c r="V116" s="5">
        <v>11073.56</v>
      </c>
    </row>
    <row r="117" spans="1:22">
      <c r="A117" t="s">
        <v>337</v>
      </c>
      <c r="B117" t="s">
        <v>1896</v>
      </c>
      <c r="C117" t="s">
        <v>230</v>
      </c>
      <c r="D117" s="12" t="s">
        <v>1070</v>
      </c>
      <c r="E117" s="5">
        <f>VLOOKUP(A117,'Detail SFPR'!$A$5:$E$360,5,FALSE)</f>
        <v>2856022.3991450565</v>
      </c>
      <c r="F117" s="5">
        <f>VLOOKUP(A117,'Detail SFPR'!$A$5:$F$360,6,FALSE)</f>
        <v>151631.45000000001</v>
      </c>
      <c r="G117" s="5">
        <f>VLOOKUP(A117,'Detail SFPR'!$A$5:$G$360,7,FALSE)</f>
        <v>334472.05716189725</v>
      </c>
      <c r="H117" s="5">
        <f>VLOOKUP(A117,'Detail SFPR'!$A$5:$H$360,8,FALSE)</f>
        <v>0</v>
      </c>
      <c r="I117" s="5">
        <f>VLOOKUP(A117,'Detail SFPR'!$A$5:$I$360,9,FALSE)</f>
        <v>0</v>
      </c>
      <c r="J117" s="5">
        <f t="shared" si="4"/>
        <v>3342125.9063069541</v>
      </c>
      <c r="K117" s="5">
        <f>VLOOKUP(A117,'Detail SFPR'!$A$5:$M$361,13,FALSE)</f>
        <v>0</v>
      </c>
      <c r="L117" s="5">
        <f>VLOOKUP(A117,'Detail SFPR'!$A$5:$N$360,14,FALSE)</f>
        <v>139563.7328</v>
      </c>
      <c r="M117" s="5">
        <f>VLOOKUP(A117,'Detail SFPR'!$A$5:$T$360,20,FALSE)</f>
        <v>0</v>
      </c>
      <c r="N117" s="5">
        <f>VLOOKUP(A117,'Detail SFPR'!$A$5:$U$360,21,FALSE)</f>
        <v>13956.37328</v>
      </c>
      <c r="O117" s="5">
        <f>VLOOKUP(A117,'Detail SFPR'!$A$5:$V$361,22,FALSE)</f>
        <v>341539.73887136241</v>
      </c>
      <c r="P117" s="5">
        <f t="shared" si="7"/>
        <v>3837185.7512583164</v>
      </c>
      <c r="Q117" s="5">
        <f>VLOOKUP(A117,QualitySupport!$A$5:$I$360,9,FALSE)</f>
        <v>0</v>
      </c>
      <c r="R117" s="5">
        <v>0</v>
      </c>
      <c r="S117" s="5">
        <v>0</v>
      </c>
      <c r="T117" s="5">
        <f t="shared" si="5"/>
        <v>0</v>
      </c>
      <c r="U117" s="5">
        <f t="shared" si="6"/>
        <v>3837185.7512583164</v>
      </c>
      <c r="V117" s="5">
        <v>136671.32</v>
      </c>
    </row>
    <row r="118" spans="1:22">
      <c r="A118" t="s">
        <v>339</v>
      </c>
      <c r="B118" t="s">
        <v>1897</v>
      </c>
      <c r="C118" t="s">
        <v>93</v>
      </c>
      <c r="D118" s="12" t="s">
        <v>1070</v>
      </c>
      <c r="E118" s="5">
        <f>VLOOKUP(A118,'Detail SFPR'!$A$5:$E$360,5,FALSE)</f>
        <v>2453915.3080039299</v>
      </c>
      <c r="F118" s="5">
        <f>VLOOKUP(A118,'Detail SFPR'!$A$5:$F$360,6,FALSE)</f>
        <v>1024535.26</v>
      </c>
      <c r="G118" s="5">
        <f>VLOOKUP(A118,'Detail SFPR'!$A$5:$G$360,7,FALSE)</f>
        <v>287148.4725835002</v>
      </c>
      <c r="H118" s="5">
        <f>VLOOKUP(A118,'Detail SFPR'!$A$5:$H$360,8,FALSE)</f>
        <v>14249.79819011861</v>
      </c>
      <c r="I118" s="5">
        <f>VLOOKUP(A118,'Detail SFPR'!$A$5:$I$360,9,FALSE)</f>
        <v>0</v>
      </c>
      <c r="J118" s="5">
        <f t="shared" si="4"/>
        <v>3779848.8387775491</v>
      </c>
      <c r="K118" s="5">
        <f>VLOOKUP(A118,'Detail SFPR'!$A$5:$M$361,13,FALSE)</f>
        <v>0</v>
      </c>
      <c r="L118" s="5">
        <f>VLOOKUP(A118,'Detail SFPR'!$A$5:$N$360,14,FALSE)</f>
        <v>120978.8112</v>
      </c>
      <c r="M118" s="5">
        <f>VLOOKUP(A118,'Detail SFPR'!$A$5:$T$360,20,FALSE)</f>
        <v>0</v>
      </c>
      <c r="N118" s="5">
        <f>VLOOKUP(A118,'Detail SFPR'!$A$5:$U$360,21,FALSE)</f>
        <v>12097.88112</v>
      </c>
      <c r="O118" s="5">
        <f>VLOOKUP(A118,'Detail SFPR'!$A$5:$V$361,22,FALSE)</f>
        <v>296058.80236398958</v>
      </c>
      <c r="P118" s="5">
        <f t="shared" si="7"/>
        <v>4208984.3334615389</v>
      </c>
      <c r="Q118" s="5">
        <f>VLOOKUP(A118,QualitySupport!$A$5:$I$360,9,FALSE)</f>
        <v>0</v>
      </c>
      <c r="R118" s="5">
        <v>0</v>
      </c>
      <c r="S118" s="5">
        <v>0</v>
      </c>
      <c r="T118" s="5">
        <f t="shared" si="5"/>
        <v>0</v>
      </c>
      <c r="U118" s="5">
        <f t="shared" si="6"/>
        <v>4208984.3334615389</v>
      </c>
      <c r="V118" s="5">
        <v>125990.02</v>
      </c>
    </row>
    <row r="119" spans="1:22">
      <c r="A119" t="s">
        <v>341</v>
      </c>
      <c r="B119" t="s">
        <v>1898</v>
      </c>
      <c r="C119" t="s">
        <v>72</v>
      </c>
      <c r="D119" s="12" t="s">
        <v>1070</v>
      </c>
      <c r="E119" s="5">
        <f>VLOOKUP(A119,'Detail SFPR'!$A$5:$E$360,5,FALSE)</f>
        <v>1463696.2225572213</v>
      </c>
      <c r="F119" s="5">
        <f>VLOOKUP(A119,'Detail SFPR'!$A$5:$F$360,6,FALSE)</f>
        <v>204450.35</v>
      </c>
      <c r="G119" s="5">
        <f>VLOOKUP(A119,'Detail SFPR'!$A$5:$G$360,7,FALSE)</f>
        <v>227528.28631745739</v>
      </c>
      <c r="H119" s="5">
        <f>VLOOKUP(A119,'Detail SFPR'!$A$5:$H$360,8,FALSE)</f>
        <v>10833.596345000002</v>
      </c>
      <c r="I119" s="5">
        <f>VLOOKUP(A119,'Detail SFPR'!$A$5:$I$360,9,FALSE)</f>
        <v>0</v>
      </c>
      <c r="J119" s="5">
        <f t="shared" si="4"/>
        <v>1906508.4552196788</v>
      </c>
      <c r="K119" s="5">
        <f>VLOOKUP(A119,'Detail SFPR'!$A$5:$M$361,13,FALSE)</f>
        <v>90928.24</v>
      </c>
      <c r="L119" s="5">
        <f>VLOOKUP(A119,'Detail SFPR'!$A$5:$N$360,14,FALSE)</f>
        <v>71979.222800000003</v>
      </c>
      <c r="M119" s="5">
        <f>VLOOKUP(A119,'Detail SFPR'!$A$5:$T$360,20,FALSE)</f>
        <v>0</v>
      </c>
      <c r="N119" s="5">
        <f>VLOOKUP(A119,'Detail SFPR'!$A$5:$U$360,21,FALSE)</f>
        <v>7197.9222800000007</v>
      </c>
      <c r="O119" s="5">
        <f>VLOOKUP(A119,'Detail SFPR'!$A$5:$V$361,22,FALSE)</f>
        <v>176147.2301296574</v>
      </c>
      <c r="P119" s="5">
        <f t="shared" si="7"/>
        <v>2252761.0704293363</v>
      </c>
      <c r="Q119" s="5">
        <f>VLOOKUP(A119,QualitySupport!$A$5:$I$360,9,FALSE)</f>
        <v>0</v>
      </c>
      <c r="R119" s="5">
        <v>0</v>
      </c>
      <c r="S119" s="5">
        <v>0</v>
      </c>
      <c r="T119" s="5">
        <f t="shared" si="5"/>
        <v>0</v>
      </c>
      <c r="U119" s="5">
        <f t="shared" si="6"/>
        <v>2252761.0704293363</v>
      </c>
      <c r="V119" s="5">
        <v>76284.179999999993</v>
      </c>
    </row>
    <row r="120" spans="1:22">
      <c r="A120" t="s">
        <v>342</v>
      </c>
      <c r="B120" t="s">
        <v>1899</v>
      </c>
      <c r="C120" t="s">
        <v>108</v>
      </c>
      <c r="D120" s="12" t="s">
        <v>1070</v>
      </c>
      <c r="E120" s="5">
        <f>VLOOKUP(A120,'Detail SFPR'!$A$5:$E$360,5,FALSE)</f>
        <v>4088337.5764954579</v>
      </c>
      <c r="F120" s="5">
        <f>VLOOKUP(A120,'Detail SFPR'!$A$5:$F$360,6,FALSE)</f>
        <v>416458.33</v>
      </c>
      <c r="G120" s="5">
        <f>VLOOKUP(A120,'Detail SFPR'!$A$5:$G$360,7,FALSE)</f>
        <v>430878.40175431781</v>
      </c>
      <c r="H120" s="5">
        <f>VLOOKUP(A120,'Detail SFPR'!$A$5:$H$360,8,FALSE)</f>
        <v>48535.542227392245</v>
      </c>
      <c r="I120" s="5">
        <f>VLOOKUP(A120,'Detail SFPR'!$A$5:$I$360,9,FALSE)</f>
        <v>127186.48029046465</v>
      </c>
      <c r="J120" s="5">
        <f t="shared" si="4"/>
        <v>5111396.3307676325</v>
      </c>
      <c r="K120" s="5">
        <f>VLOOKUP(A120,'Detail SFPR'!$A$5:$M$361,13,FALSE)</f>
        <v>0</v>
      </c>
      <c r="L120" s="5">
        <f>VLOOKUP(A120,'Detail SFPR'!$A$5:$N$360,14,FALSE)</f>
        <v>196421.79399999997</v>
      </c>
      <c r="M120" s="5">
        <f>VLOOKUP(A120,'Detail SFPR'!$A$5:$T$360,20,FALSE)</f>
        <v>0</v>
      </c>
      <c r="N120" s="5">
        <f>VLOOKUP(A120,'Detail SFPR'!$A$5:$U$360,21,FALSE)</f>
        <v>19642.179399999997</v>
      </c>
      <c r="O120" s="5">
        <f>VLOOKUP(A120,'Detail SFPR'!$A$5:$V$361,22,FALSE)</f>
        <v>480682.53037872695</v>
      </c>
      <c r="P120" s="5">
        <f t="shared" si="7"/>
        <v>5808142.8345463593</v>
      </c>
      <c r="Q120" s="5">
        <f>VLOOKUP(A120,QualitySupport!$A$5:$I$360,9,FALSE)</f>
        <v>0</v>
      </c>
      <c r="R120" s="5">
        <v>0</v>
      </c>
      <c r="S120" s="5">
        <v>0</v>
      </c>
      <c r="T120" s="5">
        <f t="shared" si="5"/>
        <v>0</v>
      </c>
      <c r="U120" s="5">
        <f t="shared" si="6"/>
        <v>5808142.8345463593</v>
      </c>
      <c r="V120" s="5">
        <v>171200.82</v>
      </c>
    </row>
    <row r="121" spans="1:22">
      <c r="A121" t="s">
        <v>344</v>
      </c>
      <c r="B121" t="s">
        <v>345</v>
      </c>
      <c r="C121" t="s">
        <v>93</v>
      </c>
      <c r="D121" s="12" t="s">
        <v>1070</v>
      </c>
      <c r="E121" s="5">
        <f>VLOOKUP(A121,'Detail SFPR'!$A$5:$E$360,5,FALSE)</f>
        <v>1572919.7342090795</v>
      </c>
      <c r="F121" s="5">
        <f>VLOOKUP(A121,'Detail SFPR'!$A$5:$F$360,6,FALSE)</f>
        <v>60075.16</v>
      </c>
      <c r="G121" s="5">
        <f>VLOOKUP(A121,'Detail SFPR'!$A$5:$G$360,7,FALSE)</f>
        <v>151711.4899769339</v>
      </c>
      <c r="H121" s="5">
        <f>VLOOKUP(A121,'Detail SFPR'!$A$5:$H$360,8,FALSE)</f>
        <v>35955.044818170274</v>
      </c>
      <c r="I121" s="5">
        <f>VLOOKUP(A121,'Detail SFPR'!$A$5:$I$360,9,FALSE)</f>
        <v>21413.088099889079</v>
      </c>
      <c r="J121" s="5">
        <f t="shared" si="4"/>
        <v>1842074.5171040727</v>
      </c>
      <c r="K121" s="5">
        <f>VLOOKUP(A121,'Detail SFPR'!$A$5:$M$361,13,FALSE)</f>
        <v>225983.42</v>
      </c>
      <c r="L121" s="5">
        <f>VLOOKUP(A121,'Detail SFPR'!$A$5:$N$360,14,FALSE)</f>
        <v>76431.802000000011</v>
      </c>
      <c r="M121" s="5">
        <f>VLOOKUP(A121,'Detail SFPR'!$A$5:$T$360,20,FALSE)</f>
        <v>0</v>
      </c>
      <c r="N121" s="5">
        <f>VLOOKUP(A121,'Detail SFPR'!$A$5:$U$360,21,FALSE)</f>
        <v>7643.1802000000007</v>
      </c>
      <c r="O121" s="5">
        <f>VLOOKUP(A121,'Detail SFPR'!$A$5:$V$361,22,FALSE)</f>
        <v>187043.56191129101</v>
      </c>
      <c r="P121" s="5">
        <f t="shared" si="7"/>
        <v>2339176.4812153634</v>
      </c>
      <c r="Q121" s="5">
        <f>VLOOKUP(A121,QualitySupport!$A$5:$I$360,9,FALSE)</f>
        <v>0</v>
      </c>
      <c r="R121" s="5">
        <v>0</v>
      </c>
      <c r="S121" s="5">
        <v>0</v>
      </c>
      <c r="T121" s="5">
        <f t="shared" si="5"/>
        <v>0</v>
      </c>
      <c r="U121" s="5">
        <f t="shared" si="6"/>
        <v>2339176.4812153634</v>
      </c>
      <c r="V121" s="5">
        <v>76495.539999999994</v>
      </c>
    </row>
    <row r="122" spans="1:22">
      <c r="A122" t="s">
        <v>346</v>
      </c>
      <c r="B122" t="s">
        <v>1900</v>
      </c>
      <c r="C122" t="s">
        <v>80</v>
      </c>
      <c r="D122" s="12" t="s">
        <v>1070</v>
      </c>
      <c r="E122" s="5">
        <f>VLOOKUP(A122,'Detail SFPR'!$A$5:$E$360,5,FALSE)</f>
        <v>1727332.828459708</v>
      </c>
      <c r="F122" s="5">
        <f>VLOOKUP(A122,'Detail SFPR'!$A$5:$F$360,6,FALSE)</f>
        <v>204572.43000000002</v>
      </c>
      <c r="G122" s="5">
        <f>VLOOKUP(A122,'Detail SFPR'!$A$5:$G$360,7,FALSE)</f>
        <v>131992.88806061738</v>
      </c>
      <c r="H122" s="5">
        <f>VLOOKUP(A122,'Detail SFPR'!$A$5:$H$360,8,FALSE)</f>
        <v>11697.317073</v>
      </c>
      <c r="I122" s="5">
        <f>VLOOKUP(A122,'Detail SFPR'!$A$5:$I$360,9,FALSE)</f>
        <v>0</v>
      </c>
      <c r="J122" s="5">
        <f t="shared" si="4"/>
        <v>2075595.4635933253</v>
      </c>
      <c r="K122" s="5">
        <f>VLOOKUP(A122,'Detail SFPR'!$A$5:$M$361,13,FALSE)</f>
        <v>0</v>
      </c>
      <c r="L122" s="5">
        <f>VLOOKUP(A122,'Detail SFPR'!$A$5:$N$360,14,FALSE)</f>
        <v>84504.445600000006</v>
      </c>
      <c r="M122" s="5">
        <f>VLOOKUP(A122,'Detail SFPR'!$A$5:$T$360,20,FALSE)</f>
        <v>0</v>
      </c>
      <c r="N122" s="5">
        <f>VLOOKUP(A122,'Detail SFPR'!$A$5:$U$360,21,FALSE)</f>
        <v>8450.4445599999999</v>
      </c>
      <c r="O122" s="5">
        <f>VLOOKUP(A122,'Detail SFPR'!$A$5:$V$361,22,FALSE)</f>
        <v>206798.89900231484</v>
      </c>
      <c r="P122" s="5">
        <f t="shared" si="7"/>
        <v>2375349.2527556405</v>
      </c>
      <c r="Q122" s="5">
        <f>VLOOKUP(A122,QualitySupport!$A$5:$I$360,9,FALSE)</f>
        <v>0</v>
      </c>
      <c r="R122" s="5">
        <v>0</v>
      </c>
      <c r="S122" s="5">
        <v>0</v>
      </c>
      <c r="T122" s="5">
        <f t="shared" si="5"/>
        <v>0</v>
      </c>
      <c r="U122" s="5">
        <f t="shared" si="6"/>
        <v>2375349.2527556405</v>
      </c>
      <c r="V122" s="5">
        <v>67127.520000000004</v>
      </c>
    </row>
    <row r="123" spans="1:22">
      <c r="A123" t="s">
        <v>348</v>
      </c>
      <c r="B123" t="s">
        <v>349</v>
      </c>
      <c r="C123" t="s">
        <v>93</v>
      </c>
      <c r="D123" s="12" t="s">
        <v>1070</v>
      </c>
      <c r="E123" s="5">
        <f>VLOOKUP(A123,'Detail SFPR'!$A$5:$E$360,5,FALSE)</f>
        <v>1210820.1251121284</v>
      </c>
      <c r="F123" s="5">
        <f>VLOOKUP(A123,'Detail SFPR'!$A$5:$F$360,6,FALSE)</f>
        <v>386331.7</v>
      </c>
      <c r="G123" s="5">
        <f>VLOOKUP(A123,'Detail SFPR'!$A$5:$G$360,7,FALSE)</f>
        <v>163654.19850089363</v>
      </c>
      <c r="H123" s="5">
        <f>VLOOKUP(A123,'Detail SFPR'!$A$5:$H$360,8,FALSE)</f>
        <v>0</v>
      </c>
      <c r="I123" s="5">
        <f>VLOOKUP(A123,'Detail SFPR'!$A$5:$I$360,9,FALSE)</f>
        <v>0</v>
      </c>
      <c r="J123" s="5">
        <f t="shared" si="4"/>
        <v>1760806.0236130219</v>
      </c>
      <c r="K123" s="5">
        <f>VLOOKUP(A123,'Detail SFPR'!$A$5:$M$361,13,FALSE)</f>
        <v>0</v>
      </c>
      <c r="L123" s="5">
        <f>VLOOKUP(A123,'Detail SFPR'!$A$5:$N$360,14,FALSE)</f>
        <v>59330.369199999994</v>
      </c>
      <c r="M123" s="5">
        <f>VLOOKUP(A123,'Detail SFPR'!$A$5:$T$360,20,FALSE)</f>
        <v>0</v>
      </c>
      <c r="N123" s="5">
        <f>VLOOKUP(A123,'Detail SFPR'!$A$5:$U$360,21,FALSE)</f>
        <v>5933.0369199999996</v>
      </c>
      <c r="O123" s="5">
        <f>VLOOKUP(A123,'Detail SFPR'!$A$5:$V$361,22,FALSE)</f>
        <v>145193.01251957859</v>
      </c>
      <c r="P123" s="5">
        <f t="shared" si="7"/>
        <v>1971262.4422526008</v>
      </c>
      <c r="Q123" s="5">
        <f>VLOOKUP(A123,QualitySupport!$A$5:$I$360,9,FALSE)</f>
        <v>0</v>
      </c>
      <c r="R123" s="5">
        <v>0</v>
      </c>
      <c r="S123" s="5">
        <v>0</v>
      </c>
      <c r="T123" s="5">
        <f t="shared" si="5"/>
        <v>0</v>
      </c>
      <c r="U123" s="5">
        <f t="shared" si="6"/>
        <v>1971262.4422526008</v>
      </c>
      <c r="V123" s="5">
        <v>58358.7</v>
      </c>
    </row>
    <row r="124" spans="1:22">
      <c r="A124" t="s">
        <v>350</v>
      </c>
      <c r="B124" t="s">
        <v>1901</v>
      </c>
      <c r="C124" t="s">
        <v>80</v>
      </c>
      <c r="D124" s="12" t="s">
        <v>1070</v>
      </c>
      <c r="E124" s="5">
        <f>VLOOKUP(A124,'Detail SFPR'!$A$5:$E$360,5,FALSE)</f>
        <v>312284.14102533751</v>
      </c>
      <c r="F124" s="5">
        <f>VLOOKUP(A124,'Detail SFPR'!$A$5:$F$360,6,FALSE)</f>
        <v>22556.84</v>
      </c>
      <c r="G124" s="5">
        <f>VLOOKUP(A124,'Detail SFPR'!$A$5:$G$360,7,FALSE)</f>
        <v>26168.635854383669</v>
      </c>
      <c r="H124" s="5">
        <f>VLOOKUP(A124,'Detail SFPR'!$A$5:$H$360,8,FALSE)</f>
        <v>6991.7697495456468</v>
      </c>
      <c r="I124" s="5">
        <f>VLOOKUP(A124,'Detail SFPR'!$A$5:$I$360,9,FALSE)</f>
        <v>0</v>
      </c>
      <c r="J124" s="5">
        <f t="shared" si="4"/>
        <v>368001.38662926684</v>
      </c>
      <c r="K124" s="5">
        <f>VLOOKUP(A124,'Detail SFPR'!$A$5:$M$361,13,FALSE)</f>
        <v>0</v>
      </c>
      <c r="L124" s="5">
        <f>VLOOKUP(A124,'Detail SFPR'!$A$5:$N$360,14,FALSE)</f>
        <v>15737.9128</v>
      </c>
      <c r="M124" s="5">
        <f>VLOOKUP(A124,'Detail SFPR'!$A$5:$T$360,20,FALSE)</f>
        <v>6356.9357736289376</v>
      </c>
      <c r="N124" s="5">
        <f>VLOOKUP(A124,'Detail SFPR'!$A$5:$U$360,21,FALSE)</f>
        <v>1573.7912800000001</v>
      </c>
      <c r="O124" s="5">
        <f>VLOOKUP(A124,'Detail SFPR'!$A$5:$V$361,22,FALSE)</f>
        <v>38513.7493835524</v>
      </c>
      <c r="P124" s="5">
        <f t="shared" si="7"/>
        <v>430183.77586644818</v>
      </c>
      <c r="Q124" s="5">
        <f>VLOOKUP(A124,QualitySupport!$A$5:$I$360,9,FALSE)</f>
        <v>0</v>
      </c>
      <c r="R124" s="5">
        <v>0</v>
      </c>
      <c r="S124" s="5">
        <v>0</v>
      </c>
      <c r="T124" s="5">
        <f t="shared" si="5"/>
        <v>0</v>
      </c>
      <c r="U124" s="5">
        <f t="shared" si="6"/>
        <v>430183.77586644818</v>
      </c>
      <c r="V124" s="5">
        <v>14283.4</v>
      </c>
    </row>
    <row r="125" spans="1:22">
      <c r="A125" t="s">
        <v>352</v>
      </c>
      <c r="B125" t="s">
        <v>1902</v>
      </c>
      <c r="C125" t="s">
        <v>80</v>
      </c>
      <c r="D125" s="12" t="s">
        <v>1070</v>
      </c>
      <c r="E125" s="5">
        <f>VLOOKUP(A125,'Detail SFPR'!$A$5:$E$360,5,FALSE)</f>
        <v>1844764.1638358752</v>
      </c>
      <c r="F125" s="5">
        <f>VLOOKUP(A125,'Detail SFPR'!$A$5:$F$360,6,FALSE)</f>
        <v>277183.78000000003</v>
      </c>
      <c r="G125" s="5">
        <f>VLOOKUP(A125,'Detail SFPR'!$A$5:$G$360,7,FALSE)</f>
        <v>149898.26720159699</v>
      </c>
      <c r="H125" s="5">
        <f>VLOOKUP(A125,'Detail SFPR'!$A$5:$H$360,8,FALSE)</f>
        <v>3035.3849630000004</v>
      </c>
      <c r="I125" s="5">
        <f>VLOOKUP(A125,'Detail SFPR'!$A$5:$I$360,9,FALSE)</f>
        <v>0</v>
      </c>
      <c r="J125" s="5">
        <f t="shared" si="4"/>
        <v>2274881.5960004721</v>
      </c>
      <c r="K125" s="5">
        <f>VLOOKUP(A125,'Detail SFPR'!$A$5:$M$361,13,FALSE)</f>
        <v>0</v>
      </c>
      <c r="L125" s="5">
        <f>VLOOKUP(A125,'Detail SFPR'!$A$5:$N$360,14,FALSE)</f>
        <v>90283.987599999993</v>
      </c>
      <c r="M125" s="5">
        <f>VLOOKUP(A125,'Detail SFPR'!$A$5:$T$360,20,FALSE)</f>
        <v>0</v>
      </c>
      <c r="N125" s="5">
        <f>VLOOKUP(A125,'Detail SFPR'!$A$5:$U$360,21,FALSE)</f>
        <v>9028.39876</v>
      </c>
      <c r="O125" s="5">
        <f>VLOOKUP(A125,'Detail SFPR'!$A$5:$V$361,22,FALSE)</f>
        <v>220942.56817677582</v>
      </c>
      <c r="P125" s="5">
        <f t="shared" si="7"/>
        <v>2595136.5505372477</v>
      </c>
      <c r="Q125" s="5">
        <f>VLOOKUP(A125,QualitySupport!$A$5:$I$360,9,FALSE)</f>
        <v>0</v>
      </c>
      <c r="R125" s="5">
        <v>0</v>
      </c>
      <c r="S125" s="5">
        <v>0</v>
      </c>
      <c r="T125" s="5">
        <f t="shared" si="5"/>
        <v>0</v>
      </c>
      <c r="U125" s="5">
        <f t="shared" si="6"/>
        <v>2595136.5505372477</v>
      </c>
      <c r="V125" s="5">
        <v>88436.9</v>
      </c>
    </row>
    <row r="126" spans="1:22">
      <c r="A126" t="s">
        <v>354</v>
      </c>
      <c r="B126" t="s">
        <v>355</v>
      </c>
      <c r="C126" t="s">
        <v>278</v>
      </c>
      <c r="D126" s="12" t="s">
        <v>1070</v>
      </c>
      <c r="E126" s="5">
        <f>VLOOKUP(A126,'Detail SFPR'!$A$5:$E$360,5,FALSE)</f>
        <v>1101633.2967327645</v>
      </c>
      <c r="F126" s="5">
        <f>VLOOKUP(A126,'Detail SFPR'!$A$5:$F$360,6,FALSE)</f>
        <v>547408.30000000005</v>
      </c>
      <c r="G126" s="5">
        <f>VLOOKUP(A126,'Detail SFPR'!$A$5:$G$360,7,FALSE)</f>
        <v>150062.59432072486</v>
      </c>
      <c r="H126" s="5">
        <f>VLOOKUP(A126,'Detail SFPR'!$A$5:$H$360,8,FALSE)</f>
        <v>0</v>
      </c>
      <c r="I126" s="5">
        <f>VLOOKUP(A126,'Detail SFPR'!$A$5:$I$360,9,FALSE)</f>
        <v>0</v>
      </c>
      <c r="J126" s="5">
        <f t="shared" si="4"/>
        <v>1799104.1910534895</v>
      </c>
      <c r="K126" s="5">
        <f>VLOOKUP(A126,'Detail SFPR'!$A$5:$M$361,13,FALSE)</f>
        <v>0</v>
      </c>
      <c r="L126" s="5">
        <f>VLOOKUP(A126,'Detail SFPR'!$A$5:$N$360,14,FALSE)</f>
        <v>54414.372000000003</v>
      </c>
      <c r="M126" s="5">
        <f>VLOOKUP(A126,'Detail SFPR'!$A$5:$T$360,20,FALSE)</f>
        <v>0</v>
      </c>
      <c r="N126" s="5">
        <f>VLOOKUP(A126,'Detail SFPR'!$A$5:$U$360,21,FALSE)</f>
        <v>5441.4372000000003</v>
      </c>
      <c r="O126" s="5">
        <f>VLOOKUP(A126,'Detail SFPR'!$A$5:$V$361,22,FALSE)</f>
        <v>133162.60629372598</v>
      </c>
      <c r="P126" s="5">
        <f t="shared" si="7"/>
        <v>1992122.6065472155</v>
      </c>
      <c r="Q126" s="5">
        <f>VLOOKUP(A126,QualitySupport!$A$5:$I$360,9,FALSE)</f>
        <v>0</v>
      </c>
      <c r="R126" s="5">
        <v>0</v>
      </c>
      <c r="S126" s="5">
        <v>0</v>
      </c>
      <c r="T126" s="5">
        <f t="shared" si="5"/>
        <v>0</v>
      </c>
      <c r="U126" s="5">
        <f t="shared" si="6"/>
        <v>1992122.6065472155</v>
      </c>
      <c r="V126" s="5">
        <v>52586.84</v>
      </c>
    </row>
    <row r="127" spans="1:22">
      <c r="A127" t="s">
        <v>356</v>
      </c>
      <c r="B127" t="s">
        <v>357</v>
      </c>
      <c r="C127" t="s">
        <v>80</v>
      </c>
      <c r="D127" s="12" t="s">
        <v>1070</v>
      </c>
      <c r="E127" s="5">
        <f>VLOOKUP(A127,'Detail SFPR'!$A$5:$E$360,5,FALSE)</f>
        <v>1932041.2898815204</v>
      </c>
      <c r="F127" s="5">
        <f>VLOOKUP(A127,'Detail SFPR'!$A$5:$F$360,6,FALSE)</f>
        <v>246600.52999999997</v>
      </c>
      <c r="G127" s="5">
        <f>VLOOKUP(A127,'Detail SFPR'!$A$5:$G$360,7,FALSE)</f>
        <v>324986.90402818884</v>
      </c>
      <c r="H127" s="5">
        <f>VLOOKUP(A127,'Detail SFPR'!$A$5:$H$360,8,FALSE)</f>
        <v>4609.1874248107752</v>
      </c>
      <c r="I127" s="5">
        <f>VLOOKUP(A127,'Detail SFPR'!$A$5:$I$360,9,FALSE)</f>
        <v>1339261.0992628026</v>
      </c>
      <c r="J127" s="5">
        <f t="shared" si="4"/>
        <v>3847499.0105973221</v>
      </c>
      <c r="K127" s="5">
        <f>VLOOKUP(A127,'Detail SFPR'!$A$5:$M$361,13,FALSE)</f>
        <v>0</v>
      </c>
      <c r="L127" s="5">
        <f>VLOOKUP(A127,'Detail SFPR'!$A$5:$N$360,14,FALSE)</f>
        <v>98909.376000000004</v>
      </c>
      <c r="M127" s="5">
        <f>VLOOKUP(A127,'Detail SFPR'!$A$5:$T$360,20,FALSE)</f>
        <v>0</v>
      </c>
      <c r="N127" s="5">
        <f>VLOOKUP(A127,'Detail SFPR'!$A$5:$U$360,21,FALSE)</f>
        <v>9890.9375999999993</v>
      </c>
      <c r="O127" s="5">
        <f>VLOOKUP(A127,'Detail SFPR'!$A$5:$V$361,22,FALSE)</f>
        <v>242050.57985500802</v>
      </c>
      <c r="P127" s="5">
        <f t="shared" si="7"/>
        <v>4198349.9040523302</v>
      </c>
      <c r="Q127" s="5">
        <f>VLOOKUP(A127,QualitySupport!$A$5:$I$360,9,FALSE)</f>
        <v>0</v>
      </c>
      <c r="R127" s="5">
        <v>0</v>
      </c>
      <c r="S127" s="5">
        <v>0</v>
      </c>
      <c r="T127" s="5">
        <f t="shared" si="5"/>
        <v>0</v>
      </c>
      <c r="U127" s="5">
        <f t="shared" si="6"/>
        <v>4198349.9040523302</v>
      </c>
      <c r="V127" s="5">
        <v>107512.15</v>
      </c>
    </row>
    <row r="128" spans="1:22">
      <c r="A128" t="s">
        <v>358</v>
      </c>
      <c r="B128" t="s">
        <v>359</v>
      </c>
      <c r="C128" t="s">
        <v>93</v>
      </c>
      <c r="D128" s="12" t="s">
        <v>1070</v>
      </c>
      <c r="E128" s="5">
        <f>VLOOKUP(A128,'Detail SFPR'!$A$5:$E$360,5,FALSE)</f>
        <v>800384.97902658652</v>
      </c>
      <c r="F128" s="5">
        <f>VLOOKUP(A128,'Detail SFPR'!$A$5:$F$360,6,FALSE)</f>
        <v>210164.82</v>
      </c>
      <c r="G128" s="5">
        <f>VLOOKUP(A128,'Detail SFPR'!$A$5:$G$360,7,FALSE)</f>
        <v>155066.88240747186</v>
      </c>
      <c r="H128" s="5">
        <f>VLOOKUP(A128,'Detail SFPR'!$A$5:$H$360,8,FALSE)</f>
        <v>5303.0605762640616</v>
      </c>
      <c r="I128" s="5">
        <f>VLOOKUP(A128,'Detail SFPR'!$A$5:$I$360,9,FALSE)</f>
        <v>416893.84483757825</v>
      </c>
      <c r="J128" s="5">
        <f t="shared" si="4"/>
        <v>1587813.5868479006</v>
      </c>
      <c r="K128" s="5">
        <f>VLOOKUP(A128,'Detail SFPR'!$A$5:$M$361,13,FALSE)</f>
        <v>49475.66</v>
      </c>
      <c r="L128" s="5">
        <f>VLOOKUP(A128,'Detail SFPR'!$A$5:$N$360,14,FALSE)</f>
        <v>41743.088000000003</v>
      </c>
      <c r="M128" s="5">
        <f>VLOOKUP(A128,'Detail SFPR'!$A$5:$T$360,20,FALSE)</f>
        <v>0</v>
      </c>
      <c r="N128" s="5">
        <f>VLOOKUP(A128,'Detail SFPR'!$A$5:$U$360,21,FALSE)</f>
        <v>4174.3087999999998</v>
      </c>
      <c r="O128" s="5">
        <f>VLOOKUP(A128,'Detail SFPR'!$A$5:$V$361,22,FALSE)</f>
        <v>102153.49710970401</v>
      </c>
      <c r="P128" s="5">
        <f t="shared" si="7"/>
        <v>1785360.1407576045</v>
      </c>
      <c r="Q128" s="5">
        <f>VLOOKUP(A128,QualitySupport!$A$5:$I$360,9,FALSE)</f>
        <v>0</v>
      </c>
      <c r="R128" s="5">
        <v>0</v>
      </c>
      <c r="S128" s="5">
        <v>0</v>
      </c>
      <c r="T128" s="5">
        <f t="shared" si="5"/>
        <v>0</v>
      </c>
      <c r="U128" s="5">
        <f t="shared" si="6"/>
        <v>1785360.1407576045</v>
      </c>
      <c r="V128" s="5">
        <v>58093.82</v>
      </c>
    </row>
    <row r="129" spans="1:22">
      <c r="A129" t="s">
        <v>360</v>
      </c>
      <c r="B129" t="s">
        <v>1903</v>
      </c>
      <c r="C129" t="s">
        <v>80</v>
      </c>
      <c r="D129" s="12" t="s">
        <v>1070</v>
      </c>
      <c r="E129" s="5">
        <f>VLOOKUP(A129,'Detail SFPR'!$A$5:$E$360,5,FALSE)</f>
        <v>3333401.4932026723</v>
      </c>
      <c r="F129" s="5">
        <f>VLOOKUP(A129,'Detail SFPR'!$A$5:$F$360,6,FALSE)</f>
        <v>553853.13</v>
      </c>
      <c r="G129" s="5">
        <f>VLOOKUP(A129,'Detail SFPR'!$A$5:$G$360,7,FALSE)</f>
        <v>521045.63173996063</v>
      </c>
      <c r="H129" s="5">
        <f>VLOOKUP(A129,'Detail SFPR'!$A$5:$H$360,8,FALSE)</f>
        <v>34700.548308610865</v>
      </c>
      <c r="I129" s="5">
        <f>VLOOKUP(A129,'Detail SFPR'!$A$5:$I$360,9,FALSE)</f>
        <v>2274528.2576212618</v>
      </c>
      <c r="J129" s="5">
        <f t="shared" si="4"/>
        <v>6717529.0608725064</v>
      </c>
      <c r="K129" s="5">
        <f>VLOOKUP(A129,'Detail SFPR'!$A$5:$M$361,13,FALSE)</f>
        <v>0</v>
      </c>
      <c r="L129" s="5">
        <f>VLOOKUP(A129,'Detail SFPR'!$A$5:$N$360,14,FALSE)</f>
        <v>169556.33840000001</v>
      </c>
      <c r="M129" s="5">
        <f>VLOOKUP(A129,'Detail SFPR'!$A$5:$T$360,20,FALSE)</f>
        <v>0</v>
      </c>
      <c r="N129" s="5">
        <f>VLOOKUP(A129,'Detail SFPR'!$A$5:$U$360,21,FALSE)</f>
        <v>16955.633840000002</v>
      </c>
      <c r="O129" s="5">
        <f>VLOOKUP(A129,'Detail SFPR'!$A$5:$V$361,22,FALSE)</f>
        <v>414937.50832895725</v>
      </c>
      <c r="P129" s="5">
        <f t="shared" si="7"/>
        <v>7318978.5414414639</v>
      </c>
      <c r="Q129" s="5">
        <f>VLOOKUP(A129,QualitySupport!$A$5:$I$360,9,FALSE)</f>
        <v>0</v>
      </c>
      <c r="R129" s="5">
        <v>0</v>
      </c>
      <c r="S129" s="5">
        <v>0</v>
      </c>
      <c r="T129" s="5">
        <f t="shared" si="5"/>
        <v>0</v>
      </c>
      <c r="U129" s="5">
        <f t="shared" si="6"/>
        <v>7318978.5414414639</v>
      </c>
      <c r="V129" s="5">
        <v>178087.45</v>
      </c>
    </row>
    <row r="130" spans="1:22">
      <c r="A130" t="s">
        <v>362</v>
      </c>
      <c r="B130" t="s">
        <v>363</v>
      </c>
      <c r="C130" t="s">
        <v>93</v>
      </c>
      <c r="D130" s="12" t="s">
        <v>1070</v>
      </c>
      <c r="E130" s="5">
        <f>VLOOKUP(A130,'Detail SFPR'!$A$5:$E$360,5,FALSE)</f>
        <v>366214.11609520682</v>
      </c>
      <c r="F130" s="5">
        <f>VLOOKUP(A130,'Detail SFPR'!$A$5:$F$360,6,FALSE)</f>
        <v>63430.81</v>
      </c>
      <c r="G130" s="5">
        <f>VLOOKUP(A130,'Detail SFPR'!$A$5:$G$360,7,FALSE)</f>
        <v>70993.551666775908</v>
      </c>
      <c r="H130" s="5">
        <f>VLOOKUP(A130,'Detail SFPR'!$A$5:$H$360,8,FALSE)</f>
        <v>0</v>
      </c>
      <c r="I130" s="5">
        <f>VLOOKUP(A130,'Detail SFPR'!$A$5:$I$360,9,FALSE)</f>
        <v>0</v>
      </c>
      <c r="J130" s="5">
        <f t="shared" si="4"/>
        <v>500638.47776198271</v>
      </c>
      <c r="K130" s="5">
        <f>VLOOKUP(A130,'Detail SFPR'!$A$5:$M$361,13,FALSE)</f>
        <v>13371.800000000001</v>
      </c>
      <c r="L130" s="5">
        <f>VLOOKUP(A130,'Detail SFPR'!$A$5:$N$360,14,FALSE)</f>
        <v>19111.044399999999</v>
      </c>
      <c r="M130" s="5">
        <f>VLOOKUP(A130,'Detail SFPR'!$A$5:$T$360,20,FALSE)</f>
        <v>0</v>
      </c>
      <c r="N130" s="5">
        <f>VLOOKUP(A130,'Detail SFPR'!$A$5:$U$360,21,FALSE)</f>
        <v>1911.1044400000001</v>
      </c>
      <c r="O130" s="5">
        <f>VLOOKUP(A130,'Detail SFPR'!$A$5:$V$361,22,FALSE)</f>
        <v>46768.461855980197</v>
      </c>
      <c r="P130" s="5">
        <f t="shared" si="7"/>
        <v>581800.88845796289</v>
      </c>
      <c r="Q130" s="5">
        <f>VLOOKUP(A130,QualitySupport!$A$5:$I$360,9,FALSE)</f>
        <v>0</v>
      </c>
      <c r="R130" s="5">
        <v>0</v>
      </c>
      <c r="S130" s="5">
        <v>0</v>
      </c>
      <c r="T130" s="5">
        <f t="shared" si="5"/>
        <v>0</v>
      </c>
      <c r="U130" s="5">
        <f t="shared" si="6"/>
        <v>581800.88845796289</v>
      </c>
      <c r="V130" s="5">
        <v>27751.22</v>
      </c>
    </row>
    <row r="131" spans="1:22">
      <c r="A131" t="s">
        <v>364</v>
      </c>
      <c r="B131" t="s">
        <v>365</v>
      </c>
      <c r="C131" t="s">
        <v>93</v>
      </c>
      <c r="D131" s="12" t="s">
        <v>1070</v>
      </c>
      <c r="E131" s="5">
        <f>VLOOKUP(A131,'Detail SFPR'!$A$5:$E$360,5,FALSE)</f>
        <v>869205.73843489285</v>
      </c>
      <c r="F131" s="5">
        <f>VLOOKUP(A131,'Detail SFPR'!$A$5:$F$360,6,FALSE)</f>
        <v>179246.31</v>
      </c>
      <c r="G131" s="5">
        <f>VLOOKUP(A131,'Detail SFPR'!$A$5:$G$360,7,FALSE)</f>
        <v>85079.8013826346</v>
      </c>
      <c r="H131" s="5">
        <f>VLOOKUP(A131,'Detail SFPR'!$A$5:$H$360,8,FALSE)</f>
        <v>0</v>
      </c>
      <c r="I131" s="5">
        <f>VLOOKUP(A131,'Detail SFPR'!$A$5:$I$360,9,FALSE)</f>
        <v>0</v>
      </c>
      <c r="J131" s="5">
        <f t="shared" si="4"/>
        <v>1133531.8498175275</v>
      </c>
      <c r="K131" s="5">
        <f>VLOOKUP(A131,'Detail SFPR'!$A$5:$M$361,13,FALSE)</f>
        <v>46801.3</v>
      </c>
      <c r="L131" s="5">
        <f>VLOOKUP(A131,'Detail SFPR'!$A$5:$N$360,14,FALSE)</f>
        <v>45366.842400000001</v>
      </c>
      <c r="M131" s="5">
        <f>VLOOKUP(A131,'Detail SFPR'!$A$5:$T$360,20,FALSE)</f>
        <v>8666.371532365627</v>
      </c>
      <c r="N131" s="5">
        <f>VLOOKUP(A131,'Detail SFPR'!$A$5:$U$360,21,FALSE)</f>
        <v>4536.6842400000005</v>
      </c>
      <c r="O131" s="5">
        <f>VLOOKUP(A131,'Detail SFPR'!$A$5:$V$361,22,FALSE)</f>
        <v>111021.5325704892</v>
      </c>
      <c r="P131" s="5">
        <f t="shared" si="7"/>
        <v>1349924.5805603825</v>
      </c>
      <c r="Q131" s="5">
        <f>VLOOKUP(A131,QualitySupport!$A$5:$I$360,9,FALSE)</f>
        <v>0</v>
      </c>
      <c r="R131" s="5">
        <v>0</v>
      </c>
      <c r="S131" s="5">
        <v>0</v>
      </c>
      <c r="T131" s="5">
        <f t="shared" si="5"/>
        <v>0</v>
      </c>
      <c r="U131" s="5">
        <f t="shared" si="6"/>
        <v>1349924.5805603825</v>
      </c>
      <c r="V131" s="5">
        <v>41266.65</v>
      </c>
    </row>
    <row r="132" spans="1:22">
      <c r="A132" t="s">
        <v>366</v>
      </c>
      <c r="B132" t="s">
        <v>1904</v>
      </c>
      <c r="C132" t="s">
        <v>80</v>
      </c>
      <c r="D132" s="12" t="s">
        <v>1070</v>
      </c>
      <c r="E132" s="5">
        <f>VLOOKUP(A132,'Detail SFPR'!$A$5:$E$360,5,FALSE)</f>
        <v>626960.7696475063</v>
      </c>
      <c r="F132" s="5">
        <f>VLOOKUP(A132,'Detail SFPR'!$A$5:$F$360,6,FALSE)</f>
        <v>121961.7</v>
      </c>
      <c r="G132" s="5">
        <f>VLOOKUP(A132,'Detail SFPR'!$A$5:$G$360,7,FALSE)</f>
        <v>69039.549622913764</v>
      </c>
      <c r="H132" s="5">
        <f>VLOOKUP(A132,'Detail SFPR'!$A$5:$H$360,8,FALSE)</f>
        <v>0</v>
      </c>
      <c r="I132" s="5">
        <f>VLOOKUP(A132,'Detail SFPR'!$A$5:$I$360,9,FALSE)</f>
        <v>19237.736592720001</v>
      </c>
      <c r="J132" s="5">
        <f t="shared" si="4"/>
        <v>837199.7558631401</v>
      </c>
      <c r="K132" s="5">
        <f>VLOOKUP(A132,'Detail SFPR'!$A$5:$M$361,13,FALSE)</f>
        <v>0</v>
      </c>
      <c r="L132" s="5">
        <f>VLOOKUP(A132,'Detail SFPR'!$A$5:$N$360,14,FALSE)</f>
        <v>31877.299199999998</v>
      </c>
      <c r="M132" s="5">
        <f>VLOOKUP(A132,'Detail SFPR'!$A$5:$T$360,20,FALSE)</f>
        <v>0</v>
      </c>
      <c r="N132" s="5">
        <f>VLOOKUP(A132,'Detail SFPR'!$A$5:$U$360,21,FALSE)</f>
        <v>3187.7299199999998</v>
      </c>
      <c r="O132" s="5">
        <f>VLOOKUP(A132,'Detail SFPR'!$A$5:$V$361,22,FALSE)</f>
        <v>78009.983154393602</v>
      </c>
      <c r="P132" s="5">
        <f t="shared" si="7"/>
        <v>950274.76813753368</v>
      </c>
      <c r="Q132" s="5">
        <f>VLOOKUP(A132,QualitySupport!$A$5:$I$360,9,FALSE)</f>
        <v>0</v>
      </c>
      <c r="R132" s="5">
        <v>0</v>
      </c>
      <c r="S132" s="5">
        <v>0</v>
      </c>
      <c r="T132" s="5">
        <f t="shared" si="5"/>
        <v>0</v>
      </c>
      <c r="U132" s="5">
        <f t="shared" si="6"/>
        <v>950274.76813753368</v>
      </c>
      <c r="V132" s="5">
        <v>27478.45</v>
      </c>
    </row>
    <row r="133" spans="1:22">
      <c r="A133" t="s">
        <v>368</v>
      </c>
      <c r="B133" t="s">
        <v>1905</v>
      </c>
      <c r="C133" t="s">
        <v>80</v>
      </c>
      <c r="D133" s="12" t="s">
        <v>1070</v>
      </c>
      <c r="E133" s="5">
        <f>VLOOKUP(A133,'Detail SFPR'!$A$5:$E$360,5,FALSE)</f>
        <v>3885891.2144709053</v>
      </c>
      <c r="F133" s="5">
        <f>VLOOKUP(A133,'Detail SFPR'!$A$5:$F$360,6,FALSE)</f>
        <v>760450.84</v>
      </c>
      <c r="G133" s="5">
        <f>VLOOKUP(A133,'Detail SFPR'!$A$5:$G$360,7,FALSE)</f>
        <v>625426.75517678866</v>
      </c>
      <c r="H133" s="5">
        <f>VLOOKUP(A133,'Detail SFPR'!$A$5:$H$360,8,FALSE)</f>
        <v>109751.89702007831</v>
      </c>
      <c r="I133" s="5">
        <f>VLOOKUP(A133,'Detail SFPR'!$A$5:$I$360,9,FALSE)</f>
        <v>2817133.6787210545</v>
      </c>
      <c r="J133" s="5">
        <f t="shared" ref="J133:J196" si="8">E133+F133+G133+H133+I133</f>
        <v>8198654.385388827</v>
      </c>
      <c r="K133" s="5">
        <f>VLOOKUP(A133,'Detail SFPR'!$A$5:$M$361,13,FALSE)</f>
        <v>0</v>
      </c>
      <c r="L133" s="5">
        <f>VLOOKUP(A133,'Detail SFPR'!$A$5:$N$360,14,FALSE)</f>
        <v>201114.04920000001</v>
      </c>
      <c r="M133" s="5">
        <f>VLOOKUP(A133,'Detail SFPR'!$A$5:$T$360,20,FALSE)</f>
        <v>0</v>
      </c>
      <c r="N133" s="5">
        <f>VLOOKUP(A133,'Detail SFPR'!$A$5:$U$360,21,FALSE)</f>
        <v>20111.404920000001</v>
      </c>
      <c r="O133" s="5">
        <f>VLOOKUP(A133,'Detail SFPR'!$A$5:$V$361,22,FALSE)</f>
        <v>492165.39618901862</v>
      </c>
      <c r="P133" s="5">
        <f t="shared" si="7"/>
        <v>8912045.2356978469</v>
      </c>
      <c r="Q133" s="5">
        <f>VLOOKUP(A133,QualitySupport!$A$5:$I$360,9,FALSE)</f>
        <v>0</v>
      </c>
      <c r="R133" s="5">
        <v>0</v>
      </c>
      <c r="S133" s="5">
        <v>0</v>
      </c>
      <c r="T133" s="5">
        <f t="shared" ref="T133:T196" si="9">R133+S133</f>
        <v>0</v>
      </c>
      <c r="U133" s="5">
        <f t="shared" ref="U133:U196" si="10">P133+T133</f>
        <v>8912045.2356978469</v>
      </c>
      <c r="V133" s="5">
        <v>201598.28</v>
      </c>
    </row>
    <row r="134" spans="1:22">
      <c r="A134" t="s">
        <v>370</v>
      </c>
      <c r="B134" t="s">
        <v>371</v>
      </c>
      <c r="C134" t="s">
        <v>93</v>
      </c>
      <c r="D134" s="12" t="s">
        <v>1070</v>
      </c>
      <c r="E134" s="5">
        <f>VLOOKUP(A134,'Detail SFPR'!$A$5:$E$360,5,FALSE)</f>
        <v>461531.08373055008</v>
      </c>
      <c r="F134" s="5">
        <f>VLOOKUP(A134,'Detail SFPR'!$A$5:$F$360,6,FALSE)</f>
        <v>136523.69</v>
      </c>
      <c r="G134" s="5">
        <f>VLOOKUP(A134,'Detail SFPR'!$A$5:$G$360,7,FALSE)</f>
        <v>89644.331243475943</v>
      </c>
      <c r="H134" s="5">
        <f>VLOOKUP(A134,'Detail SFPR'!$A$5:$H$360,8,FALSE)</f>
        <v>0</v>
      </c>
      <c r="I134" s="5">
        <f>VLOOKUP(A134,'Detail SFPR'!$A$5:$I$360,9,FALSE)</f>
        <v>57283.737543788899</v>
      </c>
      <c r="J134" s="5">
        <f t="shared" si="8"/>
        <v>744982.84251781483</v>
      </c>
      <c r="K134" s="5">
        <f>VLOOKUP(A134,'Detail SFPR'!$A$5:$M$361,13,FALSE)</f>
        <v>38778.22</v>
      </c>
      <c r="L134" s="5">
        <f>VLOOKUP(A134,'Detail SFPR'!$A$5:$N$360,14,FALSE)</f>
        <v>24131.723999999998</v>
      </c>
      <c r="M134" s="5">
        <f>VLOOKUP(A134,'Detail SFPR'!$A$5:$T$360,20,FALSE)</f>
        <v>0</v>
      </c>
      <c r="N134" s="5">
        <f>VLOOKUP(A134,'Detail SFPR'!$A$5:$U$360,21,FALSE)</f>
        <v>2413.1723999999999</v>
      </c>
      <c r="O134" s="5">
        <f>VLOOKUP(A134,'Detail SFPR'!$A$5:$V$361,22,FALSE)</f>
        <v>59055.046380041997</v>
      </c>
      <c r="P134" s="5">
        <f t="shared" ref="P134:P197" si="11">J134+K134+L134+M134+N134+O134</f>
        <v>869361.00529785687</v>
      </c>
      <c r="Q134" s="5">
        <f>VLOOKUP(A134,QualitySupport!$A$5:$I$360,9,FALSE)</f>
        <v>0</v>
      </c>
      <c r="R134" s="5">
        <v>0</v>
      </c>
      <c r="S134" s="5">
        <v>0</v>
      </c>
      <c r="T134" s="5">
        <f t="shared" si="9"/>
        <v>0</v>
      </c>
      <c r="U134" s="5">
        <f t="shared" si="10"/>
        <v>869361.00529785687</v>
      </c>
      <c r="V134" s="5">
        <v>29759.3</v>
      </c>
    </row>
    <row r="135" spans="1:22">
      <c r="A135" t="s">
        <v>372</v>
      </c>
      <c r="B135" t="s">
        <v>373</v>
      </c>
      <c r="C135" t="s">
        <v>93</v>
      </c>
      <c r="D135" s="12" t="s">
        <v>1070</v>
      </c>
      <c r="E135" s="5">
        <f>VLOOKUP(A135,'Detail SFPR'!$A$5:$E$360,5,FALSE)</f>
        <v>6165929.0610721465</v>
      </c>
      <c r="F135" s="5">
        <f>VLOOKUP(A135,'Detail SFPR'!$A$5:$F$360,6,FALSE)</f>
        <v>739674.16546400008</v>
      </c>
      <c r="G135" s="5">
        <f>VLOOKUP(A135,'Detail SFPR'!$A$5:$G$360,7,FALSE)</f>
        <v>563730.52133032097</v>
      </c>
      <c r="H135" s="5">
        <f>VLOOKUP(A135,'Detail SFPR'!$A$5:$H$360,8,FALSE)</f>
        <v>142425.41015790694</v>
      </c>
      <c r="I135" s="5">
        <f>VLOOKUP(A135,'Detail SFPR'!$A$5:$I$360,9,FALSE)</f>
        <v>0</v>
      </c>
      <c r="J135" s="5">
        <f t="shared" si="8"/>
        <v>7611759.1580243744</v>
      </c>
      <c r="K135" s="5">
        <f>VLOOKUP(A135,'Detail SFPR'!$A$5:$M$361,13,FALSE)</f>
        <v>72207.72</v>
      </c>
      <c r="L135" s="5">
        <f>VLOOKUP(A135,'Detail SFPR'!$A$5:$N$360,14,FALSE)</f>
        <v>297822.89840000001</v>
      </c>
      <c r="M135" s="5">
        <f>VLOOKUP(A135,'Detail SFPR'!$A$5:$T$360,20,FALSE)</f>
        <v>0</v>
      </c>
      <c r="N135" s="5">
        <f>VLOOKUP(A135,'Detail SFPR'!$A$5:$U$360,21,FALSE)</f>
        <v>29782.289839999998</v>
      </c>
      <c r="O135" s="5">
        <f>VLOOKUP(A135,'Detail SFPR'!$A$5:$V$361,22,FALSE)</f>
        <v>728830.85676143714</v>
      </c>
      <c r="P135" s="5">
        <f t="shared" si="11"/>
        <v>8740402.9230258111</v>
      </c>
      <c r="Q135" s="5">
        <f>VLOOKUP(A135,QualitySupport!$A$5:$I$360,9,FALSE)</f>
        <v>0</v>
      </c>
      <c r="R135" s="5">
        <v>0</v>
      </c>
      <c r="S135" s="5">
        <v>0</v>
      </c>
      <c r="T135" s="5">
        <f t="shared" si="9"/>
        <v>0</v>
      </c>
      <c r="U135" s="5">
        <f t="shared" si="10"/>
        <v>8740402.9230258111</v>
      </c>
      <c r="V135" s="5">
        <v>287298.90999999997</v>
      </c>
    </row>
    <row r="136" spans="1:22">
      <c r="A136" t="s">
        <v>376</v>
      </c>
      <c r="B136" t="s">
        <v>377</v>
      </c>
      <c r="C136" t="s">
        <v>98</v>
      </c>
      <c r="D136" s="12" t="s">
        <v>1070</v>
      </c>
      <c r="E136" s="5">
        <f>VLOOKUP(A136,'Detail SFPR'!$A$5:$E$360,5,FALSE)</f>
        <v>1131703.5560521639</v>
      </c>
      <c r="F136" s="5">
        <f>VLOOKUP(A136,'Detail SFPR'!$A$5:$F$360,6,FALSE)</f>
        <v>262982.31773200002</v>
      </c>
      <c r="G136" s="5">
        <f>VLOOKUP(A136,'Detail SFPR'!$A$5:$G$360,7,FALSE)</f>
        <v>120180.1689444924</v>
      </c>
      <c r="H136" s="5">
        <f>VLOOKUP(A136,'Detail SFPR'!$A$5:$H$360,8,FALSE)</f>
        <v>1488.1719105631432</v>
      </c>
      <c r="I136" s="5">
        <f>VLOOKUP(A136,'Detail SFPR'!$A$5:$I$360,9,FALSE)</f>
        <v>0</v>
      </c>
      <c r="J136" s="5">
        <f t="shared" si="8"/>
        <v>1516354.2146392197</v>
      </c>
      <c r="K136" s="5">
        <f>VLOOKUP(A136,'Detail SFPR'!$A$5:$M$361,13,FALSE)</f>
        <v>0</v>
      </c>
      <c r="L136" s="5">
        <f>VLOOKUP(A136,'Detail SFPR'!$A$5:$N$360,14,FALSE)</f>
        <v>56938.0164</v>
      </c>
      <c r="M136" s="5">
        <f>VLOOKUP(A136,'Detail SFPR'!$A$5:$T$360,20,FALSE)</f>
        <v>0</v>
      </c>
      <c r="N136" s="5">
        <f>VLOOKUP(A136,'Detail SFPR'!$A$5:$U$360,21,FALSE)</f>
        <v>5693.8016400000006</v>
      </c>
      <c r="O136" s="5">
        <f>VLOOKUP(A136,'Detail SFPR'!$A$5:$V$361,22,FALSE)</f>
        <v>139338.4575130062</v>
      </c>
      <c r="P136" s="5">
        <f t="shared" si="11"/>
        <v>1718324.4901922259</v>
      </c>
      <c r="Q136" s="5">
        <f>VLOOKUP(A136,QualitySupport!$A$5:$I$360,9,FALSE)</f>
        <v>0</v>
      </c>
      <c r="R136" s="5">
        <v>0</v>
      </c>
      <c r="S136" s="5">
        <v>0</v>
      </c>
      <c r="T136" s="5">
        <f t="shared" si="9"/>
        <v>0</v>
      </c>
      <c r="U136" s="5">
        <f t="shared" si="10"/>
        <v>1718324.4901922259</v>
      </c>
      <c r="V136" s="5">
        <v>49920.4</v>
      </c>
    </row>
    <row r="137" spans="1:22">
      <c r="A137" t="s">
        <v>378</v>
      </c>
      <c r="B137" t="s">
        <v>379</v>
      </c>
      <c r="C137" t="s">
        <v>108</v>
      </c>
      <c r="D137" s="12" t="s">
        <v>1070</v>
      </c>
      <c r="E137" s="5">
        <f>VLOOKUP(A137,'Detail SFPR'!$A$5:$E$360,5,FALSE)</f>
        <v>1553149.2129188424</v>
      </c>
      <c r="F137" s="5">
        <f>VLOOKUP(A137,'Detail SFPR'!$A$5:$F$360,6,FALSE)</f>
        <v>189486.5</v>
      </c>
      <c r="G137" s="5">
        <f>VLOOKUP(A137,'Detail SFPR'!$A$5:$G$360,7,FALSE)</f>
        <v>224991.70633735374</v>
      </c>
      <c r="H137" s="5">
        <f>VLOOKUP(A137,'Detail SFPR'!$A$5:$H$360,8,FALSE)</f>
        <v>253.75512856613403</v>
      </c>
      <c r="I137" s="5">
        <f>VLOOKUP(A137,'Detail SFPR'!$A$5:$I$360,9,FALSE)</f>
        <v>62432.848426380493</v>
      </c>
      <c r="J137" s="5">
        <f t="shared" si="8"/>
        <v>2030314.0228111427</v>
      </c>
      <c r="K137" s="5">
        <f>VLOOKUP(A137,'Detail SFPR'!$A$5:$M$361,13,FALSE)</f>
        <v>0</v>
      </c>
      <c r="L137" s="5">
        <f>VLOOKUP(A137,'Detail SFPR'!$A$5:$N$360,14,FALSE)</f>
        <v>74197.508399999992</v>
      </c>
      <c r="M137" s="5">
        <f>VLOOKUP(A137,'Detail SFPR'!$A$5:$T$360,20,FALSE)</f>
        <v>0</v>
      </c>
      <c r="N137" s="5">
        <f>VLOOKUP(A137,'Detail SFPR'!$A$5:$U$360,21,FALSE)</f>
        <v>7419.7508399999988</v>
      </c>
      <c r="O137" s="5">
        <f>VLOOKUP(A137,'Detail SFPR'!$A$5:$V$361,22,FALSE)</f>
        <v>181575.80866769218</v>
      </c>
      <c r="P137" s="5">
        <f t="shared" si="11"/>
        <v>2293507.0907188351</v>
      </c>
      <c r="Q137" s="5">
        <f>VLOOKUP(A137,QualitySupport!$A$5:$I$360,9,FALSE)</f>
        <v>0</v>
      </c>
      <c r="R137" s="5">
        <v>0</v>
      </c>
      <c r="S137" s="5">
        <v>0</v>
      </c>
      <c r="T137" s="5">
        <f t="shared" si="9"/>
        <v>0</v>
      </c>
      <c r="U137" s="5">
        <f t="shared" si="10"/>
        <v>2293507.0907188351</v>
      </c>
      <c r="V137" s="5">
        <v>70906.14</v>
      </c>
    </row>
    <row r="138" spans="1:22">
      <c r="A138" t="s">
        <v>380</v>
      </c>
      <c r="B138" t="s">
        <v>1907</v>
      </c>
      <c r="C138" t="s">
        <v>93</v>
      </c>
      <c r="D138" s="12" t="s">
        <v>807</v>
      </c>
      <c r="E138" s="5">
        <f>VLOOKUP(A138,'Detail SFPR'!$A$5:$E$360,5,FALSE)</f>
        <v>8631424.0193354003</v>
      </c>
      <c r="F138" s="5">
        <f>VLOOKUP(A138,'Detail SFPR'!$A$5:$F$360,6,FALSE)</f>
        <v>281360.64999999997</v>
      </c>
      <c r="G138" s="5">
        <f>VLOOKUP(A138,'Detail SFPR'!$A$5:$G$360,7,FALSE)</f>
        <v>107598.49728635648</v>
      </c>
      <c r="H138" s="5">
        <f>VLOOKUP(A138,'Detail SFPR'!$A$5:$H$360,8,FALSE)</f>
        <v>158261.77018527864</v>
      </c>
      <c r="I138" s="5">
        <f>VLOOKUP(A138,'Detail SFPR'!$A$5:$I$360,9,FALSE)</f>
        <v>298585.21951042447</v>
      </c>
      <c r="J138" s="5">
        <f t="shared" si="8"/>
        <v>9477230.1563174613</v>
      </c>
      <c r="K138" s="5">
        <f>VLOOKUP(A138,'Detail SFPR'!$A$5:$M$361,13,FALSE)</f>
        <v>0</v>
      </c>
      <c r="L138" s="5">
        <f>VLOOKUP(A138,'Detail SFPR'!$A$5:$N$360,14,FALSE)</f>
        <v>0</v>
      </c>
      <c r="M138" s="5">
        <f>VLOOKUP(A138,'Detail SFPR'!$A$5:$T$360,20,FALSE)</f>
        <v>0</v>
      </c>
      <c r="N138" s="5">
        <f>VLOOKUP(A138,'Detail SFPR'!$A$5:$U$360,21,FALSE)</f>
        <v>43464.605240000004</v>
      </c>
      <c r="O138" s="5">
        <f>VLOOKUP(A138,'Detail SFPR'!$A$5:$V$361,22,FALSE)</f>
        <v>1063663.8635260442</v>
      </c>
      <c r="P138" s="5">
        <f t="shared" si="11"/>
        <v>10584358.625083506</v>
      </c>
      <c r="Q138" s="5">
        <f>VLOOKUP(A138,QualitySupport!$A$5:$I$360,9,FALSE)</f>
        <v>0</v>
      </c>
      <c r="R138" s="5">
        <v>0</v>
      </c>
      <c r="S138" s="5">
        <v>0</v>
      </c>
      <c r="T138" s="5">
        <f t="shared" si="9"/>
        <v>0</v>
      </c>
      <c r="U138" s="5">
        <f t="shared" si="10"/>
        <v>10584358.625083506</v>
      </c>
      <c r="V138" s="5">
        <v>350746.16</v>
      </c>
    </row>
    <row r="139" spans="1:22">
      <c r="A139" t="s">
        <v>382</v>
      </c>
      <c r="B139" t="s">
        <v>2759</v>
      </c>
      <c r="C139" t="s">
        <v>196</v>
      </c>
      <c r="D139" s="12" t="s">
        <v>1070</v>
      </c>
      <c r="E139" s="5">
        <f>VLOOKUP(A139,'Detail SFPR'!$A$5:$E$360,5,FALSE)</f>
        <v>1545394.9940925664</v>
      </c>
      <c r="F139" s="5">
        <f>VLOOKUP(A139,'Detail SFPR'!$A$5:$F$360,6,FALSE)</f>
        <v>44041.96</v>
      </c>
      <c r="G139" s="5">
        <f>VLOOKUP(A139,'Detail SFPR'!$A$5:$G$360,7,FALSE)</f>
        <v>5032.9597978487191</v>
      </c>
      <c r="H139" s="5">
        <f>VLOOKUP(A139,'Detail SFPR'!$A$5:$H$360,8,FALSE)</f>
        <v>130099.90255202103</v>
      </c>
      <c r="I139" s="5">
        <f>VLOOKUP(A139,'Detail SFPR'!$A$5:$I$360,9,FALSE)</f>
        <v>10483.3172431974</v>
      </c>
      <c r="J139" s="5">
        <f t="shared" si="8"/>
        <v>1735053.1336856335</v>
      </c>
      <c r="K139" s="5">
        <f>VLOOKUP(A139,'Detail SFPR'!$A$5:$M$361,13,FALSE)</f>
        <v>0</v>
      </c>
      <c r="L139" s="5">
        <f>VLOOKUP(A139,'Detail SFPR'!$A$5:$N$360,14,FALSE)</f>
        <v>75614.228000000003</v>
      </c>
      <c r="M139" s="5">
        <f>VLOOKUP(A139,'Detail SFPR'!$A$5:$T$360,20,FALSE)</f>
        <v>0</v>
      </c>
      <c r="N139" s="5">
        <f>VLOOKUP(A139,'Detail SFPR'!$A$5:$U$360,21,FALSE)</f>
        <v>7561.4228000000003</v>
      </c>
      <c r="O139" s="5">
        <f>VLOOKUP(A139,'Detail SFPR'!$A$5:$V$361,22,FALSE)</f>
        <v>185042.79849757403</v>
      </c>
      <c r="P139" s="5">
        <f t="shared" si="11"/>
        <v>2003271.5829832077</v>
      </c>
      <c r="Q139" s="5">
        <f>VLOOKUP(A139,QualitySupport!$A$5:$I$360,9,FALSE)</f>
        <v>0</v>
      </c>
      <c r="R139" s="5">
        <v>0</v>
      </c>
      <c r="S139" s="5">
        <v>0</v>
      </c>
      <c r="T139" s="5">
        <f t="shared" si="9"/>
        <v>0</v>
      </c>
      <c r="U139" s="5">
        <f t="shared" si="10"/>
        <v>2003271.5829832077</v>
      </c>
      <c r="V139" s="5">
        <v>64328.24</v>
      </c>
    </row>
    <row r="140" spans="1:22">
      <c r="A140" t="s">
        <v>384</v>
      </c>
      <c r="B140" t="s">
        <v>1908</v>
      </c>
      <c r="C140" t="s">
        <v>93</v>
      </c>
      <c r="D140" s="12" t="s">
        <v>1070</v>
      </c>
      <c r="E140" s="5">
        <f>VLOOKUP(A140,'Detail SFPR'!$A$5:$E$360,5,FALSE)</f>
        <v>3150691.883809932</v>
      </c>
      <c r="F140" s="5">
        <f>VLOOKUP(A140,'Detail SFPR'!$A$5:$F$360,6,FALSE)</f>
        <v>504620.31999999995</v>
      </c>
      <c r="G140" s="5">
        <f>VLOOKUP(A140,'Detail SFPR'!$A$5:$G$360,7,FALSE)</f>
        <v>443169.47476803558</v>
      </c>
      <c r="H140" s="5">
        <f>VLOOKUP(A140,'Detail SFPR'!$A$5:$H$360,8,FALSE)</f>
        <v>0</v>
      </c>
      <c r="I140" s="5">
        <f>VLOOKUP(A140,'Detail SFPR'!$A$5:$I$360,9,FALSE)</f>
        <v>1561341.4720335088</v>
      </c>
      <c r="J140" s="5">
        <f t="shared" si="8"/>
        <v>5659823.150611476</v>
      </c>
      <c r="K140" s="5">
        <f>VLOOKUP(A140,'Detail SFPR'!$A$5:$M$361,13,FALSE)</f>
        <v>0</v>
      </c>
      <c r="L140" s="5">
        <f>VLOOKUP(A140,'Detail SFPR'!$A$5:$N$360,14,FALSE)</f>
        <v>159755.72079999998</v>
      </c>
      <c r="M140" s="5">
        <f>VLOOKUP(A140,'Detail SFPR'!$A$5:$T$360,20,FALSE)</f>
        <v>0</v>
      </c>
      <c r="N140" s="5">
        <f>VLOOKUP(A140,'Detail SFPR'!$A$5:$U$360,21,FALSE)</f>
        <v>15975.57208</v>
      </c>
      <c r="O140" s="5">
        <f>VLOOKUP(A140,'Detail SFPR'!$A$5:$V$361,22,FALSE)</f>
        <v>390953.48104101641</v>
      </c>
      <c r="P140" s="5">
        <f t="shared" si="11"/>
        <v>6226507.9245324926</v>
      </c>
      <c r="Q140" s="5">
        <f>VLOOKUP(A140,QualitySupport!$A$5:$I$360,9,FALSE)</f>
        <v>0</v>
      </c>
      <c r="R140" s="5">
        <v>0</v>
      </c>
      <c r="S140" s="5">
        <v>0</v>
      </c>
      <c r="T140" s="5">
        <f t="shared" si="9"/>
        <v>0</v>
      </c>
      <c r="U140" s="5">
        <f t="shared" si="10"/>
        <v>6226507.9245324926</v>
      </c>
      <c r="V140" s="5">
        <v>151159.67999999999</v>
      </c>
    </row>
    <row r="141" spans="1:22">
      <c r="A141" t="s">
        <v>386</v>
      </c>
      <c r="B141" t="s">
        <v>387</v>
      </c>
      <c r="C141" t="s">
        <v>93</v>
      </c>
      <c r="D141" s="12" t="s">
        <v>1070</v>
      </c>
      <c r="E141" s="5">
        <f>VLOOKUP(A141,'Detail SFPR'!$A$5:$E$360,5,FALSE)</f>
        <v>2223496.9265602403</v>
      </c>
      <c r="F141" s="5">
        <f>VLOOKUP(A141,'Detail SFPR'!$A$5:$F$360,6,FALSE)</f>
        <v>288920.58476918575</v>
      </c>
      <c r="G141" s="5">
        <f>VLOOKUP(A141,'Detail SFPR'!$A$5:$G$360,7,FALSE)</f>
        <v>258210.31379204211</v>
      </c>
      <c r="H141" s="5">
        <f>VLOOKUP(A141,'Detail SFPR'!$A$5:$H$360,8,FALSE)</f>
        <v>31836.329375365647</v>
      </c>
      <c r="I141" s="5">
        <f>VLOOKUP(A141,'Detail SFPR'!$A$5:$I$360,9,FALSE)</f>
        <v>1092883.1742730686</v>
      </c>
      <c r="J141" s="5">
        <f t="shared" si="8"/>
        <v>3895347.3287699022</v>
      </c>
      <c r="K141" s="5">
        <f>VLOOKUP(A141,'Detail SFPR'!$A$5:$M$361,13,FALSE)</f>
        <v>119009.02</v>
      </c>
      <c r="L141" s="5">
        <f>VLOOKUP(A141,'Detail SFPR'!$A$5:$N$360,14,FALSE)</f>
        <v>103048.5088</v>
      </c>
      <c r="M141" s="5">
        <f>VLOOKUP(A141,'Detail SFPR'!$A$5:$T$360,20,FALSE)</f>
        <v>0</v>
      </c>
      <c r="N141" s="5">
        <f>VLOOKUP(A141,'Detail SFPR'!$A$5:$U$360,21,FALSE)</f>
        <v>10304.850879999998</v>
      </c>
      <c r="O141" s="5">
        <f>VLOOKUP(A141,'Detail SFPR'!$A$5:$V$361,22,FALSE)</f>
        <v>252179.84701707037</v>
      </c>
      <c r="P141" s="5">
        <f t="shared" si="11"/>
        <v>4379889.5554669723</v>
      </c>
      <c r="Q141" s="5">
        <f>VLOOKUP(A141,QualitySupport!$A$5:$I$360,9,FALSE)</f>
        <v>0</v>
      </c>
      <c r="R141" s="5">
        <v>0</v>
      </c>
      <c r="S141" s="5">
        <v>0</v>
      </c>
      <c r="T141" s="5">
        <f t="shared" si="9"/>
        <v>0</v>
      </c>
      <c r="U141" s="5">
        <f t="shared" si="10"/>
        <v>4379889.5554669723</v>
      </c>
      <c r="V141" s="5">
        <v>98627.68</v>
      </c>
    </row>
    <row r="142" spans="1:22">
      <c r="A142" t="s">
        <v>388</v>
      </c>
      <c r="B142" t="s">
        <v>1909</v>
      </c>
      <c r="C142" t="s">
        <v>80</v>
      </c>
      <c r="D142" s="12" t="s">
        <v>1070</v>
      </c>
      <c r="E142" s="5">
        <f>VLOOKUP(A142,'Detail SFPR'!$A$5:$E$360,5,FALSE)</f>
        <v>1445234.4536945499</v>
      </c>
      <c r="F142" s="5">
        <f>VLOOKUP(A142,'Detail SFPR'!$A$5:$F$360,6,FALSE)</f>
        <v>110562.10999999999</v>
      </c>
      <c r="G142" s="5">
        <f>VLOOKUP(A142,'Detail SFPR'!$A$5:$G$360,7,FALSE)</f>
        <v>138233.26601008463</v>
      </c>
      <c r="H142" s="5">
        <f>VLOOKUP(A142,'Detail SFPR'!$A$5:$H$360,8,FALSE)</f>
        <v>1299.7018970000001</v>
      </c>
      <c r="I142" s="5">
        <f>VLOOKUP(A142,'Detail SFPR'!$A$5:$I$360,9,FALSE)</f>
        <v>0</v>
      </c>
      <c r="J142" s="5">
        <f t="shared" si="8"/>
        <v>1695329.5316016343</v>
      </c>
      <c r="K142" s="5">
        <f>VLOOKUP(A142,'Detail SFPR'!$A$5:$M$361,13,FALSE)</f>
        <v>0</v>
      </c>
      <c r="L142" s="5">
        <f>VLOOKUP(A142,'Detail SFPR'!$A$5:$N$360,14,FALSE)</f>
        <v>70368.353999999992</v>
      </c>
      <c r="M142" s="5">
        <f>VLOOKUP(A142,'Detail SFPR'!$A$5:$T$360,20,FALSE)</f>
        <v>0</v>
      </c>
      <c r="N142" s="5">
        <f>VLOOKUP(A142,'Detail SFPR'!$A$5:$U$360,21,FALSE)</f>
        <v>7036.8353999999999</v>
      </c>
      <c r="O142" s="5">
        <f>VLOOKUP(A142,'Detail SFPR'!$A$5:$V$361,22,FALSE)</f>
        <v>172205.11925120701</v>
      </c>
      <c r="P142" s="5">
        <f t="shared" si="11"/>
        <v>1944939.8402528414</v>
      </c>
      <c r="Q142" s="5">
        <f>VLOOKUP(A142,QualitySupport!$A$5:$I$360,9,FALSE)</f>
        <v>0</v>
      </c>
      <c r="R142" s="5">
        <v>0</v>
      </c>
      <c r="S142" s="5">
        <v>0</v>
      </c>
      <c r="T142" s="5">
        <f t="shared" si="9"/>
        <v>0</v>
      </c>
      <c r="U142" s="5">
        <f t="shared" si="10"/>
        <v>1944939.8402528414</v>
      </c>
      <c r="V142" s="5">
        <v>61151.17</v>
      </c>
    </row>
    <row r="143" spans="1:22">
      <c r="A143" t="s">
        <v>390</v>
      </c>
      <c r="B143" t="s">
        <v>391</v>
      </c>
      <c r="C143" t="s">
        <v>80</v>
      </c>
      <c r="D143" s="12" t="s">
        <v>1070</v>
      </c>
      <c r="E143" s="5">
        <f>VLOOKUP(A143,'Detail SFPR'!$A$5:$E$360,5,FALSE)</f>
        <v>1817908.3870267568</v>
      </c>
      <c r="F143" s="5">
        <f>VLOOKUP(A143,'Detail SFPR'!$A$5:$F$360,6,FALSE)</f>
        <v>0</v>
      </c>
      <c r="G143" s="5">
        <f>VLOOKUP(A143,'Detail SFPR'!$A$5:$G$360,7,FALSE)</f>
        <v>177874.78908106076</v>
      </c>
      <c r="H143" s="5">
        <f>VLOOKUP(A143,'Detail SFPR'!$A$5:$H$360,8,FALSE)</f>
        <v>219296.80412097456</v>
      </c>
      <c r="I143" s="5">
        <f>VLOOKUP(A143,'Detail SFPR'!$A$5:$I$360,9,FALSE)</f>
        <v>0</v>
      </c>
      <c r="J143" s="5">
        <f t="shared" si="8"/>
        <v>2215079.9802287919</v>
      </c>
      <c r="K143" s="5">
        <f>VLOOKUP(A143,'Detail SFPR'!$A$5:$M$361,13,FALSE)</f>
        <v>0</v>
      </c>
      <c r="L143" s="5">
        <f>VLOOKUP(A143,'Detail SFPR'!$A$5:$N$360,14,FALSE)</f>
        <v>88727.355599999995</v>
      </c>
      <c r="M143" s="5">
        <f>VLOOKUP(A143,'Detail SFPR'!$A$5:$T$360,20,FALSE)</f>
        <v>0</v>
      </c>
      <c r="N143" s="5">
        <f>VLOOKUP(A143,'Detail SFPR'!$A$5:$U$360,21,FALSE)</f>
        <v>8872.7355599999992</v>
      </c>
      <c r="O143" s="5">
        <f>VLOOKUP(A143,'Detail SFPR'!$A$5:$V$361,22,FALSE)</f>
        <v>217133.18535121981</v>
      </c>
      <c r="P143" s="5">
        <f t="shared" si="11"/>
        <v>2529813.2567400117</v>
      </c>
      <c r="Q143" s="5">
        <f>VLOOKUP(A143,QualitySupport!$A$5:$I$360,9,FALSE)</f>
        <v>0</v>
      </c>
      <c r="R143" s="5">
        <v>0</v>
      </c>
      <c r="S143" s="5">
        <v>0</v>
      </c>
      <c r="T143" s="5">
        <f t="shared" si="9"/>
        <v>0</v>
      </c>
      <c r="U143" s="5">
        <f t="shared" si="10"/>
        <v>2529813.2567400117</v>
      </c>
      <c r="V143" s="5">
        <v>92608.31</v>
      </c>
    </row>
    <row r="144" spans="1:22">
      <c r="A144" t="s">
        <v>394</v>
      </c>
      <c r="B144" t="s">
        <v>395</v>
      </c>
      <c r="C144" t="s">
        <v>111</v>
      </c>
      <c r="D144" s="12" t="s">
        <v>1070</v>
      </c>
      <c r="E144" s="5">
        <f>VLOOKUP(A144,'Detail SFPR'!$A$5:$E$360,5,FALSE)</f>
        <v>3753140.1498771366</v>
      </c>
      <c r="F144" s="5">
        <f>VLOOKUP(A144,'Detail SFPR'!$A$5:$F$360,6,FALSE)</f>
        <v>345283.67</v>
      </c>
      <c r="G144" s="5">
        <f>VLOOKUP(A144,'Detail SFPR'!$A$5:$G$360,7,FALSE)</f>
        <v>331779.2314138331</v>
      </c>
      <c r="H144" s="5">
        <f>VLOOKUP(A144,'Detail SFPR'!$A$5:$H$360,8,FALSE)</f>
        <v>7798.2113820000013</v>
      </c>
      <c r="I144" s="5">
        <f>VLOOKUP(A144,'Detail SFPR'!$A$5:$I$360,9,FALSE)</f>
        <v>0</v>
      </c>
      <c r="J144" s="5">
        <f t="shared" si="8"/>
        <v>4438001.2626729691</v>
      </c>
      <c r="K144" s="5">
        <f>VLOOKUP(A144,'Detail SFPR'!$A$5:$M$361,13,FALSE)</f>
        <v>0</v>
      </c>
      <c r="L144" s="5">
        <f>VLOOKUP(A144,'Detail SFPR'!$A$5:$N$360,14,FALSE)</f>
        <v>182051.96359999999</v>
      </c>
      <c r="M144" s="5">
        <f>VLOOKUP(A144,'Detail SFPR'!$A$5:$T$360,20,FALSE)</f>
        <v>0</v>
      </c>
      <c r="N144" s="5">
        <f>VLOOKUP(A144,'Detail SFPR'!$A$5:$U$360,21,FALSE)</f>
        <v>18205.196360000002</v>
      </c>
      <c r="O144" s="5">
        <f>VLOOKUP(A144,'Detail SFPR'!$A$5:$V$361,22,FALSE)</f>
        <v>445516.74608808378</v>
      </c>
      <c r="P144" s="5">
        <f t="shared" si="11"/>
        <v>5083775.1687210537</v>
      </c>
      <c r="Q144" s="5">
        <f>VLOOKUP(A144,QualitySupport!$A$5:$I$360,9,FALSE)</f>
        <v>0</v>
      </c>
      <c r="R144" s="5">
        <v>0</v>
      </c>
      <c r="S144" s="5">
        <v>0</v>
      </c>
      <c r="T144" s="5">
        <f t="shared" si="9"/>
        <v>0</v>
      </c>
      <c r="U144" s="5">
        <f t="shared" si="10"/>
        <v>5083775.1687210537</v>
      </c>
      <c r="V144" s="5">
        <v>139123.6</v>
      </c>
    </row>
    <row r="145" spans="1:22">
      <c r="A145" t="s">
        <v>396</v>
      </c>
      <c r="B145" t="s">
        <v>1910</v>
      </c>
      <c r="C145" t="s">
        <v>80</v>
      </c>
      <c r="D145" s="12" t="s">
        <v>1070</v>
      </c>
      <c r="E145" s="5">
        <f>VLOOKUP(A145,'Detail SFPR'!$A$5:$E$360,5,FALSE)</f>
        <v>1127112.8970987403</v>
      </c>
      <c r="F145" s="5">
        <f>VLOOKUP(A145,'Detail SFPR'!$A$5:$F$360,6,FALSE)</f>
        <v>84388.01999999999</v>
      </c>
      <c r="G145" s="5">
        <f>VLOOKUP(A145,'Detail SFPR'!$A$5:$G$360,7,FALSE)</f>
        <v>174436.64076876704</v>
      </c>
      <c r="H145" s="5">
        <f>VLOOKUP(A145,'Detail SFPR'!$A$5:$H$360,8,FALSE)</f>
        <v>2266.8748361841144</v>
      </c>
      <c r="I145" s="5">
        <f>VLOOKUP(A145,'Detail SFPR'!$A$5:$I$360,9,FALSE)</f>
        <v>0</v>
      </c>
      <c r="J145" s="5">
        <f t="shared" si="8"/>
        <v>1388204.4327036915</v>
      </c>
      <c r="K145" s="5">
        <f>VLOOKUP(A145,'Detail SFPR'!$A$5:$M$361,13,FALSE)</f>
        <v>0</v>
      </c>
      <c r="L145" s="5">
        <f>VLOOKUP(A145,'Detail SFPR'!$A$5:$N$360,14,FALSE)</f>
        <v>55105.669199999997</v>
      </c>
      <c r="M145" s="5">
        <f>VLOOKUP(A145,'Detail SFPR'!$A$5:$T$360,20,FALSE)</f>
        <v>0</v>
      </c>
      <c r="N145" s="5">
        <f>VLOOKUP(A145,'Detail SFPR'!$A$5:$U$360,21,FALSE)</f>
        <v>5510.5669200000002</v>
      </c>
      <c r="O145" s="5">
        <f>VLOOKUP(A145,'Detail SFPR'!$A$5:$V$361,22,FALSE)</f>
        <v>134854.3456907286</v>
      </c>
      <c r="P145" s="5">
        <f t="shared" si="11"/>
        <v>1583675.0145144199</v>
      </c>
      <c r="Q145" s="5">
        <f>VLOOKUP(A145,QualitySupport!$A$5:$I$360,9,FALSE)</f>
        <v>0</v>
      </c>
      <c r="R145" s="5">
        <v>0</v>
      </c>
      <c r="S145" s="5">
        <v>0</v>
      </c>
      <c r="T145" s="5">
        <f t="shared" si="9"/>
        <v>0</v>
      </c>
      <c r="U145" s="5">
        <f t="shared" si="10"/>
        <v>1583675.0145144199</v>
      </c>
      <c r="V145" s="5">
        <v>59396.03</v>
      </c>
    </row>
    <row r="146" spans="1:22">
      <c r="A146" t="s">
        <v>398</v>
      </c>
      <c r="B146" t="s">
        <v>399</v>
      </c>
      <c r="C146" t="s">
        <v>80</v>
      </c>
      <c r="D146" s="12" t="s">
        <v>1070</v>
      </c>
      <c r="E146" s="5">
        <f>VLOOKUP(A146,'Detail SFPR'!$A$5:$E$360,5,FALSE)</f>
        <v>4334759.6886483412</v>
      </c>
      <c r="F146" s="5">
        <f>VLOOKUP(A146,'Detail SFPR'!$A$5:$F$360,6,FALSE)</f>
        <v>508136.99773199996</v>
      </c>
      <c r="G146" s="5">
        <f>VLOOKUP(A146,'Detail SFPR'!$A$5:$G$360,7,FALSE)</f>
        <v>450117.20998195774</v>
      </c>
      <c r="H146" s="5">
        <f>VLOOKUP(A146,'Detail SFPR'!$A$5:$H$360,8,FALSE)</f>
        <v>0</v>
      </c>
      <c r="I146" s="5">
        <f>VLOOKUP(A146,'Detail SFPR'!$A$5:$I$360,9,FALSE)</f>
        <v>46282.6898971177</v>
      </c>
      <c r="J146" s="5">
        <f t="shared" si="8"/>
        <v>5339296.5862594172</v>
      </c>
      <c r="K146" s="5">
        <f>VLOOKUP(A146,'Detail SFPR'!$A$5:$M$361,13,FALSE)</f>
        <v>0</v>
      </c>
      <c r="L146" s="5">
        <f>VLOOKUP(A146,'Detail SFPR'!$A$5:$N$360,14,FALSE)</f>
        <v>209238.65880000003</v>
      </c>
      <c r="M146" s="5">
        <f>VLOOKUP(A146,'Detail SFPR'!$A$5:$T$360,20,FALSE)</f>
        <v>0</v>
      </c>
      <c r="N146" s="5">
        <f>VLOOKUP(A146,'Detail SFPR'!$A$5:$U$360,21,FALSE)</f>
        <v>20923.865880000005</v>
      </c>
      <c r="O146" s="5">
        <f>VLOOKUP(A146,'Detail SFPR'!$A$5:$V$361,22,FALSE)</f>
        <v>512047.90424139547</v>
      </c>
      <c r="P146" s="5">
        <f t="shared" si="11"/>
        <v>6081507.0151808131</v>
      </c>
      <c r="Q146" s="5">
        <f>VLOOKUP(A146,QualitySupport!$A$5:$I$360,9,FALSE)</f>
        <v>0</v>
      </c>
      <c r="R146" s="5">
        <v>0</v>
      </c>
      <c r="S146" s="5">
        <v>0</v>
      </c>
      <c r="T146" s="5">
        <f t="shared" si="9"/>
        <v>0</v>
      </c>
      <c r="U146" s="5">
        <f t="shared" si="10"/>
        <v>6081507.0151808131</v>
      </c>
      <c r="V146" s="5">
        <v>165951.78</v>
      </c>
    </row>
    <row r="147" spans="1:22">
      <c r="A147" t="s">
        <v>400</v>
      </c>
      <c r="B147" t="s">
        <v>1911</v>
      </c>
      <c r="C147" t="s">
        <v>258</v>
      </c>
      <c r="D147" s="12" t="s">
        <v>1070</v>
      </c>
      <c r="E147" s="5">
        <f>VLOOKUP(A147,'Detail SFPR'!$A$5:$E$360,5,FALSE)</f>
        <v>3172295.7795450208</v>
      </c>
      <c r="F147" s="5">
        <f>VLOOKUP(A147,'Detail SFPR'!$A$5:$F$360,6,FALSE)</f>
        <v>526080.55999999994</v>
      </c>
      <c r="G147" s="5">
        <f>VLOOKUP(A147,'Detail SFPR'!$A$5:$G$360,7,FALSE)</f>
        <v>424986.19832335744</v>
      </c>
      <c r="H147" s="5">
        <f>VLOOKUP(A147,'Detail SFPR'!$A$5:$H$360,8,FALSE)</f>
        <v>5608.7491627365644</v>
      </c>
      <c r="I147" s="5">
        <f>VLOOKUP(A147,'Detail SFPR'!$A$5:$I$360,9,FALSE)</f>
        <v>708363.42014224664</v>
      </c>
      <c r="J147" s="5">
        <f t="shared" si="8"/>
        <v>4837334.7071733614</v>
      </c>
      <c r="K147" s="5">
        <f>VLOOKUP(A147,'Detail SFPR'!$A$5:$M$361,13,FALSE)</f>
        <v>0</v>
      </c>
      <c r="L147" s="5">
        <f>VLOOKUP(A147,'Detail SFPR'!$A$5:$N$360,14,FALSE)</f>
        <v>138408.6232</v>
      </c>
      <c r="M147" s="5">
        <f>VLOOKUP(A147,'Detail SFPR'!$A$5:$T$360,20,FALSE)</f>
        <v>0</v>
      </c>
      <c r="N147" s="5">
        <f>VLOOKUP(A147,'Detail SFPR'!$A$5:$U$360,21,FALSE)</f>
        <v>13840.862319999998</v>
      </c>
      <c r="O147" s="5">
        <f>VLOOKUP(A147,'Detail SFPR'!$A$5:$V$361,22,FALSE)</f>
        <v>338712.9598562356</v>
      </c>
      <c r="P147" s="5">
        <f t="shared" si="11"/>
        <v>5328297.1525495974</v>
      </c>
      <c r="Q147" s="5">
        <f>VLOOKUP(A147,QualitySupport!$A$5:$I$360,9,FALSE)</f>
        <v>0</v>
      </c>
      <c r="R147" s="5">
        <v>0</v>
      </c>
      <c r="S147" s="5">
        <v>0</v>
      </c>
      <c r="T147" s="5">
        <f t="shared" si="9"/>
        <v>0</v>
      </c>
      <c r="U147" s="5">
        <f t="shared" si="10"/>
        <v>5328297.1525495974</v>
      </c>
      <c r="V147" s="5">
        <v>165558.20000000001</v>
      </c>
    </row>
    <row r="148" spans="1:22">
      <c r="A148" t="s">
        <v>402</v>
      </c>
      <c r="B148" t="s">
        <v>403</v>
      </c>
      <c r="C148" t="s">
        <v>72</v>
      </c>
      <c r="D148" s="12" t="s">
        <v>1070</v>
      </c>
      <c r="E148" s="5">
        <f>VLOOKUP(A148,'Detail SFPR'!$A$5:$E$360,5,FALSE)</f>
        <v>7592667.2823521616</v>
      </c>
      <c r="F148" s="5">
        <f>VLOOKUP(A148,'Detail SFPR'!$A$5:$F$360,6,FALSE)</f>
        <v>572604.7699999999</v>
      </c>
      <c r="G148" s="5">
        <f>VLOOKUP(A148,'Detail SFPR'!$A$5:$G$360,7,FALSE)</f>
        <v>936316.76233236911</v>
      </c>
      <c r="H148" s="5">
        <f>VLOOKUP(A148,'Detail SFPR'!$A$5:$H$360,8,FALSE)</f>
        <v>20753.928855329181</v>
      </c>
      <c r="I148" s="5">
        <f>VLOOKUP(A148,'Detail SFPR'!$A$5:$I$360,9,FALSE)</f>
        <v>0</v>
      </c>
      <c r="J148" s="5">
        <f t="shared" si="8"/>
        <v>9122342.7435398605</v>
      </c>
      <c r="K148" s="5">
        <f>VLOOKUP(A148,'Detail SFPR'!$A$5:$M$361,13,FALSE)</f>
        <v>632486.14</v>
      </c>
      <c r="L148" s="5">
        <f>VLOOKUP(A148,'Detail SFPR'!$A$5:$N$360,14,FALSE)</f>
        <v>371454.0024</v>
      </c>
      <c r="M148" s="5">
        <f>VLOOKUP(A148,'Detail SFPR'!$A$5:$T$360,20,FALSE)</f>
        <v>0</v>
      </c>
      <c r="N148" s="5">
        <f>VLOOKUP(A148,'Detail SFPR'!$A$5:$U$360,21,FALSE)</f>
        <v>37145.400240000003</v>
      </c>
      <c r="O148" s="5">
        <f>VLOOKUP(A148,'Detail SFPR'!$A$5:$V$361,22,FALSE)</f>
        <v>909020.56313026918</v>
      </c>
      <c r="P148" s="5">
        <f t="shared" si="11"/>
        <v>11072448.84931013</v>
      </c>
      <c r="Q148" s="5">
        <f>VLOOKUP(A148,QualitySupport!$A$5:$I$360,9,FALSE)</f>
        <v>0</v>
      </c>
      <c r="R148" s="5">
        <v>0</v>
      </c>
      <c r="S148" s="5">
        <v>0</v>
      </c>
      <c r="T148" s="5">
        <f t="shared" si="9"/>
        <v>0</v>
      </c>
      <c r="U148" s="5">
        <f t="shared" si="10"/>
        <v>11072448.84931013</v>
      </c>
      <c r="V148" s="5">
        <v>380083.29</v>
      </c>
    </row>
    <row r="149" spans="1:22">
      <c r="A149" t="s">
        <v>405</v>
      </c>
      <c r="B149" t="s">
        <v>1912</v>
      </c>
      <c r="C149" t="s">
        <v>80</v>
      </c>
      <c r="D149" s="12" t="s">
        <v>1070</v>
      </c>
      <c r="E149" s="5">
        <f>VLOOKUP(A149,'Detail SFPR'!$A$5:$E$360,5,FALSE)</f>
        <v>5622289.068275176</v>
      </c>
      <c r="F149" s="5">
        <f>VLOOKUP(A149,'Detail SFPR'!$A$5:$F$360,6,FALSE)</f>
        <v>930253.26</v>
      </c>
      <c r="G149" s="5">
        <f>VLOOKUP(A149,'Detail SFPR'!$A$5:$G$360,7,FALSE)</f>
        <v>673685.84138150036</v>
      </c>
      <c r="H149" s="5">
        <f>VLOOKUP(A149,'Detail SFPR'!$A$5:$H$360,8,FALSE)</f>
        <v>10791.635427223146</v>
      </c>
      <c r="I149" s="5">
        <f>VLOOKUP(A149,'Detail SFPR'!$A$5:$I$360,9,FALSE)</f>
        <v>0</v>
      </c>
      <c r="J149" s="5">
        <f t="shared" si="8"/>
        <v>7237019.8050838998</v>
      </c>
      <c r="K149" s="5">
        <f>VLOOKUP(A149,'Detail SFPR'!$A$5:$M$361,13,FALSE)</f>
        <v>0</v>
      </c>
      <c r="L149" s="5">
        <f>VLOOKUP(A149,'Detail SFPR'!$A$5:$N$360,14,FALSE)</f>
        <v>274885.11040000001</v>
      </c>
      <c r="M149" s="5">
        <f>VLOOKUP(A149,'Detail SFPR'!$A$5:$T$360,20,FALSE)</f>
        <v>0</v>
      </c>
      <c r="N149" s="5">
        <f>VLOOKUP(A149,'Detail SFPR'!$A$5:$U$360,21,FALSE)</f>
        <v>27488.511040000005</v>
      </c>
      <c r="O149" s="5">
        <f>VLOOKUP(A149,'Detail SFPR'!$A$5:$V$361,22,FALSE)</f>
        <v>672697.60518788325</v>
      </c>
      <c r="P149" s="5">
        <f t="shared" si="11"/>
        <v>8212091.0317117833</v>
      </c>
      <c r="Q149" s="5">
        <f>VLOOKUP(A149,QualitySupport!$A$5:$I$360,9,FALSE)</f>
        <v>0</v>
      </c>
      <c r="R149" s="5">
        <v>0</v>
      </c>
      <c r="S149" s="5">
        <v>0</v>
      </c>
      <c r="T149" s="5">
        <f t="shared" si="9"/>
        <v>0</v>
      </c>
      <c r="U149" s="5">
        <f t="shared" si="10"/>
        <v>8212091.0317117833</v>
      </c>
      <c r="V149" s="5">
        <v>205788.61</v>
      </c>
    </row>
    <row r="150" spans="1:22">
      <c r="A150" t="s">
        <v>407</v>
      </c>
      <c r="B150" t="s">
        <v>1913</v>
      </c>
      <c r="C150" t="s">
        <v>80</v>
      </c>
      <c r="D150" s="12" t="s">
        <v>1070</v>
      </c>
      <c r="E150" s="5">
        <f>VLOOKUP(A150,'Detail SFPR'!$A$5:$E$360,5,FALSE)</f>
        <v>2272121.2405974558</v>
      </c>
      <c r="F150" s="5">
        <f>VLOOKUP(A150,'Detail SFPR'!$A$5:$F$360,6,FALSE)</f>
        <v>254804.85</v>
      </c>
      <c r="G150" s="5">
        <f>VLOOKUP(A150,'Detail SFPR'!$A$5:$G$360,7,FALSE)</f>
        <v>314341.90965963574</v>
      </c>
      <c r="H150" s="5">
        <f>VLOOKUP(A150,'Detail SFPR'!$A$5:$H$360,8,FALSE)</f>
        <v>867.84153300000014</v>
      </c>
      <c r="I150" s="5">
        <f>VLOOKUP(A150,'Detail SFPR'!$A$5:$I$360,9,FALSE)</f>
        <v>0</v>
      </c>
      <c r="J150" s="5">
        <f t="shared" si="8"/>
        <v>2842135.8417900917</v>
      </c>
      <c r="K150" s="5">
        <f>VLOOKUP(A150,'Detail SFPR'!$A$5:$M$361,13,FALSE)</f>
        <v>0</v>
      </c>
      <c r="L150" s="5">
        <f>VLOOKUP(A150,'Detail SFPR'!$A$5:$N$360,14,FALSE)</f>
        <v>110819.29639999999</v>
      </c>
      <c r="M150" s="5">
        <f>VLOOKUP(A150,'Detail SFPR'!$A$5:$T$360,20,FALSE)</f>
        <v>0</v>
      </c>
      <c r="N150" s="5">
        <f>VLOOKUP(A150,'Detail SFPR'!$A$5:$U$360,21,FALSE)</f>
        <v>11081.929639999998</v>
      </c>
      <c r="O150" s="5">
        <f>VLOOKUP(A150,'Detail SFPR'!$A$5:$V$361,22,FALSE)</f>
        <v>271196.4834632462</v>
      </c>
      <c r="P150" s="5">
        <f t="shared" si="11"/>
        <v>3235233.5512933382</v>
      </c>
      <c r="Q150" s="5">
        <f>VLOOKUP(A150,QualitySupport!$A$5:$I$360,9,FALSE)</f>
        <v>0</v>
      </c>
      <c r="R150" s="5">
        <v>0</v>
      </c>
      <c r="S150" s="5">
        <v>0</v>
      </c>
      <c r="T150" s="5">
        <f t="shared" si="9"/>
        <v>0</v>
      </c>
      <c r="U150" s="5">
        <f t="shared" si="10"/>
        <v>3235233.5512933382</v>
      </c>
      <c r="V150" s="5">
        <v>111595.13</v>
      </c>
    </row>
    <row r="151" spans="1:22">
      <c r="A151" t="s">
        <v>409</v>
      </c>
      <c r="B151" t="s">
        <v>1914</v>
      </c>
      <c r="C151" t="s">
        <v>80</v>
      </c>
      <c r="D151" s="12" t="s">
        <v>1070</v>
      </c>
      <c r="E151" s="5">
        <f>VLOOKUP(A151,'Detail SFPR'!$A$5:$E$360,5,FALSE)</f>
        <v>3154696.6801101174</v>
      </c>
      <c r="F151" s="5">
        <f>VLOOKUP(A151,'Detail SFPR'!$A$5:$F$360,6,FALSE)</f>
        <v>285147.58999999997</v>
      </c>
      <c r="G151" s="5">
        <f>VLOOKUP(A151,'Detail SFPR'!$A$5:$G$360,7,FALSE)</f>
        <v>310848.63554878643</v>
      </c>
      <c r="H151" s="5">
        <f>VLOOKUP(A151,'Detail SFPR'!$A$5:$H$360,8,FALSE)</f>
        <v>0</v>
      </c>
      <c r="I151" s="5">
        <f>VLOOKUP(A151,'Detail SFPR'!$A$5:$I$360,9,FALSE)</f>
        <v>0</v>
      </c>
      <c r="J151" s="5">
        <f t="shared" si="8"/>
        <v>3750692.9056589035</v>
      </c>
      <c r="K151" s="5">
        <f>VLOOKUP(A151,'Detail SFPR'!$A$5:$M$361,13,FALSE)</f>
        <v>0</v>
      </c>
      <c r="L151" s="5">
        <f>VLOOKUP(A151,'Detail SFPR'!$A$5:$N$360,14,FALSE)</f>
        <v>152864.45560000002</v>
      </c>
      <c r="M151" s="5">
        <f>VLOOKUP(A151,'Detail SFPR'!$A$5:$T$360,20,FALSE)</f>
        <v>0</v>
      </c>
      <c r="N151" s="5">
        <f>VLOOKUP(A151,'Detail SFPR'!$A$5:$U$360,21,FALSE)</f>
        <v>15286.445560000002</v>
      </c>
      <c r="O151" s="5">
        <f>VLOOKUP(A151,'Detail SFPR'!$A$5:$V$361,22,FALSE)</f>
        <v>374089.20785426983</v>
      </c>
      <c r="P151" s="5">
        <f t="shared" si="11"/>
        <v>4292933.0146731734</v>
      </c>
      <c r="Q151" s="5">
        <f>VLOOKUP(A151,QualitySupport!$A$5:$I$360,9,FALSE)</f>
        <v>0</v>
      </c>
      <c r="R151" s="5">
        <v>0</v>
      </c>
      <c r="S151" s="5">
        <v>0</v>
      </c>
      <c r="T151" s="5">
        <f t="shared" si="9"/>
        <v>0</v>
      </c>
      <c r="U151" s="5">
        <f t="shared" si="10"/>
        <v>4292933.0146731734</v>
      </c>
      <c r="V151" s="5">
        <v>130757.27</v>
      </c>
    </row>
    <row r="152" spans="1:22">
      <c r="A152" t="s">
        <v>411</v>
      </c>
      <c r="B152" t="s">
        <v>412</v>
      </c>
      <c r="C152" t="s">
        <v>80</v>
      </c>
      <c r="D152" s="12" t="s">
        <v>1070</v>
      </c>
      <c r="E152" s="5">
        <f>VLOOKUP(A152,'Detail SFPR'!$A$5:$E$360,5,FALSE)</f>
        <v>1586996.2764021228</v>
      </c>
      <c r="F152" s="5">
        <f>VLOOKUP(A152,'Detail SFPR'!$A$5:$F$360,6,FALSE)</f>
        <v>75484.84</v>
      </c>
      <c r="G152" s="5">
        <f>VLOOKUP(A152,'Detail SFPR'!$A$5:$G$360,7,FALSE)</f>
        <v>233293.78072058366</v>
      </c>
      <c r="H152" s="5">
        <f>VLOOKUP(A152,'Detail SFPR'!$A$5:$H$360,8,FALSE)</f>
        <v>0</v>
      </c>
      <c r="I152" s="5">
        <f>VLOOKUP(A152,'Detail SFPR'!$A$5:$I$360,9,FALSE)</f>
        <v>0</v>
      </c>
      <c r="J152" s="5">
        <f t="shared" si="8"/>
        <v>1895774.8971227065</v>
      </c>
      <c r="K152" s="5">
        <f>VLOOKUP(A152,'Detail SFPR'!$A$5:$M$361,13,FALSE)</f>
        <v>0</v>
      </c>
      <c r="L152" s="5">
        <f>VLOOKUP(A152,'Detail SFPR'!$A$5:$N$360,14,FALSE)</f>
        <v>77638.095600000001</v>
      </c>
      <c r="M152" s="5">
        <f>VLOOKUP(A152,'Detail SFPR'!$A$5:$T$360,20,FALSE)</f>
        <v>0</v>
      </c>
      <c r="N152" s="5">
        <f>VLOOKUP(A152,'Detail SFPR'!$A$5:$U$360,21,FALSE)</f>
        <v>7763.8095599999997</v>
      </c>
      <c r="O152" s="5">
        <f>VLOOKUP(A152,'Detail SFPR'!$A$5:$V$361,22,FALSE)</f>
        <v>189995.59818088982</v>
      </c>
      <c r="P152" s="5">
        <f t="shared" si="11"/>
        <v>2171172.400463596</v>
      </c>
      <c r="Q152" s="5">
        <f>VLOOKUP(A152,QualitySupport!$A$5:$I$360,9,FALSE)</f>
        <v>0</v>
      </c>
      <c r="R152" s="5">
        <v>0</v>
      </c>
      <c r="S152" s="5">
        <v>0</v>
      </c>
      <c r="T152" s="5">
        <f t="shared" si="9"/>
        <v>0</v>
      </c>
      <c r="U152" s="5">
        <f t="shared" si="10"/>
        <v>2171172.400463596</v>
      </c>
      <c r="V152" s="5">
        <v>74375.61</v>
      </c>
    </row>
    <row r="153" spans="1:22">
      <c r="A153" t="s">
        <v>413</v>
      </c>
      <c r="B153" t="s">
        <v>1915</v>
      </c>
      <c r="C153" t="s">
        <v>80</v>
      </c>
      <c r="D153" s="12" t="s">
        <v>1070</v>
      </c>
      <c r="E153" s="5">
        <f>VLOOKUP(A153,'Detail SFPR'!$A$5:$E$360,5,FALSE)</f>
        <v>1264962.1621038325</v>
      </c>
      <c r="F153" s="5">
        <f>VLOOKUP(A153,'Detail SFPR'!$A$5:$F$360,6,FALSE)</f>
        <v>25846.31</v>
      </c>
      <c r="G153" s="5">
        <f>VLOOKUP(A153,'Detail SFPR'!$A$5:$G$360,7,FALSE)</f>
        <v>229114.29906023183</v>
      </c>
      <c r="H153" s="5">
        <f>VLOOKUP(A153,'Detail SFPR'!$A$5:$H$360,8,FALSE)</f>
        <v>0</v>
      </c>
      <c r="I153" s="5">
        <f>VLOOKUP(A153,'Detail SFPR'!$A$5:$I$360,9,FALSE)</f>
        <v>0</v>
      </c>
      <c r="J153" s="5">
        <f t="shared" si="8"/>
        <v>1519922.7711640643</v>
      </c>
      <c r="K153" s="5">
        <f>VLOOKUP(A153,'Detail SFPR'!$A$5:$M$361,13,FALSE)</f>
        <v>0</v>
      </c>
      <c r="L153" s="5">
        <f>VLOOKUP(A153,'Detail SFPR'!$A$5:$N$360,14,FALSE)</f>
        <v>61676.214800000002</v>
      </c>
      <c r="M153" s="5">
        <f>VLOOKUP(A153,'Detail SFPR'!$A$5:$T$360,20,FALSE)</f>
        <v>0</v>
      </c>
      <c r="N153" s="5">
        <f>VLOOKUP(A153,'Detail SFPR'!$A$5:$U$360,21,FALSE)</f>
        <v>6167.6214799999998</v>
      </c>
      <c r="O153" s="5">
        <f>VLOOKUP(A153,'Detail SFPR'!$A$5:$V$361,22,FALSE)</f>
        <v>150933.75531559341</v>
      </c>
      <c r="P153" s="5">
        <f t="shared" si="11"/>
        <v>1738700.3627596577</v>
      </c>
      <c r="Q153" s="5">
        <f>VLOOKUP(A153,QualitySupport!$A$5:$I$360,9,FALSE)</f>
        <v>0</v>
      </c>
      <c r="R153" s="5">
        <v>0</v>
      </c>
      <c r="S153" s="5">
        <v>0</v>
      </c>
      <c r="T153" s="5">
        <f t="shared" si="9"/>
        <v>0</v>
      </c>
      <c r="U153" s="5">
        <f t="shared" si="10"/>
        <v>1738700.3627596577</v>
      </c>
      <c r="V153" s="5">
        <v>82923.429999999993</v>
      </c>
    </row>
    <row r="154" spans="1:22">
      <c r="A154" t="s">
        <v>417</v>
      </c>
      <c r="B154" t="s">
        <v>418</v>
      </c>
      <c r="C154" t="s">
        <v>68</v>
      </c>
      <c r="D154" s="12" t="s">
        <v>1070</v>
      </c>
      <c r="E154" s="5">
        <f>VLOOKUP(A154,'Detail SFPR'!$A$5:$E$360,5,FALSE)</f>
        <v>2231524.6672920273</v>
      </c>
      <c r="F154" s="5">
        <f>VLOOKUP(A154,'Detail SFPR'!$A$5:$F$360,6,FALSE)</f>
        <v>453137.31</v>
      </c>
      <c r="G154" s="5">
        <f>VLOOKUP(A154,'Detail SFPR'!$A$5:$G$360,7,FALSE)</f>
        <v>304946.61197371181</v>
      </c>
      <c r="H154" s="5">
        <f>VLOOKUP(A154,'Detail SFPR'!$A$5:$H$360,8,FALSE)</f>
        <v>0</v>
      </c>
      <c r="I154" s="5">
        <f>VLOOKUP(A154,'Detail SFPR'!$A$5:$I$360,9,FALSE)</f>
        <v>0</v>
      </c>
      <c r="J154" s="5">
        <f t="shared" si="8"/>
        <v>2989608.5892657391</v>
      </c>
      <c r="K154" s="5">
        <f>VLOOKUP(A154,'Detail SFPR'!$A$5:$M$361,13,FALSE)</f>
        <v>46801.3</v>
      </c>
      <c r="L154" s="5">
        <f>VLOOKUP(A154,'Detail SFPR'!$A$5:$N$360,14,FALSE)</f>
        <v>108797.96959999998</v>
      </c>
      <c r="M154" s="5">
        <f>VLOOKUP(A154,'Detail SFPR'!$A$5:$T$360,20,FALSE)</f>
        <v>0</v>
      </c>
      <c r="N154" s="5">
        <f>VLOOKUP(A154,'Detail SFPR'!$A$5:$U$360,21,FALSE)</f>
        <v>10879.79696</v>
      </c>
      <c r="O154" s="5">
        <f>VLOOKUP(A154,'Detail SFPR'!$A$5:$V$361,22,FALSE)</f>
        <v>266249.90161425673</v>
      </c>
      <c r="P154" s="5">
        <f t="shared" si="11"/>
        <v>3422337.5574399955</v>
      </c>
      <c r="Q154" s="5">
        <f>VLOOKUP(A154,QualitySupport!$A$5:$I$360,9,FALSE)</f>
        <v>0</v>
      </c>
      <c r="R154" s="5">
        <v>0</v>
      </c>
      <c r="S154" s="5">
        <v>0</v>
      </c>
      <c r="T154" s="5">
        <f t="shared" si="9"/>
        <v>0</v>
      </c>
      <c r="U154" s="5">
        <f t="shared" si="10"/>
        <v>3422337.5574399955</v>
      </c>
      <c r="V154" s="5">
        <v>105080.92</v>
      </c>
    </row>
    <row r="155" spans="1:22">
      <c r="A155" t="s">
        <v>419</v>
      </c>
      <c r="B155" t="s">
        <v>1917</v>
      </c>
      <c r="C155" t="s">
        <v>68</v>
      </c>
      <c r="D155" s="12" t="s">
        <v>1070</v>
      </c>
      <c r="E155" s="5">
        <f>VLOOKUP(A155,'Detail SFPR'!$A$5:$E$360,5,FALSE)</f>
        <v>1086629.461313501</v>
      </c>
      <c r="F155" s="5">
        <f>VLOOKUP(A155,'Detail SFPR'!$A$5:$F$360,6,FALSE)</f>
        <v>150691.81</v>
      </c>
      <c r="G155" s="5">
        <f>VLOOKUP(A155,'Detail SFPR'!$A$5:$G$360,7,FALSE)</f>
        <v>131266.76894839446</v>
      </c>
      <c r="H155" s="5">
        <f>VLOOKUP(A155,'Detail SFPR'!$A$5:$H$360,8,FALSE)</f>
        <v>1292.1454301708422</v>
      </c>
      <c r="I155" s="5">
        <f>VLOOKUP(A155,'Detail SFPR'!$A$5:$I$360,9,FALSE)</f>
        <v>0</v>
      </c>
      <c r="J155" s="5">
        <f t="shared" si="8"/>
        <v>1369880.1856920663</v>
      </c>
      <c r="K155" s="5">
        <f>VLOOKUP(A155,'Detail SFPR'!$A$5:$M$361,13,FALSE)</f>
        <v>0</v>
      </c>
      <c r="L155" s="5">
        <f>VLOOKUP(A155,'Detail SFPR'!$A$5:$N$360,14,FALSE)</f>
        <v>53214.743199999997</v>
      </c>
      <c r="M155" s="5">
        <f>VLOOKUP(A155,'Detail SFPR'!$A$5:$T$360,20,FALSE)</f>
        <v>0</v>
      </c>
      <c r="N155" s="5">
        <f>VLOOKUP(A155,'Detail SFPR'!$A$5:$U$360,21,FALSE)</f>
        <v>5321.4743199999994</v>
      </c>
      <c r="O155" s="5">
        <f>VLOOKUP(A155,'Detail SFPR'!$A$5:$V$361,22,FALSE)</f>
        <v>130226.88009269562</v>
      </c>
      <c r="P155" s="5">
        <f t="shared" si="11"/>
        <v>1558643.2833047619</v>
      </c>
      <c r="Q155" s="5">
        <f>VLOOKUP(A155,QualitySupport!$A$5:$I$360,9,FALSE)</f>
        <v>0</v>
      </c>
      <c r="R155" s="5">
        <v>0</v>
      </c>
      <c r="S155" s="5">
        <v>0</v>
      </c>
      <c r="T155" s="5">
        <f t="shared" si="9"/>
        <v>0</v>
      </c>
      <c r="U155" s="5">
        <f t="shared" si="10"/>
        <v>1558643.2833047619</v>
      </c>
      <c r="V155" s="5">
        <v>50851.26</v>
      </c>
    </row>
    <row r="156" spans="1:22">
      <c r="A156" t="s">
        <v>421</v>
      </c>
      <c r="B156" t="s">
        <v>422</v>
      </c>
      <c r="C156" t="s">
        <v>80</v>
      </c>
      <c r="D156" s="12" t="s">
        <v>1070</v>
      </c>
      <c r="E156" s="5">
        <f>VLOOKUP(A156,'Detail SFPR'!$A$5:$E$360,5,FALSE)</f>
        <v>1119704.6476311993</v>
      </c>
      <c r="F156" s="5">
        <f>VLOOKUP(A156,'Detail SFPR'!$A$5:$F$360,6,FALSE)</f>
        <v>243031.30773200002</v>
      </c>
      <c r="G156" s="5">
        <f>VLOOKUP(A156,'Detail SFPR'!$A$5:$G$360,7,FALSE)</f>
        <v>104537.71364064162</v>
      </c>
      <c r="H156" s="5">
        <f>VLOOKUP(A156,'Detail SFPR'!$A$5:$H$360,8,FALSE)</f>
        <v>7354.7842875891292</v>
      </c>
      <c r="I156" s="5">
        <f>VLOOKUP(A156,'Detail SFPR'!$A$5:$I$360,9,FALSE)</f>
        <v>0</v>
      </c>
      <c r="J156" s="5">
        <f t="shared" si="8"/>
        <v>1474628.4532914301</v>
      </c>
      <c r="K156" s="5">
        <f>VLOOKUP(A156,'Detail SFPR'!$A$5:$M$361,13,FALSE)</f>
        <v>0</v>
      </c>
      <c r="L156" s="5">
        <f>VLOOKUP(A156,'Detail SFPR'!$A$5:$N$360,14,FALSE)</f>
        <v>54341.577600000004</v>
      </c>
      <c r="M156" s="5">
        <f>VLOOKUP(A156,'Detail SFPR'!$A$5:$T$360,20,FALSE)</f>
        <v>0</v>
      </c>
      <c r="N156" s="5">
        <f>VLOOKUP(A156,'Detail SFPR'!$A$5:$U$360,21,FALSE)</f>
        <v>5434.1577600000001</v>
      </c>
      <c r="O156" s="5">
        <f>VLOOKUP(A156,'Detail SFPR'!$A$5:$V$361,22,FALSE)</f>
        <v>132984.46416562083</v>
      </c>
      <c r="P156" s="5">
        <f t="shared" si="11"/>
        <v>1667388.6528170509</v>
      </c>
      <c r="Q156" s="5">
        <f>VLOOKUP(A156,QualitySupport!$A$5:$I$360,9,FALSE)</f>
        <v>0</v>
      </c>
      <c r="R156" s="5">
        <v>0</v>
      </c>
      <c r="S156" s="5">
        <v>0</v>
      </c>
      <c r="T156" s="5">
        <f t="shared" si="9"/>
        <v>0</v>
      </c>
      <c r="U156" s="5">
        <f t="shared" si="10"/>
        <v>1667388.6528170509</v>
      </c>
      <c r="V156" s="5">
        <v>46218.25</v>
      </c>
    </row>
    <row r="157" spans="1:22">
      <c r="A157" t="s">
        <v>423</v>
      </c>
      <c r="B157" t="s">
        <v>424</v>
      </c>
      <c r="C157" t="s">
        <v>93</v>
      </c>
      <c r="D157" s="12" t="s">
        <v>1070</v>
      </c>
      <c r="E157" s="5">
        <f>VLOOKUP(A157,'Detail SFPR'!$A$5:$E$360,5,FALSE)</f>
        <v>674520.09704922582</v>
      </c>
      <c r="F157" s="5">
        <f>VLOOKUP(A157,'Detail SFPR'!$A$5:$F$360,6,FALSE)</f>
        <v>57178.84</v>
      </c>
      <c r="G157" s="5">
        <f>VLOOKUP(A157,'Detail SFPR'!$A$5:$G$360,7,FALSE)</f>
        <v>120748.29069495513</v>
      </c>
      <c r="H157" s="5">
        <f>VLOOKUP(A157,'Detail SFPR'!$A$5:$H$360,8,FALSE)</f>
        <v>0</v>
      </c>
      <c r="I157" s="5">
        <f>VLOOKUP(A157,'Detail SFPR'!$A$5:$I$360,9,FALSE)</f>
        <v>0</v>
      </c>
      <c r="J157" s="5">
        <f t="shared" si="8"/>
        <v>852447.22774418094</v>
      </c>
      <c r="K157" s="5">
        <f>VLOOKUP(A157,'Detail SFPR'!$A$5:$M$361,13,FALSE)</f>
        <v>0</v>
      </c>
      <c r="L157" s="5">
        <f>VLOOKUP(A157,'Detail SFPR'!$A$5:$N$360,14,FALSE)</f>
        <v>32504.725999999999</v>
      </c>
      <c r="M157" s="5">
        <f>VLOOKUP(A157,'Detail SFPR'!$A$5:$T$360,20,FALSE)</f>
        <v>0</v>
      </c>
      <c r="N157" s="5">
        <f>VLOOKUP(A157,'Detail SFPR'!$A$5:$U$360,21,FALSE)</f>
        <v>3250.4726000000001</v>
      </c>
      <c r="O157" s="5">
        <f>VLOOKUP(A157,'Detail SFPR'!$A$5:$V$361,22,FALSE)</f>
        <v>79545.419195933006</v>
      </c>
      <c r="P157" s="5">
        <f t="shared" si="11"/>
        <v>967747.84554011398</v>
      </c>
      <c r="Q157" s="5">
        <f>VLOOKUP(A157,QualitySupport!$A$5:$I$360,9,FALSE)</f>
        <v>0</v>
      </c>
      <c r="R157" s="5">
        <v>0</v>
      </c>
      <c r="S157" s="5">
        <v>0</v>
      </c>
      <c r="T157" s="5">
        <f t="shared" si="9"/>
        <v>0</v>
      </c>
      <c r="U157" s="5">
        <f t="shared" si="10"/>
        <v>967747.84554011398</v>
      </c>
      <c r="V157" s="5">
        <v>40562.230000000003</v>
      </c>
    </row>
    <row r="158" spans="1:22">
      <c r="A158" t="s">
        <v>425</v>
      </c>
      <c r="B158" t="s">
        <v>1918</v>
      </c>
      <c r="C158" t="s">
        <v>108</v>
      </c>
      <c r="D158" s="12" t="s">
        <v>1070</v>
      </c>
      <c r="E158" s="5">
        <f>VLOOKUP(A158,'Detail SFPR'!$A$5:$E$360,5,FALSE)</f>
        <v>3576032.579786907</v>
      </c>
      <c r="F158" s="5">
        <f>VLOOKUP(A158,'Detail SFPR'!$A$5:$F$360,6,FALSE)</f>
        <v>546498.54999999993</v>
      </c>
      <c r="G158" s="5">
        <f>VLOOKUP(A158,'Detail SFPR'!$A$5:$G$360,7,FALSE)</f>
        <v>355866.16667176964</v>
      </c>
      <c r="H158" s="5">
        <f>VLOOKUP(A158,'Detail SFPR'!$A$5:$H$360,8,FALSE)</f>
        <v>0</v>
      </c>
      <c r="I158" s="5">
        <f>VLOOKUP(A158,'Detail SFPR'!$A$5:$I$360,9,FALSE)</f>
        <v>1957223.5154146547</v>
      </c>
      <c r="J158" s="5">
        <f t="shared" si="8"/>
        <v>6435620.8118733317</v>
      </c>
      <c r="K158" s="5">
        <f>VLOOKUP(A158,'Detail SFPR'!$A$5:$M$361,13,FALSE)</f>
        <v>0</v>
      </c>
      <c r="L158" s="5">
        <f>VLOOKUP(A158,'Detail SFPR'!$A$5:$N$360,14,FALSE)</f>
        <v>174855.06520000001</v>
      </c>
      <c r="M158" s="5">
        <f>VLOOKUP(A158,'Detail SFPR'!$A$5:$T$360,20,FALSE)</f>
        <v>0</v>
      </c>
      <c r="N158" s="5">
        <f>VLOOKUP(A158,'Detail SFPR'!$A$5:$U$360,21,FALSE)</f>
        <v>17485.506520000003</v>
      </c>
      <c r="O158" s="5">
        <f>VLOOKUP(A158,'Detail SFPR'!$A$5:$V$361,22,FALSE)</f>
        <v>427904.52870964666</v>
      </c>
      <c r="P158" s="5">
        <f t="shared" si="11"/>
        <v>7055865.9123029783</v>
      </c>
      <c r="Q158" s="5">
        <f>VLOOKUP(A158,QualitySupport!$A$5:$I$360,9,FALSE)</f>
        <v>0</v>
      </c>
      <c r="R158" s="5">
        <v>0</v>
      </c>
      <c r="S158" s="5">
        <v>0</v>
      </c>
      <c r="T158" s="5">
        <f t="shared" si="9"/>
        <v>0</v>
      </c>
      <c r="U158" s="5">
        <f t="shared" si="10"/>
        <v>7055865.9123029783</v>
      </c>
      <c r="V158" s="5">
        <v>142343.07999999999</v>
      </c>
    </row>
    <row r="159" spans="1:22">
      <c r="A159" t="s">
        <v>427</v>
      </c>
      <c r="B159" t="s">
        <v>1919</v>
      </c>
      <c r="C159" t="s">
        <v>80</v>
      </c>
      <c r="D159" s="12" t="s">
        <v>1070</v>
      </c>
      <c r="E159" s="5">
        <f>VLOOKUP(A159,'Detail SFPR'!$A$5:$E$360,5,FALSE)</f>
        <v>1722164.3416903156</v>
      </c>
      <c r="F159" s="5">
        <f>VLOOKUP(A159,'Detail SFPR'!$A$5:$F$360,6,FALSE)</f>
        <v>143419.95000000001</v>
      </c>
      <c r="G159" s="5">
        <f>VLOOKUP(A159,'Detail SFPR'!$A$5:$G$360,7,FALSE)</f>
        <v>132362.31421461963</v>
      </c>
      <c r="H159" s="5">
        <f>VLOOKUP(A159,'Detail SFPR'!$A$5:$H$360,8,FALSE)</f>
        <v>0</v>
      </c>
      <c r="I159" s="5">
        <f>VLOOKUP(A159,'Detail SFPR'!$A$5:$I$360,9,FALSE)</f>
        <v>0</v>
      </c>
      <c r="J159" s="5">
        <f t="shared" si="8"/>
        <v>1997946.6059049352</v>
      </c>
      <c r="K159" s="5">
        <f>VLOOKUP(A159,'Detail SFPR'!$A$5:$M$361,13,FALSE)</f>
        <v>0</v>
      </c>
      <c r="L159" s="5">
        <f>VLOOKUP(A159,'Detail SFPR'!$A$5:$N$360,14,FALSE)</f>
        <v>84006.720000000001</v>
      </c>
      <c r="M159" s="5">
        <f>VLOOKUP(A159,'Detail SFPR'!$A$5:$T$360,20,FALSE)</f>
        <v>0</v>
      </c>
      <c r="N159" s="5">
        <f>VLOOKUP(A159,'Detail SFPR'!$A$5:$U$360,21,FALSE)</f>
        <v>8400.6719999999987</v>
      </c>
      <c r="O159" s="5">
        <f>VLOOKUP(A159,'Detail SFPR'!$A$5:$V$361,22,FALSE)</f>
        <v>205580.86715375999</v>
      </c>
      <c r="P159" s="5">
        <f t="shared" si="11"/>
        <v>2295934.865058695</v>
      </c>
      <c r="Q159" s="5">
        <f>VLOOKUP(A159,QualitySupport!$A$5:$I$360,9,FALSE)</f>
        <v>0</v>
      </c>
      <c r="R159" s="5">
        <v>0</v>
      </c>
      <c r="S159" s="5">
        <v>0</v>
      </c>
      <c r="T159" s="5">
        <f t="shared" si="9"/>
        <v>0</v>
      </c>
      <c r="U159" s="5">
        <f t="shared" si="10"/>
        <v>2295934.865058695</v>
      </c>
      <c r="V159" s="5">
        <v>68846.460000000006</v>
      </c>
    </row>
    <row r="160" spans="1:22">
      <c r="A160" t="s">
        <v>429</v>
      </c>
      <c r="B160" t="s">
        <v>430</v>
      </c>
      <c r="C160" t="s">
        <v>98</v>
      </c>
      <c r="D160" s="12" t="s">
        <v>1070</v>
      </c>
      <c r="E160" s="5">
        <f>VLOOKUP(A160,'Detail SFPR'!$A$5:$E$360,5,FALSE)</f>
        <v>3125545.5757664079</v>
      </c>
      <c r="F160" s="5">
        <f>VLOOKUP(A160,'Detail SFPR'!$A$5:$F$360,6,FALSE)</f>
        <v>462917.93</v>
      </c>
      <c r="G160" s="5">
        <f>VLOOKUP(A160,'Detail SFPR'!$A$5:$G$360,7,FALSE)</f>
        <v>380198.45459846826</v>
      </c>
      <c r="H160" s="5">
        <f>VLOOKUP(A160,'Detail SFPR'!$A$5:$H$360,8,FALSE)</f>
        <v>2886.63039688868</v>
      </c>
      <c r="I160" s="5">
        <f>VLOOKUP(A160,'Detail SFPR'!$A$5:$I$360,9,FALSE)</f>
        <v>0</v>
      </c>
      <c r="J160" s="5">
        <f t="shared" si="8"/>
        <v>3971548.5907617649</v>
      </c>
      <c r="K160" s="5">
        <f>VLOOKUP(A160,'Detail SFPR'!$A$5:$M$361,13,FALSE)</f>
        <v>0</v>
      </c>
      <c r="L160" s="5">
        <f>VLOOKUP(A160,'Detail SFPR'!$A$5:$N$360,14,FALSE)</f>
        <v>153256.80560000002</v>
      </c>
      <c r="M160" s="5">
        <f>VLOOKUP(A160,'Detail SFPR'!$A$5:$T$360,20,FALSE)</f>
        <v>0</v>
      </c>
      <c r="N160" s="5">
        <f>VLOOKUP(A160,'Detail SFPR'!$A$5:$U$360,21,FALSE)</f>
        <v>15325.680560000001</v>
      </c>
      <c r="O160" s="5">
        <f>VLOOKUP(A160,'Detail SFPR'!$A$5:$V$361,22,FALSE)</f>
        <v>375049.36500869482</v>
      </c>
      <c r="P160" s="5">
        <f t="shared" si="11"/>
        <v>4515180.4419304598</v>
      </c>
      <c r="Q160" s="5">
        <f>VLOOKUP(A160,QualitySupport!$A$5:$I$360,9,FALSE)</f>
        <v>0</v>
      </c>
      <c r="R160" s="5">
        <v>0</v>
      </c>
      <c r="S160" s="5">
        <v>0</v>
      </c>
      <c r="T160" s="5">
        <f t="shared" si="9"/>
        <v>0</v>
      </c>
      <c r="U160" s="5">
        <f t="shared" si="10"/>
        <v>4515180.4419304598</v>
      </c>
      <c r="V160" s="5">
        <v>139455.38</v>
      </c>
    </row>
    <row r="161" spans="1:22">
      <c r="A161" t="s">
        <v>431</v>
      </c>
      <c r="B161" t="s">
        <v>1920</v>
      </c>
      <c r="C161" t="s">
        <v>101</v>
      </c>
      <c r="D161" s="12" t="s">
        <v>1070</v>
      </c>
      <c r="E161" s="5">
        <f>VLOOKUP(A161,'Detail SFPR'!$A$5:$E$360,5,FALSE)</f>
        <v>3377876.1330110305</v>
      </c>
      <c r="F161" s="5">
        <f>VLOOKUP(A161,'Detail SFPR'!$A$5:$F$360,6,FALSE)</f>
        <v>396340.46</v>
      </c>
      <c r="G161" s="5">
        <f>VLOOKUP(A161,'Detail SFPR'!$A$5:$G$360,7,FALSE)</f>
        <v>454957.58622090315</v>
      </c>
      <c r="H161" s="5">
        <f>VLOOKUP(A161,'Detail SFPR'!$A$5:$H$360,8,FALSE)</f>
        <v>5202.9283930000001</v>
      </c>
      <c r="I161" s="5">
        <f>VLOOKUP(A161,'Detail SFPR'!$A$5:$I$360,9,FALSE)</f>
        <v>0</v>
      </c>
      <c r="J161" s="5">
        <f t="shared" si="8"/>
        <v>4234377.1076249331</v>
      </c>
      <c r="K161" s="5">
        <f>VLOOKUP(A161,'Detail SFPR'!$A$5:$M$361,13,FALSE)</f>
        <v>0</v>
      </c>
      <c r="L161" s="5">
        <f>VLOOKUP(A161,'Detail SFPR'!$A$5:$N$360,14,FALSE)</f>
        <v>164320.49360000002</v>
      </c>
      <c r="M161" s="5">
        <f>VLOOKUP(A161,'Detail SFPR'!$A$5:$T$360,20,FALSE)</f>
        <v>0</v>
      </c>
      <c r="N161" s="5">
        <f>VLOOKUP(A161,'Detail SFPR'!$A$5:$U$360,21,FALSE)</f>
        <v>16432.049360000001</v>
      </c>
      <c r="O161" s="5">
        <f>VLOOKUP(A161,'Detail SFPR'!$A$5:$V$361,22,FALSE)</f>
        <v>402124.3724956988</v>
      </c>
      <c r="P161" s="5">
        <f t="shared" si="11"/>
        <v>4817254.0230806312</v>
      </c>
      <c r="Q161" s="5">
        <f>VLOOKUP(A161,QualitySupport!$A$5:$I$360,9,FALSE)</f>
        <v>0</v>
      </c>
      <c r="R161" s="5">
        <v>0</v>
      </c>
      <c r="S161" s="5">
        <v>0</v>
      </c>
      <c r="T161" s="5">
        <f t="shared" si="9"/>
        <v>0</v>
      </c>
      <c r="U161" s="5">
        <f t="shared" si="10"/>
        <v>4817254.0230806312</v>
      </c>
      <c r="V161" s="5">
        <v>157738.95000000001</v>
      </c>
    </row>
    <row r="162" spans="1:22">
      <c r="A162" t="s">
        <v>433</v>
      </c>
      <c r="B162" t="s">
        <v>434</v>
      </c>
      <c r="C162" t="s">
        <v>75</v>
      </c>
      <c r="D162" s="12" t="s">
        <v>1070</v>
      </c>
      <c r="E162" s="5">
        <f>VLOOKUP(A162,'Detail SFPR'!$A$5:$E$360,5,FALSE)</f>
        <v>1421775.3367734849</v>
      </c>
      <c r="F162" s="5">
        <f>VLOOKUP(A162,'Detail SFPR'!$A$5:$F$360,6,FALSE)</f>
        <v>191762.16</v>
      </c>
      <c r="G162" s="5">
        <f>VLOOKUP(A162,'Detail SFPR'!$A$5:$G$360,7,FALSE)</f>
        <v>113803.82037346555</v>
      </c>
      <c r="H162" s="5">
        <f>VLOOKUP(A162,'Detail SFPR'!$A$5:$H$360,8,FALSE)</f>
        <v>58927.699951830102</v>
      </c>
      <c r="I162" s="5">
        <f>VLOOKUP(A162,'Detail SFPR'!$A$5:$I$360,9,FALSE)</f>
        <v>73190.084355158411</v>
      </c>
      <c r="J162" s="5">
        <f t="shared" si="8"/>
        <v>1859459.101453939</v>
      </c>
      <c r="K162" s="5">
        <f>VLOOKUP(A162,'Detail SFPR'!$A$5:$M$361,13,FALSE)</f>
        <v>0</v>
      </c>
      <c r="L162" s="5">
        <f>VLOOKUP(A162,'Detail SFPR'!$A$5:$N$360,14,FALSE)</f>
        <v>67578.44279999999</v>
      </c>
      <c r="M162" s="5">
        <f>VLOOKUP(A162,'Detail SFPR'!$A$5:$T$360,20,FALSE)</f>
        <v>0</v>
      </c>
      <c r="N162" s="5">
        <f>VLOOKUP(A162,'Detail SFPR'!$A$5:$U$360,21,FALSE)</f>
        <v>6757.8442799999993</v>
      </c>
      <c r="O162" s="5">
        <f>VLOOKUP(A162,'Detail SFPR'!$A$5:$V$361,22,FALSE)</f>
        <v>165377.66111716739</v>
      </c>
      <c r="P162" s="5">
        <f t="shared" si="11"/>
        <v>2099173.0496511064</v>
      </c>
      <c r="Q162" s="5">
        <f>VLOOKUP(A162,QualitySupport!$A$5:$I$360,9,FALSE)</f>
        <v>0</v>
      </c>
      <c r="R162" s="5">
        <v>0</v>
      </c>
      <c r="S162" s="5">
        <v>0</v>
      </c>
      <c r="T162" s="5">
        <f t="shared" si="9"/>
        <v>0</v>
      </c>
      <c r="U162" s="5">
        <f t="shared" si="10"/>
        <v>2099173.0496511064</v>
      </c>
      <c r="V162" s="5">
        <v>60305.78</v>
      </c>
    </row>
    <row r="163" spans="1:22">
      <c r="A163" t="s">
        <v>435</v>
      </c>
      <c r="B163" t="s">
        <v>436</v>
      </c>
      <c r="C163" t="s">
        <v>140</v>
      </c>
      <c r="D163" s="12" t="s">
        <v>807</v>
      </c>
      <c r="E163" s="5">
        <f>VLOOKUP(A163,'Detail SFPR'!$A$5:$E$360,5,FALSE)</f>
        <v>7055755.2351850718</v>
      </c>
      <c r="F163" s="5">
        <f>VLOOKUP(A163,'Detail SFPR'!$A$5:$F$360,6,FALSE)</f>
        <v>616949.56546399998</v>
      </c>
      <c r="G163" s="5">
        <f>VLOOKUP(A163,'Detail SFPR'!$A$5:$G$360,7,FALSE)</f>
        <v>37045.652176596566</v>
      </c>
      <c r="H163" s="5">
        <f>VLOOKUP(A163,'Detail SFPR'!$A$5:$H$360,8,FALSE)</f>
        <v>0</v>
      </c>
      <c r="I163" s="5">
        <f>VLOOKUP(A163,'Detail SFPR'!$A$5:$I$360,9,FALSE)</f>
        <v>0</v>
      </c>
      <c r="J163" s="5">
        <f t="shared" si="8"/>
        <v>7709750.4528256683</v>
      </c>
      <c r="K163" s="5">
        <f>VLOOKUP(A163,'Detail SFPR'!$A$5:$M$361,13,FALSE)</f>
        <v>0</v>
      </c>
      <c r="L163" s="5">
        <f>VLOOKUP(A163,'Detail SFPR'!$A$5:$N$360,14,FALSE)</f>
        <v>0</v>
      </c>
      <c r="M163" s="5">
        <f>VLOOKUP(A163,'Detail SFPR'!$A$5:$T$360,20,FALSE)</f>
        <v>220668.57628600096</v>
      </c>
      <c r="N163" s="5">
        <f>VLOOKUP(A163,'Detail SFPR'!$A$5:$U$360,21,FALSE)</f>
        <v>36104.483399999997</v>
      </c>
      <c r="O163" s="5">
        <f>VLOOKUP(A163,'Detail SFPR'!$A$5:$V$361,22,FALSE)</f>
        <v>883547.29306304699</v>
      </c>
      <c r="P163" s="5">
        <f t="shared" si="11"/>
        <v>8850070.805574717</v>
      </c>
      <c r="Q163" s="5">
        <f>VLOOKUP(A163,QualitySupport!$A$5:$I$360,9,FALSE)</f>
        <v>0</v>
      </c>
      <c r="R163" s="5">
        <v>0</v>
      </c>
      <c r="S163" s="5">
        <v>0</v>
      </c>
      <c r="T163" s="5">
        <f t="shared" si="9"/>
        <v>0</v>
      </c>
      <c r="U163" s="5">
        <f t="shared" si="10"/>
        <v>8850070.805574717</v>
      </c>
      <c r="V163" s="5">
        <v>266819.46000000002</v>
      </c>
    </row>
    <row r="164" spans="1:22">
      <c r="A164" t="s">
        <v>437</v>
      </c>
      <c r="B164" t="s">
        <v>1921</v>
      </c>
      <c r="C164" t="s">
        <v>196</v>
      </c>
      <c r="D164" s="12" t="s">
        <v>1070</v>
      </c>
      <c r="E164" s="5">
        <f>VLOOKUP(A164,'Detail SFPR'!$A$5:$E$360,5,FALSE)</f>
        <v>512575.89973291004</v>
      </c>
      <c r="F164" s="5">
        <f>VLOOKUP(A164,'Detail SFPR'!$A$5:$F$360,6,FALSE)</f>
        <v>154765.20000000001</v>
      </c>
      <c r="G164" s="5">
        <f>VLOOKUP(A164,'Detail SFPR'!$A$5:$G$360,7,FALSE)</f>
        <v>24050.573529084235</v>
      </c>
      <c r="H164" s="5">
        <f>VLOOKUP(A164,'Detail SFPR'!$A$5:$H$360,8,FALSE)</f>
        <v>0</v>
      </c>
      <c r="I164" s="5">
        <f>VLOOKUP(A164,'Detail SFPR'!$A$5:$I$360,9,FALSE)</f>
        <v>123473.52450299147</v>
      </c>
      <c r="J164" s="5">
        <f t="shared" si="8"/>
        <v>814865.19776498573</v>
      </c>
      <c r="K164" s="5">
        <f>VLOOKUP(A164,'Detail SFPR'!$A$5:$M$361,13,FALSE)</f>
        <v>0</v>
      </c>
      <c r="L164" s="5">
        <f>VLOOKUP(A164,'Detail SFPR'!$A$5:$N$360,14,FALSE)</f>
        <v>21800.295600000001</v>
      </c>
      <c r="M164" s="5">
        <f>VLOOKUP(A164,'Detail SFPR'!$A$5:$T$360,20,FALSE)</f>
        <v>0</v>
      </c>
      <c r="N164" s="5">
        <f>VLOOKUP(A164,'Detail SFPR'!$A$5:$U$360,21,FALSE)</f>
        <v>2180.0295599999999</v>
      </c>
      <c r="O164" s="5">
        <f>VLOOKUP(A164,'Detail SFPR'!$A$5:$V$361,22,FALSE)</f>
        <v>53349.585290989802</v>
      </c>
      <c r="P164" s="5">
        <f t="shared" si="11"/>
        <v>892195.10821597558</v>
      </c>
      <c r="Q164" s="5">
        <f>VLOOKUP(A164,QualitySupport!$A$5:$I$360,9,FALSE)</f>
        <v>0</v>
      </c>
      <c r="R164" s="5">
        <v>0</v>
      </c>
      <c r="S164" s="5">
        <v>0</v>
      </c>
      <c r="T164" s="5">
        <f t="shared" si="9"/>
        <v>0</v>
      </c>
      <c r="U164" s="5">
        <f t="shared" si="10"/>
        <v>892195.10821597558</v>
      </c>
      <c r="V164" s="5">
        <v>19307.73</v>
      </c>
    </row>
    <row r="165" spans="1:22">
      <c r="A165" t="s">
        <v>439</v>
      </c>
      <c r="B165" t="s">
        <v>1922</v>
      </c>
      <c r="C165" t="s">
        <v>80</v>
      </c>
      <c r="D165" s="12" t="s">
        <v>1070</v>
      </c>
      <c r="E165" s="5">
        <f>VLOOKUP(A165,'Detail SFPR'!$A$5:$E$360,5,FALSE)</f>
        <v>2015458.8936307172</v>
      </c>
      <c r="F165" s="5">
        <f>VLOOKUP(A165,'Detail SFPR'!$A$5:$F$360,6,FALSE)</f>
        <v>1049535.9799670691</v>
      </c>
      <c r="G165" s="5">
        <f>VLOOKUP(A165,'Detail SFPR'!$A$5:$G$360,7,FALSE)</f>
        <v>9467.2545605993073</v>
      </c>
      <c r="H165" s="5">
        <f>VLOOKUP(A165,'Detail SFPR'!$A$5:$H$360,8,FALSE)</f>
        <v>0</v>
      </c>
      <c r="I165" s="5">
        <f>VLOOKUP(A165,'Detail SFPR'!$A$5:$I$360,9,FALSE)</f>
        <v>0</v>
      </c>
      <c r="J165" s="5">
        <f t="shared" si="8"/>
        <v>3074462.1281583854</v>
      </c>
      <c r="K165" s="5">
        <f>VLOOKUP(A165,'Detail SFPR'!$A$5:$M$361,13,FALSE)</f>
        <v>0</v>
      </c>
      <c r="L165" s="5">
        <f>VLOOKUP(A165,'Detail SFPR'!$A$5:$N$360,14,FALSE)</f>
        <v>100665.5252</v>
      </c>
      <c r="M165" s="5">
        <f>VLOOKUP(A165,'Detail SFPR'!$A$5:$T$360,20,FALSE)</f>
        <v>0</v>
      </c>
      <c r="N165" s="5">
        <f>VLOOKUP(A165,'Detail SFPR'!$A$5:$U$360,21,FALSE)</f>
        <v>10066.552520000001</v>
      </c>
      <c r="O165" s="5">
        <f>VLOOKUP(A165,'Detail SFPR'!$A$5:$V$361,22,FALSE)</f>
        <v>246348.2202745766</v>
      </c>
      <c r="P165" s="5">
        <f t="shared" si="11"/>
        <v>3431542.4261529618</v>
      </c>
      <c r="Q165" s="5">
        <f>VLOOKUP(A165,QualitySupport!$A$5:$I$360,9,FALSE)</f>
        <v>0</v>
      </c>
      <c r="R165" s="5">
        <v>0</v>
      </c>
      <c r="S165" s="5">
        <v>0</v>
      </c>
      <c r="T165" s="5">
        <f t="shared" si="9"/>
        <v>0</v>
      </c>
      <c r="U165" s="5">
        <f t="shared" si="10"/>
        <v>3431542.4261529618</v>
      </c>
      <c r="V165" s="5">
        <v>118188.41</v>
      </c>
    </row>
    <row r="166" spans="1:22">
      <c r="A166" t="s">
        <v>441</v>
      </c>
      <c r="B166" t="s">
        <v>442</v>
      </c>
      <c r="C166" t="s">
        <v>68</v>
      </c>
      <c r="D166" s="12" t="s">
        <v>1070</v>
      </c>
      <c r="E166" s="5">
        <f>VLOOKUP(A166,'Detail SFPR'!$A$5:$E$360,5,FALSE)</f>
        <v>854945.74876143085</v>
      </c>
      <c r="F166" s="5">
        <f>VLOOKUP(A166,'Detail SFPR'!$A$5:$F$360,6,FALSE)</f>
        <v>52931.740000000005</v>
      </c>
      <c r="G166" s="5">
        <f>VLOOKUP(A166,'Detail SFPR'!$A$5:$G$360,7,FALSE)</f>
        <v>84222.30298147854</v>
      </c>
      <c r="H166" s="5">
        <f>VLOOKUP(A166,'Detail SFPR'!$A$5:$H$360,8,FALSE)</f>
        <v>0</v>
      </c>
      <c r="I166" s="5">
        <f>VLOOKUP(A166,'Detail SFPR'!$A$5:$I$360,9,FALSE)</f>
        <v>0</v>
      </c>
      <c r="J166" s="5">
        <f t="shared" si="8"/>
        <v>992099.79174290935</v>
      </c>
      <c r="K166" s="5">
        <f>VLOOKUP(A166,'Detail SFPR'!$A$5:$M$361,13,FALSE)</f>
        <v>0</v>
      </c>
      <c r="L166" s="5">
        <f>VLOOKUP(A166,'Detail SFPR'!$A$5:$N$360,14,FALSE)</f>
        <v>41682.884400000003</v>
      </c>
      <c r="M166" s="5">
        <f>VLOOKUP(A166,'Detail SFPR'!$A$5:$T$360,20,FALSE)</f>
        <v>0</v>
      </c>
      <c r="N166" s="5">
        <f>VLOOKUP(A166,'Detail SFPR'!$A$5:$U$360,21,FALSE)</f>
        <v>4168.2884400000003</v>
      </c>
      <c r="O166" s="5">
        <f>VLOOKUP(A166,'Detail SFPR'!$A$5:$V$361,22,FALSE)</f>
        <v>102006.1671307002</v>
      </c>
      <c r="P166" s="5">
        <f t="shared" si="11"/>
        <v>1139957.1317136097</v>
      </c>
      <c r="Q166" s="5">
        <f>VLOOKUP(A166,QualitySupport!$A$5:$I$360,9,FALSE)</f>
        <v>0</v>
      </c>
      <c r="R166" s="5">
        <v>0</v>
      </c>
      <c r="S166" s="5">
        <v>0</v>
      </c>
      <c r="T166" s="5">
        <f t="shared" si="9"/>
        <v>0</v>
      </c>
      <c r="U166" s="5">
        <f t="shared" si="10"/>
        <v>1139957.1317136097</v>
      </c>
      <c r="V166" s="5">
        <v>38105.51</v>
      </c>
    </row>
    <row r="167" spans="1:22">
      <c r="A167" t="s">
        <v>443</v>
      </c>
      <c r="B167" t="s">
        <v>444</v>
      </c>
      <c r="C167" t="s">
        <v>80</v>
      </c>
      <c r="D167" s="12" t="s">
        <v>1070</v>
      </c>
      <c r="E167" s="5">
        <f>VLOOKUP(A167,'Detail SFPR'!$A$5:$E$360,5,FALSE)</f>
        <v>1987665.7678281022</v>
      </c>
      <c r="F167" s="5">
        <f>VLOOKUP(A167,'Detail SFPR'!$A$5:$F$360,6,FALSE)</f>
        <v>355785.51</v>
      </c>
      <c r="G167" s="5">
        <f>VLOOKUP(A167,'Detail SFPR'!$A$5:$G$360,7,FALSE)</f>
        <v>227747.45793442952</v>
      </c>
      <c r="H167" s="5">
        <f>VLOOKUP(A167,'Detail SFPR'!$A$5:$H$360,8,FALSE)</f>
        <v>31755.015028625348</v>
      </c>
      <c r="I167" s="5">
        <f>VLOOKUP(A167,'Detail SFPR'!$A$5:$I$360,9,FALSE)</f>
        <v>0</v>
      </c>
      <c r="J167" s="5">
        <f t="shared" si="8"/>
        <v>2602953.7507911567</v>
      </c>
      <c r="K167" s="5">
        <f>VLOOKUP(A167,'Detail SFPR'!$A$5:$M$361,13,FALSE)</f>
        <v>0</v>
      </c>
      <c r="L167" s="5">
        <f>VLOOKUP(A167,'Detail SFPR'!$A$5:$N$360,14,FALSE)</f>
        <v>97221.499999999985</v>
      </c>
      <c r="M167" s="5">
        <f>VLOOKUP(A167,'Detail SFPR'!$A$5:$T$360,20,FALSE)</f>
        <v>0</v>
      </c>
      <c r="N167" s="5">
        <f>VLOOKUP(A167,'Detail SFPR'!$A$5:$U$360,21,FALSE)</f>
        <v>9722.15</v>
      </c>
      <c r="O167" s="5">
        <f>VLOOKUP(A167,'Detail SFPR'!$A$5:$V$361,22,FALSE)</f>
        <v>237920.01730324997</v>
      </c>
      <c r="P167" s="5">
        <f t="shared" si="11"/>
        <v>2947817.4180944064</v>
      </c>
      <c r="Q167" s="5">
        <f>VLOOKUP(A167,QualitySupport!$A$5:$I$360,9,FALSE)</f>
        <v>0</v>
      </c>
      <c r="R167" s="5">
        <v>0</v>
      </c>
      <c r="S167" s="5">
        <v>0</v>
      </c>
      <c r="T167" s="5">
        <f t="shared" si="9"/>
        <v>0</v>
      </c>
      <c r="U167" s="5">
        <f t="shared" si="10"/>
        <v>2947817.4180944064</v>
      </c>
      <c r="V167" s="5">
        <v>92978.52</v>
      </c>
    </row>
    <row r="168" spans="1:22">
      <c r="A168" t="s">
        <v>445</v>
      </c>
      <c r="B168" t="s">
        <v>1923</v>
      </c>
      <c r="C168" t="s">
        <v>98</v>
      </c>
      <c r="D168" s="12" t="s">
        <v>1070</v>
      </c>
      <c r="E168" s="5">
        <f>VLOOKUP(A168,'Detail SFPR'!$A$5:$E$360,5,FALSE)</f>
        <v>822832.34755543305</v>
      </c>
      <c r="F168" s="5">
        <f>VLOOKUP(A168,'Detail SFPR'!$A$5:$F$360,6,FALSE)</f>
        <v>79395.839999999997</v>
      </c>
      <c r="G168" s="5">
        <f>VLOOKUP(A168,'Detail SFPR'!$A$5:$G$360,7,FALSE)</f>
        <v>118882.5959011699</v>
      </c>
      <c r="H168" s="5">
        <f>VLOOKUP(A168,'Detail SFPR'!$A$5:$H$360,8,FALSE)</f>
        <v>1299.7018970000001</v>
      </c>
      <c r="I168" s="5">
        <f>VLOOKUP(A168,'Detail SFPR'!$A$5:$I$360,9,FALSE)</f>
        <v>0</v>
      </c>
      <c r="J168" s="5">
        <f t="shared" si="8"/>
        <v>1022410.4853536029</v>
      </c>
      <c r="K168" s="5">
        <f>VLOOKUP(A168,'Detail SFPR'!$A$5:$M$361,13,FALSE)</f>
        <v>0</v>
      </c>
      <c r="L168" s="5">
        <f>VLOOKUP(A168,'Detail SFPR'!$A$5:$N$360,14,FALSE)</f>
        <v>40553.487199999996</v>
      </c>
      <c r="M168" s="5">
        <f>VLOOKUP(A168,'Detail SFPR'!$A$5:$T$360,20,FALSE)</f>
        <v>0</v>
      </c>
      <c r="N168" s="5">
        <f>VLOOKUP(A168,'Detail SFPR'!$A$5:$U$360,21,FALSE)</f>
        <v>4055.3487199999995</v>
      </c>
      <c r="O168" s="5">
        <f>VLOOKUP(A168,'Detail SFPR'!$A$5:$V$361,22,FALSE)</f>
        <v>99242.311385147594</v>
      </c>
      <c r="P168" s="5">
        <f t="shared" si="11"/>
        <v>1166261.6326587503</v>
      </c>
      <c r="Q168" s="5">
        <f>VLOOKUP(A168,QualitySupport!$A$5:$I$360,9,FALSE)</f>
        <v>0</v>
      </c>
      <c r="R168" s="5">
        <v>0</v>
      </c>
      <c r="S168" s="5">
        <v>0</v>
      </c>
      <c r="T168" s="5">
        <f t="shared" si="9"/>
        <v>0</v>
      </c>
      <c r="U168" s="5">
        <f t="shared" si="10"/>
        <v>1166261.6326587503</v>
      </c>
      <c r="V168" s="5">
        <v>41164.51</v>
      </c>
    </row>
    <row r="169" spans="1:22">
      <c r="A169" t="s">
        <v>447</v>
      </c>
      <c r="B169" t="s">
        <v>448</v>
      </c>
      <c r="C169" t="s">
        <v>93</v>
      </c>
      <c r="D169" s="12" t="s">
        <v>1070</v>
      </c>
      <c r="E169" s="5">
        <f>VLOOKUP(A169,'Detail SFPR'!$A$5:$E$360,5,FALSE)</f>
        <v>1162068.0550911943</v>
      </c>
      <c r="F169" s="5">
        <f>VLOOKUP(A169,'Detail SFPR'!$A$5:$F$360,6,FALSE)</f>
        <v>206639.88</v>
      </c>
      <c r="G169" s="5">
        <f>VLOOKUP(A169,'Detail SFPR'!$A$5:$G$360,7,FALSE)</f>
        <v>101792.78660316508</v>
      </c>
      <c r="H169" s="5">
        <f>VLOOKUP(A169,'Detail SFPR'!$A$5:$H$360,8,FALSE)</f>
        <v>0</v>
      </c>
      <c r="I169" s="5">
        <f>VLOOKUP(A169,'Detail SFPR'!$A$5:$I$360,9,FALSE)</f>
        <v>709690.77562335704</v>
      </c>
      <c r="J169" s="5">
        <f t="shared" si="8"/>
        <v>2180191.4973177165</v>
      </c>
      <c r="K169" s="5">
        <f>VLOOKUP(A169,'Detail SFPR'!$A$5:$M$361,13,FALSE)</f>
        <v>73544.900000000009</v>
      </c>
      <c r="L169" s="5">
        <f>VLOOKUP(A169,'Detail SFPR'!$A$5:$N$360,14,FALSE)</f>
        <v>55169.686000000002</v>
      </c>
      <c r="M169" s="5">
        <f>VLOOKUP(A169,'Detail SFPR'!$A$5:$T$360,20,FALSE)</f>
        <v>0</v>
      </c>
      <c r="N169" s="5">
        <f>VLOOKUP(A169,'Detail SFPR'!$A$5:$U$360,21,FALSE)</f>
        <v>5516.9686000000002</v>
      </c>
      <c r="O169" s="5">
        <f>VLOOKUP(A169,'Detail SFPR'!$A$5:$V$361,22,FALSE)</f>
        <v>135011.00731561301</v>
      </c>
      <c r="P169" s="5">
        <f t="shared" si="11"/>
        <v>2449434.0592333293</v>
      </c>
      <c r="Q169" s="5">
        <f>VLOOKUP(A169,QualitySupport!$A$5:$I$360,9,FALSE)</f>
        <v>0</v>
      </c>
      <c r="R169" s="5">
        <v>0</v>
      </c>
      <c r="S169" s="5">
        <v>0</v>
      </c>
      <c r="T169" s="5">
        <f t="shared" si="9"/>
        <v>0</v>
      </c>
      <c r="U169" s="5">
        <f t="shared" si="10"/>
        <v>2449434.0592333293</v>
      </c>
      <c r="V169" s="5">
        <v>45063.59</v>
      </c>
    </row>
    <row r="170" spans="1:22">
      <c r="A170" t="s">
        <v>449</v>
      </c>
      <c r="B170" t="s">
        <v>1924</v>
      </c>
      <c r="C170" t="s">
        <v>93</v>
      </c>
      <c r="D170" s="12" t="s">
        <v>1070</v>
      </c>
      <c r="E170" s="5">
        <f>VLOOKUP(A170,'Detail SFPR'!$A$5:$E$360,5,FALSE)</f>
        <v>1922800.9812630583</v>
      </c>
      <c r="F170" s="5">
        <f>VLOOKUP(A170,'Detail SFPR'!$A$5:$F$360,6,FALSE)</f>
        <v>223801.14</v>
      </c>
      <c r="G170" s="5">
        <f>VLOOKUP(A170,'Detail SFPR'!$A$5:$G$360,7,FALSE)</f>
        <v>228099.92071997395</v>
      </c>
      <c r="H170" s="5">
        <f>VLOOKUP(A170,'Detail SFPR'!$A$5:$H$360,8,FALSE)</f>
        <v>2599.4037940000003</v>
      </c>
      <c r="I170" s="5">
        <f>VLOOKUP(A170,'Detail SFPR'!$A$5:$I$360,9,FALSE)</f>
        <v>2870.2810856243527</v>
      </c>
      <c r="J170" s="5">
        <f t="shared" si="8"/>
        <v>2380171.7268626564</v>
      </c>
      <c r="K170" s="5">
        <f>VLOOKUP(A170,'Detail SFPR'!$A$5:$M$361,13,FALSE)</f>
        <v>0</v>
      </c>
      <c r="L170" s="5">
        <f>VLOOKUP(A170,'Detail SFPR'!$A$5:$N$360,14,FALSE)</f>
        <v>92781.819599999988</v>
      </c>
      <c r="M170" s="5">
        <f>VLOOKUP(A170,'Detail SFPR'!$A$5:$T$360,20,FALSE)</f>
        <v>0</v>
      </c>
      <c r="N170" s="5">
        <f>VLOOKUP(A170,'Detail SFPR'!$A$5:$U$360,21,FALSE)</f>
        <v>9278.1819599999999</v>
      </c>
      <c r="O170" s="5">
        <f>VLOOKUP(A170,'Detail SFPR'!$A$5:$V$361,22,FALSE)</f>
        <v>227055.25140693181</v>
      </c>
      <c r="P170" s="5">
        <f t="shared" si="11"/>
        <v>2709286.9798295884</v>
      </c>
      <c r="Q170" s="5">
        <f>VLOOKUP(A170,QualitySupport!$A$5:$I$360,9,FALSE)</f>
        <v>0</v>
      </c>
      <c r="R170" s="5">
        <v>0</v>
      </c>
      <c r="S170" s="5">
        <v>0</v>
      </c>
      <c r="T170" s="5">
        <f t="shared" si="9"/>
        <v>0</v>
      </c>
      <c r="U170" s="5">
        <f t="shared" si="10"/>
        <v>2709286.9798295884</v>
      </c>
      <c r="V170" s="5">
        <v>93202.36</v>
      </c>
    </row>
    <row r="171" spans="1:22">
      <c r="A171" t="s">
        <v>451</v>
      </c>
      <c r="B171" t="s">
        <v>1925</v>
      </c>
      <c r="C171" t="s">
        <v>68</v>
      </c>
      <c r="D171" s="12" t="s">
        <v>1070</v>
      </c>
      <c r="E171" s="5">
        <f>VLOOKUP(A171,'Detail SFPR'!$A$5:$E$360,5,FALSE)</f>
        <v>457475.87002265453</v>
      </c>
      <c r="F171" s="5">
        <f>VLOOKUP(A171,'Detail SFPR'!$A$5:$F$360,6,FALSE)</f>
        <v>596641.36</v>
      </c>
      <c r="G171" s="5">
        <f>VLOOKUP(A171,'Detail SFPR'!$A$5:$G$360,7,FALSE)</f>
        <v>18170.095951906729</v>
      </c>
      <c r="H171" s="5">
        <f>VLOOKUP(A171,'Detail SFPR'!$A$5:$H$360,8,FALSE)</f>
        <v>0</v>
      </c>
      <c r="I171" s="5">
        <f>VLOOKUP(A171,'Detail SFPR'!$A$5:$I$360,9,FALSE)</f>
        <v>0</v>
      </c>
      <c r="J171" s="5">
        <f t="shared" si="8"/>
        <v>1072287.325974561</v>
      </c>
      <c r="K171" s="5">
        <f>VLOOKUP(A171,'Detail SFPR'!$A$5:$M$361,13,FALSE)</f>
        <v>0</v>
      </c>
      <c r="L171" s="5">
        <f>VLOOKUP(A171,'Detail SFPR'!$A$5:$N$360,14,FALSE)</f>
        <v>22480</v>
      </c>
      <c r="M171" s="5">
        <f>VLOOKUP(A171,'Detail SFPR'!$A$5:$T$360,20,FALSE)</f>
        <v>0</v>
      </c>
      <c r="N171" s="5">
        <f>VLOOKUP(A171,'Detail SFPR'!$A$5:$U$360,21,FALSE)</f>
        <v>2248</v>
      </c>
      <c r="O171" s="5">
        <f>VLOOKUP(A171,'Detail SFPR'!$A$5:$V$361,22,FALSE)</f>
        <v>55012.954839999999</v>
      </c>
      <c r="P171" s="5">
        <f t="shared" si="11"/>
        <v>1152028.2808145611</v>
      </c>
      <c r="Q171" s="5">
        <f>VLOOKUP(A171,QualitySupport!$A$5:$I$360,9,FALSE)</f>
        <v>0</v>
      </c>
      <c r="R171" s="5">
        <v>0</v>
      </c>
      <c r="S171" s="5">
        <v>0</v>
      </c>
      <c r="T171" s="5">
        <f t="shared" si="9"/>
        <v>0</v>
      </c>
      <c r="U171" s="5">
        <f t="shared" si="10"/>
        <v>1152028.2808145611</v>
      </c>
      <c r="V171" s="5">
        <v>24005.13</v>
      </c>
    </row>
    <row r="172" spans="1:22">
      <c r="A172" t="s">
        <v>453</v>
      </c>
      <c r="B172" t="s">
        <v>454</v>
      </c>
      <c r="C172" t="s">
        <v>98</v>
      </c>
      <c r="D172" s="12" t="s">
        <v>1070</v>
      </c>
      <c r="E172" s="5">
        <f>VLOOKUP(A172,'Detail SFPR'!$A$5:$E$360,5,FALSE)</f>
        <v>1196651.0305468717</v>
      </c>
      <c r="F172" s="5">
        <f>VLOOKUP(A172,'Detail SFPR'!$A$5:$F$360,6,FALSE)</f>
        <v>160948.36773200001</v>
      </c>
      <c r="G172" s="5">
        <f>VLOOKUP(A172,'Detail SFPR'!$A$5:$G$360,7,FALSE)</f>
        <v>181179.53230086219</v>
      </c>
      <c r="H172" s="5">
        <f>VLOOKUP(A172,'Detail SFPR'!$A$5:$H$360,8,FALSE)</f>
        <v>867.84153300000014</v>
      </c>
      <c r="I172" s="5">
        <f>VLOOKUP(A172,'Detail SFPR'!$A$5:$I$360,9,FALSE)</f>
        <v>0</v>
      </c>
      <c r="J172" s="5">
        <f t="shared" si="8"/>
        <v>1539646.7721127342</v>
      </c>
      <c r="K172" s="5">
        <f>VLOOKUP(A172,'Detail SFPR'!$A$5:$M$361,13,FALSE)</f>
        <v>0</v>
      </c>
      <c r="L172" s="5">
        <f>VLOOKUP(A172,'Detail SFPR'!$A$5:$N$360,14,FALSE)</f>
        <v>58814.738400000002</v>
      </c>
      <c r="M172" s="5">
        <f>VLOOKUP(A172,'Detail SFPR'!$A$5:$T$360,20,FALSE)</f>
        <v>0</v>
      </c>
      <c r="N172" s="5">
        <f>VLOOKUP(A172,'Detail SFPR'!$A$5:$U$360,21,FALSE)</f>
        <v>5881.4738399999997</v>
      </c>
      <c r="O172" s="5">
        <f>VLOOKUP(A172,'Detail SFPR'!$A$5:$V$361,22,FALSE)</f>
        <v>143931.1631461572</v>
      </c>
      <c r="P172" s="5">
        <f t="shared" si="11"/>
        <v>1748274.1474988915</v>
      </c>
      <c r="Q172" s="5">
        <f>VLOOKUP(A172,QualitySupport!$A$5:$I$360,9,FALSE)</f>
        <v>0</v>
      </c>
      <c r="R172" s="5">
        <v>0</v>
      </c>
      <c r="S172" s="5">
        <v>0</v>
      </c>
      <c r="T172" s="5">
        <f t="shared" si="9"/>
        <v>0</v>
      </c>
      <c r="U172" s="5">
        <f t="shared" si="10"/>
        <v>1748274.1474988915</v>
      </c>
      <c r="V172" s="5">
        <v>57416.72</v>
      </c>
    </row>
    <row r="173" spans="1:22">
      <c r="A173" t="s">
        <v>455</v>
      </c>
      <c r="B173" t="s">
        <v>1926</v>
      </c>
      <c r="C173" t="s">
        <v>93</v>
      </c>
      <c r="D173" s="12" t="s">
        <v>1070</v>
      </c>
      <c r="E173" s="5">
        <f>VLOOKUP(A173,'Detail SFPR'!$A$5:$E$360,5,FALSE)</f>
        <v>2057327.4029791914</v>
      </c>
      <c r="F173" s="5">
        <f>VLOOKUP(A173,'Detail SFPR'!$A$5:$F$360,6,FALSE)</f>
        <v>249375.16999999998</v>
      </c>
      <c r="G173" s="5">
        <f>VLOOKUP(A173,'Detail SFPR'!$A$5:$G$360,7,FALSE)</f>
        <v>288811.46369748702</v>
      </c>
      <c r="H173" s="5">
        <f>VLOOKUP(A173,'Detail SFPR'!$A$5:$H$360,8,FALSE)</f>
        <v>264921.03145591752</v>
      </c>
      <c r="I173" s="5">
        <f>VLOOKUP(A173,'Detail SFPR'!$A$5:$I$360,9,FALSE)</f>
        <v>0</v>
      </c>
      <c r="J173" s="5">
        <f t="shared" si="8"/>
        <v>2860435.0681325961</v>
      </c>
      <c r="K173" s="5">
        <f>VLOOKUP(A173,'Detail SFPR'!$A$5:$M$361,13,FALSE)</f>
        <v>215285.98</v>
      </c>
      <c r="L173" s="5">
        <f>VLOOKUP(A173,'Detail SFPR'!$A$5:$N$360,14,FALSE)</f>
        <v>100009.69560000001</v>
      </c>
      <c r="M173" s="5">
        <f>VLOOKUP(A173,'Detail SFPR'!$A$5:$T$360,20,FALSE)</f>
        <v>0</v>
      </c>
      <c r="N173" s="5">
        <f>VLOOKUP(A173,'Detail SFPR'!$A$5:$U$360,21,FALSE)</f>
        <v>10000.969560000001</v>
      </c>
      <c r="O173" s="5">
        <f>VLOOKUP(A173,'Detail SFPR'!$A$5:$V$361,22,FALSE)</f>
        <v>244743.27702868983</v>
      </c>
      <c r="P173" s="5">
        <f t="shared" si="11"/>
        <v>3430474.990321286</v>
      </c>
      <c r="Q173" s="5">
        <f>VLOOKUP(A173,QualitySupport!$A$5:$I$360,9,FALSE)</f>
        <v>0</v>
      </c>
      <c r="R173" s="5">
        <v>0</v>
      </c>
      <c r="S173" s="5">
        <v>0</v>
      </c>
      <c r="T173" s="5">
        <f t="shared" si="9"/>
        <v>0</v>
      </c>
      <c r="U173" s="5">
        <f t="shared" si="10"/>
        <v>3430474.990321286</v>
      </c>
      <c r="V173" s="5">
        <v>106759.17</v>
      </c>
    </row>
    <row r="174" spans="1:22">
      <c r="A174" t="s">
        <v>457</v>
      </c>
      <c r="B174" t="s">
        <v>1927</v>
      </c>
      <c r="C174" t="s">
        <v>80</v>
      </c>
      <c r="D174" s="12" t="s">
        <v>1070</v>
      </c>
      <c r="E174" s="5">
        <f>VLOOKUP(A174,'Detail SFPR'!$A$5:$E$360,5,FALSE)</f>
        <v>1568063.7796746769</v>
      </c>
      <c r="F174" s="5">
        <f>VLOOKUP(A174,'Detail SFPR'!$A$5:$F$360,6,FALSE)</f>
        <v>146046.05000000002</v>
      </c>
      <c r="G174" s="5">
        <f>VLOOKUP(A174,'Detail SFPR'!$A$5:$G$360,7,FALSE)</f>
        <v>264771.60495763086</v>
      </c>
      <c r="H174" s="5">
        <f>VLOOKUP(A174,'Detail SFPR'!$A$5:$H$360,8,FALSE)</f>
        <v>153.73205268021903</v>
      </c>
      <c r="I174" s="5">
        <f>VLOOKUP(A174,'Detail SFPR'!$A$5:$I$360,9,FALSE)</f>
        <v>0</v>
      </c>
      <c r="J174" s="5">
        <f t="shared" si="8"/>
        <v>1979035.166684988</v>
      </c>
      <c r="K174" s="5">
        <f>VLOOKUP(A174,'Detail SFPR'!$A$5:$M$361,13,FALSE)</f>
        <v>0</v>
      </c>
      <c r="L174" s="5">
        <f>VLOOKUP(A174,'Detail SFPR'!$A$5:$N$360,14,FALSE)</f>
        <v>76906.806000000011</v>
      </c>
      <c r="M174" s="5">
        <f>VLOOKUP(A174,'Detail SFPR'!$A$5:$T$360,20,FALSE)</f>
        <v>0</v>
      </c>
      <c r="N174" s="5">
        <f>VLOOKUP(A174,'Detail SFPR'!$A$5:$U$360,21,FALSE)</f>
        <v>7690.6806000000006</v>
      </c>
      <c r="O174" s="5">
        <f>VLOOKUP(A174,'Detail SFPR'!$A$5:$V$361,22,FALSE)</f>
        <v>188205.98956257303</v>
      </c>
      <c r="P174" s="5">
        <f t="shared" si="11"/>
        <v>2251838.6428475613</v>
      </c>
      <c r="Q174" s="5">
        <f>VLOOKUP(A174,QualitySupport!$A$5:$I$360,9,FALSE)</f>
        <v>0</v>
      </c>
      <c r="R174" s="5">
        <v>0</v>
      </c>
      <c r="S174" s="5">
        <v>0</v>
      </c>
      <c r="T174" s="5">
        <f t="shared" si="9"/>
        <v>0</v>
      </c>
      <c r="U174" s="5">
        <f t="shared" si="10"/>
        <v>2251838.6428475613</v>
      </c>
      <c r="V174" s="5">
        <v>83119.509999999995</v>
      </c>
    </row>
    <row r="175" spans="1:22">
      <c r="A175" t="s">
        <v>459</v>
      </c>
      <c r="B175" t="s">
        <v>1928</v>
      </c>
      <c r="C175" t="s">
        <v>72</v>
      </c>
      <c r="D175" s="12" t="s">
        <v>1070</v>
      </c>
      <c r="E175" s="5">
        <f>VLOOKUP(A175,'Detail SFPR'!$A$5:$E$360,5,FALSE)</f>
        <v>857946.11744344374</v>
      </c>
      <c r="F175" s="5">
        <f>VLOOKUP(A175,'Detail SFPR'!$A$5:$F$360,6,FALSE)</f>
        <v>104653.39</v>
      </c>
      <c r="G175" s="5">
        <f>VLOOKUP(A175,'Detail SFPR'!$A$5:$G$360,7,FALSE)</f>
        <v>89078.851626627235</v>
      </c>
      <c r="H175" s="5">
        <f>VLOOKUP(A175,'Detail SFPR'!$A$5:$H$360,8,FALSE)</f>
        <v>52693.754810586375</v>
      </c>
      <c r="I175" s="5">
        <f>VLOOKUP(A175,'Detail SFPR'!$A$5:$I$360,9,FALSE)</f>
        <v>0</v>
      </c>
      <c r="J175" s="5">
        <f t="shared" si="8"/>
        <v>1104372.1138806574</v>
      </c>
      <c r="K175" s="5">
        <f>VLOOKUP(A175,'Detail SFPR'!$A$5:$M$361,13,FALSE)</f>
        <v>106974.40000000001</v>
      </c>
      <c r="L175" s="5">
        <f>VLOOKUP(A175,'Detail SFPR'!$A$5:$N$360,14,FALSE)</f>
        <v>41571.927199999998</v>
      </c>
      <c r="M175" s="5">
        <f>VLOOKUP(A175,'Detail SFPR'!$A$5:$T$360,20,FALSE)</f>
        <v>0</v>
      </c>
      <c r="N175" s="5">
        <f>VLOOKUP(A175,'Detail SFPR'!$A$5:$U$360,21,FALSE)</f>
        <v>4157.19272</v>
      </c>
      <c r="O175" s="5">
        <f>VLOOKUP(A175,'Detail SFPR'!$A$5:$V$361,22,FALSE)</f>
        <v>101734.6331701676</v>
      </c>
      <c r="P175" s="5">
        <f t="shared" si="11"/>
        <v>1358810.2669708249</v>
      </c>
      <c r="Q175" s="5">
        <f>VLOOKUP(A175,QualitySupport!$A$5:$I$360,9,FALSE)</f>
        <v>0</v>
      </c>
      <c r="R175" s="5">
        <v>0</v>
      </c>
      <c r="S175" s="5">
        <v>0</v>
      </c>
      <c r="T175" s="5">
        <f t="shared" si="9"/>
        <v>0</v>
      </c>
      <c r="U175" s="5">
        <f t="shared" si="10"/>
        <v>1358810.2669708249</v>
      </c>
      <c r="V175" s="5">
        <v>39924.400000000001</v>
      </c>
    </row>
    <row r="176" spans="1:22">
      <c r="A176" t="s">
        <v>461</v>
      </c>
      <c r="B176" t="s">
        <v>462</v>
      </c>
      <c r="C176" t="s">
        <v>80</v>
      </c>
      <c r="D176" s="12" t="s">
        <v>1070</v>
      </c>
      <c r="E176" s="5">
        <f>VLOOKUP(A176,'Detail SFPR'!$A$5:$E$360,5,FALSE)</f>
        <v>1909195.18138975</v>
      </c>
      <c r="F176" s="5">
        <f>VLOOKUP(A176,'Detail SFPR'!$A$5:$F$360,6,FALSE)</f>
        <v>146133.85</v>
      </c>
      <c r="G176" s="5">
        <f>VLOOKUP(A176,'Detail SFPR'!$A$5:$G$360,7,FALSE)</f>
        <v>215593.58445375736</v>
      </c>
      <c r="H176" s="5">
        <f>VLOOKUP(A176,'Detail SFPR'!$A$5:$H$360,8,FALSE)</f>
        <v>0</v>
      </c>
      <c r="I176" s="5">
        <f>VLOOKUP(A176,'Detail SFPR'!$A$5:$I$360,9,FALSE)</f>
        <v>5594.6954156875208</v>
      </c>
      <c r="J176" s="5">
        <f t="shared" si="8"/>
        <v>2276517.3112591952</v>
      </c>
      <c r="K176" s="5">
        <f>VLOOKUP(A176,'Detail SFPR'!$A$5:$M$361,13,FALSE)</f>
        <v>0</v>
      </c>
      <c r="L176" s="5">
        <f>VLOOKUP(A176,'Detail SFPR'!$A$5:$N$360,14,FALSE)</f>
        <v>93034.85040000001</v>
      </c>
      <c r="M176" s="5">
        <f>VLOOKUP(A176,'Detail SFPR'!$A$5:$T$360,20,FALSE)</f>
        <v>0</v>
      </c>
      <c r="N176" s="5">
        <f>VLOOKUP(A176,'Detail SFPR'!$A$5:$U$360,21,FALSE)</f>
        <v>9303.4850399999996</v>
      </c>
      <c r="O176" s="5">
        <f>VLOOKUP(A176,'Detail SFPR'!$A$5:$V$361,22,FALSE)</f>
        <v>227674.46724205322</v>
      </c>
      <c r="P176" s="5">
        <f t="shared" si="11"/>
        <v>2606530.1139412485</v>
      </c>
      <c r="Q176" s="5">
        <f>VLOOKUP(A176,QualitySupport!$A$5:$I$360,9,FALSE)</f>
        <v>0</v>
      </c>
      <c r="R176" s="5">
        <v>0</v>
      </c>
      <c r="S176" s="5">
        <v>0</v>
      </c>
      <c r="T176" s="5">
        <f t="shared" si="9"/>
        <v>0</v>
      </c>
      <c r="U176" s="5">
        <f t="shared" si="10"/>
        <v>2606530.1139412485</v>
      </c>
      <c r="V176" s="5">
        <v>85872.3</v>
      </c>
    </row>
    <row r="177" spans="1:22">
      <c r="A177" t="s">
        <v>463</v>
      </c>
      <c r="B177" t="s">
        <v>464</v>
      </c>
      <c r="C177" t="s">
        <v>68</v>
      </c>
      <c r="D177" s="12" t="s">
        <v>1070</v>
      </c>
      <c r="E177" s="5">
        <f>VLOOKUP(A177,'Detail SFPR'!$A$5:$E$360,5,FALSE)</f>
        <v>2668939.8321520328</v>
      </c>
      <c r="F177" s="5">
        <f>VLOOKUP(A177,'Detail SFPR'!$A$5:$F$360,6,FALSE)</f>
        <v>1632363.41</v>
      </c>
      <c r="G177" s="5">
        <f>VLOOKUP(A177,'Detail SFPR'!$A$5:$G$360,7,FALSE)</f>
        <v>322359.71158562275</v>
      </c>
      <c r="H177" s="5">
        <f>VLOOKUP(A177,'Detail SFPR'!$A$5:$H$360,8,FALSE)</f>
        <v>0</v>
      </c>
      <c r="I177" s="5">
        <f>VLOOKUP(A177,'Detail SFPR'!$A$5:$I$360,9,FALSE)</f>
        <v>0</v>
      </c>
      <c r="J177" s="5">
        <f t="shared" si="8"/>
        <v>4623662.9537376557</v>
      </c>
      <c r="K177" s="5">
        <f>VLOOKUP(A177,'Detail SFPR'!$A$5:$M$361,13,FALSE)</f>
        <v>239355.22</v>
      </c>
      <c r="L177" s="5">
        <f>VLOOKUP(A177,'Detail SFPR'!$A$5:$N$360,14,FALSE)</f>
        <v>129126.11</v>
      </c>
      <c r="M177" s="5">
        <f>VLOOKUP(A177,'Detail SFPR'!$A$5:$T$360,20,FALSE)</f>
        <v>0</v>
      </c>
      <c r="N177" s="5">
        <f>VLOOKUP(A177,'Detail SFPR'!$A$5:$U$360,21,FALSE)</f>
        <v>12912.610999999999</v>
      </c>
      <c r="O177" s="5">
        <f>VLOOKUP(A177,'Detail SFPR'!$A$5:$V$361,22,FALSE)</f>
        <v>315996.83532450499</v>
      </c>
      <c r="P177" s="5">
        <f t="shared" si="11"/>
        <v>5321053.7300621606</v>
      </c>
      <c r="Q177" s="5">
        <f>VLOOKUP(A177,QualitySupport!$A$5:$I$360,9,FALSE)</f>
        <v>0</v>
      </c>
      <c r="R177" s="5">
        <v>0</v>
      </c>
      <c r="S177" s="5">
        <v>0</v>
      </c>
      <c r="T177" s="5">
        <f t="shared" si="9"/>
        <v>0</v>
      </c>
      <c r="U177" s="5">
        <f t="shared" si="10"/>
        <v>5321053.7300621606</v>
      </c>
      <c r="V177" s="5">
        <v>127383.52</v>
      </c>
    </row>
    <row r="178" spans="1:22">
      <c r="A178" t="s">
        <v>465</v>
      </c>
      <c r="B178" t="s">
        <v>2802</v>
      </c>
      <c r="C178" t="s">
        <v>80</v>
      </c>
      <c r="D178" s="12" t="s">
        <v>1070</v>
      </c>
      <c r="E178" s="5">
        <f>VLOOKUP(A178,'Detail SFPR'!$A$5:$E$360,5,FALSE)</f>
        <v>1934654.3237178694</v>
      </c>
      <c r="F178" s="5">
        <f>VLOOKUP(A178,'Detail SFPR'!$A$5:$F$360,6,FALSE)</f>
        <v>384577.35</v>
      </c>
      <c r="G178" s="5">
        <f>VLOOKUP(A178,'Detail SFPR'!$A$5:$G$360,7,FALSE)</f>
        <v>198319.74609722255</v>
      </c>
      <c r="H178" s="5">
        <f>VLOOKUP(A178,'Detail SFPR'!$A$5:$H$360,8,FALSE)</f>
        <v>58754.213073161074</v>
      </c>
      <c r="I178" s="5">
        <f>VLOOKUP(A178,'Detail SFPR'!$A$5:$I$360,9,FALSE)</f>
        <v>0</v>
      </c>
      <c r="J178" s="5">
        <f t="shared" si="8"/>
        <v>2576305.6328882528</v>
      </c>
      <c r="K178" s="5">
        <f>VLOOKUP(A178,'Detail SFPR'!$A$5:$M$361,13,FALSE)</f>
        <v>0</v>
      </c>
      <c r="L178" s="5">
        <f>VLOOKUP(A178,'Detail SFPR'!$A$5:$N$360,14,FALSE)</f>
        <v>94191.496400000004</v>
      </c>
      <c r="M178" s="5">
        <f>VLOOKUP(A178,'Detail SFPR'!$A$5:$T$360,20,FALSE)</f>
        <v>0</v>
      </c>
      <c r="N178" s="5">
        <f>VLOOKUP(A178,'Detail SFPR'!$A$5:$U$360,21,FALSE)</f>
        <v>9419.1496399999996</v>
      </c>
      <c r="O178" s="5">
        <f>VLOOKUP(A178,'Detail SFPR'!$A$5:$V$361,22,FALSE)</f>
        <v>230505.00612834623</v>
      </c>
      <c r="P178" s="5">
        <f t="shared" si="11"/>
        <v>2910421.285056599</v>
      </c>
      <c r="Q178" s="5">
        <f>VLOOKUP(A178,QualitySupport!$A$5:$I$360,9,FALSE)</f>
        <v>0</v>
      </c>
      <c r="R178" s="5">
        <v>0</v>
      </c>
      <c r="S178" s="5">
        <v>0</v>
      </c>
      <c r="T178" s="5">
        <f t="shared" si="9"/>
        <v>0</v>
      </c>
      <c r="U178" s="5">
        <f t="shared" si="10"/>
        <v>2910421.285056599</v>
      </c>
      <c r="V178" s="5">
        <v>85919.49</v>
      </c>
    </row>
    <row r="179" spans="1:22">
      <c r="A179" t="s">
        <v>467</v>
      </c>
      <c r="B179" t="s">
        <v>1929</v>
      </c>
      <c r="C179" t="s">
        <v>469</v>
      </c>
      <c r="D179" s="12" t="s">
        <v>807</v>
      </c>
      <c r="E179" s="5">
        <f>VLOOKUP(A179,'Detail SFPR'!$A$5:$E$360,5,FALSE)</f>
        <v>7290667.8321909076</v>
      </c>
      <c r="F179" s="5">
        <f>VLOOKUP(A179,'Detail SFPR'!$A$5:$F$360,6,FALSE)</f>
        <v>1101176.02</v>
      </c>
      <c r="G179" s="5">
        <f>VLOOKUP(A179,'Detail SFPR'!$A$5:$G$360,7,FALSE)</f>
        <v>28747.241895491155</v>
      </c>
      <c r="H179" s="5">
        <f>VLOOKUP(A179,'Detail SFPR'!$A$5:$H$360,8,FALSE)</f>
        <v>4333.4385380000003</v>
      </c>
      <c r="I179" s="5">
        <f>VLOOKUP(A179,'Detail SFPR'!$A$5:$I$360,9,FALSE)</f>
        <v>800130.95636653516</v>
      </c>
      <c r="J179" s="5">
        <f t="shared" si="8"/>
        <v>9225055.4889909346</v>
      </c>
      <c r="K179" s="5">
        <f>VLOOKUP(A179,'Detail SFPR'!$A$5:$M$361,13,FALSE)</f>
        <v>0</v>
      </c>
      <c r="L179" s="5">
        <f>VLOOKUP(A179,'Detail SFPR'!$A$5:$N$360,14,FALSE)</f>
        <v>0</v>
      </c>
      <c r="M179" s="5">
        <f>VLOOKUP(A179,'Detail SFPR'!$A$5:$T$360,20,FALSE)</f>
        <v>0</v>
      </c>
      <c r="N179" s="5">
        <f>VLOOKUP(A179,'Detail SFPR'!$A$5:$U$360,21,FALSE)</f>
        <v>35623.754120000005</v>
      </c>
      <c r="O179" s="5">
        <f>VLOOKUP(A179,'Detail SFPR'!$A$5:$V$361,22,FALSE)</f>
        <v>871782.90775570471</v>
      </c>
      <c r="P179" s="5">
        <f t="shared" si="11"/>
        <v>10132462.150866639</v>
      </c>
      <c r="Q179" s="5">
        <f>VLOOKUP(A179,QualitySupport!$A$5:$I$360,9,FALSE)</f>
        <v>0</v>
      </c>
      <c r="R179" s="5">
        <v>0</v>
      </c>
      <c r="S179" s="5">
        <v>0</v>
      </c>
      <c r="T179" s="5">
        <f t="shared" si="9"/>
        <v>0</v>
      </c>
      <c r="U179" s="5">
        <f t="shared" si="10"/>
        <v>10132462.150866639</v>
      </c>
      <c r="V179" s="5">
        <v>356854.04</v>
      </c>
    </row>
    <row r="180" spans="1:22">
      <c r="A180" t="s">
        <v>470</v>
      </c>
      <c r="B180" t="s">
        <v>2760</v>
      </c>
      <c r="C180" t="s">
        <v>93</v>
      </c>
      <c r="D180" s="12" t="s">
        <v>1070</v>
      </c>
      <c r="E180" s="5">
        <f>VLOOKUP(A180,'Detail SFPR'!$A$5:$E$360,5,FALSE)</f>
        <v>7399200.2542322315</v>
      </c>
      <c r="F180" s="5">
        <f>VLOOKUP(A180,'Detail SFPR'!$A$5:$F$360,6,FALSE)</f>
        <v>1314450.67</v>
      </c>
      <c r="G180" s="5">
        <f>VLOOKUP(A180,'Detail SFPR'!$A$5:$G$360,7,FALSE)</f>
        <v>843449.40490464389</v>
      </c>
      <c r="H180" s="5">
        <f>VLOOKUP(A180,'Detail SFPR'!$A$5:$H$360,8,FALSE)</f>
        <v>91764.938497478695</v>
      </c>
      <c r="I180" s="5">
        <f>VLOOKUP(A180,'Detail SFPR'!$A$5:$I$360,9,FALSE)</f>
        <v>0</v>
      </c>
      <c r="J180" s="5">
        <f t="shared" si="8"/>
        <v>9648865.2676343527</v>
      </c>
      <c r="K180" s="5">
        <f>VLOOKUP(A180,'Detail SFPR'!$A$5:$M$361,13,FALSE)</f>
        <v>723414.38</v>
      </c>
      <c r="L180" s="5">
        <f>VLOOKUP(A180,'Detail SFPR'!$A$5:$N$360,14,FALSE)</f>
        <v>363414.6152</v>
      </c>
      <c r="M180" s="5">
        <f>VLOOKUP(A180,'Detail SFPR'!$A$5:$T$360,20,FALSE)</f>
        <v>0</v>
      </c>
      <c r="N180" s="5">
        <f>VLOOKUP(A180,'Detail SFPR'!$A$5:$U$360,21,FALSE)</f>
        <v>36341.461520000004</v>
      </c>
      <c r="O180" s="5">
        <f>VLOOKUP(A180,'Detail SFPR'!$A$5:$V$361,22,FALSE)</f>
        <v>889346.61095167173</v>
      </c>
      <c r="P180" s="5">
        <f t="shared" si="11"/>
        <v>11661382.335306024</v>
      </c>
      <c r="Q180" s="5">
        <f>VLOOKUP(A180,QualitySupport!$A$5:$I$360,9,FALSE)</f>
        <v>0</v>
      </c>
      <c r="R180" s="5">
        <v>0</v>
      </c>
      <c r="S180" s="5">
        <v>0</v>
      </c>
      <c r="T180" s="5">
        <f t="shared" si="9"/>
        <v>0</v>
      </c>
      <c r="U180" s="5">
        <f t="shared" si="10"/>
        <v>11661382.335306024</v>
      </c>
      <c r="V180" s="5">
        <v>334703.75</v>
      </c>
    </row>
    <row r="181" spans="1:22">
      <c r="A181" t="s">
        <v>472</v>
      </c>
      <c r="B181" t="s">
        <v>1930</v>
      </c>
      <c r="C181" t="s">
        <v>135</v>
      </c>
      <c r="D181" s="12" t="s">
        <v>1070</v>
      </c>
      <c r="E181" s="5">
        <f>VLOOKUP(A181,'Detail SFPR'!$A$5:$E$360,5,FALSE)</f>
        <v>1104947.0609491873</v>
      </c>
      <c r="F181" s="5">
        <f>VLOOKUP(A181,'Detail SFPR'!$A$5:$F$360,6,FALSE)</f>
        <v>321095.02999999997</v>
      </c>
      <c r="G181" s="5">
        <f>VLOOKUP(A181,'Detail SFPR'!$A$5:$G$360,7,FALSE)</f>
        <v>183078.18429658216</v>
      </c>
      <c r="H181" s="5">
        <f>VLOOKUP(A181,'Detail SFPR'!$A$5:$H$360,8,FALSE)</f>
        <v>0</v>
      </c>
      <c r="I181" s="5">
        <f>VLOOKUP(A181,'Detail SFPR'!$A$5:$I$360,9,FALSE)</f>
        <v>763557.16383900319</v>
      </c>
      <c r="J181" s="5">
        <f t="shared" si="8"/>
        <v>2372677.4390847725</v>
      </c>
      <c r="K181" s="5">
        <f>VLOOKUP(A181,'Detail SFPR'!$A$5:$M$361,13,FALSE)</f>
        <v>17383.34</v>
      </c>
      <c r="L181" s="5">
        <f>VLOOKUP(A181,'Detail SFPR'!$A$5:$N$360,14,FALSE)</f>
        <v>54457.630399999995</v>
      </c>
      <c r="M181" s="5">
        <f>VLOOKUP(A181,'Detail SFPR'!$A$5:$T$360,20,FALSE)</f>
        <v>0</v>
      </c>
      <c r="N181" s="5">
        <f>VLOOKUP(A181,'Detail SFPR'!$A$5:$U$360,21,FALSE)</f>
        <v>5445.7630399999998</v>
      </c>
      <c r="O181" s="5">
        <f>VLOOKUP(A181,'Detail SFPR'!$A$5:$V$361,22,FALSE)</f>
        <v>133268.46805554317</v>
      </c>
      <c r="P181" s="5">
        <f t="shared" si="11"/>
        <v>2583232.6405803156</v>
      </c>
      <c r="Q181" s="5">
        <f>VLOOKUP(A181,QualitySupport!$A$5:$I$360,9,FALSE)</f>
        <v>0</v>
      </c>
      <c r="R181" s="5">
        <v>0</v>
      </c>
      <c r="S181" s="5">
        <v>0</v>
      </c>
      <c r="T181" s="5">
        <f t="shared" si="9"/>
        <v>0</v>
      </c>
      <c r="U181" s="5">
        <f t="shared" si="10"/>
        <v>2583232.6405803156</v>
      </c>
      <c r="V181" s="5">
        <v>54859.8</v>
      </c>
    </row>
    <row r="182" spans="1:22">
      <c r="A182" t="s">
        <v>474</v>
      </c>
      <c r="B182" t="s">
        <v>475</v>
      </c>
      <c r="C182" t="s">
        <v>80</v>
      </c>
      <c r="D182" s="12" t="s">
        <v>1070</v>
      </c>
      <c r="E182" s="5">
        <f>VLOOKUP(A182,'Detail SFPR'!$A$5:$E$360,5,FALSE)</f>
        <v>994279.74968854676</v>
      </c>
      <c r="F182" s="5">
        <f>VLOOKUP(A182,'Detail SFPR'!$A$5:$F$360,6,FALSE)</f>
        <v>179386.17773200001</v>
      </c>
      <c r="G182" s="5">
        <f>VLOOKUP(A182,'Detail SFPR'!$A$5:$G$360,7,FALSE)</f>
        <v>125359.86623011943</v>
      </c>
      <c r="H182" s="5">
        <f>VLOOKUP(A182,'Detail SFPR'!$A$5:$H$360,8,FALSE)</f>
        <v>0</v>
      </c>
      <c r="I182" s="5">
        <f>VLOOKUP(A182,'Detail SFPR'!$A$5:$I$360,9,FALSE)</f>
        <v>0</v>
      </c>
      <c r="J182" s="5">
        <f t="shared" si="8"/>
        <v>1299025.7936506663</v>
      </c>
      <c r="K182" s="5">
        <f>VLOOKUP(A182,'Detail SFPR'!$A$5:$M$361,13,FALSE)</f>
        <v>77556.44</v>
      </c>
      <c r="L182" s="5">
        <f>VLOOKUP(A182,'Detail SFPR'!$A$5:$N$360,14,FALSE)</f>
        <v>51704.466400000005</v>
      </c>
      <c r="M182" s="5">
        <f>VLOOKUP(A182,'Detail SFPR'!$A$5:$T$360,20,FALSE)</f>
        <v>0</v>
      </c>
      <c r="N182" s="5">
        <f>VLOOKUP(A182,'Detail SFPR'!$A$5:$U$360,21,FALSE)</f>
        <v>5170.4466400000001</v>
      </c>
      <c r="O182" s="5">
        <f>VLOOKUP(A182,'Detail SFPR'!$A$5:$V$361,22,FALSE)</f>
        <v>126530.9375039812</v>
      </c>
      <c r="P182" s="5">
        <f t="shared" si="11"/>
        <v>1559988.0841946474</v>
      </c>
      <c r="Q182" s="5">
        <f>VLOOKUP(A182,QualitySupport!$A$5:$I$360,9,FALSE)</f>
        <v>0</v>
      </c>
      <c r="R182" s="5">
        <v>0</v>
      </c>
      <c r="S182" s="5">
        <v>0</v>
      </c>
      <c r="T182" s="5">
        <f t="shared" si="9"/>
        <v>0</v>
      </c>
      <c r="U182" s="5">
        <f t="shared" si="10"/>
        <v>1559988.0841946474</v>
      </c>
      <c r="V182" s="5">
        <v>50618.16</v>
      </c>
    </row>
    <row r="183" spans="1:22">
      <c r="A183" t="s">
        <v>478</v>
      </c>
      <c r="B183" t="s">
        <v>479</v>
      </c>
      <c r="C183" t="s">
        <v>98</v>
      </c>
      <c r="D183" s="12" t="s">
        <v>1070</v>
      </c>
      <c r="E183" s="5">
        <f>VLOOKUP(A183,'Detail SFPR'!$A$5:$E$360,5,FALSE)</f>
        <v>740464.00417782157</v>
      </c>
      <c r="F183" s="5">
        <f>VLOOKUP(A183,'Detail SFPR'!$A$5:$F$360,6,FALSE)</f>
        <v>366965.62</v>
      </c>
      <c r="G183" s="5">
        <f>VLOOKUP(A183,'Detail SFPR'!$A$5:$G$360,7,FALSE)</f>
        <v>106713.64581660861</v>
      </c>
      <c r="H183" s="5">
        <f>VLOOKUP(A183,'Detail SFPR'!$A$5:$H$360,8,FALSE)</f>
        <v>0</v>
      </c>
      <c r="I183" s="5">
        <f>VLOOKUP(A183,'Detail SFPR'!$A$5:$I$360,9,FALSE)</f>
        <v>211641.20914269847</v>
      </c>
      <c r="J183" s="5">
        <f t="shared" si="8"/>
        <v>1425784.4791371285</v>
      </c>
      <c r="K183" s="5">
        <f>VLOOKUP(A183,'Detail SFPR'!$A$5:$M$361,13,FALSE)</f>
        <v>37441.040000000001</v>
      </c>
      <c r="L183" s="5">
        <f>VLOOKUP(A183,'Detail SFPR'!$A$5:$N$360,14,FALSE)</f>
        <v>35201.620000000003</v>
      </c>
      <c r="M183" s="5">
        <f>VLOOKUP(A183,'Detail SFPR'!$A$5:$T$360,20,FALSE)</f>
        <v>0</v>
      </c>
      <c r="N183" s="5">
        <f>VLOOKUP(A183,'Detail SFPR'!$A$5:$U$360,21,FALSE)</f>
        <v>3520.1620000000003</v>
      </c>
      <c r="O183" s="5">
        <f>VLOOKUP(A183,'Detail SFPR'!$A$5:$V$361,22,FALSE)</f>
        <v>86145.246056710006</v>
      </c>
      <c r="P183" s="5">
        <f t="shared" si="11"/>
        <v>1588092.5471938385</v>
      </c>
      <c r="Q183" s="5">
        <f>VLOOKUP(A183,QualitySupport!$A$5:$I$360,9,FALSE)</f>
        <v>0</v>
      </c>
      <c r="R183" s="5">
        <v>0</v>
      </c>
      <c r="S183" s="5">
        <v>0</v>
      </c>
      <c r="T183" s="5">
        <f t="shared" si="9"/>
        <v>0</v>
      </c>
      <c r="U183" s="5">
        <f t="shared" si="10"/>
        <v>1588092.5471938385</v>
      </c>
      <c r="V183" s="5">
        <v>37342.01</v>
      </c>
    </row>
    <row r="184" spans="1:22">
      <c r="A184" t="s">
        <v>480</v>
      </c>
      <c r="B184" t="s">
        <v>1932</v>
      </c>
      <c r="C184" t="s">
        <v>108</v>
      </c>
      <c r="D184" s="12" t="s">
        <v>807</v>
      </c>
      <c r="E184" s="5">
        <f>VLOOKUP(A184,'Detail SFPR'!$A$5:$E$360,5,FALSE)</f>
        <v>1775718.063246286</v>
      </c>
      <c r="F184" s="5">
        <f>VLOOKUP(A184,'Detail SFPR'!$A$5:$F$360,6,FALSE)</f>
        <v>537901.73</v>
      </c>
      <c r="G184" s="5">
        <f>VLOOKUP(A184,'Detail SFPR'!$A$5:$G$360,7,FALSE)</f>
        <v>114546.47888858907</v>
      </c>
      <c r="H184" s="5">
        <f>VLOOKUP(A184,'Detail SFPR'!$A$5:$H$360,8,FALSE)</f>
        <v>0</v>
      </c>
      <c r="I184" s="5">
        <f>VLOOKUP(A184,'Detail SFPR'!$A$5:$I$360,9,FALSE)</f>
        <v>193133.75312270311</v>
      </c>
      <c r="J184" s="5">
        <f t="shared" si="8"/>
        <v>2621300.0252575781</v>
      </c>
      <c r="K184" s="5">
        <f>VLOOKUP(A184,'Detail SFPR'!$A$5:$M$361,13,FALSE)</f>
        <v>0</v>
      </c>
      <c r="L184" s="5">
        <f>VLOOKUP(A184,'Detail SFPR'!$A$5:$N$360,14,FALSE)</f>
        <v>0</v>
      </c>
      <c r="M184" s="5">
        <f>VLOOKUP(A184,'Detail SFPR'!$A$5:$T$360,20,FALSE)</f>
        <v>0</v>
      </c>
      <c r="N184" s="5">
        <f>VLOOKUP(A184,'Detail SFPR'!$A$5:$U$360,21,FALSE)</f>
        <v>8955.7062399999995</v>
      </c>
      <c r="O184" s="5">
        <f>VLOOKUP(A184,'Detail SFPR'!$A$5:$V$361,22,FALSE)</f>
        <v>219163.64009849919</v>
      </c>
      <c r="P184" s="5">
        <f t="shared" si="11"/>
        <v>2849419.3715960775</v>
      </c>
      <c r="Q184" s="5">
        <f>VLOOKUP(A184,QualitySupport!$A$5:$I$360,9,FALSE)</f>
        <v>0</v>
      </c>
      <c r="R184" s="5">
        <v>0</v>
      </c>
      <c r="S184" s="5">
        <v>0</v>
      </c>
      <c r="T184" s="5">
        <f t="shared" si="9"/>
        <v>0</v>
      </c>
      <c r="U184" s="5">
        <f t="shared" si="10"/>
        <v>2849419.3715960775</v>
      </c>
      <c r="V184" s="5">
        <v>79733.289999999994</v>
      </c>
    </row>
    <row r="185" spans="1:22">
      <c r="A185" t="s">
        <v>482</v>
      </c>
      <c r="B185" t="s">
        <v>483</v>
      </c>
      <c r="C185" t="s">
        <v>93</v>
      </c>
      <c r="D185" s="12" t="s">
        <v>1070</v>
      </c>
      <c r="E185" s="5">
        <f>VLOOKUP(A185,'Detail SFPR'!$A$5:$E$360,5,FALSE)</f>
        <v>2111052.0339057939</v>
      </c>
      <c r="F185" s="5">
        <f>VLOOKUP(A185,'Detail SFPR'!$A$5:$F$360,6,FALSE)</f>
        <v>82593.329999999987</v>
      </c>
      <c r="G185" s="5">
        <f>VLOOKUP(A185,'Detail SFPR'!$A$5:$G$360,7,FALSE)</f>
        <v>132946.22605343116</v>
      </c>
      <c r="H185" s="5">
        <f>VLOOKUP(A185,'Detail SFPR'!$A$5:$H$360,8,FALSE)</f>
        <v>61430.468395272939</v>
      </c>
      <c r="I185" s="5">
        <f>VLOOKUP(A185,'Detail SFPR'!$A$5:$I$360,9,FALSE)</f>
        <v>85532.683364240394</v>
      </c>
      <c r="J185" s="5">
        <f t="shared" si="8"/>
        <v>2473554.7417187383</v>
      </c>
      <c r="K185" s="5">
        <f>VLOOKUP(A185,'Detail SFPR'!$A$5:$M$361,13,FALSE)</f>
        <v>239355.22</v>
      </c>
      <c r="L185" s="5">
        <f>VLOOKUP(A185,'Detail SFPR'!$A$5:$N$360,14,FALSE)</f>
        <v>102188.95479999999</v>
      </c>
      <c r="M185" s="5">
        <f>VLOOKUP(A185,'Detail SFPR'!$A$5:$T$360,20,FALSE)</f>
        <v>0</v>
      </c>
      <c r="N185" s="5">
        <f>VLOOKUP(A185,'Detail SFPR'!$A$5:$U$360,21,FALSE)</f>
        <v>10218.895479999999</v>
      </c>
      <c r="O185" s="5">
        <f>VLOOKUP(A185,'Detail SFPR'!$A$5:$V$361,22,FALSE)</f>
        <v>250076.35033626339</v>
      </c>
      <c r="P185" s="5">
        <f t="shared" si="11"/>
        <v>3075394.1623350019</v>
      </c>
      <c r="Q185" s="5">
        <f>VLOOKUP(A185,QualitySupport!$A$5:$I$360,9,FALSE)</f>
        <v>0</v>
      </c>
      <c r="R185" s="5">
        <v>0</v>
      </c>
      <c r="S185" s="5">
        <v>0</v>
      </c>
      <c r="T185" s="5">
        <f t="shared" si="9"/>
        <v>0</v>
      </c>
      <c r="U185" s="5">
        <f t="shared" si="10"/>
        <v>3075394.1623350019</v>
      </c>
      <c r="V185" s="5">
        <v>66425.399999999994</v>
      </c>
    </row>
    <row r="186" spans="1:22">
      <c r="A186" t="s">
        <v>484</v>
      </c>
      <c r="B186" t="s">
        <v>485</v>
      </c>
      <c r="C186" t="s">
        <v>93</v>
      </c>
      <c r="D186" s="12" t="s">
        <v>1070</v>
      </c>
      <c r="E186" s="5">
        <f>VLOOKUP(A186,'Detail SFPR'!$A$5:$E$360,5,FALSE)</f>
        <v>3075767.0733545199</v>
      </c>
      <c r="F186" s="5">
        <f>VLOOKUP(A186,'Detail SFPR'!$A$5:$F$360,6,FALSE)</f>
        <v>676561.74</v>
      </c>
      <c r="G186" s="5">
        <f>VLOOKUP(A186,'Detail SFPR'!$A$5:$G$360,7,FALSE)</f>
        <v>393949.67264956265</v>
      </c>
      <c r="H186" s="5">
        <f>VLOOKUP(A186,'Detail SFPR'!$A$5:$H$360,8,FALSE)</f>
        <v>32856.617516310005</v>
      </c>
      <c r="I186" s="5">
        <f>VLOOKUP(A186,'Detail SFPR'!$A$5:$I$360,9,FALSE)</f>
        <v>0</v>
      </c>
      <c r="J186" s="5">
        <f t="shared" si="8"/>
        <v>4179135.1035203929</v>
      </c>
      <c r="K186" s="5">
        <f>VLOOKUP(A186,'Detail SFPR'!$A$5:$M$361,13,FALSE)</f>
        <v>0</v>
      </c>
      <c r="L186" s="5">
        <f>VLOOKUP(A186,'Detail SFPR'!$A$5:$N$360,14,FALSE)</f>
        <v>160551.61840000001</v>
      </c>
      <c r="M186" s="5">
        <f>VLOOKUP(A186,'Detail SFPR'!$A$5:$T$360,20,FALSE)</f>
        <v>0</v>
      </c>
      <c r="N186" s="5">
        <f>VLOOKUP(A186,'Detail SFPR'!$A$5:$U$360,21,FALSE)</f>
        <v>16055.161840000001</v>
      </c>
      <c r="O186" s="5">
        <f>VLOOKUP(A186,'Detail SFPR'!$A$5:$V$361,22,FALSE)</f>
        <v>392901.19806619722</v>
      </c>
      <c r="P186" s="5">
        <f t="shared" si="11"/>
        <v>4748643.08182659</v>
      </c>
      <c r="Q186" s="5">
        <f>VLOOKUP(A186,QualitySupport!$A$5:$I$360,9,FALSE)</f>
        <v>0</v>
      </c>
      <c r="R186" s="5">
        <v>0</v>
      </c>
      <c r="S186" s="5">
        <v>0</v>
      </c>
      <c r="T186" s="5">
        <f t="shared" si="9"/>
        <v>0</v>
      </c>
      <c r="U186" s="5">
        <f t="shared" si="10"/>
        <v>4748643.08182659</v>
      </c>
      <c r="V186" s="5">
        <v>148803.10999999999</v>
      </c>
    </row>
    <row r="187" spans="1:22">
      <c r="A187" t="s">
        <v>486</v>
      </c>
      <c r="B187" t="s">
        <v>487</v>
      </c>
      <c r="C187" t="s">
        <v>80</v>
      </c>
      <c r="D187" s="12" t="s">
        <v>1070</v>
      </c>
      <c r="E187" s="5">
        <f>VLOOKUP(A187,'Detail SFPR'!$A$5:$E$360,5,FALSE)</f>
        <v>7920595.3822398819</v>
      </c>
      <c r="F187" s="5">
        <f>VLOOKUP(A187,'Detail SFPR'!$A$5:$F$360,6,FALSE)</f>
        <v>1119202.79</v>
      </c>
      <c r="G187" s="5">
        <f>VLOOKUP(A187,'Detail SFPR'!$A$5:$G$360,7,FALSE)</f>
        <v>1325408.9122226557</v>
      </c>
      <c r="H187" s="5">
        <f>VLOOKUP(A187,'Detail SFPR'!$A$5:$H$360,8,FALSE)</f>
        <v>9679.3347264726326</v>
      </c>
      <c r="I187" s="5">
        <f>VLOOKUP(A187,'Detail SFPR'!$A$5:$I$360,9,FALSE)</f>
        <v>0</v>
      </c>
      <c r="J187" s="5">
        <f t="shared" si="8"/>
        <v>10374886.41918901</v>
      </c>
      <c r="K187" s="5">
        <f>VLOOKUP(A187,'Detail SFPR'!$A$5:$M$361,13,FALSE)</f>
        <v>0</v>
      </c>
      <c r="L187" s="5">
        <f>VLOOKUP(A187,'Detail SFPR'!$A$5:$N$360,14,FALSE)</f>
        <v>388116.83559999999</v>
      </c>
      <c r="M187" s="5">
        <f>VLOOKUP(A187,'Detail SFPR'!$A$5:$T$360,20,FALSE)</f>
        <v>0</v>
      </c>
      <c r="N187" s="5">
        <f>VLOOKUP(A187,'Detail SFPR'!$A$5:$U$360,21,FALSE)</f>
        <v>38811.683559999998</v>
      </c>
      <c r="O187" s="5">
        <f>VLOOKUP(A187,'Detail SFPR'!$A$5:$V$361,22,FALSE)</f>
        <v>949797.7735545598</v>
      </c>
      <c r="P187" s="5">
        <f t="shared" si="11"/>
        <v>11751612.71190357</v>
      </c>
      <c r="Q187" s="5">
        <f>VLOOKUP(A187,QualitySupport!$A$5:$I$360,9,FALSE)</f>
        <v>0</v>
      </c>
      <c r="R187" s="5">
        <v>0</v>
      </c>
      <c r="S187" s="5">
        <v>0</v>
      </c>
      <c r="T187" s="5">
        <f t="shared" si="9"/>
        <v>0</v>
      </c>
      <c r="U187" s="5">
        <f t="shared" si="10"/>
        <v>11751612.71190357</v>
      </c>
      <c r="V187" s="5">
        <v>389651.12</v>
      </c>
    </row>
    <row r="188" spans="1:22">
      <c r="A188" t="s">
        <v>488</v>
      </c>
      <c r="B188" t="s">
        <v>1933</v>
      </c>
      <c r="C188" t="s">
        <v>190</v>
      </c>
      <c r="D188" s="12" t="s">
        <v>807</v>
      </c>
      <c r="E188" s="5">
        <f>VLOOKUP(A188,'Detail SFPR'!$A$5:$E$360,5,FALSE)</f>
        <v>1149668.1105711078</v>
      </c>
      <c r="F188" s="5">
        <f>VLOOKUP(A188,'Detail SFPR'!$A$5:$F$360,6,FALSE)</f>
        <v>19493.498866000002</v>
      </c>
      <c r="G188" s="5">
        <f>VLOOKUP(A188,'Detail SFPR'!$A$5:$G$360,7,FALSE)</f>
        <v>4937.2335081550627</v>
      </c>
      <c r="H188" s="5">
        <f>VLOOKUP(A188,'Detail SFPR'!$A$5:$H$360,8,FALSE)</f>
        <v>0</v>
      </c>
      <c r="I188" s="5">
        <f>VLOOKUP(A188,'Detail SFPR'!$A$5:$I$360,9,FALSE)</f>
        <v>0</v>
      </c>
      <c r="J188" s="5">
        <f t="shared" si="8"/>
        <v>1174098.8429452628</v>
      </c>
      <c r="K188" s="5">
        <f>VLOOKUP(A188,'Detail SFPR'!$A$5:$M$361,13,FALSE)</f>
        <v>0</v>
      </c>
      <c r="L188" s="5">
        <f>VLOOKUP(A188,'Detail SFPR'!$A$5:$N$360,14,FALSE)</f>
        <v>0</v>
      </c>
      <c r="M188" s="5">
        <f>VLOOKUP(A188,'Detail SFPR'!$A$5:$T$360,20,FALSE)</f>
        <v>0</v>
      </c>
      <c r="N188" s="5">
        <f>VLOOKUP(A188,'Detail SFPR'!$A$5:$U$360,21,FALSE)</f>
        <v>5907.4478399999998</v>
      </c>
      <c r="O188" s="5">
        <f>VLOOKUP(A188,'Detail SFPR'!$A$5:$V$361,22,FALSE)</f>
        <v>144566.79770532719</v>
      </c>
      <c r="P188" s="5">
        <f t="shared" si="11"/>
        <v>1324573.08849059</v>
      </c>
      <c r="Q188" s="5">
        <f>VLOOKUP(A188,QualitySupport!$A$5:$I$360,9,FALSE)</f>
        <v>0</v>
      </c>
      <c r="R188" s="5">
        <v>0</v>
      </c>
      <c r="S188" s="5">
        <v>0</v>
      </c>
      <c r="T188" s="5">
        <f t="shared" si="9"/>
        <v>0</v>
      </c>
      <c r="U188" s="5">
        <f t="shared" si="10"/>
        <v>1324573.08849059</v>
      </c>
      <c r="V188" s="5">
        <v>63917.79</v>
      </c>
    </row>
    <row r="189" spans="1:22">
      <c r="A189" t="s">
        <v>490</v>
      </c>
      <c r="B189" t="s">
        <v>1934</v>
      </c>
      <c r="C189" t="s">
        <v>492</v>
      </c>
      <c r="D189" s="12" t="s">
        <v>807</v>
      </c>
      <c r="E189" s="5">
        <f>VLOOKUP(A189,'Detail SFPR'!$A$5:$E$360,5,FALSE)</f>
        <v>784533.45257170184</v>
      </c>
      <c r="F189" s="5">
        <f>VLOOKUP(A189,'Detail SFPR'!$A$5:$F$360,6,FALSE)</f>
        <v>197159.81</v>
      </c>
      <c r="G189" s="5">
        <f>VLOOKUP(A189,'Detail SFPR'!$A$5:$G$360,7,FALSE)</f>
        <v>9459.7974335008585</v>
      </c>
      <c r="H189" s="5">
        <f>VLOOKUP(A189,'Detail SFPR'!$A$5:$H$360,8,FALSE)</f>
        <v>0</v>
      </c>
      <c r="I189" s="5">
        <f>VLOOKUP(A189,'Detail SFPR'!$A$5:$I$360,9,FALSE)</f>
        <v>120622.14962174422</v>
      </c>
      <c r="J189" s="5">
        <f t="shared" si="8"/>
        <v>1111775.2096269468</v>
      </c>
      <c r="K189" s="5">
        <f>VLOOKUP(A189,'Detail SFPR'!$A$5:$M$361,13,FALSE)</f>
        <v>0</v>
      </c>
      <c r="L189" s="5">
        <f>VLOOKUP(A189,'Detail SFPR'!$A$5:$N$360,14,FALSE)</f>
        <v>0</v>
      </c>
      <c r="M189" s="5">
        <f>VLOOKUP(A189,'Detail SFPR'!$A$5:$T$360,20,FALSE)</f>
        <v>0</v>
      </c>
      <c r="N189" s="5">
        <f>VLOOKUP(A189,'Detail SFPR'!$A$5:$U$360,21,FALSE)</f>
        <v>3903.9305599999998</v>
      </c>
      <c r="O189" s="5">
        <f>VLOOKUP(A189,'Detail SFPR'!$A$5:$V$361,22,FALSE)</f>
        <v>95536.812987444806</v>
      </c>
      <c r="P189" s="5">
        <f t="shared" si="11"/>
        <v>1211215.9531743918</v>
      </c>
      <c r="Q189" s="5">
        <f>VLOOKUP(A189,QualitySupport!$A$5:$I$360,9,FALSE)</f>
        <v>0</v>
      </c>
      <c r="R189" s="5">
        <v>0</v>
      </c>
      <c r="S189" s="5">
        <v>0</v>
      </c>
      <c r="T189" s="5">
        <f t="shared" si="9"/>
        <v>0</v>
      </c>
      <c r="U189" s="5">
        <f t="shared" si="10"/>
        <v>1211215.9531743918</v>
      </c>
      <c r="V189" s="5">
        <v>34148.019999999997</v>
      </c>
    </row>
    <row r="190" spans="1:22">
      <c r="A190" t="s">
        <v>493</v>
      </c>
      <c r="B190" t="s">
        <v>1935</v>
      </c>
      <c r="C190" t="s">
        <v>101</v>
      </c>
      <c r="D190" s="12" t="s">
        <v>1070</v>
      </c>
      <c r="E190" s="5">
        <f>VLOOKUP(A190,'Detail SFPR'!$A$5:$E$360,5,FALSE)</f>
        <v>1660275.832174564</v>
      </c>
      <c r="F190" s="5">
        <f>VLOOKUP(A190,'Detail SFPR'!$A$5:$F$360,6,FALSE)</f>
        <v>177535.86</v>
      </c>
      <c r="G190" s="5">
        <f>VLOOKUP(A190,'Detail SFPR'!$A$5:$G$360,7,FALSE)</f>
        <v>257251.96748779764</v>
      </c>
      <c r="H190" s="5">
        <f>VLOOKUP(A190,'Detail SFPR'!$A$5:$H$360,8,FALSE)</f>
        <v>0</v>
      </c>
      <c r="I190" s="5">
        <f>VLOOKUP(A190,'Detail SFPR'!$A$5:$I$360,9,FALSE)</f>
        <v>81586.452164168164</v>
      </c>
      <c r="J190" s="5">
        <f t="shared" si="8"/>
        <v>2176650.1118265297</v>
      </c>
      <c r="K190" s="5">
        <f>VLOOKUP(A190,'Detail SFPR'!$A$5:$M$361,13,FALSE)</f>
        <v>0</v>
      </c>
      <c r="L190" s="5">
        <f>VLOOKUP(A190,'Detail SFPR'!$A$5:$N$360,14,FALSE)</f>
        <v>79102.382400000017</v>
      </c>
      <c r="M190" s="5">
        <f>VLOOKUP(A190,'Detail SFPR'!$A$5:$T$360,20,FALSE)</f>
        <v>0</v>
      </c>
      <c r="N190" s="5">
        <f>VLOOKUP(A190,'Detail SFPR'!$A$5:$U$360,21,FALSE)</f>
        <v>7910.2382400000006</v>
      </c>
      <c r="O190" s="5">
        <f>VLOOKUP(A190,'Detail SFPR'!$A$5:$V$361,22,FALSE)</f>
        <v>193578.99424855923</v>
      </c>
      <c r="P190" s="5">
        <f t="shared" si="11"/>
        <v>2457241.7267150888</v>
      </c>
      <c r="Q190" s="5">
        <f>VLOOKUP(A190,QualitySupport!$A$5:$I$360,9,FALSE)</f>
        <v>0</v>
      </c>
      <c r="R190" s="5">
        <v>0</v>
      </c>
      <c r="S190" s="5">
        <v>0</v>
      </c>
      <c r="T190" s="5">
        <f t="shared" si="9"/>
        <v>0</v>
      </c>
      <c r="U190" s="5">
        <f t="shared" si="10"/>
        <v>2457241.7267150888</v>
      </c>
      <c r="V190" s="5">
        <v>81063.3</v>
      </c>
    </row>
    <row r="191" spans="1:22">
      <c r="A191" t="s">
        <v>495</v>
      </c>
      <c r="B191" t="s">
        <v>496</v>
      </c>
      <c r="C191" t="s">
        <v>93</v>
      </c>
      <c r="D191" s="12" t="s">
        <v>1070</v>
      </c>
      <c r="E191" s="5">
        <f>VLOOKUP(A191,'Detail SFPR'!$A$5:$E$360,5,FALSE)</f>
        <v>1610467.1542145307</v>
      </c>
      <c r="F191" s="5">
        <f>VLOOKUP(A191,'Detail SFPR'!$A$5:$F$360,6,FALSE)</f>
        <v>64275.880000000005</v>
      </c>
      <c r="G191" s="5">
        <f>VLOOKUP(A191,'Detail SFPR'!$A$5:$G$360,7,FALSE)</f>
        <v>284442.41754388117</v>
      </c>
      <c r="H191" s="5">
        <f>VLOOKUP(A191,'Detail SFPR'!$A$5:$H$360,8,FALSE)</f>
        <v>120129.08090286149</v>
      </c>
      <c r="I191" s="5">
        <f>VLOOKUP(A191,'Detail SFPR'!$A$5:$I$360,9,FALSE)</f>
        <v>72219.986832153896</v>
      </c>
      <c r="J191" s="5">
        <f t="shared" si="8"/>
        <v>2151534.5194934271</v>
      </c>
      <c r="K191" s="5">
        <f>VLOOKUP(A191,'Detail SFPR'!$A$5:$M$361,13,FALSE)</f>
        <v>0</v>
      </c>
      <c r="L191" s="5">
        <f>VLOOKUP(A191,'Detail SFPR'!$A$5:$N$360,14,FALSE)</f>
        <v>76570.217199999985</v>
      </c>
      <c r="M191" s="5">
        <f>VLOOKUP(A191,'Detail SFPR'!$A$5:$T$360,20,FALSE)</f>
        <v>0</v>
      </c>
      <c r="N191" s="5">
        <f>VLOOKUP(A191,'Detail SFPR'!$A$5:$U$360,21,FALSE)</f>
        <v>7657.0217199999988</v>
      </c>
      <c r="O191" s="5">
        <f>VLOOKUP(A191,'Detail SFPR'!$A$5:$V$361,22,FALSE)</f>
        <v>187382.29096586257</v>
      </c>
      <c r="P191" s="5">
        <f t="shared" si="11"/>
        <v>2423144.0493792896</v>
      </c>
      <c r="Q191" s="5">
        <f>VLOOKUP(A191,QualitySupport!$A$5:$I$360,9,FALSE)</f>
        <v>0</v>
      </c>
      <c r="R191" s="5">
        <v>0</v>
      </c>
      <c r="S191" s="5">
        <v>0</v>
      </c>
      <c r="T191" s="5">
        <f t="shared" si="9"/>
        <v>0</v>
      </c>
      <c r="U191" s="5">
        <f t="shared" si="10"/>
        <v>2423144.0493792896</v>
      </c>
      <c r="V191" s="5">
        <v>88057.38</v>
      </c>
    </row>
    <row r="192" spans="1:22">
      <c r="A192" t="s">
        <v>497</v>
      </c>
      <c r="B192" t="s">
        <v>1936</v>
      </c>
      <c r="C192" t="s">
        <v>80</v>
      </c>
      <c r="D192" s="12" t="s">
        <v>1070</v>
      </c>
      <c r="E192" s="5">
        <f>VLOOKUP(A192,'Detail SFPR'!$A$5:$E$360,5,FALSE)</f>
        <v>2841869.2360969302</v>
      </c>
      <c r="F192" s="5">
        <f>VLOOKUP(A192,'Detail SFPR'!$A$5:$F$360,6,FALSE)</f>
        <v>306184.06999999995</v>
      </c>
      <c r="G192" s="5">
        <f>VLOOKUP(A192,'Detail SFPR'!$A$5:$G$360,7,FALSE)</f>
        <v>423224.73224515462</v>
      </c>
      <c r="H192" s="5">
        <f>VLOOKUP(A192,'Detail SFPR'!$A$5:$H$360,8,FALSE)</f>
        <v>0</v>
      </c>
      <c r="I192" s="5">
        <f>VLOOKUP(A192,'Detail SFPR'!$A$5:$I$360,9,FALSE)</f>
        <v>17269.997533004738</v>
      </c>
      <c r="J192" s="5">
        <f t="shared" si="8"/>
        <v>3588548.0358750895</v>
      </c>
      <c r="K192" s="5">
        <f>VLOOKUP(A192,'Detail SFPR'!$A$5:$M$361,13,FALSE)</f>
        <v>0</v>
      </c>
      <c r="L192" s="5">
        <f>VLOOKUP(A192,'Detail SFPR'!$A$5:$N$360,14,FALSE)</f>
        <v>138231.38120000003</v>
      </c>
      <c r="M192" s="5">
        <f>VLOOKUP(A192,'Detail SFPR'!$A$5:$T$360,20,FALSE)</f>
        <v>0</v>
      </c>
      <c r="N192" s="5">
        <f>VLOOKUP(A192,'Detail SFPR'!$A$5:$U$360,21,FALSE)</f>
        <v>13823.138120000003</v>
      </c>
      <c r="O192" s="5">
        <f>VLOOKUP(A192,'Detail SFPR'!$A$5:$V$361,22,FALSE)</f>
        <v>338279.21403142472</v>
      </c>
      <c r="P192" s="5">
        <f t="shared" si="11"/>
        <v>4078881.7692265143</v>
      </c>
      <c r="Q192" s="5">
        <f>VLOOKUP(A192,QualitySupport!$A$5:$I$360,9,FALSE)</f>
        <v>0</v>
      </c>
      <c r="R192" s="5">
        <v>0</v>
      </c>
      <c r="S192" s="5">
        <v>0</v>
      </c>
      <c r="T192" s="5">
        <f t="shared" si="9"/>
        <v>0</v>
      </c>
      <c r="U192" s="5">
        <f t="shared" si="10"/>
        <v>4078881.7692265143</v>
      </c>
      <c r="V192" s="5">
        <v>147797.25</v>
      </c>
    </row>
    <row r="193" spans="1:22">
      <c r="A193" t="s">
        <v>499</v>
      </c>
      <c r="B193" t="s">
        <v>1937</v>
      </c>
      <c r="C193" t="s">
        <v>101</v>
      </c>
      <c r="D193" s="12" t="s">
        <v>1070</v>
      </c>
      <c r="E193" s="5">
        <f>VLOOKUP(A193,'Detail SFPR'!$A$5:$E$360,5,FALSE)</f>
        <v>2029097.6589406421</v>
      </c>
      <c r="F193" s="5">
        <f>VLOOKUP(A193,'Detail SFPR'!$A$5:$F$360,6,FALSE)</f>
        <v>227523.88</v>
      </c>
      <c r="G193" s="5">
        <f>VLOOKUP(A193,'Detail SFPR'!$A$5:$G$360,7,FALSE)</f>
        <v>179157.72809452622</v>
      </c>
      <c r="H193" s="5">
        <f>VLOOKUP(A193,'Detail SFPR'!$A$5:$H$360,8,FALSE)</f>
        <v>0</v>
      </c>
      <c r="I193" s="5">
        <f>VLOOKUP(A193,'Detail SFPR'!$A$5:$I$360,9,FALSE)</f>
        <v>0</v>
      </c>
      <c r="J193" s="5">
        <f t="shared" si="8"/>
        <v>2435779.2670351681</v>
      </c>
      <c r="K193" s="5">
        <f>VLOOKUP(A193,'Detail SFPR'!$A$5:$M$361,13,FALSE)</f>
        <v>0</v>
      </c>
      <c r="L193" s="5">
        <f>VLOOKUP(A193,'Detail SFPR'!$A$5:$N$360,14,FALSE)</f>
        <v>97938.826399999991</v>
      </c>
      <c r="M193" s="5">
        <f>VLOOKUP(A193,'Detail SFPR'!$A$5:$T$360,20,FALSE)</f>
        <v>0</v>
      </c>
      <c r="N193" s="5">
        <f>VLOOKUP(A193,'Detail SFPR'!$A$5:$U$360,21,FALSE)</f>
        <v>9793.8826399999998</v>
      </c>
      <c r="O193" s="5">
        <f>VLOOKUP(A193,'Detail SFPR'!$A$5:$V$361,22,FALSE)</f>
        <v>239675.4552413612</v>
      </c>
      <c r="P193" s="5">
        <f t="shared" si="11"/>
        <v>2783187.4313165294</v>
      </c>
      <c r="Q193" s="5">
        <f>VLOOKUP(A193,QualitySupport!$A$5:$I$360,9,FALSE)</f>
        <v>0</v>
      </c>
      <c r="R193" s="5">
        <v>0</v>
      </c>
      <c r="S193" s="5">
        <v>0</v>
      </c>
      <c r="T193" s="5">
        <f t="shared" si="9"/>
        <v>0</v>
      </c>
      <c r="U193" s="5">
        <f t="shared" si="10"/>
        <v>2783187.4313165294</v>
      </c>
      <c r="V193" s="5">
        <v>73829.64</v>
      </c>
    </row>
    <row r="194" spans="1:22">
      <c r="A194" t="s">
        <v>501</v>
      </c>
      <c r="B194" t="s">
        <v>2803</v>
      </c>
      <c r="C194" t="s">
        <v>72</v>
      </c>
      <c r="D194" s="12" t="s">
        <v>1070</v>
      </c>
      <c r="E194" s="5">
        <f>VLOOKUP(A194,'Detail SFPR'!$A$5:$E$360,5,FALSE)</f>
        <v>353469.81443662383</v>
      </c>
      <c r="F194" s="5">
        <f>VLOOKUP(A194,'Detail SFPR'!$A$5:$F$360,6,FALSE)</f>
        <v>88253.45</v>
      </c>
      <c r="G194" s="5">
        <f>VLOOKUP(A194,'Detail SFPR'!$A$5:$G$360,7,FALSE)</f>
        <v>68404.267462989737</v>
      </c>
      <c r="H194" s="5">
        <f>VLOOKUP(A194,'Detail SFPR'!$A$5:$H$360,8,FALSE)</f>
        <v>0</v>
      </c>
      <c r="I194" s="5">
        <f>VLOOKUP(A194,'Detail SFPR'!$A$5:$I$360,9,FALSE)</f>
        <v>0</v>
      </c>
      <c r="J194" s="5">
        <f t="shared" si="8"/>
        <v>510127.53189961356</v>
      </c>
      <c r="K194" s="5">
        <f>VLOOKUP(A194,'Detail SFPR'!$A$5:$M$361,13,FALSE)</f>
        <v>0</v>
      </c>
      <c r="L194" s="5">
        <f>VLOOKUP(A194,'Detail SFPR'!$A$5:$N$360,14,FALSE)</f>
        <v>18414.024399999998</v>
      </c>
      <c r="M194" s="5">
        <f>VLOOKUP(A194,'Detail SFPR'!$A$5:$T$360,20,FALSE)</f>
        <v>0</v>
      </c>
      <c r="N194" s="5">
        <f>VLOOKUP(A194,'Detail SFPR'!$A$5:$U$360,21,FALSE)</f>
        <v>1841.4024399999998</v>
      </c>
      <c r="O194" s="5">
        <f>VLOOKUP(A194,'Detail SFPR'!$A$5:$V$361,22,FALSE)</f>
        <v>45062.7176485702</v>
      </c>
      <c r="P194" s="5">
        <f t="shared" si="11"/>
        <v>575445.67638818373</v>
      </c>
      <c r="Q194" s="5">
        <f>VLOOKUP(A194,QualitySupport!$A$5:$I$360,9,FALSE)</f>
        <v>0</v>
      </c>
      <c r="R194" s="5">
        <v>0</v>
      </c>
      <c r="S194" s="5">
        <v>0</v>
      </c>
      <c r="T194" s="5">
        <f t="shared" si="9"/>
        <v>0</v>
      </c>
      <c r="U194" s="5">
        <f t="shared" si="10"/>
        <v>575445.67638818373</v>
      </c>
      <c r="V194" s="5">
        <v>33266.61</v>
      </c>
    </row>
    <row r="195" spans="1:22">
      <c r="A195" t="s">
        <v>506</v>
      </c>
      <c r="B195" t="s">
        <v>1940</v>
      </c>
      <c r="C195" t="s">
        <v>80</v>
      </c>
      <c r="D195" s="12" t="s">
        <v>1070</v>
      </c>
      <c r="E195" s="5">
        <f>VLOOKUP(A195,'Detail SFPR'!$A$5:$E$360,5,FALSE)</f>
        <v>2395992.7340130974</v>
      </c>
      <c r="F195" s="5">
        <f>VLOOKUP(A195,'Detail SFPR'!$A$5:$F$360,6,FALSE)</f>
        <v>112386.65</v>
      </c>
      <c r="G195" s="5">
        <f>VLOOKUP(A195,'Detail SFPR'!$A$5:$G$360,7,FALSE)</f>
        <v>68731.082524409416</v>
      </c>
      <c r="H195" s="5">
        <f>VLOOKUP(A195,'Detail SFPR'!$A$5:$H$360,8,FALSE)</f>
        <v>94357.834575291155</v>
      </c>
      <c r="I195" s="5">
        <f>VLOOKUP(A195,'Detail SFPR'!$A$5:$I$360,9,FALSE)</f>
        <v>0</v>
      </c>
      <c r="J195" s="5">
        <f t="shared" si="8"/>
        <v>2671468.301112798</v>
      </c>
      <c r="K195" s="5">
        <f>VLOOKUP(A195,'Detail SFPR'!$A$5:$M$361,13,FALSE)</f>
        <v>0</v>
      </c>
      <c r="L195" s="5">
        <f>VLOOKUP(A195,'Detail SFPR'!$A$5:$N$360,14,FALSE)</f>
        <v>115844.45760000001</v>
      </c>
      <c r="M195" s="5">
        <f>VLOOKUP(A195,'Detail SFPR'!$A$5:$T$360,20,FALSE)</f>
        <v>0</v>
      </c>
      <c r="N195" s="5">
        <f>VLOOKUP(A195,'Detail SFPR'!$A$5:$U$360,21,FALSE)</f>
        <v>11584.445760000001</v>
      </c>
      <c r="O195" s="5">
        <f>VLOOKUP(A195,'Detail SFPR'!$A$5:$V$361,22,FALSE)</f>
        <v>283494.03533866082</v>
      </c>
      <c r="P195" s="5">
        <f t="shared" si="11"/>
        <v>3082391.2398114586</v>
      </c>
      <c r="Q195" s="5">
        <f>VLOOKUP(A195,QualitySupport!$A$5:$I$360,9,FALSE)</f>
        <v>0</v>
      </c>
      <c r="R195" s="5">
        <v>0</v>
      </c>
      <c r="S195" s="5">
        <v>0</v>
      </c>
      <c r="T195" s="5">
        <f t="shared" si="9"/>
        <v>0</v>
      </c>
      <c r="U195" s="5">
        <f t="shared" si="10"/>
        <v>3082391.2398114586</v>
      </c>
      <c r="V195" s="5">
        <v>111843.47</v>
      </c>
    </row>
    <row r="196" spans="1:22">
      <c r="A196" t="s">
        <v>508</v>
      </c>
      <c r="B196" t="s">
        <v>1941</v>
      </c>
      <c r="C196" t="s">
        <v>93</v>
      </c>
      <c r="D196" s="12" t="s">
        <v>1070</v>
      </c>
      <c r="E196" s="5">
        <f>VLOOKUP(A196,'Detail SFPR'!$A$5:$E$360,5,FALSE)</f>
        <v>2491059.2460113964</v>
      </c>
      <c r="F196" s="5">
        <f>VLOOKUP(A196,'Detail SFPR'!$A$5:$F$360,6,FALSE)</f>
        <v>2206601.37</v>
      </c>
      <c r="G196" s="5">
        <f>VLOOKUP(A196,'Detail SFPR'!$A$5:$G$360,7,FALSE)</f>
        <v>256396.47639407543</v>
      </c>
      <c r="H196" s="5">
        <f>VLOOKUP(A196,'Detail SFPR'!$A$5:$H$360,8,FALSE)</f>
        <v>36.715278888353005</v>
      </c>
      <c r="I196" s="5">
        <f>VLOOKUP(A196,'Detail SFPR'!$A$5:$I$360,9,FALSE)</f>
        <v>0</v>
      </c>
      <c r="J196" s="5">
        <f t="shared" si="8"/>
        <v>4954093.8076843601</v>
      </c>
      <c r="K196" s="5">
        <f>VLOOKUP(A196,'Detail SFPR'!$A$5:$M$361,13,FALSE)</f>
        <v>0</v>
      </c>
      <c r="L196" s="5">
        <f>VLOOKUP(A196,'Detail SFPR'!$A$5:$N$360,14,FALSE)</f>
        <v>127384.2776</v>
      </c>
      <c r="M196" s="5">
        <f>VLOOKUP(A196,'Detail SFPR'!$A$5:$T$360,20,FALSE)</f>
        <v>1295355.3365347181</v>
      </c>
      <c r="N196" s="5">
        <f>VLOOKUP(A196,'Detail SFPR'!$A$5:$U$360,21,FALSE)</f>
        <v>12738.427759999999</v>
      </c>
      <c r="O196" s="5">
        <f>VLOOKUP(A196,'Detail SFPR'!$A$5:$V$361,22,FALSE)</f>
        <v>311734.23091347085</v>
      </c>
      <c r="P196" s="5">
        <f t="shared" si="11"/>
        <v>6701306.0804925486</v>
      </c>
      <c r="Q196" s="5">
        <f>VLOOKUP(A196,QualitySupport!$A$5:$I$360,9,FALSE)</f>
        <v>0</v>
      </c>
      <c r="R196" s="5">
        <v>0</v>
      </c>
      <c r="S196" s="5">
        <v>0</v>
      </c>
      <c r="T196" s="5">
        <f t="shared" si="9"/>
        <v>0</v>
      </c>
      <c r="U196" s="5">
        <f t="shared" si="10"/>
        <v>6701306.0804925486</v>
      </c>
      <c r="V196" s="5">
        <v>124836.25</v>
      </c>
    </row>
    <row r="197" spans="1:22">
      <c r="A197" t="s">
        <v>510</v>
      </c>
      <c r="B197" t="s">
        <v>511</v>
      </c>
      <c r="C197" t="s">
        <v>80</v>
      </c>
      <c r="D197" s="12" t="s">
        <v>1070</v>
      </c>
      <c r="E197" s="5">
        <f>VLOOKUP(A197,'Detail SFPR'!$A$5:$E$360,5,FALSE)</f>
        <v>760234.71548190771</v>
      </c>
      <c r="F197" s="5">
        <f>VLOOKUP(A197,'Detail SFPR'!$A$5:$F$360,6,FALSE)</f>
        <v>97935.9</v>
      </c>
      <c r="G197" s="5">
        <f>VLOOKUP(A197,'Detail SFPR'!$A$5:$G$360,7,FALSE)</f>
        <v>108043.5291412723</v>
      </c>
      <c r="H197" s="5">
        <f>VLOOKUP(A197,'Detail SFPR'!$A$5:$H$360,8,FALSE)</f>
        <v>0</v>
      </c>
      <c r="I197" s="5">
        <f>VLOOKUP(A197,'Detail SFPR'!$A$5:$I$360,9,FALSE)</f>
        <v>0</v>
      </c>
      <c r="J197" s="5">
        <f t="shared" ref="J197:J260" si="12">E197+F197+G197+H197+I197</f>
        <v>966214.14462318004</v>
      </c>
      <c r="K197" s="5">
        <f>VLOOKUP(A197,'Detail SFPR'!$A$5:$M$361,13,FALSE)</f>
        <v>0</v>
      </c>
      <c r="L197" s="5">
        <f>VLOOKUP(A197,'Detail SFPR'!$A$5:$N$360,14,FALSE)</f>
        <v>36383.431600000004</v>
      </c>
      <c r="M197" s="5">
        <f>VLOOKUP(A197,'Detail SFPR'!$A$5:$T$360,20,FALSE)</f>
        <v>0</v>
      </c>
      <c r="N197" s="5">
        <f>VLOOKUP(A197,'Detail SFPR'!$A$5:$U$360,21,FALSE)</f>
        <v>3638.3431599999999</v>
      </c>
      <c r="O197" s="5">
        <f>VLOOKUP(A197,'Detail SFPR'!$A$5:$V$361,22,FALSE)</f>
        <v>89037.370086077804</v>
      </c>
      <c r="P197" s="5">
        <f t="shared" si="11"/>
        <v>1095273.2894692579</v>
      </c>
      <c r="Q197" s="5">
        <f>VLOOKUP(A197,QualitySupport!$A$5:$I$360,9,FALSE)</f>
        <v>0</v>
      </c>
      <c r="R197" s="5">
        <v>0</v>
      </c>
      <c r="S197" s="5">
        <v>0</v>
      </c>
      <c r="T197" s="5">
        <f t="shared" ref="T197:T260" si="13">R197+S197</f>
        <v>0</v>
      </c>
      <c r="U197" s="5">
        <f t="shared" ref="U197:U260" si="14">P197+T197</f>
        <v>1095273.2894692579</v>
      </c>
      <c r="V197" s="5">
        <v>37102.61</v>
      </c>
    </row>
    <row r="198" spans="1:22">
      <c r="A198" t="s">
        <v>512</v>
      </c>
      <c r="B198" t="s">
        <v>1942</v>
      </c>
      <c r="C198" t="s">
        <v>93</v>
      </c>
      <c r="D198" s="12" t="s">
        <v>1070</v>
      </c>
      <c r="E198" s="5">
        <f>VLOOKUP(A198,'Detail SFPR'!$A$5:$E$360,5,FALSE)</f>
        <v>2410615.5853927466</v>
      </c>
      <c r="F198" s="5">
        <f>VLOOKUP(A198,'Detail SFPR'!$A$5:$F$360,6,FALSE)</f>
        <v>240396.35</v>
      </c>
      <c r="G198" s="5">
        <f>VLOOKUP(A198,'Detail SFPR'!$A$5:$G$360,7,FALSE)</f>
        <v>252091.34870524012</v>
      </c>
      <c r="H198" s="5">
        <f>VLOOKUP(A198,'Detail SFPR'!$A$5:$H$360,8,FALSE)</f>
        <v>0</v>
      </c>
      <c r="I198" s="5">
        <f>VLOOKUP(A198,'Detail SFPR'!$A$5:$I$360,9,FALSE)</f>
        <v>0</v>
      </c>
      <c r="J198" s="5">
        <f t="shared" si="12"/>
        <v>2903103.2840979868</v>
      </c>
      <c r="K198" s="5">
        <f>VLOOKUP(A198,'Detail SFPR'!$A$5:$M$361,13,FALSE)</f>
        <v>0</v>
      </c>
      <c r="L198" s="5">
        <f>VLOOKUP(A198,'Detail SFPR'!$A$5:$N$360,14,FALSE)</f>
        <v>117232.66760000002</v>
      </c>
      <c r="M198" s="5">
        <f>VLOOKUP(A198,'Detail SFPR'!$A$5:$T$360,20,FALSE)</f>
        <v>0</v>
      </c>
      <c r="N198" s="5">
        <f>VLOOKUP(A198,'Detail SFPR'!$A$5:$U$360,21,FALSE)</f>
        <v>11723.266760000002</v>
      </c>
      <c r="O198" s="5">
        <f>VLOOKUP(A198,'Detail SFPR'!$A$5:$V$361,22,FALSE)</f>
        <v>286891.25660371588</v>
      </c>
      <c r="P198" s="5">
        <f t="shared" ref="P198:P261" si="15">J198+K198+L198+M198+N198+O198</f>
        <v>3318950.4750617025</v>
      </c>
      <c r="Q198" s="5">
        <f>VLOOKUP(A198,QualitySupport!$A$5:$I$360,9,FALSE)</f>
        <v>0</v>
      </c>
      <c r="R198" s="5">
        <v>0</v>
      </c>
      <c r="S198" s="5">
        <v>0</v>
      </c>
      <c r="T198" s="5">
        <f t="shared" si="13"/>
        <v>0</v>
      </c>
      <c r="U198" s="5">
        <f t="shared" si="14"/>
        <v>3318950.4750617025</v>
      </c>
      <c r="V198" s="5">
        <v>104506.17</v>
      </c>
    </row>
    <row r="199" spans="1:22">
      <c r="A199" t="s">
        <v>514</v>
      </c>
      <c r="B199" t="s">
        <v>515</v>
      </c>
      <c r="C199" t="s">
        <v>93</v>
      </c>
      <c r="D199" s="12" t="s">
        <v>1070</v>
      </c>
      <c r="E199" s="5">
        <f>VLOOKUP(A199,'Detail SFPR'!$A$5:$E$360,5,FALSE)</f>
        <v>1280412.8781767341</v>
      </c>
      <c r="F199" s="5">
        <f>VLOOKUP(A199,'Detail SFPR'!$A$5:$F$360,6,FALSE)</f>
        <v>53518.42</v>
      </c>
      <c r="G199" s="5">
        <f>VLOOKUP(A199,'Detail SFPR'!$A$5:$G$360,7,FALSE)</f>
        <v>149388.70952472161</v>
      </c>
      <c r="H199" s="5">
        <f>VLOOKUP(A199,'Detail SFPR'!$A$5:$H$360,8,FALSE)</f>
        <v>93252.711429229268</v>
      </c>
      <c r="I199" s="5">
        <f>VLOOKUP(A199,'Detail SFPR'!$A$5:$I$360,9,FALSE)</f>
        <v>0</v>
      </c>
      <c r="J199" s="5">
        <f t="shared" si="12"/>
        <v>1576572.7191306849</v>
      </c>
      <c r="K199" s="5">
        <f>VLOOKUP(A199,'Detail SFPR'!$A$5:$M$361,13,FALSE)</f>
        <v>0</v>
      </c>
      <c r="L199" s="5">
        <f>VLOOKUP(A199,'Detail SFPR'!$A$5:$N$360,14,FALSE)</f>
        <v>62344.263200000001</v>
      </c>
      <c r="M199" s="5">
        <f>VLOOKUP(A199,'Detail SFPR'!$A$5:$T$360,20,FALSE)</f>
        <v>0</v>
      </c>
      <c r="N199" s="5">
        <f>VLOOKUP(A199,'Detail SFPR'!$A$5:$U$360,21,FALSE)</f>
        <v>6234.4263200000005</v>
      </c>
      <c r="O199" s="5">
        <f>VLOOKUP(A199,'Detail SFPR'!$A$5:$V$361,22,FALSE)</f>
        <v>152568.60035385561</v>
      </c>
      <c r="P199" s="5">
        <f t="shared" si="15"/>
        <v>1797720.0090045405</v>
      </c>
      <c r="Q199" s="5">
        <f>VLOOKUP(A199,QualitySupport!$A$5:$I$360,9,FALSE)</f>
        <v>0</v>
      </c>
      <c r="R199" s="5">
        <v>0</v>
      </c>
      <c r="S199" s="5">
        <v>0</v>
      </c>
      <c r="T199" s="5">
        <f t="shared" si="13"/>
        <v>0</v>
      </c>
      <c r="U199" s="5">
        <f t="shared" si="14"/>
        <v>1797720.0090045405</v>
      </c>
      <c r="V199" s="5">
        <v>65448.71</v>
      </c>
    </row>
    <row r="200" spans="1:22">
      <c r="A200" t="s">
        <v>516</v>
      </c>
      <c r="B200" t="s">
        <v>517</v>
      </c>
      <c r="C200" t="s">
        <v>80</v>
      </c>
      <c r="D200" s="12" t="s">
        <v>1070</v>
      </c>
      <c r="E200" s="5">
        <f>VLOOKUP(A200,'Detail SFPR'!$A$5:$E$360,5,FALSE)</f>
        <v>3107404.0829885453</v>
      </c>
      <c r="F200" s="5">
        <f>VLOOKUP(A200,'Detail SFPR'!$A$5:$F$360,6,FALSE)</f>
        <v>252840.12</v>
      </c>
      <c r="G200" s="5">
        <f>VLOOKUP(A200,'Detail SFPR'!$A$5:$G$360,7,FALSE)</f>
        <v>411644.72721741837</v>
      </c>
      <c r="H200" s="5">
        <f>VLOOKUP(A200,'Detail SFPR'!$A$5:$H$360,8,FALSE)</f>
        <v>68205.355608519996</v>
      </c>
      <c r="I200" s="5">
        <f>VLOOKUP(A200,'Detail SFPR'!$A$5:$I$360,9,FALSE)</f>
        <v>0</v>
      </c>
      <c r="J200" s="5">
        <f t="shared" si="12"/>
        <v>3840094.2858144837</v>
      </c>
      <c r="K200" s="5">
        <f>VLOOKUP(A200,'Detail SFPR'!$A$5:$M$361,13,FALSE)</f>
        <v>0</v>
      </c>
      <c r="L200" s="5">
        <f>VLOOKUP(A200,'Detail SFPR'!$A$5:$N$360,14,FALSE)</f>
        <v>150982.35519999999</v>
      </c>
      <c r="M200" s="5">
        <f>VLOOKUP(A200,'Detail SFPR'!$A$5:$T$360,20,FALSE)</f>
        <v>0</v>
      </c>
      <c r="N200" s="5">
        <f>VLOOKUP(A200,'Detail SFPR'!$A$5:$U$360,21,FALSE)</f>
        <v>15098.235519999998</v>
      </c>
      <c r="O200" s="5">
        <f>VLOOKUP(A200,'Detail SFPR'!$A$5:$V$361,22,FALSE)</f>
        <v>369483.34022484161</v>
      </c>
      <c r="P200" s="5">
        <f t="shared" si="15"/>
        <v>4375658.2167593259</v>
      </c>
      <c r="Q200" s="5">
        <f>VLOOKUP(A200,QualitySupport!$A$5:$I$360,9,FALSE)</f>
        <v>0</v>
      </c>
      <c r="R200" s="5">
        <v>0</v>
      </c>
      <c r="S200" s="5">
        <v>0</v>
      </c>
      <c r="T200" s="5">
        <f t="shared" si="13"/>
        <v>0</v>
      </c>
      <c r="U200" s="5">
        <f t="shared" si="14"/>
        <v>4375658.2167593259</v>
      </c>
      <c r="V200" s="5">
        <v>138761.53</v>
      </c>
    </row>
    <row r="201" spans="1:22">
      <c r="A201" t="s">
        <v>520</v>
      </c>
      <c r="B201" t="s">
        <v>521</v>
      </c>
      <c r="C201" t="s">
        <v>72</v>
      </c>
      <c r="D201" s="12" t="s">
        <v>1070</v>
      </c>
      <c r="E201" s="5">
        <f>VLOOKUP(A201,'Detail SFPR'!$A$5:$E$360,5,FALSE)</f>
        <v>2750242.716750205</v>
      </c>
      <c r="F201" s="5">
        <f>VLOOKUP(A201,'Detail SFPR'!$A$5:$F$360,6,FALSE)</f>
        <v>310748.62</v>
      </c>
      <c r="G201" s="5">
        <f>VLOOKUP(A201,'Detail SFPR'!$A$5:$G$360,7,FALSE)</f>
        <v>392412.62194385927</v>
      </c>
      <c r="H201" s="5">
        <f>VLOOKUP(A201,'Detail SFPR'!$A$5:$H$360,8,FALSE)</f>
        <v>9306.1177246880197</v>
      </c>
      <c r="I201" s="5">
        <f>VLOOKUP(A201,'Detail SFPR'!$A$5:$I$360,9,FALSE)</f>
        <v>1884909.7541992303</v>
      </c>
      <c r="J201" s="5">
        <f t="shared" si="12"/>
        <v>5347619.8306179829</v>
      </c>
      <c r="K201" s="5">
        <f>VLOOKUP(A201,'Detail SFPR'!$A$5:$M$361,13,FALSE)</f>
        <v>0</v>
      </c>
      <c r="L201" s="5">
        <f>VLOOKUP(A201,'Detail SFPR'!$A$5:$N$360,14,FALSE)</f>
        <v>140198.51999999999</v>
      </c>
      <c r="M201" s="5">
        <f>VLOOKUP(A201,'Detail SFPR'!$A$5:$T$360,20,FALSE)</f>
        <v>0</v>
      </c>
      <c r="N201" s="5">
        <f>VLOOKUP(A201,'Detail SFPR'!$A$5:$U$360,21,FALSE)</f>
        <v>14019.851999999999</v>
      </c>
      <c r="O201" s="5">
        <f>VLOOKUP(A201,'Detail SFPR'!$A$5:$V$361,22,FALSE)</f>
        <v>343093.18725065998</v>
      </c>
      <c r="P201" s="5">
        <f t="shared" si="15"/>
        <v>5844931.3898686422</v>
      </c>
      <c r="Q201" s="5">
        <f>VLOOKUP(A201,QualitySupport!$A$5:$I$360,9,FALSE)</f>
        <v>0</v>
      </c>
      <c r="R201" s="5">
        <v>0</v>
      </c>
      <c r="S201" s="5">
        <v>0</v>
      </c>
      <c r="T201" s="5">
        <f t="shared" si="13"/>
        <v>0</v>
      </c>
      <c r="U201" s="5">
        <f t="shared" si="14"/>
        <v>5844931.3898686422</v>
      </c>
      <c r="V201" s="5">
        <v>135736.14000000001</v>
      </c>
    </row>
    <row r="202" spans="1:22">
      <c r="A202" t="s">
        <v>522</v>
      </c>
      <c r="B202" t="s">
        <v>523</v>
      </c>
      <c r="C202" t="s">
        <v>75</v>
      </c>
      <c r="D202" s="12" t="s">
        <v>1070</v>
      </c>
      <c r="E202" s="5">
        <f>VLOOKUP(A202,'Detail SFPR'!$A$5:$E$360,5,FALSE)</f>
        <v>1372781.0045250161</v>
      </c>
      <c r="F202" s="5">
        <f>VLOOKUP(A202,'Detail SFPR'!$A$5:$F$360,6,FALSE)</f>
        <v>58067.09</v>
      </c>
      <c r="G202" s="5">
        <f>VLOOKUP(A202,'Detail SFPR'!$A$5:$G$360,7,FALSE)</f>
        <v>138566.09406985028</v>
      </c>
      <c r="H202" s="5">
        <f>VLOOKUP(A202,'Detail SFPR'!$A$5:$H$360,8,FALSE)</f>
        <v>13358.317201826754</v>
      </c>
      <c r="I202" s="5">
        <f>VLOOKUP(A202,'Detail SFPR'!$A$5:$I$360,9,FALSE)</f>
        <v>67028.077060302254</v>
      </c>
      <c r="J202" s="5">
        <f t="shared" si="12"/>
        <v>1649800.5828569955</v>
      </c>
      <c r="K202" s="5">
        <f>VLOOKUP(A202,'Detail SFPR'!$A$5:$M$361,13,FALSE)</f>
        <v>0</v>
      </c>
      <c r="L202" s="5">
        <f>VLOOKUP(A202,'Detail SFPR'!$A$5:$N$360,14,FALSE)</f>
        <v>65377.0164</v>
      </c>
      <c r="M202" s="5">
        <f>VLOOKUP(A202,'Detail SFPR'!$A$5:$T$360,20,FALSE)</f>
        <v>0</v>
      </c>
      <c r="N202" s="5">
        <f>VLOOKUP(A202,'Detail SFPR'!$A$5:$U$360,21,FALSE)</f>
        <v>6537.7016400000002</v>
      </c>
      <c r="O202" s="5">
        <f>VLOOKUP(A202,'Detail SFPR'!$A$5:$V$361,22,FALSE)</f>
        <v>159990.3403375062</v>
      </c>
      <c r="P202" s="5">
        <f t="shared" si="15"/>
        <v>1881705.641234502</v>
      </c>
      <c r="Q202" s="5">
        <f>VLOOKUP(A202,QualitySupport!$A$5:$I$360,9,FALSE)</f>
        <v>0</v>
      </c>
      <c r="R202" s="5">
        <v>0</v>
      </c>
      <c r="S202" s="5">
        <v>0</v>
      </c>
      <c r="T202" s="5">
        <f t="shared" si="13"/>
        <v>0</v>
      </c>
      <c r="U202" s="5">
        <f t="shared" si="14"/>
        <v>1881705.641234502</v>
      </c>
      <c r="V202" s="5">
        <v>52326.39</v>
      </c>
    </row>
    <row r="203" spans="1:22">
      <c r="A203" t="s">
        <v>527</v>
      </c>
      <c r="B203" t="s">
        <v>2804</v>
      </c>
      <c r="C203" t="s">
        <v>75</v>
      </c>
      <c r="D203" s="12" t="s">
        <v>1070</v>
      </c>
      <c r="E203" s="5">
        <f>VLOOKUP(A203,'Detail SFPR'!$A$5:$E$360,5,FALSE)</f>
        <v>434968.1896491939</v>
      </c>
      <c r="F203" s="5">
        <f>VLOOKUP(A203,'Detail SFPR'!$A$5:$F$360,6,FALSE)</f>
        <v>22916</v>
      </c>
      <c r="G203" s="5">
        <f>VLOOKUP(A203,'Detail SFPR'!$A$5:$G$360,7,FALSE)</f>
        <v>79646.885834235203</v>
      </c>
      <c r="H203" s="5">
        <f>VLOOKUP(A203,'Detail SFPR'!$A$5:$H$360,8,FALSE)</f>
        <v>0</v>
      </c>
      <c r="I203" s="5">
        <f>VLOOKUP(A203,'Detail SFPR'!$A$5:$I$360,9,FALSE)</f>
        <v>0</v>
      </c>
      <c r="J203" s="5">
        <f t="shared" si="12"/>
        <v>537531.07548342913</v>
      </c>
      <c r="K203" s="5">
        <f>VLOOKUP(A203,'Detail SFPR'!$A$5:$M$361,13,FALSE)</f>
        <v>0</v>
      </c>
      <c r="L203" s="5">
        <f>VLOOKUP(A203,'Detail SFPR'!$A$5:$N$360,14,FALSE)</f>
        <v>21440.470799999999</v>
      </c>
      <c r="M203" s="5">
        <f>VLOOKUP(A203,'Detail SFPR'!$A$5:$T$360,20,FALSE)</f>
        <v>0</v>
      </c>
      <c r="N203" s="5">
        <f>VLOOKUP(A203,'Detail SFPR'!$A$5:$U$360,21,FALSE)</f>
        <v>2144.0470799999998</v>
      </c>
      <c r="O203" s="5">
        <f>VLOOKUP(A203,'Detail SFPR'!$A$5:$V$361,22,FALSE)</f>
        <v>52469.023659641403</v>
      </c>
      <c r="P203" s="5">
        <f t="shared" si="15"/>
        <v>613584.61702307058</v>
      </c>
      <c r="Q203" s="5">
        <f>VLOOKUP(A203,QualitySupport!$A$5:$I$360,9,FALSE)</f>
        <v>0</v>
      </c>
      <c r="R203" s="5">
        <v>0</v>
      </c>
      <c r="S203" s="5">
        <v>0</v>
      </c>
      <c r="T203" s="5">
        <f t="shared" si="13"/>
        <v>0</v>
      </c>
      <c r="U203" s="5">
        <f t="shared" si="14"/>
        <v>613584.61702307058</v>
      </c>
      <c r="V203" s="5">
        <v>62933.58</v>
      </c>
    </row>
    <row r="204" spans="1:22">
      <c r="A204" t="s">
        <v>529</v>
      </c>
      <c r="B204" t="s">
        <v>1945</v>
      </c>
      <c r="C204" t="s">
        <v>93</v>
      </c>
      <c r="D204" s="12" t="s">
        <v>1823</v>
      </c>
      <c r="E204" s="5">
        <f>VLOOKUP(A204,'Detail SFPR'!$A$5:$E$360,5,FALSE)</f>
        <v>15852652.93386355</v>
      </c>
      <c r="F204" s="5">
        <f>VLOOKUP(A204,'Detail SFPR'!$A$5:$F$360,6,FALSE)</f>
        <v>2406491.1554640001</v>
      </c>
      <c r="G204" s="5">
        <f>VLOOKUP(A204,'Detail SFPR'!$A$5:$G$360,7,FALSE)</f>
        <v>0</v>
      </c>
      <c r="H204" s="5">
        <f>VLOOKUP(A204,'Detail SFPR'!$A$5:$H$360,8,FALSE)</f>
        <v>33137.456123934659</v>
      </c>
      <c r="I204" s="5">
        <f>VLOOKUP(A204,'Detail SFPR'!$A$5:$I$360,9,FALSE)</f>
        <v>12899.201294546618</v>
      </c>
      <c r="J204" s="5">
        <f t="shared" si="12"/>
        <v>18305180.74674603</v>
      </c>
      <c r="K204" s="5">
        <f>VLOOKUP(A204,'Detail SFPR'!$A$5:$M$361,13,FALSE)</f>
        <v>0</v>
      </c>
      <c r="L204" s="5">
        <f>VLOOKUP(A204,'Detail SFPR'!$A$5:$N$360,14,FALSE)</f>
        <v>0</v>
      </c>
      <c r="M204" s="5">
        <f>VLOOKUP(A204,'Detail SFPR'!$A$5:$T$360,20,FALSE)</f>
        <v>0</v>
      </c>
      <c r="N204" s="5">
        <f>VLOOKUP(A204,'Detail SFPR'!$A$5:$U$360,21,FALSE)</f>
        <v>80437.278319999998</v>
      </c>
      <c r="O204" s="5">
        <f>VLOOKUP(A204,'Detail SFPR'!$A$5:$V$361,22,FALSE)</f>
        <v>49211.436384237888</v>
      </c>
      <c r="P204" s="5">
        <f t="shared" si="15"/>
        <v>18434829.461450268</v>
      </c>
      <c r="Q204" s="5">
        <f>VLOOKUP(A204,QualitySupport!$A$5:$I$360,9,FALSE)</f>
        <v>0</v>
      </c>
      <c r="R204" s="5">
        <v>0</v>
      </c>
      <c r="S204" s="5">
        <v>0</v>
      </c>
      <c r="T204" s="5">
        <f t="shared" si="13"/>
        <v>0</v>
      </c>
      <c r="U204" s="5">
        <f t="shared" si="14"/>
        <v>18434829.461450268</v>
      </c>
      <c r="V204" s="5">
        <v>574041.68000000005</v>
      </c>
    </row>
    <row r="205" spans="1:22">
      <c r="A205" t="s">
        <v>531</v>
      </c>
      <c r="B205" t="s">
        <v>532</v>
      </c>
      <c r="C205" t="s">
        <v>72</v>
      </c>
      <c r="D205" s="12" t="s">
        <v>1070</v>
      </c>
      <c r="E205" s="5">
        <f>VLOOKUP(A205,'Detail SFPR'!$A$5:$E$360,5,FALSE)</f>
        <v>1948899.3311657952</v>
      </c>
      <c r="F205" s="5">
        <f>VLOOKUP(A205,'Detail SFPR'!$A$5:$F$360,6,FALSE)</f>
        <v>93779.750000000015</v>
      </c>
      <c r="G205" s="5">
        <f>VLOOKUP(A205,'Detail SFPR'!$A$5:$G$360,7,FALSE)</f>
        <v>210991.16298321885</v>
      </c>
      <c r="H205" s="5">
        <f>VLOOKUP(A205,'Detail SFPR'!$A$5:$H$360,8,FALSE)</f>
        <v>14296.720867000002</v>
      </c>
      <c r="I205" s="5">
        <f>VLOOKUP(A205,'Detail SFPR'!$A$5:$I$360,9,FALSE)</f>
        <v>0</v>
      </c>
      <c r="J205" s="5">
        <f t="shared" si="12"/>
        <v>2267966.9650160139</v>
      </c>
      <c r="K205" s="5">
        <f>VLOOKUP(A205,'Detail SFPR'!$A$5:$M$361,13,FALSE)</f>
        <v>0</v>
      </c>
      <c r="L205" s="5">
        <f>VLOOKUP(A205,'Detail SFPR'!$A$5:$N$360,14,FALSE)</f>
        <v>94365.319199999998</v>
      </c>
      <c r="M205" s="5">
        <f>VLOOKUP(A205,'Detail SFPR'!$A$5:$T$360,20,FALSE)</f>
        <v>0</v>
      </c>
      <c r="N205" s="5">
        <f>VLOOKUP(A205,'Detail SFPR'!$A$5:$U$360,21,FALSE)</f>
        <v>9436.5319199999994</v>
      </c>
      <c r="O205" s="5">
        <f>VLOOKUP(A205,'Detail SFPR'!$A$5:$V$361,22,FALSE)</f>
        <v>230930.38450230361</v>
      </c>
      <c r="P205" s="5">
        <f t="shared" si="15"/>
        <v>2602699.2006383175</v>
      </c>
      <c r="Q205" s="5">
        <f>VLOOKUP(A205,QualitySupport!$A$5:$I$360,9,FALSE)</f>
        <v>0</v>
      </c>
      <c r="R205" s="5">
        <v>0</v>
      </c>
      <c r="S205" s="5">
        <v>0</v>
      </c>
      <c r="T205" s="5">
        <f t="shared" si="13"/>
        <v>0</v>
      </c>
      <c r="U205" s="5">
        <f t="shared" si="14"/>
        <v>2602699.2006383175</v>
      </c>
      <c r="V205" s="5">
        <v>89723.42</v>
      </c>
    </row>
    <row r="206" spans="1:22">
      <c r="A206" t="s">
        <v>533</v>
      </c>
      <c r="B206" t="s">
        <v>1946</v>
      </c>
      <c r="C206" t="s">
        <v>125</v>
      </c>
      <c r="D206" s="12" t="s">
        <v>1070</v>
      </c>
      <c r="E206" s="5">
        <f>VLOOKUP(A206,'Detail SFPR'!$A$5:$E$360,5,FALSE)</f>
        <v>2011800.193504957</v>
      </c>
      <c r="F206" s="5">
        <f>VLOOKUP(A206,'Detail SFPR'!$A$5:$F$360,6,FALSE)</f>
        <v>137110.10999999999</v>
      </c>
      <c r="G206" s="5">
        <f>VLOOKUP(A206,'Detail SFPR'!$A$5:$G$360,7,FALSE)</f>
        <v>263683.20709095249</v>
      </c>
      <c r="H206" s="5">
        <f>VLOOKUP(A206,'Detail SFPR'!$A$5:$H$360,8,FALSE)</f>
        <v>91273.832256001842</v>
      </c>
      <c r="I206" s="5">
        <f>VLOOKUP(A206,'Detail SFPR'!$A$5:$I$360,9,FALSE)</f>
        <v>0</v>
      </c>
      <c r="J206" s="5">
        <f t="shared" si="12"/>
        <v>2503867.3428519112</v>
      </c>
      <c r="K206" s="5">
        <f>VLOOKUP(A206,'Detail SFPR'!$A$5:$M$361,13,FALSE)</f>
        <v>0</v>
      </c>
      <c r="L206" s="5">
        <f>VLOOKUP(A206,'Detail SFPR'!$A$5:$N$360,14,FALSE)</f>
        <v>97869.766000000003</v>
      </c>
      <c r="M206" s="5">
        <f>VLOOKUP(A206,'Detail SFPR'!$A$5:$T$360,20,FALSE)</f>
        <v>0</v>
      </c>
      <c r="N206" s="5">
        <f>VLOOKUP(A206,'Detail SFPR'!$A$5:$U$360,21,FALSE)</f>
        <v>9786.9766</v>
      </c>
      <c r="O206" s="5">
        <f>VLOOKUP(A206,'Detail SFPR'!$A$5:$V$361,22,FALSE)</f>
        <v>239506.45094125302</v>
      </c>
      <c r="P206" s="5">
        <f t="shared" si="15"/>
        <v>2851030.5363931642</v>
      </c>
      <c r="Q206" s="5">
        <f>VLOOKUP(A206,QualitySupport!$A$5:$I$360,9,FALSE)</f>
        <v>0</v>
      </c>
      <c r="R206" s="5">
        <v>0</v>
      </c>
      <c r="S206" s="5">
        <v>0</v>
      </c>
      <c r="T206" s="5">
        <f t="shared" si="13"/>
        <v>0</v>
      </c>
      <c r="U206" s="5">
        <f t="shared" si="14"/>
        <v>2851030.5363931642</v>
      </c>
      <c r="V206" s="5">
        <v>97955.13</v>
      </c>
    </row>
    <row r="207" spans="1:22">
      <c r="A207" t="s">
        <v>535</v>
      </c>
      <c r="B207" t="s">
        <v>1947</v>
      </c>
      <c r="C207" t="s">
        <v>75</v>
      </c>
      <c r="D207" s="12" t="s">
        <v>1070</v>
      </c>
      <c r="E207" s="5">
        <f>VLOOKUP(A207,'Detail SFPR'!$A$5:$E$360,5,FALSE)</f>
        <v>2935536.085997601</v>
      </c>
      <c r="F207" s="5">
        <f>VLOOKUP(A207,'Detail SFPR'!$A$5:$F$360,6,FALSE)</f>
        <v>279849.46999999997</v>
      </c>
      <c r="G207" s="5">
        <f>VLOOKUP(A207,'Detail SFPR'!$A$5:$G$360,7,FALSE)</f>
        <v>400067.89476978674</v>
      </c>
      <c r="H207" s="5">
        <f>VLOOKUP(A207,'Detail SFPR'!$A$5:$H$360,8,FALSE)</f>
        <v>0</v>
      </c>
      <c r="I207" s="5">
        <f>VLOOKUP(A207,'Detail SFPR'!$A$5:$I$360,9,FALSE)</f>
        <v>0</v>
      </c>
      <c r="J207" s="5">
        <f t="shared" si="12"/>
        <v>3615453.4507673876</v>
      </c>
      <c r="K207" s="5">
        <f>VLOOKUP(A207,'Detail SFPR'!$A$5:$M$361,13,FALSE)</f>
        <v>0</v>
      </c>
      <c r="L207" s="5">
        <f>VLOOKUP(A207,'Detail SFPR'!$A$5:$N$360,14,FALSE)</f>
        <v>146681.11720000001</v>
      </c>
      <c r="M207" s="5">
        <f>VLOOKUP(A207,'Detail SFPR'!$A$5:$T$360,20,FALSE)</f>
        <v>0</v>
      </c>
      <c r="N207" s="5">
        <f>VLOOKUP(A207,'Detail SFPR'!$A$5:$U$360,21,FALSE)</f>
        <v>14668.111719999999</v>
      </c>
      <c r="O207" s="5">
        <f>VLOOKUP(A207,'Detail SFPR'!$A$5:$V$361,22,FALSE)</f>
        <v>358957.36994681263</v>
      </c>
      <c r="P207" s="5">
        <f t="shared" si="15"/>
        <v>4135760.0496342005</v>
      </c>
      <c r="Q207" s="5">
        <f>VLOOKUP(A207,QualitySupport!$A$5:$I$360,9,FALSE)</f>
        <v>0</v>
      </c>
      <c r="R207" s="5">
        <v>0</v>
      </c>
      <c r="S207" s="5">
        <v>0</v>
      </c>
      <c r="T207" s="5">
        <f t="shared" si="13"/>
        <v>0</v>
      </c>
      <c r="U207" s="5">
        <f t="shared" si="14"/>
        <v>4135760.0496342005</v>
      </c>
      <c r="V207" s="5">
        <v>140657.79999999999</v>
      </c>
    </row>
    <row r="208" spans="1:22">
      <c r="A208" t="s">
        <v>537</v>
      </c>
      <c r="B208" t="s">
        <v>1948</v>
      </c>
      <c r="C208" t="s">
        <v>75</v>
      </c>
      <c r="D208" s="12" t="s">
        <v>1070</v>
      </c>
      <c r="E208" s="5">
        <f>VLOOKUP(A208,'Detail SFPR'!$A$5:$E$360,5,FALSE)</f>
        <v>2984651.9767220365</v>
      </c>
      <c r="F208" s="5">
        <f>VLOOKUP(A208,'Detail SFPR'!$A$5:$F$360,6,FALSE)</f>
        <v>781796.49</v>
      </c>
      <c r="G208" s="5">
        <f>VLOOKUP(A208,'Detail SFPR'!$A$5:$G$360,7,FALSE)</f>
        <v>193199.02750027698</v>
      </c>
      <c r="H208" s="5">
        <f>VLOOKUP(A208,'Detail SFPR'!$A$5:$H$360,8,FALSE)</f>
        <v>4141.0137268904436</v>
      </c>
      <c r="I208" s="5">
        <f>VLOOKUP(A208,'Detail SFPR'!$A$5:$I$360,9,FALSE)</f>
        <v>0</v>
      </c>
      <c r="J208" s="5">
        <f t="shared" si="12"/>
        <v>3963788.5079492042</v>
      </c>
      <c r="K208" s="5">
        <f>VLOOKUP(A208,'Detail SFPR'!$A$5:$M$361,13,FALSE)</f>
        <v>0</v>
      </c>
      <c r="L208" s="5">
        <f>VLOOKUP(A208,'Detail SFPR'!$A$5:$N$360,14,FALSE)</f>
        <v>155796.76239999998</v>
      </c>
      <c r="M208" s="5">
        <f>VLOOKUP(A208,'Detail SFPR'!$A$5:$T$360,20,FALSE)</f>
        <v>0</v>
      </c>
      <c r="N208" s="5">
        <f>VLOOKUP(A208,'Detail SFPR'!$A$5:$U$360,21,FALSE)</f>
        <v>15579.676239999999</v>
      </c>
      <c r="O208" s="5">
        <f>VLOOKUP(A208,'Detail SFPR'!$A$5:$V$361,22,FALSE)</f>
        <v>381265.13585984916</v>
      </c>
      <c r="P208" s="5">
        <f t="shared" si="15"/>
        <v>4516430.0824490534</v>
      </c>
      <c r="Q208" s="5">
        <f>VLOOKUP(A208,QualitySupport!$A$5:$I$360,9,FALSE)</f>
        <v>0</v>
      </c>
      <c r="R208" s="5">
        <v>0</v>
      </c>
      <c r="S208" s="5">
        <v>0</v>
      </c>
      <c r="T208" s="5">
        <f t="shared" si="13"/>
        <v>0</v>
      </c>
      <c r="U208" s="5">
        <f t="shared" si="14"/>
        <v>4516430.0824490534</v>
      </c>
      <c r="V208" s="5">
        <v>108684.19</v>
      </c>
    </row>
    <row r="209" spans="1:22">
      <c r="A209" t="s">
        <v>539</v>
      </c>
      <c r="B209" t="s">
        <v>540</v>
      </c>
      <c r="C209" t="s">
        <v>75</v>
      </c>
      <c r="D209" s="12" t="s">
        <v>1070</v>
      </c>
      <c r="E209" s="5">
        <f>VLOOKUP(A209,'Detail SFPR'!$A$5:$E$360,5,FALSE)</f>
        <v>2105145.4614745146</v>
      </c>
      <c r="F209" s="5">
        <f>VLOOKUP(A209,'Detail SFPR'!$A$5:$F$360,6,FALSE)</f>
        <v>78991.83</v>
      </c>
      <c r="G209" s="5">
        <f>VLOOKUP(A209,'Detail SFPR'!$A$5:$G$360,7,FALSE)</f>
        <v>226992.60161913876</v>
      </c>
      <c r="H209" s="5">
        <f>VLOOKUP(A209,'Detail SFPR'!$A$5:$H$360,8,FALSE)</f>
        <v>0</v>
      </c>
      <c r="I209" s="5">
        <f>VLOOKUP(A209,'Detail SFPR'!$A$5:$I$360,9,FALSE)</f>
        <v>0</v>
      </c>
      <c r="J209" s="5">
        <f t="shared" si="12"/>
        <v>2411129.8930936535</v>
      </c>
      <c r="K209" s="5">
        <f>VLOOKUP(A209,'Detail SFPR'!$A$5:$M$361,13,FALSE)</f>
        <v>283482.16000000003</v>
      </c>
      <c r="L209" s="5">
        <f>VLOOKUP(A209,'Detail SFPR'!$A$5:$N$360,14,FALSE)</f>
        <v>100667.8912</v>
      </c>
      <c r="M209" s="5">
        <f>VLOOKUP(A209,'Detail SFPR'!$A$5:$T$360,20,FALSE)</f>
        <v>0</v>
      </c>
      <c r="N209" s="5">
        <f>VLOOKUP(A209,'Detail SFPR'!$A$5:$U$360,21,FALSE)</f>
        <v>10066.789119999999</v>
      </c>
      <c r="O209" s="5">
        <f>VLOOKUP(A209,'Detail SFPR'!$A$5:$V$361,22,FALSE)</f>
        <v>246354.0103391296</v>
      </c>
      <c r="P209" s="5">
        <f t="shared" si="15"/>
        <v>3051700.7437527832</v>
      </c>
      <c r="Q209" s="5">
        <f>VLOOKUP(A209,QualitySupport!$A$5:$I$360,9,FALSE)</f>
        <v>0</v>
      </c>
      <c r="R209" s="5">
        <v>0</v>
      </c>
      <c r="S209" s="5">
        <v>0</v>
      </c>
      <c r="T209" s="5">
        <f t="shared" si="13"/>
        <v>0</v>
      </c>
      <c r="U209" s="5">
        <f t="shared" si="14"/>
        <v>3051700.7437527832</v>
      </c>
      <c r="V209" s="5">
        <v>85607.42</v>
      </c>
    </row>
    <row r="210" spans="1:22">
      <c r="A210" t="s">
        <v>541</v>
      </c>
      <c r="B210" t="s">
        <v>542</v>
      </c>
      <c r="C210" t="s">
        <v>230</v>
      </c>
      <c r="D210" s="12" t="s">
        <v>1070</v>
      </c>
      <c r="E210" s="5">
        <f>VLOOKUP(A210,'Detail SFPR'!$A$5:$E$360,5,FALSE)</f>
        <v>1840716.4715934878</v>
      </c>
      <c r="F210" s="5">
        <f>VLOOKUP(A210,'Detail SFPR'!$A$5:$F$360,6,FALSE)</f>
        <v>489899.41000000003</v>
      </c>
      <c r="G210" s="5">
        <f>VLOOKUP(A210,'Detail SFPR'!$A$5:$G$360,7,FALSE)</f>
        <v>220457.08172142532</v>
      </c>
      <c r="H210" s="5">
        <f>VLOOKUP(A210,'Detail SFPR'!$A$5:$H$360,8,FALSE)</f>
        <v>0</v>
      </c>
      <c r="I210" s="5">
        <f>VLOOKUP(A210,'Detail SFPR'!$A$5:$I$360,9,FALSE)</f>
        <v>1078558.673035745</v>
      </c>
      <c r="J210" s="5">
        <f t="shared" si="12"/>
        <v>3629631.6363506583</v>
      </c>
      <c r="K210" s="5">
        <f>VLOOKUP(A210,'Detail SFPR'!$A$5:$M$361,13,FALSE)</f>
        <v>0</v>
      </c>
      <c r="L210" s="5">
        <f>VLOOKUP(A210,'Detail SFPR'!$A$5:$N$360,14,FALSE)</f>
        <v>91907.622400000007</v>
      </c>
      <c r="M210" s="5">
        <f>VLOOKUP(A210,'Detail SFPR'!$A$5:$T$360,20,FALSE)</f>
        <v>0</v>
      </c>
      <c r="N210" s="5">
        <f>VLOOKUP(A210,'Detail SFPR'!$A$5:$U$360,21,FALSE)</f>
        <v>9190.76224</v>
      </c>
      <c r="O210" s="5">
        <f>VLOOKUP(A210,'Detail SFPR'!$A$5:$V$361,22,FALSE)</f>
        <v>224915.91995297922</v>
      </c>
      <c r="P210" s="5">
        <f t="shared" si="15"/>
        <v>3955645.9409436379</v>
      </c>
      <c r="Q210" s="5">
        <f>VLOOKUP(A210,QualitySupport!$A$5:$I$360,9,FALSE)</f>
        <v>0</v>
      </c>
      <c r="R210" s="5">
        <v>0</v>
      </c>
      <c r="S210" s="5">
        <v>0</v>
      </c>
      <c r="T210" s="5">
        <f t="shared" si="13"/>
        <v>0</v>
      </c>
      <c r="U210" s="5">
        <f t="shared" si="14"/>
        <v>3955645.9409436379</v>
      </c>
      <c r="V210" s="5">
        <v>83165.59</v>
      </c>
    </row>
    <row r="211" spans="1:22">
      <c r="A211" t="s">
        <v>543</v>
      </c>
      <c r="B211" t="s">
        <v>1949</v>
      </c>
      <c r="C211" t="s">
        <v>68</v>
      </c>
      <c r="D211" s="12" t="s">
        <v>1070</v>
      </c>
      <c r="E211" s="5">
        <f>VLOOKUP(A211,'Detail SFPR'!$A$5:$E$360,5,FALSE)</f>
        <v>4845379.3040418783</v>
      </c>
      <c r="F211" s="5">
        <f>VLOOKUP(A211,'Detail SFPR'!$A$5:$F$360,6,FALSE)</f>
        <v>161657.107732</v>
      </c>
      <c r="G211" s="5">
        <f>VLOOKUP(A211,'Detail SFPR'!$A$5:$G$360,7,FALSE)</f>
        <v>12746.49674507358</v>
      </c>
      <c r="H211" s="5">
        <f>VLOOKUP(A211,'Detail SFPR'!$A$5:$H$360,8,FALSE)</f>
        <v>246.48782356879204</v>
      </c>
      <c r="I211" s="5">
        <f>VLOOKUP(A211,'Detail SFPR'!$A$5:$I$360,9,FALSE)</f>
        <v>0</v>
      </c>
      <c r="J211" s="5">
        <f t="shared" si="12"/>
        <v>5020029.3963425206</v>
      </c>
      <c r="K211" s="5">
        <f>VLOOKUP(A211,'Detail SFPR'!$A$5:$M$361,13,FALSE)</f>
        <v>0</v>
      </c>
      <c r="L211" s="5">
        <f>VLOOKUP(A211,'Detail SFPR'!$A$5:$N$360,14,FALSE)</f>
        <v>232250.60080000001</v>
      </c>
      <c r="M211" s="5">
        <f>VLOOKUP(A211,'Detail SFPR'!$A$5:$T$360,20,FALSE)</f>
        <v>0</v>
      </c>
      <c r="N211" s="5">
        <f>VLOOKUP(A211,'Detail SFPR'!$A$5:$U$360,21,FALSE)</f>
        <v>23225.060080000003</v>
      </c>
      <c r="O211" s="5">
        <f>VLOOKUP(A211,'Detail SFPR'!$A$5:$V$361,22,FALSE)</f>
        <v>568362.62515005656</v>
      </c>
      <c r="P211" s="5">
        <f t="shared" si="15"/>
        <v>5843867.6823725775</v>
      </c>
      <c r="Q211" s="5">
        <v>0</v>
      </c>
      <c r="R211" s="5">
        <v>0</v>
      </c>
      <c r="S211" s="5">
        <v>0</v>
      </c>
      <c r="T211" s="5">
        <f t="shared" si="13"/>
        <v>0</v>
      </c>
      <c r="U211" s="5">
        <f t="shared" si="14"/>
        <v>5843867.6823725775</v>
      </c>
      <c r="V211" s="5">
        <v>219060.87</v>
      </c>
    </row>
    <row r="212" spans="1:22">
      <c r="A212" t="s">
        <v>545</v>
      </c>
      <c r="B212" t="s">
        <v>1950</v>
      </c>
      <c r="C212" t="s">
        <v>80</v>
      </c>
      <c r="D212" s="12" t="s">
        <v>1070</v>
      </c>
      <c r="E212" s="5">
        <f>VLOOKUP(A212,'Detail SFPR'!$A$5:$E$360,5,FALSE)</f>
        <v>1366286.3567232066</v>
      </c>
      <c r="F212" s="5">
        <f>VLOOKUP(A212,'Detail SFPR'!$A$5:$F$360,6,FALSE)</f>
        <v>125115.56773200001</v>
      </c>
      <c r="G212" s="5">
        <f>VLOOKUP(A212,'Detail SFPR'!$A$5:$G$360,7,FALSE)</f>
        <v>134247.25214339973</v>
      </c>
      <c r="H212" s="5">
        <f>VLOOKUP(A212,'Detail SFPR'!$A$5:$H$360,8,FALSE)</f>
        <v>12999.491453000002</v>
      </c>
      <c r="I212" s="5">
        <f>VLOOKUP(A212,'Detail SFPR'!$A$5:$I$360,9,FALSE)</f>
        <v>0</v>
      </c>
      <c r="J212" s="5">
        <f t="shared" si="12"/>
        <v>1638648.6680516065</v>
      </c>
      <c r="K212" s="5">
        <f>VLOOKUP(A212,'Detail SFPR'!$A$5:$M$361,13,FALSE)</f>
        <v>0</v>
      </c>
      <c r="L212" s="5">
        <f>VLOOKUP(A212,'Detail SFPR'!$A$5:$N$360,14,FALSE)</f>
        <v>63902.959599999995</v>
      </c>
      <c r="M212" s="5">
        <f>VLOOKUP(A212,'Detail SFPR'!$A$5:$T$360,20,FALSE)</f>
        <v>0</v>
      </c>
      <c r="N212" s="5">
        <f>VLOOKUP(A212,'Detail SFPR'!$A$5:$U$360,21,FALSE)</f>
        <v>6390.2959599999995</v>
      </c>
      <c r="O212" s="5">
        <f>VLOOKUP(A212,'Detail SFPR'!$A$5:$V$361,22,FALSE)</f>
        <v>156383.03516980182</v>
      </c>
      <c r="P212" s="5">
        <f t="shared" si="15"/>
        <v>1865324.9587814084</v>
      </c>
      <c r="Q212" s="5">
        <f>VLOOKUP(A212,QualitySupport!$A$5:$I$360,9,FALSE)</f>
        <v>0</v>
      </c>
      <c r="R212" s="5">
        <v>0</v>
      </c>
      <c r="S212" s="5">
        <v>0</v>
      </c>
      <c r="T212" s="5">
        <f t="shared" si="13"/>
        <v>0</v>
      </c>
      <c r="U212" s="5">
        <f t="shared" si="14"/>
        <v>1865324.9587814084</v>
      </c>
      <c r="V212" s="5">
        <v>56716.19</v>
      </c>
    </row>
    <row r="213" spans="1:22">
      <c r="A213" t="s">
        <v>547</v>
      </c>
      <c r="B213" t="s">
        <v>1951</v>
      </c>
      <c r="C213" t="s">
        <v>68</v>
      </c>
      <c r="D213" s="12" t="s">
        <v>1070</v>
      </c>
      <c r="E213" s="5">
        <f>VLOOKUP(A213,'Detail SFPR'!$A$5:$E$360,5,FALSE)</f>
        <v>2926784.6839653477</v>
      </c>
      <c r="F213" s="5">
        <f>VLOOKUP(A213,'Detail SFPR'!$A$5:$F$360,6,FALSE)</f>
        <v>299530.62</v>
      </c>
      <c r="G213" s="5">
        <f>VLOOKUP(A213,'Detail SFPR'!$A$5:$G$360,7,FALSE)</f>
        <v>466170.51995916554</v>
      </c>
      <c r="H213" s="5">
        <f>VLOOKUP(A213,'Detail SFPR'!$A$5:$H$360,8,FALSE)</f>
        <v>1299.7018970000001</v>
      </c>
      <c r="I213" s="5">
        <f>VLOOKUP(A213,'Detail SFPR'!$A$5:$I$360,9,FALSE)</f>
        <v>0</v>
      </c>
      <c r="J213" s="5">
        <f t="shared" si="12"/>
        <v>3693785.5258215135</v>
      </c>
      <c r="K213" s="5">
        <f>VLOOKUP(A213,'Detail SFPR'!$A$5:$M$361,13,FALSE)</f>
        <v>290168.06</v>
      </c>
      <c r="L213" s="5">
        <f>VLOOKUP(A213,'Detail SFPR'!$A$5:$N$360,14,FALSE)</f>
        <v>143067.55120000002</v>
      </c>
      <c r="M213" s="5">
        <f>VLOOKUP(A213,'Detail SFPR'!$A$5:$T$360,20,FALSE)</f>
        <v>0</v>
      </c>
      <c r="N213" s="5">
        <f>VLOOKUP(A213,'Detail SFPR'!$A$5:$U$360,21,FALSE)</f>
        <v>14306.75512</v>
      </c>
      <c r="O213" s="5">
        <f>VLOOKUP(A213,'Detail SFPR'!$A$5:$V$361,22,FALSE)</f>
        <v>350114.26749265962</v>
      </c>
      <c r="P213" s="5">
        <f t="shared" si="15"/>
        <v>4491442.1596341729</v>
      </c>
      <c r="Q213" s="5">
        <f>VLOOKUP(A213,QualitySupport!$A$5:$I$360,9,FALSE)</f>
        <v>0</v>
      </c>
      <c r="R213" s="5">
        <v>0</v>
      </c>
      <c r="S213" s="5">
        <v>0</v>
      </c>
      <c r="T213" s="5">
        <f t="shared" si="13"/>
        <v>0</v>
      </c>
      <c r="U213" s="5">
        <f t="shared" si="14"/>
        <v>4491442.1596341729</v>
      </c>
      <c r="V213" s="5">
        <v>140089.75</v>
      </c>
    </row>
    <row r="214" spans="1:22">
      <c r="A214" t="s">
        <v>549</v>
      </c>
      <c r="B214" t="s">
        <v>1952</v>
      </c>
      <c r="C214" t="s">
        <v>93</v>
      </c>
      <c r="D214" s="12" t="s">
        <v>1070</v>
      </c>
      <c r="E214" s="5">
        <f>VLOOKUP(A214,'Detail SFPR'!$A$5:$E$360,5,FALSE)</f>
        <v>767804.22911100264</v>
      </c>
      <c r="F214" s="5">
        <f>VLOOKUP(A214,'Detail SFPR'!$A$5:$F$360,6,FALSE)</f>
        <v>54438.84</v>
      </c>
      <c r="G214" s="5">
        <f>VLOOKUP(A214,'Detail SFPR'!$A$5:$G$360,7,FALSE)</f>
        <v>139804.26787751948</v>
      </c>
      <c r="H214" s="5">
        <f>VLOOKUP(A214,'Detail SFPR'!$A$5:$H$360,8,FALSE)</f>
        <v>0</v>
      </c>
      <c r="I214" s="5">
        <f>VLOOKUP(A214,'Detail SFPR'!$A$5:$I$360,9,FALSE)</f>
        <v>0</v>
      </c>
      <c r="J214" s="5">
        <f t="shared" si="12"/>
        <v>962047.33698852209</v>
      </c>
      <c r="K214" s="5">
        <f>VLOOKUP(A214,'Detail SFPR'!$A$5:$M$361,13,FALSE)</f>
        <v>0</v>
      </c>
      <c r="L214" s="5">
        <f>VLOOKUP(A214,'Detail SFPR'!$A$5:$N$360,14,FALSE)</f>
        <v>37634.482400000001</v>
      </c>
      <c r="M214" s="5">
        <f>VLOOKUP(A214,'Detail SFPR'!$A$5:$T$360,20,FALSE)</f>
        <v>0</v>
      </c>
      <c r="N214" s="5">
        <f>VLOOKUP(A214,'Detail SFPR'!$A$5:$U$360,21,FALSE)</f>
        <v>3763.4482400000002</v>
      </c>
      <c r="O214" s="5">
        <f>VLOOKUP(A214,'Detail SFPR'!$A$5:$V$361,22,FALSE)</f>
        <v>92098.935974109205</v>
      </c>
      <c r="P214" s="5">
        <f t="shared" si="15"/>
        <v>1095544.2036026313</v>
      </c>
      <c r="Q214" s="5">
        <f>VLOOKUP(A214,QualitySupport!$A$5:$I$360,9,FALSE)</f>
        <v>0</v>
      </c>
      <c r="R214" s="5">
        <v>0</v>
      </c>
      <c r="S214" s="5">
        <v>0</v>
      </c>
      <c r="T214" s="5">
        <f t="shared" si="13"/>
        <v>0</v>
      </c>
      <c r="U214" s="5">
        <f t="shared" si="14"/>
        <v>1095544.2036026313</v>
      </c>
      <c r="V214" s="5">
        <v>51275.27</v>
      </c>
    </row>
    <row r="215" spans="1:22">
      <c r="A215" t="s">
        <v>551</v>
      </c>
      <c r="B215" t="s">
        <v>1953</v>
      </c>
      <c r="C215" t="s">
        <v>93</v>
      </c>
      <c r="D215" s="12" t="s">
        <v>1070</v>
      </c>
      <c r="E215" s="5">
        <f>VLOOKUP(A215,'Detail SFPR'!$A$5:$E$360,5,FALSE)</f>
        <v>1010769.8538638852</v>
      </c>
      <c r="F215" s="5">
        <f>VLOOKUP(A215,'Detail SFPR'!$A$5:$F$360,6,FALSE)</f>
        <v>116653.32</v>
      </c>
      <c r="G215" s="5">
        <f>VLOOKUP(A215,'Detail SFPR'!$A$5:$G$360,7,FALSE)</f>
        <v>159908.52867383906</v>
      </c>
      <c r="H215" s="5">
        <f>VLOOKUP(A215,'Detail SFPR'!$A$5:$H$360,8,FALSE)</f>
        <v>7812.6756968305126</v>
      </c>
      <c r="I215" s="5">
        <f>VLOOKUP(A215,'Detail SFPR'!$A$5:$I$360,9,FALSE)</f>
        <v>0</v>
      </c>
      <c r="J215" s="5">
        <f t="shared" si="12"/>
        <v>1295144.3782345548</v>
      </c>
      <c r="K215" s="5">
        <f>VLOOKUP(A215,'Detail SFPR'!$A$5:$M$361,13,FALSE)</f>
        <v>0</v>
      </c>
      <c r="L215" s="5">
        <f>VLOOKUP(A215,'Detail SFPR'!$A$5:$N$360,14,FALSE)</f>
        <v>49455.554000000004</v>
      </c>
      <c r="M215" s="5">
        <f>VLOOKUP(A215,'Detail SFPR'!$A$5:$T$360,20,FALSE)</f>
        <v>0</v>
      </c>
      <c r="N215" s="5">
        <f>VLOOKUP(A215,'Detail SFPR'!$A$5:$U$360,21,FALSE)</f>
        <v>4945.5554000000002</v>
      </c>
      <c r="O215" s="5">
        <f>VLOOKUP(A215,'Detail SFPR'!$A$5:$V$361,22,FALSE)</f>
        <v>121027.409198807</v>
      </c>
      <c r="P215" s="5">
        <f t="shared" si="15"/>
        <v>1470572.8968333618</v>
      </c>
      <c r="Q215" s="5">
        <f>VLOOKUP(A215,QualitySupport!$A$5:$I$360,9,FALSE)</f>
        <v>0</v>
      </c>
      <c r="R215" s="5">
        <v>0</v>
      </c>
      <c r="S215" s="5">
        <v>0</v>
      </c>
      <c r="T215" s="5">
        <f t="shared" si="13"/>
        <v>0</v>
      </c>
      <c r="U215" s="5">
        <f t="shared" si="14"/>
        <v>1470572.8968333618</v>
      </c>
      <c r="V215" s="5">
        <v>49642.15</v>
      </c>
    </row>
    <row r="216" spans="1:22">
      <c r="A216" t="s">
        <v>553</v>
      </c>
      <c r="B216" t="s">
        <v>2805</v>
      </c>
      <c r="C216" t="s">
        <v>555</v>
      </c>
      <c r="D216" s="12" t="s">
        <v>1070</v>
      </c>
      <c r="E216" s="5">
        <f>VLOOKUP(A216,'Detail SFPR'!$A$5:$E$360,5,FALSE)</f>
        <v>912771.44434530893</v>
      </c>
      <c r="F216" s="5">
        <f>VLOOKUP(A216,'Detail SFPR'!$A$5:$F$360,6,FALSE)</f>
        <v>202984</v>
      </c>
      <c r="G216" s="5">
        <f>VLOOKUP(A216,'Detail SFPR'!$A$5:$G$360,7,FALSE)</f>
        <v>164316.1063329429</v>
      </c>
      <c r="H216" s="5">
        <f>VLOOKUP(A216,'Detail SFPR'!$A$5:$H$360,8,FALSE)</f>
        <v>0</v>
      </c>
      <c r="I216" s="5">
        <f>VLOOKUP(A216,'Detail SFPR'!$A$5:$I$360,9,FALSE)</f>
        <v>6451.238881938817</v>
      </c>
      <c r="J216" s="5">
        <f t="shared" si="12"/>
        <v>1286522.7895601906</v>
      </c>
      <c r="K216" s="5">
        <f>VLOOKUP(A216,'Detail SFPR'!$A$5:$M$361,13,FALSE)</f>
        <v>0</v>
      </c>
      <c r="L216" s="5">
        <f>VLOOKUP(A216,'Detail SFPR'!$A$5:$N$360,14,FALSE)</f>
        <v>44232.924400000004</v>
      </c>
      <c r="M216" s="5">
        <f>VLOOKUP(A216,'Detail SFPR'!$A$5:$T$360,20,FALSE)</f>
        <v>0</v>
      </c>
      <c r="N216" s="5">
        <f>VLOOKUP(A216,'Detail SFPR'!$A$5:$U$360,21,FALSE)</f>
        <v>4423.2924400000002</v>
      </c>
      <c r="O216" s="5">
        <f>VLOOKUP(A216,'Detail SFPR'!$A$5:$V$361,22,FALSE)</f>
        <v>108246.6135435202</v>
      </c>
      <c r="P216" s="5">
        <f t="shared" si="15"/>
        <v>1443425.6199437107</v>
      </c>
      <c r="Q216" s="5">
        <f>VLOOKUP(A216,QualitySupport!$A$5:$I$360,9,FALSE)</f>
        <v>0</v>
      </c>
      <c r="R216" s="5">
        <v>0</v>
      </c>
      <c r="S216" s="5">
        <v>0</v>
      </c>
      <c r="T216" s="5">
        <f t="shared" si="13"/>
        <v>0</v>
      </c>
      <c r="U216" s="5">
        <f t="shared" si="14"/>
        <v>1443425.6199437107</v>
      </c>
      <c r="V216" s="5">
        <v>55252.69</v>
      </c>
    </row>
    <row r="217" spans="1:22">
      <c r="A217" t="s">
        <v>558</v>
      </c>
      <c r="B217" t="s">
        <v>559</v>
      </c>
      <c r="C217" t="s">
        <v>68</v>
      </c>
      <c r="D217" s="12" t="s">
        <v>1823</v>
      </c>
      <c r="E217" s="5">
        <f>VLOOKUP(A217,'Detail SFPR'!$A$5:$E$360,5,FALSE)</f>
        <v>5552949.1663860381</v>
      </c>
      <c r="F217" s="5">
        <f>VLOOKUP(A217,'Detail SFPR'!$A$5:$F$360,6,FALSE)</f>
        <v>1275153.69</v>
      </c>
      <c r="G217" s="5">
        <f>VLOOKUP(A217,'Detail SFPR'!$A$5:$G$360,7,FALSE)</f>
        <v>0</v>
      </c>
      <c r="H217" s="5">
        <f>VLOOKUP(A217,'Detail SFPR'!$A$5:$H$360,8,FALSE)</f>
        <v>14066.396048861236</v>
      </c>
      <c r="I217" s="5">
        <f>VLOOKUP(A217,'Detail SFPR'!$A$5:$I$360,9,FALSE)</f>
        <v>0</v>
      </c>
      <c r="J217" s="5">
        <f t="shared" si="12"/>
        <v>6842169.2524348991</v>
      </c>
      <c r="K217" s="5">
        <f>VLOOKUP(A217,'Detail SFPR'!$A$5:$M$361,13,FALSE)</f>
        <v>0</v>
      </c>
      <c r="L217" s="5">
        <f>VLOOKUP(A217,'Detail SFPR'!$A$5:$N$360,14,FALSE)</f>
        <v>0</v>
      </c>
      <c r="M217" s="5">
        <f>VLOOKUP(A217,'Detail SFPR'!$A$5:$T$360,20,FALSE)</f>
        <v>0</v>
      </c>
      <c r="N217" s="5">
        <f>VLOOKUP(A217,'Detail SFPR'!$A$5:$U$360,21,FALSE)</f>
        <v>28978.255640000003</v>
      </c>
      <c r="O217" s="5">
        <f>VLOOKUP(A217,'Detail SFPR'!$A$5:$V$361,22,FALSE)</f>
        <v>17728.864200014406</v>
      </c>
      <c r="P217" s="5">
        <f t="shared" si="15"/>
        <v>6888876.3722749138</v>
      </c>
      <c r="Q217" s="5">
        <f>VLOOKUP(A217,QualitySupport!$A$5:$I$360,9,FALSE)</f>
        <v>0</v>
      </c>
      <c r="R217" s="5">
        <v>0</v>
      </c>
      <c r="S217" s="5">
        <v>0</v>
      </c>
      <c r="T217" s="5">
        <f t="shared" si="13"/>
        <v>0</v>
      </c>
      <c r="U217" s="5">
        <f t="shared" si="14"/>
        <v>6888876.3722749138</v>
      </c>
      <c r="V217" s="5">
        <v>386312.02</v>
      </c>
    </row>
    <row r="218" spans="1:22">
      <c r="A218" t="s">
        <v>560</v>
      </c>
      <c r="B218" t="s">
        <v>561</v>
      </c>
      <c r="C218" t="s">
        <v>230</v>
      </c>
      <c r="D218" s="12" t="s">
        <v>1070</v>
      </c>
      <c r="E218" s="5">
        <f>VLOOKUP(A218,'Detail SFPR'!$A$5:$E$360,5,FALSE)</f>
        <v>6125169.0072668921</v>
      </c>
      <c r="F218" s="5">
        <f>VLOOKUP(A218,'Detail SFPR'!$A$5:$F$360,6,FALSE)</f>
        <v>1403166.8699999999</v>
      </c>
      <c r="G218" s="5">
        <f>VLOOKUP(A218,'Detail SFPR'!$A$5:$G$360,7,FALSE)</f>
        <v>397030.06130441261</v>
      </c>
      <c r="H218" s="5">
        <f>VLOOKUP(A218,'Detail SFPR'!$A$5:$H$360,8,FALSE)</f>
        <v>2599.4037940000003</v>
      </c>
      <c r="I218" s="5">
        <f>VLOOKUP(A218,'Detail SFPR'!$A$5:$I$360,9,FALSE)</f>
        <v>2403803.2869593613</v>
      </c>
      <c r="J218" s="5">
        <f t="shared" si="12"/>
        <v>10331768.629324667</v>
      </c>
      <c r="K218" s="5">
        <f>VLOOKUP(A218,'Detail SFPR'!$A$5:$M$361,13,FALSE)</f>
        <v>0</v>
      </c>
      <c r="L218" s="5">
        <f>VLOOKUP(A218,'Detail SFPR'!$A$5:$N$360,14,FALSE)</f>
        <v>272479.83439999999</v>
      </c>
      <c r="M218" s="5">
        <f>VLOOKUP(A218,'Detail SFPR'!$A$5:$T$360,20,FALSE)</f>
        <v>0</v>
      </c>
      <c r="N218" s="5">
        <f>VLOOKUP(A218,'Detail SFPR'!$A$5:$U$360,21,FALSE)</f>
        <v>27247.983439999996</v>
      </c>
      <c r="O218" s="5">
        <f>VLOOKUP(A218,'Detail SFPR'!$A$5:$V$361,22,FALSE)</f>
        <v>666811.42458442529</v>
      </c>
      <c r="P218" s="5">
        <f t="shared" si="15"/>
        <v>11298307.871749094</v>
      </c>
      <c r="Q218" s="5">
        <f>VLOOKUP(A218,QualitySupport!$A$5:$I$360,9,FALSE)</f>
        <v>0</v>
      </c>
      <c r="R218" s="5">
        <v>0</v>
      </c>
      <c r="S218" s="5">
        <v>0</v>
      </c>
      <c r="T218" s="5">
        <f t="shared" si="13"/>
        <v>0</v>
      </c>
      <c r="U218" s="5">
        <f t="shared" si="14"/>
        <v>11298307.871749094</v>
      </c>
      <c r="V218" s="5">
        <v>211511.94</v>
      </c>
    </row>
    <row r="219" spans="1:22">
      <c r="A219" t="s">
        <v>564</v>
      </c>
      <c r="B219" t="s">
        <v>565</v>
      </c>
      <c r="C219" t="s">
        <v>80</v>
      </c>
      <c r="D219" s="12" t="s">
        <v>1070</v>
      </c>
      <c r="E219" s="5">
        <f>VLOOKUP(A219,'Detail SFPR'!$A$5:$E$360,5,FALSE)</f>
        <v>1034125.6741633612</v>
      </c>
      <c r="F219" s="5">
        <f>VLOOKUP(A219,'Detail SFPR'!$A$5:$F$360,6,FALSE)</f>
        <v>212115.3</v>
      </c>
      <c r="G219" s="5">
        <f>VLOOKUP(A219,'Detail SFPR'!$A$5:$G$360,7,FALSE)</f>
        <v>99868.939677687857</v>
      </c>
      <c r="H219" s="5">
        <f>VLOOKUP(A219,'Detail SFPR'!$A$5:$H$360,8,FALSE)</f>
        <v>0</v>
      </c>
      <c r="I219" s="5">
        <f>VLOOKUP(A219,'Detail SFPR'!$A$5:$I$360,9,FALSE)</f>
        <v>0</v>
      </c>
      <c r="J219" s="5">
        <f t="shared" si="12"/>
        <v>1346109.913841049</v>
      </c>
      <c r="K219" s="5">
        <f>VLOOKUP(A219,'Detail SFPR'!$A$5:$M$361,13,FALSE)</f>
        <v>0</v>
      </c>
      <c r="L219" s="5">
        <f>VLOOKUP(A219,'Detail SFPR'!$A$5:$N$360,14,FALSE)</f>
        <v>53987.357199999999</v>
      </c>
      <c r="M219" s="5">
        <f>VLOOKUP(A219,'Detail SFPR'!$A$5:$T$360,20,FALSE)</f>
        <v>46170.737898391802</v>
      </c>
      <c r="N219" s="5">
        <f>VLOOKUP(A219,'Detail SFPR'!$A$5:$U$360,21,FALSE)</f>
        <v>5398.7357199999997</v>
      </c>
      <c r="O219" s="5">
        <f>VLOOKUP(A219,'Detail SFPR'!$A$5:$V$361,22,FALSE)</f>
        <v>132117.6175967326</v>
      </c>
      <c r="P219" s="5">
        <f t="shared" si="15"/>
        <v>1583784.3622561735</v>
      </c>
      <c r="Q219" s="5">
        <f>VLOOKUP(A219,QualitySupport!$A$5:$I$360,9,FALSE)</f>
        <v>0</v>
      </c>
      <c r="R219" s="5">
        <v>0</v>
      </c>
      <c r="S219" s="5">
        <v>0</v>
      </c>
      <c r="T219" s="5">
        <f t="shared" si="13"/>
        <v>0</v>
      </c>
      <c r="U219" s="5">
        <f t="shared" si="14"/>
        <v>1583784.3622561735</v>
      </c>
      <c r="V219" s="5">
        <v>52701.91</v>
      </c>
    </row>
    <row r="220" spans="1:22">
      <c r="A220" t="s">
        <v>566</v>
      </c>
      <c r="B220" t="s">
        <v>2806</v>
      </c>
      <c r="C220" t="s">
        <v>93</v>
      </c>
      <c r="D220" s="12" t="s">
        <v>1070</v>
      </c>
      <c r="E220" s="5">
        <f>VLOOKUP(A220,'Detail SFPR'!$A$5:$E$360,5,FALSE)</f>
        <v>502196.44283721939</v>
      </c>
      <c r="F220" s="5">
        <f>VLOOKUP(A220,'Detail SFPR'!$A$5:$F$360,6,FALSE)</f>
        <v>99432.72</v>
      </c>
      <c r="G220" s="5">
        <f>VLOOKUP(A220,'Detail SFPR'!$A$5:$G$360,7,FALSE)</f>
        <v>90232.697805066491</v>
      </c>
      <c r="H220" s="5">
        <f>VLOOKUP(A220,'Detail SFPR'!$A$5:$H$360,8,FALSE)</f>
        <v>6569.4215963177367</v>
      </c>
      <c r="I220" s="5">
        <f>VLOOKUP(A220,'Detail SFPR'!$A$5:$I$360,9,FALSE)</f>
        <v>0</v>
      </c>
      <c r="J220" s="5">
        <f t="shared" si="12"/>
        <v>698431.28223860369</v>
      </c>
      <c r="K220" s="5">
        <f>VLOOKUP(A220,'Detail SFPR'!$A$5:$M$361,13,FALSE)</f>
        <v>0</v>
      </c>
      <c r="L220" s="5">
        <f>VLOOKUP(A220,'Detail SFPR'!$A$5:$N$360,14,FALSE)</f>
        <v>24290.108800000002</v>
      </c>
      <c r="M220" s="5">
        <f>VLOOKUP(A220,'Detail SFPR'!$A$5:$T$360,20,FALSE)</f>
        <v>0</v>
      </c>
      <c r="N220" s="5">
        <f>VLOOKUP(A220,'Detail SFPR'!$A$5:$U$360,21,FALSE)</f>
        <v>2429.0108800000003</v>
      </c>
      <c r="O220" s="5">
        <f>VLOOKUP(A220,'Detail SFPR'!$A$5:$V$361,22,FALSE)</f>
        <v>59442.64494987041</v>
      </c>
      <c r="P220" s="5">
        <f t="shared" si="15"/>
        <v>784593.04686847411</v>
      </c>
      <c r="Q220" s="5">
        <f>VLOOKUP(A220,QualitySupport!$A$5:$I$360,9,FALSE)</f>
        <v>0</v>
      </c>
      <c r="R220" s="5">
        <v>0</v>
      </c>
      <c r="S220" s="5">
        <v>0</v>
      </c>
      <c r="T220" s="5">
        <f t="shared" si="13"/>
        <v>0</v>
      </c>
      <c r="U220" s="5">
        <f t="shared" si="14"/>
        <v>784593.04686847411</v>
      </c>
      <c r="V220" s="5">
        <v>51936.75</v>
      </c>
    </row>
    <row r="221" spans="1:22">
      <c r="A221" t="s">
        <v>568</v>
      </c>
      <c r="B221" t="s">
        <v>1955</v>
      </c>
      <c r="C221" t="s">
        <v>93</v>
      </c>
      <c r="D221" s="12" t="s">
        <v>1070</v>
      </c>
      <c r="E221" s="5">
        <f>VLOOKUP(A221,'Detail SFPR'!$A$5:$E$360,5,FALSE)</f>
        <v>1950643.1897811131</v>
      </c>
      <c r="F221" s="5">
        <f>VLOOKUP(A221,'Detail SFPR'!$A$5:$F$360,6,FALSE)</f>
        <v>179570.39</v>
      </c>
      <c r="G221" s="5">
        <f>VLOOKUP(A221,'Detail SFPR'!$A$5:$G$360,7,FALSE)</f>
        <v>241336.03462310793</v>
      </c>
      <c r="H221" s="5">
        <f>VLOOKUP(A221,'Detail SFPR'!$A$5:$H$360,8,FALSE)</f>
        <v>17772.207804000001</v>
      </c>
      <c r="I221" s="5">
        <f>VLOOKUP(A221,'Detail SFPR'!$A$5:$I$360,9,FALSE)</f>
        <v>0</v>
      </c>
      <c r="J221" s="5">
        <f t="shared" si="12"/>
        <v>2389321.8222082211</v>
      </c>
      <c r="K221" s="5">
        <f>VLOOKUP(A221,'Detail SFPR'!$A$5:$M$361,13,FALSE)</f>
        <v>0</v>
      </c>
      <c r="L221" s="5">
        <f>VLOOKUP(A221,'Detail SFPR'!$A$5:$N$360,14,FALSE)</f>
        <v>94689.654799999989</v>
      </c>
      <c r="M221" s="5">
        <f>VLOOKUP(A221,'Detail SFPR'!$A$5:$T$360,20,FALSE)</f>
        <v>0</v>
      </c>
      <c r="N221" s="5">
        <f>VLOOKUP(A221,'Detail SFPR'!$A$5:$U$360,21,FALSE)</f>
        <v>9468.9654799999989</v>
      </c>
      <c r="O221" s="5">
        <f>VLOOKUP(A221,'Detail SFPR'!$A$5:$V$361,22,FALSE)</f>
        <v>231724.0971231134</v>
      </c>
      <c r="P221" s="5">
        <f t="shared" si="15"/>
        <v>2725204.5396113344</v>
      </c>
      <c r="Q221" s="5">
        <f>VLOOKUP(A221,QualitySupport!$A$5:$I$360,9,FALSE)</f>
        <v>0</v>
      </c>
      <c r="R221" s="5">
        <v>0</v>
      </c>
      <c r="S221" s="5">
        <v>0</v>
      </c>
      <c r="T221" s="5">
        <f t="shared" si="13"/>
        <v>0</v>
      </c>
      <c r="U221" s="5">
        <f t="shared" si="14"/>
        <v>2725204.5396113344</v>
      </c>
      <c r="V221" s="5">
        <v>95272.08</v>
      </c>
    </row>
    <row r="222" spans="1:22">
      <c r="A222" t="s">
        <v>570</v>
      </c>
      <c r="B222" t="s">
        <v>571</v>
      </c>
      <c r="C222" t="s">
        <v>93</v>
      </c>
      <c r="D222" s="12" t="s">
        <v>1070</v>
      </c>
      <c r="E222" s="5">
        <f>VLOOKUP(A222,'Detail SFPR'!$A$5:$E$360,5,FALSE)</f>
        <v>1423195.7196795433</v>
      </c>
      <c r="F222" s="5">
        <f>VLOOKUP(A222,'Detail SFPR'!$A$5:$F$360,6,FALSE)</f>
        <v>289709.24</v>
      </c>
      <c r="G222" s="5">
        <f>VLOOKUP(A222,'Detail SFPR'!$A$5:$G$360,7,FALSE)</f>
        <v>275983.77710233239</v>
      </c>
      <c r="H222" s="5">
        <f>VLOOKUP(A222,'Detail SFPR'!$A$5:$H$360,8,FALSE)</f>
        <v>49400.28338951023</v>
      </c>
      <c r="I222" s="5">
        <f>VLOOKUP(A222,'Detail SFPR'!$A$5:$I$360,9,FALSE)</f>
        <v>1024961.4609931622</v>
      </c>
      <c r="J222" s="5">
        <f t="shared" si="12"/>
        <v>3063250.4811645481</v>
      </c>
      <c r="K222" s="5">
        <f>VLOOKUP(A222,'Detail SFPR'!$A$5:$M$361,13,FALSE)</f>
        <v>0</v>
      </c>
      <c r="L222" s="5">
        <f>VLOOKUP(A222,'Detail SFPR'!$A$5:$N$360,14,FALSE)</f>
        <v>74293.201199999996</v>
      </c>
      <c r="M222" s="5">
        <f>VLOOKUP(A222,'Detail SFPR'!$A$5:$T$360,20,FALSE)</f>
        <v>0</v>
      </c>
      <c r="N222" s="5">
        <f>VLOOKUP(A222,'Detail SFPR'!$A$5:$U$360,21,FALSE)</f>
        <v>7429.3201200000003</v>
      </c>
      <c r="O222" s="5">
        <f>VLOOKUP(A222,'Detail SFPR'!$A$5:$V$361,22,FALSE)</f>
        <v>181809.9876572346</v>
      </c>
      <c r="P222" s="5">
        <f t="shared" si="15"/>
        <v>3326782.9901417824</v>
      </c>
      <c r="Q222" s="5">
        <f>VLOOKUP(A222,QualitySupport!$A$5:$I$360,9,FALSE)</f>
        <v>0</v>
      </c>
      <c r="R222" s="5">
        <v>0</v>
      </c>
      <c r="S222" s="5">
        <v>0</v>
      </c>
      <c r="T222" s="5">
        <f t="shared" si="13"/>
        <v>0</v>
      </c>
      <c r="U222" s="5">
        <f t="shared" si="14"/>
        <v>3326782.9901417824</v>
      </c>
      <c r="V222" s="5">
        <v>89140.81</v>
      </c>
    </row>
    <row r="223" spans="1:22">
      <c r="A223" t="s">
        <v>574</v>
      </c>
      <c r="B223" t="s">
        <v>575</v>
      </c>
      <c r="C223" t="s">
        <v>80</v>
      </c>
      <c r="D223" s="12" t="s">
        <v>1070</v>
      </c>
      <c r="E223" s="5">
        <f>VLOOKUP(A223,'Detail SFPR'!$A$5:$E$360,5,FALSE)</f>
        <v>4133095.0026531168</v>
      </c>
      <c r="F223" s="5">
        <f>VLOOKUP(A223,'Detail SFPR'!$A$5:$F$360,6,FALSE)</f>
        <v>566976.51261486346</v>
      </c>
      <c r="G223" s="5">
        <f>VLOOKUP(A223,'Detail SFPR'!$A$5:$G$360,7,FALSE)</f>
        <v>409590.04622041679</v>
      </c>
      <c r="H223" s="5">
        <f>VLOOKUP(A223,'Detail SFPR'!$A$5:$H$360,8,FALSE)</f>
        <v>3899.1056910000007</v>
      </c>
      <c r="I223" s="5">
        <f>VLOOKUP(A223,'Detail SFPR'!$A$5:$I$360,9,FALSE)</f>
        <v>947102.61197090743</v>
      </c>
      <c r="J223" s="5">
        <f t="shared" si="12"/>
        <v>6060663.2791503044</v>
      </c>
      <c r="K223" s="5">
        <f>VLOOKUP(A223,'Detail SFPR'!$A$5:$M$361,13,FALSE)</f>
        <v>0</v>
      </c>
      <c r="L223" s="5">
        <f>VLOOKUP(A223,'Detail SFPR'!$A$5:$N$360,14,FALSE)</f>
        <v>179057.28760000001</v>
      </c>
      <c r="M223" s="5">
        <f>VLOOKUP(A223,'Detail SFPR'!$A$5:$T$360,20,FALSE)</f>
        <v>0</v>
      </c>
      <c r="N223" s="5">
        <f>VLOOKUP(A223,'Detail SFPR'!$A$5:$U$360,21,FALSE)</f>
        <v>17905.728760000002</v>
      </c>
      <c r="O223" s="5">
        <f>VLOOKUP(A223,'Detail SFPR'!$A$5:$V$361,22,FALSE)</f>
        <v>438188.18845692585</v>
      </c>
      <c r="P223" s="5">
        <f t="shared" si="15"/>
        <v>6695814.4839672307</v>
      </c>
      <c r="Q223" s="5">
        <f>VLOOKUP(A223,QualitySupport!$A$5:$I$360,9,FALSE)</f>
        <v>0</v>
      </c>
      <c r="R223" s="5">
        <v>0</v>
      </c>
      <c r="S223" s="5">
        <v>0</v>
      </c>
      <c r="T223" s="5">
        <f t="shared" si="13"/>
        <v>0</v>
      </c>
      <c r="U223" s="5">
        <f t="shared" si="14"/>
        <v>6695814.4839672307</v>
      </c>
      <c r="V223" s="5">
        <v>162646.1</v>
      </c>
    </row>
    <row r="224" spans="1:22">
      <c r="A224" t="s">
        <v>576</v>
      </c>
      <c r="B224" t="s">
        <v>577</v>
      </c>
      <c r="C224" t="s">
        <v>98</v>
      </c>
      <c r="D224" s="12" t="s">
        <v>1070</v>
      </c>
      <c r="E224" s="5">
        <f>VLOOKUP(A224,'Detail SFPR'!$A$5:$E$360,5,FALSE)</f>
        <v>2526173.1955299224</v>
      </c>
      <c r="F224" s="5">
        <f>VLOOKUP(A224,'Detail SFPR'!$A$5:$F$360,6,FALSE)</f>
        <v>222815.4</v>
      </c>
      <c r="G224" s="5">
        <f>VLOOKUP(A224,'Detail SFPR'!$A$5:$G$360,7,FALSE)</f>
        <v>351476.65309253545</v>
      </c>
      <c r="H224" s="5">
        <f>VLOOKUP(A224,'Detail SFPR'!$A$5:$H$360,8,FALSE)</f>
        <v>3467.2453270000005</v>
      </c>
      <c r="I224" s="5">
        <f>VLOOKUP(A224,'Detail SFPR'!$A$5:$I$360,9,FALSE)</f>
        <v>0</v>
      </c>
      <c r="J224" s="5">
        <f t="shared" si="12"/>
        <v>3103932.4939494575</v>
      </c>
      <c r="K224" s="5">
        <f>VLOOKUP(A224,'Detail SFPR'!$A$5:$M$361,13,FALSE)</f>
        <v>0</v>
      </c>
      <c r="L224" s="5">
        <f>VLOOKUP(A224,'Detail SFPR'!$A$5:$N$360,14,FALSE)</f>
        <v>122204.6488</v>
      </c>
      <c r="M224" s="5">
        <f>VLOOKUP(A224,'Detail SFPR'!$A$5:$T$360,20,FALSE)</f>
        <v>0</v>
      </c>
      <c r="N224" s="5">
        <f>VLOOKUP(A224,'Detail SFPR'!$A$5:$U$360,21,FALSE)</f>
        <v>12220.46488</v>
      </c>
      <c r="O224" s="5">
        <f>VLOOKUP(A224,'Detail SFPR'!$A$5:$V$361,22,FALSE)</f>
        <v>299058.66662244039</v>
      </c>
      <c r="P224" s="5">
        <f t="shared" si="15"/>
        <v>3537416.2742518978</v>
      </c>
      <c r="Q224" s="5">
        <f>VLOOKUP(A224,QualitySupport!$A$5:$I$360,9,FALSE)</f>
        <v>0</v>
      </c>
      <c r="R224" s="5">
        <v>0</v>
      </c>
      <c r="S224" s="5">
        <v>0</v>
      </c>
      <c r="T224" s="5">
        <f t="shared" si="13"/>
        <v>0</v>
      </c>
      <c r="U224" s="5">
        <f t="shared" si="14"/>
        <v>3537416.2742518978</v>
      </c>
      <c r="V224" s="5">
        <v>121617.74</v>
      </c>
    </row>
    <row r="225" spans="1:22">
      <c r="A225" t="s">
        <v>578</v>
      </c>
      <c r="B225" t="s">
        <v>579</v>
      </c>
      <c r="C225" t="s">
        <v>93</v>
      </c>
      <c r="D225" s="12" t="s">
        <v>1070</v>
      </c>
      <c r="E225" s="5">
        <f>VLOOKUP(A225,'Detail SFPR'!$A$5:$E$360,5,FALSE)</f>
        <v>1299003.6957809855</v>
      </c>
      <c r="F225" s="5">
        <f>VLOOKUP(A225,'Detail SFPR'!$A$5:$F$360,6,FALSE)</f>
        <v>359591.09</v>
      </c>
      <c r="G225" s="5">
        <f>VLOOKUP(A225,'Detail SFPR'!$A$5:$G$360,7,FALSE)</f>
        <v>138898.6271418462</v>
      </c>
      <c r="H225" s="5">
        <f>VLOOKUP(A225,'Detail SFPR'!$A$5:$H$360,8,FALSE)</f>
        <v>867.84153300000014</v>
      </c>
      <c r="I225" s="5">
        <f>VLOOKUP(A225,'Detail SFPR'!$A$5:$I$360,9,FALSE)</f>
        <v>0</v>
      </c>
      <c r="J225" s="5">
        <f t="shared" si="12"/>
        <v>1798361.2544558318</v>
      </c>
      <c r="K225" s="5">
        <f>VLOOKUP(A225,'Detail SFPR'!$A$5:$M$361,13,FALSE)</f>
        <v>0</v>
      </c>
      <c r="L225" s="5">
        <f>VLOOKUP(A225,'Detail SFPR'!$A$5:$N$360,14,FALSE)</f>
        <v>67829.667600000001</v>
      </c>
      <c r="M225" s="5">
        <f>VLOOKUP(A225,'Detail SFPR'!$A$5:$T$360,20,FALSE)</f>
        <v>0</v>
      </c>
      <c r="N225" s="5">
        <f>VLOOKUP(A225,'Detail SFPR'!$A$5:$U$360,21,FALSE)</f>
        <v>6782.9667600000002</v>
      </c>
      <c r="O225" s="5">
        <f>VLOOKUP(A225,'Detail SFPR'!$A$5:$V$361,22,FALSE)</f>
        <v>165992.45731721583</v>
      </c>
      <c r="P225" s="5">
        <f t="shared" si="15"/>
        <v>2038966.3461330477</v>
      </c>
      <c r="Q225" s="5">
        <f>VLOOKUP(A225,QualitySupport!$A$5:$I$360,9,FALSE)</f>
        <v>0</v>
      </c>
      <c r="R225" s="5">
        <v>0</v>
      </c>
      <c r="S225" s="5">
        <v>0</v>
      </c>
      <c r="T225" s="5">
        <f t="shared" si="13"/>
        <v>0</v>
      </c>
      <c r="U225" s="5">
        <f t="shared" si="14"/>
        <v>2038966.3461330477</v>
      </c>
      <c r="V225" s="5">
        <v>60276.33</v>
      </c>
    </row>
    <row r="226" spans="1:22">
      <c r="A226" t="s">
        <v>580</v>
      </c>
      <c r="B226" t="s">
        <v>1956</v>
      </c>
      <c r="C226" t="s">
        <v>75</v>
      </c>
      <c r="D226" s="12" t="s">
        <v>1070</v>
      </c>
      <c r="E226" s="5">
        <f>VLOOKUP(A226,'Detail SFPR'!$A$5:$E$360,5,FALSE)</f>
        <v>2185068.1038322193</v>
      </c>
      <c r="F226" s="5">
        <f>VLOOKUP(A226,'Detail SFPR'!$A$5:$F$360,6,FALSE)</f>
        <v>134226.95000000001</v>
      </c>
      <c r="G226" s="5">
        <f>VLOOKUP(A226,'Detail SFPR'!$A$5:$G$360,7,FALSE)</f>
        <v>281676.59448205883</v>
      </c>
      <c r="H226" s="5">
        <f>VLOOKUP(A226,'Detail SFPR'!$A$5:$H$360,8,FALSE)</f>
        <v>5198.8075880000006</v>
      </c>
      <c r="I226" s="5">
        <f>VLOOKUP(A226,'Detail SFPR'!$A$5:$I$360,9,FALSE)</f>
        <v>0</v>
      </c>
      <c r="J226" s="5">
        <f t="shared" si="12"/>
        <v>2606170.455902278</v>
      </c>
      <c r="K226" s="5">
        <f>VLOOKUP(A226,'Detail SFPR'!$A$5:$M$361,13,FALSE)</f>
        <v>0</v>
      </c>
      <c r="L226" s="5">
        <f>VLOOKUP(A226,'Detail SFPR'!$A$5:$N$360,14,FALSE)</f>
        <v>105962.78879999999</v>
      </c>
      <c r="M226" s="5">
        <f>VLOOKUP(A226,'Detail SFPR'!$A$5:$T$360,20,FALSE)</f>
        <v>0</v>
      </c>
      <c r="N226" s="5">
        <f>VLOOKUP(A226,'Detail SFPR'!$A$5:$U$360,21,FALSE)</f>
        <v>10596.27888</v>
      </c>
      <c r="O226" s="5">
        <f>VLOOKUP(A226,'Detail SFPR'!$A$5:$V$361,22,FALSE)</f>
        <v>259311.65991881042</v>
      </c>
      <c r="P226" s="5">
        <f t="shared" si="15"/>
        <v>2982041.1835010885</v>
      </c>
      <c r="Q226" s="5">
        <f>VLOOKUP(A226,QualitySupport!$A$5:$I$360,9,FALSE)</f>
        <v>0</v>
      </c>
      <c r="R226" s="5">
        <v>0</v>
      </c>
      <c r="S226" s="5">
        <v>0</v>
      </c>
      <c r="T226" s="5">
        <f t="shared" si="13"/>
        <v>0</v>
      </c>
      <c r="U226" s="5">
        <f t="shared" si="14"/>
        <v>2982041.1835010885</v>
      </c>
      <c r="V226" s="5">
        <v>103341.44</v>
      </c>
    </row>
    <row r="227" spans="1:22">
      <c r="A227" t="s">
        <v>582</v>
      </c>
      <c r="B227" t="s">
        <v>1957</v>
      </c>
      <c r="C227" t="s">
        <v>93</v>
      </c>
      <c r="D227" s="12" t="s">
        <v>1070</v>
      </c>
      <c r="E227" s="5">
        <f>VLOOKUP(A227,'Detail SFPR'!$A$5:$E$360,5,FALSE)</f>
        <v>1353264.1875855243</v>
      </c>
      <c r="F227" s="5">
        <f>VLOOKUP(A227,'Detail SFPR'!$A$5:$F$360,6,FALSE)</f>
        <v>0</v>
      </c>
      <c r="G227" s="5">
        <f>VLOOKUP(A227,'Detail SFPR'!$A$5:$G$360,7,FALSE)</f>
        <v>144499.35855682634</v>
      </c>
      <c r="H227" s="5">
        <f>VLOOKUP(A227,'Detail SFPR'!$A$5:$H$360,8,FALSE)</f>
        <v>171252.08470773962</v>
      </c>
      <c r="I227" s="5">
        <f>VLOOKUP(A227,'Detail SFPR'!$A$5:$I$360,9,FALSE)</f>
        <v>0</v>
      </c>
      <c r="J227" s="5">
        <f t="shared" si="12"/>
        <v>1669015.6308500902</v>
      </c>
      <c r="K227" s="5">
        <f>VLOOKUP(A227,'Detail SFPR'!$A$5:$M$361,13,FALSE)</f>
        <v>183193.66</v>
      </c>
      <c r="L227" s="5">
        <f>VLOOKUP(A227,'Detail SFPR'!$A$5:$N$360,14,FALSE)</f>
        <v>62120.388000000006</v>
      </c>
      <c r="M227" s="5">
        <f>VLOOKUP(A227,'Detail SFPR'!$A$5:$T$360,20,FALSE)</f>
        <v>0</v>
      </c>
      <c r="N227" s="5">
        <f>VLOOKUP(A227,'Detail SFPR'!$A$5:$U$360,21,FALSE)</f>
        <v>6212.0388000000003</v>
      </c>
      <c r="O227" s="5">
        <f>VLOOKUP(A227,'Detail SFPR'!$A$5:$V$361,22,FALSE)</f>
        <v>152020.733971854</v>
      </c>
      <c r="P227" s="5">
        <f t="shared" si="15"/>
        <v>2072562.4516219441</v>
      </c>
      <c r="Q227" s="5">
        <f>VLOOKUP(A227,QualitySupport!$A$5:$I$360,9,FALSE)</f>
        <v>0</v>
      </c>
      <c r="R227" s="5">
        <v>0</v>
      </c>
      <c r="S227" s="5">
        <v>0</v>
      </c>
      <c r="T227" s="5">
        <f t="shared" si="13"/>
        <v>0</v>
      </c>
      <c r="U227" s="5">
        <f t="shared" si="14"/>
        <v>2072562.4516219441</v>
      </c>
      <c r="V227" s="5">
        <v>58753.8</v>
      </c>
    </row>
    <row r="228" spans="1:22">
      <c r="A228" t="s">
        <v>584</v>
      </c>
      <c r="B228" t="s">
        <v>2807</v>
      </c>
      <c r="C228" t="s">
        <v>72</v>
      </c>
      <c r="D228" s="12" t="s">
        <v>1070</v>
      </c>
      <c r="E228" s="5">
        <f>VLOOKUP(A228,'Detail SFPR'!$A$5:$E$360,5,FALSE)</f>
        <v>947577.87804537173</v>
      </c>
      <c r="F228" s="5">
        <f>VLOOKUP(A228,'Detail SFPR'!$A$5:$F$360,6,FALSE)</f>
        <v>77032.14</v>
      </c>
      <c r="G228" s="5">
        <f>VLOOKUP(A228,'Detail SFPR'!$A$5:$G$360,7,FALSE)</f>
        <v>148848.84689271648</v>
      </c>
      <c r="H228" s="5">
        <f>VLOOKUP(A228,'Detail SFPR'!$A$5:$H$360,8,FALSE)</f>
        <v>0</v>
      </c>
      <c r="I228" s="5">
        <f>VLOOKUP(A228,'Detail SFPR'!$A$5:$I$360,9,FALSE)</f>
        <v>269188.57035994704</v>
      </c>
      <c r="J228" s="5">
        <f t="shared" si="12"/>
        <v>1442647.4352980354</v>
      </c>
      <c r="K228" s="5">
        <f>VLOOKUP(A228,'Detail SFPR'!$A$5:$M$361,13,FALSE)</f>
        <v>37441.040000000001</v>
      </c>
      <c r="L228" s="5">
        <f>VLOOKUP(A228,'Detail SFPR'!$A$5:$N$360,14,FALSE)</f>
        <v>40069.229599999999</v>
      </c>
      <c r="M228" s="5">
        <f>VLOOKUP(A228,'Detail SFPR'!$A$5:$T$360,20,FALSE)</f>
        <v>0</v>
      </c>
      <c r="N228" s="5">
        <f>VLOOKUP(A228,'Detail SFPR'!$A$5:$U$360,21,FALSE)</f>
        <v>4006.9229599999999</v>
      </c>
      <c r="O228" s="5">
        <f>VLOOKUP(A228,'Detail SFPR'!$A$5:$V$361,22,FALSE)</f>
        <v>98057.238365586803</v>
      </c>
      <c r="P228" s="5">
        <f t="shared" si="15"/>
        <v>1622221.8662236223</v>
      </c>
      <c r="Q228" s="5">
        <f>VLOOKUP(A228,QualitySupport!$A$5:$I$360,9,FALSE)</f>
        <v>0</v>
      </c>
      <c r="R228" s="5">
        <v>0</v>
      </c>
      <c r="S228" s="5">
        <v>0</v>
      </c>
      <c r="T228" s="5">
        <f t="shared" si="13"/>
        <v>0</v>
      </c>
      <c r="U228" s="5">
        <f t="shared" si="14"/>
        <v>1622221.8662236223</v>
      </c>
      <c r="V228" s="5">
        <v>54747.75</v>
      </c>
    </row>
    <row r="229" spans="1:22">
      <c r="A229" t="s">
        <v>586</v>
      </c>
      <c r="B229" t="s">
        <v>587</v>
      </c>
      <c r="C229" t="s">
        <v>98</v>
      </c>
      <c r="D229" s="12" t="s">
        <v>1070</v>
      </c>
      <c r="E229" s="5">
        <f>VLOOKUP(A229,'Detail SFPR'!$A$5:$E$360,5,FALSE)</f>
        <v>757244.62847743812</v>
      </c>
      <c r="F229" s="5">
        <f>VLOOKUP(A229,'Detail SFPR'!$A$5:$F$360,6,FALSE)</f>
        <v>156355.08000000002</v>
      </c>
      <c r="G229" s="5">
        <f>VLOOKUP(A229,'Detail SFPR'!$A$5:$G$360,7,FALSE)</f>
        <v>115212.92259019762</v>
      </c>
      <c r="H229" s="5">
        <f>VLOOKUP(A229,'Detail SFPR'!$A$5:$H$360,8,FALSE)</f>
        <v>0</v>
      </c>
      <c r="I229" s="5">
        <f>VLOOKUP(A229,'Detail SFPR'!$A$5:$I$360,9,FALSE)</f>
        <v>265208.47186414932</v>
      </c>
      <c r="J229" s="5">
        <f t="shared" si="12"/>
        <v>1294021.1029317852</v>
      </c>
      <c r="K229" s="5">
        <f>VLOOKUP(A229,'Detail SFPR'!$A$5:$M$361,13,FALSE)</f>
        <v>81567.98000000001</v>
      </c>
      <c r="L229" s="5">
        <f>VLOOKUP(A229,'Detail SFPR'!$A$5:$N$360,14,FALSE)</f>
        <v>32870.312400000003</v>
      </c>
      <c r="M229" s="5">
        <f>VLOOKUP(A229,'Detail SFPR'!$A$5:$T$360,20,FALSE)</f>
        <v>0</v>
      </c>
      <c r="N229" s="5">
        <f>VLOOKUP(A229,'Detail SFPR'!$A$5:$U$360,21,FALSE)</f>
        <v>3287.0312400000003</v>
      </c>
      <c r="O229" s="5">
        <f>VLOOKUP(A229,'Detail SFPR'!$A$5:$V$361,22,FALSE)</f>
        <v>80440.080588874203</v>
      </c>
      <c r="P229" s="5">
        <f t="shared" si="15"/>
        <v>1492186.5071606592</v>
      </c>
      <c r="Q229" s="5">
        <f>VLOOKUP(A229,QualitySupport!$A$5:$I$360,9,FALSE)</f>
        <v>0</v>
      </c>
      <c r="R229" s="5">
        <v>0</v>
      </c>
      <c r="S229" s="5">
        <v>0</v>
      </c>
      <c r="T229" s="5">
        <f t="shared" si="13"/>
        <v>0</v>
      </c>
      <c r="U229" s="5">
        <f t="shared" si="14"/>
        <v>1492186.5071606592</v>
      </c>
      <c r="V229" s="5">
        <v>35120.82</v>
      </c>
    </row>
    <row r="230" spans="1:22">
      <c r="A230" t="s">
        <v>588</v>
      </c>
      <c r="B230" t="s">
        <v>1959</v>
      </c>
      <c r="C230" t="s">
        <v>590</v>
      </c>
      <c r="D230" s="12" t="s">
        <v>1070</v>
      </c>
      <c r="E230" s="5">
        <f>VLOOKUP(A230,'Detail SFPR'!$A$5:$E$360,5,FALSE)</f>
        <v>3331382.4999001226</v>
      </c>
      <c r="F230" s="5">
        <f>VLOOKUP(A230,'Detail SFPR'!$A$5:$F$360,6,FALSE)</f>
        <v>652578.75</v>
      </c>
      <c r="G230" s="5">
        <f>VLOOKUP(A230,'Detail SFPR'!$A$5:$G$360,7,FALSE)</f>
        <v>191352.68045089836</v>
      </c>
      <c r="H230" s="5">
        <f>VLOOKUP(A230,'Detail SFPR'!$A$5:$H$360,8,FALSE)</f>
        <v>0</v>
      </c>
      <c r="I230" s="5">
        <f>VLOOKUP(A230,'Detail SFPR'!$A$5:$I$360,9,FALSE)</f>
        <v>1477033.7510077073</v>
      </c>
      <c r="J230" s="5">
        <f t="shared" si="12"/>
        <v>5652347.6813587286</v>
      </c>
      <c r="K230" s="5">
        <f>VLOOKUP(A230,'Detail SFPR'!$A$5:$M$361,13,FALSE)</f>
        <v>0</v>
      </c>
      <c r="L230" s="5">
        <f>VLOOKUP(A230,'Detail SFPR'!$A$5:$N$360,14,FALSE)</f>
        <v>150952.4688</v>
      </c>
      <c r="M230" s="5">
        <f>VLOOKUP(A230,'Detail SFPR'!$A$5:$T$360,20,FALSE)</f>
        <v>0</v>
      </c>
      <c r="N230" s="5">
        <f>VLOOKUP(A230,'Detail SFPR'!$A$5:$U$360,21,FALSE)</f>
        <v>15095.246879999999</v>
      </c>
      <c r="O230" s="5">
        <f>VLOOKUP(A230,'Detail SFPR'!$A$5:$V$361,22,FALSE)</f>
        <v>369410.20236125041</v>
      </c>
      <c r="P230" s="5">
        <f t="shared" si="15"/>
        <v>6187805.5993999792</v>
      </c>
      <c r="Q230" s="5">
        <f>VLOOKUP(A230,QualitySupport!$A$5:$I$360,9,FALSE)</f>
        <v>0</v>
      </c>
      <c r="R230" s="5">
        <v>0</v>
      </c>
      <c r="S230" s="5">
        <v>0</v>
      </c>
      <c r="T230" s="5">
        <f t="shared" si="13"/>
        <v>0</v>
      </c>
      <c r="U230" s="5">
        <f t="shared" si="14"/>
        <v>6187805.5993999792</v>
      </c>
      <c r="V230" s="5">
        <v>112902.39999999999</v>
      </c>
    </row>
    <row r="231" spans="1:22">
      <c r="A231" t="s">
        <v>591</v>
      </c>
      <c r="B231" t="s">
        <v>1960</v>
      </c>
      <c r="C231" t="s">
        <v>555</v>
      </c>
      <c r="D231" s="12" t="s">
        <v>1070</v>
      </c>
      <c r="E231" s="5">
        <f>VLOOKUP(A231,'Detail SFPR'!$A$5:$E$360,5,FALSE)</f>
        <v>8550789.63998379</v>
      </c>
      <c r="F231" s="5">
        <f>VLOOKUP(A231,'Detail SFPR'!$A$5:$F$360,6,FALSE)</f>
        <v>1708749.13</v>
      </c>
      <c r="G231" s="5">
        <f>VLOOKUP(A231,'Detail SFPR'!$A$5:$G$360,7,FALSE)</f>
        <v>532676.52649270114</v>
      </c>
      <c r="H231" s="5">
        <f>VLOOKUP(A231,'Detail SFPR'!$A$5:$H$360,8,FALSE)</f>
        <v>6066.6491210000004</v>
      </c>
      <c r="I231" s="5">
        <f>VLOOKUP(A231,'Detail SFPR'!$A$5:$I$360,9,FALSE)</f>
        <v>3263616.5256754789</v>
      </c>
      <c r="J231" s="5">
        <f t="shared" si="12"/>
        <v>14061898.471272971</v>
      </c>
      <c r="K231" s="5">
        <f>VLOOKUP(A231,'Detail SFPR'!$A$5:$M$361,13,FALSE)</f>
        <v>0</v>
      </c>
      <c r="L231" s="5">
        <f>VLOOKUP(A231,'Detail SFPR'!$A$5:$N$360,14,FALSE)</f>
        <v>379010.61600000004</v>
      </c>
      <c r="M231" s="5">
        <f>VLOOKUP(A231,'Detail SFPR'!$A$5:$T$360,20,FALSE)</f>
        <v>0</v>
      </c>
      <c r="N231" s="5">
        <f>VLOOKUP(A231,'Detail SFPR'!$A$5:$U$360,21,FALSE)</f>
        <v>37901.061600000001</v>
      </c>
      <c r="O231" s="5">
        <f>VLOOKUP(A231,'Detail SFPR'!$A$5:$V$361,22,FALSE)</f>
        <v>927513.07392742811</v>
      </c>
      <c r="P231" s="5">
        <f t="shared" si="15"/>
        <v>15406323.2228004</v>
      </c>
      <c r="Q231" s="5">
        <f>VLOOKUP(A231,QualitySupport!$A$5:$I$360,9,FALSE)</f>
        <v>0</v>
      </c>
      <c r="R231" s="5">
        <v>0</v>
      </c>
      <c r="S231" s="5">
        <v>0</v>
      </c>
      <c r="T231" s="5">
        <f t="shared" si="13"/>
        <v>0</v>
      </c>
      <c r="U231" s="5">
        <f t="shared" si="14"/>
        <v>15406323.2228004</v>
      </c>
      <c r="V231" s="5">
        <v>289924.84999999998</v>
      </c>
    </row>
    <row r="232" spans="1:22">
      <c r="A232" t="s">
        <v>593</v>
      </c>
      <c r="B232" t="s">
        <v>594</v>
      </c>
      <c r="C232" t="s">
        <v>108</v>
      </c>
      <c r="D232" s="12" t="s">
        <v>1070</v>
      </c>
      <c r="E232" s="5">
        <f>VLOOKUP(A232,'Detail SFPR'!$A$5:$E$360,5,FALSE)</f>
        <v>1171215.1794557818</v>
      </c>
      <c r="F232" s="5">
        <f>VLOOKUP(A232,'Detail SFPR'!$A$5:$F$360,6,FALSE)</f>
        <v>164107.89000000001</v>
      </c>
      <c r="G232" s="5">
        <f>VLOOKUP(A232,'Detail SFPR'!$A$5:$G$360,7,FALSE)</f>
        <v>129665.96182167332</v>
      </c>
      <c r="H232" s="5">
        <f>VLOOKUP(A232,'Detail SFPR'!$A$5:$H$360,8,FALSE)</f>
        <v>1299.7018970000001</v>
      </c>
      <c r="I232" s="5">
        <f>VLOOKUP(A232,'Detail SFPR'!$A$5:$I$360,9,FALSE)</f>
        <v>0</v>
      </c>
      <c r="J232" s="5">
        <f t="shared" si="12"/>
        <v>1466288.7331744554</v>
      </c>
      <c r="K232" s="5">
        <f>VLOOKUP(A232,'Detail SFPR'!$A$5:$M$361,13,FALSE)</f>
        <v>0</v>
      </c>
      <c r="L232" s="5">
        <f>VLOOKUP(A232,'Detail SFPR'!$A$5:$N$360,14,FALSE)</f>
        <v>56491.411999999989</v>
      </c>
      <c r="M232" s="5">
        <f>VLOOKUP(A232,'Detail SFPR'!$A$5:$T$360,20,FALSE)</f>
        <v>0</v>
      </c>
      <c r="N232" s="5">
        <f>VLOOKUP(A232,'Detail SFPR'!$A$5:$U$360,21,FALSE)</f>
        <v>5649.1411999999991</v>
      </c>
      <c r="O232" s="5">
        <f>VLOOKUP(A232,'Detail SFPR'!$A$5:$V$361,22,FALSE)</f>
        <v>138245.52923504598</v>
      </c>
      <c r="P232" s="5">
        <f t="shared" si="15"/>
        <v>1666674.8156095012</v>
      </c>
      <c r="Q232" s="5">
        <f>VLOOKUP(A232,QualitySupport!$A$5:$I$360,9,FALSE)</f>
        <v>0</v>
      </c>
      <c r="R232" s="5">
        <v>0</v>
      </c>
      <c r="S232" s="5">
        <v>0</v>
      </c>
      <c r="T232" s="5">
        <f t="shared" si="13"/>
        <v>0</v>
      </c>
      <c r="U232" s="5">
        <f t="shared" si="14"/>
        <v>1666674.8156095012</v>
      </c>
      <c r="V232" s="5">
        <v>49415.29</v>
      </c>
    </row>
    <row r="233" spans="1:22">
      <c r="A233" t="s">
        <v>596</v>
      </c>
      <c r="B233" t="s">
        <v>1961</v>
      </c>
      <c r="C233" t="s">
        <v>68</v>
      </c>
      <c r="D233" s="12" t="s">
        <v>1070</v>
      </c>
      <c r="E233" s="5">
        <f>VLOOKUP(A233,'Detail SFPR'!$A$5:$E$360,5,FALSE)</f>
        <v>3107312.2548517673</v>
      </c>
      <c r="F233" s="5">
        <f>VLOOKUP(A233,'Detail SFPR'!$A$5:$F$360,6,FALSE)</f>
        <v>300379.19</v>
      </c>
      <c r="G233" s="5">
        <f>VLOOKUP(A233,'Detail SFPR'!$A$5:$G$360,7,FALSE)</f>
        <v>299868.538391051</v>
      </c>
      <c r="H233" s="5">
        <f>VLOOKUP(A233,'Detail SFPR'!$A$5:$H$360,8,FALSE)</f>
        <v>0</v>
      </c>
      <c r="I233" s="5">
        <f>VLOOKUP(A233,'Detail SFPR'!$A$5:$I$360,9,FALSE)</f>
        <v>0</v>
      </c>
      <c r="J233" s="5">
        <f t="shared" si="12"/>
        <v>3707559.9832428182</v>
      </c>
      <c r="K233" s="5">
        <f>VLOOKUP(A233,'Detail SFPR'!$A$5:$M$361,13,FALSE)</f>
        <v>398479.64</v>
      </c>
      <c r="L233" s="5">
        <f>VLOOKUP(A233,'Detail SFPR'!$A$5:$N$360,14,FALSE)</f>
        <v>152491.72080000001</v>
      </c>
      <c r="M233" s="5">
        <f>VLOOKUP(A233,'Detail SFPR'!$A$5:$T$360,20,FALSE)</f>
        <v>0</v>
      </c>
      <c r="N233" s="5">
        <f>VLOOKUP(A233,'Detail SFPR'!$A$5:$U$360,21,FALSE)</f>
        <v>15249.17208</v>
      </c>
      <c r="O233" s="5">
        <f>VLOOKUP(A233,'Detail SFPR'!$A$5:$V$361,22,FALSE)</f>
        <v>373177.05292901641</v>
      </c>
      <c r="P233" s="5">
        <f t="shared" si="15"/>
        <v>4646957.5690518348</v>
      </c>
      <c r="Q233" s="5">
        <f>VLOOKUP(A233,QualitySupport!$A$5:$I$360,9,FALSE)</f>
        <v>0</v>
      </c>
      <c r="R233" s="5">
        <v>0</v>
      </c>
      <c r="S233" s="5">
        <v>0</v>
      </c>
      <c r="T233" s="5">
        <f t="shared" si="13"/>
        <v>0</v>
      </c>
      <c r="U233" s="5">
        <f t="shared" si="14"/>
        <v>4646957.5690518348</v>
      </c>
      <c r="V233" s="5">
        <v>133301.17000000001</v>
      </c>
    </row>
    <row r="234" spans="1:22">
      <c r="A234" t="s">
        <v>598</v>
      </c>
      <c r="B234" t="s">
        <v>599</v>
      </c>
      <c r="C234" t="s">
        <v>111</v>
      </c>
      <c r="D234" s="12" t="s">
        <v>1070</v>
      </c>
      <c r="E234" s="5">
        <f>VLOOKUP(A234,'Detail SFPR'!$A$5:$E$360,5,FALSE)</f>
        <v>1309713.081277401</v>
      </c>
      <c r="F234" s="5">
        <f>VLOOKUP(A234,'Detail SFPR'!$A$5:$F$360,6,FALSE)</f>
        <v>107744.95999999999</v>
      </c>
      <c r="G234" s="5">
        <f>VLOOKUP(A234,'Detail SFPR'!$A$5:$G$360,7,FALSE)</f>
        <v>148836.01980180296</v>
      </c>
      <c r="H234" s="5">
        <f>VLOOKUP(A234,'Detail SFPR'!$A$5:$H$360,8,FALSE)</f>
        <v>0</v>
      </c>
      <c r="I234" s="5">
        <f>VLOOKUP(A234,'Detail SFPR'!$A$5:$I$360,9,FALSE)</f>
        <v>0</v>
      </c>
      <c r="J234" s="5">
        <f t="shared" si="12"/>
        <v>1566294.0610792038</v>
      </c>
      <c r="K234" s="5">
        <f>VLOOKUP(A234,'Detail SFPR'!$A$5:$M$361,13,FALSE)</f>
        <v>0</v>
      </c>
      <c r="L234" s="5">
        <f>VLOOKUP(A234,'Detail SFPR'!$A$5:$N$360,14,FALSE)</f>
        <v>62437.426800000001</v>
      </c>
      <c r="M234" s="5">
        <f>VLOOKUP(A234,'Detail SFPR'!$A$5:$T$360,20,FALSE)</f>
        <v>0</v>
      </c>
      <c r="N234" s="5">
        <f>VLOOKUP(A234,'Detail SFPR'!$A$5:$U$360,21,FALSE)</f>
        <v>6243.7426800000003</v>
      </c>
      <c r="O234" s="5">
        <f>VLOOKUP(A234,'Detail SFPR'!$A$5:$V$361,22,FALSE)</f>
        <v>152796.5898965394</v>
      </c>
      <c r="P234" s="5">
        <f t="shared" si="15"/>
        <v>1787771.8204557432</v>
      </c>
      <c r="Q234" s="5">
        <f>VLOOKUP(A234,QualitySupport!$A$5:$I$360,9,FALSE)</f>
        <v>0</v>
      </c>
      <c r="R234" s="5">
        <v>0</v>
      </c>
      <c r="S234" s="5">
        <v>0</v>
      </c>
      <c r="T234" s="5">
        <f t="shared" si="13"/>
        <v>0</v>
      </c>
      <c r="U234" s="5">
        <f t="shared" si="14"/>
        <v>1787771.8204557432</v>
      </c>
      <c r="V234" s="5">
        <v>60828.639999999999</v>
      </c>
    </row>
    <row r="235" spans="1:22">
      <c r="A235" t="s">
        <v>600</v>
      </c>
      <c r="B235" t="s">
        <v>1962</v>
      </c>
      <c r="C235" t="s">
        <v>68</v>
      </c>
      <c r="D235" s="12" t="s">
        <v>1070</v>
      </c>
      <c r="E235" s="5">
        <f>VLOOKUP(A235,'Detail SFPR'!$A$5:$E$360,5,FALSE)</f>
        <v>3473304.5191402603</v>
      </c>
      <c r="F235" s="5">
        <f>VLOOKUP(A235,'Detail SFPR'!$A$5:$F$360,6,FALSE)</f>
        <v>457374.82999999996</v>
      </c>
      <c r="G235" s="5">
        <f>VLOOKUP(A235,'Detail SFPR'!$A$5:$G$360,7,FALSE)</f>
        <v>218666.966214149</v>
      </c>
      <c r="H235" s="5">
        <f>VLOOKUP(A235,'Detail SFPR'!$A$5:$H$360,8,FALSE)</f>
        <v>0</v>
      </c>
      <c r="I235" s="5">
        <f>VLOOKUP(A235,'Detail SFPR'!$A$5:$I$360,9,FALSE)</f>
        <v>0</v>
      </c>
      <c r="J235" s="5">
        <f t="shared" si="12"/>
        <v>4149346.3153544092</v>
      </c>
      <c r="K235" s="5">
        <f>VLOOKUP(A235,'Detail SFPR'!$A$5:$M$361,13,FALSE)</f>
        <v>256738.56</v>
      </c>
      <c r="L235" s="5">
        <f>VLOOKUP(A235,'Detail SFPR'!$A$5:$N$360,14,FALSE)</f>
        <v>168886.64319999999</v>
      </c>
      <c r="M235" s="5">
        <f>VLOOKUP(A235,'Detail SFPR'!$A$5:$T$360,20,FALSE)</f>
        <v>0</v>
      </c>
      <c r="N235" s="5">
        <f>VLOOKUP(A235,'Detail SFPR'!$A$5:$U$360,21,FALSE)</f>
        <v>16888.66432</v>
      </c>
      <c r="O235" s="5">
        <f>VLOOKUP(A235,'Detail SFPR'!$A$5:$V$361,22,FALSE)</f>
        <v>413298.63324914564</v>
      </c>
      <c r="P235" s="5">
        <f t="shared" si="15"/>
        <v>5005158.8161235554</v>
      </c>
      <c r="Q235" s="5">
        <f>VLOOKUP(A235,QualitySupport!$A$5:$I$360,9,FALSE)</f>
        <v>0</v>
      </c>
      <c r="R235" s="5">
        <v>0</v>
      </c>
      <c r="S235" s="5">
        <v>0</v>
      </c>
      <c r="T235" s="5">
        <f t="shared" si="13"/>
        <v>0</v>
      </c>
      <c r="U235" s="5">
        <f t="shared" si="14"/>
        <v>5005158.8161235554</v>
      </c>
      <c r="V235" s="5">
        <v>124927.16</v>
      </c>
    </row>
    <row r="236" spans="1:22">
      <c r="A236" t="s">
        <v>602</v>
      </c>
      <c r="B236" t="s">
        <v>603</v>
      </c>
      <c r="C236" t="s">
        <v>75</v>
      </c>
      <c r="D236" s="12" t="s">
        <v>1070</v>
      </c>
      <c r="E236" s="5">
        <f>VLOOKUP(A236,'Detail SFPR'!$A$5:$E$360,5,FALSE)</f>
        <v>7722870.12562971</v>
      </c>
      <c r="F236" s="5">
        <f>VLOOKUP(A236,'Detail SFPR'!$A$5:$F$360,6,FALSE)</f>
        <v>414767.71773199999</v>
      </c>
      <c r="G236" s="5">
        <f>VLOOKUP(A236,'Detail SFPR'!$A$5:$G$360,7,FALSE)</f>
        <v>2649.7783689063494</v>
      </c>
      <c r="H236" s="5">
        <f>VLOOKUP(A236,'Detail SFPR'!$A$5:$H$360,8,FALSE)</f>
        <v>13877.222917999999</v>
      </c>
      <c r="I236" s="5">
        <f>VLOOKUP(A236,'Detail SFPR'!$A$5:$I$360,9,FALSE)</f>
        <v>0</v>
      </c>
      <c r="J236" s="5">
        <f t="shared" si="12"/>
        <v>8154164.8446486164</v>
      </c>
      <c r="K236" s="5">
        <f>VLOOKUP(A236,'Detail SFPR'!$A$5:$M$361,13,FALSE)</f>
        <v>0</v>
      </c>
      <c r="L236" s="5">
        <f>VLOOKUP(A236,'Detail SFPR'!$A$5:$N$360,14,FALSE)</f>
        <v>379804.92239999998</v>
      </c>
      <c r="M236" s="5">
        <f>VLOOKUP(A236,'Detail SFPR'!$A$5:$T$360,20,FALSE)</f>
        <v>0</v>
      </c>
      <c r="N236" s="5">
        <f>VLOOKUP(A236,'Detail SFPR'!$A$5:$U$360,21,FALSE)</f>
        <v>37980.49224</v>
      </c>
      <c r="O236" s="5">
        <f>VLOOKUP(A236,'Detail SFPR'!$A$5:$V$361,22,FALSE)</f>
        <v>929456.89697512926</v>
      </c>
      <c r="P236" s="5">
        <f t="shared" si="15"/>
        <v>9501407.1562637463</v>
      </c>
      <c r="Q236" s="5">
        <f>VLOOKUP(A236,QualitySupport!$A$5:$I$360,9,FALSE)</f>
        <v>0</v>
      </c>
      <c r="R236" s="5">
        <v>0</v>
      </c>
      <c r="S236" s="5">
        <v>0</v>
      </c>
      <c r="T236" s="5">
        <f t="shared" si="13"/>
        <v>0</v>
      </c>
      <c r="U236" s="5">
        <f t="shared" si="14"/>
        <v>9501407.1562637463</v>
      </c>
      <c r="V236" s="5">
        <v>299338.57</v>
      </c>
    </row>
    <row r="237" spans="1:22">
      <c r="A237" t="s">
        <v>1964</v>
      </c>
      <c r="B237" t="s">
        <v>1965</v>
      </c>
      <c r="C237" t="s">
        <v>324</v>
      </c>
      <c r="D237" s="12" t="s">
        <v>807</v>
      </c>
      <c r="E237" s="5">
        <f>VLOOKUP(A237,'Detail SFPR'!$A$5:$E$360,5,FALSE)</f>
        <v>1626612.1146080829</v>
      </c>
      <c r="F237" s="5">
        <f>VLOOKUP(A237,'Detail SFPR'!$A$5:$F$360,6,FALSE)</f>
        <v>301262.41000000003</v>
      </c>
      <c r="G237" s="5">
        <f>VLOOKUP(A237,'Detail SFPR'!$A$5:$G$360,7,FALSE)</f>
        <v>12843.597737072245</v>
      </c>
      <c r="H237" s="5">
        <f>VLOOKUP(A237,'Detail SFPR'!$A$5:$H$360,8,FALSE)</f>
        <v>0</v>
      </c>
      <c r="I237" s="5">
        <f>VLOOKUP(A237,'Detail SFPR'!$A$5:$I$360,9,FALSE)</f>
        <v>83608.454465996096</v>
      </c>
      <c r="J237" s="5">
        <f t="shared" si="12"/>
        <v>2024326.5768111513</v>
      </c>
      <c r="K237" s="5">
        <f>VLOOKUP(A237,'Detail SFPR'!$A$5:$M$361,13,FALSE)</f>
        <v>0</v>
      </c>
      <c r="L237" s="5">
        <f>VLOOKUP(A237,'Detail SFPR'!$A$5:$N$360,14,FALSE)</f>
        <v>0</v>
      </c>
      <c r="M237" s="5">
        <f>VLOOKUP(A237,'Detail SFPR'!$A$5:$T$360,20,FALSE)</f>
        <v>0</v>
      </c>
      <c r="N237" s="5">
        <f>VLOOKUP(A237,'Detail SFPR'!$A$5:$U$360,21,FALSE)</f>
        <v>8153.0853999999999</v>
      </c>
      <c r="O237" s="5">
        <f>VLOOKUP(A237,'Detail SFPR'!$A$5:$V$361,22,FALSE)</f>
        <v>199521.939019957</v>
      </c>
      <c r="P237" s="5">
        <f t="shared" si="15"/>
        <v>2232001.6012311084</v>
      </c>
      <c r="Q237" s="5">
        <f>VLOOKUP(A237,QualitySupport!$A$5:$I$360,9,FALSE)</f>
        <v>0</v>
      </c>
      <c r="R237" s="5">
        <v>0</v>
      </c>
      <c r="S237" s="5">
        <v>0</v>
      </c>
      <c r="T237" s="5">
        <f t="shared" si="13"/>
        <v>0</v>
      </c>
      <c r="U237" s="5">
        <f t="shared" si="14"/>
        <v>2232001.6012311084</v>
      </c>
      <c r="V237" s="5">
        <v>88161.41</v>
      </c>
    </row>
    <row r="238" spans="1:22">
      <c r="A238" t="s">
        <v>606</v>
      </c>
      <c r="B238" t="s">
        <v>607</v>
      </c>
      <c r="C238" t="s">
        <v>75</v>
      </c>
      <c r="D238" s="12" t="s">
        <v>1070</v>
      </c>
      <c r="E238" s="5">
        <f>VLOOKUP(A238,'Detail SFPR'!$A$5:$E$360,5,FALSE)</f>
        <v>8569841.3532691486</v>
      </c>
      <c r="F238" s="5">
        <f>VLOOKUP(A238,'Detail SFPR'!$A$5:$F$360,6,FALSE)</f>
        <v>873916.63546399993</v>
      </c>
      <c r="G238" s="5">
        <f>VLOOKUP(A238,'Detail SFPR'!$A$5:$G$360,7,FALSE)</f>
        <v>849699.55167567777</v>
      </c>
      <c r="H238" s="5">
        <f>VLOOKUP(A238,'Detail SFPR'!$A$5:$H$360,8,FALSE)</f>
        <v>398415.24706984736</v>
      </c>
      <c r="I238" s="5">
        <f>VLOOKUP(A238,'Detail SFPR'!$A$5:$I$360,9,FALSE)</f>
        <v>0</v>
      </c>
      <c r="J238" s="5">
        <f t="shared" si="12"/>
        <v>10691872.787478672</v>
      </c>
      <c r="K238" s="5">
        <f>VLOOKUP(A238,'Detail SFPR'!$A$5:$M$361,13,FALSE)</f>
        <v>803645.18</v>
      </c>
      <c r="L238" s="5">
        <f>VLOOKUP(A238,'Detail SFPR'!$A$5:$N$360,14,FALSE)</f>
        <v>422410.54599999997</v>
      </c>
      <c r="M238" s="5">
        <f>VLOOKUP(A238,'Detail SFPR'!$A$5:$T$360,20,FALSE)</f>
        <v>0</v>
      </c>
      <c r="N238" s="5">
        <f>VLOOKUP(A238,'Detail SFPR'!$A$5:$U$360,21,FALSE)</f>
        <v>42241.054599999996</v>
      </c>
      <c r="O238" s="5">
        <f>VLOOKUP(A238,'Detail SFPR'!$A$5:$V$361,22,FALSE)</f>
        <v>1033721.187323743</v>
      </c>
      <c r="P238" s="5">
        <f t="shared" si="15"/>
        <v>12993890.755402416</v>
      </c>
      <c r="Q238" s="5">
        <f>VLOOKUP(A238,QualitySupport!$A$5:$I$360,9,FALSE)</f>
        <v>0</v>
      </c>
      <c r="R238" s="5">
        <v>0</v>
      </c>
      <c r="S238" s="5">
        <v>0</v>
      </c>
      <c r="T238" s="5">
        <f t="shared" si="13"/>
        <v>0</v>
      </c>
      <c r="U238" s="5">
        <f t="shared" si="14"/>
        <v>12993890.755402416</v>
      </c>
      <c r="V238" s="5">
        <v>393497.58</v>
      </c>
    </row>
    <row r="239" spans="1:22">
      <c r="A239" t="s">
        <v>608</v>
      </c>
      <c r="B239" t="s">
        <v>609</v>
      </c>
      <c r="C239" t="s">
        <v>93</v>
      </c>
      <c r="D239" s="12" t="s">
        <v>1070</v>
      </c>
      <c r="E239" s="5">
        <f>VLOOKUP(A239,'Detail SFPR'!$A$5:$E$360,5,FALSE)</f>
        <v>1030305.0436019727</v>
      </c>
      <c r="F239" s="5">
        <f>VLOOKUP(A239,'Detail SFPR'!$A$5:$F$360,6,FALSE)</f>
        <v>68969.3</v>
      </c>
      <c r="G239" s="5">
        <f>VLOOKUP(A239,'Detail SFPR'!$A$5:$G$360,7,FALSE)</f>
        <v>65865.57676741865</v>
      </c>
      <c r="H239" s="5">
        <f>VLOOKUP(A239,'Detail SFPR'!$A$5:$H$360,8,FALSE)</f>
        <v>70102.463217681623</v>
      </c>
      <c r="I239" s="5">
        <f>VLOOKUP(A239,'Detail SFPR'!$A$5:$I$360,9,FALSE)</f>
        <v>0</v>
      </c>
      <c r="J239" s="5">
        <f t="shared" si="12"/>
        <v>1235242.3835870731</v>
      </c>
      <c r="K239" s="5">
        <f>VLOOKUP(A239,'Detail SFPR'!$A$5:$M$361,13,FALSE)</f>
        <v>0</v>
      </c>
      <c r="L239" s="5">
        <f>VLOOKUP(A239,'Detail SFPR'!$A$5:$N$360,14,FALSE)</f>
        <v>53766.873199999995</v>
      </c>
      <c r="M239" s="5">
        <f>VLOOKUP(A239,'Detail SFPR'!$A$5:$T$360,20,FALSE)</f>
        <v>0</v>
      </c>
      <c r="N239" s="5">
        <f>VLOOKUP(A239,'Detail SFPR'!$A$5:$U$360,21,FALSE)</f>
        <v>5376.68732</v>
      </c>
      <c r="O239" s="5">
        <f>VLOOKUP(A239,'Detail SFPR'!$A$5:$V$361,22,FALSE)</f>
        <v>131578.0501441106</v>
      </c>
      <c r="P239" s="5">
        <f t="shared" si="15"/>
        <v>1425963.9942511837</v>
      </c>
      <c r="Q239" s="5">
        <f>VLOOKUP(A239,QualitySupport!$A$5:$I$360,9,FALSE)</f>
        <v>0</v>
      </c>
      <c r="R239" s="5">
        <v>0</v>
      </c>
      <c r="S239" s="5">
        <v>0</v>
      </c>
      <c r="T239" s="5">
        <f t="shared" si="13"/>
        <v>0</v>
      </c>
      <c r="U239" s="5">
        <f t="shared" si="14"/>
        <v>1425963.9942511837</v>
      </c>
      <c r="V239" s="5">
        <v>36145.83</v>
      </c>
    </row>
    <row r="240" spans="1:22">
      <c r="A240" t="s">
        <v>610</v>
      </c>
      <c r="B240" t="s">
        <v>611</v>
      </c>
      <c r="C240" t="s">
        <v>80</v>
      </c>
      <c r="D240" s="12" t="s">
        <v>1070</v>
      </c>
      <c r="E240" s="5">
        <f>VLOOKUP(A240,'Detail SFPR'!$A$5:$E$360,5,FALSE)</f>
        <v>826721.20536237257</v>
      </c>
      <c r="F240" s="5">
        <f>VLOOKUP(A240,'Detail SFPR'!$A$5:$F$360,6,FALSE)</f>
        <v>9457.85</v>
      </c>
      <c r="G240" s="5">
        <f>VLOOKUP(A240,'Detail SFPR'!$A$5:$G$360,7,FALSE)</f>
        <v>21090.304671134854</v>
      </c>
      <c r="H240" s="5">
        <f>VLOOKUP(A240,'Detail SFPR'!$A$5:$H$360,8,FALSE)</f>
        <v>0</v>
      </c>
      <c r="I240" s="5">
        <f>VLOOKUP(A240,'Detail SFPR'!$A$5:$I$360,9,FALSE)</f>
        <v>0</v>
      </c>
      <c r="J240" s="5">
        <f t="shared" si="12"/>
        <v>857269.36003350734</v>
      </c>
      <c r="K240" s="5">
        <f>VLOOKUP(A240,'Detail SFPR'!$A$5:$M$361,13,FALSE)</f>
        <v>0</v>
      </c>
      <c r="L240" s="5">
        <f>VLOOKUP(A240,'Detail SFPR'!$A$5:$N$360,14,FALSE)</f>
        <v>38326.2376</v>
      </c>
      <c r="M240" s="5">
        <f>VLOOKUP(A240,'Detail SFPR'!$A$5:$T$360,20,FALSE)</f>
        <v>0</v>
      </c>
      <c r="N240" s="5">
        <f>VLOOKUP(A240,'Detail SFPR'!$A$5:$U$360,21,FALSE)</f>
        <v>3832.6237600000004</v>
      </c>
      <c r="O240" s="5">
        <f>VLOOKUP(A240,'Detail SFPR'!$A$5:$V$361,22,FALSE)</f>
        <v>93791.796186650798</v>
      </c>
      <c r="P240" s="5">
        <f t="shared" si="15"/>
        <v>993220.01758015808</v>
      </c>
      <c r="Q240" s="5">
        <f>VLOOKUP(A240,QualitySupport!$A$5:$I$360,9,FALSE)</f>
        <v>0</v>
      </c>
      <c r="R240" s="5">
        <v>0</v>
      </c>
      <c r="S240" s="5">
        <v>0</v>
      </c>
      <c r="T240" s="5">
        <f t="shared" si="13"/>
        <v>0</v>
      </c>
      <c r="U240" s="5">
        <f t="shared" si="14"/>
        <v>993220.01758015808</v>
      </c>
      <c r="V240" s="5">
        <v>29860.09</v>
      </c>
    </row>
    <row r="241" spans="1:22">
      <c r="A241" t="s">
        <v>612</v>
      </c>
      <c r="B241" t="s">
        <v>613</v>
      </c>
      <c r="C241" t="s">
        <v>80</v>
      </c>
      <c r="D241" s="12" t="s">
        <v>1070</v>
      </c>
      <c r="E241" s="5">
        <f>VLOOKUP(A241,'Detail SFPR'!$A$5:$E$360,5,FALSE)</f>
        <v>503531.29528493655</v>
      </c>
      <c r="F241" s="5">
        <f>VLOOKUP(A241,'Detail SFPR'!$A$5:$F$360,6,FALSE)</f>
        <v>0</v>
      </c>
      <c r="G241" s="5">
        <f>VLOOKUP(A241,'Detail SFPR'!$A$5:$G$360,7,FALSE)</f>
        <v>13106.353321599432</v>
      </c>
      <c r="H241" s="5">
        <f>VLOOKUP(A241,'Detail SFPR'!$A$5:$H$360,8,FALSE)</f>
        <v>1299.7018970000001</v>
      </c>
      <c r="I241" s="5">
        <f>VLOOKUP(A241,'Detail SFPR'!$A$5:$I$360,9,FALSE)</f>
        <v>0</v>
      </c>
      <c r="J241" s="5">
        <f t="shared" si="12"/>
        <v>517937.350503536</v>
      </c>
      <c r="K241" s="5">
        <f>VLOOKUP(A241,'Detail SFPR'!$A$5:$M$361,13,FALSE)</f>
        <v>0</v>
      </c>
      <c r="L241" s="5">
        <f>VLOOKUP(A241,'Detail SFPR'!$A$5:$N$360,14,FALSE)</f>
        <v>22811.627200000003</v>
      </c>
      <c r="M241" s="5">
        <f>VLOOKUP(A241,'Detail SFPR'!$A$5:$T$360,20,FALSE)</f>
        <v>0</v>
      </c>
      <c r="N241" s="5">
        <f>VLOOKUP(A241,'Detail SFPR'!$A$5:$U$360,21,FALSE)</f>
        <v>2281.1627200000003</v>
      </c>
      <c r="O241" s="5">
        <f>VLOOKUP(A241,'Detail SFPR'!$A$5:$V$361,22,FALSE)</f>
        <v>55824.511431517603</v>
      </c>
      <c r="P241" s="5">
        <f t="shared" si="15"/>
        <v>598854.65185505361</v>
      </c>
      <c r="Q241" s="5">
        <f>VLOOKUP(A241,QualitySupport!$A$5:$I$360,9,FALSE)</f>
        <v>0</v>
      </c>
      <c r="R241" s="5">
        <v>0</v>
      </c>
      <c r="S241" s="5">
        <v>0</v>
      </c>
      <c r="T241" s="5">
        <f t="shared" si="13"/>
        <v>0</v>
      </c>
      <c r="U241" s="5">
        <f t="shared" si="14"/>
        <v>598854.65185505361</v>
      </c>
      <c r="V241" s="5">
        <v>19981.46</v>
      </c>
    </row>
    <row r="242" spans="1:22">
      <c r="A242" t="s">
        <v>614</v>
      </c>
      <c r="B242" t="s">
        <v>615</v>
      </c>
      <c r="C242" t="s">
        <v>80</v>
      </c>
      <c r="D242" s="12" t="s">
        <v>1823</v>
      </c>
      <c r="E242" s="5">
        <f>VLOOKUP(A242,'Detail SFPR'!$A$5:$E$360,5,FALSE)</f>
        <v>11207795.84545245</v>
      </c>
      <c r="F242" s="5">
        <f>VLOOKUP(A242,'Detail SFPR'!$A$5:$F$360,6,FALSE)</f>
        <v>2369336.7599999998</v>
      </c>
      <c r="G242" s="5">
        <f>VLOOKUP(A242,'Detail SFPR'!$A$5:$G$360,7,FALSE)</f>
        <v>0</v>
      </c>
      <c r="H242" s="5">
        <f>VLOOKUP(A242,'Detail SFPR'!$A$5:$H$360,8,FALSE)</f>
        <v>33448.08045322141</v>
      </c>
      <c r="I242" s="5">
        <f>VLOOKUP(A242,'Detail SFPR'!$A$5:$I$360,9,FALSE)</f>
        <v>399039.87752349908</v>
      </c>
      <c r="J242" s="5">
        <f t="shared" si="12"/>
        <v>14009620.563429169</v>
      </c>
      <c r="K242" s="5">
        <f>VLOOKUP(A242,'Detail SFPR'!$A$5:$M$361,13,FALSE)</f>
        <v>0</v>
      </c>
      <c r="L242" s="5">
        <f>VLOOKUP(A242,'Detail SFPR'!$A$5:$N$360,14,FALSE)</f>
        <v>0</v>
      </c>
      <c r="M242" s="5">
        <f>VLOOKUP(A242,'Detail SFPR'!$A$5:$T$360,20,FALSE)</f>
        <v>0</v>
      </c>
      <c r="N242" s="5">
        <f>VLOOKUP(A242,'Detail SFPR'!$A$5:$U$360,21,FALSE)</f>
        <v>56896.366520000003</v>
      </c>
      <c r="O242" s="5">
        <f>VLOOKUP(A242,'Detail SFPR'!$A$5:$V$361,22,FALSE)</f>
        <v>34809.133028523669</v>
      </c>
      <c r="P242" s="5">
        <f t="shared" si="15"/>
        <v>14101326.062977694</v>
      </c>
      <c r="Q242" s="5">
        <f>VLOOKUP(A242,QualitySupport!$A$5:$I$360,9,FALSE)</f>
        <v>0</v>
      </c>
      <c r="R242" s="5">
        <v>0</v>
      </c>
      <c r="S242" s="5">
        <v>0</v>
      </c>
      <c r="T242" s="5">
        <f t="shared" si="13"/>
        <v>0</v>
      </c>
      <c r="U242" s="5">
        <f t="shared" si="14"/>
        <v>14101326.062977694</v>
      </c>
      <c r="V242" s="5">
        <v>412989.66</v>
      </c>
    </row>
    <row r="243" spans="1:22">
      <c r="A243" t="s">
        <v>616</v>
      </c>
      <c r="B243" t="s">
        <v>617</v>
      </c>
      <c r="C243" t="s">
        <v>93</v>
      </c>
      <c r="D243" s="12" t="s">
        <v>1070</v>
      </c>
      <c r="E243" s="5">
        <f>VLOOKUP(A243,'Detail SFPR'!$A$5:$E$360,5,FALSE)</f>
        <v>1716816.362343506</v>
      </c>
      <c r="F243" s="5">
        <f>VLOOKUP(A243,'Detail SFPR'!$A$5:$F$360,6,FALSE)</f>
        <v>145413.58000000002</v>
      </c>
      <c r="G243" s="5">
        <f>VLOOKUP(A243,'Detail SFPR'!$A$5:$G$360,7,FALSE)</f>
        <v>251635.77828716952</v>
      </c>
      <c r="H243" s="5">
        <f>VLOOKUP(A243,'Detail SFPR'!$A$5:$H$360,8,FALSE)</f>
        <v>228.01840110778306</v>
      </c>
      <c r="I243" s="5">
        <f>VLOOKUP(A243,'Detail SFPR'!$A$5:$I$360,9,FALSE)</f>
        <v>0</v>
      </c>
      <c r="J243" s="5">
        <f t="shared" si="12"/>
        <v>2114093.7390317833</v>
      </c>
      <c r="K243" s="5">
        <f>VLOOKUP(A243,'Detail SFPR'!$A$5:$M$361,13,FALSE)</f>
        <v>0</v>
      </c>
      <c r="L243" s="5">
        <f>VLOOKUP(A243,'Detail SFPR'!$A$5:$N$360,14,FALSE)</f>
        <v>84423.209199999998</v>
      </c>
      <c r="M243" s="5">
        <f>VLOOKUP(A243,'Detail SFPR'!$A$5:$T$360,20,FALSE)</f>
        <v>0</v>
      </c>
      <c r="N243" s="5">
        <f>VLOOKUP(A243,'Detail SFPR'!$A$5:$U$360,21,FALSE)</f>
        <v>8442.3209200000001</v>
      </c>
      <c r="O243" s="5">
        <f>VLOOKUP(A243,'Detail SFPR'!$A$5:$V$361,22,FALSE)</f>
        <v>206600.09764979858</v>
      </c>
      <c r="P243" s="5">
        <f t="shared" si="15"/>
        <v>2413559.3668015818</v>
      </c>
      <c r="Q243" s="5">
        <f>VLOOKUP(A243,QualitySupport!$A$5:$I$360,9,FALSE)</f>
        <v>0</v>
      </c>
      <c r="R243" s="5">
        <v>0</v>
      </c>
      <c r="S243" s="5">
        <v>0</v>
      </c>
      <c r="T243" s="5">
        <f t="shared" si="13"/>
        <v>0</v>
      </c>
      <c r="U243" s="5">
        <f t="shared" si="14"/>
        <v>2413559.3668015818</v>
      </c>
      <c r="V243" s="5">
        <v>80115.06</v>
      </c>
    </row>
    <row r="244" spans="1:22">
      <c r="A244" t="s">
        <v>618</v>
      </c>
      <c r="B244" t="s">
        <v>619</v>
      </c>
      <c r="C244" t="s">
        <v>125</v>
      </c>
      <c r="D244" s="12" t="s">
        <v>1070</v>
      </c>
      <c r="E244" s="5">
        <f>VLOOKUP(A244,'Detail SFPR'!$A$5:$E$360,5,FALSE)</f>
        <v>1584117.2087359431</v>
      </c>
      <c r="F244" s="5">
        <f>VLOOKUP(A244,'Detail SFPR'!$A$5:$F$360,6,FALSE)</f>
        <v>92376.17</v>
      </c>
      <c r="G244" s="5">
        <f>VLOOKUP(A244,'Detail SFPR'!$A$5:$G$360,7,FALSE)</f>
        <v>184399.89262743562</v>
      </c>
      <c r="H244" s="5">
        <f>VLOOKUP(A244,'Detail SFPR'!$A$5:$H$360,8,FALSE)</f>
        <v>0</v>
      </c>
      <c r="I244" s="5">
        <f>VLOOKUP(A244,'Detail SFPR'!$A$5:$I$360,9,FALSE)</f>
        <v>0</v>
      </c>
      <c r="J244" s="5">
        <f t="shared" si="12"/>
        <v>1860893.2713633785</v>
      </c>
      <c r="K244" s="5">
        <f>VLOOKUP(A244,'Detail SFPR'!$A$5:$M$361,13,FALSE)</f>
        <v>0</v>
      </c>
      <c r="L244" s="5">
        <f>VLOOKUP(A244,'Detail SFPR'!$A$5:$N$360,14,FALSE)</f>
        <v>76009.301999999996</v>
      </c>
      <c r="M244" s="5">
        <f>VLOOKUP(A244,'Detail SFPR'!$A$5:$T$360,20,FALSE)</f>
        <v>0</v>
      </c>
      <c r="N244" s="5">
        <f>VLOOKUP(A244,'Detail SFPR'!$A$5:$U$360,21,FALSE)</f>
        <v>7600.9302000000007</v>
      </c>
      <c r="O244" s="5">
        <f>VLOOKUP(A244,'Detail SFPR'!$A$5:$V$361,22,FALSE)</f>
        <v>186009.62181254101</v>
      </c>
      <c r="P244" s="5">
        <f t="shared" si="15"/>
        <v>2130513.1253759195</v>
      </c>
      <c r="Q244" s="5">
        <f>VLOOKUP(A244,QualitySupport!$A$5:$I$360,9,FALSE)</f>
        <v>0</v>
      </c>
      <c r="R244" s="5">
        <v>0</v>
      </c>
      <c r="S244" s="5">
        <v>0</v>
      </c>
      <c r="T244" s="5">
        <f t="shared" si="13"/>
        <v>0</v>
      </c>
      <c r="U244" s="5">
        <f t="shared" si="14"/>
        <v>2130513.1253759195</v>
      </c>
      <c r="V244" s="5">
        <v>75370.87</v>
      </c>
    </row>
    <row r="245" spans="1:22">
      <c r="A245" t="s">
        <v>620</v>
      </c>
      <c r="B245" t="s">
        <v>621</v>
      </c>
      <c r="C245" t="s">
        <v>125</v>
      </c>
      <c r="D245" s="12" t="s">
        <v>1070</v>
      </c>
      <c r="E245" s="5">
        <f>VLOOKUP(A245,'Detail SFPR'!$A$5:$E$360,5,FALSE)</f>
        <v>849530.83764867333</v>
      </c>
      <c r="F245" s="5">
        <f>VLOOKUP(A245,'Detail SFPR'!$A$5:$F$360,6,FALSE)</f>
        <v>267460.45999999996</v>
      </c>
      <c r="G245" s="5">
        <f>VLOOKUP(A245,'Detail SFPR'!$A$5:$G$360,7,FALSE)</f>
        <v>98557.323769169685</v>
      </c>
      <c r="H245" s="5">
        <f>VLOOKUP(A245,'Detail SFPR'!$A$5:$H$360,8,FALSE)</f>
        <v>15649.939289310874</v>
      </c>
      <c r="I245" s="5">
        <f>VLOOKUP(A245,'Detail SFPR'!$A$5:$I$360,9,FALSE)</f>
        <v>42853.102124189478</v>
      </c>
      <c r="J245" s="5">
        <f t="shared" si="12"/>
        <v>1274051.6628313435</v>
      </c>
      <c r="K245" s="5">
        <f>VLOOKUP(A245,'Detail SFPR'!$A$5:$M$361,13,FALSE)</f>
        <v>0</v>
      </c>
      <c r="L245" s="5">
        <f>VLOOKUP(A245,'Detail SFPR'!$A$5:$N$360,14,FALSE)</f>
        <v>42676.14</v>
      </c>
      <c r="M245" s="5">
        <f>VLOOKUP(A245,'Detail SFPR'!$A$5:$T$360,20,FALSE)</f>
        <v>0</v>
      </c>
      <c r="N245" s="5">
        <f>VLOOKUP(A245,'Detail SFPR'!$A$5:$U$360,21,FALSE)</f>
        <v>4267.6139999999996</v>
      </c>
      <c r="O245" s="5">
        <f>VLOOKUP(A245,'Detail SFPR'!$A$5:$V$361,22,FALSE)</f>
        <v>104436.85776536999</v>
      </c>
      <c r="P245" s="5">
        <f t="shared" si="15"/>
        <v>1425432.2745967135</v>
      </c>
      <c r="Q245" s="5">
        <f>VLOOKUP(A245,QualitySupport!$A$5:$I$360,9,FALSE)</f>
        <v>0</v>
      </c>
      <c r="R245" s="5">
        <v>0</v>
      </c>
      <c r="S245" s="5">
        <v>0</v>
      </c>
      <c r="T245" s="5">
        <f t="shared" si="13"/>
        <v>0</v>
      </c>
      <c r="U245" s="5">
        <f t="shared" si="14"/>
        <v>1425432.2745967135</v>
      </c>
      <c r="V245" s="5">
        <v>42150.16</v>
      </c>
    </row>
    <row r="246" spans="1:22">
      <c r="A246" t="s">
        <v>2901</v>
      </c>
      <c r="B246" t="s">
        <v>2902</v>
      </c>
      <c r="C246" t="s">
        <v>80</v>
      </c>
      <c r="D246" s="12" t="s">
        <v>1070</v>
      </c>
      <c r="E246" s="5">
        <f>VLOOKUP(A246,'Detail SFPR'!$A$5:$E$360,5,FALSE)</f>
        <v>430450.23550223297</v>
      </c>
      <c r="F246" s="5">
        <f>VLOOKUP(A246,'Detail SFPR'!$A$5:$F$360,6,FALSE)</f>
        <v>117766.93000000001</v>
      </c>
      <c r="G246" s="5">
        <f>VLOOKUP(A246,'Detail SFPR'!$A$5:$G$360,7,FALSE)</f>
        <v>29858.168427564124</v>
      </c>
      <c r="H246" s="5">
        <f>VLOOKUP(A246,'Detail SFPR'!$A$5:$H$360,8,FALSE)</f>
        <v>0</v>
      </c>
      <c r="I246" s="5">
        <f>VLOOKUP(A246,'Detail SFPR'!$A$5:$I$360,9,FALSE)</f>
        <v>0</v>
      </c>
      <c r="J246" s="5">
        <f t="shared" si="12"/>
        <v>578075.33392979705</v>
      </c>
      <c r="K246" s="5">
        <f>VLOOKUP(A246,'Detail SFPR'!$A$5:$M$361,13,FALSE)</f>
        <v>0</v>
      </c>
      <c r="L246" s="5">
        <f>VLOOKUP(A246,'Detail SFPR'!$A$5:$N$360,14,FALSE)</f>
        <v>21955.673200000001</v>
      </c>
      <c r="M246" s="5">
        <f>VLOOKUP(A246,'Detail SFPR'!$A$5:$T$360,20,FALSE)</f>
        <v>0</v>
      </c>
      <c r="N246" s="5">
        <f>VLOOKUP(A246,'Detail SFPR'!$A$5:$U$360,21,FALSE)</f>
        <v>2195.5673200000001</v>
      </c>
      <c r="O246" s="5">
        <f>VLOOKUP(A246,'Detail SFPR'!$A$5:$V$361,22,FALSE)</f>
        <v>53729.824654510609</v>
      </c>
      <c r="P246" s="5">
        <f t="shared" si="15"/>
        <v>655956.39910430764</v>
      </c>
      <c r="Q246" s="5">
        <f>VLOOKUP(A246,QualitySupport!$A$5:$I$360,9,FALSE)</f>
        <v>0</v>
      </c>
      <c r="R246" s="5">
        <v>0</v>
      </c>
      <c r="S246" s="5">
        <v>0</v>
      </c>
      <c r="T246" s="5">
        <f t="shared" si="13"/>
        <v>0</v>
      </c>
      <c r="U246" s="5">
        <f t="shared" si="14"/>
        <v>655956.39910430764</v>
      </c>
      <c r="V246" s="5">
        <v>21817.61</v>
      </c>
    </row>
    <row r="247" spans="1:22">
      <c r="A247" t="s">
        <v>1966</v>
      </c>
      <c r="B247" t="s">
        <v>1967</v>
      </c>
      <c r="C247" t="s">
        <v>1192</v>
      </c>
      <c r="D247" s="12" t="s">
        <v>1070</v>
      </c>
      <c r="E247" s="5">
        <f>VLOOKUP(A247,'Detail SFPR'!$A$5:$E$360,5,FALSE)</f>
        <v>371322.54733157816</v>
      </c>
      <c r="F247" s="5">
        <f>VLOOKUP(A247,'Detail SFPR'!$A$5:$F$360,6,FALSE)</f>
        <v>61549.56</v>
      </c>
      <c r="G247" s="5">
        <f>VLOOKUP(A247,'Detail SFPR'!$A$5:$G$360,7,FALSE)</f>
        <v>9326.5643750827003</v>
      </c>
      <c r="H247" s="5">
        <f>VLOOKUP(A247,'Detail SFPR'!$A$5:$H$360,8,FALSE)</f>
        <v>2167.5434300000002</v>
      </c>
      <c r="I247" s="5">
        <f>VLOOKUP(A247,'Detail SFPR'!$A$5:$I$360,9,FALSE)</f>
        <v>0</v>
      </c>
      <c r="J247" s="5">
        <f t="shared" si="12"/>
        <v>444366.2151366609</v>
      </c>
      <c r="K247" s="5">
        <f>VLOOKUP(A247,'Detail SFPR'!$A$5:$M$361,13,FALSE)</f>
        <v>0</v>
      </c>
      <c r="L247" s="5">
        <f>VLOOKUP(A247,'Detail SFPR'!$A$5:$N$360,14,FALSE)</f>
        <v>17613.559600000001</v>
      </c>
      <c r="M247" s="5">
        <f>VLOOKUP(A247,'Detail SFPR'!$A$5:$T$360,20,FALSE)</f>
        <v>0</v>
      </c>
      <c r="N247" s="5">
        <f>VLOOKUP(A247,'Detail SFPR'!$A$5:$U$360,21,FALSE)</f>
        <v>1761.3559599999999</v>
      </c>
      <c r="O247" s="5">
        <f>VLOOKUP(A247,'Detail SFPR'!$A$5:$V$361,22,FALSE)</f>
        <v>43103.823792101801</v>
      </c>
      <c r="P247" s="5">
        <f t="shared" si="15"/>
        <v>506844.95448876271</v>
      </c>
      <c r="Q247" s="5">
        <f>VLOOKUP(A247,QualitySupport!$A$5:$I$360,9,FALSE)</f>
        <v>0</v>
      </c>
      <c r="R247" s="5">
        <v>0</v>
      </c>
      <c r="S247" s="5">
        <v>0</v>
      </c>
      <c r="T247" s="5">
        <f t="shared" si="13"/>
        <v>0</v>
      </c>
      <c r="U247" s="5">
        <f t="shared" si="14"/>
        <v>506844.95448876271</v>
      </c>
      <c r="V247" s="5">
        <v>24736.82</v>
      </c>
    </row>
    <row r="248" spans="1:22">
      <c r="A248" t="s">
        <v>622</v>
      </c>
      <c r="B248" t="s">
        <v>623</v>
      </c>
      <c r="C248" t="s">
        <v>80</v>
      </c>
      <c r="D248" s="12" t="s">
        <v>1070</v>
      </c>
      <c r="E248" s="5">
        <f>VLOOKUP(A248,'Detail SFPR'!$A$5:$E$360,5,FALSE)</f>
        <v>557134.41487215587</v>
      </c>
      <c r="F248" s="5">
        <f>VLOOKUP(A248,'Detail SFPR'!$A$5:$F$360,6,FALSE)</f>
        <v>3859.29</v>
      </c>
      <c r="G248" s="5">
        <f>VLOOKUP(A248,'Detail SFPR'!$A$5:$G$360,7,FALSE)</f>
        <v>6417.2736473293071</v>
      </c>
      <c r="H248" s="5">
        <f>VLOOKUP(A248,'Detail SFPR'!$A$5:$H$360,8,FALSE)</f>
        <v>1299.7018970000001</v>
      </c>
      <c r="I248" s="5">
        <f>VLOOKUP(A248,'Detail SFPR'!$A$5:$I$360,9,FALSE)</f>
        <v>0</v>
      </c>
      <c r="J248" s="5">
        <f t="shared" si="12"/>
        <v>568710.68041648518</v>
      </c>
      <c r="K248" s="5">
        <f>VLOOKUP(A248,'Detail SFPR'!$A$5:$M$361,13,FALSE)</f>
        <v>0</v>
      </c>
      <c r="L248" s="5">
        <f>VLOOKUP(A248,'Detail SFPR'!$A$5:$N$360,14,FALSE)</f>
        <v>25678.106400000001</v>
      </c>
      <c r="M248" s="5">
        <f>VLOOKUP(A248,'Detail SFPR'!$A$5:$T$360,20,FALSE)</f>
        <v>0</v>
      </c>
      <c r="N248" s="5">
        <f>VLOOKUP(A248,'Detail SFPR'!$A$5:$U$360,21,FALSE)</f>
        <v>2567.8106400000001</v>
      </c>
      <c r="O248" s="5">
        <f>VLOOKUP(A248,'Detail SFPR'!$A$5:$V$361,22,FALSE)</f>
        <v>62839.346430601203</v>
      </c>
      <c r="P248" s="5">
        <f t="shared" si="15"/>
        <v>659795.94388708647</v>
      </c>
      <c r="Q248" s="5">
        <f>VLOOKUP(A248,QualitySupport!$A$5:$I$360,9,FALSE)</f>
        <v>0</v>
      </c>
      <c r="R248" s="5">
        <v>0</v>
      </c>
      <c r="S248" s="5">
        <v>0</v>
      </c>
      <c r="T248" s="5">
        <f t="shared" si="13"/>
        <v>0</v>
      </c>
      <c r="U248" s="5">
        <f t="shared" si="14"/>
        <v>659795.94388708647</v>
      </c>
      <c r="V248" s="5">
        <v>14998.54</v>
      </c>
    </row>
    <row r="249" spans="1:22">
      <c r="A249" t="s">
        <v>626</v>
      </c>
      <c r="B249" t="s">
        <v>2761</v>
      </c>
      <c r="C249" t="s">
        <v>72</v>
      </c>
      <c r="D249" s="12" t="s">
        <v>1070</v>
      </c>
      <c r="E249" s="5">
        <f>VLOOKUP(A249,'Detail SFPR'!$A$5:$E$360,5,FALSE)</f>
        <v>659472.1038423694</v>
      </c>
      <c r="F249" s="5">
        <f>VLOOKUP(A249,'Detail SFPR'!$A$5:$F$360,6,FALSE)</f>
        <v>58433.99</v>
      </c>
      <c r="G249" s="5">
        <f>VLOOKUP(A249,'Detail SFPR'!$A$5:$G$360,7,FALSE)</f>
        <v>17475.976316016873</v>
      </c>
      <c r="H249" s="5">
        <f>VLOOKUP(A249,'Detail SFPR'!$A$5:$H$360,8,FALSE)</f>
        <v>0</v>
      </c>
      <c r="I249" s="5">
        <f>VLOOKUP(A249,'Detail SFPR'!$A$5:$I$360,9,FALSE)</f>
        <v>183301.23306290689</v>
      </c>
      <c r="J249" s="5">
        <f t="shared" si="12"/>
        <v>918683.30322129314</v>
      </c>
      <c r="K249" s="5">
        <f>VLOOKUP(A249,'Detail SFPR'!$A$5:$M$361,13,FALSE)</f>
        <v>50812.840000000004</v>
      </c>
      <c r="L249" s="5">
        <f>VLOOKUP(A249,'Detail SFPR'!$A$5:$N$360,14,FALSE)</f>
        <v>27908.438000000002</v>
      </c>
      <c r="M249" s="5">
        <f>VLOOKUP(A249,'Detail SFPR'!$A$5:$T$360,20,FALSE)</f>
        <v>0</v>
      </c>
      <c r="N249" s="5">
        <f>VLOOKUP(A249,'Detail SFPR'!$A$5:$U$360,21,FALSE)</f>
        <v>2790.8438000000001</v>
      </c>
      <c r="O249" s="5">
        <f>VLOOKUP(A249,'Detail SFPR'!$A$5:$V$361,22,FALSE)</f>
        <v>68297.403885628999</v>
      </c>
      <c r="P249" s="5">
        <f t="shared" si="15"/>
        <v>1068492.8289069221</v>
      </c>
      <c r="Q249" s="5">
        <f>VLOOKUP(A249,QualitySupport!$A$5:$I$360,9,FALSE)</f>
        <v>0</v>
      </c>
      <c r="R249" s="5">
        <v>0</v>
      </c>
      <c r="S249" s="5">
        <v>0</v>
      </c>
      <c r="T249" s="5">
        <f t="shared" si="13"/>
        <v>0</v>
      </c>
      <c r="U249" s="5">
        <f t="shared" si="14"/>
        <v>1068492.8289069221</v>
      </c>
      <c r="V249" s="5">
        <v>87240.45</v>
      </c>
    </row>
    <row r="250" spans="1:22">
      <c r="A250" t="s">
        <v>1970</v>
      </c>
      <c r="B250" t="s">
        <v>1971</v>
      </c>
      <c r="C250" t="s">
        <v>75</v>
      </c>
      <c r="D250" s="12" t="s">
        <v>1823</v>
      </c>
      <c r="E250" s="5">
        <f>VLOOKUP(A250,'Detail SFPR'!$A$5:$E$360,5,FALSE)</f>
        <v>3162150.5316725001</v>
      </c>
      <c r="F250" s="5">
        <f>VLOOKUP(A250,'Detail SFPR'!$A$5:$F$360,6,FALSE)</f>
        <v>407486.36</v>
      </c>
      <c r="G250" s="5">
        <f>VLOOKUP(A250,'Detail SFPR'!$A$5:$G$360,7,FALSE)</f>
        <v>0</v>
      </c>
      <c r="H250" s="5">
        <f>VLOOKUP(A250,'Detail SFPR'!$A$5:$H$360,8,FALSE)</f>
        <v>8208.6732166094243</v>
      </c>
      <c r="I250" s="5">
        <f>VLOOKUP(A250,'Detail SFPR'!$A$5:$I$360,9,FALSE)</f>
        <v>0</v>
      </c>
      <c r="J250" s="5">
        <f t="shared" si="12"/>
        <v>3577845.5648891092</v>
      </c>
      <c r="K250" s="5">
        <f>VLOOKUP(A250,'Detail SFPR'!$A$5:$M$361,13,FALSE)</f>
        <v>0</v>
      </c>
      <c r="L250" s="5">
        <f>VLOOKUP(A250,'Detail SFPR'!$A$5:$N$360,14,FALSE)</f>
        <v>0</v>
      </c>
      <c r="M250" s="5">
        <f>VLOOKUP(A250,'Detail SFPR'!$A$5:$T$360,20,FALSE)</f>
        <v>0</v>
      </c>
      <c r="N250" s="5">
        <f>VLOOKUP(A250,'Detail SFPR'!$A$5:$U$360,21,FALSE)</f>
        <v>16503.97768</v>
      </c>
      <c r="O250" s="5">
        <f>VLOOKUP(A250,'Detail SFPR'!$A$5:$V$361,22,FALSE)</f>
        <v>10097.114977649109</v>
      </c>
      <c r="P250" s="5">
        <f t="shared" si="15"/>
        <v>3604446.6575467582</v>
      </c>
      <c r="Q250" s="5">
        <f>VLOOKUP(A250,QualitySupport!$A$5:$I$360,9,FALSE)</f>
        <v>0</v>
      </c>
      <c r="R250" s="5">
        <v>0</v>
      </c>
      <c r="S250" s="5">
        <v>0</v>
      </c>
      <c r="T250" s="5">
        <f t="shared" si="13"/>
        <v>0</v>
      </c>
      <c r="U250" s="5">
        <f t="shared" si="14"/>
        <v>3604446.6575467582</v>
      </c>
      <c r="V250" s="5">
        <v>8461.2199999999993</v>
      </c>
    </row>
    <row r="251" spans="1:22">
      <c r="A251" t="s">
        <v>1972</v>
      </c>
      <c r="B251" t="s">
        <v>1973</v>
      </c>
      <c r="C251" t="s">
        <v>68</v>
      </c>
      <c r="D251" s="12" t="s">
        <v>1070</v>
      </c>
      <c r="E251" s="5">
        <f>VLOOKUP(A251,'Detail SFPR'!$A$5:$E$360,5,FALSE)</f>
        <v>359610.30408193934</v>
      </c>
      <c r="F251" s="5">
        <f>VLOOKUP(A251,'Detail SFPR'!$A$5:$F$360,6,FALSE)</f>
        <v>15825.16</v>
      </c>
      <c r="G251" s="5">
        <f>VLOOKUP(A251,'Detail SFPR'!$A$5:$G$360,7,FALSE)</f>
        <v>14447.556228544814</v>
      </c>
      <c r="H251" s="5">
        <f>VLOOKUP(A251,'Detail SFPR'!$A$5:$H$360,8,FALSE)</f>
        <v>0</v>
      </c>
      <c r="I251" s="5">
        <f>VLOOKUP(A251,'Detail SFPR'!$A$5:$I$360,9,FALSE)</f>
        <v>0</v>
      </c>
      <c r="J251" s="5">
        <f t="shared" si="12"/>
        <v>389883.02031048411</v>
      </c>
      <c r="K251" s="5">
        <f>VLOOKUP(A251,'Detail SFPR'!$A$5:$M$361,13,FALSE)</f>
        <v>0</v>
      </c>
      <c r="L251" s="5">
        <f>VLOOKUP(A251,'Detail SFPR'!$A$5:$N$360,14,FALSE)</f>
        <v>16805.389600000002</v>
      </c>
      <c r="M251" s="5">
        <f>VLOOKUP(A251,'Detail SFPR'!$A$5:$T$360,20,FALSE)</f>
        <v>0</v>
      </c>
      <c r="N251" s="5">
        <f>VLOOKUP(A251,'Detail SFPR'!$A$5:$U$360,21,FALSE)</f>
        <v>1680.5389600000001</v>
      </c>
      <c r="O251" s="5">
        <f>VLOOKUP(A251,'Detail SFPR'!$A$5:$V$361,22,FALSE)</f>
        <v>41126.073804866806</v>
      </c>
      <c r="P251" s="5">
        <f t="shared" si="15"/>
        <v>449495.02267535089</v>
      </c>
      <c r="Q251" s="5">
        <f>VLOOKUP(A251,QualitySupport!$A$5:$I$360,9,FALSE)</f>
        <v>0</v>
      </c>
      <c r="R251" s="5">
        <v>0</v>
      </c>
      <c r="S251" s="5">
        <v>0</v>
      </c>
      <c r="T251" s="5">
        <f t="shared" si="13"/>
        <v>0</v>
      </c>
      <c r="U251" s="5">
        <f t="shared" si="14"/>
        <v>449495.02267535089</v>
      </c>
      <c r="V251" s="5">
        <v>25255.31</v>
      </c>
    </row>
    <row r="252" spans="1:22">
      <c r="A252" t="s">
        <v>1974</v>
      </c>
      <c r="B252" t="s">
        <v>1975</v>
      </c>
      <c r="C252" t="s">
        <v>98</v>
      </c>
      <c r="D252" s="12" t="s">
        <v>1070</v>
      </c>
      <c r="E252" s="5">
        <f>VLOOKUP(A252,'Detail SFPR'!$A$5:$E$360,5,FALSE)</f>
        <v>483680.7972020444</v>
      </c>
      <c r="F252" s="5">
        <f>VLOOKUP(A252,'Detail SFPR'!$A$5:$F$360,6,FALSE)</f>
        <v>258877.18</v>
      </c>
      <c r="G252" s="5">
        <f>VLOOKUP(A252,'Detail SFPR'!$A$5:$G$360,7,FALSE)</f>
        <v>66111.963277380521</v>
      </c>
      <c r="H252" s="5">
        <f>VLOOKUP(A252,'Detail SFPR'!$A$5:$H$360,8,FALSE)</f>
        <v>0</v>
      </c>
      <c r="I252" s="5">
        <f>VLOOKUP(A252,'Detail SFPR'!$A$5:$I$360,9,FALSE)</f>
        <v>0</v>
      </c>
      <c r="J252" s="5">
        <f t="shared" si="12"/>
        <v>808669.9404794249</v>
      </c>
      <c r="K252" s="5">
        <f>VLOOKUP(A252,'Detail SFPR'!$A$5:$M$361,13,FALSE)</f>
        <v>0</v>
      </c>
      <c r="L252" s="5">
        <f>VLOOKUP(A252,'Detail SFPR'!$A$5:$N$360,14,FALSE)</f>
        <v>25245.626</v>
      </c>
      <c r="M252" s="5">
        <f>VLOOKUP(A252,'Detail SFPR'!$A$5:$T$360,20,FALSE)</f>
        <v>0</v>
      </c>
      <c r="N252" s="5">
        <f>VLOOKUP(A252,'Detail SFPR'!$A$5:$U$360,21,FALSE)</f>
        <v>2524.5625999999997</v>
      </c>
      <c r="O252" s="5">
        <f>VLOOKUP(A252,'Detail SFPR'!$A$5:$V$361,22,FALSE)</f>
        <v>61780.982341882998</v>
      </c>
      <c r="P252" s="5">
        <f t="shared" si="15"/>
        <v>898221.1114213079</v>
      </c>
      <c r="Q252" s="5">
        <f>VLOOKUP(A252,QualitySupport!$A$5:$I$360,9,FALSE)</f>
        <v>0</v>
      </c>
      <c r="R252" s="5">
        <v>0</v>
      </c>
      <c r="S252" s="5">
        <v>0</v>
      </c>
      <c r="T252" s="5">
        <f t="shared" si="13"/>
        <v>0</v>
      </c>
      <c r="U252" s="5">
        <f t="shared" si="14"/>
        <v>898221.1114213079</v>
      </c>
      <c r="V252" s="5">
        <v>55629.14</v>
      </c>
    </row>
    <row r="253" spans="1:22">
      <c r="A253" t="s">
        <v>1976</v>
      </c>
      <c r="B253" t="s">
        <v>1977</v>
      </c>
      <c r="C253" t="s">
        <v>1268</v>
      </c>
      <c r="D253" s="12" t="s">
        <v>1070</v>
      </c>
      <c r="E253" s="5">
        <f>VLOOKUP(A253,'Detail SFPR'!$A$5:$E$360,5,FALSE)</f>
        <v>1739879.9962819312</v>
      </c>
      <c r="F253" s="5">
        <f>VLOOKUP(A253,'Detail SFPR'!$A$5:$F$360,6,FALSE)</f>
        <v>266449.94999999995</v>
      </c>
      <c r="G253" s="5">
        <f>VLOOKUP(A253,'Detail SFPR'!$A$5:$G$360,7,FALSE)</f>
        <v>19241.309159766995</v>
      </c>
      <c r="H253" s="5">
        <f>VLOOKUP(A253,'Detail SFPR'!$A$5:$H$360,8,FALSE)</f>
        <v>193.09801053918702</v>
      </c>
      <c r="I253" s="5">
        <f>VLOOKUP(A253,'Detail SFPR'!$A$5:$I$360,9,FALSE)</f>
        <v>713988.51202854537</v>
      </c>
      <c r="J253" s="5">
        <f t="shared" si="12"/>
        <v>2739752.8654807825</v>
      </c>
      <c r="K253" s="5">
        <f>VLOOKUP(A253,'Detail SFPR'!$A$5:$M$361,13,FALSE)</f>
        <v>0</v>
      </c>
      <c r="L253" s="5">
        <f>VLOOKUP(A253,'Detail SFPR'!$A$5:$N$360,14,FALSE)</f>
        <v>77946.793999999994</v>
      </c>
      <c r="M253" s="5">
        <f>VLOOKUP(A253,'Detail SFPR'!$A$5:$T$360,20,FALSE)</f>
        <v>0</v>
      </c>
      <c r="N253" s="5">
        <f>VLOOKUP(A253,'Detail SFPR'!$A$5:$U$360,21,FALSE)</f>
        <v>7794.6794</v>
      </c>
      <c r="O253" s="5">
        <f>VLOOKUP(A253,'Detail SFPR'!$A$5:$V$361,22,FALSE)</f>
        <v>190751.04351622699</v>
      </c>
      <c r="P253" s="5">
        <f t="shared" si="15"/>
        <v>3016245.3823970091</v>
      </c>
      <c r="Q253" s="5">
        <f>VLOOKUP(A253,QualitySupport!$A$5:$I$360,9,FALSE)</f>
        <v>0</v>
      </c>
      <c r="R253" s="5">
        <v>0</v>
      </c>
      <c r="S253" s="5">
        <v>0</v>
      </c>
      <c r="T253" s="5">
        <f t="shared" si="13"/>
        <v>0</v>
      </c>
      <c r="U253" s="5">
        <f t="shared" si="14"/>
        <v>3016245.3823970091</v>
      </c>
      <c r="V253" s="5">
        <v>168854.3</v>
      </c>
    </row>
    <row r="254" spans="1:22">
      <c r="A254" t="s">
        <v>1978</v>
      </c>
      <c r="B254" t="s">
        <v>1979</v>
      </c>
      <c r="C254" t="s">
        <v>80</v>
      </c>
      <c r="D254" s="12" t="s">
        <v>1823</v>
      </c>
      <c r="E254" s="5">
        <f>VLOOKUP(A254,'Detail SFPR'!$A$5:$E$360,5,FALSE)</f>
        <v>4760640.3680654187</v>
      </c>
      <c r="F254" s="5">
        <f>VLOOKUP(A254,'Detail SFPR'!$A$5:$F$360,6,FALSE)</f>
        <v>766036.24410504673</v>
      </c>
      <c r="G254" s="5">
        <f>VLOOKUP(A254,'Detail SFPR'!$A$5:$G$360,7,FALSE)</f>
        <v>0</v>
      </c>
      <c r="H254" s="5">
        <f>VLOOKUP(A254,'Detail SFPR'!$A$5:$H$360,8,FALSE)</f>
        <v>11829.968006239735</v>
      </c>
      <c r="I254" s="5">
        <f>VLOOKUP(A254,'Detail SFPR'!$A$5:$I$360,9,FALSE)</f>
        <v>264533.29366861988</v>
      </c>
      <c r="J254" s="5">
        <f t="shared" si="12"/>
        <v>5803039.8738453249</v>
      </c>
      <c r="K254" s="5">
        <f>VLOOKUP(A254,'Detail SFPR'!$A$5:$M$361,13,FALSE)</f>
        <v>0</v>
      </c>
      <c r="L254" s="5">
        <f>VLOOKUP(A254,'Detail SFPR'!$A$5:$N$360,14,FALSE)</f>
        <v>0</v>
      </c>
      <c r="M254" s="5">
        <f>VLOOKUP(A254,'Detail SFPR'!$A$5:$T$360,20,FALSE)</f>
        <v>0</v>
      </c>
      <c r="N254" s="5">
        <f>VLOOKUP(A254,'Detail SFPR'!$A$5:$U$360,21,FALSE)</f>
        <v>24112.568519999993</v>
      </c>
      <c r="O254" s="5">
        <f>VLOOKUP(A254,'Detail SFPR'!$A$5:$V$361,22,FALSE)</f>
        <v>14752.042293896413</v>
      </c>
      <c r="P254" s="5">
        <f t="shared" si="15"/>
        <v>5841904.484659221</v>
      </c>
      <c r="Q254" s="5">
        <f>VLOOKUP(A254,QualitySupport!$A$5:$I$360,9,FALSE)</f>
        <v>0</v>
      </c>
      <c r="R254" s="5">
        <v>0</v>
      </c>
      <c r="S254" s="5">
        <v>0</v>
      </c>
      <c r="T254" s="5">
        <f t="shared" si="13"/>
        <v>0</v>
      </c>
      <c r="U254" s="5">
        <f t="shared" si="14"/>
        <v>5841904.484659221</v>
      </c>
      <c r="V254" s="5">
        <v>67397.25</v>
      </c>
    </row>
    <row r="255" spans="1:22">
      <c r="A255" t="s">
        <v>1980</v>
      </c>
      <c r="B255" t="s">
        <v>1981</v>
      </c>
      <c r="C255" t="s">
        <v>193</v>
      </c>
      <c r="D255" s="12" t="s">
        <v>1070</v>
      </c>
      <c r="E255" s="5">
        <f>VLOOKUP(A255,'Detail SFPR'!$A$5:$E$360,5,FALSE)</f>
        <v>1930559.5362309709</v>
      </c>
      <c r="F255" s="5">
        <f>VLOOKUP(A255,'Detail SFPR'!$A$5:$F$360,6,FALSE)</f>
        <v>231318.67</v>
      </c>
      <c r="G255" s="5">
        <f>VLOOKUP(A255,'Detail SFPR'!$A$5:$G$360,7,FALSE)</f>
        <v>90468.441003891785</v>
      </c>
      <c r="H255" s="5">
        <f>VLOOKUP(A255,'Detail SFPR'!$A$5:$H$360,8,FALSE)</f>
        <v>16462.29661920579</v>
      </c>
      <c r="I255" s="5">
        <f>VLOOKUP(A255,'Detail SFPR'!$A$5:$I$360,9,FALSE)</f>
        <v>0</v>
      </c>
      <c r="J255" s="5">
        <f t="shared" si="12"/>
        <v>2268808.9438540684</v>
      </c>
      <c r="K255" s="5">
        <f>VLOOKUP(A255,'Detail SFPR'!$A$5:$M$361,13,FALSE)</f>
        <v>0</v>
      </c>
      <c r="L255" s="5">
        <f>VLOOKUP(A255,'Detail SFPR'!$A$5:$N$360,14,FALSE)</f>
        <v>91599.504799999995</v>
      </c>
      <c r="M255" s="5">
        <f>VLOOKUP(A255,'Detail SFPR'!$A$5:$T$360,20,FALSE)</f>
        <v>0</v>
      </c>
      <c r="N255" s="5">
        <f>VLOOKUP(A255,'Detail SFPR'!$A$5:$U$360,21,FALSE)</f>
        <v>9159.9504799999995</v>
      </c>
      <c r="O255" s="5">
        <f>VLOOKUP(A255,'Detail SFPR'!$A$5:$V$361,22,FALSE)</f>
        <v>224161.89594878838</v>
      </c>
      <c r="P255" s="5">
        <f t="shared" si="15"/>
        <v>2593730.2950828569</v>
      </c>
      <c r="Q255" s="5">
        <f>VLOOKUP(A255,QualitySupport!$A$5:$I$360,9,FALSE)</f>
        <v>0</v>
      </c>
      <c r="R255" s="5">
        <v>0</v>
      </c>
      <c r="S255" s="5">
        <v>0</v>
      </c>
      <c r="T255" s="5">
        <f t="shared" si="13"/>
        <v>0</v>
      </c>
      <c r="U255" s="5">
        <f t="shared" si="14"/>
        <v>2593730.2950828569</v>
      </c>
      <c r="V255" s="5">
        <v>17216.349999999999</v>
      </c>
    </row>
    <row r="256" spans="1:22">
      <c r="A256" t="s">
        <v>1982</v>
      </c>
      <c r="B256" t="s">
        <v>1983</v>
      </c>
      <c r="C256" t="s">
        <v>93</v>
      </c>
      <c r="D256" s="12" t="s">
        <v>1070</v>
      </c>
      <c r="E256" s="5">
        <f>VLOOKUP(A256,'Detail SFPR'!$A$5:$E$360,5,FALSE)</f>
        <v>525062.89342456846</v>
      </c>
      <c r="F256" s="5">
        <f>VLOOKUP(A256,'Detail SFPR'!$A$5:$F$360,6,FALSE)</f>
        <v>50618.44</v>
      </c>
      <c r="G256" s="5">
        <f>VLOOKUP(A256,'Detail SFPR'!$A$5:$G$360,7,FALSE)</f>
        <v>33904.410372714985</v>
      </c>
      <c r="H256" s="5">
        <f>VLOOKUP(A256,'Detail SFPR'!$A$5:$H$360,8,FALSE)</f>
        <v>0</v>
      </c>
      <c r="I256" s="5">
        <f>VLOOKUP(A256,'Detail SFPR'!$A$5:$I$360,9,FALSE)</f>
        <v>0</v>
      </c>
      <c r="J256" s="5">
        <f t="shared" si="12"/>
        <v>609585.74379728339</v>
      </c>
      <c r="K256" s="5">
        <f>VLOOKUP(A256,'Detail SFPR'!$A$5:$M$361,13,FALSE)</f>
        <v>0</v>
      </c>
      <c r="L256" s="5">
        <f>VLOOKUP(A256,'Detail SFPR'!$A$5:$N$360,14,FALSE)</f>
        <v>24085.909200000002</v>
      </c>
      <c r="M256" s="5">
        <f>VLOOKUP(A256,'Detail SFPR'!$A$5:$T$360,20,FALSE)</f>
        <v>0</v>
      </c>
      <c r="N256" s="5">
        <f>VLOOKUP(A256,'Detail SFPR'!$A$5:$U$360,21,FALSE)</f>
        <v>2408.5909200000001</v>
      </c>
      <c r="O256" s="5">
        <f>VLOOKUP(A256,'Detail SFPR'!$A$5:$V$361,22,FALSE)</f>
        <v>58942.928607648602</v>
      </c>
      <c r="P256" s="5">
        <f t="shared" si="15"/>
        <v>695023.17252493196</v>
      </c>
      <c r="Q256" s="5">
        <f>VLOOKUP(A256,QualitySupport!$A$5:$I$360,9,FALSE)</f>
        <v>0</v>
      </c>
      <c r="R256" s="5">
        <v>0</v>
      </c>
      <c r="S256" s="5">
        <v>0</v>
      </c>
      <c r="T256" s="5">
        <f t="shared" si="13"/>
        <v>0</v>
      </c>
      <c r="U256" s="5">
        <f t="shared" si="14"/>
        <v>695023.17252493196</v>
      </c>
      <c r="V256" s="5">
        <v>19493.95</v>
      </c>
    </row>
    <row r="257" spans="1:22">
      <c r="A257" t="s">
        <v>2762</v>
      </c>
      <c r="B257" t="s">
        <v>2763</v>
      </c>
      <c r="C257" t="s">
        <v>1164</v>
      </c>
      <c r="D257" s="12" t="s">
        <v>1070</v>
      </c>
      <c r="E257" s="5">
        <f>VLOOKUP(A257,'Detail SFPR'!$A$5:$E$360,5,FALSE)</f>
        <v>846597.38830514532</v>
      </c>
      <c r="F257" s="5">
        <f>VLOOKUP(A257,'Detail SFPR'!$A$5:$F$360,6,FALSE)</f>
        <v>85888.49</v>
      </c>
      <c r="G257" s="5">
        <f>VLOOKUP(A257,'Detail SFPR'!$A$5:$G$360,7,FALSE)</f>
        <v>9454.3984405078827</v>
      </c>
      <c r="H257" s="5">
        <f>VLOOKUP(A257,'Detail SFPR'!$A$5:$H$360,8,FALSE)</f>
        <v>0</v>
      </c>
      <c r="I257" s="5">
        <f>VLOOKUP(A257,'Detail SFPR'!$A$5:$I$360,9,FALSE)</f>
        <v>0</v>
      </c>
      <c r="J257" s="5">
        <f t="shared" si="12"/>
        <v>941940.27674565325</v>
      </c>
      <c r="K257" s="5">
        <f>VLOOKUP(A257,'Detail SFPR'!$A$5:$M$361,13,FALSE)</f>
        <v>0</v>
      </c>
      <c r="L257" s="5">
        <f>VLOOKUP(A257,'Detail SFPR'!$A$5:$N$360,14,FALSE)</f>
        <v>39988.372000000003</v>
      </c>
      <c r="M257" s="5">
        <f>VLOOKUP(A257,'Detail SFPR'!$A$5:$T$360,20,FALSE)</f>
        <v>0</v>
      </c>
      <c r="N257" s="5">
        <f>VLOOKUP(A257,'Detail SFPR'!$A$5:$U$360,21,FALSE)</f>
        <v>3998.8372000000004</v>
      </c>
      <c r="O257" s="5">
        <f>VLOOKUP(A257,'Detail SFPR'!$A$5:$V$361,22,FALSE)</f>
        <v>97859.364010726014</v>
      </c>
      <c r="P257" s="5">
        <f t="shared" si="15"/>
        <v>1083786.8499563793</v>
      </c>
      <c r="Q257" s="5">
        <f>VLOOKUP(A257,QualitySupport!$A$5:$I$360,9,FALSE)</f>
        <v>0</v>
      </c>
      <c r="R257" s="5">
        <v>0</v>
      </c>
      <c r="S257" s="5">
        <v>0</v>
      </c>
      <c r="T257" s="5">
        <f t="shared" si="13"/>
        <v>0</v>
      </c>
      <c r="U257" s="5">
        <f t="shared" si="14"/>
        <v>1083786.8499563793</v>
      </c>
      <c r="V257" s="5">
        <v>19458.990000000002</v>
      </c>
    </row>
    <row r="258" spans="1:22">
      <c r="A258" t="s">
        <v>1984</v>
      </c>
      <c r="B258" t="s">
        <v>1985</v>
      </c>
      <c r="C258" t="s">
        <v>1129</v>
      </c>
      <c r="D258" s="12" t="s">
        <v>1070</v>
      </c>
      <c r="E258" s="5">
        <f>VLOOKUP(A258,'Detail SFPR'!$A$5:$E$360,5,FALSE)</f>
        <v>645973.23284959025</v>
      </c>
      <c r="F258" s="5">
        <f>VLOOKUP(A258,'Detail SFPR'!$A$5:$F$360,6,FALSE)</f>
        <v>53006.82</v>
      </c>
      <c r="G258" s="5">
        <f>VLOOKUP(A258,'Detail SFPR'!$A$5:$G$360,7,FALSE)</f>
        <v>33783.765931800284</v>
      </c>
      <c r="H258" s="5">
        <f>VLOOKUP(A258,'Detail SFPR'!$A$5:$H$360,8,FALSE)</f>
        <v>0</v>
      </c>
      <c r="I258" s="5">
        <f>VLOOKUP(A258,'Detail SFPR'!$A$5:$I$360,9,FALSE)</f>
        <v>178691.81560036648</v>
      </c>
      <c r="J258" s="5">
        <f t="shared" si="12"/>
        <v>911455.63438175688</v>
      </c>
      <c r="K258" s="5">
        <f>VLOOKUP(A258,'Detail SFPR'!$A$5:$M$361,13,FALSE)</f>
        <v>0</v>
      </c>
      <c r="L258" s="5">
        <f>VLOOKUP(A258,'Detail SFPR'!$A$5:$N$360,14,FALSE)</f>
        <v>27355.57</v>
      </c>
      <c r="M258" s="5">
        <f>VLOOKUP(A258,'Detail SFPR'!$A$5:$T$360,20,FALSE)</f>
        <v>0</v>
      </c>
      <c r="N258" s="5">
        <f>VLOOKUP(A258,'Detail SFPR'!$A$5:$U$360,21,FALSE)</f>
        <v>2735.5569999999998</v>
      </c>
      <c r="O258" s="5">
        <f>VLOOKUP(A258,'Detail SFPR'!$A$5:$V$361,22,FALSE)</f>
        <v>66944.427803935003</v>
      </c>
      <c r="P258" s="5">
        <f t="shared" si="15"/>
        <v>1008491.1891856919</v>
      </c>
      <c r="Q258" s="5">
        <f>VLOOKUP(A258,QualitySupport!$A$5:$I$360,9,FALSE)</f>
        <v>0</v>
      </c>
      <c r="R258" s="5">
        <v>0</v>
      </c>
      <c r="S258" s="5">
        <v>0</v>
      </c>
      <c r="T258" s="5">
        <f t="shared" si="13"/>
        <v>0</v>
      </c>
      <c r="U258" s="5">
        <f t="shared" si="14"/>
        <v>1008491.1891856919</v>
      </c>
      <c r="V258" s="5">
        <v>61286.03</v>
      </c>
    </row>
    <row r="259" spans="1:22">
      <c r="A259" t="s">
        <v>1986</v>
      </c>
      <c r="B259" t="s">
        <v>1987</v>
      </c>
      <c r="C259" t="s">
        <v>75</v>
      </c>
      <c r="D259" s="12" t="s">
        <v>1070</v>
      </c>
      <c r="E259" s="5">
        <f>VLOOKUP(A259,'Detail SFPR'!$A$5:$E$360,5,FALSE)</f>
        <v>1375551.5031984136</v>
      </c>
      <c r="F259" s="5">
        <f>VLOOKUP(A259,'Detail SFPR'!$A$5:$F$360,6,FALSE)</f>
        <v>95002.7</v>
      </c>
      <c r="G259" s="5">
        <f>VLOOKUP(A259,'Detail SFPR'!$A$5:$G$360,7,FALSE)</f>
        <v>142192.38848024647</v>
      </c>
      <c r="H259" s="5">
        <f>VLOOKUP(A259,'Detail SFPR'!$A$5:$H$360,8,FALSE)</f>
        <v>0</v>
      </c>
      <c r="I259" s="5">
        <f>VLOOKUP(A259,'Detail SFPR'!$A$5:$I$360,9,FALSE)</f>
        <v>0</v>
      </c>
      <c r="J259" s="5">
        <f t="shared" si="12"/>
        <v>1612746.5916786601</v>
      </c>
      <c r="K259" s="5">
        <f>VLOOKUP(A259,'Detail SFPR'!$A$5:$M$361,13,FALSE)</f>
        <v>0</v>
      </c>
      <c r="L259" s="5">
        <f>VLOOKUP(A259,'Detail SFPR'!$A$5:$N$360,14,FALSE)</f>
        <v>69214.854399999997</v>
      </c>
      <c r="M259" s="5">
        <f>VLOOKUP(A259,'Detail SFPR'!$A$5:$T$360,20,FALSE)</f>
        <v>0</v>
      </c>
      <c r="N259" s="5">
        <f>VLOOKUP(A259,'Detail SFPR'!$A$5:$U$360,21,FALSE)</f>
        <v>6921.4854400000004</v>
      </c>
      <c r="O259" s="5">
        <f>VLOOKUP(A259,'Detail SFPR'!$A$5:$V$361,22,FALSE)</f>
        <v>169382.28022083521</v>
      </c>
      <c r="P259" s="5">
        <f t="shared" si="15"/>
        <v>1858265.2117394954</v>
      </c>
      <c r="Q259" s="5">
        <f>VLOOKUP(A259,QualitySupport!$A$5:$I$360,9,FALSE)</f>
        <v>0</v>
      </c>
      <c r="R259" s="5">
        <v>0</v>
      </c>
      <c r="S259" s="5">
        <v>0</v>
      </c>
      <c r="T259" s="5">
        <f t="shared" si="13"/>
        <v>0</v>
      </c>
      <c r="U259" s="5">
        <f t="shared" si="14"/>
        <v>1858265.2117394954</v>
      </c>
      <c r="V259" s="5">
        <v>42304.36</v>
      </c>
    </row>
    <row r="260" spans="1:22">
      <c r="A260" t="s">
        <v>1988</v>
      </c>
      <c r="B260" t="s">
        <v>1989</v>
      </c>
      <c r="C260" t="s">
        <v>140</v>
      </c>
      <c r="D260" s="12" t="s">
        <v>1070</v>
      </c>
      <c r="E260" s="5">
        <f>VLOOKUP(A260,'Detail SFPR'!$A$5:$E$360,5,FALSE)</f>
        <v>884516.78150015092</v>
      </c>
      <c r="F260" s="5">
        <f>VLOOKUP(A260,'Detail SFPR'!$A$5:$F$360,6,FALSE)</f>
        <v>72268.715392212805</v>
      </c>
      <c r="G260" s="5">
        <f>VLOOKUP(A260,'Detail SFPR'!$A$5:$G$360,7,FALSE)</f>
        <v>116175.81740964044</v>
      </c>
      <c r="H260" s="5">
        <f>VLOOKUP(A260,'Detail SFPR'!$A$5:$H$360,8,FALSE)</f>
        <v>7366.3510180000003</v>
      </c>
      <c r="I260" s="5">
        <f>VLOOKUP(A260,'Detail SFPR'!$A$5:$I$360,9,FALSE)</f>
        <v>0</v>
      </c>
      <c r="J260" s="5">
        <f t="shared" si="12"/>
        <v>1080327.6653200041</v>
      </c>
      <c r="K260" s="5">
        <f>VLOOKUP(A260,'Detail SFPR'!$A$5:$M$361,13,FALSE)</f>
        <v>0</v>
      </c>
      <c r="L260" s="5">
        <f>VLOOKUP(A260,'Detail SFPR'!$A$5:$N$360,14,FALSE)</f>
        <v>42392.982000000004</v>
      </c>
      <c r="M260" s="5">
        <f>VLOOKUP(A260,'Detail SFPR'!$A$5:$T$360,20,FALSE)</f>
        <v>0</v>
      </c>
      <c r="N260" s="5">
        <f>VLOOKUP(A260,'Detail SFPR'!$A$5:$U$360,21,FALSE)</f>
        <v>4239.2982000000002</v>
      </c>
      <c r="O260" s="5">
        <f>VLOOKUP(A260,'Detail SFPR'!$A$5:$V$361,22,FALSE)</f>
        <v>103743.914781981</v>
      </c>
      <c r="P260" s="5">
        <f t="shared" si="15"/>
        <v>1230703.8603019852</v>
      </c>
      <c r="Q260" s="5">
        <f>VLOOKUP(A260,QualitySupport!$A$5:$I$360,9,FALSE)</f>
        <v>0</v>
      </c>
      <c r="R260" s="5">
        <v>0</v>
      </c>
      <c r="S260" s="5">
        <v>0</v>
      </c>
      <c r="T260" s="5">
        <f t="shared" si="13"/>
        <v>0</v>
      </c>
      <c r="U260" s="5">
        <f t="shared" si="14"/>
        <v>1230703.8603019852</v>
      </c>
      <c r="V260" s="5">
        <v>23749.59</v>
      </c>
    </row>
    <row r="261" spans="1:22">
      <c r="A261" t="s">
        <v>2764</v>
      </c>
      <c r="B261" t="s">
        <v>2765</v>
      </c>
      <c r="C261" t="s">
        <v>93</v>
      </c>
      <c r="D261" s="12" t="s">
        <v>1070</v>
      </c>
      <c r="E261" s="5">
        <f>VLOOKUP(A261,'Detail SFPR'!$A$5:$E$360,5,FALSE)</f>
        <v>775184.8246271559</v>
      </c>
      <c r="F261" s="5">
        <f>VLOOKUP(A261,'Detail SFPR'!$A$5:$F$360,6,FALSE)</f>
        <v>40626.19</v>
      </c>
      <c r="G261" s="5">
        <f>VLOOKUP(A261,'Detail SFPR'!$A$5:$G$360,7,FALSE)</f>
        <v>8707.7979517535368</v>
      </c>
      <c r="H261" s="5">
        <f>VLOOKUP(A261,'Detail SFPR'!$A$5:$H$360,8,FALSE)</f>
        <v>34922.003656064924</v>
      </c>
      <c r="I261" s="5">
        <f>VLOOKUP(A261,'Detail SFPR'!$A$5:$I$360,9,FALSE)</f>
        <v>0</v>
      </c>
      <c r="J261" s="5">
        <f t="shared" ref="J261:J324" si="16">E261+F261+G261+H261+I261</f>
        <v>859440.81623497431</v>
      </c>
      <c r="K261" s="5">
        <f>VLOOKUP(A261,'Detail SFPR'!$A$5:$M$361,13,FALSE)</f>
        <v>0</v>
      </c>
      <c r="L261" s="5">
        <f>VLOOKUP(A261,'Detail SFPR'!$A$5:$N$360,14,FALSE)</f>
        <v>36875</v>
      </c>
      <c r="M261" s="5">
        <f>VLOOKUP(A261,'Detail SFPR'!$A$5:$T$360,20,FALSE)</f>
        <v>0</v>
      </c>
      <c r="N261" s="5">
        <f>VLOOKUP(A261,'Detail SFPR'!$A$5:$U$360,21,FALSE)</f>
        <v>3687.5</v>
      </c>
      <c r="O261" s="5">
        <f>VLOOKUP(A261,'Detail SFPR'!$A$5:$V$361,22,FALSE)</f>
        <v>90240.334062499998</v>
      </c>
      <c r="P261" s="5">
        <f t="shared" si="15"/>
        <v>990243.65029747435</v>
      </c>
      <c r="Q261" s="5">
        <f>VLOOKUP(A261,QualitySupport!$A$5:$I$360,9,FALSE)</f>
        <v>0</v>
      </c>
      <c r="R261" s="5">
        <v>0</v>
      </c>
      <c r="S261" s="5">
        <v>0</v>
      </c>
      <c r="T261" s="5">
        <f t="shared" ref="T261:T323" si="17">R261+S261</f>
        <v>0</v>
      </c>
      <c r="U261" s="5">
        <f t="shared" ref="U261:U324" si="18">P261+T261</f>
        <v>990243.65029747435</v>
      </c>
      <c r="V261" s="5">
        <v>37559.870000000003</v>
      </c>
    </row>
    <row r="262" spans="1:22">
      <c r="A262" t="s">
        <v>2766</v>
      </c>
      <c r="B262" t="s">
        <v>2767</v>
      </c>
      <c r="C262" t="s">
        <v>230</v>
      </c>
      <c r="D262" s="12" t="s">
        <v>1070</v>
      </c>
      <c r="E262" s="5">
        <f>VLOOKUP(A262,'Detail SFPR'!$A$5:$E$360,5,FALSE)</f>
        <v>844281.94705564738</v>
      </c>
      <c r="F262" s="5">
        <f>VLOOKUP(A262,'Detail SFPR'!$A$5:$F$360,6,FALSE)</f>
        <v>110320.69</v>
      </c>
      <c r="G262" s="5">
        <f>VLOOKUP(A262,'Detail SFPR'!$A$5:$G$360,7,FALSE)</f>
        <v>94119.682442762234</v>
      </c>
      <c r="H262" s="5">
        <f>VLOOKUP(A262,'Detail SFPR'!$A$5:$H$360,8,FALSE)</f>
        <v>0</v>
      </c>
      <c r="I262" s="5">
        <f>VLOOKUP(A262,'Detail SFPR'!$A$5:$I$360,9,FALSE)</f>
        <v>0</v>
      </c>
      <c r="J262" s="5">
        <f t="shared" si="16"/>
        <v>1048722.3194984095</v>
      </c>
      <c r="K262" s="5">
        <f>VLOOKUP(A262,'Detail SFPR'!$A$5:$M$361,13,FALSE)</f>
        <v>0</v>
      </c>
      <c r="L262" s="5">
        <f>VLOOKUP(A262,'Detail SFPR'!$A$5:$N$360,14,FALSE)</f>
        <v>40765.511600000005</v>
      </c>
      <c r="M262" s="5">
        <f>VLOOKUP(A262,'Detail SFPR'!$A$5:$T$360,20,FALSE)</f>
        <v>0</v>
      </c>
      <c r="N262" s="5">
        <f>VLOOKUP(A262,'Detail SFPR'!$A$5:$U$360,21,FALSE)</f>
        <v>4076.55116</v>
      </c>
      <c r="O262" s="5">
        <f>VLOOKUP(A262,'Detail SFPR'!$A$5:$V$361,22,FALSE)</f>
        <v>99761.176542717818</v>
      </c>
      <c r="P262" s="5">
        <f t="shared" ref="P262:P325" si="19">J262+K262+L262+M262+N262+O262</f>
        <v>1193325.5588011274</v>
      </c>
      <c r="Q262" s="5">
        <f>VLOOKUP(A262,QualitySupport!$A$5:$I$360,9,FALSE)</f>
        <v>0</v>
      </c>
      <c r="R262" s="5">
        <v>0</v>
      </c>
      <c r="S262" s="5">
        <v>0</v>
      </c>
      <c r="T262" s="5">
        <f t="shared" si="17"/>
        <v>0</v>
      </c>
      <c r="U262" s="5">
        <f t="shared" si="18"/>
        <v>1193325.5588011274</v>
      </c>
      <c r="V262" s="5">
        <v>37023.5</v>
      </c>
    </row>
    <row r="263" spans="1:22">
      <c r="A263" t="s">
        <v>2768</v>
      </c>
      <c r="B263" t="s">
        <v>2769</v>
      </c>
      <c r="C263" t="s">
        <v>125</v>
      </c>
      <c r="D263" s="12" t="s">
        <v>1070</v>
      </c>
      <c r="E263" s="5">
        <f>VLOOKUP(A263,'Detail SFPR'!$A$5:$E$360,5,FALSE)</f>
        <v>1394350.6136817723</v>
      </c>
      <c r="F263" s="5">
        <f>VLOOKUP(A263,'Detail SFPR'!$A$5:$F$360,6,FALSE)</f>
        <v>219019.13</v>
      </c>
      <c r="G263" s="5">
        <f>VLOOKUP(A263,'Detail SFPR'!$A$5:$G$360,7,FALSE)</f>
        <v>40169.832578383408</v>
      </c>
      <c r="H263" s="5">
        <f>VLOOKUP(A263,'Detail SFPR'!$A$5:$H$360,8,FALSE)</f>
        <v>27019.608695816129</v>
      </c>
      <c r="I263" s="5">
        <f>VLOOKUP(A263,'Detail SFPR'!$A$5:$I$360,9,FALSE)</f>
        <v>897450.1316470633</v>
      </c>
      <c r="J263" s="5">
        <f t="shared" si="16"/>
        <v>2578009.3166030347</v>
      </c>
      <c r="K263" s="5">
        <f>VLOOKUP(A263,'Detail SFPR'!$A$5:$M$361,13,FALSE)</f>
        <v>0</v>
      </c>
      <c r="L263" s="5">
        <f>VLOOKUP(A263,'Detail SFPR'!$A$5:$N$360,14,FALSE)</f>
        <v>70515.007199999993</v>
      </c>
      <c r="M263" s="5">
        <f>VLOOKUP(A263,'Detail SFPR'!$A$5:$T$360,20,FALSE)</f>
        <v>0</v>
      </c>
      <c r="N263" s="5">
        <f>VLOOKUP(A263,'Detail SFPR'!$A$5:$U$360,21,FALSE)</f>
        <v>7051.5007199999991</v>
      </c>
      <c r="O263" s="5">
        <f>VLOOKUP(A263,'Detail SFPR'!$A$5:$V$361,22,FALSE)</f>
        <v>172564.0083023076</v>
      </c>
      <c r="P263" s="5">
        <f t="shared" si="19"/>
        <v>2828139.8328253422</v>
      </c>
      <c r="Q263" s="5">
        <f>VLOOKUP(A263,QualitySupport!$A$5:$I$360,9,FALSE)</f>
        <v>0</v>
      </c>
      <c r="R263" s="5">
        <v>0</v>
      </c>
      <c r="S263" s="5">
        <v>0</v>
      </c>
      <c r="T263" s="5">
        <f t="shared" si="17"/>
        <v>0</v>
      </c>
      <c r="U263" s="5">
        <f t="shared" si="18"/>
        <v>2828139.8328253422</v>
      </c>
      <c r="V263" s="5">
        <v>10234.950000000001</v>
      </c>
    </row>
    <row r="264" spans="1:22">
      <c r="A264" t="s">
        <v>2770</v>
      </c>
      <c r="B264" t="s">
        <v>2771</v>
      </c>
      <c r="C264" t="s">
        <v>1183</v>
      </c>
      <c r="D264" s="12" t="s">
        <v>1070</v>
      </c>
      <c r="E264" s="5">
        <f>VLOOKUP(A264,'Detail SFPR'!$A$5:$E$360,5,FALSE)</f>
        <v>340906.70761289552</v>
      </c>
      <c r="F264" s="5">
        <f>VLOOKUP(A264,'Detail SFPR'!$A$5:$F$360,6,FALSE)</f>
        <v>93017.349999999991</v>
      </c>
      <c r="G264" s="5">
        <f>VLOOKUP(A264,'Detail SFPR'!$A$5:$G$360,7,FALSE)</f>
        <v>2297.9645615081104</v>
      </c>
      <c r="H264" s="5">
        <f>VLOOKUP(A264,'Detail SFPR'!$A$5:$H$360,8,FALSE)</f>
        <v>0</v>
      </c>
      <c r="I264" s="5">
        <f>VLOOKUP(A264,'Detail SFPR'!$A$5:$I$360,9,FALSE)</f>
        <v>49655.511573523014</v>
      </c>
      <c r="J264" s="5">
        <f t="shared" si="16"/>
        <v>485877.53374792659</v>
      </c>
      <c r="K264" s="5">
        <f>VLOOKUP(A264,'Detail SFPR'!$A$5:$M$361,13,FALSE)</f>
        <v>0</v>
      </c>
      <c r="L264" s="5">
        <f>VLOOKUP(A264,'Detail SFPR'!$A$5:$N$360,14,FALSE)</f>
        <v>17028.484800000002</v>
      </c>
      <c r="M264" s="5">
        <f>VLOOKUP(A264,'Detail SFPR'!$A$5:$T$360,20,FALSE)</f>
        <v>0</v>
      </c>
      <c r="N264" s="5">
        <f>VLOOKUP(A264,'Detail SFPR'!$A$5:$U$360,21,FALSE)</f>
        <v>1702.8484800000001</v>
      </c>
      <c r="O264" s="5">
        <f>VLOOKUP(A264,'Detail SFPR'!$A$5:$V$361,22,FALSE)</f>
        <v>41672.031374378399</v>
      </c>
      <c r="P264" s="5">
        <f t="shared" si="19"/>
        <v>546280.89840230497</v>
      </c>
      <c r="Q264" s="5">
        <f>VLOOKUP(A264,QualitySupport!$A$5:$I$360,9,FALSE)</f>
        <v>0</v>
      </c>
      <c r="R264" s="5">
        <v>0</v>
      </c>
      <c r="S264" s="5">
        <v>0</v>
      </c>
      <c r="T264" s="5">
        <f t="shared" si="17"/>
        <v>0</v>
      </c>
      <c r="U264" s="5">
        <f t="shared" si="18"/>
        <v>546280.89840230497</v>
      </c>
      <c r="V264" s="5">
        <v>71287.13</v>
      </c>
    </row>
    <row r="265" spans="1:22">
      <c r="A265" t="s">
        <v>2772</v>
      </c>
      <c r="B265" t="s">
        <v>2773</v>
      </c>
      <c r="C265" t="s">
        <v>93</v>
      </c>
      <c r="D265" s="12" t="s">
        <v>1070</v>
      </c>
      <c r="E265" s="5">
        <f>VLOOKUP(A265,'Detail SFPR'!$A$5:$E$360,5,FALSE)</f>
        <v>1957049.8849059578</v>
      </c>
      <c r="F265" s="5">
        <f>VLOOKUP(A265,'Detail SFPR'!$A$5:$F$360,6,FALSE)</f>
        <v>155967.9</v>
      </c>
      <c r="G265" s="5">
        <f>VLOOKUP(A265,'Detail SFPR'!$A$5:$G$360,7,FALSE)</f>
        <v>2738.5414269064677</v>
      </c>
      <c r="H265" s="5">
        <f>VLOOKUP(A265,'Detail SFPR'!$A$5:$H$360,8,FALSE)</f>
        <v>4339.2076649999999</v>
      </c>
      <c r="I265" s="5">
        <f>VLOOKUP(A265,'Detail SFPR'!$A$5:$I$360,9,FALSE)</f>
        <v>0</v>
      </c>
      <c r="J265" s="5">
        <f t="shared" si="16"/>
        <v>2120095.5339978645</v>
      </c>
      <c r="K265" s="5">
        <f>VLOOKUP(A265,'Detail SFPR'!$A$5:$M$361,13,FALSE)</f>
        <v>0</v>
      </c>
      <c r="L265" s="5">
        <f>VLOOKUP(A265,'Detail SFPR'!$A$5:$N$360,14,FALSE)</f>
        <v>94866.85560000001</v>
      </c>
      <c r="M265" s="5">
        <f>VLOOKUP(A265,'Detail SFPR'!$A$5:$T$360,20,FALSE)</f>
        <v>0</v>
      </c>
      <c r="N265" s="5">
        <f>VLOOKUP(A265,'Detail SFPR'!$A$5:$U$360,21,FALSE)</f>
        <v>9486.6855600000017</v>
      </c>
      <c r="O265" s="5">
        <f>VLOOKUP(A265,'Detail SFPR'!$A$5:$V$361,22,FALSE)</f>
        <v>232157.74212346983</v>
      </c>
      <c r="P265" s="5">
        <f t="shared" si="19"/>
        <v>2456606.8172813342</v>
      </c>
      <c r="Q265" s="5">
        <f>VLOOKUP(A265,QualitySupport!$A$5:$I$360,9,FALSE)</f>
        <v>0</v>
      </c>
      <c r="R265" s="5">
        <v>0</v>
      </c>
      <c r="S265" s="5">
        <v>0</v>
      </c>
      <c r="T265" s="5">
        <f t="shared" si="17"/>
        <v>0</v>
      </c>
      <c r="U265" s="5">
        <f t="shared" si="18"/>
        <v>2456606.8172813342</v>
      </c>
      <c r="V265" s="5">
        <v>16243.61</v>
      </c>
    </row>
    <row r="266" spans="1:22">
      <c r="A266" t="s">
        <v>2774</v>
      </c>
      <c r="B266" t="s">
        <v>2775</v>
      </c>
      <c r="C266" t="s">
        <v>93</v>
      </c>
      <c r="D266" s="12" t="s">
        <v>1070</v>
      </c>
      <c r="E266" s="5">
        <f>VLOOKUP(A266,'Detail SFPR'!$A$5:$E$360,5,FALSE)</f>
        <v>485526.71313623484</v>
      </c>
      <c r="F266" s="5">
        <f>VLOOKUP(A266,'Detail SFPR'!$A$5:$F$360,6,FALSE)</f>
        <v>15183.75</v>
      </c>
      <c r="G266" s="5">
        <f>VLOOKUP(A266,'Detail SFPR'!$A$5:$G$360,7,FALSE)</f>
        <v>25788.413219327904</v>
      </c>
      <c r="H266" s="5">
        <f>VLOOKUP(A266,'Detail SFPR'!$A$5:$H$360,8,FALSE)</f>
        <v>49094.908814972026</v>
      </c>
      <c r="I266" s="5">
        <f>VLOOKUP(A266,'Detail SFPR'!$A$5:$I$360,9,FALSE)</f>
        <v>0</v>
      </c>
      <c r="J266" s="5">
        <f t="shared" si="16"/>
        <v>575593.78517053474</v>
      </c>
      <c r="K266" s="5">
        <f>VLOOKUP(A266,'Detail SFPR'!$A$5:$M$361,13,FALSE)</f>
        <v>76219.260000000009</v>
      </c>
      <c r="L266" s="5">
        <f>VLOOKUP(A266,'Detail SFPR'!$A$5:$N$360,14,FALSE)</f>
        <v>23360.141599999999</v>
      </c>
      <c r="M266" s="5">
        <f>VLOOKUP(A266,'Detail SFPR'!$A$5:$T$360,20,FALSE)</f>
        <v>0</v>
      </c>
      <c r="N266" s="5">
        <f>VLOOKUP(A266,'Detail SFPR'!$A$5:$U$360,21,FALSE)</f>
        <v>2336.0141600000002</v>
      </c>
      <c r="O266" s="5">
        <f>VLOOKUP(A266,'Detail SFPR'!$A$5:$V$361,22,FALSE)</f>
        <v>57166.833402882803</v>
      </c>
      <c r="P266" s="5">
        <f t="shared" si="19"/>
        <v>734676.03433341754</v>
      </c>
      <c r="Q266" s="5">
        <f>VLOOKUP(A266,QualitySupport!$A$5:$I$360,9,FALSE)</f>
        <v>0</v>
      </c>
      <c r="R266" s="5">
        <v>0</v>
      </c>
      <c r="S266" s="5">
        <v>0</v>
      </c>
      <c r="T266" s="5">
        <f t="shared" si="17"/>
        <v>0</v>
      </c>
      <c r="U266" s="5">
        <f t="shared" si="18"/>
        <v>734676.03433341754</v>
      </c>
      <c r="V266" s="5">
        <v>33759.480000000003</v>
      </c>
    </row>
    <row r="267" spans="1:22">
      <c r="A267" t="s">
        <v>2776</v>
      </c>
      <c r="B267" t="s">
        <v>2777</v>
      </c>
      <c r="C267" t="s">
        <v>98</v>
      </c>
      <c r="D267" s="12" t="s">
        <v>1070</v>
      </c>
      <c r="E267" s="5">
        <f>VLOOKUP(A267,'Detail SFPR'!$A$5:$E$360,5,FALSE)</f>
        <v>932731.87795467675</v>
      </c>
      <c r="F267" s="5">
        <f>VLOOKUP(A267,'Detail SFPR'!$A$5:$F$360,6,FALSE)</f>
        <v>65190.47</v>
      </c>
      <c r="G267" s="5">
        <f>VLOOKUP(A267,'Detail SFPR'!$A$5:$G$360,7,FALSE)</f>
        <v>12488.966877314604</v>
      </c>
      <c r="H267" s="5">
        <f>VLOOKUP(A267,'Detail SFPR'!$A$5:$H$360,8,FALSE)</f>
        <v>0</v>
      </c>
      <c r="I267" s="5">
        <f>VLOOKUP(A267,'Detail SFPR'!$A$5:$I$360,9,FALSE)</f>
        <v>0</v>
      </c>
      <c r="J267" s="5">
        <f t="shared" si="16"/>
        <v>1010411.3148319913</v>
      </c>
      <c r="K267" s="5">
        <f>VLOOKUP(A267,'Detail SFPR'!$A$5:$M$361,13,FALSE)</f>
        <v>0</v>
      </c>
      <c r="L267" s="5">
        <f>VLOOKUP(A267,'Detail SFPR'!$A$5:$N$360,14,FALSE)</f>
        <v>44969.518400000001</v>
      </c>
      <c r="M267" s="5">
        <f>VLOOKUP(A267,'Detail SFPR'!$A$5:$T$360,20,FALSE)</f>
        <v>0</v>
      </c>
      <c r="N267" s="5">
        <f>VLOOKUP(A267,'Detail SFPR'!$A$5:$U$360,21,FALSE)</f>
        <v>4496.9518400000006</v>
      </c>
      <c r="O267" s="5">
        <f>VLOOKUP(A267,'Detail SFPR'!$A$5:$V$361,22,FALSE)</f>
        <v>110049.20306564722</v>
      </c>
      <c r="P267" s="5">
        <f t="shared" si="19"/>
        <v>1169926.9881376387</v>
      </c>
      <c r="Q267" s="5">
        <f>VLOOKUP(A267,QualitySupport!$A$5:$I$360,9,FALSE)</f>
        <v>0</v>
      </c>
      <c r="R267" s="5">
        <v>0</v>
      </c>
      <c r="S267" s="5">
        <v>0</v>
      </c>
      <c r="T267" s="5">
        <f t="shared" si="17"/>
        <v>0</v>
      </c>
      <c r="U267" s="5">
        <f t="shared" si="18"/>
        <v>1169926.9881376387</v>
      </c>
      <c r="V267" s="5">
        <v>40007.589999999997</v>
      </c>
    </row>
    <row r="268" spans="1:22">
      <c r="A268" t="s">
        <v>2778</v>
      </c>
      <c r="B268" t="s">
        <v>2779</v>
      </c>
      <c r="C268" t="s">
        <v>1458</v>
      </c>
      <c r="D268" s="12" t="s">
        <v>1070</v>
      </c>
      <c r="E268" s="5">
        <f>VLOOKUP(A268,'Detail SFPR'!$A$5:$E$360,5,FALSE)</f>
        <v>1438978.6342310195</v>
      </c>
      <c r="F268" s="5">
        <f>VLOOKUP(A268,'Detail SFPR'!$A$5:$F$360,6,FALSE)</f>
        <v>186894.27000000002</v>
      </c>
      <c r="G268" s="5">
        <f>VLOOKUP(A268,'Detail SFPR'!$A$5:$G$360,7,FALSE)</f>
        <v>300.61047311316912</v>
      </c>
      <c r="H268" s="5">
        <f>VLOOKUP(A268,'Detail SFPR'!$A$5:$H$360,8,FALSE)</f>
        <v>0</v>
      </c>
      <c r="I268" s="5">
        <f>VLOOKUP(A268,'Detail SFPR'!$A$5:$I$360,9,FALSE)</f>
        <v>0</v>
      </c>
      <c r="J268" s="5">
        <f t="shared" si="16"/>
        <v>1626173.5147041327</v>
      </c>
      <c r="K268" s="5">
        <f>VLOOKUP(A268,'Detail SFPR'!$A$5:$M$361,13,FALSE)</f>
        <v>0</v>
      </c>
      <c r="L268" s="5">
        <f>VLOOKUP(A268,'Detail SFPR'!$A$5:$N$360,14,FALSE)</f>
        <v>69975.207200000004</v>
      </c>
      <c r="M268" s="5">
        <f>VLOOKUP(A268,'Detail SFPR'!$A$5:$T$360,20,FALSE)</f>
        <v>0</v>
      </c>
      <c r="N268" s="5">
        <f>VLOOKUP(A268,'Detail SFPR'!$A$5:$U$360,21,FALSE)</f>
        <v>6997.5207200000004</v>
      </c>
      <c r="O268" s="5">
        <f>VLOOKUP(A268,'Detail SFPR'!$A$5:$V$361,22,FALSE)</f>
        <v>171243.01217140761</v>
      </c>
      <c r="P268" s="5">
        <f t="shared" si="19"/>
        <v>1874389.2547955404</v>
      </c>
      <c r="Q268" s="5">
        <f>VLOOKUP(A268,QualitySupport!$A$5:$I$360,9,FALSE)</f>
        <v>0</v>
      </c>
      <c r="R268" s="5">
        <v>0</v>
      </c>
      <c r="S268" s="5">
        <v>0</v>
      </c>
      <c r="T268" s="5">
        <f t="shared" si="17"/>
        <v>0</v>
      </c>
      <c r="U268" s="5">
        <f t="shared" si="18"/>
        <v>1874389.2547955404</v>
      </c>
      <c r="V268" s="5">
        <v>10286.84</v>
      </c>
    </row>
    <row r="269" spans="1:22">
      <c r="A269" t="s">
        <v>2780</v>
      </c>
      <c r="B269" t="s">
        <v>2781</v>
      </c>
      <c r="C269" t="s">
        <v>80</v>
      </c>
      <c r="D269" s="12" t="s">
        <v>1070</v>
      </c>
      <c r="E269" s="5">
        <f>VLOOKUP(A269,'Detail SFPR'!$A$5:$E$360,5,FALSE)</f>
        <v>944860.03256611899</v>
      </c>
      <c r="F269" s="5">
        <f>VLOOKUP(A269,'Detail SFPR'!$A$5:$F$360,6,FALSE)</f>
        <v>118603.58000000002</v>
      </c>
      <c r="G269" s="5">
        <f>VLOOKUP(A269,'Detail SFPR'!$A$5:$G$360,7,FALSE)</f>
        <v>10565.033936351203</v>
      </c>
      <c r="H269" s="5">
        <f>VLOOKUP(A269,'Detail SFPR'!$A$5:$H$360,8,FALSE)</f>
        <v>0</v>
      </c>
      <c r="I269" s="5">
        <f>VLOOKUP(A269,'Detail SFPR'!$A$5:$I$360,9,FALSE)</f>
        <v>0</v>
      </c>
      <c r="J269" s="5">
        <f t="shared" si="16"/>
        <v>1074028.6465024704</v>
      </c>
      <c r="K269" s="5">
        <f>VLOOKUP(A269,'Detail SFPR'!$A$5:$M$361,13,FALSE)</f>
        <v>0</v>
      </c>
      <c r="L269" s="5">
        <f>VLOOKUP(A269,'Detail SFPR'!$A$5:$N$360,14,FALSE)</f>
        <v>47581.328000000001</v>
      </c>
      <c r="M269" s="5">
        <f>VLOOKUP(A269,'Detail SFPR'!$A$5:$T$360,20,FALSE)</f>
        <v>0</v>
      </c>
      <c r="N269" s="5">
        <f>VLOOKUP(A269,'Detail SFPR'!$A$5:$U$360,21,FALSE)</f>
        <v>4758.1328000000003</v>
      </c>
      <c r="O269" s="5">
        <f>VLOOKUP(A269,'Detail SFPR'!$A$5:$V$361,22,FALSE)</f>
        <v>116440.81176562401</v>
      </c>
      <c r="P269" s="5">
        <f t="shared" si="19"/>
        <v>1242808.9190680943</v>
      </c>
      <c r="Q269" s="5">
        <f>VLOOKUP(A269,QualitySupport!$A$5:$I$360,9,FALSE)</f>
        <v>0</v>
      </c>
      <c r="R269" s="5">
        <v>0</v>
      </c>
      <c r="S269" s="5">
        <v>0</v>
      </c>
      <c r="T269" s="5">
        <f t="shared" si="17"/>
        <v>0</v>
      </c>
      <c r="U269" s="5">
        <f t="shared" si="18"/>
        <v>1242808.9190680943</v>
      </c>
      <c r="V269" s="5">
        <v>20768.73</v>
      </c>
    </row>
    <row r="270" spans="1:22">
      <c r="A270" t="s">
        <v>2782</v>
      </c>
      <c r="B270" t="s">
        <v>2783</v>
      </c>
      <c r="C270" t="s">
        <v>190</v>
      </c>
      <c r="D270" s="12" t="s">
        <v>1070</v>
      </c>
      <c r="E270" s="5">
        <f>VLOOKUP(A270,'Detail SFPR'!$A$5:$E$360,5,FALSE)</f>
        <v>648998.46134367329</v>
      </c>
      <c r="F270" s="5">
        <f>VLOOKUP(A270,'Detail SFPR'!$A$5:$F$360,6,FALSE)</f>
        <v>21750.02</v>
      </c>
      <c r="G270" s="5">
        <f>VLOOKUP(A270,'Detail SFPR'!$A$5:$G$360,7,FALSE)</f>
        <v>16377.954498250008</v>
      </c>
      <c r="H270" s="5">
        <f>VLOOKUP(A270,'Detail SFPR'!$A$5:$H$360,8,FALSE)</f>
        <v>22525.17608383474</v>
      </c>
      <c r="I270" s="5">
        <f>VLOOKUP(A270,'Detail SFPR'!$A$5:$I$360,9,FALSE)</f>
        <v>0</v>
      </c>
      <c r="J270" s="5">
        <f t="shared" si="16"/>
        <v>709651.61192575807</v>
      </c>
      <c r="K270" s="5">
        <f>VLOOKUP(A270,'Detail SFPR'!$A$5:$M$361,13,FALSE)</f>
        <v>0</v>
      </c>
      <c r="L270" s="5">
        <f>VLOOKUP(A270,'Detail SFPR'!$A$5:$N$360,14,FALSE)</f>
        <v>30522.032399999996</v>
      </c>
      <c r="M270" s="5">
        <f>VLOOKUP(A270,'Detail SFPR'!$A$5:$T$360,20,FALSE)</f>
        <v>0</v>
      </c>
      <c r="N270" s="5">
        <f>VLOOKUP(A270,'Detail SFPR'!$A$5:$U$360,21,FALSE)</f>
        <v>3052.2032399999994</v>
      </c>
      <c r="O270" s="5">
        <f>VLOOKUP(A270,'Detail SFPR'!$A$5:$V$361,22,FALSE)</f>
        <v>74693.380340134187</v>
      </c>
      <c r="P270" s="5">
        <f t="shared" si="19"/>
        <v>817919.22790589218</v>
      </c>
      <c r="Q270" s="5">
        <f>VLOOKUP(A270,QualitySupport!$A$5:$I$360,9,FALSE)</f>
        <v>0</v>
      </c>
      <c r="R270" s="5">
        <v>0</v>
      </c>
      <c r="S270" s="5">
        <v>0</v>
      </c>
      <c r="T270" s="5">
        <f t="shared" si="17"/>
        <v>0</v>
      </c>
      <c r="U270" s="5">
        <f t="shared" si="18"/>
        <v>817919.22790589218</v>
      </c>
      <c r="V270" s="5">
        <v>9349.8700000000008</v>
      </c>
    </row>
    <row r="271" spans="1:22">
      <c r="A271" t="s">
        <v>2784</v>
      </c>
      <c r="B271" t="s">
        <v>2785</v>
      </c>
      <c r="C271" t="s">
        <v>258</v>
      </c>
      <c r="D271" s="12" t="s">
        <v>1070</v>
      </c>
      <c r="E271" s="5">
        <f>VLOOKUP(A271,'Detail SFPR'!$A$5:$E$360,5,FALSE)</f>
        <v>296881.88997174415</v>
      </c>
      <c r="F271" s="5">
        <f>VLOOKUP(A271,'Detail SFPR'!$A$5:$F$360,6,FALSE)</f>
        <v>38550.83</v>
      </c>
      <c r="G271" s="5">
        <f>VLOOKUP(A271,'Detail SFPR'!$A$5:$G$360,7,FALSE)</f>
        <v>7135.5523923648379</v>
      </c>
      <c r="H271" s="5">
        <f>VLOOKUP(A271,'Detail SFPR'!$A$5:$H$360,8,FALSE)</f>
        <v>0</v>
      </c>
      <c r="I271" s="5">
        <f>VLOOKUP(A271,'Detail SFPR'!$A$5:$I$360,9,FALSE)</f>
        <v>0</v>
      </c>
      <c r="J271" s="5">
        <f t="shared" si="16"/>
        <v>342568.272364109</v>
      </c>
      <c r="K271" s="5">
        <f>VLOOKUP(A271,'Detail SFPR'!$A$5:$M$361,13,FALSE)</f>
        <v>0</v>
      </c>
      <c r="L271" s="5">
        <f>VLOOKUP(A271,'Detail SFPR'!$A$5:$N$360,14,FALSE)</f>
        <v>14023.1212</v>
      </c>
      <c r="M271" s="5">
        <f>VLOOKUP(A271,'Detail SFPR'!$A$5:$T$360,20,FALSE)</f>
        <v>0</v>
      </c>
      <c r="N271" s="5">
        <f>VLOOKUP(A271,'Detail SFPR'!$A$5:$U$360,21,FALSE)</f>
        <v>1402.31212</v>
      </c>
      <c r="O271" s="5">
        <f>VLOOKUP(A271,'Detail SFPR'!$A$5:$V$361,22,FALSE)</f>
        <v>34317.319096594598</v>
      </c>
      <c r="P271" s="5">
        <f t="shared" si="19"/>
        <v>392311.02478070359</v>
      </c>
      <c r="Q271" s="5">
        <f>VLOOKUP(A271,QualitySupport!$A$5:$I$360,9,FALSE)</f>
        <v>0</v>
      </c>
      <c r="R271" s="5">
        <v>0</v>
      </c>
      <c r="S271" s="5">
        <v>0</v>
      </c>
      <c r="T271" s="5">
        <f t="shared" si="17"/>
        <v>0</v>
      </c>
      <c r="U271" s="5">
        <f t="shared" si="18"/>
        <v>392311.02478070359</v>
      </c>
      <c r="V271" s="5">
        <v>25147.89</v>
      </c>
    </row>
    <row r="272" spans="1:22">
      <c r="A272" t="s">
        <v>2786</v>
      </c>
      <c r="B272" t="s">
        <v>2787</v>
      </c>
      <c r="C272" t="s">
        <v>93</v>
      </c>
      <c r="D272" s="12" t="s">
        <v>1070</v>
      </c>
      <c r="E272" s="5">
        <f>VLOOKUP(A272,'Detail SFPR'!$A$5:$E$360,5,FALSE)</f>
        <v>1288941.7428267277</v>
      </c>
      <c r="F272" s="5">
        <f>VLOOKUP(A272,'Detail SFPR'!$A$5:$F$360,6,FALSE)</f>
        <v>108265.17000000001</v>
      </c>
      <c r="G272" s="5">
        <f>VLOOKUP(A272,'Detail SFPR'!$A$5:$G$360,7,FALSE)</f>
        <v>7848.3917897436077</v>
      </c>
      <c r="H272" s="5">
        <f>VLOOKUP(A272,'Detail SFPR'!$A$5:$H$360,8,FALSE)</f>
        <v>61230.399036775678</v>
      </c>
      <c r="I272" s="5">
        <f>VLOOKUP(A272,'Detail SFPR'!$A$5:$I$360,9,FALSE)</f>
        <v>0</v>
      </c>
      <c r="J272" s="5">
        <f t="shared" si="16"/>
        <v>1466285.7036532469</v>
      </c>
      <c r="K272" s="5">
        <f>VLOOKUP(A272,'Detail SFPR'!$A$5:$M$361,13,FALSE)</f>
        <v>0</v>
      </c>
      <c r="L272" s="5">
        <f>VLOOKUP(A272,'Detail SFPR'!$A$5:$N$360,14,FALSE)</f>
        <v>61370.504400000005</v>
      </c>
      <c r="M272" s="5">
        <f>VLOOKUP(A272,'Detail SFPR'!$A$5:$T$360,20,FALSE)</f>
        <v>0</v>
      </c>
      <c r="N272" s="5">
        <f>VLOOKUP(A272,'Detail SFPR'!$A$5:$U$360,21,FALSE)</f>
        <v>6137.0504400000009</v>
      </c>
      <c r="O272" s="5">
        <f>VLOOKUP(A272,'Detail SFPR'!$A$5:$V$361,22,FALSE)</f>
        <v>150185.6222004102</v>
      </c>
      <c r="P272" s="5">
        <f t="shared" si="19"/>
        <v>1683978.8806936569</v>
      </c>
      <c r="Q272" s="5">
        <f>VLOOKUP(A272,QualitySupport!$A$5:$I$360,9,FALSE)</f>
        <v>0</v>
      </c>
      <c r="R272" s="5">
        <v>0</v>
      </c>
      <c r="S272" s="5">
        <v>0</v>
      </c>
      <c r="T272" s="5">
        <f t="shared" si="17"/>
        <v>0</v>
      </c>
      <c r="U272" s="5">
        <f t="shared" si="18"/>
        <v>1683978.8806936569</v>
      </c>
      <c r="V272" s="5">
        <v>11357.58</v>
      </c>
    </row>
    <row r="273" spans="1:22">
      <c r="A273" t="s">
        <v>2790</v>
      </c>
      <c r="B273" t="s">
        <v>2791</v>
      </c>
      <c r="C273" t="s">
        <v>140</v>
      </c>
      <c r="D273" s="12" t="s">
        <v>1070</v>
      </c>
      <c r="E273" s="5">
        <f>VLOOKUP(A273,'Detail SFPR'!$A$5:$E$360,5,FALSE)</f>
        <v>3507980.3820048128</v>
      </c>
      <c r="F273" s="5">
        <f>VLOOKUP(A273,'Detail SFPR'!$A$5:$F$360,6,FALSE)</f>
        <v>794117.65999999992</v>
      </c>
      <c r="G273" s="5">
        <f>VLOOKUP(A273,'Detail SFPR'!$A$5:$G$360,7,FALSE)</f>
        <v>92686.51082766286</v>
      </c>
      <c r="H273" s="5">
        <f>VLOOKUP(A273,'Detail SFPR'!$A$5:$H$360,8,FALSE)</f>
        <v>7132.4450785605432</v>
      </c>
      <c r="I273" s="5">
        <f>VLOOKUP(A273,'Detail SFPR'!$A$5:$I$360,9,FALSE)</f>
        <v>1216038.9025785134</v>
      </c>
      <c r="J273" s="5">
        <f t="shared" si="16"/>
        <v>5617955.9004895482</v>
      </c>
      <c r="K273" s="5">
        <f>VLOOKUP(A273,'Detail SFPR'!$A$5:$M$361,13,FALSE)</f>
        <v>0</v>
      </c>
      <c r="L273" s="5">
        <f>VLOOKUP(A273,'Detail SFPR'!$A$5:$N$360,14,FALSE)</f>
        <v>153893.63640000002</v>
      </c>
      <c r="M273" s="5">
        <f>VLOOKUP(A273,'Detail SFPR'!$A$5:$T$360,20,FALSE)</f>
        <v>0</v>
      </c>
      <c r="N273" s="5">
        <f>VLOOKUP(A273,'Detail SFPR'!$A$5:$U$360,21,FALSE)</f>
        <v>15389.363640000001</v>
      </c>
      <c r="O273" s="5">
        <f>VLOOKUP(A273,'Detail SFPR'!$A$5:$V$361,22,FALSE)</f>
        <v>376607.81447671622</v>
      </c>
      <c r="P273" s="5">
        <f t="shared" si="19"/>
        <v>6163846.7150062649</v>
      </c>
      <c r="Q273" s="5">
        <f>VLOOKUP(A273,QualitySupport!$A$5:$I$360,9,FALSE)</f>
        <v>0</v>
      </c>
      <c r="R273" s="5">
        <v>0</v>
      </c>
      <c r="S273" s="5">
        <v>0</v>
      </c>
      <c r="T273" s="5">
        <f t="shared" si="17"/>
        <v>0</v>
      </c>
      <c r="U273" s="5">
        <f t="shared" si="18"/>
        <v>6163846.7150062649</v>
      </c>
      <c r="V273" s="5">
        <v>80763.679999999993</v>
      </c>
    </row>
    <row r="274" spans="1:22">
      <c r="A274" t="s">
        <v>2792</v>
      </c>
      <c r="B274" t="s">
        <v>2793</v>
      </c>
      <c r="C274" t="s">
        <v>93</v>
      </c>
      <c r="D274" s="12" t="s">
        <v>1070</v>
      </c>
      <c r="E274" s="5">
        <f>VLOOKUP(A274,'Detail SFPR'!$A$5:$E$360,5,FALSE)</f>
        <v>1021286.7905493689</v>
      </c>
      <c r="F274" s="5">
        <f>VLOOKUP(A274,'Detail SFPR'!$A$5:$F$360,6,FALSE)</f>
        <v>263169.20999999996</v>
      </c>
      <c r="G274" s="5">
        <f>VLOOKUP(A274,'Detail SFPR'!$A$5:$G$360,7,FALSE)</f>
        <v>10730.181455249498</v>
      </c>
      <c r="H274" s="5">
        <f>VLOOKUP(A274,'Detail SFPR'!$A$5:$H$360,8,FALSE)</f>
        <v>0</v>
      </c>
      <c r="I274" s="5">
        <f>VLOOKUP(A274,'Detail SFPR'!$A$5:$I$360,9,FALSE)</f>
        <v>0</v>
      </c>
      <c r="J274" s="5">
        <f t="shared" si="16"/>
        <v>1295186.1820046185</v>
      </c>
      <c r="K274" s="5">
        <f>VLOOKUP(A274,'Detail SFPR'!$A$5:$M$361,13,FALSE)</f>
        <v>82905.16</v>
      </c>
      <c r="L274" s="5">
        <f>VLOOKUP(A274,'Detail SFPR'!$A$5:$N$360,14,FALSE)</f>
        <v>47431.833600000005</v>
      </c>
      <c r="M274" s="5">
        <f>VLOOKUP(A274,'Detail SFPR'!$A$5:$T$360,20,FALSE)</f>
        <v>0</v>
      </c>
      <c r="N274" s="5">
        <f>VLOOKUP(A274,'Detail SFPR'!$A$5:$U$360,21,FALSE)</f>
        <v>4743.1833600000009</v>
      </c>
      <c r="O274" s="5">
        <f>VLOOKUP(A274,'Detail SFPR'!$A$5:$V$361,22,FALSE)</f>
        <v>116074.96974266882</v>
      </c>
      <c r="P274" s="5">
        <f t="shared" si="19"/>
        <v>1546341.3287072871</v>
      </c>
      <c r="Q274" s="5">
        <f>VLOOKUP(A274,QualitySupport!$A$5:$I$360,9,FALSE)</f>
        <v>0</v>
      </c>
      <c r="R274" s="5">
        <v>0</v>
      </c>
      <c r="S274" s="5">
        <v>0</v>
      </c>
      <c r="T274" s="5">
        <f t="shared" si="17"/>
        <v>0</v>
      </c>
      <c r="U274" s="5">
        <f t="shared" si="18"/>
        <v>1546341.3287072871</v>
      </c>
      <c r="V274" s="5">
        <v>10436.94</v>
      </c>
    </row>
    <row r="275" spans="1:22">
      <c r="A275" t="s">
        <v>2837</v>
      </c>
      <c r="B275" t="s">
        <v>2903</v>
      </c>
      <c r="C275" t="s">
        <v>93</v>
      </c>
      <c r="D275" s="12" t="s">
        <v>1823</v>
      </c>
      <c r="E275" s="5">
        <f>VLOOKUP(A275,'Detail SFPR'!$A$5:$E$360,5,FALSE)</f>
        <v>445919.25296836044</v>
      </c>
      <c r="F275" s="5">
        <f>VLOOKUP(A275,'Detail SFPR'!$A$5:$F$360,6,FALSE)</f>
        <v>105381.57999999999</v>
      </c>
      <c r="G275" s="5">
        <f>VLOOKUP(A275,'Detail SFPR'!$A$5:$G$360,7,FALSE)</f>
        <v>0</v>
      </c>
      <c r="H275" s="5">
        <f>VLOOKUP(A275,'Detail SFPR'!$A$5:$H$360,8,FALSE)</f>
        <v>763.15116166907808</v>
      </c>
      <c r="I275" s="5">
        <f>VLOOKUP(A275,'Detail SFPR'!$A$5:$I$360,9,FALSE)</f>
        <v>0</v>
      </c>
      <c r="J275" s="5">
        <f t="shared" si="16"/>
        <v>552063.98413002945</v>
      </c>
      <c r="K275" s="5">
        <f>VLOOKUP(A275,'Detail SFPR'!$A$5:$M$361,13,FALSE)</f>
        <v>0</v>
      </c>
      <c r="L275" s="5">
        <f>VLOOKUP(A275,'Detail SFPR'!$A$5:$N$360,14,FALSE)</f>
        <v>0</v>
      </c>
      <c r="M275" s="5">
        <f>VLOOKUP(A275,'Detail SFPR'!$A$5:$T$360,20,FALSE)</f>
        <v>0</v>
      </c>
      <c r="N275" s="5">
        <f>VLOOKUP(A275,'Detail SFPR'!$A$5:$U$360,21,FALSE)</f>
        <v>2192.42272</v>
      </c>
      <c r="O275" s="5">
        <f>VLOOKUP(A275,'Detail SFPR'!$A$5:$V$361,22,FALSE)</f>
        <v>1341.3217536204402</v>
      </c>
      <c r="P275" s="5">
        <f t="shared" si="19"/>
        <v>555597.72860364988</v>
      </c>
      <c r="Q275" s="5">
        <f>VLOOKUP(A275,QualitySupport!$A$5:$I$360,9,FALSE)</f>
        <v>0</v>
      </c>
      <c r="R275" s="5">
        <v>0</v>
      </c>
      <c r="S275" s="5">
        <v>0</v>
      </c>
      <c r="T275" s="5">
        <f t="shared" si="17"/>
        <v>0</v>
      </c>
      <c r="U275" s="5">
        <f t="shared" si="18"/>
        <v>555597.72860364988</v>
      </c>
      <c r="V275" s="5">
        <v>0</v>
      </c>
    </row>
    <row r="276" spans="1:22">
      <c r="A276" t="s">
        <v>2904</v>
      </c>
      <c r="B276" t="s">
        <v>2905</v>
      </c>
      <c r="C276" t="s">
        <v>93</v>
      </c>
      <c r="D276" s="12" t="s">
        <v>1823</v>
      </c>
      <c r="E276" s="5">
        <f>VLOOKUP(A276,'Detail SFPR'!$A$5:$E$360,5,FALSE)</f>
        <v>527812.33427126217</v>
      </c>
      <c r="F276" s="5">
        <f>VLOOKUP(A276,'Detail SFPR'!$A$5:$F$360,6,FALSE)</f>
        <v>0</v>
      </c>
      <c r="G276" s="5">
        <f>VLOOKUP(A276,'Detail SFPR'!$A$5:$G$360,7,FALSE)</f>
        <v>0</v>
      </c>
      <c r="H276" s="5">
        <f>VLOOKUP(A276,'Detail SFPR'!$A$5:$H$360,8,FALSE)</f>
        <v>0</v>
      </c>
      <c r="I276" s="5">
        <f>VLOOKUP(A276,'Detail SFPR'!$A$5:$I$360,9,FALSE)</f>
        <v>0</v>
      </c>
      <c r="J276" s="5">
        <f t="shared" si="16"/>
        <v>527812.33427126217</v>
      </c>
      <c r="K276" s="5">
        <f>VLOOKUP(A276,'Detail SFPR'!$A$5:$M$361,13,FALSE)</f>
        <v>0</v>
      </c>
      <c r="L276" s="5">
        <f>VLOOKUP(A276,'Detail SFPR'!$A$5:$N$360,14,FALSE)</f>
        <v>0</v>
      </c>
      <c r="M276" s="5">
        <f>VLOOKUP(A276,'Detail SFPR'!$A$5:$T$360,20,FALSE)</f>
        <v>0</v>
      </c>
      <c r="N276" s="5">
        <f>VLOOKUP(A276,'Detail SFPR'!$A$5:$U$360,21,FALSE)</f>
        <v>2757.0407999999998</v>
      </c>
      <c r="O276" s="5">
        <f>VLOOKUP(A276,'Detail SFPR'!$A$5:$V$361,22,FALSE)</f>
        <v>1686.7544597690999</v>
      </c>
      <c r="P276" s="5">
        <f t="shared" si="19"/>
        <v>532256.12953103124</v>
      </c>
      <c r="Q276" s="5">
        <f>VLOOKUP(A276,QualitySupport!$A$5:$I$360,9,FALSE)</f>
        <v>0</v>
      </c>
      <c r="R276" s="5">
        <v>0</v>
      </c>
      <c r="S276" s="5">
        <v>0</v>
      </c>
      <c r="T276" s="5">
        <f t="shared" si="17"/>
        <v>0</v>
      </c>
      <c r="U276" s="5">
        <f t="shared" si="18"/>
        <v>532256.12953103124</v>
      </c>
      <c r="V276" s="5">
        <v>0</v>
      </c>
    </row>
    <row r="277" spans="1:22">
      <c r="A277" t="s">
        <v>2831</v>
      </c>
      <c r="B277" t="s">
        <v>2906</v>
      </c>
      <c r="C277" t="s">
        <v>93</v>
      </c>
      <c r="D277" s="12" t="s">
        <v>1823</v>
      </c>
      <c r="E277" s="5">
        <f>VLOOKUP(A277,'Detail SFPR'!$A$5:$E$360,5,FALSE)</f>
        <v>303572.8601210264</v>
      </c>
      <c r="F277" s="5">
        <f>VLOOKUP(A277,'Detail SFPR'!$A$5:$F$360,6,FALSE)</f>
        <v>0</v>
      </c>
      <c r="G277" s="5">
        <f>VLOOKUP(A277,'Detail SFPR'!$A$5:$G$360,7,FALSE)</f>
        <v>0</v>
      </c>
      <c r="H277" s="5">
        <f>VLOOKUP(A277,'Detail SFPR'!$A$5:$H$360,8,FALSE)</f>
        <v>0</v>
      </c>
      <c r="I277" s="5">
        <f>VLOOKUP(A277,'Detail SFPR'!$A$5:$I$360,9,FALSE)</f>
        <v>0</v>
      </c>
      <c r="J277" s="5">
        <f t="shared" si="16"/>
        <v>303572.8601210264</v>
      </c>
      <c r="K277" s="5">
        <f>VLOOKUP(A277,'Detail SFPR'!$A$5:$M$361,13,FALSE)</f>
        <v>0</v>
      </c>
      <c r="L277" s="5">
        <f>VLOOKUP(A277,'Detail SFPR'!$A$5:$N$360,14,FALSE)</f>
        <v>0</v>
      </c>
      <c r="M277" s="5">
        <f>VLOOKUP(A277,'Detail SFPR'!$A$5:$T$360,20,FALSE)</f>
        <v>0</v>
      </c>
      <c r="N277" s="5">
        <f>VLOOKUP(A277,'Detail SFPR'!$A$5:$U$360,21,FALSE)</f>
        <v>1587.13608</v>
      </c>
      <c r="O277" s="5">
        <f>VLOOKUP(A277,'Detail SFPR'!$A$5:$V$361,22,FALSE)</f>
        <v>971.00806821590993</v>
      </c>
      <c r="P277" s="5">
        <f t="shared" si="19"/>
        <v>306131.00426924234</v>
      </c>
      <c r="Q277" s="5">
        <f>VLOOKUP(A277,QualitySupport!$A$5:$I$360,9,FALSE)</f>
        <v>0</v>
      </c>
      <c r="R277" s="5">
        <v>0</v>
      </c>
      <c r="S277" s="5">
        <v>0</v>
      </c>
      <c r="T277" s="5">
        <f t="shared" si="17"/>
        <v>0</v>
      </c>
      <c r="U277" s="5">
        <f t="shared" si="18"/>
        <v>306131.00426924234</v>
      </c>
      <c r="V277" s="5">
        <v>0</v>
      </c>
    </row>
    <row r="278" spans="1:22">
      <c r="A278" t="s">
        <v>2835</v>
      </c>
      <c r="B278" t="s">
        <v>2907</v>
      </c>
      <c r="C278" t="s">
        <v>93</v>
      </c>
      <c r="D278" s="12" t="s">
        <v>1823</v>
      </c>
      <c r="E278" s="5">
        <f>VLOOKUP(A278,'Detail SFPR'!$A$5:$E$360,5,FALSE)</f>
        <v>2490235.7803718252</v>
      </c>
      <c r="F278" s="5">
        <f>VLOOKUP(A278,'Detail SFPR'!$A$5:$F$360,6,FALSE)</f>
        <v>394040.55</v>
      </c>
      <c r="G278" s="5">
        <f>VLOOKUP(A278,'Detail SFPR'!$A$5:$G$360,7,FALSE)</f>
        <v>0</v>
      </c>
      <c r="H278" s="5">
        <f>VLOOKUP(A278,'Detail SFPR'!$A$5:$H$360,8,FALSE)</f>
        <v>16002.492539971978</v>
      </c>
      <c r="I278" s="5">
        <f>VLOOKUP(A278,'Detail SFPR'!$A$5:$I$360,9,FALSE)</f>
        <v>0</v>
      </c>
      <c r="J278" s="5">
        <f t="shared" si="16"/>
        <v>2900278.8229117971</v>
      </c>
      <c r="K278" s="5">
        <f>VLOOKUP(A278,'Detail SFPR'!$A$5:$M$361,13,FALSE)</f>
        <v>0</v>
      </c>
      <c r="L278" s="5">
        <f>VLOOKUP(A278,'Detail SFPR'!$A$5:$N$360,14,FALSE)</f>
        <v>0</v>
      </c>
      <c r="M278" s="5">
        <f>VLOOKUP(A278,'Detail SFPR'!$A$5:$T$360,20,FALSE)</f>
        <v>0</v>
      </c>
      <c r="N278" s="5">
        <f>VLOOKUP(A278,'Detail SFPR'!$A$5:$U$360,21,FALSE)</f>
        <v>12447.96632</v>
      </c>
      <c r="O278" s="5">
        <f>VLOOKUP(A278,'Detail SFPR'!$A$5:$V$361,22,FALSE)</f>
        <v>7615.6517906138906</v>
      </c>
      <c r="P278" s="5">
        <f t="shared" si="19"/>
        <v>2920342.441022411</v>
      </c>
      <c r="Q278" s="5">
        <f>VLOOKUP(A278,QualitySupport!$A$5:$I$360,9,FALSE)</f>
        <v>0</v>
      </c>
      <c r="R278" s="5">
        <v>0</v>
      </c>
      <c r="S278" s="5">
        <v>0</v>
      </c>
      <c r="T278" s="5">
        <f t="shared" si="17"/>
        <v>0</v>
      </c>
      <c r="U278" s="5">
        <f t="shared" si="18"/>
        <v>2920342.441022411</v>
      </c>
      <c r="V278" s="5">
        <v>0</v>
      </c>
    </row>
    <row r="279" spans="1:22">
      <c r="A279" t="s">
        <v>2839</v>
      </c>
      <c r="B279" t="s">
        <v>2908</v>
      </c>
      <c r="C279" t="s">
        <v>75</v>
      </c>
      <c r="D279" s="12" t="s">
        <v>1823</v>
      </c>
      <c r="E279" s="5">
        <f>VLOOKUP(A279,'Detail SFPR'!$A$5:$E$360,5,FALSE)</f>
        <v>1011676.3572123039</v>
      </c>
      <c r="F279" s="5">
        <f>VLOOKUP(A279,'Detail SFPR'!$A$5:$F$360,6,FALSE)</f>
        <v>134708.06</v>
      </c>
      <c r="G279" s="5">
        <f>VLOOKUP(A279,'Detail SFPR'!$A$5:$G$360,7,FALSE)</f>
        <v>0</v>
      </c>
      <c r="H279" s="5">
        <f>VLOOKUP(A279,'Detail SFPR'!$A$5:$H$360,8,FALSE)</f>
        <v>5814.8506907552373</v>
      </c>
      <c r="I279" s="5">
        <f>VLOOKUP(A279,'Detail SFPR'!$A$5:$I$360,9,FALSE)</f>
        <v>0</v>
      </c>
      <c r="J279" s="5">
        <f t="shared" si="16"/>
        <v>1152199.2679030593</v>
      </c>
      <c r="K279" s="5">
        <f>VLOOKUP(A279,'Detail SFPR'!$A$5:$M$361,13,FALSE)</f>
        <v>0</v>
      </c>
      <c r="L279" s="5">
        <f>VLOOKUP(A279,'Detail SFPR'!$A$5:$N$360,14,FALSE)</f>
        <v>0</v>
      </c>
      <c r="M279" s="5">
        <f>VLOOKUP(A279,'Detail SFPR'!$A$5:$T$360,20,FALSE)</f>
        <v>0</v>
      </c>
      <c r="N279" s="5">
        <f>VLOOKUP(A279,'Detail SFPR'!$A$5:$U$360,21,FALSE)</f>
        <v>5283.78244</v>
      </c>
      <c r="O279" s="5">
        <f>VLOOKUP(A279,'Detail SFPR'!$A$5:$V$361,22,FALSE)</f>
        <v>3232.6121525367548</v>
      </c>
      <c r="P279" s="5">
        <f t="shared" si="19"/>
        <v>1160715.6624955961</v>
      </c>
      <c r="Q279" s="5">
        <f>VLOOKUP(A279,QualitySupport!$A$5:$I$360,9,FALSE)</f>
        <v>0</v>
      </c>
      <c r="R279" s="5">
        <v>0</v>
      </c>
      <c r="S279" s="5">
        <v>0</v>
      </c>
      <c r="T279" s="5">
        <f t="shared" si="17"/>
        <v>0</v>
      </c>
      <c r="U279" s="5">
        <f t="shared" si="18"/>
        <v>1160715.6624955961</v>
      </c>
      <c r="V279" s="5">
        <v>0</v>
      </c>
    </row>
    <row r="280" spans="1:22">
      <c r="A280" t="s">
        <v>2827</v>
      </c>
      <c r="B280" t="s">
        <v>2828</v>
      </c>
      <c r="C280" t="s">
        <v>75</v>
      </c>
      <c r="D280" s="12" t="s">
        <v>1070</v>
      </c>
      <c r="E280" s="5">
        <f>VLOOKUP(A280,'Detail SFPR'!$A$5:$E$360,5,FALSE)</f>
        <v>521032.70096464991</v>
      </c>
      <c r="F280" s="5">
        <f>VLOOKUP(A280,'Detail SFPR'!$A$5:$F$360,6,FALSE)</f>
        <v>88078.07</v>
      </c>
      <c r="G280" s="5">
        <f>VLOOKUP(A280,'Detail SFPR'!$A$5:$G$360,7,FALSE)</f>
        <v>50544.532512735765</v>
      </c>
      <c r="H280" s="5">
        <f>VLOOKUP(A280,'Detail SFPR'!$A$5:$H$360,8,FALSE)</f>
        <v>0</v>
      </c>
      <c r="I280" s="5">
        <f>VLOOKUP(A280,'Detail SFPR'!$A$5:$I$360,9,FALSE)</f>
        <v>0</v>
      </c>
      <c r="J280" s="5">
        <f t="shared" si="16"/>
        <v>659655.30347738578</v>
      </c>
      <c r="K280" s="5">
        <f>VLOOKUP(A280,'Detail SFPR'!$A$5:$M$361,13,FALSE)</f>
        <v>0</v>
      </c>
      <c r="L280" s="5">
        <f>VLOOKUP(A280,'Detail SFPR'!$A$5:$N$360,14,FALSE)</f>
        <v>27231.910399999997</v>
      </c>
      <c r="M280" s="5">
        <f>VLOOKUP(A280,'Detail SFPR'!$A$5:$T$360,20,FALSE)</f>
        <v>0</v>
      </c>
      <c r="N280" s="5">
        <f>VLOOKUP(A280,'Detail SFPR'!$A$5:$U$360,21,FALSE)</f>
        <v>2723.1910399999997</v>
      </c>
      <c r="O280" s="5">
        <f>VLOOKUP(A280,'Detail SFPR'!$A$5:$V$361,22,FALSE)</f>
        <v>66641.808587283202</v>
      </c>
      <c r="P280" s="5">
        <f t="shared" si="19"/>
        <v>756252.21350466902</v>
      </c>
      <c r="Q280" s="5">
        <f>VLOOKUP(A280,QualitySupport!$A$5:$I$360,9,FALSE)</f>
        <v>0</v>
      </c>
      <c r="R280" s="5">
        <v>0</v>
      </c>
      <c r="S280" s="5">
        <v>0</v>
      </c>
      <c r="T280" s="5">
        <f t="shared" si="17"/>
        <v>0</v>
      </c>
      <c r="U280" s="5">
        <f t="shared" si="18"/>
        <v>756252.21350466902</v>
      </c>
      <c r="V280" s="5">
        <v>0</v>
      </c>
    </row>
    <row r="281" spans="1:22">
      <c r="A281" t="s">
        <v>2808</v>
      </c>
      <c r="B281" t="s">
        <v>2809</v>
      </c>
      <c r="C281" t="s">
        <v>93</v>
      </c>
      <c r="D281" s="12" t="s">
        <v>1070</v>
      </c>
      <c r="E281" s="5">
        <f>VLOOKUP(A281,'Detail SFPR'!$A$5:$E$360,5,FALSE)</f>
        <v>330199.03565493936</v>
      </c>
      <c r="F281" s="5">
        <f>VLOOKUP(A281,'Detail SFPR'!$A$5:$F$360,6,FALSE)</f>
        <v>25017.74</v>
      </c>
      <c r="G281" s="5">
        <f>VLOOKUP(A281,'Detail SFPR'!$A$5:$G$360,7,FALSE)</f>
        <v>3999.4872496317944</v>
      </c>
      <c r="H281" s="5">
        <f>VLOOKUP(A281,'Detail SFPR'!$A$5:$H$360,8,FALSE)</f>
        <v>867.84153300000014</v>
      </c>
      <c r="I281" s="5">
        <f>VLOOKUP(A281,'Detail SFPR'!$A$5:$I$360,9,FALSE)</f>
        <v>0</v>
      </c>
      <c r="J281" s="5">
        <f t="shared" si="16"/>
        <v>360084.10443757114</v>
      </c>
      <c r="K281" s="5">
        <f>VLOOKUP(A281,'Detail SFPR'!$A$5:$M$361,13,FALSE)</f>
        <v>0</v>
      </c>
      <c r="L281" s="5">
        <f>VLOOKUP(A281,'Detail SFPR'!$A$5:$N$360,14,FALSE)</f>
        <v>15646.5116</v>
      </c>
      <c r="M281" s="5">
        <f>VLOOKUP(A281,'Detail SFPR'!$A$5:$T$360,20,FALSE)</f>
        <v>0</v>
      </c>
      <c r="N281" s="5">
        <f>VLOOKUP(A281,'Detail SFPR'!$A$5:$U$360,21,FALSE)</f>
        <v>1564.6511599999999</v>
      </c>
      <c r="O281" s="5">
        <f>VLOOKUP(A281,'Detail SFPR'!$A$5:$V$361,22,FALSE)</f>
        <v>38290.0727782178</v>
      </c>
      <c r="P281" s="5">
        <f t="shared" si="19"/>
        <v>415585.33997578896</v>
      </c>
      <c r="Q281" s="5">
        <f>VLOOKUP(A281,QualitySupport!$A$5:$I$360,9,FALSE)</f>
        <v>0</v>
      </c>
      <c r="R281" s="5">
        <v>0</v>
      </c>
      <c r="S281" s="5">
        <v>0</v>
      </c>
      <c r="T281" s="5">
        <f t="shared" si="17"/>
        <v>0</v>
      </c>
      <c r="U281" s="5">
        <f t="shared" si="18"/>
        <v>415585.33997578896</v>
      </c>
      <c r="V281" s="5">
        <v>0</v>
      </c>
    </row>
    <row r="282" spans="1:22">
      <c r="A282" t="s">
        <v>2829</v>
      </c>
      <c r="B282" t="s">
        <v>2830</v>
      </c>
      <c r="C282" t="s">
        <v>1221</v>
      </c>
      <c r="D282" s="12" t="s">
        <v>1823</v>
      </c>
      <c r="E282" s="5">
        <f>VLOOKUP(A282,'Detail SFPR'!$A$5:$E$360,5,FALSE)</f>
        <v>241351.03890907997</v>
      </c>
      <c r="F282" s="5">
        <f>VLOOKUP(A282,'Detail SFPR'!$A$5:$F$360,6,FALSE)</f>
        <v>53274.971092800006</v>
      </c>
      <c r="G282" s="5">
        <f>VLOOKUP(A282,'Detail SFPR'!$A$5:$G$360,7,FALSE)</f>
        <v>0</v>
      </c>
      <c r="H282" s="5">
        <f>VLOOKUP(A282,'Detail SFPR'!$A$5:$H$360,8,FALSE)</f>
        <v>0</v>
      </c>
      <c r="I282" s="5">
        <f>VLOOKUP(A282,'Detail SFPR'!$A$5:$I$360,9,FALSE)</f>
        <v>0</v>
      </c>
      <c r="J282" s="5">
        <f t="shared" si="16"/>
        <v>294626.01000188</v>
      </c>
      <c r="K282" s="5">
        <f>VLOOKUP(A282,'Detail SFPR'!$A$5:$M$361,13,FALSE)</f>
        <v>0</v>
      </c>
      <c r="L282" s="5">
        <f>VLOOKUP(A282,'Detail SFPR'!$A$5:$N$360,14,FALSE)</f>
        <v>0</v>
      </c>
      <c r="M282" s="5">
        <f>VLOOKUP(A282,'Detail SFPR'!$A$5:$T$360,20,FALSE)</f>
        <v>0</v>
      </c>
      <c r="N282" s="5">
        <f>VLOOKUP(A282,'Detail SFPR'!$A$5:$U$360,21,FALSE)</f>
        <v>1244.7669999999998</v>
      </c>
      <c r="O282" s="5">
        <f>VLOOKUP(A282,'Detail SFPR'!$A$5:$V$361,22,FALSE)</f>
        <v>761.54705023712506</v>
      </c>
      <c r="P282" s="5">
        <f t="shared" si="19"/>
        <v>296632.32405211712</v>
      </c>
      <c r="Q282" s="5">
        <f>VLOOKUP(A282,QualitySupport!$A$5:$I$360,9,FALSE)</f>
        <v>0</v>
      </c>
      <c r="R282" s="5">
        <v>0</v>
      </c>
      <c r="S282" s="5">
        <v>0</v>
      </c>
      <c r="T282" s="5">
        <f t="shared" si="17"/>
        <v>0</v>
      </c>
      <c r="U282" s="5">
        <f t="shared" si="18"/>
        <v>296632.32405211712</v>
      </c>
      <c r="V282" s="5">
        <v>0</v>
      </c>
    </row>
    <row r="283" spans="1:22">
      <c r="A283" t="s">
        <v>2812</v>
      </c>
      <c r="B283" t="s">
        <v>2813</v>
      </c>
      <c r="C283" t="s">
        <v>116</v>
      </c>
      <c r="D283" s="12" t="s">
        <v>1070</v>
      </c>
      <c r="E283" s="5">
        <f>VLOOKUP(A283,'Detail SFPR'!$A$5:$E$360,5,FALSE)</f>
        <v>816071.50191786641</v>
      </c>
      <c r="F283" s="5">
        <f>VLOOKUP(A283,'Detail SFPR'!$A$5:$F$360,6,FALSE)</f>
        <v>93091.25</v>
      </c>
      <c r="G283" s="5">
        <f>VLOOKUP(A283,'Detail SFPR'!$A$5:$G$360,7,FALSE)</f>
        <v>32834.358634594195</v>
      </c>
      <c r="H283" s="5">
        <f>VLOOKUP(A283,'Detail SFPR'!$A$5:$H$360,8,FALSE)</f>
        <v>0</v>
      </c>
      <c r="I283" s="5">
        <f>VLOOKUP(A283,'Detail SFPR'!$A$5:$I$360,9,FALSE)</f>
        <v>0</v>
      </c>
      <c r="J283" s="5">
        <f t="shared" si="16"/>
        <v>941997.11055246065</v>
      </c>
      <c r="K283" s="5">
        <f>VLOOKUP(A283,'Detail SFPR'!$A$5:$M$361,13,FALSE)</f>
        <v>0</v>
      </c>
      <c r="L283" s="5">
        <f>VLOOKUP(A283,'Detail SFPR'!$A$5:$N$360,14,FALSE)</f>
        <v>42406.068399999996</v>
      </c>
      <c r="M283" s="5">
        <f>VLOOKUP(A283,'Detail SFPR'!$A$5:$T$360,20,FALSE)</f>
        <v>0</v>
      </c>
      <c r="N283" s="5">
        <f>VLOOKUP(A283,'Detail SFPR'!$A$5:$U$360,21,FALSE)</f>
        <v>4240.6068399999995</v>
      </c>
      <c r="O283" s="5">
        <f>VLOOKUP(A283,'Detail SFPR'!$A$5:$V$361,22,FALSE)</f>
        <v>103775.93976117221</v>
      </c>
      <c r="P283" s="5">
        <f t="shared" si="19"/>
        <v>1092419.7255536329</v>
      </c>
      <c r="Q283" s="5">
        <f>VLOOKUP(A283,QualitySupport!$A$5:$I$360,9,FALSE)</f>
        <v>0</v>
      </c>
      <c r="R283" s="5">
        <v>0</v>
      </c>
      <c r="S283" s="5">
        <v>0</v>
      </c>
      <c r="T283" s="5">
        <f t="shared" si="17"/>
        <v>0</v>
      </c>
      <c r="U283" s="5">
        <f t="shared" si="18"/>
        <v>1092419.7255536329</v>
      </c>
      <c r="V283" s="5">
        <v>40833.24</v>
      </c>
    </row>
    <row r="284" spans="1:22">
      <c r="A284" t="s">
        <v>2814</v>
      </c>
      <c r="B284" t="s">
        <v>2815</v>
      </c>
      <c r="C284" t="s">
        <v>80</v>
      </c>
      <c r="D284" s="12" t="s">
        <v>1070</v>
      </c>
      <c r="E284" s="5">
        <f>VLOOKUP(A284,'Detail SFPR'!$A$5:$E$360,5,FALSE)</f>
        <v>1523000.2088867873</v>
      </c>
      <c r="F284" s="5">
        <f>VLOOKUP(A284,'Detail SFPR'!$A$5:$F$360,6,FALSE)</f>
        <v>243737.94</v>
      </c>
      <c r="G284" s="5">
        <f>VLOOKUP(A284,'Detail SFPR'!$A$5:$G$360,7,FALSE)</f>
        <v>44387.335664650309</v>
      </c>
      <c r="H284" s="5">
        <f>VLOOKUP(A284,'Detail SFPR'!$A$5:$H$360,8,FALSE)</f>
        <v>29875.335798836775</v>
      </c>
      <c r="I284" s="5">
        <f>VLOOKUP(A284,'Detail SFPR'!$A$5:$I$360,9,FALSE)</f>
        <v>0</v>
      </c>
      <c r="J284" s="5">
        <f t="shared" si="16"/>
        <v>1841000.8203502744</v>
      </c>
      <c r="K284" s="5">
        <f>VLOOKUP(A284,'Detail SFPR'!$A$5:$M$361,13,FALSE)</f>
        <v>0</v>
      </c>
      <c r="L284" s="5">
        <f>VLOOKUP(A284,'Detail SFPR'!$A$5:$N$360,14,FALSE)</f>
        <v>66518.9136</v>
      </c>
      <c r="M284" s="5">
        <f>VLOOKUP(A284,'Detail SFPR'!$A$5:$T$360,20,FALSE)</f>
        <v>0</v>
      </c>
      <c r="N284" s="5">
        <f>VLOOKUP(A284,'Detail SFPR'!$A$5:$U$360,21,FALSE)</f>
        <v>6651.8913599999996</v>
      </c>
      <c r="O284" s="5">
        <f>VLOOKUP(A284,'Detail SFPR'!$A$5:$V$361,22,FALSE)</f>
        <v>162784.78602680878</v>
      </c>
      <c r="P284" s="5">
        <f t="shared" si="19"/>
        <v>2076956.4113370832</v>
      </c>
      <c r="Q284" s="5">
        <f>VLOOKUP(A284,QualitySupport!$A$5:$I$360,9,FALSE)</f>
        <v>0</v>
      </c>
      <c r="R284" s="5">
        <v>0</v>
      </c>
      <c r="S284" s="5">
        <v>0</v>
      </c>
      <c r="T284" s="5">
        <f t="shared" si="17"/>
        <v>0</v>
      </c>
      <c r="U284" s="5">
        <f t="shared" si="18"/>
        <v>2076956.4113370832</v>
      </c>
      <c r="V284" s="5">
        <v>61952.160000000003</v>
      </c>
    </row>
    <row r="285" spans="1:22">
      <c r="A285" t="s">
        <v>2816</v>
      </c>
      <c r="B285" t="s">
        <v>2817</v>
      </c>
      <c r="C285" t="s">
        <v>68</v>
      </c>
      <c r="D285" s="12" t="s">
        <v>1070</v>
      </c>
      <c r="E285" s="5">
        <f>VLOOKUP(A285,'Detail SFPR'!$A$5:$E$360,5,FALSE)</f>
        <v>436069.29697144683</v>
      </c>
      <c r="F285" s="5">
        <f>VLOOKUP(A285,'Detail SFPR'!$A$5:$F$360,6,FALSE)</f>
        <v>59521.494966224964</v>
      </c>
      <c r="G285" s="5">
        <f>VLOOKUP(A285,'Detail SFPR'!$A$5:$G$360,7,FALSE)</f>
        <v>25223.821543323305</v>
      </c>
      <c r="H285" s="5">
        <f>VLOOKUP(A285,'Detail SFPR'!$A$5:$H$360,8,FALSE)</f>
        <v>0</v>
      </c>
      <c r="I285" s="5">
        <f>VLOOKUP(A285,'Detail SFPR'!$A$5:$I$360,9,FALSE)</f>
        <v>0</v>
      </c>
      <c r="J285" s="5">
        <f t="shared" si="16"/>
        <v>520814.61348099506</v>
      </c>
      <c r="K285" s="5">
        <f>VLOOKUP(A285,'Detail SFPR'!$A$5:$M$361,13,FALSE)</f>
        <v>0</v>
      </c>
      <c r="L285" s="5">
        <f>VLOOKUP(A285,'Detail SFPR'!$A$5:$N$360,14,FALSE)</f>
        <v>22740.873199999998</v>
      </c>
      <c r="M285" s="5">
        <f>VLOOKUP(A285,'Detail SFPR'!$A$5:$T$360,20,FALSE)</f>
        <v>0</v>
      </c>
      <c r="N285" s="5">
        <f>VLOOKUP(A285,'Detail SFPR'!$A$5:$U$360,21,FALSE)</f>
        <v>2274.0873199999996</v>
      </c>
      <c r="O285" s="5">
        <f>VLOOKUP(A285,'Detail SFPR'!$A$5:$V$361,22,FALSE)</f>
        <v>55651.362561110596</v>
      </c>
      <c r="P285" s="5">
        <f t="shared" si="19"/>
        <v>601480.93656210578</v>
      </c>
      <c r="Q285" s="5">
        <f>VLOOKUP(A285,QualitySupport!$A$5:$I$360,9,FALSE)</f>
        <v>0</v>
      </c>
      <c r="R285" s="5">
        <v>0</v>
      </c>
      <c r="S285" s="5">
        <v>0</v>
      </c>
      <c r="T285" s="5">
        <f t="shared" si="17"/>
        <v>0</v>
      </c>
      <c r="U285" s="5">
        <f t="shared" si="18"/>
        <v>601480.93656210578</v>
      </c>
      <c r="V285" s="5">
        <v>27866.6</v>
      </c>
    </row>
    <row r="286" spans="1:22">
      <c r="A286" t="s">
        <v>2818</v>
      </c>
      <c r="B286" t="s">
        <v>2819</v>
      </c>
      <c r="C286" t="s">
        <v>80</v>
      </c>
      <c r="D286" s="12" t="s">
        <v>1070</v>
      </c>
      <c r="E286" s="5">
        <f>VLOOKUP(A286,'Detail SFPR'!$A$5:$E$360,5,FALSE)</f>
        <v>276712.4909059034</v>
      </c>
      <c r="F286" s="5">
        <f>VLOOKUP(A286,'Detail SFPR'!$A$5:$F$360,6,FALSE)</f>
        <v>140370.78</v>
      </c>
      <c r="G286" s="5">
        <f>VLOOKUP(A286,'Detail SFPR'!$A$5:$G$360,7,FALSE)</f>
        <v>22815.885631913632</v>
      </c>
      <c r="H286" s="5">
        <f>VLOOKUP(A286,'Detail SFPR'!$A$5:$H$360,8,FALSE)</f>
        <v>0</v>
      </c>
      <c r="I286" s="5">
        <f>VLOOKUP(A286,'Detail SFPR'!$A$5:$I$360,9,FALSE)</f>
        <v>0</v>
      </c>
      <c r="J286" s="5">
        <f t="shared" si="16"/>
        <v>439899.15653781703</v>
      </c>
      <c r="K286" s="5">
        <f>VLOOKUP(A286,'Detail SFPR'!$A$5:$M$361,13,FALSE)</f>
        <v>41452.58</v>
      </c>
      <c r="L286" s="5">
        <f>VLOOKUP(A286,'Detail SFPR'!$A$5:$N$360,14,FALSE)</f>
        <v>14431.127200000001</v>
      </c>
      <c r="M286" s="5">
        <f>VLOOKUP(A286,'Detail SFPR'!$A$5:$T$360,20,FALSE)</f>
        <v>0</v>
      </c>
      <c r="N286" s="5">
        <f>VLOOKUP(A286,'Detail SFPR'!$A$5:$U$360,21,FALSE)</f>
        <v>1443.1127200000001</v>
      </c>
      <c r="O286" s="5">
        <f>VLOOKUP(A286,'Detail SFPR'!$A$5:$V$361,22,FALSE)</f>
        <v>35315.789543767598</v>
      </c>
      <c r="P286" s="5">
        <f t="shared" si="19"/>
        <v>532541.76600158459</v>
      </c>
      <c r="Q286" s="5">
        <f>VLOOKUP(A286,QualitySupport!$A$5:$I$360,9,FALSE)</f>
        <v>0</v>
      </c>
      <c r="R286" s="5">
        <v>0</v>
      </c>
      <c r="S286" s="5">
        <v>0</v>
      </c>
      <c r="T286" s="5">
        <f t="shared" si="17"/>
        <v>0</v>
      </c>
      <c r="U286" s="5">
        <f t="shared" si="18"/>
        <v>532541.76600158459</v>
      </c>
      <c r="V286" s="5">
        <v>133662.57999999999</v>
      </c>
    </row>
    <row r="287" spans="1:22">
      <c r="A287" t="s">
        <v>2820</v>
      </c>
      <c r="B287" t="s">
        <v>2821</v>
      </c>
      <c r="C287" t="s">
        <v>93</v>
      </c>
      <c r="D287" s="12" t="s">
        <v>1070</v>
      </c>
      <c r="E287" s="5">
        <f>VLOOKUP(A287,'Detail SFPR'!$A$5:$E$360,5,FALSE)</f>
        <v>322661.72981361049</v>
      </c>
      <c r="F287" s="5">
        <f>VLOOKUP(A287,'Detail SFPR'!$A$5:$F$360,6,FALSE)</f>
        <v>27052.41</v>
      </c>
      <c r="G287" s="5">
        <f>VLOOKUP(A287,'Detail SFPR'!$A$5:$G$360,7,FALSE)</f>
        <v>13801.777365671396</v>
      </c>
      <c r="H287" s="5">
        <f>VLOOKUP(A287,'Detail SFPR'!$A$5:$H$360,8,FALSE)</f>
        <v>6484.5190421404641</v>
      </c>
      <c r="I287" s="5">
        <f>VLOOKUP(A287,'Detail SFPR'!$A$5:$I$360,9,FALSE)</f>
        <v>0</v>
      </c>
      <c r="J287" s="5">
        <f t="shared" si="16"/>
        <v>370000.43622142234</v>
      </c>
      <c r="K287" s="5">
        <f>VLOOKUP(A287,'Detail SFPR'!$A$5:$M$361,13,FALSE)</f>
        <v>36103.86</v>
      </c>
      <c r="L287" s="5">
        <f>VLOOKUP(A287,'Detail SFPR'!$A$5:$N$360,14,FALSE)</f>
        <v>16855.137600000002</v>
      </c>
      <c r="M287" s="5">
        <f>VLOOKUP(A287,'Detail SFPR'!$A$5:$T$360,20,FALSE)</f>
        <v>0</v>
      </c>
      <c r="N287" s="5">
        <f>VLOOKUP(A287,'Detail SFPR'!$A$5:$U$360,21,FALSE)</f>
        <v>1685.51376</v>
      </c>
      <c r="O287" s="5">
        <f>VLOOKUP(A287,'Detail SFPR'!$A$5:$V$361,22,FALSE)</f>
        <v>41247.816886600805</v>
      </c>
      <c r="P287" s="5">
        <f t="shared" si="19"/>
        <v>465892.76446802315</v>
      </c>
      <c r="Q287" s="5">
        <f>VLOOKUP(A287,QualitySupport!$A$5:$I$360,9,FALSE)</f>
        <v>0</v>
      </c>
      <c r="R287" s="5">
        <v>0</v>
      </c>
      <c r="S287" s="5">
        <v>0</v>
      </c>
      <c r="T287" s="5">
        <f t="shared" si="17"/>
        <v>0</v>
      </c>
      <c r="U287" s="5">
        <f t="shared" si="18"/>
        <v>465892.76446802315</v>
      </c>
      <c r="V287" s="5">
        <v>253636.58</v>
      </c>
    </row>
    <row r="288" spans="1:22">
      <c r="A288" t="s">
        <v>628</v>
      </c>
      <c r="B288" t="s">
        <v>1990</v>
      </c>
      <c r="C288" t="s">
        <v>193</v>
      </c>
      <c r="D288" s="12" t="s">
        <v>1070</v>
      </c>
      <c r="E288" s="5">
        <f>VLOOKUP(A288,'Detail SFPR'!$A$5:$E$360,5,FALSE)</f>
        <v>817298.48145760433</v>
      </c>
      <c r="F288" s="5">
        <f>VLOOKUP(A288,'Detail SFPR'!$A$5:$F$360,6,FALSE)</f>
        <v>722201.52</v>
      </c>
      <c r="G288" s="5">
        <f>VLOOKUP(A288,'Detail SFPR'!$A$5:$G$360,7,FALSE)</f>
        <v>100345.91511685155</v>
      </c>
      <c r="H288" s="5">
        <f>VLOOKUP(A288,'Detail SFPR'!$A$5:$H$360,8,FALSE)</f>
        <v>0</v>
      </c>
      <c r="I288" s="5">
        <f>VLOOKUP(A288,'Detail SFPR'!$A$5:$I$360,9,FALSE)</f>
        <v>0</v>
      </c>
      <c r="J288" s="5">
        <f t="shared" si="16"/>
        <v>1639845.9165744558</v>
      </c>
      <c r="K288" s="5">
        <f>VLOOKUP(A288,'Detail SFPR'!$A$5:$M$361,13,FALSE)</f>
        <v>0</v>
      </c>
      <c r="L288" s="5">
        <f>VLOOKUP(A288,'Detail SFPR'!$A$5:$N$360,14,FALSE)</f>
        <v>39778.417999999998</v>
      </c>
      <c r="M288" s="5">
        <f>VLOOKUP(A288,'Detail SFPR'!$A$5:$T$360,20,FALSE)</f>
        <v>0</v>
      </c>
      <c r="N288" s="5">
        <f>VLOOKUP(A288,'Detail SFPR'!$A$5:$U$360,21,FALSE)</f>
        <v>3977.8418000000001</v>
      </c>
      <c r="O288" s="5">
        <f>VLOOKUP(A288,'Detail SFPR'!$A$5:$V$361,22,FALSE)</f>
        <v>97345.565526719001</v>
      </c>
      <c r="P288" s="5">
        <f t="shared" si="19"/>
        <v>1780947.7419011749</v>
      </c>
      <c r="Q288" s="5">
        <f>VLOOKUP(A288,QualitySupport!$A$5:$I$360,9,FALSE)</f>
        <v>0</v>
      </c>
      <c r="R288" s="5">
        <v>0</v>
      </c>
      <c r="S288" s="5">
        <v>0</v>
      </c>
      <c r="T288" s="5">
        <f t="shared" si="17"/>
        <v>0</v>
      </c>
      <c r="U288" s="5">
        <f t="shared" si="18"/>
        <v>1780947.7419011749</v>
      </c>
      <c r="V288" s="5">
        <v>48595.89</v>
      </c>
    </row>
    <row r="289" spans="1:22">
      <c r="A289" t="s">
        <v>630</v>
      </c>
      <c r="B289" t="s">
        <v>1991</v>
      </c>
      <c r="C289" t="s">
        <v>324</v>
      </c>
      <c r="D289" s="12" t="s">
        <v>1070</v>
      </c>
      <c r="E289" s="5">
        <f>VLOOKUP(A289,'Detail SFPR'!$A$5:$E$360,5,FALSE)</f>
        <v>1066199.2131746036</v>
      </c>
      <c r="F289" s="5">
        <f>VLOOKUP(A289,'Detail SFPR'!$A$5:$F$360,6,FALSE)</f>
        <v>1281545.19</v>
      </c>
      <c r="G289" s="5">
        <f>VLOOKUP(A289,'Detail SFPR'!$A$5:$G$360,7,FALSE)</f>
        <v>159204.77175582931</v>
      </c>
      <c r="H289" s="5">
        <f>VLOOKUP(A289,'Detail SFPR'!$A$5:$H$360,8,FALSE)</f>
        <v>0</v>
      </c>
      <c r="I289" s="5">
        <f>VLOOKUP(A289,'Detail SFPR'!$A$5:$I$360,9,FALSE)</f>
        <v>0</v>
      </c>
      <c r="J289" s="5">
        <f t="shared" si="16"/>
        <v>2506949.1749304328</v>
      </c>
      <c r="K289" s="5">
        <f>VLOOKUP(A289,'Detail SFPR'!$A$5:$M$361,13,FALSE)</f>
        <v>0</v>
      </c>
      <c r="L289" s="5">
        <f>VLOOKUP(A289,'Detail SFPR'!$A$5:$N$360,14,FALSE)</f>
        <v>53542.066800000001</v>
      </c>
      <c r="M289" s="5">
        <f>VLOOKUP(A289,'Detail SFPR'!$A$5:$T$360,20,FALSE)</f>
        <v>0</v>
      </c>
      <c r="N289" s="5">
        <f>VLOOKUP(A289,'Detail SFPR'!$A$5:$U$360,21,FALSE)</f>
        <v>5354.2066799999993</v>
      </c>
      <c r="O289" s="5">
        <f>VLOOKUP(A289,'Detail SFPR'!$A$5:$V$361,22,FALSE)</f>
        <v>131027.90493365939</v>
      </c>
      <c r="P289" s="5">
        <f t="shared" si="19"/>
        <v>2696873.3533440921</v>
      </c>
      <c r="Q289" s="5">
        <f>VLOOKUP(A289,QualitySupport!$A$5:$I$360,9,FALSE)</f>
        <v>0</v>
      </c>
      <c r="R289" s="5">
        <v>0</v>
      </c>
      <c r="S289" s="5">
        <v>0</v>
      </c>
      <c r="T289" s="5">
        <f t="shared" si="17"/>
        <v>0</v>
      </c>
      <c r="U289" s="5">
        <f t="shared" si="18"/>
        <v>2696873.3533440921</v>
      </c>
      <c r="V289" s="5">
        <v>36453.21</v>
      </c>
    </row>
    <row r="290" spans="1:22">
      <c r="A290" t="s">
        <v>632</v>
      </c>
      <c r="B290" t="s">
        <v>1992</v>
      </c>
      <c r="C290" t="s">
        <v>98</v>
      </c>
      <c r="D290" s="12" t="s">
        <v>1070</v>
      </c>
      <c r="E290" s="5">
        <f>VLOOKUP(A290,'Detail SFPR'!$A$5:$E$360,5,FALSE)</f>
        <v>510836.65118736017</v>
      </c>
      <c r="F290" s="5">
        <f>VLOOKUP(A290,'Detail SFPR'!$A$5:$F$360,6,FALSE)</f>
        <v>505779.55000000005</v>
      </c>
      <c r="G290" s="5">
        <f>VLOOKUP(A290,'Detail SFPR'!$A$5:$G$360,7,FALSE)</f>
        <v>75275.757792648321</v>
      </c>
      <c r="H290" s="5">
        <f>VLOOKUP(A290,'Detail SFPR'!$A$5:$H$360,8,FALSE)</f>
        <v>0</v>
      </c>
      <c r="I290" s="5">
        <f>VLOOKUP(A290,'Detail SFPR'!$A$5:$I$360,9,FALSE)</f>
        <v>0</v>
      </c>
      <c r="J290" s="5">
        <f t="shared" si="16"/>
        <v>1091891.9589800085</v>
      </c>
      <c r="K290" s="5">
        <f>VLOOKUP(A290,'Detail SFPR'!$A$5:$M$361,13,FALSE)</f>
        <v>0</v>
      </c>
      <c r="L290" s="5">
        <f>VLOOKUP(A290,'Detail SFPR'!$A$5:$N$360,14,FALSE)</f>
        <v>25668.493599999998</v>
      </c>
      <c r="M290" s="5">
        <f>VLOOKUP(A290,'Detail SFPR'!$A$5:$T$360,20,FALSE)</f>
        <v>0</v>
      </c>
      <c r="N290" s="5">
        <f>VLOOKUP(A290,'Detail SFPR'!$A$5:$U$360,21,FALSE)</f>
        <v>2566.8493600000002</v>
      </c>
      <c r="O290" s="5">
        <f>VLOOKUP(A290,'Detail SFPR'!$A$5:$V$361,22,FALSE)</f>
        <v>62815.8220296988</v>
      </c>
      <c r="P290" s="5">
        <f t="shared" si="19"/>
        <v>1182943.1239697074</v>
      </c>
      <c r="Q290" s="5">
        <f>VLOOKUP(A290,QualitySupport!$A$5:$I$360,9,FALSE)</f>
        <v>0</v>
      </c>
      <c r="R290" s="5">
        <v>0</v>
      </c>
      <c r="S290" s="5">
        <v>0</v>
      </c>
      <c r="T290" s="5">
        <f t="shared" si="17"/>
        <v>0</v>
      </c>
      <c r="U290" s="5">
        <f t="shared" si="18"/>
        <v>1182943.1239697074</v>
      </c>
      <c r="V290" s="5">
        <v>164115.29</v>
      </c>
    </row>
    <row r="291" spans="1:22">
      <c r="A291" t="s">
        <v>634</v>
      </c>
      <c r="B291" t="s">
        <v>635</v>
      </c>
      <c r="C291" t="s">
        <v>140</v>
      </c>
      <c r="D291" s="12" t="s">
        <v>1070</v>
      </c>
      <c r="E291" s="5">
        <f>VLOOKUP(A291,'Detail SFPR'!$A$5:$E$360,5,FALSE)</f>
        <v>2488168.3368303417</v>
      </c>
      <c r="F291" s="5">
        <f>VLOOKUP(A291,'Detail SFPR'!$A$5:$F$360,6,FALSE)</f>
        <v>372821.73</v>
      </c>
      <c r="G291" s="5">
        <f>VLOOKUP(A291,'Detail SFPR'!$A$5:$G$360,7,FALSE)</f>
        <v>419133.37385512382</v>
      </c>
      <c r="H291" s="5">
        <f>VLOOKUP(A291,'Detail SFPR'!$A$5:$H$360,8,FALSE)</f>
        <v>1299.7018970000001</v>
      </c>
      <c r="I291" s="5">
        <f>VLOOKUP(A291,'Detail SFPR'!$A$5:$I$360,9,FALSE)</f>
        <v>1875214.4225495008</v>
      </c>
      <c r="J291" s="5">
        <f t="shared" si="16"/>
        <v>5156637.565131966</v>
      </c>
      <c r="K291" s="5">
        <f>VLOOKUP(A291,'Detail SFPR'!$A$5:$M$361,13,FALSE)</f>
        <v>0</v>
      </c>
      <c r="L291" s="5">
        <f>VLOOKUP(A291,'Detail SFPR'!$A$5:$N$360,14,FALSE)</f>
        <v>128092.9788</v>
      </c>
      <c r="M291" s="5">
        <f>VLOOKUP(A291,'Detail SFPR'!$A$5:$T$360,20,FALSE)</f>
        <v>0</v>
      </c>
      <c r="N291" s="5">
        <f>VLOOKUP(A291,'Detail SFPR'!$A$5:$U$360,21,FALSE)</f>
        <v>12809.297879999998</v>
      </c>
      <c r="O291" s="5">
        <f>VLOOKUP(A291,'Detail SFPR'!$A$5:$V$361,22,FALSE)</f>
        <v>313468.56130095542</v>
      </c>
      <c r="P291" s="5">
        <f t="shared" si="19"/>
        <v>5611008.4031129219</v>
      </c>
      <c r="Q291" s="5">
        <f>VLOOKUP(A291,QualitySupport!$A$5:$I$360,9,FALSE)</f>
        <v>0</v>
      </c>
      <c r="R291" s="5">
        <v>0</v>
      </c>
      <c r="S291" s="5">
        <v>0</v>
      </c>
      <c r="T291" s="5">
        <f t="shared" si="17"/>
        <v>0</v>
      </c>
      <c r="U291" s="5">
        <f t="shared" si="18"/>
        <v>5611008.4031129219</v>
      </c>
      <c r="V291" s="5">
        <v>100564.57</v>
      </c>
    </row>
    <row r="292" spans="1:22">
      <c r="A292" t="s">
        <v>636</v>
      </c>
      <c r="B292" t="s">
        <v>637</v>
      </c>
      <c r="C292" t="s">
        <v>193</v>
      </c>
      <c r="D292" s="12" t="s">
        <v>1070</v>
      </c>
      <c r="E292" s="5">
        <f>VLOOKUP(A292,'Detail SFPR'!$A$5:$E$360,5,FALSE)</f>
        <v>4872221.2599567855</v>
      </c>
      <c r="F292" s="5">
        <f>VLOOKUP(A292,'Detail SFPR'!$A$5:$F$360,6,FALSE)</f>
        <v>799285.44000000006</v>
      </c>
      <c r="G292" s="5">
        <f>VLOOKUP(A292,'Detail SFPR'!$A$5:$G$360,7,FALSE)</f>
        <v>813605.3431484102</v>
      </c>
      <c r="H292" s="5">
        <f>VLOOKUP(A292,'Detail SFPR'!$A$5:$H$360,8,FALSE)</f>
        <v>39627.008426091379</v>
      </c>
      <c r="I292" s="5">
        <f>VLOOKUP(A292,'Detail SFPR'!$A$5:$I$360,9,FALSE)</f>
        <v>3275595.7173596625</v>
      </c>
      <c r="J292" s="5">
        <f t="shared" si="16"/>
        <v>9800334.7688909508</v>
      </c>
      <c r="K292" s="5">
        <f>VLOOKUP(A292,'Detail SFPR'!$A$5:$M$361,13,FALSE)</f>
        <v>0</v>
      </c>
      <c r="L292" s="5">
        <f>VLOOKUP(A292,'Detail SFPR'!$A$5:$N$360,14,FALSE)</f>
        <v>248130.8412</v>
      </c>
      <c r="M292" s="5">
        <f>VLOOKUP(A292,'Detail SFPR'!$A$5:$T$360,20,FALSE)</f>
        <v>0</v>
      </c>
      <c r="N292" s="5">
        <f>VLOOKUP(A292,'Detail SFPR'!$A$5:$U$360,21,FALSE)</f>
        <v>24813.08412</v>
      </c>
      <c r="O292" s="5">
        <f>VLOOKUP(A292,'Detail SFPR'!$A$5:$V$361,22,FALSE)</f>
        <v>607224.67799585464</v>
      </c>
      <c r="P292" s="5">
        <f t="shared" si="19"/>
        <v>10680503.372206805</v>
      </c>
      <c r="Q292" s="5">
        <f>VLOOKUP(A292,QualitySupport!$A$5:$I$360,9,FALSE)</f>
        <v>0</v>
      </c>
      <c r="R292" s="5">
        <v>0</v>
      </c>
      <c r="S292" s="5">
        <v>0</v>
      </c>
      <c r="T292" s="5">
        <f t="shared" si="17"/>
        <v>0</v>
      </c>
      <c r="U292" s="5">
        <f t="shared" si="18"/>
        <v>10680503.372206805</v>
      </c>
      <c r="V292" s="5">
        <v>89094.51</v>
      </c>
    </row>
    <row r="293" spans="1:22">
      <c r="A293" t="s">
        <v>638</v>
      </c>
      <c r="B293" t="s">
        <v>639</v>
      </c>
      <c r="C293" t="s">
        <v>72</v>
      </c>
      <c r="D293" s="12" t="s">
        <v>1070</v>
      </c>
      <c r="E293" s="5">
        <f>VLOOKUP(A293,'Detail SFPR'!$A$5:$E$360,5,FALSE)</f>
        <v>976366.33937059436</v>
      </c>
      <c r="F293" s="5">
        <f>VLOOKUP(A293,'Detail SFPR'!$A$5:$F$360,6,FALSE)</f>
        <v>111955.48773200001</v>
      </c>
      <c r="G293" s="5">
        <f>VLOOKUP(A293,'Detail SFPR'!$A$5:$G$360,7,FALSE)</f>
        <v>135958.79198859318</v>
      </c>
      <c r="H293" s="5">
        <f>VLOOKUP(A293,'Detail SFPR'!$A$5:$H$360,8,FALSE)</f>
        <v>0</v>
      </c>
      <c r="I293" s="5">
        <f>VLOOKUP(A293,'Detail SFPR'!$A$5:$I$360,9,FALSE)</f>
        <v>32228.762513520964</v>
      </c>
      <c r="J293" s="5">
        <f t="shared" si="16"/>
        <v>1256509.3816047085</v>
      </c>
      <c r="K293" s="5">
        <f>VLOOKUP(A293,'Detail SFPR'!$A$5:$M$361,13,FALSE)</f>
        <v>0</v>
      </c>
      <c r="L293" s="5">
        <f>VLOOKUP(A293,'Detail SFPR'!$A$5:$N$360,14,FALSE)</f>
        <v>46533.514000000003</v>
      </c>
      <c r="M293" s="5">
        <f>VLOOKUP(A293,'Detail SFPR'!$A$5:$T$360,20,FALSE)</f>
        <v>0</v>
      </c>
      <c r="N293" s="5">
        <f>VLOOKUP(A293,'Detail SFPR'!$A$5:$U$360,21,FALSE)</f>
        <v>4653.3514000000005</v>
      </c>
      <c r="O293" s="5">
        <f>VLOOKUP(A293,'Detail SFPR'!$A$5:$V$361,22,FALSE)</f>
        <v>113876.60605998701</v>
      </c>
      <c r="P293" s="5">
        <f t="shared" si="19"/>
        <v>1421572.8530646956</v>
      </c>
      <c r="Q293" s="5">
        <f>VLOOKUP(A293,QualitySupport!$A$5:$I$360,9,FALSE)</f>
        <v>0</v>
      </c>
      <c r="R293" s="5">
        <v>0</v>
      </c>
      <c r="S293" s="5">
        <v>0</v>
      </c>
      <c r="T293" s="5">
        <f t="shared" si="17"/>
        <v>0</v>
      </c>
      <c r="U293" s="5">
        <f t="shared" si="18"/>
        <v>1421572.8530646956</v>
      </c>
      <c r="V293" s="5">
        <v>94041.24</v>
      </c>
    </row>
    <row r="294" spans="1:22">
      <c r="A294" t="s">
        <v>640</v>
      </c>
      <c r="B294" t="s">
        <v>1993</v>
      </c>
      <c r="C294" t="s">
        <v>125</v>
      </c>
      <c r="D294" s="12" t="s">
        <v>1070</v>
      </c>
      <c r="E294" s="5">
        <f>VLOOKUP(A294,'Detail SFPR'!$A$5:$E$360,5,FALSE)</f>
        <v>647799.5209319538</v>
      </c>
      <c r="F294" s="5">
        <f>VLOOKUP(A294,'Detail SFPR'!$A$5:$F$360,6,FALSE)</f>
        <v>78777.39</v>
      </c>
      <c r="G294" s="5">
        <f>VLOOKUP(A294,'Detail SFPR'!$A$5:$G$360,7,FALSE)</f>
        <v>112802.94691906717</v>
      </c>
      <c r="H294" s="5">
        <f>VLOOKUP(A294,'Detail SFPR'!$A$5:$H$360,8,FALSE)</f>
        <v>3899.1056910000007</v>
      </c>
      <c r="I294" s="5">
        <f>VLOOKUP(A294,'Detail SFPR'!$A$5:$I$360,9,FALSE)</f>
        <v>0</v>
      </c>
      <c r="J294" s="5">
        <f t="shared" si="16"/>
        <v>843278.963542021</v>
      </c>
      <c r="K294" s="5">
        <f>VLOOKUP(A294,'Detail SFPR'!$A$5:$M$361,13,FALSE)</f>
        <v>0</v>
      </c>
      <c r="L294" s="5">
        <f>VLOOKUP(A294,'Detail SFPR'!$A$5:$N$360,14,FALSE)</f>
        <v>30847.227199999998</v>
      </c>
      <c r="M294" s="5">
        <f>VLOOKUP(A294,'Detail SFPR'!$A$5:$T$360,20,FALSE)</f>
        <v>0</v>
      </c>
      <c r="N294" s="5">
        <f>VLOOKUP(A294,'Detail SFPR'!$A$5:$U$360,21,FALSE)</f>
        <v>3084.7227199999998</v>
      </c>
      <c r="O294" s="5">
        <f>VLOOKUP(A294,'Detail SFPR'!$A$5:$V$361,22,FALSE)</f>
        <v>75489.195591317606</v>
      </c>
      <c r="P294" s="5">
        <f t="shared" si="19"/>
        <v>952700.10905333853</v>
      </c>
      <c r="Q294" s="5">
        <f>VLOOKUP(A294,QualitySupport!$A$5:$I$360,9,FALSE)</f>
        <v>0</v>
      </c>
      <c r="R294" s="5">
        <v>0</v>
      </c>
      <c r="S294" s="5">
        <v>0</v>
      </c>
      <c r="T294" s="5">
        <f t="shared" si="17"/>
        <v>0</v>
      </c>
      <c r="U294" s="5">
        <f t="shared" si="18"/>
        <v>952700.10905333853</v>
      </c>
      <c r="V294" s="5">
        <v>499906.68</v>
      </c>
    </row>
    <row r="295" spans="1:22">
      <c r="A295" t="s">
        <v>642</v>
      </c>
      <c r="B295" t="s">
        <v>1994</v>
      </c>
      <c r="C295" t="s">
        <v>125</v>
      </c>
      <c r="D295" s="12" t="s">
        <v>1070</v>
      </c>
      <c r="E295" s="5">
        <f>VLOOKUP(A295,'Detail SFPR'!$A$5:$E$360,5,FALSE)</f>
        <v>3067813.8516005175</v>
      </c>
      <c r="F295" s="5">
        <f>VLOOKUP(A295,'Detail SFPR'!$A$5:$F$360,6,FALSE)</f>
        <v>305821.92000000004</v>
      </c>
      <c r="G295" s="5">
        <f>VLOOKUP(A295,'Detail SFPR'!$A$5:$G$360,7,FALSE)</f>
        <v>387665.90034496138</v>
      </c>
      <c r="H295" s="5">
        <f>VLOOKUP(A295,'Detail SFPR'!$A$5:$H$360,8,FALSE)</f>
        <v>2599.4037940000003</v>
      </c>
      <c r="I295" s="5">
        <f>VLOOKUP(A295,'Detail SFPR'!$A$5:$I$360,9,FALSE)</f>
        <v>0</v>
      </c>
      <c r="J295" s="5">
        <f t="shared" si="16"/>
        <v>3763901.0757394787</v>
      </c>
      <c r="K295" s="5">
        <f>VLOOKUP(A295,'Detail SFPR'!$A$5:$M$361,13,FALSE)</f>
        <v>0</v>
      </c>
      <c r="L295" s="5">
        <f>VLOOKUP(A295,'Detail SFPR'!$A$5:$N$360,14,FALSE)</f>
        <v>149431.54519999999</v>
      </c>
      <c r="M295" s="5">
        <f>VLOOKUP(A295,'Detail SFPR'!$A$5:$T$360,20,FALSE)</f>
        <v>0</v>
      </c>
      <c r="N295" s="5">
        <f>VLOOKUP(A295,'Detail SFPR'!$A$5:$U$360,21,FALSE)</f>
        <v>14943.15452</v>
      </c>
      <c r="O295" s="5">
        <f>VLOOKUP(A295,'Detail SFPR'!$A$5:$V$361,22,FALSE)</f>
        <v>365688.20497148664</v>
      </c>
      <c r="P295" s="5">
        <f t="shared" si="19"/>
        <v>4293963.9804309653</v>
      </c>
      <c r="Q295" s="5">
        <f>VLOOKUP(A295,QualitySupport!$A$5:$I$360,9,FALSE)</f>
        <v>0</v>
      </c>
      <c r="R295" s="5">
        <v>0</v>
      </c>
      <c r="S295" s="5">
        <v>0</v>
      </c>
      <c r="T295" s="5">
        <f t="shared" si="17"/>
        <v>0</v>
      </c>
      <c r="U295" s="5">
        <f t="shared" si="18"/>
        <v>4293963.9804309653</v>
      </c>
      <c r="V295" s="5">
        <v>69557.929999999993</v>
      </c>
    </row>
    <row r="296" spans="1:22">
      <c r="A296" t="s">
        <v>644</v>
      </c>
      <c r="B296" t="s">
        <v>1995</v>
      </c>
      <c r="C296" t="s">
        <v>93</v>
      </c>
      <c r="D296" s="12" t="s">
        <v>1070</v>
      </c>
      <c r="E296" s="5">
        <f>VLOOKUP(A296,'Detail SFPR'!$A$5:$E$360,5,FALSE)</f>
        <v>2002106.0640019907</v>
      </c>
      <c r="F296" s="5">
        <f>VLOOKUP(A296,'Detail SFPR'!$A$5:$F$360,6,FALSE)</f>
        <v>339587.99</v>
      </c>
      <c r="G296" s="5">
        <f>VLOOKUP(A296,'Detail SFPR'!$A$5:$G$360,7,FALSE)</f>
        <v>298135.59326228895</v>
      </c>
      <c r="H296" s="5">
        <f>VLOOKUP(A296,'Detail SFPR'!$A$5:$H$360,8,FALSE)</f>
        <v>37419.67210140622</v>
      </c>
      <c r="I296" s="5">
        <f>VLOOKUP(A296,'Detail SFPR'!$A$5:$I$360,9,FALSE)</f>
        <v>1667076.2656216817</v>
      </c>
      <c r="J296" s="5">
        <f t="shared" si="16"/>
        <v>4344325.5849873675</v>
      </c>
      <c r="K296" s="5">
        <f>VLOOKUP(A296,'Detail SFPR'!$A$5:$M$361,13,FALSE)</f>
        <v>100288.5</v>
      </c>
      <c r="L296" s="5">
        <f>VLOOKUP(A296,'Detail SFPR'!$A$5:$N$360,14,FALSE)</f>
        <v>104552.1992</v>
      </c>
      <c r="M296" s="5">
        <f>VLOOKUP(A296,'Detail SFPR'!$A$5:$T$360,20,FALSE)</f>
        <v>0</v>
      </c>
      <c r="N296" s="5">
        <f>VLOOKUP(A296,'Detail SFPR'!$A$5:$U$360,21,FALSE)</f>
        <v>10455.21992</v>
      </c>
      <c r="O296" s="5">
        <f>VLOOKUP(A296,'Detail SFPR'!$A$5:$V$361,22,FALSE)</f>
        <v>255859.6713973436</v>
      </c>
      <c r="P296" s="5">
        <f t="shared" si="19"/>
        <v>4815481.1755047105</v>
      </c>
      <c r="Q296" s="5">
        <f>VLOOKUP(A296,QualitySupport!$A$5:$I$360,9,FALSE)</f>
        <v>0</v>
      </c>
      <c r="R296" s="5">
        <v>0</v>
      </c>
      <c r="S296" s="5">
        <v>0</v>
      </c>
      <c r="T296" s="5">
        <f t="shared" si="17"/>
        <v>0</v>
      </c>
      <c r="U296" s="5">
        <f t="shared" si="18"/>
        <v>4815481.1755047105</v>
      </c>
      <c r="V296" s="5">
        <v>55404.12</v>
      </c>
    </row>
    <row r="297" spans="1:22">
      <c r="A297" t="s">
        <v>646</v>
      </c>
      <c r="B297" t="s">
        <v>1996</v>
      </c>
      <c r="C297" t="s">
        <v>80</v>
      </c>
      <c r="D297" s="12" t="s">
        <v>1070</v>
      </c>
      <c r="E297" s="5">
        <f>VLOOKUP(A297,'Detail SFPR'!$A$5:$E$360,5,FALSE)</f>
        <v>1754931.1260543864</v>
      </c>
      <c r="F297" s="5">
        <f>VLOOKUP(A297,'Detail SFPR'!$A$5:$F$360,6,FALSE)</f>
        <v>300169.96000000002</v>
      </c>
      <c r="G297" s="5">
        <f>VLOOKUP(A297,'Detail SFPR'!$A$5:$G$360,7,FALSE)</f>
        <v>206566.15447231414</v>
      </c>
      <c r="H297" s="5">
        <f>VLOOKUP(A297,'Detail SFPR'!$A$5:$H$360,8,FALSE)</f>
        <v>8705.199936137642</v>
      </c>
      <c r="I297" s="5">
        <f>VLOOKUP(A297,'Detail SFPR'!$A$5:$I$360,9,FALSE)</f>
        <v>0</v>
      </c>
      <c r="J297" s="5">
        <f t="shared" si="16"/>
        <v>2270372.4404628379</v>
      </c>
      <c r="K297" s="5">
        <f>VLOOKUP(A297,'Detail SFPR'!$A$5:$M$361,13,FALSE)</f>
        <v>0</v>
      </c>
      <c r="L297" s="5">
        <f>VLOOKUP(A297,'Detail SFPR'!$A$5:$N$360,14,FALSE)</f>
        <v>84161.316000000006</v>
      </c>
      <c r="M297" s="5">
        <f>VLOOKUP(A297,'Detail SFPR'!$A$5:$T$360,20,FALSE)</f>
        <v>0</v>
      </c>
      <c r="N297" s="5">
        <f>VLOOKUP(A297,'Detail SFPR'!$A$5:$U$360,21,FALSE)</f>
        <v>8416.1316000000006</v>
      </c>
      <c r="O297" s="5">
        <f>VLOOKUP(A297,'Detail SFPR'!$A$5:$V$361,22,FALSE)</f>
        <v>205959.19378927801</v>
      </c>
      <c r="P297" s="5">
        <f t="shared" si="19"/>
        <v>2568909.0818521162</v>
      </c>
      <c r="Q297" s="5">
        <f>VLOOKUP(A297,QualitySupport!$A$5:$I$360,9,FALSE)</f>
        <v>0</v>
      </c>
      <c r="R297" s="5">
        <v>0</v>
      </c>
      <c r="S297" s="5">
        <v>0</v>
      </c>
      <c r="T297" s="5">
        <f t="shared" si="17"/>
        <v>0</v>
      </c>
      <c r="U297" s="5">
        <f t="shared" si="18"/>
        <v>2568909.0818521162</v>
      </c>
      <c r="V297" s="5">
        <v>28496.37</v>
      </c>
    </row>
    <row r="298" spans="1:22">
      <c r="A298" t="s">
        <v>648</v>
      </c>
      <c r="B298" t="s">
        <v>649</v>
      </c>
      <c r="C298" t="s">
        <v>80</v>
      </c>
      <c r="D298" s="12" t="s">
        <v>1070</v>
      </c>
      <c r="E298" s="5">
        <f>VLOOKUP(A298,'Detail SFPR'!$A$5:$E$360,5,FALSE)</f>
        <v>1750469.4902710961</v>
      </c>
      <c r="F298" s="5">
        <f>VLOOKUP(A298,'Detail SFPR'!$A$5:$F$360,6,FALSE)</f>
        <v>290729.25</v>
      </c>
      <c r="G298" s="5">
        <f>VLOOKUP(A298,'Detail SFPR'!$A$5:$G$360,7,FALSE)</f>
        <v>215658.89518447104</v>
      </c>
      <c r="H298" s="5">
        <f>VLOOKUP(A298,'Detail SFPR'!$A$5:$H$360,8,FALSE)</f>
        <v>6498.5094850000005</v>
      </c>
      <c r="I298" s="5">
        <f>VLOOKUP(A298,'Detail SFPR'!$A$5:$I$360,9,FALSE)</f>
        <v>0</v>
      </c>
      <c r="J298" s="5">
        <f t="shared" si="16"/>
        <v>2263356.1449405672</v>
      </c>
      <c r="K298" s="5">
        <f>VLOOKUP(A298,'Detail SFPR'!$A$5:$M$361,13,FALSE)</f>
        <v>0</v>
      </c>
      <c r="L298" s="5">
        <f>VLOOKUP(A298,'Detail SFPR'!$A$5:$N$360,14,FALSE)</f>
        <v>86086.556799999991</v>
      </c>
      <c r="M298" s="5">
        <f>VLOOKUP(A298,'Detail SFPR'!$A$5:$T$360,20,FALSE)</f>
        <v>0</v>
      </c>
      <c r="N298" s="5">
        <f>VLOOKUP(A298,'Detail SFPR'!$A$5:$U$360,21,FALSE)</f>
        <v>8608.6556799999998</v>
      </c>
      <c r="O298" s="5">
        <f>VLOOKUP(A298,'Detail SFPR'!$A$5:$V$361,22,FALSE)</f>
        <v>210670.6344114544</v>
      </c>
      <c r="P298" s="5">
        <f t="shared" si="19"/>
        <v>2568721.9918320212</v>
      </c>
      <c r="Q298" s="5">
        <f>VLOOKUP(A298,QualitySupport!$A$5:$I$360,9,FALSE)</f>
        <v>0</v>
      </c>
      <c r="R298" s="5">
        <v>0</v>
      </c>
      <c r="S298" s="5">
        <v>0</v>
      </c>
      <c r="T298" s="5">
        <f t="shared" si="17"/>
        <v>0</v>
      </c>
      <c r="U298" s="5">
        <f t="shared" si="18"/>
        <v>2568721.9918320212</v>
      </c>
      <c r="V298" s="5">
        <v>127623.21</v>
      </c>
    </row>
    <row r="299" spans="1:22">
      <c r="A299" t="s">
        <v>650</v>
      </c>
      <c r="B299" t="s">
        <v>1997</v>
      </c>
      <c r="C299" t="s">
        <v>80</v>
      </c>
      <c r="D299" s="12" t="s">
        <v>1070</v>
      </c>
      <c r="E299" s="5">
        <f>VLOOKUP(A299,'Detail SFPR'!$A$5:$E$360,5,FALSE)</f>
        <v>8905641.0814616438</v>
      </c>
      <c r="F299" s="5">
        <f>VLOOKUP(A299,'Detail SFPR'!$A$5:$F$360,6,FALSE)</f>
        <v>1232545.58</v>
      </c>
      <c r="G299" s="5">
        <f>VLOOKUP(A299,'Detail SFPR'!$A$5:$G$360,7,FALSE)</f>
        <v>1179255.8261982345</v>
      </c>
      <c r="H299" s="5">
        <f>VLOOKUP(A299,'Detail SFPR'!$A$5:$H$360,8,FALSE)</f>
        <v>153039.09854987267</v>
      </c>
      <c r="I299" s="5">
        <f>VLOOKUP(A299,'Detail SFPR'!$A$5:$I$360,9,FALSE)</f>
        <v>0</v>
      </c>
      <c r="J299" s="5">
        <f t="shared" si="16"/>
        <v>11470481.586209752</v>
      </c>
      <c r="K299" s="5">
        <f>VLOOKUP(A299,'Detail SFPR'!$A$5:$M$361,13,FALSE)</f>
        <v>0</v>
      </c>
      <c r="L299" s="5">
        <f>VLOOKUP(A299,'Detail SFPR'!$A$5:$N$360,14,FALSE)</f>
        <v>442567.4596</v>
      </c>
      <c r="M299" s="5">
        <f>VLOOKUP(A299,'Detail SFPR'!$A$5:$T$360,20,FALSE)</f>
        <v>0</v>
      </c>
      <c r="N299" s="5">
        <f>VLOOKUP(A299,'Detail SFPR'!$A$5:$U$360,21,FALSE)</f>
        <v>44256.74596</v>
      </c>
      <c r="O299" s="5">
        <f>VLOOKUP(A299,'Detail SFPR'!$A$5:$V$361,22,FALSE)</f>
        <v>1083049.0955795518</v>
      </c>
      <c r="P299" s="5">
        <f t="shared" si="19"/>
        <v>13040354.887349304</v>
      </c>
      <c r="Q299" s="5">
        <f>VLOOKUP(A299,QualitySupport!$A$5:$I$360,9,FALSE)</f>
        <v>0</v>
      </c>
      <c r="R299" s="5">
        <v>0</v>
      </c>
      <c r="S299" s="5">
        <v>0</v>
      </c>
      <c r="T299" s="5">
        <f t="shared" si="17"/>
        <v>0</v>
      </c>
      <c r="U299" s="5">
        <f t="shared" si="18"/>
        <v>13040354.887349304</v>
      </c>
      <c r="V299" s="5">
        <v>149558.65</v>
      </c>
    </row>
    <row r="300" spans="1:22">
      <c r="A300" t="s">
        <v>654</v>
      </c>
      <c r="B300" t="s">
        <v>1998</v>
      </c>
      <c r="C300" t="s">
        <v>80</v>
      </c>
      <c r="D300" s="12" t="s">
        <v>1070</v>
      </c>
      <c r="E300" s="5">
        <f>VLOOKUP(A300,'Detail SFPR'!$A$5:$E$360,5,FALSE)</f>
        <v>1653661.8382782214</v>
      </c>
      <c r="F300" s="5">
        <f>VLOOKUP(A300,'Detail SFPR'!$A$5:$F$360,6,FALSE)</f>
        <v>195795.12773200002</v>
      </c>
      <c r="G300" s="5">
        <f>VLOOKUP(A300,'Detail SFPR'!$A$5:$G$360,7,FALSE)</f>
        <v>151968.52996699186</v>
      </c>
      <c r="H300" s="5">
        <f>VLOOKUP(A300,'Detail SFPR'!$A$5:$H$360,8,FALSE)</f>
        <v>1299.7018970000001</v>
      </c>
      <c r="I300" s="5">
        <f>VLOOKUP(A300,'Detail SFPR'!$A$5:$I$360,9,FALSE)</f>
        <v>0</v>
      </c>
      <c r="J300" s="5">
        <f t="shared" si="16"/>
        <v>2002725.1978742133</v>
      </c>
      <c r="K300" s="5">
        <f>VLOOKUP(A300,'Detail SFPR'!$A$5:$M$361,13,FALSE)</f>
        <v>0</v>
      </c>
      <c r="L300" s="5">
        <f>VLOOKUP(A300,'Detail SFPR'!$A$5:$N$360,14,FALSE)</f>
        <v>81122.4856</v>
      </c>
      <c r="M300" s="5">
        <f>VLOOKUP(A300,'Detail SFPR'!$A$5:$T$360,20,FALSE)</f>
        <v>0</v>
      </c>
      <c r="N300" s="5">
        <f>VLOOKUP(A300,'Detail SFPR'!$A$5:$U$360,21,FALSE)</f>
        <v>8112.24856</v>
      </c>
      <c r="O300" s="5">
        <f>VLOOKUP(A300,'Detail SFPR'!$A$5:$V$361,22,FALSE)</f>
        <v>198522.5817091348</v>
      </c>
      <c r="P300" s="5">
        <f t="shared" si="19"/>
        <v>2290482.513743348</v>
      </c>
      <c r="Q300" s="5">
        <f>VLOOKUP(A300,QualitySupport!$A$5:$I$360,9,FALSE)</f>
        <v>0</v>
      </c>
      <c r="R300" s="5">
        <v>0</v>
      </c>
      <c r="S300" s="5">
        <v>0</v>
      </c>
      <c r="T300" s="5">
        <f t="shared" si="17"/>
        <v>0</v>
      </c>
      <c r="U300" s="5">
        <f t="shared" si="18"/>
        <v>2290482.513743348</v>
      </c>
      <c r="V300" s="5">
        <v>55160.53</v>
      </c>
    </row>
    <row r="301" spans="1:22">
      <c r="A301" t="s">
        <v>656</v>
      </c>
      <c r="B301" t="s">
        <v>1999</v>
      </c>
      <c r="C301" t="s">
        <v>101</v>
      </c>
      <c r="D301" s="12" t="s">
        <v>1070</v>
      </c>
      <c r="E301" s="5">
        <f>VLOOKUP(A301,'Detail SFPR'!$A$5:$E$360,5,FALSE)</f>
        <v>1271762.4765339624</v>
      </c>
      <c r="F301" s="5">
        <f>VLOOKUP(A301,'Detail SFPR'!$A$5:$F$360,6,FALSE)</f>
        <v>958015.84773200005</v>
      </c>
      <c r="G301" s="5">
        <f>VLOOKUP(A301,'Detail SFPR'!$A$5:$G$360,7,FALSE)</f>
        <v>147858.9279610152</v>
      </c>
      <c r="H301" s="5">
        <f>VLOOKUP(A301,'Detail SFPR'!$A$5:$H$360,8,FALSE)</f>
        <v>0</v>
      </c>
      <c r="I301" s="5">
        <f>VLOOKUP(A301,'Detail SFPR'!$A$5:$I$360,9,FALSE)</f>
        <v>0</v>
      </c>
      <c r="J301" s="5">
        <f t="shared" si="16"/>
        <v>2377637.2522269776</v>
      </c>
      <c r="K301" s="5">
        <f>VLOOKUP(A301,'Detail SFPR'!$A$5:$M$361,13,FALSE)</f>
        <v>0</v>
      </c>
      <c r="L301" s="5">
        <f>VLOOKUP(A301,'Detail SFPR'!$A$5:$N$360,14,FALSE)</f>
        <v>62368.006800000003</v>
      </c>
      <c r="M301" s="5">
        <f>VLOOKUP(A301,'Detail SFPR'!$A$5:$T$360,20,FALSE)</f>
        <v>0</v>
      </c>
      <c r="N301" s="5">
        <f>VLOOKUP(A301,'Detail SFPR'!$A$5:$U$360,21,FALSE)</f>
        <v>6236.8006800000003</v>
      </c>
      <c r="O301" s="5">
        <f>VLOOKUP(A301,'Detail SFPR'!$A$5:$V$361,22,FALSE)</f>
        <v>152626.70558492941</v>
      </c>
      <c r="P301" s="5">
        <f t="shared" si="19"/>
        <v>2598868.7652919069</v>
      </c>
      <c r="Q301" s="5">
        <f>VLOOKUP(A301,QualitySupport!$A$5:$I$360,9,FALSE)</f>
        <v>0</v>
      </c>
      <c r="R301" s="5">
        <v>0</v>
      </c>
      <c r="S301" s="5">
        <v>0</v>
      </c>
      <c r="T301" s="5">
        <f t="shared" si="17"/>
        <v>0</v>
      </c>
      <c r="U301" s="5">
        <f t="shared" si="18"/>
        <v>2598868.7652919069</v>
      </c>
      <c r="V301" s="5">
        <v>456965.48</v>
      </c>
    </row>
    <row r="302" spans="1:22">
      <c r="A302" t="s">
        <v>658</v>
      </c>
      <c r="B302" t="s">
        <v>2000</v>
      </c>
      <c r="C302" t="s">
        <v>125</v>
      </c>
      <c r="D302" s="12" t="s">
        <v>1070</v>
      </c>
      <c r="E302" s="5">
        <f>VLOOKUP(A302,'Detail SFPR'!$A$5:$E$360,5,FALSE)</f>
        <v>712346.09006209648</v>
      </c>
      <c r="F302" s="5">
        <f>VLOOKUP(A302,'Detail SFPR'!$A$5:$F$360,6,FALSE)</f>
        <v>589609.85</v>
      </c>
      <c r="G302" s="5">
        <f>VLOOKUP(A302,'Detail SFPR'!$A$5:$G$360,7,FALSE)</f>
        <v>64182.052327529396</v>
      </c>
      <c r="H302" s="5">
        <f>VLOOKUP(A302,'Detail SFPR'!$A$5:$H$360,8,FALSE)</f>
        <v>2599.4037940000003</v>
      </c>
      <c r="I302" s="5">
        <f>VLOOKUP(A302,'Detail SFPR'!$A$5:$I$360,9,FALSE)</f>
        <v>0</v>
      </c>
      <c r="J302" s="5">
        <f t="shared" si="16"/>
        <v>1368737.3961836256</v>
      </c>
      <c r="K302" s="5">
        <f>VLOOKUP(A302,'Detail SFPR'!$A$5:$M$361,13,FALSE)</f>
        <v>0</v>
      </c>
      <c r="L302" s="5">
        <f>VLOOKUP(A302,'Detail SFPR'!$A$5:$N$360,14,FALSE)</f>
        <v>35015.1728</v>
      </c>
      <c r="M302" s="5">
        <f>VLOOKUP(A302,'Detail SFPR'!$A$5:$T$360,20,FALSE)</f>
        <v>0</v>
      </c>
      <c r="N302" s="5">
        <f>VLOOKUP(A302,'Detail SFPR'!$A$5:$U$360,21,FALSE)</f>
        <v>3501.51728</v>
      </c>
      <c r="O302" s="5">
        <f>VLOOKUP(A302,'Detail SFPR'!$A$5:$V$361,22,FALSE)</f>
        <v>85688.973307882407</v>
      </c>
      <c r="P302" s="5">
        <f t="shared" si="19"/>
        <v>1492943.0595715081</v>
      </c>
      <c r="Q302" s="5">
        <f>VLOOKUP(A302,QualitySupport!$A$5:$I$360,9,FALSE)</f>
        <v>0</v>
      </c>
      <c r="R302" s="5">
        <v>0</v>
      </c>
      <c r="S302" s="5">
        <v>0</v>
      </c>
      <c r="T302" s="5">
        <f t="shared" si="17"/>
        <v>0</v>
      </c>
      <c r="U302" s="5">
        <f t="shared" si="18"/>
        <v>1492943.0595715081</v>
      </c>
      <c r="V302" s="5">
        <v>214070.56</v>
      </c>
    </row>
    <row r="303" spans="1:22">
      <c r="A303" t="s">
        <v>660</v>
      </c>
      <c r="B303" t="s">
        <v>661</v>
      </c>
      <c r="C303" t="s">
        <v>75</v>
      </c>
      <c r="D303" s="12" t="s">
        <v>1070</v>
      </c>
      <c r="E303" s="5">
        <f>VLOOKUP(A303,'Detail SFPR'!$A$5:$E$360,5,FALSE)</f>
        <v>2611132.1983683142</v>
      </c>
      <c r="F303" s="5">
        <f>VLOOKUP(A303,'Detail SFPR'!$A$5:$F$360,6,FALSE)</f>
        <v>203776.56</v>
      </c>
      <c r="G303" s="5">
        <f>VLOOKUP(A303,'Detail SFPR'!$A$5:$G$360,7,FALSE)</f>
        <v>160815.97511551346</v>
      </c>
      <c r="H303" s="5">
        <f>VLOOKUP(A303,'Detail SFPR'!$A$5:$H$360,8,FALSE)</f>
        <v>26036.822260548739</v>
      </c>
      <c r="I303" s="5">
        <f>VLOOKUP(A303,'Detail SFPR'!$A$5:$I$360,9,FALSE)</f>
        <v>0</v>
      </c>
      <c r="J303" s="5">
        <f t="shared" si="16"/>
        <v>3001761.5557443765</v>
      </c>
      <c r="K303" s="5">
        <f>VLOOKUP(A303,'Detail SFPR'!$A$5:$M$361,13,FALSE)</f>
        <v>0</v>
      </c>
      <c r="L303" s="5">
        <f>VLOOKUP(A303,'Detail SFPR'!$A$5:$N$360,14,FALSE)</f>
        <v>127162.94320000002</v>
      </c>
      <c r="M303" s="5">
        <f>VLOOKUP(A303,'Detail SFPR'!$A$5:$T$360,20,FALSE)</f>
        <v>0</v>
      </c>
      <c r="N303" s="5">
        <f>VLOOKUP(A303,'Detail SFPR'!$A$5:$U$360,21,FALSE)</f>
        <v>12716.294320000001</v>
      </c>
      <c r="O303" s="5">
        <f>VLOOKUP(A303,'Detail SFPR'!$A$5:$V$361,22,FALSE)</f>
        <v>311192.58236579568</v>
      </c>
      <c r="P303" s="5">
        <f t="shared" si="19"/>
        <v>3452833.375630172</v>
      </c>
      <c r="Q303" s="5">
        <f>VLOOKUP(A303,QualitySupport!$A$5:$I$360,9,FALSE)</f>
        <v>0</v>
      </c>
      <c r="R303" s="5">
        <v>0</v>
      </c>
      <c r="S303" s="5">
        <v>0</v>
      </c>
      <c r="T303" s="5">
        <f t="shared" si="17"/>
        <v>0</v>
      </c>
      <c r="U303" s="5">
        <f t="shared" si="18"/>
        <v>3452833.375630172</v>
      </c>
      <c r="V303" s="5">
        <v>69479.070000000007</v>
      </c>
    </row>
    <row r="304" spans="1:22">
      <c r="A304" t="s">
        <v>662</v>
      </c>
      <c r="B304" t="s">
        <v>663</v>
      </c>
      <c r="C304" t="s">
        <v>72</v>
      </c>
      <c r="D304" s="12" t="s">
        <v>1070</v>
      </c>
      <c r="E304" s="5">
        <f>VLOOKUP(A304,'Detail SFPR'!$A$5:$E$360,5,FALSE)</f>
        <v>2723653.0370591898</v>
      </c>
      <c r="F304" s="5">
        <f>VLOOKUP(A304,'Detail SFPR'!$A$5:$F$360,6,FALSE)</f>
        <v>169750.32</v>
      </c>
      <c r="G304" s="5">
        <f>VLOOKUP(A304,'Detail SFPR'!$A$5:$G$360,7,FALSE)</f>
        <v>481496.80963852355</v>
      </c>
      <c r="H304" s="5">
        <f>VLOOKUP(A304,'Detail SFPR'!$A$5:$H$360,8,FALSE)</f>
        <v>1734.034744</v>
      </c>
      <c r="I304" s="5">
        <f>VLOOKUP(A304,'Detail SFPR'!$A$5:$I$360,9,FALSE)</f>
        <v>0</v>
      </c>
      <c r="J304" s="5">
        <f t="shared" si="16"/>
        <v>3376634.2014417131</v>
      </c>
      <c r="K304" s="5">
        <f>VLOOKUP(A304,'Detail SFPR'!$A$5:$M$361,13,FALSE)</f>
        <v>0</v>
      </c>
      <c r="L304" s="5">
        <f>VLOOKUP(A304,'Detail SFPR'!$A$5:$N$360,14,FALSE)</f>
        <v>131072.10199999998</v>
      </c>
      <c r="M304" s="5">
        <f>VLOOKUP(A304,'Detail SFPR'!$A$5:$T$360,20,FALSE)</f>
        <v>0</v>
      </c>
      <c r="N304" s="5">
        <f>VLOOKUP(A304,'Detail SFPR'!$A$5:$U$360,21,FALSE)</f>
        <v>13107.2102</v>
      </c>
      <c r="O304" s="5">
        <f>VLOOKUP(A304,'Detail SFPR'!$A$5:$V$361,22,FALSE)</f>
        <v>320759.05818994099</v>
      </c>
      <c r="P304" s="5">
        <f t="shared" si="19"/>
        <v>3841572.5718316543</v>
      </c>
      <c r="Q304" s="5">
        <f>VLOOKUP(A304,QualitySupport!$A$5:$I$360,9,FALSE)</f>
        <v>0</v>
      </c>
      <c r="R304" s="5">
        <v>0</v>
      </c>
      <c r="S304" s="5">
        <v>0</v>
      </c>
      <c r="T304" s="5">
        <f t="shared" si="17"/>
        <v>0</v>
      </c>
      <c r="U304" s="5">
        <f t="shared" si="18"/>
        <v>3841572.5718316543</v>
      </c>
      <c r="V304" s="5">
        <v>60188.22</v>
      </c>
    </row>
    <row r="305" spans="1:22">
      <c r="A305" t="s">
        <v>664</v>
      </c>
      <c r="B305" t="s">
        <v>665</v>
      </c>
      <c r="C305" t="s">
        <v>93</v>
      </c>
      <c r="D305" s="12" t="s">
        <v>1070</v>
      </c>
      <c r="E305" s="5">
        <f>VLOOKUP(A305,'Detail SFPR'!$A$5:$E$360,5,FALSE)</f>
        <v>1011479.893047051</v>
      </c>
      <c r="F305" s="5">
        <f>VLOOKUP(A305,'Detail SFPR'!$A$5:$F$360,6,FALSE)</f>
        <v>623608.49</v>
      </c>
      <c r="G305" s="5">
        <f>VLOOKUP(A305,'Detail SFPR'!$A$5:$G$360,7,FALSE)</f>
        <v>117574.78171038072</v>
      </c>
      <c r="H305" s="5">
        <f>VLOOKUP(A305,'Detail SFPR'!$A$5:$H$360,8,FALSE)</f>
        <v>6456.3107638082056</v>
      </c>
      <c r="I305" s="5">
        <f>VLOOKUP(A305,'Detail SFPR'!$A$5:$I$360,9,FALSE)</f>
        <v>0</v>
      </c>
      <c r="J305" s="5">
        <f t="shared" si="16"/>
        <v>1759119.4755212399</v>
      </c>
      <c r="K305" s="5">
        <f>VLOOKUP(A305,'Detail SFPR'!$A$5:$M$361,13,FALSE)</f>
        <v>0</v>
      </c>
      <c r="L305" s="5">
        <f>VLOOKUP(A305,'Detail SFPR'!$A$5:$N$360,14,FALSE)</f>
        <v>52814.459599999995</v>
      </c>
      <c r="M305" s="5">
        <f>VLOOKUP(A305,'Detail SFPR'!$A$5:$T$360,20,FALSE)</f>
        <v>0</v>
      </c>
      <c r="N305" s="5">
        <f>VLOOKUP(A305,'Detail SFPR'!$A$5:$U$360,21,FALSE)</f>
        <v>5281.44596</v>
      </c>
      <c r="O305" s="5">
        <f>VLOOKUP(A305,'Detail SFPR'!$A$5:$V$361,22,FALSE)</f>
        <v>129247.30786805181</v>
      </c>
      <c r="P305" s="5">
        <f t="shared" si="19"/>
        <v>1946462.6889492916</v>
      </c>
      <c r="Q305" s="5">
        <f>VLOOKUP(A305,QualitySupport!$A$5:$I$360,9,FALSE)</f>
        <v>0</v>
      </c>
      <c r="R305" s="5">
        <v>0</v>
      </c>
      <c r="S305" s="5">
        <v>0</v>
      </c>
      <c r="T305" s="5">
        <f t="shared" si="17"/>
        <v>0</v>
      </c>
      <c r="U305" s="5">
        <f t="shared" si="18"/>
        <v>1946462.6889492916</v>
      </c>
      <c r="V305" s="5">
        <v>376338.68</v>
      </c>
    </row>
    <row r="306" spans="1:22">
      <c r="A306" t="s">
        <v>666</v>
      </c>
      <c r="B306" t="s">
        <v>2001</v>
      </c>
      <c r="C306" t="s">
        <v>93</v>
      </c>
      <c r="D306" s="12" t="s">
        <v>1070</v>
      </c>
      <c r="E306" s="5">
        <f>VLOOKUP(A306,'Detail SFPR'!$A$5:$E$360,5,FALSE)</f>
        <v>9720721.699938342</v>
      </c>
      <c r="F306" s="5">
        <f>VLOOKUP(A306,'Detail SFPR'!$A$5:$F$360,6,FALSE)</f>
        <v>1117669.5</v>
      </c>
      <c r="G306" s="5">
        <f>VLOOKUP(A306,'Detail SFPR'!$A$5:$G$360,7,FALSE)</f>
        <v>893266.80991732131</v>
      </c>
      <c r="H306" s="5">
        <f>VLOOKUP(A306,'Detail SFPR'!$A$5:$H$360,8,FALSE)</f>
        <v>256744.99771815614</v>
      </c>
      <c r="I306" s="5">
        <f>VLOOKUP(A306,'Detail SFPR'!$A$5:$I$360,9,FALSE)</f>
        <v>0</v>
      </c>
      <c r="J306" s="5">
        <f t="shared" si="16"/>
        <v>11988403.007573819</v>
      </c>
      <c r="K306" s="5">
        <f>VLOOKUP(A306,'Detail SFPR'!$A$5:$M$361,13,FALSE)</f>
        <v>0</v>
      </c>
      <c r="L306" s="5">
        <f>VLOOKUP(A306,'Detail SFPR'!$A$5:$N$360,14,FALSE)</f>
        <v>482681.69839999999</v>
      </c>
      <c r="M306" s="5">
        <f>VLOOKUP(A306,'Detail SFPR'!$A$5:$T$360,20,FALSE)</f>
        <v>0</v>
      </c>
      <c r="N306" s="5">
        <f>VLOOKUP(A306,'Detail SFPR'!$A$5:$U$360,21,FALSE)</f>
        <v>48268.169840000002</v>
      </c>
      <c r="O306" s="5">
        <f>VLOOKUP(A306,'Detail SFPR'!$A$5:$V$361,22,FALSE)</f>
        <v>1181216.4802568373</v>
      </c>
      <c r="P306" s="5">
        <f t="shared" si="19"/>
        <v>13700569.356070656</v>
      </c>
      <c r="Q306" s="5">
        <f>VLOOKUP(A306,QualitySupport!$A$5:$I$360,9,FALSE)</f>
        <v>0</v>
      </c>
      <c r="R306" s="5">
        <v>0</v>
      </c>
      <c r="S306" s="5">
        <v>0</v>
      </c>
      <c r="T306" s="5">
        <f t="shared" si="17"/>
        <v>0</v>
      </c>
      <c r="U306" s="5">
        <f t="shared" si="18"/>
        <v>13700569.356070656</v>
      </c>
      <c r="V306" s="5">
        <v>96794.240000000005</v>
      </c>
    </row>
    <row r="307" spans="1:22">
      <c r="A307" t="s">
        <v>668</v>
      </c>
      <c r="B307" t="s">
        <v>2002</v>
      </c>
      <c r="C307" t="s">
        <v>72</v>
      </c>
      <c r="D307" s="12" t="s">
        <v>1070</v>
      </c>
      <c r="E307" s="5">
        <f>VLOOKUP(A307,'Detail SFPR'!$A$5:$E$360,5,FALSE)</f>
        <v>4497213.2944678171</v>
      </c>
      <c r="F307" s="5">
        <f>VLOOKUP(A307,'Detail SFPR'!$A$5:$F$360,6,FALSE)</f>
        <v>349520.68773200002</v>
      </c>
      <c r="G307" s="5">
        <f>VLOOKUP(A307,'Detail SFPR'!$A$5:$G$360,7,FALSE)</f>
        <v>645106.41943564615</v>
      </c>
      <c r="H307" s="5">
        <f>VLOOKUP(A307,'Detail SFPR'!$A$5:$H$360,8,FALSE)</f>
        <v>867.84153300000014</v>
      </c>
      <c r="I307" s="5">
        <f>VLOOKUP(A307,'Detail SFPR'!$A$5:$I$360,9,FALSE)</f>
        <v>0</v>
      </c>
      <c r="J307" s="5">
        <f t="shared" si="16"/>
        <v>5492708.243168463</v>
      </c>
      <c r="K307" s="5">
        <f>VLOOKUP(A307,'Detail SFPR'!$A$5:$M$361,13,FALSE)</f>
        <v>0</v>
      </c>
      <c r="L307" s="5">
        <f>VLOOKUP(A307,'Detail SFPR'!$A$5:$N$360,14,FALSE)</f>
        <v>220021.70800000004</v>
      </c>
      <c r="M307" s="5">
        <f>VLOOKUP(A307,'Detail SFPR'!$A$5:$T$360,20,FALSE)</f>
        <v>0</v>
      </c>
      <c r="N307" s="5">
        <f>VLOOKUP(A307,'Detail SFPR'!$A$5:$U$360,21,FALSE)</f>
        <v>22002.170800000004</v>
      </c>
      <c r="O307" s="5">
        <f>VLOOKUP(A307,'Detail SFPR'!$A$5:$V$361,22,FALSE)</f>
        <v>538436.13371991413</v>
      </c>
      <c r="P307" s="5">
        <f t="shared" si="19"/>
        <v>6273168.2556883767</v>
      </c>
      <c r="Q307" s="5">
        <f>VLOOKUP(A307,QualitySupport!$A$5:$I$360,9,FALSE)</f>
        <v>0</v>
      </c>
      <c r="R307" s="5">
        <v>0</v>
      </c>
      <c r="S307" s="5">
        <v>0</v>
      </c>
      <c r="T307" s="5">
        <f t="shared" si="17"/>
        <v>0</v>
      </c>
      <c r="U307" s="5">
        <f t="shared" si="18"/>
        <v>6273168.2556883767</v>
      </c>
      <c r="V307" s="5">
        <v>198295.75</v>
      </c>
    </row>
    <row r="308" spans="1:22">
      <c r="A308" t="s">
        <v>670</v>
      </c>
      <c r="B308" t="s">
        <v>671</v>
      </c>
      <c r="C308" t="s">
        <v>111</v>
      </c>
      <c r="D308" s="12" t="s">
        <v>1070</v>
      </c>
      <c r="E308" s="5">
        <f>VLOOKUP(A308,'Detail SFPR'!$A$5:$E$360,5,FALSE)</f>
        <v>1542930.425167873</v>
      </c>
      <c r="F308" s="5">
        <f>VLOOKUP(A308,'Detail SFPR'!$A$5:$F$360,6,FALSE)</f>
        <v>130697.63999999998</v>
      </c>
      <c r="G308" s="5">
        <f>VLOOKUP(A308,'Detail SFPR'!$A$5:$G$360,7,FALSE)</f>
        <v>183920.31685894588</v>
      </c>
      <c r="H308" s="5">
        <f>VLOOKUP(A308,'Detail SFPR'!$A$5:$H$360,8,FALSE)</f>
        <v>0</v>
      </c>
      <c r="I308" s="5">
        <f>VLOOKUP(A308,'Detail SFPR'!$A$5:$I$360,9,FALSE)</f>
        <v>199412.48027981436</v>
      </c>
      <c r="J308" s="5">
        <f t="shared" si="16"/>
        <v>2056960.8623066333</v>
      </c>
      <c r="K308" s="5">
        <f>VLOOKUP(A308,'Detail SFPR'!$A$5:$M$361,13,FALSE)</f>
        <v>0</v>
      </c>
      <c r="L308" s="5">
        <f>VLOOKUP(A308,'Detail SFPR'!$A$5:$N$360,14,FALSE)</f>
        <v>72748.333200000008</v>
      </c>
      <c r="M308" s="5">
        <f>VLOOKUP(A308,'Detail SFPR'!$A$5:$T$360,20,FALSE)</f>
        <v>0</v>
      </c>
      <c r="N308" s="5">
        <f>VLOOKUP(A308,'Detail SFPR'!$A$5:$U$360,21,FALSE)</f>
        <v>7274.8333199999997</v>
      </c>
      <c r="O308" s="5">
        <f>VLOOKUP(A308,'Detail SFPR'!$A$5:$V$361,22,FALSE)</f>
        <v>178029.39363954062</v>
      </c>
      <c r="P308" s="5">
        <f t="shared" si="19"/>
        <v>2315013.4224661742</v>
      </c>
      <c r="Q308" s="5">
        <f>VLOOKUP(A308,QualitySupport!$A$5:$I$360,9,FALSE)</f>
        <v>0</v>
      </c>
      <c r="R308" s="5">
        <v>0</v>
      </c>
      <c r="S308" s="5">
        <v>0</v>
      </c>
      <c r="T308" s="5">
        <f t="shared" si="17"/>
        <v>0</v>
      </c>
      <c r="U308" s="5">
        <f t="shared" si="18"/>
        <v>2315013.4224661742</v>
      </c>
      <c r="V308" s="5">
        <v>48561.14</v>
      </c>
    </row>
    <row r="309" spans="1:22">
      <c r="A309" t="s">
        <v>672</v>
      </c>
      <c r="B309" t="s">
        <v>2003</v>
      </c>
      <c r="C309" t="s">
        <v>75</v>
      </c>
      <c r="D309" s="12" t="s">
        <v>1070</v>
      </c>
      <c r="E309" s="5">
        <f>VLOOKUP(A309,'Detail SFPR'!$A$5:$E$360,5,FALSE)</f>
        <v>1315024.3304915708</v>
      </c>
      <c r="F309" s="5">
        <f>VLOOKUP(A309,'Detail SFPR'!$A$5:$F$360,6,FALSE)</f>
        <v>75007.38</v>
      </c>
      <c r="G309" s="5">
        <f>VLOOKUP(A309,'Detail SFPR'!$A$5:$G$360,7,FALSE)</f>
        <v>142494.58812070554</v>
      </c>
      <c r="H309" s="5">
        <f>VLOOKUP(A309,'Detail SFPR'!$A$5:$H$360,8,FALSE)</f>
        <v>5071.6764046524031</v>
      </c>
      <c r="I309" s="5">
        <f>VLOOKUP(A309,'Detail SFPR'!$A$5:$I$360,9,FALSE)</f>
        <v>0</v>
      </c>
      <c r="J309" s="5">
        <f t="shared" si="16"/>
        <v>1537597.9750169285</v>
      </c>
      <c r="K309" s="5">
        <f>VLOOKUP(A309,'Detail SFPR'!$A$5:$M$361,13,FALSE)</f>
        <v>0</v>
      </c>
      <c r="L309" s="5">
        <f>VLOOKUP(A309,'Detail SFPR'!$A$5:$N$360,14,FALSE)</f>
        <v>63069.075199999999</v>
      </c>
      <c r="M309" s="5">
        <f>VLOOKUP(A309,'Detail SFPR'!$A$5:$T$360,20,FALSE)</f>
        <v>0</v>
      </c>
      <c r="N309" s="5">
        <f>VLOOKUP(A309,'Detail SFPR'!$A$5:$U$360,21,FALSE)</f>
        <v>6306.9075199999997</v>
      </c>
      <c r="O309" s="5">
        <f>VLOOKUP(A309,'Detail SFPR'!$A$5:$V$361,22,FALSE)</f>
        <v>154342.35701860159</v>
      </c>
      <c r="P309" s="5">
        <f t="shared" si="19"/>
        <v>1761316.3147555301</v>
      </c>
      <c r="Q309" s="5">
        <f>VLOOKUP(A309,QualitySupport!$A$5:$I$360,9,FALSE)</f>
        <v>0</v>
      </c>
      <c r="R309" s="5">
        <v>0</v>
      </c>
      <c r="S309" s="5">
        <v>0</v>
      </c>
      <c r="T309" s="5">
        <f t="shared" si="17"/>
        <v>0</v>
      </c>
      <c r="U309" s="5">
        <f t="shared" si="18"/>
        <v>1761316.3147555301</v>
      </c>
      <c r="V309" s="5">
        <v>122061.71</v>
      </c>
    </row>
    <row r="310" spans="1:22">
      <c r="A310" t="s">
        <v>674</v>
      </c>
      <c r="B310" t="s">
        <v>2004</v>
      </c>
      <c r="C310" t="s">
        <v>75</v>
      </c>
      <c r="D310" s="12" t="s">
        <v>1070</v>
      </c>
      <c r="E310" s="5">
        <f>VLOOKUP(A310,'Detail SFPR'!$A$5:$E$360,5,FALSE)</f>
        <v>8009535.8958022045</v>
      </c>
      <c r="F310" s="5">
        <f>VLOOKUP(A310,'Detail SFPR'!$A$5:$F$360,6,FALSE)</f>
        <v>458679.66</v>
      </c>
      <c r="G310" s="5">
        <f>VLOOKUP(A310,'Detail SFPR'!$A$5:$G$360,7,FALSE)</f>
        <v>993888.16485362407</v>
      </c>
      <c r="H310" s="5">
        <f>VLOOKUP(A310,'Detail SFPR'!$A$5:$H$360,8,FALSE)</f>
        <v>34447.775634351354</v>
      </c>
      <c r="I310" s="5">
        <f>VLOOKUP(A310,'Detail SFPR'!$A$5:$I$360,9,FALSE)</f>
        <v>0</v>
      </c>
      <c r="J310" s="5">
        <f t="shared" si="16"/>
        <v>9496551.4962901808</v>
      </c>
      <c r="K310" s="5">
        <f>VLOOKUP(A310,'Detail SFPR'!$A$5:$M$361,13,FALSE)</f>
        <v>0</v>
      </c>
      <c r="L310" s="5">
        <f>VLOOKUP(A310,'Detail SFPR'!$A$5:$N$360,14,FALSE)</f>
        <v>389309.76120000001</v>
      </c>
      <c r="M310" s="5">
        <f>VLOOKUP(A310,'Detail SFPR'!$A$5:$T$360,20,FALSE)</f>
        <v>0</v>
      </c>
      <c r="N310" s="5">
        <f>VLOOKUP(A310,'Detail SFPR'!$A$5:$U$360,21,FALSE)</f>
        <v>38930.976119999999</v>
      </c>
      <c r="O310" s="5">
        <f>VLOOKUP(A310,'Detail SFPR'!$A$5:$V$361,22,FALSE)</f>
        <v>952717.09571471473</v>
      </c>
      <c r="P310" s="5">
        <f t="shared" si="19"/>
        <v>10877509.329324896</v>
      </c>
      <c r="Q310" s="5">
        <f>VLOOKUP(A310,QualitySupport!$A$5:$I$360,9,FALSE)</f>
        <v>0</v>
      </c>
      <c r="R310" s="5">
        <v>0</v>
      </c>
      <c r="S310" s="5">
        <v>0</v>
      </c>
      <c r="T310" s="5">
        <f t="shared" si="17"/>
        <v>0</v>
      </c>
      <c r="U310" s="5">
        <f t="shared" si="18"/>
        <v>10877509.329324896</v>
      </c>
      <c r="V310" s="5">
        <v>256380.04</v>
      </c>
    </row>
    <row r="311" spans="1:22">
      <c r="A311" t="s">
        <v>676</v>
      </c>
      <c r="B311" t="s">
        <v>2005</v>
      </c>
      <c r="C311" t="s">
        <v>98</v>
      </c>
      <c r="D311" s="12" t="s">
        <v>1070</v>
      </c>
      <c r="E311" s="5">
        <f>VLOOKUP(A311,'Detail SFPR'!$A$5:$E$360,5,FALSE)</f>
        <v>1989453.8916576896</v>
      </c>
      <c r="F311" s="5">
        <f>VLOOKUP(A311,'Detail SFPR'!$A$5:$F$360,6,FALSE)</f>
        <v>312603.53000000003</v>
      </c>
      <c r="G311" s="5">
        <f>VLOOKUP(A311,'Detail SFPR'!$A$5:$G$360,7,FALSE)</f>
        <v>301762.09812656225</v>
      </c>
      <c r="H311" s="5">
        <f>VLOOKUP(A311,'Detail SFPR'!$A$5:$H$360,8,FALSE)</f>
        <v>8666.8770760000007</v>
      </c>
      <c r="I311" s="5">
        <f>VLOOKUP(A311,'Detail SFPR'!$A$5:$I$360,9,FALSE)</f>
        <v>0</v>
      </c>
      <c r="J311" s="5">
        <f t="shared" si="16"/>
        <v>2612486.3968602521</v>
      </c>
      <c r="K311" s="5">
        <f>VLOOKUP(A311,'Detail SFPR'!$A$5:$M$361,13,FALSE)</f>
        <v>0</v>
      </c>
      <c r="L311" s="5">
        <f>VLOOKUP(A311,'Detail SFPR'!$A$5:$N$360,14,FALSE)</f>
        <v>95796.923200000005</v>
      </c>
      <c r="M311" s="5">
        <f>VLOOKUP(A311,'Detail SFPR'!$A$5:$T$360,20,FALSE)</f>
        <v>0</v>
      </c>
      <c r="N311" s="5">
        <f>VLOOKUP(A311,'Detail SFPR'!$A$5:$U$360,21,FALSE)</f>
        <v>9579.6923200000001</v>
      </c>
      <c r="O311" s="5">
        <f>VLOOKUP(A311,'Detail SFPR'!$A$5:$V$361,22,FALSE)</f>
        <v>234433.79936888564</v>
      </c>
      <c r="P311" s="5">
        <f t="shared" si="19"/>
        <v>2952296.8117491379</v>
      </c>
      <c r="Q311" s="5">
        <f>VLOOKUP(A311,QualitySupport!$A$5:$I$360,9,FALSE)</f>
        <v>0</v>
      </c>
      <c r="R311" s="5">
        <v>0</v>
      </c>
      <c r="S311" s="5">
        <v>0</v>
      </c>
      <c r="T311" s="5">
        <f t="shared" si="17"/>
        <v>0</v>
      </c>
      <c r="U311" s="5">
        <f t="shared" si="18"/>
        <v>2952296.8117491379</v>
      </c>
      <c r="V311" s="5">
        <v>77908.41</v>
      </c>
    </row>
    <row r="312" spans="1:22">
      <c r="A312" t="s">
        <v>678</v>
      </c>
      <c r="B312" t="s">
        <v>2006</v>
      </c>
      <c r="C312" t="s">
        <v>93</v>
      </c>
      <c r="D312" s="12" t="s">
        <v>1070</v>
      </c>
      <c r="E312" s="5">
        <f>VLOOKUP(A312,'Detail SFPR'!$A$5:$E$360,5,FALSE)</f>
        <v>3908480.9346029405</v>
      </c>
      <c r="F312" s="5">
        <f>VLOOKUP(A312,'Detail SFPR'!$A$5:$F$360,6,FALSE)</f>
        <v>174808.27000000002</v>
      </c>
      <c r="G312" s="5">
        <f>VLOOKUP(A312,'Detail SFPR'!$A$5:$G$360,7,FALSE)</f>
        <v>533133.19315732713</v>
      </c>
      <c r="H312" s="5">
        <f>VLOOKUP(A312,'Detail SFPR'!$A$5:$H$360,8,FALSE)</f>
        <v>72097.487038152802</v>
      </c>
      <c r="I312" s="5">
        <f>VLOOKUP(A312,'Detail SFPR'!$A$5:$I$360,9,FALSE)</f>
        <v>0</v>
      </c>
      <c r="J312" s="5">
        <f t="shared" si="16"/>
        <v>4688519.8847984206</v>
      </c>
      <c r="K312" s="5">
        <f>VLOOKUP(A312,'Detail SFPR'!$A$5:$M$361,13,FALSE)</f>
        <v>0</v>
      </c>
      <c r="L312" s="5">
        <f>VLOOKUP(A312,'Detail SFPR'!$A$5:$N$360,14,FALSE)</f>
        <v>191287.4388</v>
      </c>
      <c r="M312" s="5">
        <f>VLOOKUP(A312,'Detail SFPR'!$A$5:$T$360,20,FALSE)</f>
        <v>0</v>
      </c>
      <c r="N312" s="5">
        <f>VLOOKUP(A312,'Detail SFPR'!$A$5:$U$360,21,FALSE)</f>
        <v>19128.743879999998</v>
      </c>
      <c r="O312" s="5">
        <f>VLOOKUP(A312,'Detail SFPR'!$A$5:$V$361,22,FALSE)</f>
        <v>468117.75943788543</v>
      </c>
      <c r="P312" s="5">
        <f t="shared" si="19"/>
        <v>5367053.8269163053</v>
      </c>
      <c r="Q312" s="5">
        <f>VLOOKUP(A312,QualitySupport!$A$5:$I$360,9,FALSE)</f>
        <v>0</v>
      </c>
      <c r="R312" s="5">
        <v>0</v>
      </c>
      <c r="S312" s="5">
        <v>0</v>
      </c>
      <c r="T312" s="5">
        <f t="shared" si="17"/>
        <v>0</v>
      </c>
      <c r="U312" s="5">
        <f t="shared" si="18"/>
        <v>5367053.8269163053</v>
      </c>
      <c r="V312" s="5">
        <v>50381.49</v>
      </c>
    </row>
    <row r="313" spans="1:22">
      <c r="A313" t="s">
        <v>680</v>
      </c>
      <c r="B313" t="s">
        <v>2007</v>
      </c>
      <c r="C313" t="s">
        <v>98</v>
      </c>
      <c r="D313" s="12" t="s">
        <v>1070</v>
      </c>
      <c r="E313" s="5">
        <f>VLOOKUP(A313,'Detail SFPR'!$A$5:$E$360,5,FALSE)</f>
        <v>1060375.8026226815</v>
      </c>
      <c r="F313" s="5">
        <f>VLOOKUP(A313,'Detail SFPR'!$A$5:$F$360,6,FALSE)</f>
        <v>992804.45</v>
      </c>
      <c r="G313" s="5">
        <f>VLOOKUP(A313,'Detail SFPR'!$A$5:$G$360,7,FALSE)</f>
        <v>123400.28239966297</v>
      </c>
      <c r="H313" s="5">
        <f>VLOOKUP(A313,'Detail SFPR'!$A$5:$H$360,8,FALSE)</f>
        <v>0</v>
      </c>
      <c r="I313" s="5">
        <f>VLOOKUP(A313,'Detail SFPR'!$A$5:$I$360,9,FALSE)</f>
        <v>0</v>
      </c>
      <c r="J313" s="5">
        <f t="shared" si="16"/>
        <v>2176580.5350223444</v>
      </c>
      <c r="K313" s="5">
        <f>VLOOKUP(A313,'Detail SFPR'!$A$5:$M$361,13,FALSE)</f>
        <v>0</v>
      </c>
      <c r="L313" s="5">
        <f>VLOOKUP(A313,'Detail SFPR'!$A$5:$N$360,14,FALSE)</f>
        <v>51261.938399999999</v>
      </c>
      <c r="M313" s="5">
        <f>VLOOKUP(A313,'Detail SFPR'!$A$5:$T$360,20,FALSE)</f>
        <v>0</v>
      </c>
      <c r="N313" s="5">
        <f>VLOOKUP(A313,'Detail SFPR'!$A$5:$U$360,21,FALSE)</f>
        <v>5126.1938399999999</v>
      </c>
      <c r="O313" s="5">
        <f>VLOOKUP(A313,'Detail SFPR'!$A$5:$V$361,22,FALSE)</f>
        <v>125447.98497375719</v>
      </c>
      <c r="P313" s="5">
        <f t="shared" si="19"/>
        <v>2358416.6522361012</v>
      </c>
      <c r="Q313" s="5">
        <f>VLOOKUP(A313,QualitySupport!$A$5:$I$360,9,FALSE)</f>
        <v>0</v>
      </c>
      <c r="R313" s="5">
        <v>0</v>
      </c>
      <c r="S313" s="5">
        <v>0</v>
      </c>
      <c r="T313" s="5">
        <f t="shared" si="17"/>
        <v>0</v>
      </c>
      <c r="U313" s="5">
        <f t="shared" si="18"/>
        <v>2358416.6522361012</v>
      </c>
      <c r="V313" s="5">
        <v>130990.7</v>
      </c>
    </row>
    <row r="314" spans="1:22">
      <c r="A314" t="s">
        <v>682</v>
      </c>
      <c r="B314" t="s">
        <v>683</v>
      </c>
      <c r="C314" t="s">
        <v>80</v>
      </c>
      <c r="D314" s="12" t="s">
        <v>1070</v>
      </c>
      <c r="E314" s="5">
        <f>VLOOKUP(A314,'Detail SFPR'!$A$5:$E$360,5,FALSE)</f>
        <v>2295521.0505384072</v>
      </c>
      <c r="F314" s="5">
        <f>VLOOKUP(A314,'Detail SFPR'!$A$5:$F$360,6,FALSE)</f>
        <v>332368.49</v>
      </c>
      <c r="G314" s="5">
        <f>VLOOKUP(A314,'Detail SFPR'!$A$5:$G$360,7,FALSE)</f>
        <v>275597.94605847477</v>
      </c>
      <c r="H314" s="5">
        <f>VLOOKUP(A314,'Detail SFPR'!$A$5:$H$360,8,FALSE)</f>
        <v>1299.7018970000001</v>
      </c>
      <c r="I314" s="5">
        <f>VLOOKUP(A314,'Detail SFPR'!$A$5:$I$360,9,FALSE)</f>
        <v>395862.93800552934</v>
      </c>
      <c r="J314" s="5">
        <f t="shared" si="16"/>
        <v>3300650.1264994112</v>
      </c>
      <c r="K314" s="5">
        <f>VLOOKUP(A314,'Detail SFPR'!$A$5:$M$361,13,FALSE)</f>
        <v>0</v>
      </c>
      <c r="L314" s="5">
        <f>VLOOKUP(A314,'Detail SFPR'!$A$5:$N$360,14,FALSE)</f>
        <v>114186.8796</v>
      </c>
      <c r="M314" s="5">
        <f>VLOOKUP(A314,'Detail SFPR'!$A$5:$T$360,20,FALSE)</f>
        <v>0</v>
      </c>
      <c r="N314" s="5">
        <f>VLOOKUP(A314,'Detail SFPR'!$A$5:$U$360,21,FALSE)</f>
        <v>11418.687959999999</v>
      </c>
      <c r="O314" s="5">
        <f>VLOOKUP(A314,'Detail SFPR'!$A$5:$V$361,22,FALSE)</f>
        <v>279437.61791616183</v>
      </c>
      <c r="P314" s="5">
        <f t="shared" si="19"/>
        <v>3705693.3119755727</v>
      </c>
      <c r="Q314" s="5">
        <f>VLOOKUP(A314,QualitySupport!$A$5:$I$360,9,FALSE)</f>
        <v>0</v>
      </c>
      <c r="R314" s="5">
        <v>0</v>
      </c>
      <c r="S314" s="5">
        <v>0</v>
      </c>
      <c r="T314" s="5">
        <f t="shared" si="17"/>
        <v>0</v>
      </c>
      <c r="U314" s="5">
        <f t="shared" si="18"/>
        <v>3705693.3119755727</v>
      </c>
      <c r="V314" s="5">
        <v>300149.13</v>
      </c>
    </row>
    <row r="315" spans="1:22">
      <c r="A315" t="s">
        <v>684</v>
      </c>
      <c r="B315" t="s">
        <v>2008</v>
      </c>
      <c r="C315" t="s">
        <v>93</v>
      </c>
      <c r="D315" s="12" t="s">
        <v>1070</v>
      </c>
      <c r="E315" s="5">
        <f>VLOOKUP(A315,'Detail SFPR'!$A$5:$E$360,5,FALSE)</f>
        <v>5865441.9451472769</v>
      </c>
      <c r="F315" s="5">
        <f>VLOOKUP(A315,'Detail SFPR'!$A$5:$F$360,6,FALSE)</f>
        <v>377796.77</v>
      </c>
      <c r="G315" s="5">
        <f>VLOOKUP(A315,'Detail SFPR'!$A$5:$G$360,7,FALSE)</f>
        <v>553116.35756297584</v>
      </c>
      <c r="H315" s="5">
        <f>VLOOKUP(A315,'Detail SFPR'!$A$5:$H$360,8,FALSE)</f>
        <v>267727.96593492222</v>
      </c>
      <c r="I315" s="5">
        <f>VLOOKUP(A315,'Detail SFPR'!$A$5:$I$360,9,FALSE)</f>
        <v>1748512.0192623199</v>
      </c>
      <c r="J315" s="5">
        <f t="shared" si="16"/>
        <v>8812595.0579074956</v>
      </c>
      <c r="K315" s="5">
        <f>VLOOKUP(A315,'Detail SFPR'!$A$5:$M$361,13,FALSE)</f>
        <v>0</v>
      </c>
      <c r="L315" s="5">
        <f>VLOOKUP(A315,'Detail SFPR'!$A$5:$N$360,14,FALSE)</f>
        <v>275653.12600000005</v>
      </c>
      <c r="M315" s="5">
        <f>VLOOKUP(A315,'Detail SFPR'!$A$5:$T$360,20,FALSE)</f>
        <v>0</v>
      </c>
      <c r="N315" s="5">
        <f>VLOOKUP(A315,'Detail SFPR'!$A$5:$U$360,21,FALSE)</f>
        <v>27565.312600000001</v>
      </c>
      <c r="O315" s="5">
        <f>VLOOKUP(A315,'Detail SFPR'!$A$5:$V$361,22,FALSE)</f>
        <v>674577.08950813313</v>
      </c>
      <c r="P315" s="5">
        <f t="shared" si="19"/>
        <v>9790390.5860156287</v>
      </c>
      <c r="Q315" s="5">
        <f>VLOOKUP(A315,QualitySupport!$A$5:$I$360,9,FALSE)</f>
        <v>0</v>
      </c>
      <c r="R315" s="5">
        <v>0</v>
      </c>
      <c r="S315" s="5">
        <v>0</v>
      </c>
      <c r="T315" s="5">
        <f t="shared" si="17"/>
        <v>0</v>
      </c>
      <c r="U315" s="5">
        <f t="shared" si="18"/>
        <v>9790390.5860156287</v>
      </c>
      <c r="V315" s="5">
        <v>295868.28000000003</v>
      </c>
    </row>
    <row r="316" spans="1:22">
      <c r="A316" t="s">
        <v>686</v>
      </c>
      <c r="B316" t="s">
        <v>2009</v>
      </c>
      <c r="C316" t="s">
        <v>75</v>
      </c>
      <c r="D316" s="12" t="s">
        <v>1070</v>
      </c>
      <c r="E316" s="5">
        <f>VLOOKUP(A316,'Detail SFPR'!$A$5:$E$360,5,FALSE)</f>
        <v>1789125.3578297468</v>
      </c>
      <c r="F316" s="5">
        <f>VLOOKUP(A316,'Detail SFPR'!$A$5:$F$360,6,FALSE)</f>
        <v>227271.87</v>
      </c>
      <c r="G316" s="5">
        <f>VLOOKUP(A316,'Detail SFPR'!$A$5:$G$360,7,FALSE)</f>
        <v>193049.21525577997</v>
      </c>
      <c r="H316" s="5">
        <f>VLOOKUP(A316,'Detail SFPR'!$A$5:$H$360,8,FALSE)</f>
        <v>7798.2113820000013</v>
      </c>
      <c r="I316" s="5">
        <f>VLOOKUP(A316,'Detail SFPR'!$A$5:$I$360,9,FALSE)</f>
        <v>0</v>
      </c>
      <c r="J316" s="5">
        <f t="shared" si="16"/>
        <v>2217244.6544675268</v>
      </c>
      <c r="K316" s="5">
        <f>VLOOKUP(A316,'Detail SFPR'!$A$5:$M$361,13,FALSE)</f>
        <v>0</v>
      </c>
      <c r="L316" s="5">
        <f>VLOOKUP(A316,'Detail SFPR'!$A$5:$N$360,14,FALSE)</f>
        <v>87409.301600000006</v>
      </c>
      <c r="M316" s="5">
        <f>VLOOKUP(A316,'Detail SFPR'!$A$5:$T$360,20,FALSE)</f>
        <v>0</v>
      </c>
      <c r="N316" s="5">
        <f>VLOOKUP(A316,'Detail SFPR'!$A$5:$U$360,21,FALSE)</f>
        <v>8740.9301599999999</v>
      </c>
      <c r="O316" s="5">
        <f>VLOOKUP(A316,'Detail SFPR'!$A$5:$V$361,22,FALSE)</f>
        <v>213907.64953366283</v>
      </c>
      <c r="P316" s="5">
        <f t="shared" si="19"/>
        <v>2527302.5357611896</v>
      </c>
      <c r="Q316" s="5">
        <f>VLOOKUP(A316,QualitySupport!$A$5:$I$360,9,FALSE)</f>
        <v>0</v>
      </c>
      <c r="R316" s="5">
        <v>0</v>
      </c>
      <c r="S316" s="5">
        <v>0</v>
      </c>
      <c r="T316" s="5">
        <f t="shared" si="17"/>
        <v>0</v>
      </c>
      <c r="U316" s="5">
        <f t="shared" si="18"/>
        <v>2527302.5357611896</v>
      </c>
      <c r="V316" s="5">
        <v>139818.37</v>
      </c>
    </row>
    <row r="317" spans="1:22">
      <c r="A317" t="s">
        <v>688</v>
      </c>
      <c r="B317" t="s">
        <v>689</v>
      </c>
      <c r="C317" t="s">
        <v>193</v>
      </c>
      <c r="D317" s="12" t="s">
        <v>1070</v>
      </c>
      <c r="E317" s="5">
        <f>VLOOKUP(A317,'Detail SFPR'!$A$5:$E$360,5,FALSE)</f>
        <v>1010282.2306701108</v>
      </c>
      <c r="F317" s="5">
        <f>VLOOKUP(A317,'Detail SFPR'!$A$5:$F$360,6,FALSE)</f>
        <v>84688.260000000009</v>
      </c>
      <c r="G317" s="5">
        <f>VLOOKUP(A317,'Detail SFPR'!$A$5:$G$360,7,FALSE)</f>
        <v>122735.61196142188</v>
      </c>
      <c r="H317" s="5">
        <f>VLOOKUP(A317,'Detail SFPR'!$A$5:$H$360,8,FALSE)</f>
        <v>65099.601584599266</v>
      </c>
      <c r="I317" s="5">
        <f>VLOOKUP(A317,'Detail SFPR'!$A$5:$I$360,9,FALSE)</f>
        <v>0</v>
      </c>
      <c r="J317" s="5">
        <f t="shared" si="16"/>
        <v>1282805.7042161319</v>
      </c>
      <c r="K317" s="5">
        <f>VLOOKUP(A317,'Detail SFPR'!$A$5:$M$361,13,FALSE)</f>
        <v>0</v>
      </c>
      <c r="L317" s="5">
        <f>VLOOKUP(A317,'Detail SFPR'!$A$5:$N$360,14,FALSE)</f>
        <v>48578.945999999996</v>
      </c>
      <c r="M317" s="5">
        <f>VLOOKUP(A317,'Detail SFPR'!$A$5:$T$360,20,FALSE)</f>
        <v>0</v>
      </c>
      <c r="N317" s="5">
        <f>VLOOKUP(A317,'Detail SFPR'!$A$5:$U$360,21,FALSE)</f>
        <v>4857.8945999999996</v>
      </c>
      <c r="O317" s="5">
        <f>VLOOKUP(A317,'Detail SFPR'!$A$5:$V$361,22,FALSE)</f>
        <v>118882.178045943</v>
      </c>
      <c r="P317" s="5">
        <f t="shared" si="19"/>
        <v>1455124.7228620749</v>
      </c>
      <c r="Q317" s="5">
        <f>VLOOKUP(A317,QualitySupport!$A$5:$I$360,9,FALSE)</f>
        <v>0</v>
      </c>
      <c r="R317" s="5">
        <v>0</v>
      </c>
      <c r="S317" s="5">
        <v>0</v>
      </c>
      <c r="T317" s="5">
        <f t="shared" si="17"/>
        <v>0</v>
      </c>
      <c r="U317" s="5">
        <f t="shared" si="18"/>
        <v>1455124.7228620749</v>
      </c>
      <c r="V317" s="5">
        <v>144881.07</v>
      </c>
    </row>
    <row r="318" spans="1:22">
      <c r="A318" t="s">
        <v>690</v>
      </c>
      <c r="B318" t="s">
        <v>2909</v>
      </c>
      <c r="C318" t="s">
        <v>75</v>
      </c>
      <c r="D318" s="12" t="s">
        <v>1070</v>
      </c>
      <c r="E318" s="5">
        <f>VLOOKUP(A318,'Detail SFPR'!$A$5:$E$360,5,FALSE)</f>
        <v>1026093.375661058</v>
      </c>
      <c r="F318" s="5">
        <f>VLOOKUP(A318,'Detail SFPR'!$A$5:$F$360,6,FALSE)</f>
        <v>38515.06</v>
      </c>
      <c r="G318" s="5">
        <f>VLOOKUP(A318,'Detail SFPR'!$A$5:$G$360,7,FALSE)</f>
        <v>57765.840126510877</v>
      </c>
      <c r="H318" s="5">
        <f>VLOOKUP(A318,'Detail SFPR'!$A$5:$H$360,8,FALSE)</f>
        <v>0</v>
      </c>
      <c r="I318" s="5">
        <f>VLOOKUP(A318,'Detail SFPR'!$A$5:$I$360,9,FALSE)</f>
        <v>563823.5023306855</v>
      </c>
      <c r="J318" s="5">
        <f t="shared" si="16"/>
        <v>1686197.7781182544</v>
      </c>
      <c r="K318" s="5">
        <f>VLOOKUP(A318,'Detail SFPR'!$A$5:$M$361,13,FALSE)</f>
        <v>0</v>
      </c>
      <c r="L318" s="5">
        <f>VLOOKUP(A318,'Detail SFPR'!$A$5:$N$360,14,FALSE)</f>
        <v>50693.200799999999</v>
      </c>
      <c r="M318" s="5">
        <f>VLOOKUP(A318,'Detail SFPR'!$A$5:$T$360,20,FALSE)</f>
        <v>0</v>
      </c>
      <c r="N318" s="5">
        <f>VLOOKUP(A318,'Detail SFPR'!$A$5:$U$360,21,FALSE)</f>
        <v>5069.3200799999995</v>
      </c>
      <c r="O318" s="5">
        <f>VLOOKUP(A318,'Detail SFPR'!$A$5:$V$361,22,FALSE)</f>
        <v>124056.1728783564</v>
      </c>
      <c r="P318" s="5">
        <f t="shared" si="19"/>
        <v>1866016.4718766108</v>
      </c>
      <c r="Q318" s="5">
        <f>VLOOKUP(A318,QualitySupport!$A$5:$I$360,9,FALSE)</f>
        <v>0</v>
      </c>
      <c r="R318" s="5">
        <v>0</v>
      </c>
      <c r="S318" s="5">
        <v>0</v>
      </c>
      <c r="T318" s="5">
        <f t="shared" si="17"/>
        <v>0</v>
      </c>
      <c r="U318" s="5">
        <f t="shared" si="18"/>
        <v>1866016.4718766108</v>
      </c>
      <c r="V318" s="5">
        <v>38605.11</v>
      </c>
    </row>
    <row r="319" spans="1:22">
      <c r="A319" t="s">
        <v>692</v>
      </c>
      <c r="B319" t="s">
        <v>693</v>
      </c>
      <c r="C319" t="s">
        <v>80</v>
      </c>
      <c r="D319" s="12" t="s">
        <v>1070</v>
      </c>
      <c r="E319" s="5">
        <f>VLOOKUP(A319,'Detail SFPR'!$A$5:$E$360,5,FALSE)</f>
        <v>3336912.7787287403</v>
      </c>
      <c r="F319" s="5">
        <f>VLOOKUP(A319,'Detail SFPR'!$A$5:$F$360,6,FALSE)</f>
        <v>540242.65999999992</v>
      </c>
      <c r="G319" s="5">
        <f>VLOOKUP(A319,'Detail SFPR'!$A$5:$G$360,7,FALSE)</f>
        <v>335078.09296184406</v>
      </c>
      <c r="H319" s="5">
        <f>VLOOKUP(A319,'Detail SFPR'!$A$5:$H$360,8,FALSE)</f>
        <v>0</v>
      </c>
      <c r="I319" s="5">
        <f>VLOOKUP(A319,'Detail SFPR'!$A$5:$I$360,9,FALSE)</f>
        <v>848970.61988893163</v>
      </c>
      <c r="J319" s="5">
        <f t="shared" si="16"/>
        <v>5061204.151579516</v>
      </c>
      <c r="K319" s="5">
        <f>VLOOKUP(A319,'Detail SFPR'!$A$5:$M$361,13,FALSE)</f>
        <v>0</v>
      </c>
      <c r="L319" s="5">
        <f>VLOOKUP(A319,'Detail SFPR'!$A$5:$N$360,14,FALSE)</f>
        <v>140971.53719999999</v>
      </c>
      <c r="M319" s="5">
        <f>VLOOKUP(A319,'Detail SFPR'!$A$5:$T$360,20,FALSE)</f>
        <v>0</v>
      </c>
      <c r="N319" s="5">
        <f>VLOOKUP(A319,'Detail SFPR'!$A$5:$U$360,21,FALSE)</f>
        <v>14097.153719999998</v>
      </c>
      <c r="O319" s="5">
        <f>VLOOKUP(A319,'Detail SFPR'!$A$5:$V$361,22,FALSE)</f>
        <v>344984.91146392259</v>
      </c>
      <c r="P319" s="5">
        <f t="shared" si="19"/>
        <v>5561257.7539634388</v>
      </c>
      <c r="Q319" s="5">
        <f>VLOOKUP(A319,QualitySupport!$A$5:$I$360,9,FALSE)</f>
        <v>0</v>
      </c>
      <c r="R319" s="5">
        <v>0</v>
      </c>
      <c r="S319" s="5">
        <v>0</v>
      </c>
      <c r="T319" s="5">
        <f t="shared" si="17"/>
        <v>0</v>
      </c>
      <c r="U319" s="5">
        <f t="shared" si="18"/>
        <v>5561257.7539634388</v>
      </c>
      <c r="V319" s="5">
        <v>52678.78</v>
      </c>
    </row>
    <row r="320" spans="1:22">
      <c r="A320" t="s">
        <v>694</v>
      </c>
      <c r="B320" t="s">
        <v>695</v>
      </c>
      <c r="C320" t="s">
        <v>98</v>
      </c>
      <c r="D320" s="12" t="s">
        <v>1070</v>
      </c>
      <c r="E320" s="5">
        <f>VLOOKUP(A320,'Detail SFPR'!$A$5:$E$360,5,FALSE)</f>
        <v>6260056.0331110712</v>
      </c>
      <c r="F320" s="5">
        <f>VLOOKUP(A320,'Detail SFPR'!$A$5:$F$360,6,FALSE)</f>
        <v>1159039.92</v>
      </c>
      <c r="G320" s="5">
        <f>VLOOKUP(A320,'Detail SFPR'!$A$5:$G$360,7,FALSE)</f>
        <v>813937.62532660144</v>
      </c>
      <c r="H320" s="5">
        <f>VLOOKUP(A320,'Detail SFPR'!$A$5:$H$360,8,FALSE)</f>
        <v>19768.736598500112</v>
      </c>
      <c r="I320" s="5">
        <f>VLOOKUP(A320,'Detail SFPR'!$A$5:$I$360,9,FALSE)</f>
        <v>4218238.106704833</v>
      </c>
      <c r="J320" s="5">
        <f t="shared" si="16"/>
        <v>12471040.421741005</v>
      </c>
      <c r="K320" s="5">
        <f>VLOOKUP(A320,'Detail SFPR'!$A$5:$M$361,13,FALSE)</f>
        <v>0</v>
      </c>
      <c r="L320" s="5">
        <f>VLOOKUP(A320,'Detail SFPR'!$A$5:$N$360,14,FALSE)</f>
        <v>319019.52799999999</v>
      </c>
      <c r="M320" s="5">
        <f>VLOOKUP(A320,'Detail SFPR'!$A$5:$T$360,20,FALSE)</f>
        <v>0</v>
      </c>
      <c r="N320" s="5">
        <f>VLOOKUP(A320,'Detail SFPR'!$A$5:$U$360,21,FALSE)</f>
        <v>31901.952799999999</v>
      </c>
      <c r="O320" s="5">
        <f>VLOOKUP(A320,'Detail SFPR'!$A$5:$V$361,22,FALSE)</f>
        <v>780703.15333372401</v>
      </c>
      <c r="P320" s="5">
        <f t="shared" si="19"/>
        <v>13602665.05587473</v>
      </c>
      <c r="Q320" s="5">
        <f>VLOOKUP(A320,QualitySupport!$A$5:$I$360,9,FALSE)</f>
        <v>0</v>
      </c>
      <c r="R320" s="5">
        <v>0</v>
      </c>
      <c r="S320" s="5">
        <v>0</v>
      </c>
      <c r="T320" s="5">
        <f t="shared" si="17"/>
        <v>0</v>
      </c>
      <c r="U320" s="5">
        <f t="shared" si="18"/>
        <v>13602665.05587473</v>
      </c>
      <c r="V320" s="5">
        <v>95938.03</v>
      </c>
    </row>
    <row r="321" spans="1:22">
      <c r="A321" t="s">
        <v>696</v>
      </c>
      <c r="B321" t="s">
        <v>697</v>
      </c>
      <c r="C321" t="s">
        <v>68</v>
      </c>
      <c r="D321" s="12" t="s">
        <v>1070</v>
      </c>
      <c r="E321" s="5">
        <f>VLOOKUP(A321,'Detail SFPR'!$A$5:$E$360,5,FALSE)</f>
        <v>6196520.8204855826</v>
      </c>
      <c r="F321" s="5">
        <f>VLOOKUP(A321,'Detail SFPR'!$A$5:$F$360,6,FALSE)</f>
        <v>630653.48</v>
      </c>
      <c r="G321" s="5">
        <f>VLOOKUP(A321,'Detail SFPR'!$A$5:$G$360,7,FALSE)</f>
        <v>80394.826411015165</v>
      </c>
      <c r="H321" s="5">
        <f>VLOOKUP(A321,'Detail SFPR'!$A$5:$H$360,8,FALSE)</f>
        <v>2167.5434300000002</v>
      </c>
      <c r="I321" s="5">
        <f>VLOOKUP(A321,'Detail SFPR'!$A$5:$I$360,9,FALSE)</f>
        <v>399078.34754554107</v>
      </c>
      <c r="J321" s="5">
        <f t="shared" si="16"/>
        <v>7308815.0178721389</v>
      </c>
      <c r="K321" s="5">
        <f>VLOOKUP(A321,'Detail SFPR'!$A$5:$M$361,13,FALSE)</f>
        <v>0</v>
      </c>
      <c r="L321" s="5">
        <f>VLOOKUP(A321,'Detail SFPR'!$A$5:$N$360,14,FALSE)</f>
        <v>311952.15119999996</v>
      </c>
      <c r="M321" s="5">
        <f>VLOOKUP(A321,'Detail SFPR'!$A$5:$T$360,20,FALSE)</f>
        <v>0</v>
      </c>
      <c r="N321" s="5">
        <f>VLOOKUP(A321,'Detail SFPR'!$A$5:$U$360,21,FALSE)</f>
        <v>31195.215119999997</v>
      </c>
      <c r="O321" s="5">
        <f>VLOOKUP(A321,'Detail SFPR'!$A$5:$V$361,22,FALSE)</f>
        <v>763407.90063195955</v>
      </c>
      <c r="P321" s="5">
        <f t="shared" si="19"/>
        <v>8415370.2848240994</v>
      </c>
      <c r="Q321" s="5">
        <f>VLOOKUP(A321,QualitySupport!$A$5:$I$360,9,FALSE)</f>
        <v>0</v>
      </c>
      <c r="R321" s="5">
        <v>0</v>
      </c>
      <c r="S321" s="5">
        <v>0</v>
      </c>
      <c r="T321" s="5">
        <f t="shared" si="17"/>
        <v>0</v>
      </c>
      <c r="U321" s="5">
        <f t="shared" si="18"/>
        <v>8415370.2848240994</v>
      </c>
      <c r="V321" s="5">
        <v>72244.06</v>
      </c>
    </row>
    <row r="322" spans="1:22">
      <c r="A322" t="s">
        <v>698</v>
      </c>
      <c r="B322" t="s">
        <v>699</v>
      </c>
      <c r="C322" t="s">
        <v>108</v>
      </c>
      <c r="D322" s="12" t="s">
        <v>1070</v>
      </c>
      <c r="E322" s="5">
        <f>VLOOKUP(A322,'Detail SFPR'!$A$5:$E$360,5,FALSE)</f>
        <v>2656479.0133224521</v>
      </c>
      <c r="F322" s="5">
        <f>VLOOKUP(A322,'Detail SFPR'!$A$5:$F$360,6,FALSE)</f>
        <v>166501.21999999997</v>
      </c>
      <c r="G322" s="5">
        <f>VLOOKUP(A322,'Detail SFPR'!$A$5:$G$360,7,FALSE)</f>
        <v>459913.15736457199</v>
      </c>
      <c r="H322" s="5">
        <f>VLOOKUP(A322,'Detail SFPR'!$A$5:$H$360,8,FALSE)</f>
        <v>8234.1925510000001</v>
      </c>
      <c r="I322" s="5">
        <f>VLOOKUP(A322,'Detail SFPR'!$A$5:$I$360,9,FALSE)</f>
        <v>0</v>
      </c>
      <c r="J322" s="5">
        <f t="shared" si="16"/>
        <v>3291127.5832380238</v>
      </c>
      <c r="K322" s="5">
        <f>VLOOKUP(A322,'Detail SFPR'!$A$5:$M$361,13,FALSE)</f>
        <v>0</v>
      </c>
      <c r="L322" s="5">
        <f>VLOOKUP(A322,'Detail SFPR'!$A$5:$N$360,14,FALSE)</f>
        <v>129047.52880000001</v>
      </c>
      <c r="M322" s="5">
        <f>VLOOKUP(A322,'Detail SFPR'!$A$5:$T$360,20,FALSE)</f>
        <v>0</v>
      </c>
      <c r="N322" s="5">
        <f>VLOOKUP(A322,'Detail SFPR'!$A$5:$U$360,21,FALSE)</f>
        <v>12904.75288</v>
      </c>
      <c r="O322" s="5">
        <f>VLOOKUP(A322,'Detail SFPR'!$A$5:$V$361,22,FALSE)</f>
        <v>315804.53176548047</v>
      </c>
      <c r="P322" s="5">
        <f t="shared" si="19"/>
        <v>3748884.3966835043</v>
      </c>
      <c r="Q322" s="5">
        <f>VLOOKUP(A322,QualitySupport!$A$5:$I$360,9,FALSE)</f>
        <v>0</v>
      </c>
      <c r="R322" s="5">
        <v>0</v>
      </c>
      <c r="S322" s="5">
        <v>0</v>
      </c>
      <c r="T322" s="5">
        <f t="shared" si="17"/>
        <v>0</v>
      </c>
      <c r="U322" s="5">
        <f t="shared" si="18"/>
        <v>3748884.3966835043</v>
      </c>
      <c r="V322" s="5">
        <v>39736.54</v>
      </c>
    </row>
    <row r="323" spans="1:22">
      <c r="A323" t="s">
        <v>700</v>
      </c>
      <c r="B323" t="s">
        <v>2011</v>
      </c>
      <c r="C323" t="s">
        <v>80</v>
      </c>
      <c r="D323" s="12" t="s">
        <v>1070</v>
      </c>
      <c r="E323" s="5">
        <f>VLOOKUP(A323,'Detail SFPR'!$A$5:$E$360,5,FALSE)</f>
        <v>2760333.4145956822</v>
      </c>
      <c r="F323" s="5">
        <f>VLOOKUP(A323,'Detail SFPR'!$A$5:$F$360,6,FALSE)</f>
        <v>212844.42</v>
      </c>
      <c r="G323" s="5">
        <f>VLOOKUP(A323,'Detail SFPR'!$A$5:$G$360,7,FALSE)</f>
        <v>400370.62380830292</v>
      </c>
      <c r="H323" s="5">
        <f>VLOOKUP(A323,'Detail SFPR'!$A$5:$H$360,8,FALSE)</f>
        <v>4766.9472240000005</v>
      </c>
      <c r="I323" s="5">
        <f>VLOOKUP(A323,'Detail SFPR'!$A$5:$I$360,9,FALSE)</f>
        <v>0</v>
      </c>
      <c r="J323" s="5">
        <f t="shared" si="16"/>
        <v>3378315.405627985</v>
      </c>
      <c r="K323" s="5">
        <f>VLOOKUP(A323,'Detail SFPR'!$A$5:$M$361,13,FALSE)</f>
        <v>0</v>
      </c>
      <c r="L323" s="5">
        <f>VLOOKUP(A323,'Detail SFPR'!$A$5:$N$360,14,FALSE)</f>
        <v>132276.85320000001</v>
      </c>
      <c r="M323" s="5">
        <f>VLOOKUP(A323,'Detail SFPR'!$A$5:$T$360,20,FALSE)</f>
        <v>0</v>
      </c>
      <c r="N323" s="5">
        <f>VLOOKUP(A323,'Detail SFPR'!$A$5:$U$360,21,FALSE)</f>
        <v>13227.685320000001</v>
      </c>
      <c r="O323" s="5">
        <f>VLOOKUP(A323,'Detail SFPR'!$A$5:$V$361,22,FALSE)</f>
        <v>323707.31990520062</v>
      </c>
      <c r="P323" s="5">
        <f t="shared" si="19"/>
        <v>3847527.2640531859</v>
      </c>
      <c r="Q323" s="5">
        <f>VLOOKUP(A323,QualitySupport!$A$5:$I$360,9,FALSE)</f>
        <v>0</v>
      </c>
      <c r="R323" s="5">
        <v>0</v>
      </c>
      <c r="S323" s="5">
        <v>0</v>
      </c>
      <c r="T323" s="5">
        <f t="shared" si="17"/>
        <v>0</v>
      </c>
      <c r="U323" s="5">
        <f t="shared" si="18"/>
        <v>3847527.2640531859</v>
      </c>
      <c r="V323" s="5">
        <v>66952.570000000007</v>
      </c>
    </row>
    <row r="324" spans="1:22">
      <c r="A324" t="s">
        <v>702</v>
      </c>
      <c r="B324" t="s">
        <v>703</v>
      </c>
      <c r="C324" t="s">
        <v>68</v>
      </c>
      <c r="D324" s="12" t="s">
        <v>1070</v>
      </c>
      <c r="E324" s="5">
        <f>VLOOKUP(A324,'Detail SFPR'!$A$5:$E$360,5,FALSE)</f>
        <v>803470.62625450618</v>
      </c>
      <c r="F324" s="5">
        <f>VLOOKUP(A324,'Detail SFPR'!$A$5:$F$360,6,FALSE)</f>
        <v>2962147.48</v>
      </c>
      <c r="G324" s="5">
        <f>VLOOKUP(A324,'Detail SFPR'!$A$5:$G$360,7,FALSE)</f>
        <v>15368.977717188789</v>
      </c>
      <c r="H324" s="5">
        <f>VLOOKUP(A324,'Detail SFPR'!$A$5:$H$360,8,FALSE)</f>
        <v>0</v>
      </c>
      <c r="I324" s="5">
        <f>VLOOKUP(A324,'Detail SFPR'!$A$5:$I$360,9,FALSE)</f>
        <v>120159.50781040992</v>
      </c>
      <c r="J324" s="5">
        <f t="shared" si="16"/>
        <v>3901146.5917821047</v>
      </c>
      <c r="K324" s="5">
        <f>VLOOKUP(A324,'Detail SFPR'!$A$5:$M$361,13,FALSE)</f>
        <v>124357.74</v>
      </c>
      <c r="L324" s="5">
        <f>VLOOKUP(A324,'Detail SFPR'!$A$5:$N$360,14,FALSE)</f>
        <v>39303.370800000004</v>
      </c>
      <c r="M324" s="5">
        <f>VLOOKUP(A324,'Detail SFPR'!$A$5:$T$360,20,FALSE)</f>
        <v>0</v>
      </c>
      <c r="N324" s="5">
        <f>VLOOKUP(A324,'Detail SFPR'!$A$5:$U$360,21,FALSE)</f>
        <v>3930.3370800000002</v>
      </c>
      <c r="O324" s="5">
        <f>VLOOKUP(A324,'Detail SFPR'!$A$5:$V$361,22,FALSE)</f>
        <v>96183.03215659142</v>
      </c>
      <c r="P324" s="5">
        <f t="shared" si="19"/>
        <v>4164921.0718186963</v>
      </c>
      <c r="Q324" s="5">
        <f>VLOOKUP(A324,QualitySupport!$A$5:$I$360,9,FALSE)</f>
        <v>0</v>
      </c>
      <c r="R324" s="5">
        <v>0</v>
      </c>
      <c r="S324" s="5">
        <v>0</v>
      </c>
      <c r="T324" s="5">
        <f t="shared" ref="T324:T359" si="20">R324+S324</f>
        <v>0</v>
      </c>
      <c r="U324" s="5">
        <f t="shared" si="18"/>
        <v>4164921.0718186963</v>
      </c>
      <c r="V324" s="5">
        <v>172126.96</v>
      </c>
    </row>
    <row r="325" spans="1:22">
      <c r="A325" t="s">
        <v>704</v>
      </c>
      <c r="B325" t="s">
        <v>2012</v>
      </c>
      <c r="C325" t="s">
        <v>80</v>
      </c>
      <c r="D325" s="12" t="s">
        <v>1070</v>
      </c>
      <c r="E325" s="5">
        <f>VLOOKUP(A325,'Detail SFPR'!$A$5:$E$360,5,FALSE)</f>
        <v>1518275.2688790511</v>
      </c>
      <c r="F325" s="5">
        <f>VLOOKUP(A325,'Detail SFPR'!$A$5:$F$360,6,FALSE)</f>
        <v>177533.62554979968</v>
      </c>
      <c r="G325" s="5">
        <f>VLOOKUP(A325,'Detail SFPR'!$A$5:$G$360,7,FALSE)</f>
        <v>86711.851688337279</v>
      </c>
      <c r="H325" s="5">
        <f>VLOOKUP(A325,'Detail SFPR'!$A$5:$H$360,8,FALSE)</f>
        <v>0</v>
      </c>
      <c r="I325" s="5">
        <f>VLOOKUP(A325,'Detail SFPR'!$A$5:$I$360,9,FALSE)</f>
        <v>0</v>
      </c>
      <c r="J325" s="5">
        <f t="shared" ref="J325:J359" si="21">E325+F325+G325+H325+I325</f>
        <v>1782520.7461171881</v>
      </c>
      <c r="K325" s="5">
        <f>VLOOKUP(A325,'Detail SFPR'!$A$5:$M$361,13,FALSE)</f>
        <v>0</v>
      </c>
      <c r="L325" s="5">
        <f>VLOOKUP(A325,'Detail SFPR'!$A$5:$N$360,14,FALSE)</f>
        <v>74377.040399999998</v>
      </c>
      <c r="M325" s="5">
        <f>VLOOKUP(A325,'Detail SFPR'!$A$5:$T$360,20,FALSE)</f>
        <v>0</v>
      </c>
      <c r="N325" s="5">
        <f>VLOOKUP(A325,'Detail SFPR'!$A$5:$U$360,21,FALSE)</f>
        <v>7437.7040399999996</v>
      </c>
      <c r="O325" s="5">
        <f>VLOOKUP(A325,'Detail SFPR'!$A$5:$V$361,22,FALSE)</f>
        <v>182015.1585701982</v>
      </c>
      <c r="P325" s="5">
        <f t="shared" si="19"/>
        <v>2046350.6491273863</v>
      </c>
      <c r="Q325" s="5">
        <f>VLOOKUP(A325,QualitySupport!$A$5:$I$360,9,FALSE)</f>
        <v>0</v>
      </c>
      <c r="R325" s="5">
        <v>0</v>
      </c>
      <c r="S325" s="5">
        <v>0</v>
      </c>
      <c r="T325" s="5">
        <f t="shared" si="20"/>
        <v>0</v>
      </c>
      <c r="U325" s="5">
        <f t="shared" ref="U325:U354" si="22">P325+T325</f>
        <v>2046350.6491273863</v>
      </c>
      <c r="V325" s="5">
        <v>96930.82</v>
      </c>
    </row>
    <row r="326" spans="1:22">
      <c r="A326" t="s">
        <v>706</v>
      </c>
      <c r="B326" t="s">
        <v>707</v>
      </c>
      <c r="C326" t="s">
        <v>98</v>
      </c>
      <c r="D326" s="12" t="s">
        <v>1070</v>
      </c>
      <c r="E326" s="5">
        <f>VLOOKUP(A326,'Detail SFPR'!$A$5:$E$360,5,FALSE)</f>
        <v>1292116.0599138723</v>
      </c>
      <c r="F326" s="5">
        <f>VLOOKUP(A326,'Detail SFPR'!$A$5:$F$360,6,FALSE)</f>
        <v>150173.38</v>
      </c>
      <c r="G326" s="5">
        <f>VLOOKUP(A326,'Detail SFPR'!$A$5:$G$360,7,FALSE)</f>
        <v>230249.87526173115</v>
      </c>
      <c r="H326" s="5">
        <f>VLOOKUP(A326,'Detail SFPR'!$A$5:$H$360,8,FALSE)</f>
        <v>10579.883350016669</v>
      </c>
      <c r="I326" s="5">
        <f>VLOOKUP(A326,'Detail SFPR'!$A$5:$I$360,9,FALSE)</f>
        <v>51092.099634898077</v>
      </c>
      <c r="J326" s="5">
        <f t="shared" si="21"/>
        <v>1734211.2981605183</v>
      </c>
      <c r="K326" s="5">
        <f>VLOOKUP(A326,'Detail SFPR'!$A$5:$M$361,13,FALSE)</f>
        <v>0</v>
      </c>
      <c r="L326" s="5">
        <f>VLOOKUP(A326,'Detail SFPR'!$A$5:$N$360,14,FALSE)</f>
        <v>61981.905199999994</v>
      </c>
      <c r="M326" s="5">
        <f>VLOOKUP(A326,'Detail SFPR'!$A$5:$T$360,20,FALSE)</f>
        <v>0</v>
      </c>
      <c r="N326" s="5">
        <f>VLOOKUP(A326,'Detail SFPR'!$A$5:$U$360,21,FALSE)</f>
        <v>6198.1905199999992</v>
      </c>
      <c r="O326" s="5">
        <f>VLOOKUP(A326,'Detail SFPR'!$A$5:$V$361,22,FALSE)</f>
        <v>151681.83948686658</v>
      </c>
      <c r="P326" s="5">
        <f t="shared" ref="P326:P359" si="23">J326+K326+L326+M326+N326+O326</f>
        <v>1954073.2333673846</v>
      </c>
      <c r="Q326" s="5">
        <f>VLOOKUP(A326,QualitySupport!$A$5:$I$360,9,FALSE)</f>
        <v>0</v>
      </c>
      <c r="R326" s="5">
        <v>0</v>
      </c>
      <c r="S326" s="5">
        <v>0</v>
      </c>
      <c r="T326" s="5">
        <f t="shared" si="20"/>
        <v>0</v>
      </c>
      <c r="U326" s="5">
        <f t="shared" si="22"/>
        <v>1954073.2333673846</v>
      </c>
      <c r="V326" s="5">
        <v>278299.26</v>
      </c>
    </row>
    <row r="327" spans="1:22">
      <c r="A327" t="s">
        <v>708</v>
      </c>
      <c r="B327" t="s">
        <v>709</v>
      </c>
      <c r="C327" t="s">
        <v>72</v>
      </c>
      <c r="D327" s="12" t="s">
        <v>1070</v>
      </c>
      <c r="E327" s="5">
        <f>VLOOKUP(A327,'Detail SFPR'!$A$5:$E$360,5,FALSE)</f>
        <v>1481146.9321943938</v>
      </c>
      <c r="F327" s="5">
        <f>VLOOKUP(A327,'Detail SFPR'!$A$5:$F$360,6,FALSE)</f>
        <v>190759.40999999997</v>
      </c>
      <c r="G327" s="5">
        <f>VLOOKUP(A327,'Detail SFPR'!$A$5:$G$360,7,FALSE)</f>
        <v>216313.15455945305</v>
      </c>
      <c r="H327" s="5">
        <f>VLOOKUP(A327,'Detail SFPR'!$A$5:$H$360,8,FALSE)</f>
        <v>0</v>
      </c>
      <c r="I327" s="5">
        <f>VLOOKUP(A327,'Detail SFPR'!$A$5:$I$360,9,FALSE)</f>
        <v>44530.019682290309</v>
      </c>
      <c r="J327" s="5">
        <f t="shared" si="21"/>
        <v>1932749.516436137</v>
      </c>
      <c r="K327" s="5">
        <f>VLOOKUP(A327,'Detail SFPR'!$A$5:$M$361,13,FALSE)</f>
        <v>0</v>
      </c>
      <c r="L327" s="5">
        <f>VLOOKUP(A327,'Detail SFPR'!$A$5:$N$360,14,FALSE)</f>
        <v>72066.508000000002</v>
      </c>
      <c r="M327" s="5">
        <f>VLOOKUP(A327,'Detail SFPR'!$A$5:$T$360,20,FALSE)</f>
        <v>0</v>
      </c>
      <c r="N327" s="5">
        <f>VLOOKUP(A327,'Detail SFPR'!$A$5:$U$360,21,FALSE)</f>
        <v>7206.6507999999994</v>
      </c>
      <c r="O327" s="5">
        <f>VLOOKUP(A327,'Detail SFPR'!$A$5:$V$361,22,FALSE)</f>
        <v>176360.83407831399</v>
      </c>
      <c r="P327" s="5">
        <f t="shared" si="23"/>
        <v>2188383.5093144509</v>
      </c>
      <c r="Q327" s="5">
        <f>VLOOKUP(A327,QualitySupport!$A$5:$I$360,9,FALSE)</f>
        <v>0</v>
      </c>
      <c r="R327" s="5">
        <v>0</v>
      </c>
      <c r="S327" s="5">
        <v>0</v>
      </c>
      <c r="T327" s="5">
        <f t="shared" si="20"/>
        <v>0</v>
      </c>
      <c r="U327" s="5">
        <f t="shared" si="22"/>
        <v>2188383.5093144509</v>
      </c>
      <c r="V327" s="5">
        <v>5754181.75</v>
      </c>
    </row>
    <row r="328" spans="1:22">
      <c r="A328" t="s">
        <v>710</v>
      </c>
      <c r="B328" t="s">
        <v>2013</v>
      </c>
      <c r="C328" t="s">
        <v>101</v>
      </c>
      <c r="D328" s="12" t="s">
        <v>1070</v>
      </c>
      <c r="E328" s="5">
        <f>VLOOKUP(A328,'Detail SFPR'!$A$5:$E$360,5,FALSE)</f>
        <v>898187.99062604259</v>
      </c>
      <c r="F328" s="5">
        <f>VLOOKUP(A328,'Detail SFPR'!$A$5:$F$360,6,FALSE)</f>
        <v>186607.76</v>
      </c>
      <c r="G328" s="5">
        <f>VLOOKUP(A328,'Detail SFPR'!$A$5:$G$360,7,FALSE)</f>
        <v>106114.33544015899</v>
      </c>
      <c r="H328" s="5">
        <f>VLOOKUP(A328,'Detail SFPR'!$A$5:$H$360,8,FALSE)</f>
        <v>0</v>
      </c>
      <c r="I328" s="5">
        <f>VLOOKUP(A328,'Detail SFPR'!$A$5:$I$360,9,FALSE)</f>
        <v>340348.39445334102</v>
      </c>
      <c r="J328" s="5">
        <f t="shared" si="21"/>
        <v>1531258.4805195425</v>
      </c>
      <c r="K328" s="5">
        <f>VLOOKUP(A328,'Detail SFPR'!$A$5:$M$361,13,FALSE)</f>
        <v>84242.340000000011</v>
      </c>
      <c r="L328" s="5">
        <f>VLOOKUP(A328,'Detail SFPR'!$A$5:$N$360,14,FALSE)</f>
        <v>39341.047599999998</v>
      </c>
      <c r="M328" s="5">
        <f>VLOOKUP(A328,'Detail SFPR'!$A$5:$T$360,20,FALSE)</f>
        <v>0</v>
      </c>
      <c r="N328" s="5">
        <f>VLOOKUP(A328,'Detail SFPR'!$A$5:$U$360,21,FALSE)</f>
        <v>3934.1047599999997</v>
      </c>
      <c r="O328" s="5">
        <f>VLOOKUP(A328,'Detail SFPR'!$A$5:$V$361,22,FALSE)</f>
        <v>96275.234652005791</v>
      </c>
      <c r="P328" s="5">
        <f t="shared" si="23"/>
        <v>1755051.2075315483</v>
      </c>
      <c r="Q328" s="5">
        <f>VLOOKUP(A328,QualitySupport!$A$5:$I$360,9,FALSE)</f>
        <v>0</v>
      </c>
      <c r="R328" s="5">
        <v>0</v>
      </c>
      <c r="S328" s="5">
        <v>0</v>
      </c>
      <c r="T328" s="5">
        <f t="shared" si="20"/>
        <v>0</v>
      </c>
      <c r="U328" s="5">
        <f t="shared" si="22"/>
        <v>1755051.2075315483</v>
      </c>
      <c r="V328" s="5">
        <v>72477.429999999993</v>
      </c>
    </row>
    <row r="329" spans="1:22">
      <c r="A329" t="s">
        <v>712</v>
      </c>
      <c r="B329" t="s">
        <v>2014</v>
      </c>
      <c r="C329" t="s">
        <v>125</v>
      </c>
      <c r="D329" s="12" t="s">
        <v>1070</v>
      </c>
      <c r="E329" s="5">
        <f>VLOOKUP(A329,'Detail SFPR'!$A$5:$E$360,5,FALSE)</f>
        <v>1168634.3750638096</v>
      </c>
      <c r="F329" s="5">
        <f>VLOOKUP(A329,'Detail SFPR'!$A$5:$F$360,6,FALSE)</f>
        <v>199671.01</v>
      </c>
      <c r="G329" s="5">
        <f>VLOOKUP(A329,'Detail SFPR'!$A$5:$G$360,7,FALSE)</f>
        <v>202197.26811103991</v>
      </c>
      <c r="H329" s="5">
        <f>VLOOKUP(A329,'Detail SFPR'!$A$5:$H$360,8,FALSE)</f>
        <v>6014.1664751696717</v>
      </c>
      <c r="I329" s="5">
        <f>VLOOKUP(A329,'Detail SFPR'!$A$5:$I$360,9,FALSE)</f>
        <v>256049.64342152647</v>
      </c>
      <c r="J329" s="5">
        <f t="shared" si="21"/>
        <v>1832566.4630715456</v>
      </c>
      <c r="K329" s="5">
        <f>VLOOKUP(A329,'Detail SFPR'!$A$5:$M$361,13,FALSE)</f>
        <v>0</v>
      </c>
      <c r="L329" s="5">
        <f>VLOOKUP(A329,'Detail SFPR'!$A$5:$N$360,14,FALSE)</f>
        <v>54430.309199999996</v>
      </c>
      <c r="M329" s="5">
        <f>VLOOKUP(A329,'Detail SFPR'!$A$5:$T$360,20,FALSE)</f>
        <v>0</v>
      </c>
      <c r="N329" s="5">
        <f>VLOOKUP(A329,'Detail SFPR'!$A$5:$U$360,21,FALSE)</f>
        <v>5443.0309200000002</v>
      </c>
      <c r="O329" s="5">
        <f>VLOOKUP(A329,'Detail SFPR'!$A$5:$V$361,22,FALSE)</f>
        <v>133201.60773784859</v>
      </c>
      <c r="P329" s="5">
        <f t="shared" si="23"/>
        <v>2025641.4109293942</v>
      </c>
      <c r="Q329" s="5">
        <f>VLOOKUP(A329,QualitySupport!$A$5:$I$360,9,FALSE)</f>
        <v>0</v>
      </c>
      <c r="R329" s="5">
        <v>0</v>
      </c>
      <c r="S329" s="5">
        <v>0</v>
      </c>
      <c r="T329" s="5">
        <f t="shared" si="20"/>
        <v>0</v>
      </c>
      <c r="U329" s="5">
        <f t="shared" si="22"/>
        <v>2025641.4109293942</v>
      </c>
      <c r="V329" s="5">
        <v>123858.23</v>
      </c>
    </row>
    <row r="330" spans="1:22">
      <c r="A330" t="s">
        <v>714</v>
      </c>
      <c r="B330" t="s">
        <v>2794</v>
      </c>
      <c r="C330" t="s">
        <v>93</v>
      </c>
      <c r="D330" s="12" t="s">
        <v>1070</v>
      </c>
      <c r="E330" s="5">
        <f>VLOOKUP(A330,'Detail SFPR'!$A$5:$E$360,5,FALSE)</f>
        <v>3829874.4538760092</v>
      </c>
      <c r="F330" s="5">
        <f>VLOOKUP(A330,'Detail SFPR'!$A$5:$F$360,6,FALSE)</f>
        <v>528950.19408582011</v>
      </c>
      <c r="G330" s="5">
        <f>VLOOKUP(A330,'Detail SFPR'!$A$5:$G$360,7,FALSE)</f>
        <v>537133.632153905</v>
      </c>
      <c r="H330" s="5">
        <f>VLOOKUP(A330,'Detail SFPR'!$A$5:$H$360,8,FALSE)</f>
        <v>1297.9356021219771</v>
      </c>
      <c r="I330" s="5">
        <f>VLOOKUP(A330,'Detail SFPR'!$A$5:$I$360,9,FALSE)</f>
        <v>1766004.2027707407</v>
      </c>
      <c r="J330" s="5">
        <f t="shared" si="21"/>
        <v>6663260.4184885966</v>
      </c>
      <c r="K330" s="5">
        <f>VLOOKUP(A330,'Detail SFPR'!$A$5:$M$361,13,FALSE)</f>
        <v>125694.92000000001</v>
      </c>
      <c r="L330" s="5">
        <f>VLOOKUP(A330,'Detail SFPR'!$A$5:$N$360,14,FALSE)</f>
        <v>177845.96480000002</v>
      </c>
      <c r="M330" s="5">
        <f>VLOOKUP(A330,'Detail SFPR'!$A$5:$T$360,20,FALSE)</f>
        <v>0</v>
      </c>
      <c r="N330" s="5">
        <f>VLOOKUP(A330,'Detail SFPR'!$A$5:$U$360,21,FALSE)</f>
        <v>17784.59648</v>
      </c>
      <c r="O330" s="5">
        <f>VLOOKUP(A330,'Detail SFPR'!$A$5:$V$361,22,FALSE)</f>
        <v>435223.84475171845</v>
      </c>
      <c r="P330" s="5">
        <f t="shared" si="23"/>
        <v>7419809.744520315</v>
      </c>
      <c r="Q330" s="5">
        <f>VLOOKUP(A330,QualitySupport!$A$5:$I$360,9,FALSE)</f>
        <v>0</v>
      </c>
      <c r="R330" s="5">
        <v>0</v>
      </c>
      <c r="S330" s="5">
        <v>0</v>
      </c>
      <c r="T330" s="5">
        <f t="shared" si="20"/>
        <v>0</v>
      </c>
      <c r="U330" s="5">
        <f t="shared" si="22"/>
        <v>7419809.744520315</v>
      </c>
      <c r="V330" s="5">
        <v>278423.03999999998</v>
      </c>
    </row>
    <row r="331" spans="1:22">
      <c r="A331" t="s">
        <v>716</v>
      </c>
      <c r="B331" t="s">
        <v>2016</v>
      </c>
      <c r="C331" t="s">
        <v>93</v>
      </c>
      <c r="D331" s="12" t="s">
        <v>1070</v>
      </c>
      <c r="E331" s="5">
        <f>VLOOKUP(A331,'Detail SFPR'!$A$5:$E$360,5,FALSE)</f>
        <v>1983494.8491054813</v>
      </c>
      <c r="F331" s="5">
        <f>VLOOKUP(A331,'Detail SFPR'!$A$5:$F$360,6,FALSE)</f>
        <v>324694.03999999998</v>
      </c>
      <c r="G331" s="5">
        <f>VLOOKUP(A331,'Detail SFPR'!$A$5:$G$360,7,FALSE)</f>
        <v>306747.67711150239</v>
      </c>
      <c r="H331" s="5">
        <f>VLOOKUP(A331,'Detail SFPR'!$A$5:$H$360,8,FALSE)</f>
        <v>6460.4400428316076</v>
      </c>
      <c r="I331" s="5">
        <f>VLOOKUP(A331,'Detail SFPR'!$A$5:$I$360,9,FALSE)</f>
        <v>548618.42507816746</v>
      </c>
      <c r="J331" s="5">
        <f t="shared" si="21"/>
        <v>3170015.4313379824</v>
      </c>
      <c r="K331" s="5">
        <f>VLOOKUP(A331,'Detail SFPR'!$A$5:$M$361,13,FALSE)</f>
        <v>72207.72</v>
      </c>
      <c r="L331" s="5">
        <f>VLOOKUP(A331,'Detail SFPR'!$A$5:$N$360,14,FALSE)</f>
        <v>87954.583599999998</v>
      </c>
      <c r="M331" s="5">
        <f>VLOOKUP(A331,'Detail SFPR'!$A$5:$T$360,20,FALSE)</f>
        <v>0</v>
      </c>
      <c r="N331" s="5">
        <f>VLOOKUP(A331,'Detail SFPR'!$A$5:$U$360,21,FALSE)</f>
        <v>8795.4583600000005</v>
      </c>
      <c r="O331" s="5">
        <f>VLOOKUP(A331,'Detail SFPR'!$A$5:$V$361,22,FALSE)</f>
        <v>215242.06119029381</v>
      </c>
      <c r="P331" s="5">
        <f t="shared" si="23"/>
        <v>3554215.2544882763</v>
      </c>
      <c r="Q331" s="5">
        <f>VLOOKUP(A331,QualitySupport!$A$5:$I$360,9,FALSE)</f>
        <v>0</v>
      </c>
      <c r="R331" s="5">
        <v>0</v>
      </c>
      <c r="S331" s="5">
        <v>0</v>
      </c>
      <c r="T331" s="5">
        <f t="shared" si="20"/>
        <v>0</v>
      </c>
      <c r="U331" s="5">
        <f t="shared" si="22"/>
        <v>3554215.2544882763</v>
      </c>
      <c r="V331" s="5">
        <v>132109.89000000001</v>
      </c>
    </row>
    <row r="332" spans="1:22">
      <c r="A332" t="s">
        <v>718</v>
      </c>
      <c r="B332" t="s">
        <v>2017</v>
      </c>
      <c r="C332" t="s">
        <v>93</v>
      </c>
      <c r="D332" s="12" t="s">
        <v>1070</v>
      </c>
      <c r="E332" s="5">
        <f>VLOOKUP(A332,'Detail SFPR'!$A$5:$E$360,5,FALSE)</f>
        <v>6036181.2235298939</v>
      </c>
      <c r="F332" s="5">
        <f>VLOOKUP(A332,'Detail SFPR'!$A$5:$F$360,6,FALSE)</f>
        <v>335458.08</v>
      </c>
      <c r="G332" s="5">
        <f>VLOOKUP(A332,'Detail SFPR'!$A$5:$G$360,7,FALSE)</f>
        <v>785189.11793476169</v>
      </c>
      <c r="H332" s="5">
        <f>VLOOKUP(A332,'Detail SFPR'!$A$5:$H$360,8,FALSE)</f>
        <v>643839.78017749602</v>
      </c>
      <c r="I332" s="5">
        <f>VLOOKUP(A332,'Detail SFPR'!$A$5:$I$360,9,FALSE)</f>
        <v>0</v>
      </c>
      <c r="J332" s="5">
        <f t="shared" si="21"/>
        <v>7800668.2016421519</v>
      </c>
      <c r="K332" s="5">
        <f>VLOOKUP(A332,'Detail SFPR'!$A$5:$M$361,13,FALSE)</f>
        <v>879864.44000000006</v>
      </c>
      <c r="L332" s="5">
        <f>VLOOKUP(A332,'Detail SFPR'!$A$5:$N$360,14,FALSE)</f>
        <v>297678.26999999996</v>
      </c>
      <c r="M332" s="5">
        <f>VLOOKUP(A332,'Detail SFPR'!$A$5:$T$360,20,FALSE)</f>
        <v>0</v>
      </c>
      <c r="N332" s="5">
        <f>VLOOKUP(A332,'Detail SFPR'!$A$5:$U$360,21,FALSE)</f>
        <v>29767.826999999997</v>
      </c>
      <c r="O332" s="5">
        <f>VLOOKUP(A332,'Detail SFPR'!$A$5:$V$361,22,FALSE)</f>
        <v>728476.92279178498</v>
      </c>
      <c r="P332" s="5">
        <f t="shared" si="23"/>
        <v>9736455.6614339352</v>
      </c>
      <c r="Q332" s="5">
        <f>VLOOKUP(A332,QualitySupport!$A$5:$I$360,9,FALSE)</f>
        <v>0</v>
      </c>
      <c r="R332" s="5">
        <v>0</v>
      </c>
      <c r="S332" s="5">
        <v>0</v>
      </c>
      <c r="T332" s="5">
        <f t="shared" si="20"/>
        <v>0</v>
      </c>
      <c r="U332" s="5">
        <f t="shared" si="22"/>
        <v>9736455.6614339352</v>
      </c>
      <c r="V332" s="5">
        <v>138769.56</v>
      </c>
    </row>
    <row r="333" spans="1:22">
      <c r="A333" t="s">
        <v>720</v>
      </c>
      <c r="B333" t="s">
        <v>721</v>
      </c>
      <c r="C333" t="s">
        <v>68</v>
      </c>
      <c r="D333" s="12" t="s">
        <v>1823</v>
      </c>
      <c r="E333" s="5">
        <f>VLOOKUP(A333,'Detail SFPR'!$A$5:$E$360,5,FALSE)</f>
        <v>116344754.4485074</v>
      </c>
      <c r="F333" s="5">
        <f>VLOOKUP(A333,'Detail SFPR'!$A$5:$F$360,6,FALSE)</f>
        <v>23169245.483324438</v>
      </c>
      <c r="G333" s="5">
        <f>VLOOKUP(A333,'Detail SFPR'!$A$5:$G$360,7,FALSE)</f>
        <v>0</v>
      </c>
      <c r="H333" s="5">
        <f>VLOOKUP(A333,'Detail SFPR'!$A$5:$H$360,8,FALSE)</f>
        <v>175799.00466244484</v>
      </c>
      <c r="I333" s="5">
        <f>VLOOKUP(A333,'Detail SFPR'!$A$5:$I$360,9,FALSE)</f>
        <v>1059273.2909363336</v>
      </c>
      <c r="J333" s="5">
        <f t="shared" si="21"/>
        <v>140749072.22743061</v>
      </c>
      <c r="K333" s="5">
        <f>VLOOKUP(A333,'Detail SFPR'!$A$5:$M$361,13,FALSE)</f>
        <v>0</v>
      </c>
      <c r="L333" s="5">
        <f>VLOOKUP(A333,'Detail SFPR'!$A$5:$N$360,14,FALSE)</f>
        <v>0</v>
      </c>
      <c r="M333" s="5">
        <f>VLOOKUP(A333,'Detail SFPR'!$A$5:$T$360,20,FALSE)</f>
        <v>0</v>
      </c>
      <c r="N333" s="5">
        <f>VLOOKUP(A333,'Detail SFPR'!$A$5:$U$360,21,FALSE)</f>
        <v>585767.17111999996</v>
      </c>
      <c r="O333" s="5">
        <f>VLOOKUP(A333,'Detail SFPR'!$A$5:$V$361,22,FALSE)</f>
        <v>358371.69630314846</v>
      </c>
      <c r="P333" s="5">
        <f t="shared" si="23"/>
        <v>141693211.09485376</v>
      </c>
      <c r="Q333" s="5">
        <f>VLOOKUP(A333,QualitySupport!$A$5:$I$360,9,FALSE)</f>
        <v>0</v>
      </c>
      <c r="R333" s="5">
        <v>0</v>
      </c>
      <c r="S333" s="5">
        <v>0</v>
      </c>
      <c r="T333" s="5">
        <f t="shared" si="20"/>
        <v>0</v>
      </c>
      <c r="U333" s="5">
        <f t="shared" si="22"/>
        <v>141693211.09485376</v>
      </c>
      <c r="V333" s="5">
        <v>21568.18</v>
      </c>
    </row>
    <row r="334" spans="1:22">
      <c r="A334" t="s">
        <v>722</v>
      </c>
      <c r="B334" t="s">
        <v>2910</v>
      </c>
      <c r="C334" t="s">
        <v>80</v>
      </c>
      <c r="D334" s="12" t="s">
        <v>1070</v>
      </c>
      <c r="E334" s="5">
        <f>VLOOKUP(A334,'Detail SFPR'!$A$5:$E$360,5,FALSE)</f>
        <v>1284107.5877256559</v>
      </c>
      <c r="F334" s="5">
        <f>VLOOKUP(A334,'Detail SFPR'!$A$5:$F$360,6,FALSE)</f>
        <v>232824.94</v>
      </c>
      <c r="G334" s="5">
        <f>VLOOKUP(A334,'Detail SFPR'!$A$5:$G$360,7,FALSE)</f>
        <v>226892.60376065009</v>
      </c>
      <c r="H334" s="5">
        <f>VLOOKUP(A334,'Detail SFPR'!$A$5:$H$360,8,FALSE)</f>
        <v>3899.1056910000007</v>
      </c>
      <c r="I334" s="5">
        <f>VLOOKUP(A334,'Detail SFPR'!$A$5:$I$360,9,FALSE)</f>
        <v>0</v>
      </c>
      <c r="J334" s="5">
        <f t="shared" si="21"/>
        <v>1747724.2371773059</v>
      </c>
      <c r="K334" s="5">
        <f>VLOOKUP(A334,'Detail SFPR'!$A$5:$M$361,13,FALSE)</f>
        <v>0</v>
      </c>
      <c r="L334" s="5">
        <f>VLOOKUP(A334,'Detail SFPR'!$A$5:$N$360,14,FALSE)</f>
        <v>62666.717599999989</v>
      </c>
      <c r="M334" s="5">
        <f>VLOOKUP(A334,'Detail SFPR'!$A$5:$T$360,20,FALSE)</f>
        <v>0</v>
      </c>
      <c r="N334" s="5">
        <f>VLOOKUP(A334,'Detail SFPR'!$A$5:$U$360,21,FALSE)</f>
        <v>6266.6717599999993</v>
      </c>
      <c r="O334" s="5">
        <f>VLOOKUP(A334,'Detail SFPR'!$A$5:$V$361,22,FALSE)</f>
        <v>153357.70931049081</v>
      </c>
      <c r="P334" s="5">
        <f t="shared" si="23"/>
        <v>1970015.3358477969</v>
      </c>
      <c r="Q334" s="5">
        <f>VLOOKUP(A334,QualitySupport!$A$5:$I$360,9,FALSE)</f>
        <v>0</v>
      </c>
      <c r="R334" s="5">
        <v>0</v>
      </c>
      <c r="S334" s="5">
        <v>0</v>
      </c>
      <c r="T334" s="5">
        <f t="shared" si="20"/>
        <v>0</v>
      </c>
      <c r="U334" s="5">
        <f t="shared" si="22"/>
        <v>1970015.3358477969</v>
      </c>
      <c r="V334" s="5">
        <v>814034.58</v>
      </c>
    </row>
    <row r="335" spans="1:22">
      <c r="A335" t="s">
        <v>724</v>
      </c>
      <c r="B335" t="s">
        <v>725</v>
      </c>
      <c r="C335" t="s">
        <v>93</v>
      </c>
      <c r="D335" s="12" t="s">
        <v>1070</v>
      </c>
      <c r="E335" s="5">
        <f>VLOOKUP(A335,'Detail SFPR'!$A$5:$E$360,5,FALSE)</f>
        <v>2476977.04085973</v>
      </c>
      <c r="F335" s="5">
        <f>VLOOKUP(A335,'Detail SFPR'!$A$5:$F$360,6,FALSE)</f>
        <v>127639.54000000001</v>
      </c>
      <c r="G335" s="5">
        <f>VLOOKUP(A335,'Detail SFPR'!$A$5:$G$360,7,FALSE)</f>
        <v>333987.6508053313</v>
      </c>
      <c r="H335" s="5">
        <f>VLOOKUP(A335,'Detail SFPR'!$A$5:$H$360,8,FALSE)</f>
        <v>174825.8441902991</v>
      </c>
      <c r="I335" s="5">
        <f>VLOOKUP(A335,'Detail SFPR'!$A$5:$I$360,9,FALSE)</f>
        <v>0</v>
      </c>
      <c r="J335" s="5">
        <f t="shared" si="21"/>
        <v>3113430.0758553604</v>
      </c>
      <c r="K335" s="5">
        <f>VLOOKUP(A335,'Detail SFPR'!$A$5:$M$361,13,FALSE)</f>
        <v>0</v>
      </c>
      <c r="L335" s="5">
        <f>VLOOKUP(A335,'Detail SFPR'!$A$5:$N$360,14,FALSE)</f>
        <v>120914.78039999999</v>
      </c>
      <c r="M335" s="5">
        <f>VLOOKUP(A335,'Detail SFPR'!$A$5:$T$360,20,FALSE)</f>
        <v>0</v>
      </c>
      <c r="N335" s="5">
        <f>VLOOKUP(A335,'Detail SFPR'!$A$5:$U$360,21,FALSE)</f>
        <v>12091.47804</v>
      </c>
      <c r="O335" s="5">
        <f>VLOOKUP(A335,'Detail SFPR'!$A$5:$V$361,22,FALSE)</f>
        <v>295902.10647836822</v>
      </c>
      <c r="P335" s="5">
        <f t="shared" si="23"/>
        <v>3542338.4407737288</v>
      </c>
      <c r="Q335" s="5">
        <f>VLOOKUP(A335,QualitySupport!$A$5:$I$360,9,FALSE)</f>
        <v>0</v>
      </c>
      <c r="R335" s="5">
        <v>0</v>
      </c>
      <c r="S335" s="5">
        <v>0</v>
      </c>
      <c r="T335" s="5">
        <f t="shared" si="20"/>
        <v>0</v>
      </c>
      <c r="U335" s="5">
        <f t="shared" si="22"/>
        <v>3542338.4407737288</v>
      </c>
      <c r="V335" s="5">
        <v>51184.62</v>
      </c>
    </row>
    <row r="336" spans="1:22">
      <c r="A336" s="115" t="s">
        <v>726</v>
      </c>
      <c r="B336" t="s">
        <v>727</v>
      </c>
      <c r="C336" t="s">
        <v>93</v>
      </c>
      <c r="D336" s="12" t="s">
        <v>1070</v>
      </c>
      <c r="E336" s="5">
        <f>VLOOKUP(A336,'Detail SFPR'!$A$5:$E$360,5,FALSE)</f>
        <v>5481167.456223608</v>
      </c>
      <c r="F336" s="5">
        <f>VLOOKUP(A336,'Detail SFPR'!$A$5:$F$360,6,FALSE)</f>
        <v>397949.44</v>
      </c>
      <c r="G336" s="5">
        <f>VLOOKUP(A336,'Detail SFPR'!$A$5:$G$360,7,FALSE)</f>
        <v>686283.92749014334</v>
      </c>
      <c r="H336" s="5">
        <f>VLOOKUP(A336,'Detail SFPR'!$A$5:$H$360,8,FALSE)</f>
        <v>315144.1634011775</v>
      </c>
      <c r="I336" s="5">
        <f>VLOOKUP(A336,'Detail SFPR'!$A$5:$I$360,9,FALSE)</f>
        <v>0</v>
      </c>
      <c r="J336" s="5">
        <f t="shared" si="21"/>
        <v>6880544.9871149287</v>
      </c>
      <c r="K336" s="5">
        <f>VLOOKUP(A336,'Detail SFPR'!$A$5:$M$361,13,FALSE)</f>
        <v>0</v>
      </c>
      <c r="L336" s="5">
        <f>VLOOKUP(A336,'Detail SFPR'!$A$5:$N$360,14,FALSE)</f>
        <v>268276.23199999996</v>
      </c>
      <c r="M336" s="5">
        <f>VLOOKUP(A336,'Detail SFPR'!$A$5:$T$360,20,FALSE)</f>
        <v>0</v>
      </c>
      <c r="N336" s="5">
        <f>VLOOKUP(A336,'Detail SFPR'!$A$5:$U$360,21,FALSE)</f>
        <v>26827.623199999998</v>
      </c>
      <c r="O336" s="5">
        <f>VLOOKUP(A336,'Detail SFPR'!$A$5:$V$361,22,FALSE)</f>
        <v>656524.38770735601</v>
      </c>
      <c r="P336" s="5">
        <f t="shared" si="23"/>
        <v>7832173.2300222851</v>
      </c>
      <c r="Q336" s="5">
        <f>VLOOKUP(A336,QualitySupport!$A$5:$I$360,9,FALSE)</f>
        <v>0</v>
      </c>
      <c r="R336" s="5">
        <v>0</v>
      </c>
      <c r="S336" s="5">
        <v>0</v>
      </c>
      <c r="T336" s="5">
        <f t="shared" si="20"/>
        <v>0</v>
      </c>
      <c r="U336" s="5">
        <f t="shared" si="22"/>
        <v>7832173.2300222851</v>
      </c>
      <c r="V336" s="5">
        <v>2251931.4500000002</v>
      </c>
    </row>
    <row r="337" spans="1:22">
      <c r="A337" t="s">
        <v>728</v>
      </c>
      <c r="B337" t="s">
        <v>2018</v>
      </c>
      <c r="C337" t="s">
        <v>72</v>
      </c>
      <c r="D337" s="12" t="s">
        <v>1070</v>
      </c>
      <c r="E337" s="5">
        <f>VLOOKUP(A337,'Detail SFPR'!$A$5:$E$360,5,FALSE)</f>
        <v>2096461.3384794425</v>
      </c>
      <c r="F337" s="5">
        <f>VLOOKUP(A337,'Detail SFPR'!$A$5:$F$360,6,FALSE)</f>
        <v>376487.62</v>
      </c>
      <c r="G337" s="5">
        <f>VLOOKUP(A337,'Detail SFPR'!$A$5:$G$360,7,FALSE)</f>
        <v>381853.24921448826</v>
      </c>
      <c r="H337" s="5">
        <f>VLOOKUP(A337,'Detail SFPR'!$A$5:$H$360,8,FALSE)</f>
        <v>23818.46103361894</v>
      </c>
      <c r="I337" s="5">
        <f>VLOOKUP(A337,'Detail SFPR'!$A$5:$I$360,9,FALSE)</f>
        <v>0</v>
      </c>
      <c r="J337" s="5">
        <f t="shared" si="21"/>
        <v>2878620.6687275497</v>
      </c>
      <c r="K337" s="5">
        <f>VLOOKUP(A337,'Detail SFPR'!$A$5:$M$361,13,FALSE)</f>
        <v>0</v>
      </c>
      <c r="L337" s="5">
        <f>VLOOKUP(A337,'Detail SFPR'!$A$5:$N$360,14,FALSE)</f>
        <v>102792.6372</v>
      </c>
      <c r="M337" s="5">
        <f>VLOOKUP(A337,'Detail SFPR'!$A$5:$T$360,20,FALSE)</f>
        <v>0</v>
      </c>
      <c r="N337" s="5">
        <f>VLOOKUP(A337,'Detail SFPR'!$A$5:$U$360,21,FALSE)</f>
        <v>10279.263719999999</v>
      </c>
      <c r="O337" s="5">
        <f>VLOOKUP(A337,'Detail SFPR'!$A$5:$V$361,22,FALSE)</f>
        <v>251553.67918897257</v>
      </c>
      <c r="P337" s="5">
        <f t="shared" si="23"/>
        <v>3243246.248836522</v>
      </c>
      <c r="Q337" s="5">
        <f>VLOOKUP(A337,QualitySupport!$A$5:$I$360,9,FALSE)</f>
        <v>0</v>
      </c>
      <c r="R337" s="5">
        <v>0</v>
      </c>
      <c r="S337" s="5">
        <v>0</v>
      </c>
      <c r="T337" s="5">
        <f t="shared" si="20"/>
        <v>0</v>
      </c>
      <c r="U337" s="5">
        <f t="shared" si="22"/>
        <v>3243246.248836522</v>
      </c>
      <c r="V337" s="5">
        <v>48348.87</v>
      </c>
    </row>
    <row r="338" spans="1:22">
      <c r="A338" t="s">
        <v>730</v>
      </c>
      <c r="B338" t="s">
        <v>2019</v>
      </c>
      <c r="C338" t="s">
        <v>193</v>
      </c>
      <c r="D338" s="12" t="s">
        <v>1070</v>
      </c>
      <c r="E338" s="5">
        <f>VLOOKUP(A338,'Detail SFPR'!$A$5:$E$360,5,FALSE)</f>
        <v>2819245.1001603925</v>
      </c>
      <c r="F338" s="5">
        <f>VLOOKUP(A338,'Detail SFPR'!$A$5:$F$360,6,FALSE)</f>
        <v>445525.13</v>
      </c>
      <c r="G338" s="5">
        <f>VLOOKUP(A338,'Detail SFPR'!$A$5:$G$360,7,FALSE)</f>
        <v>335417.06704022078</v>
      </c>
      <c r="H338" s="5">
        <f>VLOOKUP(A338,'Detail SFPR'!$A$5:$H$360,8,FALSE)</f>
        <v>218881.89389137839</v>
      </c>
      <c r="I338" s="5">
        <f>VLOOKUP(A338,'Detail SFPR'!$A$5:$I$360,9,FALSE)</f>
        <v>0</v>
      </c>
      <c r="J338" s="5">
        <f t="shared" si="21"/>
        <v>3819069.1910919915</v>
      </c>
      <c r="K338" s="5">
        <f>VLOOKUP(A338,'Detail SFPR'!$A$5:$M$361,13,FALSE)</f>
        <v>0</v>
      </c>
      <c r="L338" s="5">
        <f>VLOOKUP(A338,'Detail SFPR'!$A$5:$N$360,14,FALSE)</f>
        <v>137528.83840000001</v>
      </c>
      <c r="M338" s="5">
        <f>VLOOKUP(A338,'Detail SFPR'!$A$5:$T$360,20,FALSE)</f>
        <v>0</v>
      </c>
      <c r="N338" s="5">
        <f>VLOOKUP(A338,'Detail SFPR'!$A$5:$U$360,21,FALSE)</f>
        <v>13752.883839999999</v>
      </c>
      <c r="O338" s="5">
        <f>VLOOKUP(A338,'Detail SFPR'!$A$5:$V$361,22,FALSE)</f>
        <v>336559.9544527072</v>
      </c>
      <c r="P338" s="5">
        <f t="shared" si="23"/>
        <v>4306910.8677846985</v>
      </c>
      <c r="Q338" s="5">
        <f>VLOOKUP(A338,QualitySupport!$A$5:$I$360,9,FALSE)</f>
        <v>0</v>
      </c>
      <c r="R338" s="5">
        <v>0</v>
      </c>
      <c r="S338" s="5">
        <v>0</v>
      </c>
      <c r="T338" s="5">
        <f t="shared" si="20"/>
        <v>0</v>
      </c>
      <c r="U338" s="5">
        <f t="shared" si="22"/>
        <v>4306910.8677846985</v>
      </c>
      <c r="V338" s="5">
        <v>51265.57</v>
      </c>
    </row>
    <row r="339" spans="1:22">
      <c r="A339" t="s">
        <v>732</v>
      </c>
      <c r="B339" t="s">
        <v>2020</v>
      </c>
      <c r="C339" t="s">
        <v>68</v>
      </c>
      <c r="D339" s="12" t="s">
        <v>1070</v>
      </c>
      <c r="E339" s="5">
        <f>VLOOKUP(A339,'Detail SFPR'!$A$5:$E$360,5,FALSE)</f>
        <v>430712.8231944135</v>
      </c>
      <c r="F339" s="5">
        <f>VLOOKUP(A339,'Detail SFPR'!$A$5:$F$360,6,FALSE)</f>
        <v>1689768.73</v>
      </c>
      <c r="G339" s="5">
        <f>VLOOKUP(A339,'Detail SFPR'!$A$5:$G$360,7,FALSE)</f>
        <v>13936.644891633079</v>
      </c>
      <c r="H339" s="5">
        <f>VLOOKUP(A339,'Detail SFPR'!$A$5:$H$360,8,FALSE)</f>
        <v>0</v>
      </c>
      <c r="I339" s="5">
        <f>VLOOKUP(A339,'Detail SFPR'!$A$5:$I$360,9,FALSE)</f>
        <v>0</v>
      </c>
      <c r="J339" s="5">
        <f t="shared" si="21"/>
        <v>2134418.1980860466</v>
      </c>
      <c r="K339" s="5">
        <f>VLOOKUP(A339,'Detail SFPR'!$A$5:$M$361,13,FALSE)</f>
        <v>61510.280000000006</v>
      </c>
      <c r="L339" s="5">
        <f>VLOOKUP(A339,'Detail SFPR'!$A$5:$N$360,14,FALSE)</f>
        <v>22103.846400000002</v>
      </c>
      <c r="M339" s="5">
        <f>VLOOKUP(A339,'Detail SFPR'!$A$5:$T$360,20,FALSE)</f>
        <v>0</v>
      </c>
      <c r="N339" s="5">
        <f>VLOOKUP(A339,'Detail SFPR'!$A$5:$U$360,21,FALSE)</f>
        <v>2210.3846400000002</v>
      </c>
      <c r="O339" s="5">
        <f>VLOOKUP(A339,'Detail SFPR'!$A$5:$V$361,22,FALSE)</f>
        <v>54092.433442771202</v>
      </c>
      <c r="P339" s="5">
        <f t="shared" si="23"/>
        <v>2274335.1425688174</v>
      </c>
      <c r="Q339" s="5">
        <f>VLOOKUP(A339,QualitySupport!$A$5:$I$360,9,FALSE)</f>
        <v>0</v>
      </c>
      <c r="R339" s="5">
        <v>0</v>
      </c>
      <c r="S339" s="5">
        <v>0</v>
      </c>
      <c r="T339" s="5">
        <f t="shared" si="20"/>
        <v>0</v>
      </c>
      <c r="U339" s="5">
        <f t="shared" si="22"/>
        <v>2274335.1425688174</v>
      </c>
      <c r="V339" s="5">
        <v>230812.3</v>
      </c>
    </row>
    <row r="340" spans="1:22">
      <c r="A340" t="s">
        <v>734</v>
      </c>
      <c r="B340" t="s">
        <v>735</v>
      </c>
      <c r="C340" t="s">
        <v>555</v>
      </c>
      <c r="D340" s="12" t="s">
        <v>1823</v>
      </c>
      <c r="E340" s="5">
        <f>VLOOKUP(A340,'Detail SFPR'!$A$5:$E$360,5,FALSE)</f>
        <v>14289998.664625557</v>
      </c>
      <c r="F340" s="5">
        <f>VLOOKUP(A340,'Detail SFPR'!$A$5:$F$360,6,FALSE)</f>
        <v>2853401.0055134399</v>
      </c>
      <c r="G340" s="5">
        <f>VLOOKUP(A340,'Detail SFPR'!$A$5:$G$360,7,FALSE)</f>
        <v>0</v>
      </c>
      <c r="H340" s="5">
        <f>VLOOKUP(A340,'Detail SFPR'!$A$5:$H$360,8,FALSE)</f>
        <v>68675.609330565436</v>
      </c>
      <c r="I340" s="5">
        <f>VLOOKUP(A340,'Detail SFPR'!$A$5:$I$360,9,FALSE)</f>
        <v>15655.170670659129</v>
      </c>
      <c r="J340" s="5">
        <f t="shared" si="21"/>
        <v>17227730.450140219</v>
      </c>
      <c r="K340" s="5">
        <f>VLOOKUP(A340,'Detail SFPR'!$A$5:$M$361,13,FALSE)</f>
        <v>0</v>
      </c>
      <c r="L340" s="5">
        <f>VLOOKUP(A340,'Detail SFPR'!$A$5:$N$360,14,FALSE)</f>
        <v>0</v>
      </c>
      <c r="M340" s="5">
        <f>VLOOKUP(A340,'Detail SFPR'!$A$5:$T$360,20,FALSE)</f>
        <v>0</v>
      </c>
      <c r="N340" s="5">
        <f>VLOOKUP(A340,'Detail SFPR'!$A$5:$U$360,21,FALSE)</f>
        <v>73521.472719999991</v>
      </c>
      <c r="O340" s="5">
        <f>VLOOKUP(A340,'Detail SFPR'!$A$5:$V$361,22,FALSE)</f>
        <v>44980.35429843919</v>
      </c>
      <c r="P340" s="5">
        <f t="shared" si="23"/>
        <v>17346232.277158659</v>
      </c>
      <c r="Q340" s="5">
        <f>VLOOKUP(A340,QualitySupport!$A$5:$I$360,9,FALSE)</f>
        <v>0</v>
      </c>
      <c r="R340" s="5">
        <v>0</v>
      </c>
      <c r="S340" s="5">
        <v>0</v>
      </c>
      <c r="T340" s="5">
        <f t="shared" si="20"/>
        <v>0</v>
      </c>
      <c r="U340" s="5">
        <f t="shared" si="22"/>
        <v>17346232.277158659</v>
      </c>
      <c r="V340" s="5">
        <v>241466.87</v>
      </c>
    </row>
    <row r="341" spans="1:22">
      <c r="A341" t="s">
        <v>736</v>
      </c>
      <c r="B341" t="s">
        <v>737</v>
      </c>
      <c r="C341" t="s">
        <v>80</v>
      </c>
      <c r="D341" s="12" t="s">
        <v>1070</v>
      </c>
      <c r="E341" s="5">
        <f>VLOOKUP(A341,'Detail SFPR'!$A$5:$E$360,5,FALSE)</f>
        <v>1016546.2629168936</v>
      </c>
      <c r="F341" s="5">
        <f>VLOOKUP(A341,'Detail SFPR'!$A$5:$F$360,6,FALSE)</f>
        <v>171882.35</v>
      </c>
      <c r="G341" s="5">
        <f>VLOOKUP(A341,'Detail SFPR'!$A$5:$G$360,7,FALSE)</f>
        <v>152049.48348421036</v>
      </c>
      <c r="H341" s="5">
        <f>VLOOKUP(A341,'Detail SFPR'!$A$5:$H$360,8,FALSE)</f>
        <v>9366.5695606930858</v>
      </c>
      <c r="I341" s="5">
        <f>VLOOKUP(A341,'Detail SFPR'!$A$5:$I$360,9,FALSE)</f>
        <v>33471.244048324326</v>
      </c>
      <c r="J341" s="5">
        <f t="shared" si="21"/>
        <v>1383315.9100101215</v>
      </c>
      <c r="K341" s="5">
        <f>VLOOKUP(A341,'Detail SFPR'!$A$5:$M$361,13,FALSE)</f>
        <v>0</v>
      </c>
      <c r="L341" s="5">
        <f>VLOOKUP(A341,'Detail SFPR'!$A$5:$N$360,14,FALSE)</f>
        <v>48739.180399999997</v>
      </c>
      <c r="M341" s="5">
        <f>VLOOKUP(A341,'Detail SFPR'!$A$5:$T$360,20,FALSE)</f>
        <v>0</v>
      </c>
      <c r="N341" s="5">
        <f>VLOOKUP(A341,'Detail SFPR'!$A$5:$U$360,21,FALSE)</f>
        <v>4873.9180399999996</v>
      </c>
      <c r="O341" s="5">
        <f>VLOOKUP(A341,'Detail SFPR'!$A$5:$V$361,22,FALSE)</f>
        <v>119274.30294856821</v>
      </c>
      <c r="P341" s="5">
        <f t="shared" si="23"/>
        <v>1556203.3113986896</v>
      </c>
      <c r="Q341" s="5">
        <f>VLOOKUP(A341,QualitySupport!$A$5:$I$360,9,FALSE)</f>
        <v>0</v>
      </c>
      <c r="R341" s="5">
        <v>0</v>
      </c>
      <c r="S341" s="5">
        <v>0</v>
      </c>
      <c r="T341" s="5">
        <f t="shared" si="20"/>
        <v>0</v>
      </c>
      <c r="U341" s="5">
        <f t="shared" si="22"/>
        <v>1556203.3113986896</v>
      </c>
      <c r="V341" s="5">
        <v>191503.99</v>
      </c>
    </row>
    <row r="342" spans="1:22">
      <c r="A342" t="s">
        <v>738</v>
      </c>
      <c r="B342" t="s">
        <v>739</v>
      </c>
      <c r="C342" t="s">
        <v>98</v>
      </c>
      <c r="D342" s="12" t="s">
        <v>1823</v>
      </c>
      <c r="E342" s="5">
        <f>VLOOKUP(A342,'Detail SFPR'!$A$5:$E$360,5,FALSE)</f>
        <v>43800410.167361379</v>
      </c>
      <c r="F342" s="5">
        <f>VLOOKUP(A342,'Detail SFPR'!$A$5:$F$360,6,FALSE)</f>
        <v>10699963.963236559</v>
      </c>
      <c r="G342" s="5">
        <f>VLOOKUP(A342,'Detail SFPR'!$A$5:$G$360,7,FALSE)</f>
        <v>0</v>
      </c>
      <c r="H342" s="5">
        <f>VLOOKUP(A342,'Detail SFPR'!$A$5:$H$360,8,FALSE)</f>
        <v>117034.91577845835</v>
      </c>
      <c r="I342" s="5">
        <f>VLOOKUP(A342,'Detail SFPR'!$A$5:$I$360,9,FALSE)</f>
        <v>2487467.0600792058</v>
      </c>
      <c r="J342" s="5">
        <f t="shared" si="21"/>
        <v>57104876.106455594</v>
      </c>
      <c r="K342" s="5">
        <f>VLOOKUP(A342,'Detail SFPR'!$A$5:$M$361,13,FALSE)</f>
        <v>0</v>
      </c>
      <c r="L342" s="5">
        <f>VLOOKUP(A342,'Detail SFPR'!$A$5:$N$360,14,FALSE)</f>
        <v>0</v>
      </c>
      <c r="M342" s="5">
        <f>VLOOKUP(A342,'Detail SFPR'!$A$5:$T$360,20,FALSE)</f>
        <v>0</v>
      </c>
      <c r="N342" s="5">
        <f>VLOOKUP(A342,'Detail SFPR'!$A$5:$U$360,21,FALSE)</f>
        <v>212914.58540000004</v>
      </c>
      <c r="O342" s="5">
        <f>VLOOKUP(A342,'Detail SFPR'!$A$5:$V$361,22,FALSE)</f>
        <v>130260.90381881145</v>
      </c>
      <c r="P342" s="5">
        <f t="shared" si="23"/>
        <v>57448051.595674403</v>
      </c>
      <c r="Q342" s="5">
        <f>VLOOKUP(A342,QualitySupport!$A$5:$I$360,9,FALSE)</f>
        <v>0</v>
      </c>
      <c r="R342" s="5">
        <v>0</v>
      </c>
      <c r="S342" s="5">
        <v>0</v>
      </c>
      <c r="T342" s="5">
        <f t="shared" si="20"/>
        <v>0</v>
      </c>
      <c r="U342" s="5">
        <f t="shared" si="22"/>
        <v>57448051.595674403</v>
      </c>
      <c r="V342" s="5">
        <v>146456.17000000001</v>
      </c>
    </row>
    <row r="343" spans="1:22">
      <c r="A343" t="s">
        <v>740</v>
      </c>
      <c r="B343" t="s">
        <v>2022</v>
      </c>
      <c r="C343" t="s">
        <v>80</v>
      </c>
      <c r="D343" s="12" t="s">
        <v>1070</v>
      </c>
      <c r="E343" s="5">
        <f>VLOOKUP(A343,'Detail SFPR'!$A$5:$E$360,5,FALSE)</f>
        <v>907419.29256465205</v>
      </c>
      <c r="F343" s="5">
        <f>VLOOKUP(A343,'Detail SFPR'!$A$5:$F$360,6,FALSE)</f>
        <v>140378.37</v>
      </c>
      <c r="G343" s="5">
        <f>VLOOKUP(A343,'Detail SFPR'!$A$5:$G$360,7,FALSE)</f>
        <v>130744.31046038149</v>
      </c>
      <c r="H343" s="5">
        <f>VLOOKUP(A343,'Detail SFPR'!$A$5:$H$360,8,FALSE)</f>
        <v>15875.813249045646</v>
      </c>
      <c r="I343" s="5">
        <f>VLOOKUP(A343,'Detail SFPR'!$A$5:$I$360,9,FALSE)</f>
        <v>0</v>
      </c>
      <c r="J343" s="5">
        <f t="shared" si="21"/>
        <v>1194417.7862740792</v>
      </c>
      <c r="K343" s="5">
        <f>VLOOKUP(A343,'Detail SFPR'!$A$5:$M$361,13,FALSE)</f>
        <v>0</v>
      </c>
      <c r="L343" s="5">
        <f>VLOOKUP(A343,'Detail SFPR'!$A$5:$N$360,14,FALSE)</f>
        <v>43596.411599999999</v>
      </c>
      <c r="M343" s="5">
        <f>VLOOKUP(A343,'Detail SFPR'!$A$5:$T$360,20,FALSE)</f>
        <v>0</v>
      </c>
      <c r="N343" s="5">
        <f>VLOOKUP(A343,'Detail SFPR'!$A$5:$U$360,21,FALSE)</f>
        <v>4359.6411600000001</v>
      </c>
      <c r="O343" s="5">
        <f>VLOOKUP(A343,'Detail SFPR'!$A$5:$V$361,22,FALSE)</f>
        <v>106688.9422836678</v>
      </c>
      <c r="P343" s="5">
        <f t="shared" si="23"/>
        <v>1349062.7813177472</v>
      </c>
      <c r="Q343" s="5">
        <f>VLOOKUP(A343,QualitySupport!$A$5:$I$360,9,FALSE)</f>
        <v>0</v>
      </c>
      <c r="R343" s="5">
        <v>0</v>
      </c>
      <c r="S343" s="5">
        <v>0</v>
      </c>
      <c r="T343" s="5">
        <f t="shared" si="20"/>
        <v>0</v>
      </c>
      <c r="U343" s="5">
        <f t="shared" si="22"/>
        <v>1349062.7813177472</v>
      </c>
      <c r="V343" s="5">
        <v>30896.71</v>
      </c>
    </row>
    <row r="344" spans="1:22">
      <c r="A344" t="s">
        <v>742</v>
      </c>
      <c r="B344" t="s">
        <v>2023</v>
      </c>
      <c r="C344" t="s">
        <v>80</v>
      </c>
      <c r="D344" s="12" t="s">
        <v>1070</v>
      </c>
      <c r="E344" s="5">
        <f>VLOOKUP(A344,'Detail SFPR'!$A$5:$E$360,5,FALSE)</f>
        <v>1039917.4253612483</v>
      </c>
      <c r="F344" s="5">
        <f>VLOOKUP(A344,'Detail SFPR'!$A$5:$F$360,6,FALSE)</f>
        <v>142504.45000000001</v>
      </c>
      <c r="G344" s="5">
        <f>VLOOKUP(A344,'Detail SFPR'!$A$5:$G$360,7,FALSE)</f>
        <v>141829.14927112078</v>
      </c>
      <c r="H344" s="5">
        <f>VLOOKUP(A344,'Detail SFPR'!$A$5:$H$360,8,FALSE)</f>
        <v>18077.147561908707</v>
      </c>
      <c r="I344" s="5">
        <f>VLOOKUP(A344,'Detail SFPR'!$A$5:$I$360,9,FALSE)</f>
        <v>0</v>
      </c>
      <c r="J344" s="5">
        <f t="shared" si="21"/>
        <v>1342328.1721942779</v>
      </c>
      <c r="K344" s="5">
        <f>VLOOKUP(A344,'Detail SFPR'!$A$5:$M$361,13,FALSE)</f>
        <v>0</v>
      </c>
      <c r="L344" s="5">
        <f>VLOOKUP(A344,'Detail SFPR'!$A$5:$N$360,14,FALSE)</f>
        <v>50700.015999999996</v>
      </c>
      <c r="M344" s="5">
        <f>VLOOKUP(A344,'Detail SFPR'!$A$5:$T$360,20,FALSE)</f>
        <v>0</v>
      </c>
      <c r="N344" s="5">
        <f>VLOOKUP(A344,'Detail SFPR'!$A$5:$U$360,21,FALSE)</f>
        <v>5070.0015999999996</v>
      </c>
      <c r="O344" s="5">
        <f>VLOOKUP(A344,'Detail SFPR'!$A$5:$V$361,22,FALSE)</f>
        <v>124072.851005128</v>
      </c>
      <c r="P344" s="5">
        <f t="shared" si="23"/>
        <v>1522171.0407994059</v>
      </c>
      <c r="Q344" s="5">
        <f>VLOOKUP(A344,QualitySupport!$A$5:$I$360,9,FALSE)</f>
        <v>0</v>
      </c>
      <c r="R344" s="5">
        <v>0</v>
      </c>
      <c r="S344" s="5">
        <v>0</v>
      </c>
      <c r="T344" s="5">
        <f t="shared" si="20"/>
        <v>0</v>
      </c>
      <c r="U344" s="5">
        <f t="shared" si="22"/>
        <v>1522171.0407994059</v>
      </c>
      <c r="V344" s="5">
        <v>41567</v>
      </c>
    </row>
    <row r="345" spans="1:22">
      <c r="A345" t="s">
        <v>744</v>
      </c>
      <c r="B345" t="s">
        <v>2024</v>
      </c>
      <c r="C345" t="s">
        <v>72</v>
      </c>
      <c r="D345" s="12" t="s">
        <v>1070</v>
      </c>
      <c r="E345" s="5">
        <f>VLOOKUP(A345,'Detail SFPR'!$A$5:$E$360,5,FALSE)</f>
        <v>4279963.3158601793</v>
      </c>
      <c r="F345" s="5">
        <f>VLOOKUP(A345,'Detail SFPR'!$A$5:$F$360,6,FALSE)</f>
        <v>632352.05000000005</v>
      </c>
      <c r="G345" s="5">
        <f>VLOOKUP(A345,'Detail SFPR'!$A$5:$G$360,7,FALSE)</f>
        <v>697728.449852366</v>
      </c>
      <c r="H345" s="5">
        <f>VLOOKUP(A345,'Detail SFPR'!$A$5:$H$360,8,FALSE)</f>
        <v>32580.802835902443</v>
      </c>
      <c r="I345" s="5">
        <f>VLOOKUP(A345,'Detail SFPR'!$A$5:$I$360,9,FALSE)</f>
        <v>0</v>
      </c>
      <c r="J345" s="5">
        <f t="shared" si="21"/>
        <v>5642624.6185484473</v>
      </c>
      <c r="K345" s="5">
        <f>VLOOKUP(A345,'Detail SFPR'!$A$5:$M$361,13,FALSE)</f>
        <v>0</v>
      </c>
      <c r="L345" s="5">
        <f>VLOOKUP(A345,'Detail SFPR'!$A$5:$N$360,14,FALSE)</f>
        <v>209153.89719999998</v>
      </c>
      <c r="M345" s="5">
        <f>VLOOKUP(A345,'Detail SFPR'!$A$5:$T$360,20,FALSE)</f>
        <v>0</v>
      </c>
      <c r="N345" s="5">
        <f>VLOOKUP(A345,'Detail SFPR'!$A$5:$U$360,21,FALSE)</f>
        <v>20915.389719999999</v>
      </c>
      <c r="O345" s="5">
        <f>VLOOKUP(A345,'Detail SFPR'!$A$5:$V$361,22,FALSE)</f>
        <v>511840.47603530256</v>
      </c>
      <c r="P345" s="5">
        <f t="shared" si="23"/>
        <v>6384534.3815037496</v>
      </c>
      <c r="Q345" s="5">
        <f>VLOOKUP(A345,QualitySupport!$A$5:$I$360,9,FALSE)</f>
        <v>0</v>
      </c>
      <c r="R345" s="5">
        <v>0</v>
      </c>
      <c r="S345" s="5">
        <v>0</v>
      </c>
      <c r="T345" s="5">
        <f t="shared" si="20"/>
        <v>0</v>
      </c>
      <c r="U345" s="5">
        <f t="shared" si="22"/>
        <v>6384534.3815037496</v>
      </c>
      <c r="V345" s="5">
        <v>40441.46</v>
      </c>
    </row>
    <row r="346" spans="1:22">
      <c r="A346" t="s">
        <v>746</v>
      </c>
      <c r="B346" t="s">
        <v>747</v>
      </c>
      <c r="C346" t="s">
        <v>75</v>
      </c>
      <c r="D346" s="12" t="s">
        <v>1070</v>
      </c>
      <c r="E346" s="5">
        <f>VLOOKUP(A346,'Detail SFPR'!$A$5:$E$360,5,FALSE)</f>
        <v>4684471.1850664131</v>
      </c>
      <c r="F346" s="5">
        <f>VLOOKUP(A346,'Detail SFPR'!$A$5:$F$360,6,FALSE)</f>
        <v>49731.81</v>
      </c>
      <c r="G346" s="5">
        <f>VLOOKUP(A346,'Detail SFPR'!$A$5:$G$360,7,FALSE)</f>
        <v>231188.34619490354</v>
      </c>
      <c r="H346" s="5">
        <f>VLOOKUP(A346,'Detail SFPR'!$A$5:$H$360,8,FALSE)</f>
        <v>867.84153300000014</v>
      </c>
      <c r="I346" s="5">
        <f>VLOOKUP(A346,'Detail SFPR'!$A$5:$I$360,9,FALSE)</f>
        <v>0</v>
      </c>
      <c r="J346" s="5">
        <f t="shared" si="21"/>
        <v>4966259.1827943157</v>
      </c>
      <c r="K346" s="5">
        <f>VLOOKUP(A346,'Detail SFPR'!$A$5:$M$361,13,FALSE)</f>
        <v>0</v>
      </c>
      <c r="L346" s="5">
        <f>VLOOKUP(A346,'Detail SFPR'!$A$5:$N$360,14,FALSE)</f>
        <v>226971.82920000001</v>
      </c>
      <c r="M346" s="5">
        <f>VLOOKUP(A346,'Detail SFPR'!$A$5:$T$360,20,FALSE)</f>
        <v>0</v>
      </c>
      <c r="N346" s="5">
        <f>VLOOKUP(A346,'Detail SFPR'!$A$5:$U$360,21,FALSE)</f>
        <v>22697.182919999999</v>
      </c>
      <c r="O346" s="5">
        <f>VLOOKUP(A346,'Detail SFPR'!$A$5:$V$361,22,FALSE)</f>
        <v>555444.43904500862</v>
      </c>
      <c r="P346" s="5">
        <f t="shared" si="23"/>
        <v>5771372.6339593232</v>
      </c>
      <c r="Q346" s="5">
        <f>VLOOKUP(A346,QualitySupport!$A$5:$I$360,9,FALSE)</f>
        <v>0</v>
      </c>
      <c r="R346" s="5">
        <v>0</v>
      </c>
      <c r="S346" s="5">
        <v>0</v>
      </c>
      <c r="T346" s="5">
        <f t="shared" si="20"/>
        <v>0</v>
      </c>
      <c r="U346" s="5">
        <f t="shared" si="22"/>
        <v>5771372.6339593232</v>
      </c>
      <c r="V346" s="5">
        <v>326677.12</v>
      </c>
    </row>
    <row r="347" spans="1:22">
      <c r="A347" t="s">
        <v>748</v>
      </c>
      <c r="B347" t="s">
        <v>2025</v>
      </c>
      <c r="C347" t="s">
        <v>93</v>
      </c>
      <c r="D347" s="12" t="s">
        <v>1070</v>
      </c>
      <c r="E347" s="5">
        <f>VLOOKUP(A347,'Detail SFPR'!$A$5:$E$360,5,FALSE)</f>
        <v>3609569.2477408499</v>
      </c>
      <c r="F347" s="5">
        <f>VLOOKUP(A347,'Detail SFPR'!$A$5:$F$360,6,FALSE)</f>
        <v>819855.30773200002</v>
      </c>
      <c r="G347" s="5">
        <f>VLOOKUP(A347,'Detail SFPR'!$A$5:$G$360,7,FALSE)</f>
        <v>85377.918554267482</v>
      </c>
      <c r="H347" s="5">
        <f>VLOOKUP(A347,'Detail SFPR'!$A$5:$H$360,8,FALSE)</f>
        <v>16820.803566074523</v>
      </c>
      <c r="I347" s="5">
        <f>VLOOKUP(A347,'Detail SFPR'!$A$5:$I$360,9,FALSE)</f>
        <v>0</v>
      </c>
      <c r="J347" s="5">
        <f t="shared" si="21"/>
        <v>4531623.2775931926</v>
      </c>
      <c r="K347" s="5">
        <f>VLOOKUP(A347,'Detail SFPR'!$A$5:$M$361,13,FALSE)</f>
        <v>0</v>
      </c>
      <c r="L347" s="5">
        <f>VLOOKUP(A347,'Detail SFPR'!$A$5:$N$360,14,FALSE)</f>
        <v>186963.2548</v>
      </c>
      <c r="M347" s="5">
        <f>VLOOKUP(A347,'Detail SFPR'!$A$5:$T$360,20,FALSE)</f>
        <v>0</v>
      </c>
      <c r="N347" s="5">
        <f>VLOOKUP(A347,'Detail SFPR'!$A$5:$U$360,21,FALSE)</f>
        <v>18696.32548</v>
      </c>
      <c r="O347" s="5">
        <f>VLOOKUP(A347,'Detail SFPR'!$A$5:$V$361,22,FALSE)</f>
        <v>457535.63581191341</v>
      </c>
      <c r="P347" s="5">
        <f t="shared" si="23"/>
        <v>5194818.4936851067</v>
      </c>
      <c r="Q347" s="5">
        <f>VLOOKUP(A347,QualitySupport!$A$5:$I$360,9,FALSE)</f>
        <v>0</v>
      </c>
      <c r="R347" s="5">
        <v>0</v>
      </c>
      <c r="S347" s="5">
        <v>0</v>
      </c>
      <c r="T347" s="5">
        <f t="shared" si="20"/>
        <v>0</v>
      </c>
      <c r="U347" s="5">
        <f t="shared" si="22"/>
        <v>5194818.4936851067</v>
      </c>
      <c r="V347" s="5">
        <v>83904.02</v>
      </c>
    </row>
    <row r="348" spans="1:22">
      <c r="A348" t="s">
        <v>750</v>
      </c>
      <c r="B348" t="s">
        <v>2026</v>
      </c>
      <c r="C348" t="s">
        <v>752</v>
      </c>
      <c r="D348" s="12" t="s">
        <v>1070</v>
      </c>
      <c r="E348" s="5">
        <f>VLOOKUP(A348,'Detail SFPR'!$A$5:$E$360,5,FALSE)</f>
        <v>2975508.6711171321</v>
      </c>
      <c r="F348" s="5">
        <f>VLOOKUP(A348,'Detail SFPR'!$A$5:$F$360,6,FALSE)</f>
        <v>369755.287732</v>
      </c>
      <c r="G348" s="5">
        <f>VLOOKUP(A348,'Detail SFPR'!$A$5:$G$360,7,FALSE)</f>
        <v>416516.29070062825</v>
      </c>
      <c r="H348" s="5">
        <f>VLOOKUP(A348,'Detail SFPR'!$A$5:$H$360,8,FALSE)</f>
        <v>0</v>
      </c>
      <c r="I348" s="5">
        <f>VLOOKUP(A348,'Detail SFPR'!$A$5:$I$360,9,FALSE)</f>
        <v>0</v>
      </c>
      <c r="J348" s="5">
        <f t="shared" si="21"/>
        <v>3761780.2495497605</v>
      </c>
      <c r="K348" s="5">
        <f>VLOOKUP(A348,'Detail SFPR'!$A$5:$M$361,13,FALSE)</f>
        <v>68196.180000000008</v>
      </c>
      <c r="L348" s="5">
        <f>VLOOKUP(A348,'Detail SFPR'!$A$5:$N$360,14,FALSE)</f>
        <v>143864.58200000002</v>
      </c>
      <c r="M348" s="5">
        <f>VLOOKUP(A348,'Detail SFPR'!$A$5:$T$360,20,FALSE)</f>
        <v>0</v>
      </c>
      <c r="N348" s="5">
        <f>VLOOKUP(A348,'Detail SFPR'!$A$5:$U$360,21,FALSE)</f>
        <v>14386.458200000001</v>
      </c>
      <c r="O348" s="5">
        <f>VLOOKUP(A348,'Detail SFPR'!$A$5:$V$361,22,FALSE)</f>
        <v>352064.75767978106</v>
      </c>
      <c r="P348" s="5">
        <f t="shared" si="23"/>
        <v>4340292.2274295418</v>
      </c>
      <c r="Q348" s="5">
        <f>VLOOKUP(A348,QualitySupport!$A$5:$I$360,9,FALSE)</f>
        <v>0</v>
      </c>
      <c r="R348" s="5">
        <v>0</v>
      </c>
      <c r="S348" s="5">
        <v>0</v>
      </c>
      <c r="T348" s="5">
        <f t="shared" si="20"/>
        <v>0</v>
      </c>
      <c r="U348" s="5">
        <f t="shared" si="22"/>
        <v>4340292.2274295418</v>
      </c>
      <c r="V348" s="5">
        <v>141453.04999999999</v>
      </c>
    </row>
    <row r="349" spans="1:22">
      <c r="A349" t="s">
        <v>753</v>
      </c>
      <c r="B349" t="s">
        <v>2027</v>
      </c>
      <c r="C349" t="s">
        <v>98</v>
      </c>
      <c r="D349" s="12" t="s">
        <v>1070</v>
      </c>
      <c r="E349" s="5">
        <f>VLOOKUP(A349,'Detail SFPR'!$A$5:$E$360,5,FALSE)</f>
        <v>478449.40514582791</v>
      </c>
      <c r="F349" s="5">
        <f>VLOOKUP(A349,'Detail SFPR'!$A$5:$F$360,6,FALSE)</f>
        <v>115573.81000000001</v>
      </c>
      <c r="G349" s="5">
        <f>VLOOKUP(A349,'Detail SFPR'!$A$5:$G$360,7,FALSE)</f>
        <v>44500.767707827406</v>
      </c>
      <c r="H349" s="5">
        <f>VLOOKUP(A349,'Detail SFPR'!$A$5:$H$360,8,FALSE)</f>
        <v>0</v>
      </c>
      <c r="I349" s="5">
        <f>VLOOKUP(A349,'Detail SFPR'!$A$5:$I$360,9,FALSE)</f>
        <v>0</v>
      </c>
      <c r="J349" s="5">
        <f t="shared" si="21"/>
        <v>638523.98285365535</v>
      </c>
      <c r="K349" s="5">
        <f>VLOOKUP(A349,'Detail SFPR'!$A$5:$M$361,13,FALSE)</f>
        <v>0</v>
      </c>
      <c r="L349" s="5">
        <f>VLOOKUP(A349,'Detail SFPR'!$A$5:$N$360,14,FALSE)</f>
        <v>24974.309600000001</v>
      </c>
      <c r="M349" s="5">
        <f>VLOOKUP(A349,'Detail SFPR'!$A$5:$T$360,20,FALSE)</f>
        <v>0</v>
      </c>
      <c r="N349" s="5">
        <f>VLOOKUP(A349,'Detail SFPR'!$A$5:$U$360,21,FALSE)</f>
        <v>2497.4309600000001</v>
      </c>
      <c r="O349" s="5">
        <f>VLOOKUP(A349,'Detail SFPR'!$A$5:$V$361,22,FALSE)</f>
        <v>61117.018068726808</v>
      </c>
      <c r="P349" s="5">
        <f t="shared" si="23"/>
        <v>727112.74148238217</v>
      </c>
      <c r="Q349" s="5">
        <f>VLOOKUP(A349,QualitySupport!$A$5:$I$360,9,FALSE)</f>
        <v>0</v>
      </c>
      <c r="R349" s="5">
        <v>0</v>
      </c>
      <c r="S349" s="5">
        <v>0</v>
      </c>
      <c r="T349" s="5">
        <f t="shared" si="20"/>
        <v>0</v>
      </c>
      <c r="U349" s="5">
        <f t="shared" si="22"/>
        <v>727112.74148238217</v>
      </c>
      <c r="V349" s="5">
        <v>100171.25</v>
      </c>
    </row>
    <row r="350" spans="1:22">
      <c r="A350" t="s">
        <v>755</v>
      </c>
      <c r="B350" t="s">
        <v>756</v>
      </c>
      <c r="C350" t="s">
        <v>757</v>
      </c>
      <c r="D350" s="12" t="s">
        <v>1070</v>
      </c>
      <c r="E350" s="5">
        <f>VLOOKUP(A350,'Detail SFPR'!$A$5:$E$360,5,FALSE)</f>
        <v>669963.50365840807</v>
      </c>
      <c r="F350" s="5">
        <f>VLOOKUP(A350,'Detail SFPR'!$A$5:$F$360,6,FALSE)</f>
        <v>329824.01</v>
      </c>
      <c r="G350" s="5">
        <f>VLOOKUP(A350,'Detail SFPR'!$A$5:$G$360,7,FALSE)</f>
        <v>95513.475147194971</v>
      </c>
      <c r="H350" s="5">
        <f>VLOOKUP(A350,'Detail SFPR'!$A$5:$H$360,8,FALSE)</f>
        <v>0</v>
      </c>
      <c r="I350" s="5">
        <f>VLOOKUP(A350,'Detail SFPR'!$A$5:$I$360,9,FALSE)</f>
        <v>78475.588862038887</v>
      </c>
      <c r="J350" s="5">
        <f t="shared" si="21"/>
        <v>1173776.5776676419</v>
      </c>
      <c r="K350" s="5">
        <f>VLOOKUP(A350,'Detail SFPR'!$A$5:$M$361,13,FALSE)</f>
        <v>0</v>
      </c>
      <c r="L350" s="5">
        <f>VLOOKUP(A350,'Detail SFPR'!$A$5:$N$360,14,FALSE)</f>
        <v>34601.053200000002</v>
      </c>
      <c r="M350" s="5">
        <f>VLOOKUP(A350,'Detail SFPR'!$A$5:$T$360,20,FALSE)</f>
        <v>0</v>
      </c>
      <c r="N350" s="5">
        <f>VLOOKUP(A350,'Detail SFPR'!$A$5:$U$360,21,FALSE)</f>
        <v>3460.1053200000001</v>
      </c>
      <c r="O350" s="5">
        <f>VLOOKUP(A350,'Detail SFPR'!$A$5:$V$361,22,FALSE)</f>
        <v>84675.54168630061</v>
      </c>
      <c r="P350" s="5">
        <f t="shared" si="23"/>
        <v>1296513.2778739426</v>
      </c>
      <c r="Q350" s="5">
        <f>VLOOKUP(A350,QualitySupport!$A$5:$I$360,9,FALSE)</f>
        <v>0</v>
      </c>
      <c r="R350" s="5">
        <v>0</v>
      </c>
      <c r="S350" s="5">
        <v>0</v>
      </c>
      <c r="T350" s="5">
        <f t="shared" si="20"/>
        <v>0</v>
      </c>
      <c r="U350" s="5">
        <f t="shared" si="22"/>
        <v>1296513.2778739426</v>
      </c>
      <c r="V350" s="5">
        <v>21435.16</v>
      </c>
    </row>
    <row r="351" spans="1:22">
      <c r="A351" t="s">
        <v>758</v>
      </c>
      <c r="B351" t="s">
        <v>2028</v>
      </c>
      <c r="C351" t="s">
        <v>108</v>
      </c>
      <c r="D351" s="12" t="s">
        <v>1823</v>
      </c>
      <c r="E351" s="5">
        <f>VLOOKUP(A351,'Detail SFPR'!$A$5:$E$360,5,FALSE)</f>
        <v>690235.32859216945</v>
      </c>
      <c r="F351" s="5">
        <f>VLOOKUP(A351,'Detail SFPR'!$A$5:$F$360,6,FALSE)</f>
        <v>107490.73</v>
      </c>
      <c r="G351" s="5">
        <f>VLOOKUP(A351,'Detail SFPR'!$A$5:$G$360,7,FALSE)</f>
        <v>0</v>
      </c>
      <c r="H351" s="5">
        <f>VLOOKUP(A351,'Detail SFPR'!$A$5:$H$360,8,FALSE)</f>
        <v>2171.4556431475448</v>
      </c>
      <c r="I351" s="5">
        <f>VLOOKUP(A351,'Detail SFPR'!$A$5:$I$360,9,FALSE)</f>
        <v>0</v>
      </c>
      <c r="J351" s="5">
        <f t="shared" si="21"/>
        <v>799897.51423531701</v>
      </c>
      <c r="K351" s="5">
        <f>VLOOKUP(A351,'Detail SFPR'!$A$5:$M$361,13,FALSE)</f>
        <v>0</v>
      </c>
      <c r="L351" s="5">
        <f>VLOOKUP(A351,'Detail SFPR'!$A$5:$N$360,14,FALSE)</f>
        <v>0</v>
      </c>
      <c r="M351" s="5">
        <f>VLOOKUP(A351,'Detail SFPR'!$A$5:$T$360,20,FALSE)</f>
        <v>0</v>
      </c>
      <c r="N351" s="5">
        <f>VLOOKUP(A351,'Detail SFPR'!$A$5:$U$360,21,FALSE)</f>
        <v>3601.09148</v>
      </c>
      <c r="O351" s="5">
        <f>VLOOKUP(A351,'Detail SFPR'!$A$5:$V$361,22,FALSE)</f>
        <v>2203.1437162360849</v>
      </c>
      <c r="P351" s="5">
        <f t="shared" si="23"/>
        <v>805701.74943155306</v>
      </c>
      <c r="Q351" s="5">
        <f>VLOOKUP(A351,QualitySupport!$A$5:$I$360,9,FALSE)</f>
        <v>0</v>
      </c>
      <c r="R351" s="5">
        <v>0</v>
      </c>
      <c r="S351" s="5">
        <v>0</v>
      </c>
      <c r="T351" s="5">
        <f t="shared" si="20"/>
        <v>0</v>
      </c>
      <c r="U351" s="5">
        <f t="shared" si="22"/>
        <v>805701.74943155306</v>
      </c>
      <c r="V351" s="5">
        <v>51371.46</v>
      </c>
    </row>
    <row r="352" spans="1:22">
      <c r="A352" t="s">
        <v>760</v>
      </c>
      <c r="B352" t="s">
        <v>761</v>
      </c>
      <c r="C352" t="s">
        <v>230</v>
      </c>
      <c r="D352" s="12" t="s">
        <v>1823</v>
      </c>
      <c r="E352" s="5">
        <f>VLOOKUP(A352,'Detail SFPR'!$A$5:$E$360,5,FALSE)</f>
        <v>6539240.9455127697</v>
      </c>
      <c r="F352" s="5">
        <f>VLOOKUP(A352,'Detail SFPR'!$A$5:$F$360,6,FALSE)</f>
        <v>1995555.41</v>
      </c>
      <c r="G352" s="5">
        <f>VLOOKUP(A352,'Detail SFPR'!$A$5:$G$360,7,FALSE)</f>
        <v>0</v>
      </c>
      <c r="H352" s="5">
        <f>VLOOKUP(A352,'Detail SFPR'!$A$5:$H$360,8,FALSE)</f>
        <v>13138.099002449786</v>
      </c>
      <c r="I352" s="5">
        <f>VLOOKUP(A352,'Detail SFPR'!$A$5:$I$360,9,FALSE)</f>
        <v>642677.64314426866</v>
      </c>
      <c r="J352" s="5">
        <f t="shared" si="21"/>
        <v>9190612.0976594891</v>
      </c>
      <c r="K352" s="5">
        <f>VLOOKUP(A352,'Detail SFPR'!$A$5:$M$361,13,FALSE)</f>
        <v>0</v>
      </c>
      <c r="L352" s="5">
        <f>VLOOKUP(A352,'Detail SFPR'!$A$5:$N$360,14,FALSE)</f>
        <v>0</v>
      </c>
      <c r="M352" s="5">
        <f>VLOOKUP(A352,'Detail SFPR'!$A$5:$T$360,20,FALSE)</f>
        <v>0</v>
      </c>
      <c r="N352" s="5">
        <f>VLOOKUP(A352,'Detail SFPR'!$A$5:$U$360,21,FALSE)</f>
        <v>32756.012600000002</v>
      </c>
      <c r="O352" s="5">
        <f>VLOOKUP(A352,'Detail SFPR'!$A$5:$V$361,22,FALSE)</f>
        <v>20040.091658165828</v>
      </c>
      <c r="P352" s="5">
        <f t="shared" si="23"/>
        <v>9243408.2019176539</v>
      </c>
      <c r="Q352" s="5">
        <f>VLOOKUP(A352,QualitySupport!$A$5:$I$360,9,FALSE)</f>
        <v>0</v>
      </c>
      <c r="R352" s="5">
        <v>0</v>
      </c>
      <c r="S352" s="5">
        <v>0</v>
      </c>
      <c r="T352" s="5">
        <f t="shared" si="20"/>
        <v>0</v>
      </c>
      <c r="U352" s="5">
        <f t="shared" si="22"/>
        <v>9243408.2019176539</v>
      </c>
      <c r="V352" s="5">
        <v>72188.28</v>
      </c>
    </row>
    <row r="353" spans="1:22">
      <c r="A353" t="s">
        <v>762</v>
      </c>
      <c r="B353" t="s">
        <v>763</v>
      </c>
      <c r="C353" t="s">
        <v>324</v>
      </c>
      <c r="D353" s="12" t="s">
        <v>1823</v>
      </c>
      <c r="E353" s="5">
        <f>VLOOKUP(A353,'Detail SFPR'!$A$5:$E$360,5,FALSE)</f>
        <v>1548401.2817028461</v>
      </c>
      <c r="F353" s="5">
        <f>VLOOKUP(A353,'Detail SFPR'!$A$5:$F$360,6,FALSE)</f>
        <v>214188.91999999998</v>
      </c>
      <c r="G353" s="5">
        <f>VLOOKUP(A353,'Detail SFPR'!$A$5:$G$360,7,FALSE)</f>
        <v>0</v>
      </c>
      <c r="H353" s="5">
        <f>VLOOKUP(A353,'Detail SFPR'!$A$5:$H$360,8,FALSE)</f>
        <v>0</v>
      </c>
      <c r="I353" s="5">
        <f>VLOOKUP(A353,'Detail SFPR'!$A$5:$I$360,9,FALSE)</f>
        <v>0</v>
      </c>
      <c r="J353" s="5">
        <f t="shared" si="21"/>
        <v>1762590.201702846</v>
      </c>
      <c r="K353" s="5">
        <f>VLOOKUP(A353,'Detail SFPR'!$A$5:$M$361,13,FALSE)</f>
        <v>0</v>
      </c>
      <c r="L353" s="5">
        <f>VLOOKUP(A353,'Detail SFPR'!$A$5:$N$360,14,FALSE)</f>
        <v>0</v>
      </c>
      <c r="M353" s="5">
        <f>VLOOKUP(A353,'Detail SFPR'!$A$5:$T$360,20,FALSE)</f>
        <v>0</v>
      </c>
      <c r="N353" s="5">
        <f>VLOOKUP(A353,'Detail SFPR'!$A$5:$U$360,21,FALSE)</f>
        <v>8079.3952799999997</v>
      </c>
      <c r="O353" s="5">
        <f>VLOOKUP(A353,'Detail SFPR'!$A$5:$V$361,22,FALSE)</f>
        <v>4942.9649429843103</v>
      </c>
      <c r="P353" s="5">
        <f t="shared" si="23"/>
        <v>1775612.5619258303</v>
      </c>
      <c r="Q353" s="5">
        <f>VLOOKUP(A353,QualitySupport!$A$5:$I$360,9,FALSE)</f>
        <v>0</v>
      </c>
      <c r="R353" s="5">
        <v>0</v>
      </c>
      <c r="S353" s="5">
        <v>0</v>
      </c>
      <c r="T353" s="5">
        <f t="shared" si="20"/>
        <v>0</v>
      </c>
      <c r="U353" s="5">
        <f t="shared" si="22"/>
        <v>1775612.5619258303</v>
      </c>
      <c r="V353" s="5">
        <v>0</v>
      </c>
    </row>
    <row r="354" spans="1:22">
      <c r="A354" t="s">
        <v>764</v>
      </c>
      <c r="B354" t="s">
        <v>2029</v>
      </c>
      <c r="C354" t="s">
        <v>68</v>
      </c>
      <c r="D354" s="12" t="s">
        <v>1070</v>
      </c>
      <c r="E354" s="5">
        <f>VLOOKUP(A354,'Detail SFPR'!$A$5:$E$360,5,FALSE)</f>
        <v>2113821.4353873245</v>
      </c>
      <c r="F354" s="5">
        <f>VLOOKUP(A354,'Detail SFPR'!$A$5:$F$360,6,FALSE)</f>
        <v>460696.92</v>
      </c>
      <c r="G354" s="5">
        <f>VLOOKUP(A354,'Detail SFPR'!$A$5:$G$360,7,FALSE)</f>
        <v>409940.77243658097</v>
      </c>
      <c r="H354" s="5">
        <f>VLOOKUP(A354,'Detail SFPR'!$A$5:$H$360,8,FALSE)</f>
        <v>0</v>
      </c>
      <c r="I354" s="5">
        <f>VLOOKUP(A354,'Detail SFPR'!$A$5:$I$360,9,FALSE)</f>
        <v>0</v>
      </c>
      <c r="J354" s="5">
        <f t="shared" si="21"/>
        <v>2984459.1278239056</v>
      </c>
      <c r="K354" s="5">
        <f>VLOOKUP(A354,'Detail SFPR'!$A$5:$M$361,13,FALSE)</f>
        <v>0</v>
      </c>
      <c r="L354" s="5">
        <f>VLOOKUP(A354,'Detail SFPR'!$A$5:$N$360,14,FALSE)</f>
        <v>110353.63239999999</v>
      </c>
      <c r="M354" s="5">
        <f>VLOOKUP(A354,'Detail SFPR'!$A$5:$T$360,20,FALSE)</f>
        <v>0</v>
      </c>
      <c r="N354" s="5">
        <f>VLOOKUP(A354,'Detail SFPR'!$A$5:$U$360,21,FALSE)</f>
        <v>11035.363239999999</v>
      </c>
      <c r="O354" s="5">
        <f>VLOOKUP(A354,'Detail SFPR'!$A$5:$V$361,22,FALSE)</f>
        <v>270056.91261793423</v>
      </c>
      <c r="P354" s="5">
        <f t="shared" si="23"/>
        <v>3375905.0360818398</v>
      </c>
      <c r="Q354" s="5">
        <f>VLOOKUP(A354,QualitySupport!$A$5:$I$360,9,FALSE)</f>
        <v>0</v>
      </c>
      <c r="R354" s="5">
        <v>0</v>
      </c>
      <c r="S354" s="5">
        <v>0</v>
      </c>
      <c r="T354" s="5">
        <f t="shared" si="20"/>
        <v>0</v>
      </c>
      <c r="U354" s="5">
        <f t="shared" si="22"/>
        <v>3375905.0360818398</v>
      </c>
      <c r="V354" s="5">
        <v>0</v>
      </c>
    </row>
    <row r="355" spans="1:22">
      <c r="A355" t="s">
        <v>766</v>
      </c>
      <c r="B355" t="s">
        <v>767</v>
      </c>
      <c r="C355" t="s">
        <v>278</v>
      </c>
      <c r="D355" s="12" t="s">
        <v>1070</v>
      </c>
      <c r="E355" s="5">
        <f>VLOOKUP(A355,'Detail SFPR'!$A$5:$E$360,5,FALSE)</f>
        <v>1841734.602086554</v>
      </c>
      <c r="F355" s="5">
        <f>VLOOKUP(A355,'Detail SFPR'!$A$5:$F$360,6,FALSE)</f>
        <v>836832.64</v>
      </c>
      <c r="G355" s="5">
        <f>VLOOKUP(A355,'Detail SFPR'!$A$5:$G$360,7,FALSE)</f>
        <v>276808.5217240096</v>
      </c>
      <c r="H355" s="5">
        <f>VLOOKUP(A355,'Detail SFPR'!$A$5:$H$360,8,FALSE)</f>
        <v>0</v>
      </c>
      <c r="I355" s="5">
        <f>VLOOKUP(A355,'Detail SFPR'!$A$5:$I$360,9,FALSE)</f>
        <v>51597.010931994089</v>
      </c>
      <c r="J355" s="5">
        <f t="shared" si="21"/>
        <v>3006972.7747425577</v>
      </c>
      <c r="K355" s="5">
        <f>VLOOKUP(A355,'Detail SFPR'!$A$5:$M$361,13,FALSE)</f>
        <v>0</v>
      </c>
      <c r="L355" s="5">
        <f>VLOOKUP(A355,'Detail SFPR'!$A$5:$N$360,14,FALSE)</f>
        <v>94787.064400000003</v>
      </c>
      <c r="M355" s="5">
        <f>VLOOKUP(A355,'Detail SFPR'!$A$5:$T$360,20,FALSE)</f>
        <v>0</v>
      </c>
      <c r="N355" s="5">
        <f>VLOOKUP(A355,'Detail SFPR'!$A$5:$U$360,21,FALSE)</f>
        <v>9478.7064399999999</v>
      </c>
      <c r="O355" s="5">
        <f>VLOOKUP(A355,'Detail SFPR'!$A$5:$V$361,22,FALSE)</f>
        <v>231962.4774578902</v>
      </c>
      <c r="P355" s="5">
        <f t="shared" si="23"/>
        <v>3343201.0230404478</v>
      </c>
      <c r="Q355" s="5">
        <f>VLOOKUP(A355,QualitySupport!$A$5:$I$360,9,FALSE)</f>
        <v>0</v>
      </c>
      <c r="R355" s="5">
        <v>0</v>
      </c>
      <c r="S355" s="5">
        <v>0</v>
      </c>
      <c r="T355" s="5">
        <f t="shared" si="20"/>
        <v>0</v>
      </c>
      <c r="U355" s="5">
        <f t="shared" ref="U355:U359" si="24">P355+T355</f>
        <v>3343201.0230404478</v>
      </c>
      <c r="V355" s="5">
        <v>0</v>
      </c>
    </row>
    <row r="356" spans="1:22">
      <c r="A356" t="s">
        <v>768</v>
      </c>
      <c r="B356" t="s">
        <v>2030</v>
      </c>
      <c r="C356" t="s">
        <v>90</v>
      </c>
      <c r="D356" s="12" t="s">
        <v>1070</v>
      </c>
      <c r="E356" s="5">
        <f>VLOOKUP(A356,'Detail SFPR'!$A$5:$E$360,5,FALSE)</f>
        <v>419059.97819276911</v>
      </c>
      <c r="F356" s="5">
        <f>VLOOKUP(A356,'Detail SFPR'!$A$5:$F$360,6,FALSE)</f>
        <v>46046.86</v>
      </c>
      <c r="G356" s="5">
        <f>VLOOKUP(A356,'Detail SFPR'!$A$5:$G$360,7,FALSE)</f>
        <v>23895.995837067072</v>
      </c>
      <c r="H356" s="5">
        <f>VLOOKUP(A356,'Detail SFPR'!$A$5:$H$360,8,FALSE)</f>
        <v>0</v>
      </c>
      <c r="I356" s="5">
        <f>VLOOKUP(A356,'Detail SFPR'!$A$5:$I$360,9,FALSE)</f>
        <v>0</v>
      </c>
      <c r="J356" s="5">
        <f t="shared" si="21"/>
        <v>489002.83402983617</v>
      </c>
      <c r="K356" s="5">
        <f>VLOOKUP(A356,'Detail SFPR'!$A$5:$M$361,13,FALSE)</f>
        <v>0</v>
      </c>
      <c r="L356" s="5">
        <f>VLOOKUP(A356,'Detail SFPR'!$A$5:$N$360,14,FALSE)</f>
        <v>21887.4656</v>
      </c>
      <c r="M356" s="5">
        <f>VLOOKUP(A356,'Detail SFPR'!$A$5:$T$360,20,FALSE)</f>
        <v>0</v>
      </c>
      <c r="N356" s="5">
        <f>VLOOKUP(A356,'Detail SFPR'!$A$5:$U$360,21,FALSE)</f>
        <v>2188.74656</v>
      </c>
      <c r="O356" s="5">
        <f>VLOOKUP(A356,'Detail SFPR'!$A$5:$V$361,22,FALSE)</f>
        <v>53562.907322724801</v>
      </c>
      <c r="P356" s="5">
        <f t="shared" si="23"/>
        <v>566641.95351256093</v>
      </c>
      <c r="Q356" s="5">
        <f>VLOOKUP(A356,QualitySupport!$A$5:$I$360,9,FALSE)</f>
        <v>0</v>
      </c>
      <c r="R356" s="5">
        <v>0</v>
      </c>
      <c r="S356" s="5">
        <v>0</v>
      </c>
      <c r="T356" s="5">
        <f t="shared" si="20"/>
        <v>0</v>
      </c>
      <c r="U356" s="5">
        <f t="shared" si="24"/>
        <v>566641.95351256093</v>
      </c>
      <c r="V356" s="5">
        <v>0</v>
      </c>
    </row>
    <row r="357" spans="1:22">
      <c r="A357" t="s">
        <v>770</v>
      </c>
      <c r="B357" t="s">
        <v>2031</v>
      </c>
      <c r="C357" t="s">
        <v>80</v>
      </c>
      <c r="D357" s="12" t="s">
        <v>1070</v>
      </c>
      <c r="E357" s="5">
        <f>VLOOKUP(A357,'Detail SFPR'!$A$5:$E$360,5,FALSE)</f>
        <v>743062.85701484792</v>
      </c>
      <c r="F357" s="5">
        <f>VLOOKUP(A357,'Detail SFPR'!$A$5:$F$360,6,FALSE)</f>
        <v>53326.49</v>
      </c>
      <c r="G357" s="5">
        <f>VLOOKUP(A357,'Detail SFPR'!$A$5:$G$360,7,FALSE)</f>
        <v>134955.82113285642</v>
      </c>
      <c r="H357" s="5">
        <f>VLOOKUP(A357,'Detail SFPR'!$A$5:$H$360,8,FALSE)</f>
        <v>192.81337582374402</v>
      </c>
      <c r="I357" s="5">
        <f>VLOOKUP(A357,'Detail SFPR'!$A$5:$I$360,9,FALSE)</f>
        <v>489871.97349575849</v>
      </c>
      <c r="J357" s="5">
        <f t="shared" si="21"/>
        <v>1421409.9550192866</v>
      </c>
      <c r="K357" s="5">
        <f>VLOOKUP(A357,'Detail SFPR'!$A$5:$M$361,13,FALSE)</f>
        <v>58835.920000000006</v>
      </c>
      <c r="L357" s="5">
        <f>VLOOKUP(A357,'Detail SFPR'!$A$5:$N$360,14,FALSE)</f>
        <v>36329.309200000003</v>
      </c>
      <c r="M357" s="5">
        <f>VLOOKUP(A357,'Detail SFPR'!$A$5:$T$360,20,FALSE)</f>
        <v>0</v>
      </c>
      <c r="N357" s="5">
        <f>VLOOKUP(A357,'Detail SFPR'!$A$5:$U$360,21,FALSE)</f>
        <v>3632.9309199999998</v>
      </c>
      <c r="O357" s="5">
        <f>VLOOKUP(A357,'Detail SFPR'!$A$5:$V$361,22,FALSE)</f>
        <v>88904.921992348609</v>
      </c>
      <c r="P357" s="5">
        <f t="shared" si="23"/>
        <v>1609113.037131635</v>
      </c>
      <c r="Q357" s="5">
        <f>VLOOKUP(A357,QualitySupport!$A$5:$I$360,9,FALSE)</f>
        <v>0</v>
      </c>
      <c r="R357" s="5">
        <v>0</v>
      </c>
      <c r="S357" s="5">
        <v>0</v>
      </c>
      <c r="T357" s="5">
        <f t="shared" si="20"/>
        <v>0</v>
      </c>
      <c r="U357" s="5">
        <f t="shared" si="24"/>
        <v>1609113.037131635</v>
      </c>
      <c r="V357" s="5">
        <v>0</v>
      </c>
    </row>
    <row r="358" spans="1:22">
      <c r="A358" t="s">
        <v>772</v>
      </c>
      <c r="B358" t="s">
        <v>773</v>
      </c>
      <c r="C358" t="s">
        <v>80</v>
      </c>
      <c r="D358" s="12" t="s">
        <v>1070</v>
      </c>
      <c r="E358" s="5">
        <f>VLOOKUP(A358,'Detail SFPR'!$A$5:$E$360,5,FALSE)</f>
        <v>954552.65553277812</v>
      </c>
      <c r="F358" s="5">
        <f>VLOOKUP(A358,'Detail SFPR'!$A$5:$F$360,6,FALSE)</f>
        <v>192752.87</v>
      </c>
      <c r="G358" s="5">
        <f>VLOOKUP(A358,'Detail SFPR'!$A$5:$G$360,7,FALSE)</f>
        <v>182340.08908357649</v>
      </c>
      <c r="H358" s="5">
        <f>VLOOKUP(A358,'Detail SFPR'!$A$5:$H$360,8,FALSE)</f>
        <v>0</v>
      </c>
      <c r="I358" s="5">
        <f>VLOOKUP(A358,'Detail SFPR'!$A$5:$I$360,9,FALSE)</f>
        <v>678391.16017299611</v>
      </c>
      <c r="J358" s="5">
        <f t="shared" si="21"/>
        <v>2008036.7747893508</v>
      </c>
      <c r="K358" s="5">
        <f>VLOOKUP(A358,'Detail SFPR'!$A$5:$M$361,13,FALSE)</f>
        <v>0</v>
      </c>
      <c r="L358" s="5">
        <f>VLOOKUP(A358,'Detail SFPR'!$A$5:$N$360,14,FALSE)</f>
        <v>49084.874000000003</v>
      </c>
      <c r="M358" s="5">
        <f>VLOOKUP(A358,'Detail SFPR'!$A$5:$T$360,20,FALSE)</f>
        <v>0</v>
      </c>
      <c r="N358" s="5">
        <f>VLOOKUP(A358,'Detail SFPR'!$A$5:$U$360,21,FALSE)</f>
        <v>4908.4874</v>
      </c>
      <c r="O358" s="5">
        <f>VLOOKUP(A358,'Detail SFPR'!$A$5:$V$361,22,FALSE)</f>
        <v>120120.28277086702</v>
      </c>
      <c r="P358" s="5">
        <f t="shared" si="23"/>
        <v>2182150.4189602179</v>
      </c>
      <c r="Q358" s="5">
        <f>VLOOKUP(A358,QualitySupport!$A$5:$I$360,9,FALSE)</f>
        <v>0</v>
      </c>
      <c r="R358" s="5">
        <v>0</v>
      </c>
      <c r="S358" s="5">
        <v>0</v>
      </c>
      <c r="T358" s="5">
        <f t="shared" si="20"/>
        <v>0</v>
      </c>
      <c r="U358" s="5">
        <f t="shared" si="24"/>
        <v>2182150.4189602179</v>
      </c>
      <c r="V358" s="5">
        <v>0</v>
      </c>
    </row>
    <row r="359" spans="1:22">
      <c r="A359" t="s">
        <v>2810</v>
      </c>
      <c r="B359" t="s">
        <v>2811</v>
      </c>
      <c r="D359" s="12" t="s">
        <v>1070</v>
      </c>
      <c r="E359" s="5">
        <f>VLOOKUP(A359,'Detail SFPR'!$A$5:$E$360,5,FALSE)</f>
        <v>351657.07028113765</v>
      </c>
      <c r="F359" s="5">
        <f>VLOOKUP(A359,'Detail SFPR'!$A$5:$F$360,6,FALSE)</f>
        <v>83170.429999999993</v>
      </c>
      <c r="G359" s="5">
        <f>VLOOKUP(A359,'Detail SFPR'!$A$5:$G$360,7,FALSE)</f>
        <v>23582.220913329224</v>
      </c>
      <c r="H359" s="5">
        <f>VLOOKUP(A359,'Detail SFPR'!$A$5:$H$360,8,FALSE)</f>
        <v>0</v>
      </c>
      <c r="I359" s="5">
        <f>VLOOKUP(A359,'Detail SFPR'!$A$5:$I$360,9,FALSE)</f>
        <v>0</v>
      </c>
      <c r="J359" s="5">
        <f t="shared" si="21"/>
        <v>458409.72119446687</v>
      </c>
      <c r="K359" s="5">
        <f>VLOOKUP(A359,'Detail SFPR'!$A$5:$M$361,13,FALSE)</f>
        <v>0</v>
      </c>
      <c r="L359" s="5">
        <f>VLOOKUP(A359,'Detail SFPR'!$A$5:$N$360,14,FALSE)</f>
        <v>18315.385599999998</v>
      </c>
      <c r="M359" s="5">
        <f>VLOOKUP(A359,'Detail SFPR'!$A$5:$T$360,20,FALSE)</f>
        <v>0</v>
      </c>
      <c r="N359" s="5">
        <f>VLOOKUP(A359,'Detail SFPR'!$A$5:$U$360,21,FALSE)</f>
        <v>1831.53856</v>
      </c>
      <c r="O359" s="5">
        <f>VLOOKUP(A359,'Detail SFPR'!$A$5:$V$361,22,FALSE)</f>
        <v>44821.329221084801</v>
      </c>
      <c r="P359" s="5">
        <f t="shared" si="23"/>
        <v>523377.97457555169</v>
      </c>
      <c r="Q359" s="5">
        <f>VLOOKUP(A359,QualitySupport!$A$5:$I$360,9,FALSE)</f>
        <v>0</v>
      </c>
      <c r="R359" s="5">
        <v>0</v>
      </c>
      <c r="S359" s="5">
        <v>0</v>
      </c>
      <c r="T359" s="5">
        <f t="shared" si="20"/>
        <v>0</v>
      </c>
      <c r="U359" s="5">
        <f t="shared" si="24"/>
        <v>523377.97457555169</v>
      </c>
      <c r="V359" s="5">
        <v>0</v>
      </c>
    </row>
    <row r="360" spans="1:22">
      <c r="E360" s="5"/>
      <c r="F360" s="5"/>
      <c r="G360" s="5"/>
      <c r="H360" s="5"/>
      <c r="I360" s="5"/>
      <c r="J360" s="5"/>
      <c r="K360" s="5"/>
      <c r="L360" s="5"/>
      <c r="M360" s="5"/>
      <c r="N360" s="5"/>
      <c r="O360" s="5"/>
      <c r="P360" s="5"/>
      <c r="Q360" s="5"/>
      <c r="R360" s="5"/>
      <c r="S360" s="5"/>
      <c r="T360" s="5"/>
      <c r="U360" s="5"/>
      <c r="V360" s="5"/>
    </row>
    <row r="361" spans="1:22">
      <c r="A361" s="115" t="s">
        <v>1821</v>
      </c>
      <c r="B361" t="s">
        <v>811</v>
      </c>
      <c r="C361" t="s">
        <v>2041</v>
      </c>
      <c r="E361" s="5">
        <f>SUM(E5:E360)</f>
        <v>1029830065.4164104</v>
      </c>
      <c r="F361" s="5">
        <f t="shared" ref="F361:V361" si="25">SUM(F5:F360)</f>
        <v>182235300.91821906</v>
      </c>
      <c r="G361" s="5">
        <f t="shared" si="25"/>
        <v>80517118.102974311</v>
      </c>
      <c r="H361" s="5">
        <f t="shared" si="25"/>
        <v>11389740.39312241</v>
      </c>
      <c r="I361" s="5">
        <f t="shared" si="25"/>
        <v>63374471.727730036</v>
      </c>
      <c r="J361" s="5">
        <f t="shared" si="25"/>
        <v>1367346696.5584564</v>
      </c>
      <c r="K361" s="5">
        <f t="shared" si="25"/>
        <v>12653734.34</v>
      </c>
      <c r="L361" s="5">
        <f t="shared" si="25"/>
        <v>34650906.262000009</v>
      </c>
      <c r="M361" s="5">
        <f t="shared" si="25"/>
        <v>1914864.7662724506</v>
      </c>
      <c r="N361" s="5">
        <f t="shared" si="25"/>
        <v>5068570.2056800006</v>
      </c>
      <c r="O361" s="5">
        <f t="shared" si="25"/>
        <v>90154999.043400005</v>
      </c>
      <c r="P361" s="5">
        <f t="shared" si="25"/>
        <v>1511789771.1758096</v>
      </c>
      <c r="Q361" s="5">
        <f t="shared" si="25"/>
        <v>0</v>
      </c>
      <c r="R361" s="5">
        <f t="shared" si="25"/>
        <v>0</v>
      </c>
      <c r="S361" s="5">
        <f t="shared" si="25"/>
        <v>0</v>
      </c>
      <c r="T361" s="5">
        <f t="shared" si="25"/>
        <v>0</v>
      </c>
      <c r="U361" s="5">
        <f t="shared" si="25"/>
        <v>1511789771.1758096</v>
      </c>
      <c r="V361" s="5">
        <f t="shared" si="25"/>
        <v>48647115.300000004</v>
      </c>
    </row>
  </sheetData>
  <autoFilter ref="A4:V361" xr:uid="{02A950C4-DDB0-4BE6-AAED-589D3934CF43}">
    <sortState xmlns:xlrd2="http://schemas.microsoft.com/office/spreadsheetml/2017/richdata2" ref="A5:V335">
      <sortCondition ref="V4"/>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21B7-3BE3-4759-8224-40C9DB9F533A}">
  <dimension ref="A1:R360"/>
  <sheetViews>
    <sheetView workbookViewId="0">
      <pane xSplit="3" ySplit="4" topLeftCell="D345" activePane="bottomRight" state="frozen"/>
      <selection pane="topRight" activeCell="D1" sqref="D1"/>
      <selection pane="bottomLeft" activeCell="A3" sqref="A3"/>
      <selection pane="bottomRight" activeCell="I360" sqref="I360"/>
    </sheetView>
  </sheetViews>
  <sheetFormatPr defaultRowHeight="14.4"/>
  <cols>
    <col min="1" max="1" width="7.5546875" bestFit="1" customWidth="1"/>
    <col min="2" max="2" width="46" bestFit="1" customWidth="1"/>
    <col min="3" max="3" width="13.109375" bestFit="1" customWidth="1"/>
    <col min="4" max="4" width="13.109375" style="12" customWidth="1"/>
    <col min="5" max="9" width="11.88671875" bestFit="1" customWidth="1"/>
    <col min="10" max="11" width="14.33203125" bestFit="1" customWidth="1"/>
    <col min="12" max="12" width="13.33203125" bestFit="1" customWidth="1"/>
    <col min="13" max="13" width="14.33203125" bestFit="1" customWidth="1"/>
    <col min="14" max="14" width="13.33203125" bestFit="1" customWidth="1"/>
    <col min="15" max="15" width="15.33203125" bestFit="1" customWidth="1"/>
    <col min="16" max="16" width="11.88671875" bestFit="1" customWidth="1"/>
    <col min="17" max="17" width="13.33203125" bestFit="1" customWidth="1"/>
    <col min="18" max="18" width="15.33203125" bestFit="1" customWidth="1"/>
  </cols>
  <sheetData>
    <row r="1" spans="1:18">
      <c r="B1" s="10"/>
      <c r="C1" s="5"/>
      <c r="D1" s="116"/>
      <c r="F1" s="10" t="s">
        <v>892</v>
      </c>
      <c r="G1" s="90">
        <f>'Detailed SFPR '!L12</f>
        <v>9855.6200000000008</v>
      </c>
      <c r="I1" t="s">
        <v>853</v>
      </c>
      <c r="J1" t="s">
        <v>854</v>
      </c>
      <c r="K1" t="s">
        <v>855</v>
      </c>
      <c r="L1" t="s">
        <v>856</v>
      </c>
      <c r="M1" t="s">
        <v>857</v>
      </c>
      <c r="O1" t="s">
        <v>893</v>
      </c>
    </row>
    <row r="2" spans="1:18">
      <c r="I2" s="89">
        <v>0.623</v>
      </c>
      <c r="J2" s="89">
        <v>0.59050000000000002</v>
      </c>
      <c r="K2" s="89">
        <v>0.21540000000000001</v>
      </c>
      <c r="L2" s="89">
        <v>0.183</v>
      </c>
      <c r="M2" s="89">
        <v>0.157</v>
      </c>
      <c r="O2" s="89">
        <v>2.9399999999999999E-2</v>
      </c>
    </row>
    <row r="4" spans="1:18" s="4" customFormat="1" ht="43.2">
      <c r="A4" s="4" t="s">
        <v>55</v>
      </c>
      <c r="B4" s="4" t="s">
        <v>56</v>
      </c>
      <c r="C4" s="4" t="s">
        <v>57</v>
      </c>
      <c r="D4" s="3" t="s">
        <v>58</v>
      </c>
      <c r="E4" s="3" t="s">
        <v>894</v>
      </c>
      <c r="F4" s="3" t="s">
        <v>895</v>
      </c>
      <c r="G4" s="3" t="s">
        <v>896</v>
      </c>
      <c r="H4" s="3" t="s">
        <v>897</v>
      </c>
      <c r="I4" s="3" t="s">
        <v>898</v>
      </c>
      <c r="J4" s="3" t="s">
        <v>899</v>
      </c>
      <c r="K4" s="3" t="s">
        <v>900</v>
      </c>
      <c r="L4" s="3" t="s">
        <v>901</v>
      </c>
      <c r="M4" s="3" t="s">
        <v>902</v>
      </c>
      <c r="N4" s="3" t="s">
        <v>903</v>
      </c>
      <c r="O4" s="3" t="s">
        <v>904</v>
      </c>
      <c r="P4" s="3" t="s">
        <v>905</v>
      </c>
      <c r="Q4" s="13" t="s">
        <v>906</v>
      </c>
      <c r="R4" s="3" t="s">
        <v>907</v>
      </c>
    </row>
    <row r="5" spans="1:18">
      <c r="A5" t="s">
        <v>66</v>
      </c>
      <c r="B5" t="s">
        <v>67</v>
      </c>
      <c r="C5" t="s">
        <v>68</v>
      </c>
      <c r="D5" s="12" t="s">
        <v>1070</v>
      </c>
      <c r="E5" s="1">
        <f>VLOOKUP(A5,'ADM Data'!$A$2:$Y$357,21,FALSE)</f>
        <v>0</v>
      </c>
      <c r="F5" s="1">
        <f>VLOOKUP(A5,'ADM Data'!$A$2:$Y$357,22,FALSE)</f>
        <v>0</v>
      </c>
      <c r="G5" s="1">
        <f>VLOOKUP(A5,'ADM Data'!$A$2:$Y$357,23,FALSE)</f>
        <v>26.236937000000001</v>
      </c>
      <c r="H5" s="1">
        <f>VLOOKUP(A5,'ADM Data'!$A$2:$Y$357,24,FALSE)</f>
        <v>0</v>
      </c>
      <c r="I5" s="1">
        <f>VLOOKUP(A5,'ADM Data'!$A$2:$Y$357,25,FALSE)</f>
        <v>0</v>
      </c>
      <c r="J5" s="5">
        <f t="shared" ref="J5:J68" si="0">E5*$I$2*$G$1</f>
        <v>0</v>
      </c>
      <c r="K5" s="5">
        <f t="shared" ref="K5:K68" si="1">F5*$J$2*$G$1</f>
        <v>0</v>
      </c>
      <c r="L5" s="5">
        <f t="shared" ref="L5:L68" si="2">G5*$K$2*$G$1</f>
        <v>55698.407935141484</v>
      </c>
      <c r="M5" s="5">
        <f t="shared" ref="M5:M68" si="3">H5*$L$2*$G$1</f>
        <v>0</v>
      </c>
      <c r="N5" s="5">
        <f t="shared" ref="N5:N68" si="4">I5*$M$2*$G$1</f>
        <v>0</v>
      </c>
      <c r="O5" s="5">
        <f t="shared" ref="O5:O68" si="5">J5+K5+L5+M5+N5</f>
        <v>55698.407935141484</v>
      </c>
      <c r="P5" s="1">
        <f t="shared" ref="P5:P68" si="6">E5+F5+G5+H5+I5</f>
        <v>26.236937000000001</v>
      </c>
      <c r="Q5" s="5">
        <f t="shared" ref="Q5:Q68" si="7">P5*$O$2*$G$1</f>
        <v>7602.2896624566365</v>
      </c>
      <c r="R5" s="5">
        <f t="shared" ref="R5:R68" si="8">O5+Q5</f>
        <v>63300.697597598119</v>
      </c>
    </row>
    <row r="6" spans="1:18">
      <c r="A6" t="s">
        <v>70</v>
      </c>
      <c r="B6" t="s">
        <v>71</v>
      </c>
      <c r="C6" t="s">
        <v>72</v>
      </c>
      <c r="D6" s="12" t="s">
        <v>1070</v>
      </c>
      <c r="E6" s="1">
        <f>VLOOKUP(A6,'ADM Data'!$A$2:$Y$357,21,FALSE)</f>
        <v>0</v>
      </c>
      <c r="F6" s="1">
        <f>VLOOKUP(A6,'ADM Data'!$A$2:$Y$357,22,FALSE)</f>
        <v>0</v>
      </c>
      <c r="G6" s="1">
        <f>VLOOKUP(A6,'ADM Data'!$A$2:$Y$357,23,FALSE)</f>
        <v>0</v>
      </c>
      <c r="H6" s="1">
        <f>VLOOKUP(A6,'ADM Data'!$A$2:$Y$357,24,FALSE)</f>
        <v>0</v>
      </c>
      <c r="I6" s="1">
        <f>VLOOKUP(A6,'ADM Data'!$A$2:$Y$357,25,FALSE)</f>
        <v>0</v>
      </c>
      <c r="J6" s="5">
        <f t="shared" si="0"/>
        <v>0</v>
      </c>
      <c r="K6" s="5">
        <f t="shared" si="1"/>
        <v>0</v>
      </c>
      <c r="L6" s="5">
        <f t="shared" si="2"/>
        <v>0</v>
      </c>
      <c r="M6" s="5">
        <f t="shared" si="3"/>
        <v>0</v>
      </c>
      <c r="N6" s="5">
        <f t="shared" si="4"/>
        <v>0</v>
      </c>
      <c r="O6" s="5">
        <f t="shared" si="5"/>
        <v>0</v>
      </c>
      <c r="P6" s="1">
        <f t="shared" si="6"/>
        <v>0</v>
      </c>
      <c r="Q6" s="5">
        <f t="shared" si="7"/>
        <v>0</v>
      </c>
      <c r="R6" s="5">
        <f t="shared" si="8"/>
        <v>0</v>
      </c>
    </row>
    <row r="7" spans="1:18">
      <c r="A7" t="s">
        <v>73</v>
      </c>
      <c r="B7" t="s">
        <v>74</v>
      </c>
      <c r="C7" t="s">
        <v>75</v>
      </c>
      <c r="D7" s="12" t="s">
        <v>1070</v>
      </c>
      <c r="E7" s="1">
        <f>VLOOKUP(A7,'ADM Data'!$A$2:$Y$357,21,FALSE)</f>
        <v>0</v>
      </c>
      <c r="F7" s="1">
        <f>VLOOKUP(A7,'ADM Data'!$A$2:$Y$357,22,FALSE)</f>
        <v>0</v>
      </c>
      <c r="G7" s="1">
        <f>VLOOKUP(A7,'ADM Data'!$A$2:$Y$357,23,FALSE)</f>
        <v>0</v>
      </c>
      <c r="H7" s="1">
        <f>VLOOKUP(A7,'ADM Data'!$A$2:$Y$357,24,FALSE)</f>
        <v>0</v>
      </c>
      <c r="I7" s="1">
        <f>VLOOKUP(A7,'ADM Data'!$A$2:$Y$357,25,FALSE)</f>
        <v>0</v>
      </c>
      <c r="J7" s="5">
        <f t="shared" si="0"/>
        <v>0</v>
      </c>
      <c r="K7" s="5">
        <f t="shared" si="1"/>
        <v>0</v>
      </c>
      <c r="L7" s="5">
        <f t="shared" si="2"/>
        <v>0</v>
      </c>
      <c r="M7" s="5">
        <f t="shared" si="3"/>
        <v>0</v>
      </c>
      <c r="N7" s="5">
        <f t="shared" si="4"/>
        <v>0</v>
      </c>
      <c r="O7" s="5">
        <f t="shared" si="5"/>
        <v>0</v>
      </c>
      <c r="P7" s="1">
        <f t="shared" si="6"/>
        <v>0</v>
      </c>
      <c r="Q7" s="5">
        <f t="shared" si="7"/>
        <v>0</v>
      </c>
      <c r="R7" s="5">
        <f t="shared" si="8"/>
        <v>0</v>
      </c>
    </row>
    <row r="8" spans="1:18">
      <c r="A8" t="s">
        <v>76</v>
      </c>
      <c r="B8" t="s">
        <v>77</v>
      </c>
      <c r="C8" t="s">
        <v>68</v>
      </c>
      <c r="D8" s="12" t="s">
        <v>1070</v>
      </c>
      <c r="E8" s="1">
        <f>VLOOKUP(A8,'ADM Data'!$A$2:$Y$357,21,FALSE)</f>
        <v>0</v>
      </c>
      <c r="F8" s="1">
        <f>VLOOKUP(A8,'ADM Data'!$A$2:$Y$357,22,FALSE)</f>
        <v>0</v>
      </c>
      <c r="G8" s="1">
        <f>VLOOKUP(A8,'ADM Data'!$A$2:$Y$357,23,FALSE)</f>
        <v>0</v>
      </c>
      <c r="H8" s="1">
        <f>VLOOKUP(A8,'ADM Data'!$A$2:$Y$357,24,FALSE)</f>
        <v>0</v>
      </c>
      <c r="I8" s="1">
        <f>VLOOKUP(A8,'ADM Data'!$A$2:$Y$357,25,FALSE)</f>
        <v>0</v>
      </c>
      <c r="J8" s="5">
        <f t="shared" si="0"/>
        <v>0</v>
      </c>
      <c r="K8" s="5">
        <f t="shared" si="1"/>
        <v>0</v>
      </c>
      <c r="L8" s="5">
        <f t="shared" si="2"/>
        <v>0</v>
      </c>
      <c r="M8" s="5">
        <f t="shared" si="3"/>
        <v>0</v>
      </c>
      <c r="N8" s="5">
        <f t="shared" si="4"/>
        <v>0</v>
      </c>
      <c r="O8" s="5">
        <f t="shared" si="5"/>
        <v>0</v>
      </c>
      <c r="P8" s="1">
        <f t="shared" si="6"/>
        <v>0</v>
      </c>
      <c r="Q8" s="5">
        <f t="shared" si="7"/>
        <v>0</v>
      </c>
      <c r="R8" s="5">
        <f t="shared" si="8"/>
        <v>0</v>
      </c>
    </row>
    <row r="9" spans="1:18">
      <c r="A9" t="s">
        <v>78</v>
      </c>
      <c r="B9" t="s">
        <v>1822</v>
      </c>
      <c r="C9" t="s">
        <v>93</v>
      </c>
      <c r="D9" s="12" t="s">
        <v>1823</v>
      </c>
      <c r="E9" s="1">
        <f>VLOOKUP(A9,'ADM Data'!$A$2:$Y$357,21,FALSE)</f>
        <v>11.116463</v>
      </c>
      <c r="F9" s="1">
        <f>VLOOKUP(A9,'ADM Data'!$A$2:$Y$357,22,FALSE)</f>
        <v>6.0072929999999998</v>
      </c>
      <c r="G9" s="1">
        <f>VLOOKUP(A9,'ADM Data'!$A$2:$Y$357,23,FALSE)</f>
        <v>0</v>
      </c>
      <c r="H9" s="1">
        <f>VLOOKUP(A9,'ADM Data'!$A$2:$Y$357,24,FALSE)</f>
        <v>0</v>
      </c>
      <c r="I9" s="1">
        <f>VLOOKUP(A9,'ADM Data'!$A$2:$Y$357,25,FALSE)</f>
        <v>90.115351000000004</v>
      </c>
      <c r="J9" s="5">
        <f t="shared" si="0"/>
        <v>68255.652649893382</v>
      </c>
      <c r="K9" s="5">
        <f t="shared" si="1"/>
        <v>34960.905050147732</v>
      </c>
      <c r="L9" s="5">
        <f t="shared" si="2"/>
        <v>0</v>
      </c>
      <c r="M9" s="5">
        <f t="shared" si="3"/>
        <v>0</v>
      </c>
      <c r="N9" s="5">
        <f t="shared" si="4"/>
        <v>139438.39693275135</v>
      </c>
      <c r="O9" s="5">
        <f t="shared" si="5"/>
        <v>242654.95463279245</v>
      </c>
      <c r="P9" s="1">
        <f t="shared" si="6"/>
        <v>107.239107</v>
      </c>
      <c r="Q9" s="5">
        <f t="shared" si="7"/>
        <v>31073.091899301398</v>
      </c>
      <c r="R9" s="5">
        <f t="shared" si="8"/>
        <v>273728.04653209384</v>
      </c>
    </row>
    <row r="10" spans="1:18">
      <c r="A10" t="s">
        <v>82</v>
      </c>
      <c r="B10" t="s">
        <v>1824</v>
      </c>
      <c r="C10" t="s">
        <v>84</v>
      </c>
      <c r="D10" s="12" t="s">
        <v>1823</v>
      </c>
      <c r="E10" s="1">
        <f>VLOOKUP(A10,'ADM Data'!$A$2:$Y$357,21,FALSE)</f>
        <v>1.7308859999999999</v>
      </c>
      <c r="F10" s="1">
        <f>VLOOKUP(A10,'ADM Data'!$A$2:$Y$357,22,FALSE)</f>
        <v>0</v>
      </c>
      <c r="G10" s="1">
        <f>VLOOKUP(A10,'ADM Data'!$A$2:$Y$357,23,FALSE)</f>
        <v>0</v>
      </c>
      <c r="H10" s="1">
        <f>VLOOKUP(A10,'ADM Data'!$A$2:$Y$357,24,FALSE)</f>
        <v>0</v>
      </c>
      <c r="I10" s="1">
        <f>VLOOKUP(A10,'ADM Data'!$A$2:$Y$357,25,FALSE)</f>
        <v>0</v>
      </c>
      <c r="J10" s="5">
        <f t="shared" si="0"/>
        <v>10627.72876521636</v>
      </c>
      <c r="K10" s="5">
        <f t="shared" si="1"/>
        <v>0</v>
      </c>
      <c r="L10" s="5">
        <f t="shared" si="2"/>
        <v>0</v>
      </c>
      <c r="M10" s="5">
        <f t="shared" si="3"/>
        <v>0</v>
      </c>
      <c r="N10" s="5">
        <f t="shared" si="4"/>
        <v>0</v>
      </c>
      <c r="O10" s="5">
        <f t="shared" si="5"/>
        <v>10627.72876521636</v>
      </c>
      <c r="P10" s="1">
        <f t="shared" si="6"/>
        <v>1.7308859999999999</v>
      </c>
      <c r="Q10" s="5">
        <f t="shared" si="7"/>
        <v>501.53326757200801</v>
      </c>
      <c r="R10" s="5">
        <f t="shared" si="8"/>
        <v>11129.262032788367</v>
      </c>
    </row>
    <row r="11" spans="1:18">
      <c r="A11" t="s">
        <v>85</v>
      </c>
      <c r="B11" t="s">
        <v>86</v>
      </c>
      <c r="C11" t="s">
        <v>87</v>
      </c>
      <c r="D11" s="12" t="s">
        <v>1823</v>
      </c>
      <c r="E11" s="1">
        <f>VLOOKUP(A11,'ADM Data'!$A$2:$Y$357,21,FALSE)</f>
        <v>0</v>
      </c>
      <c r="F11" s="1">
        <f>VLOOKUP(A11,'ADM Data'!$A$2:$Y$357,22,FALSE)</f>
        <v>0</v>
      </c>
      <c r="G11" s="1">
        <f>VLOOKUP(A11,'ADM Data'!$A$2:$Y$357,23,FALSE)</f>
        <v>0</v>
      </c>
      <c r="H11" s="1">
        <f>VLOOKUP(A11,'ADM Data'!$A$2:$Y$357,24,FALSE)</f>
        <v>0</v>
      </c>
      <c r="I11" s="1">
        <f>VLOOKUP(A11,'ADM Data'!$A$2:$Y$357,25,FALSE)</f>
        <v>0</v>
      </c>
      <c r="J11" s="5">
        <f t="shared" si="0"/>
        <v>0</v>
      </c>
      <c r="K11" s="5">
        <f t="shared" si="1"/>
        <v>0</v>
      </c>
      <c r="L11" s="5">
        <f t="shared" si="2"/>
        <v>0</v>
      </c>
      <c r="M11" s="5">
        <f t="shared" si="3"/>
        <v>0</v>
      </c>
      <c r="N11" s="5">
        <f t="shared" si="4"/>
        <v>0</v>
      </c>
      <c r="O11" s="5">
        <f t="shared" si="5"/>
        <v>0</v>
      </c>
      <c r="P11" s="1">
        <f t="shared" si="6"/>
        <v>0</v>
      </c>
      <c r="Q11" s="5">
        <f t="shared" si="7"/>
        <v>0</v>
      </c>
      <c r="R11" s="5">
        <f t="shared" si="8"/>
        <v>0</v>
      </c>
    </row>
    <row r="12" spans="1:18">
      <c r="A12" t="s">
        <v>88</v>
      </c>
      <c r="B12" t="s">
        <v>1825</v>
      </c>
      <c r="C12" t="s">
        <v>1512</v>
      </c>
      <c r="D12" s="12" t="s">
        <v>1823</v>
      </c>
      <c r="E12" s="1">
        <f>VLOOKUP(A12,'ADM Data'!$A$2:$Y$357,21,FALSE)</f>
        <v>9.6042249999999996</v>
      </c>
      <c r="F12" s="1">
        <f>VLOOKUP(A12,'ADM Data'!$A$2:$Y$357,22,FALSE)</f>
        <v>3.1979860000000002</v>
      </c>
      <c r="G12" s="1">
        <f>VLOOKUP(A12,'ADM Data'!$A$2:$Y$357,23,FALSE)</f>
        <v>56.302475999999999</v>
      </c>
      <c r="H12" s="1">
        <f>VLOOKUP(A12,'ADM Data'!$A$2:$Y$357,24,FALSE)</f>
        <v>0.14854999999999999</v>
      </c>
      <c r="I12" s="1">
        <f>VLOOKUP(A12,'ADM Data'!$A$2:$Y$357,25,FALSE)</f>
        <v>0</v>
      </c>
      <c r="J12" s="5">
        <f t="shared" si="0"/>
        <v>58970.433812573501</v>
      </c>
      <c r="K12" s="5">
        <f t="shared" si="1"/>
        <v>18611.458588369464</v>
      </c>
      <c r="L12" s="5">
        <f t="shared" si="2"/>
        <v>119524.55715415685</v>
      </c>
      <c r="M12" s="5">
        <f t="shared" si="3"/>
        <v>267.92158023299999</v>
      </c>
      <c r="N12" s="5">
        <f t="shared" si="4"/>
        <v>0</v>
      </c>
      <c r="O12" s="5">
        <f t="shared" si="5"/>
        <v>197374.37113533283</v>
      </c>
      <c r="P12" s="1">
        <f t="shared" si="6"/>
        <v>69.253236999999999</v>
      </c>
      <c r="Q12" s="5">
        <f t="shared" si="7"/>
        <v>20066.487476673035</v>
      </c>
      <c r="R12" s="5">
        <f t="shared" si="8"/>
        <v>217440.85861200586</v>
      </c>
    </row>
    <row r="13" spans="1:18">
      <c r="A13" t="s">
        <v>96</v>
      </c>
      <c r="B13" t="s">
        <v>1828</v>
      </c>
      <c r="C13" t="s">
        <v>98</v>
      </c>
      <c r="D13" s="12" t="s">
        <v>1070</v>
      </c>
      <c r="E13" s="1">
        <f>VLOOKUP(A13,'ADM Data'!$A$2:$Y$357,21,FALSE)</f>
        <v>0</v>
      </c>
      <c r="F13" s="1">
        <f>VLOOKUP(A13,'ADM Data'!$A$2:$Y$357,22,FALSE)</f>
        <v>0</v>
      </c>
      <c r="G13" s="1">
        <f>VLOOKUP(A13,'ADM Data'!$A$2:$Y$357,23,FALSE)</f>
        <v>0</v>
      </c>
      <c r="H13" s="1">
        <f>VLOOKUP(A13,'ADM Data'!$A$2:$Y$357,24,FALSE)</f>
        <v>0</v>
      </c>
      <c r="I13" s="1">
        <f>VLOOKUP(A13,'ADM Data'!$A$2:$Y$357,25,FALSE)</f>
        <v>0</v>
      </c>
      <c r="J13" s="5">
        <f t="shared" si="0"/>
        <v>0</v>
      </c>
      <c r="K13" s="5">
        <f t="shared" si="1"/>
        <v>0</v>
      </c>
      <c r="L13" s="5">
        <f t="shared" si="2"/>
        <v>0</v>
      </c>
      <c r="M13" s="5">
        <f t="shared" si="3"/>
        <v>0</v>
      </c>
      <c r="N13" s="5">
        <f t="shared" si="4"/>
        <v>0</v>
      </c>
      <c r="O13" s="5">
        <f t="shared" si="5"/>
        <v>0</v>
      </c>
      <c r="P13" s="1">
        <f t="shared" si="6"/>
        <v>0</v>
      </c>
      <c r="Q13" s="5">
        <f t="shared" si="7"/>
        <v>0</v>
      </c>
      <c r="R13" s="5">
        <f t="shared" si="8"/>
        <v>0</v>
      </c>
    </row>
    <row r="14" spans="1:18">
      <c r="A14" t="s">
        <v>99</v>
      </c>
      <c r="B14" t="s">
        <v>1829</v>
      </c>
      <c r="C14" t="s">
        <v>101</v>
      </c>
      <c r="D14" s="12" t="s">
        <v>1070</v>
      </c>
      <c r="E14" s="1">
        <f>VLOOKUP(A14,'ADM Data'!$A$2:$Y$357,21,FALSE)</f>
        <v>0</v>
      </c>
      <c r="F14" s="1">
        <f>VLOOKUP(A14,'ADM Data'!$A$2:$Y$357,22,FALSE)</f>
        <v>0</v>
      </c>
      <c r="G14" s="1">
        <f>VLOOKUP(A14,'ADM Data'!$A$2:$Y$357,23,FALSE)</f>
        <v>0</v>
      </c>
      <c r="H14" s="1">
        <f>VLOOKUP(A14,'ADM Data'!$A$2:$Y$357,24,FALSE)</f>
        <v>0</v>
      </c>
      <c r="I14" s="1">
        <f>VLOOKUP(A14,'ADM Data'!$A$2:$Y$357,25,FALSE)</f>
        <v>0</v>
      </c>
      <c r="J14" s="5">
        <f t="shared" si="0"/>
        <v>0</v>
      </c>
      <c r="K14" s="5">
        <f t="shared" si="1"/>
        <v>0</v>
      </c>
      <c r="L14" s="5">
        <f t="shared" si="2"/>
        <v>0</v>
      </c>
      <c r="M14" s="5">
        <f t="shared" si="3"/>
        <v>0</v>
      </c>
      <c r="N14" s="5">
        <f t="shared" si="4"/>
        <v>0</v>
      </c>
      <c r="O14" s="5">
        <f t="shared" si="5"/>
        <v>0</v>
      </c>
      <c r="P14" s="1">
        <f t="shared" si="6"/>
        <v>0</v>
      </c>
      <c r="Q14" s="5">
        <f t="shared" si="7"/>
        <v>0</v>
      </c>
      <c r="R14" s="5">
        <f t="shared" si="8"/>
        <v>0</v>
      </c>
    </row>
    <row r="15" spans="1:18">
      <c r="A15" t="s">
        <v>102</v>
      </c>
      <c r="B15" t="s">
        <v>103</v>
      </c>
      <c r="C15" t="s">
        <v>68</v>
      </c>
      <c r="D15" s="12" t="s">
        <v>1070</v>
      </c>
      <c r="E15" s="1">
        <f>VLOOKUP(A15,'ADM Data'!$A$2:$Y$357,21,FALSE)</f>
        <v>0</v>
      </c>
      <c r="F15" s="1">
        <f>VLOOKUP(A15,'ADM Data'!$A$2:$Y$357,22,FALSE)</f>
        <v>0</v>
      </c>
      <c r="G15" s="1">
        <f>VLOOKUP(A15,'ADM Data'!$A$2:$Y$357,23,FALSE)</f>
        <v>0</v>
      </c>
      <c r="H15" s="1">
        <f>VLOOKUP(A15,'ADM Data'!$A$2:$Y$357,24,FALSE)</f>
        <v>0</v>
      </c>
      <c r="I15" s="1">
        <f>VLOOKUP(A15,'ADM Data'!$A$2:$Y$357,25,FALSE)</f>
        <v>0</v>
      </c>
      <c r="J15" s="5">
        <f t="shared" si="0"/>
        <v>0</v>
      </c>
      <c r="K15" s="5">
        <f t="shared" si="1"/>
        <v>0</v>
      </c>
      <c r="L15" s="5">
        <f t="shared" si="2"/>
        <v>0</v>
      </c>
      <c r="M15" s="5">
        <f t="shared" si="3"/>
        <v>0</v>
      </c>
      <c r="N15" s="5">
        <f t="shared" si="4"/>
        <v>0</v>
      </c>
      <c r="O15" s="5">
        <f t="shared" si="5"/>
        <v>0</v>
      </c>
      <c r="P15" s="1">
        <f t="shared" si="6"/>
        <v>0</v>
      </c>
      <c r="Q15" s="5">
        <f t="shared" si="7"/>
        <v>0</v>
      </c>
      <c r="R15" s="5">
        <f t="shared" si="8"/>
        <v>0</v>
      </c>
    </row>
    <row r="16" spans="1:18">
      <c r="A16" t="s">
        <v>104</v>
      </c>
      <c r="B16" t="s">
        <v>2758</v>
      </c>
      <c r="C16" t="s">
        <v>80</v>
      </c>
      <c r="D16" s="12" t="s">
        <v>1070</v>
      </c>
      <c r="E16" s="1">
        <f>VLOOKUP(A16,'ADM Data'!$A$2:$Y$357,21,FALSE)</f>
        <v>0</v>
      </c>
      <c r="F16" s="1">
        <f>VLOOKUP(A16,'ADM Data'!$A$2:$Y$357,22,FALSE)</f>
        <v>0</v>
      </c>
      <c r="G16" s="1">
        <f>VLOOKUP(A16,'ADM Data'!$A$2:$Y$357,23,FALSE)</f>
        <v>0</v>
      </c>
      <c r="H16" s="1">
        <f>VLOOKUP(A16,'ADM Data'!$A$2:$Y$357,24,FALSE)</f>
        <v>0</v>
      </c>
      <c r="I16" s="1">
        <f>VLOOKUP(A16,'ADM Data'!$A$2:$Y$357,25,FALSE)</f>
        <v>0</v>
      </c>
      <c r="J16" s="5">
        <f t="shared" si="0"/>
        <v>0</v>
      </c>
      <c r="K16" s="5">
        <f t="shared" si="1"/>
        <v>0</v>
      </c>
      <c r="L16" s="5">
        <f t="shared" si="2"/>
        <v>0</v>
      </c>
      <c r="M16" s="5">
        <f t="shared" si="3"/>
        <v>0</v>
      </c>
      <c r="N16" s="5">
        <f t="shared" si="4"/>
        <v>0</v>
      </c>
      <c r="O16" s="5">
        <f t="shared" si="5"/>
        <v>0</v>
      </c>
      <c r="P16" s="1">
        <f t="shared" si="6"/>
        <v>0</v>
      </c>
      <c r="Q16" s="5">
        <f t="shared" si="7"/>
        <v>0</v>
      </c>
      <c r="R16" s="5">
        <f t="shared" si="8"/>
        <v>0</v>
      </c>
    </row>
    <row r="17" spans="1:18">
      <c r="A17" t="s">
        <v>106</v>
      </c>
      <c r="B17" t="s">
        <v>1831</v>
      </c>
      <c r="C17" t="s">
        <v>108</v>
      </c>
      <c r="D17" s="12" t="s">
        <v>1070</v>
      </c>
      <c r="E17" s="1">
        <f>VLOOKUP(A17,'ADM Data'!$A$2:$Y$357,21,FALSE)</f>
        <v>0</v>
      </c>
      <c r="F17" s="1">
        <f>VLOOKUP(A17,'ADM Data'!$A$2:$Y$357,22,FALSE)</f>
        <v>0</v>
      </c>
      <c r="G17" s="1">
        <f>VLOOKUP(A17,'ADM Data'!$A$2:$Y$357,23,FALSE)</f>
        <v>0</v>
      </c>
      <c r="H17" s="1">
        <f>VLOOKUP(A17,'ADM Data'!$A$2:$Y$357,24,FALSE)</f>
        <v>0</v>
      </c>
      <c r="I17" s="1">
        <f>VLOOKUP(A17,'ADM Data'!$A$2:$Y$357,25,FALSE)</f>
        <v>0</v>
      </c>
      <c r="J17" s="5">
        <f t="shared" si="0"/>
        <v>0</v>
      </c>
      <c r="K17" s="5">
        <f t="shared" si="1"/>
        <v>0</v>
      </c>
      <c r="L17" s="5">
        <f t="shared" si="2"/>
        <v>0</v>
      </c>
      <c r="M17" s="5">
        <f t="shared" si="3"/>
        <v>0</v>
      </c>
      <c r="N17" s="5">
        <f t="shared" si="4"/>
        <v>0</v>
      </c>
      <c r="O17" s="5">
        <f t="shared" si="5"/>
        <v>0</v>
      </c>
      <c r="P17" s="1">
        <f t="shared" si="6"/>
        <v>0</v>
      </c>
      <c r="Q17" s="5">
        <f t="shared" si="7"/>
        <v>0</v>
      </c>
      <c r="R17" s="5">
        <f t="shared" si="8"/>
        <v>0</v>
      </c>
    </row>
    <row r="18" spans="1:18">
      <c r="A18" t="s">
        <v>109</v>
      </c>
      <c r="B18" t="s">
        <v>1832</v>
      </c>
      <c r="C18" t="s">
        <v>111</v>
      </c>
      <c r="D18" s="12" t="s">
        <v>1070</v>
      </c>
      <c r="E18" s="1">
        <f>VLOOKUP(A18,'ADM Data'!$A$2:$Y$357,21,FALSE)</f>
        <v>0</v>
      </c>
      <c r="F18" s="1">
        <f>VLOOKUP(A18,'ADM Data'!$A$2:$Y$357,22,FALSE)</f>
        <v>0</v>
      </c>
      <c r="G18" s="1">
        <f>VLOOKUP(A18,'ADM Data'!$A$2:$Y$357,23,FALSE)</f>
        <v>0</v>
      </c>
      <c r="H18" s="1">
        <f>VLOOKUP(A18,'ADM Data'!$A$2:$Y$357,24,FALSE)</f>
        <v>0</v>
      </c>
      <c r="I18" s="1">
        <f>VLOOKUP(A18,'ADM Data'!$A$2:$Y$357,25,FALSE)</f>
        <v>0</v>
      </c>
      <c r="J18" s="5">
        <f t="shared" si="0"/>
        <v>0</v>
      </c>
      <c r="K18" s="5">
        <f t="shared" si="1"/>
        <v>0</v>
      </c>
      <c r="L18" s="5">
        <f t="shared" si="2"/>
        <v>0</v>
      </c>
      <c r="M18" s="5">
        <f t="shared" si="3"/>
        <v>0</v>
      </c>
      <c r="N18" s="5">
        <f t="shared" si="4"/>
        <v>0</v>
      </c>
      <c r="O18" s="5">
        <f t="shared" si="5"/>
        <v>0</v>
      </c>
      <c r="P18" s="1">
        <f t="shared" si="6"/>
        <v>0</v>
      </c>
      <c r="Q18" s="5">
        <f t="shared" si="7"/>
        <v>0</v>
      </c>
      <c r="R18" s="5">
        <f t="shared" si="8"/>
        <v>0</v>
      </c>
    </row>
    <row r="19" spans="1:18">
      <c r="A19" t="s">
        <v>114</v>
      </c>
      <c r="B19" t="s">
        <v>1834</v>
      </c>
      <c r="C19" t="s">
        <v>116</v>
      </c>
      <c r="D19" s="12" t="s">
        <v>1070</v>
      </c>
      <c r="E19" s="1">
        <f>VLOOKUP(A19,'ADM Data'!$A$2:$Y$357,21,FALSE)</f>
        <v>0</v>
      </c>
      <c r="F19" s="1">
        <f>VLOOKUP(A19,'ADM Data'!$A$2:$Y$357,22,FALSE)</f>
        <v>0</v>
      </c>
      <c r="G19" s="1">
        <f>VLOOKUP(A19,'ADM Data'!$A$2:$Y$357,23,FALSE)</f>
        <v>0</v>
      </c>
      <c r="H19" s="1">
        <f>VLOOKUP(A19,'ADM Data'!$A$2:$Y$357,24,FALSE)</f>
        <v>0</v>
      </c>
      <c r="I19" s="1">
        <f>VLOOKUP(A19,'ADM Data'!$A$2:$Y$357,25,FALSE)</f>
        <v>0</v>
      </c>
      <c r="J19" s="5">
        <f t="shared" si="0"/>
        <v>0</v>
      </c>
      <c r="K19" s="5">
        <f t="shared" si="1"/>
        <v>0</v>
      </c>
      <c r="L19" s="5">
        <f t="shared" si="2"/>
        <v>0</v>
      </c>
      <c r="M19" s="5">
        <f t="shared" si="3"/>
        <v>0</v>
      </c>
      <c r="N19" s="5">
        <f t="shared" si="4"/>
        <v>0</v>
      </c>
      <c r="O19" s="5">
        <f t="shared" si="5"/>
        <v>0</v>
      </c>
      <c r="P19" s="1">
        <f t="shared" si="6"/>
        <v>0</v>
      </c>
      <c r="Q19" s="5">
        <f t="shared" si="7"/>
        <v>0</v>
      </c>
      <c r="R19" s="5">
        <f t="shared" si="8"/>
        <v>0</v>
      </c>
    </row>
    <row r="20" spans="1:18">
      <c r="A20" t="s">
        <v>117</v>
      </c>
      <c r="B20" t="s">
        <v>1835</v>
      </c>
      <c r="C20" t="s">
        <v>80</v>
      </c>
      <c r="D20" s="12" t="s">
        <v>1070</v>
      </c>
      <c r="E20" s="1">
        <f>VLOOKUP(A20,'ADM Data'!$A$2:$Y$357,21,FALSE)</f>
        <v>0</v>
      </c>
      <c r="F20" s="1">
        <f>VLOOKUP(A20,'ADM Data'!$A$2:$Y$357,22,FALSE)</f>
        <v>0</v>
      </c>
      <c r="G20" s="1">
        <f>VLOOKUP(A20,'ADM Data'!$A$2:$Y$357,23,FALSE)</f>
        <v>0</v>
      </c>
      <c r="H20" s="1">
        <f>VLOOKUP(A20,'ADM Data'!$A$2:$Y$357,24,FALSE)</f>
        <v>0</v>
      </c>
      <c r="I20" s="1">
        <f>VLOOKUP(A20,'ADM Data'!$A$2:$Y$357,25,FALSE)</f>
        <v>0</v>
      </c>
      <c r="J20" s="5">
        <f t="shared" si="0"/>
        <v>0</v>
      </c>
      <c r="K20" s="5">
        <f t="shared" si="1"/>
        <v>0</v>
      </c>
      <c r="L20" s="5">
        <f t="shared" si="2"/>
        <v>0</v>
      </c>
      <c r="M20" s="5">
        <f t="shared" si="3"/>
        <v>0</v>
      </c>
      <c r="N20" s="5">
        <f t="shared" si="4"/>
        <v>0</v>
      </c>
      <c r="O20" s="5">
        <f t="shared" si="5"/>
        <v>0</v>
      </c>
      <c r="P20" s="1">
        <f t="shared" si="6"/>
        <v>0</v>
      </c>
      <c r="Q20" s="5">
        <f t="shared" si="7"/>
        <v>0</v>
      </c>
      <c r="R20" s="5">
        <f t="shared" si="8"/>
        <v>0</v>
      </c>
    </row>
    <row r="21" spans="1:18">
      <c r="A21" t="s">
        <v>119</v>
      </c>
      <c r="B21" t="s">
        <v>120</v>
      </c>
      <c r="C21" t="s">
        <v>80</v>
      </c>
      <c r="D21" s="12" t="s">
        <v>1070</v>
      </c>
      <c r="E21" s="1">
        <f>VLOOKUP(A21,'ADM Data'!$A$2:$Y$357,21,FALSE)</f>
        <v>0</v>
      </c>
      <c r="F21" s="1">
        <f>VLOOKUP(A21,'ADM Data'!$A$2:$Y$357,22,FALSE)</f>
        <v>0</v>
      </c>
      <c r="G21" s="1">
        <f>VLOOKUP(A21,'ADM Data'!$A$2:$Y$357,23,FALSE)</f>
        <v>0</v>
      </c>
      <c r="H21" s="1">
        <f>VLOOKUP(A21,'ADM Data'!$A$2:$Y$357,24,FALSE)</f>
        <v>0</v>
      </c>
      <c r="I21" s="1">
        <f>VLOOKUP(A21,'ADM Data'!$A$2:$Y$357,25,FALSE)</f>
        <v>0</v>
      </c>
      <c r="J21" s="5">
        <f t="shared" si="0"/>
        <v>0</v>
      </c>
      <c r="K21" s="5">
        <f t="shared" si="1"/>
        <v>0</v>
      </c>
      <c r="L21" s="5">
        <f t="shared" si="2"/>
        <v>0</v>
      </c>
      <c r="M21" s="5">
        <f t="shared" si="3"/>
        <v>0</v>
      </c>
      <c r="N21" s="5">
        <f t="shared" si="4"/>
        <v>0</v>
      </c>
      <c r="O21" s="5">
        <f t="shared" si="5"/>
        <v>0</v>
      </c>
      <c r="P21" s="1">
        <f t="shared" si="6"/>
        <v>0</v>
      </c>
      <c r="Q21" s="5">
        <f t="shared" si="7"/>
        <v>0</v>
      </c>
      <c r="R21" s="5">
        <f t="shared" si="8"/>
        <v>0</v>
      </c>
    </row>
    <row r="22" spans="1:18">
      <c r="A22" t="s">
        <v>121</v>
      </c>
      <c r="B22" t="s">
        <v>1836</v>
      </c>
      <c r="C22" t="s">
        <v>80</v>
      </c>
      <c r="D22" s="12" t="s">
        <v>1070</v>
      </c>
      <c r="E22" s="1">
        <f>VLOOKUP(A22,'ADM Data'!$A$2:$Y$357,21,FALSE)</f>
        <v>0</v>
      </c>
      <c r="F22" s="1">
        <f>VLOOKUP(A22,'ADM Data'!$A$2:$Y$357,22,FALSE)</f>
        <v>0</v>
      </c>
      <c r="G22" s="1">
        <f>VLOOKUP(A22,'ADM Data'!$A$2:$Y$357,23,FALSE)</f>
        <v>0</v>
      </c>
      <c r="H22" s="1">
        <f>VLOOKUP(A22,'ADM Data'!$A$2:$Y$357,24,FALSE)</f>
        <v>0</v>
      </c>
      <c r="I22" s="1">
        <f>VLOOKUP(A22,'ADM Data'!$A$2:$Y$357,25,FALSE)</f>
        <v>0</v>
      </c>
      <c r="J22" s="5">
        <f t="shared" si="0"/>
        <v>0</v>
      </c>
      <c r="K22" s="5">
        <f t="shared" si="1"/>
        <v>0</v>
      </c>
      <c r="L22" s="5">
        <f t="shared" si="2"/>
        <v>0</v>
      </c>
      <c r="M22" s="5">
        <f t="shared" si="3"/>
        <v>0</v>
      </c>
      <c r="N22" s="5">
        <f t="shared" si="4"/>
        <v>0</v>
      </c>
      <c r="O22" s="5">
        <f t="shared" si="5"/>
        <v>0</v>
      </c>
      <c r="P22" s="1">
        <f t="shared" si="6"/>
        <v>0</v>
      </c>
      <c r="Q22" s="5">
        <f t="shared" si="7"/>
        <v>0</v>
      </c>
      <c r="R22" s="5">
        <f t="shared" si="8"/>
        <v>0</v>
      </c>
    </row>
    <row r="23" spans="1:18">
      <c r="A23" t="s">
        <v>123</v>
      </c>
      <c r="B23" t="s">
        <v>1837</v>
      </c>
      <c r="C23" t="s">
        <v>125</v>
      </c>
      <c r="D23" s="12" t="s">
        <v>1070</v>
      </c>
      <c r="E23" s="1">
        <f>VLOOKUP(A23,'ADM Data'!$A$2:$Y$357,21,FALSE)</f>
        <v>0</v>
      </c>
      <c r="F23" s="1">
        <f>VLOOKUP(A23,'ADM Data'!$A$2:$Y$357,22,FALSE)</f>
        <v>0</v>
      </c>
      <c r="G23" s="1">
        <f>VLOOKUP(A23,'ADM Data'!$A$2:$Y$357,23,FALSE)</f>
        <v>0</v>
      </c>
      <c r="H23" s="1">
        <f>VLOOKUP(A23,'ADM Data'!$A$2:$Y$357,24,FALSE)</f>
        <v>0</v>
      </c>
      <c r="I23" s="1">
        <f>VLOOKUP(A23,'ADM Data'!$A$2:$Y$357,25,FALSE)</f>
        <v>0</v>
      </c>
      <c r="J23" s="5">
        <f t="shared" si="0"/>
        <v>0</v>
      </c>
      <c r="K23" s="5">
        <f t="shared" si="1"/>
        <v>0</v>
      </c>
      <c r="L23" s="5">
        <f t="shared" si="2"/>
        <v>0</v>
      </c>
      <c r="M23" s="5">
        <f t="shared" si="3"/>
        <v>0</v>
      </c>
      <c r="N23" s="5">
        <f t="shared" si="4"/>
        <v>0</v>
      </c>
      <c r="O23" s="5">
        <f t="shared" si="5"/>
        <v>0</v>
      </c>
      <c r="P23" s="1">
        <f t="shared" si="6"/>
        <v>0</v>
      </c>
      <c r="Q23" s="5">
        <f t="shared" si="7"/>
        <v>0</v>
      </c>
      <c r="R23" s="5">
        <f t="shared" si="8"/>
        <v>0</v>
      </c>
    </row>
    <row r="24" spans="1:18">
      <c r="A24" t="s">
        <v>126</v>
      </c>
      <c r="B24" t="s">
        <v>1838</v>
      </c>
      <c r="C24" t="s">
        <v>80</v>
      </c>
      <c r="D24" s="12" t="s">
        <v>1070</v>
      </c>
      <c r="E24" s="1">
        <f>VLOOKUP(A24,'ADM Data'!$A$2:$Y$357,21,FALSE)</f>
        <v>0</v>
      </c>
      <c r="F24" s="1">
        <f>VLOOKUP(A24,'ADM Data'!$A$2:$Y$357,22,FALSE)</f>
        <v>0</v>
      </c>
      <c r="G24" s="1">
        <f>VLOOKUP(A24,'ADM Data'!$A$2:$Y$357,23,FALSE)</f>
        <v>0</v>
      </c>
      <c r="H24" s="1">
        <f>VLOOKUP(A24,'ADM Data'!$A$2:$Y$357,24,FALSE)</f>
        <v>0</v>
      </c>
      <c r="I24" s="1">
        <f>VLOOKUP(A24,'ADM Data'!$A$2:$Y$357,25,FALSE)</f>
        <v>0</v>
      </c>
      <c r="J24" s="5">
        <f t="shared" si="0"/>
        <v>0</v>
      </c>
      <c r="K24" s="5">
        <f t="shared" si="1"/>
        <v>0</v>
      </c>
      <c r="L24" s="5">
        <f t="shared" si="2"/>
        <v>0</v>
      </c>
      <c r="M24" s="5">
        <f t="shared" si="3"/>
        <v>0</v>
      </c>
      <c r="N24" s="5">
        <f t="shared" si="4"/>
        <v>0</v>
      </c>
      <c r="O24" s="5">
        <f t="shared" si="5"/>
        <v>0</v>
      </c>
      <c r="P24" s="1">
        <f t="shared" si="6"/>
        <v>0</v>
      </c>
      <c r="Q24" s="5">
        <f t="shared" si="7"/>
        <v>0</v>
      </c>
      <c r="R24" s="5">
        <f t="shared" si="8"/>
        <v>0</v>
      </c>
    </row>
    <row r="25" spans="1:18">
      <c r="A25" t="s">
        <v>128</v>
      </c>
      <c r="B25" t="s">
        <v>129</v>
      </c>
      <c r="C25" t="s">
        <v>68</v>
      </c>
      <c r="D25" s="12" t="s">
        <v>1070</v>
      </c>
      <c r="E25" s="1">
        <f>VLOOKUP(A25,'ADM Data'!$A$2:$Y$357,21,FALSE)</f>
        <v>9.9939529999999994</v>
      </c>
      <c r="F25" s="1">
        <f>VLOOKUP(A25,'ADM Data'!$A$2:$Y$357,22,FALSE)</f>
        <v>23.586935</v>
      </c>
      <c r="G25" s="1">
        <f>VLOOKUP(A25,'ADM Data'!$A$2:$Y$357,23,FALSE)</f>
        <v>0</v>
      </c>
      <c r="H25" s="1">
        <f>VLOOKUP(A25,'ADM Data'!$A$2:$Y$357,24,FALSE)</f>
        <v>5.5643820000000002</v>
      </c>
      <c r="I25" s="1">
        <f>VLOOKUP(A25,'ADM Data'!$A$2:$Y$357,25,FALSE)</f>
        <v>4.5929909999999996</v>
      </c>
      <c r="J25" s="5">
        <f t="shared" si="0"/>
        <v>61363.383710030779</v>
      </c>
      <c r="K25" s="5">
        <f t="shared" si="1"/>
        <v>137269.91424573536</v>
      </c>
      <c r="L25" s="5">
        <f t="shared" si="2"/>
        <v>0</v>
      </c>
      <c r="M25" s="5">
        <f t="shared" si="3"/>
        <v>10035.799518411719</v>
      </c>
      <c r="N25" s="5">
        <f t="shared" si="4"/>
        <v>7106.8835116289401</v>
      </c>
      <c r="O25" s="5">
        <f t="shared" si="5"/>
        <v>215775.98098580679</v>
      </c>
      <c r="P25" s="1">
        <f t="shared" si="6"/>
        <v>43.738261000000001</v>
      </c>
      <c r="Q25" s="5">
        <f t="shared" si="7"/>
        <v>12673.38978837851</v>
      </c>
      <c r="R25" s="5">
        <f t="shared" si="8"/>
        <v>228449.37077418528</v>
      </c>
    </row>
    <row r="26" spans="1:18">
      <c r="A26" t="s">
        <v>130</v>
      </c>
      <c r="B26" t="s">
        <v>131</v>
      </c>
      <c r="C26" t="s">
        <v>132</v>
      </c>
      <c r="D26" s="12" t="s">
        <v>1823</v>
      </c>
      <c r="E26" s="1">
        <f>VLOOKUP(A26,'ADM Data'!$A$2:$Y$357,21,FALSE)</f>
        <v>0</v>
      </c>
      <c r="F26" s="1">
        <f>VLOOKUP(A26,'ADM Data'!$A$2:$Y$357,22,FALSE)</f>
        <v>0</v>
      </c>
      <c r="G26" s="1">
        <f>VLOOKUP(A26,'ADM Data'!$A$2:$Y$357,23,FALSE)</f>
        <v>0</v>
      </c>
      <c r="H26" s="1">
        <f>VLOOKUP(A26,'ADM Data'!$A$2:$Y$357,24,FALSE)</f>
        <v>0</v>
      </c>
      <c r="I26" s="1">
        <f>VLOOKUP(A26,'ADM Data'!$A$2:$Y$357,25,FALSE)</f>
        <v>0</v>
      </c>
      <c r="J26" s="5">
        <f t="shared" si="0"/>
        <v>0</v>
      </c>
      <c r="K26" s="5">
        <f t="shared" si="1"/>
        <v>0</v>
      </c>
      <c r="L26" s="5">
        <f t="shared" si="2"/>
        <v>0</v>
      </c>
      <c r="M26" s="5">
        <f t="shared" si="3"/>
        <v>0</v>
      </c>
      <c r="N26" s="5">
        <f t="shared" si="4"/>
        <v>0</v>
      </c>
      <c r="O26" s="5">
        <f t="shared" si="5"/>
        <v>0</v>
      </c>
      <c r="P26" s="1">
        <f t="shared" si="6"/>
        <v>0</v>
      </c>
      <c r="Q26" s="5">
        <f t="shared" si="7"/>
        <v>0</v>
      </c>
      <c r="R26" s="5">
        <f t="shared" si="8"/>
        <v>0</v>
      </c>
    </row>
    <row r="27" spans="1:18">
      <c r="A27" t="s">
        <v>133</v>
      </c>
      <c r="B27" t="s">
        <v>1839</v>
      </c>
      <c r="C27" t="s">
        <v>135</v>
      </c>
      <c r="D27" s="12" t="s">
        <v>1823</v>
      </c>
      <c r="E27" s="1">
        <f>VLOOKUP(A27,'ADM Data'!$A$2:$Y$357,21,FALSE)</f>
        <v>0</v>
      </c>
      <c r="F27" s="1">
        <f>VLOOKUP(A27,'ADM Data'!$A$2:$Y$357,22,FALSE)</f>
        <v>0</v>
      </c>
      <c r="G27" s="1">
        <f>VLOOKUP(A27,'ADM Data'!$A$2:$Y$357,23,FALSE)</f>
        <v>0</v>
      </c>
      <c r="H27" s="1">
        <f>VLOOKUP(A27,'ADM Data'!$A$2:$Y$357,24,FALSE)</f>
        <v>0</v>
      </c>
      <c r="I27" s="1">
        <f>VLOOKUP(A27,'ADM Data'!$A$2:$Y$357,25,FALSE)</f>
        <v>0</v>
      </c>
      <c r="J27" s="5">
        <f t="shared" si="0"/>
        <v>0</v>
      </c>
      <c r="K27" s="5">
        <f t="shared" si="1"/>
        <v>0</v>
      </c>
      <c r="L27" s="5">
        <f t="shared" si="2"/>
        <v>0</v>
      </c>
      <c r="M27" s="5">
        <f t="shared" si="3"/>
        <v>0</v>
      </c>
      <c r="N27" s="5">
        <f t="shared" si="4"/>
        <v>0</v>
      </c>
      <c r="O27" s="5">
        <f t="shared" si="5"/>
        <v>0</v>
      </c>
      <c r="P27" s="1">
        <f t="shared" si="6"/>
        <v>0</v>
      </c>
      <c r="Q27" s="5">
        <f t="shared" si="7"/>
        <v>0</v>
      </c>
      <c r="R27" s="5">
        <f t="shared" si="8"/>
        <v>0</v>
      </c>
    </row>
    <row r="28" spans="1:18">
      <c r="A28" t="s">
        <v>136</v>
      </c>
      <c r="B28" t="s">
        <v>1840</v>
      </c>
      <c r="C28" t="s">
        <v>93</v>
      </c>
      <c r="D28" s="12" t="s">
        <v>1070</v>
      </c>
      <c r="E28" s="1">
        <f>VLOOKUP(A28,'ADM Data'!$A$2:$Y$357,21,FALSE)</f>
        <v>0</v>
      </c>
      <c r="F28" s="1">
        <f>VLOOKUP(A28,'ADM Data'!$A$2:$Y$357,22,FALSE)</f>
        <v>0</v>
      </c>
      <c r="G28" s="1">
        <f>VLOOKUP(A28,'ADM Data'!$A$2:$Y$357,23,FALSE)</f>
        <v>0</v>
      </c>
      <c r="H28" s="1">
        <f>VLOOKUP(A28,'ADM Data'!$A$2:$Y$357,24,FALSE)</f>
        <v>0</v>
      </c>
      <c r="I28" s="1">
        <f>VLOOKUP(A28,'ADM Data'!$A$2:$Y$357,25,FALSE)</f>
        <v>0</v>
      </c>
      <c r="J28" s="5">
        <f t="shared" si="0"/>
        <v>0</v>
      </c>
      <c r="K28" s="5">
        <f t="shared" si="1"/>
        <v>0</v>
      </c>
      <c r="L28" s="5">
        <f t="shared" si="2"/>
        <v>0</v>
      </c>
      <c r="M28" s="5">
        <f t="shared" si="3"/>
        <v>0</v>
      </c>
      <c r="N28" s="5">
        <f t="shared" si="4"/>
        <v>0</v>
      </c>
      <c r="O28" s="5">
        <f t="shared" si="5"/>
        <v>0</v>
      </c>
      <c r="P28" s="1">
        <f t="shared" si="6"/>
        <v>0</v>
      </c>
      <c r="Q28" s="5">
        <f t="shared" si="7"/>
        <v>0</v>
      </c>
      <c r="R28" s="5">
        <f t="shared" si="8"/>
        <v>0</v>
      </c>
    </row>
    <row r="29" spans="1:18">
      <c r="A29" t="s">
        <v>138</v>
      </c>
      <c r="B29" t="s">
        <v>1841</v>
      </c>
      <c r="C29" t="s">
        <v>140</v>
      </c>
      <c r="D29" s="12" t="s">
        <v>1070</v>
      </c>
      <c r="E29" s="1">
        <f>VLOOKUP(A29,'ADM Data'!$A$2:$Y$357,21,FALSE)</f>
        <v>0</v>
      </c>
      <c r="F29" s="1">
        <f>VLOOKUP(A29,'ADM Data'!$A$2:$Y$357,22,FALSE)</f>
        <v>0</v>
      </c>
      <c r="G29" s="1">
        <f>VLOOKUP(A29,'ADM Data'!$A$2:$Y$357,23,FALSE)</f>
        <v>0</v>
      </c>
      <c r="H29" s="1">
        <f>VLOOKUP(A29,'ADM Data'!$A$2:$Y$357,24,FALSE)</f>
        <v>0</v>
      </c>
      <c r="I29" s="1">
        <f>VLOOKUP(A29,'ADM Data'!$A$2:$Y$357,25,FALSE)</f>
        <v>0</v>
      </c>
      <c r="J29" s="5">
        <f t="shared" si="0"/>
        <v>0</v>
      </c>
      <c r="K29" s="5">
        <f t="shared" si="1"/>
        <v>0</v>
      </c>
      <c r="L29" s="5">
        <f t="shared" si="2"/>
        <v>0</v>
      </c>
      <c r="M29" s="5">
        <f t="shared" si="3"/>
        <v>0</v>
      </c>
      <c r="N29" s="5">
        <f t="shared" si="4"/>
        <v>0</v>
      </c>
      <c r="O29" s="5">
        <f t="shared" si="5"/>
        <v>0</v>
      </c>
      <c r="P29" s="1">
        <f t="shared" si="6"/>
        <v>0</v>
      </c>
      <c r="Q29" s="5">
        <f t="shared" si="7"/>
        <v>0</v>
      </c>
      <c r="R29" s="5">
        <f t="shared" si="8"/>
        <v>0</v>
      </c>
    </row>
    <row r="30" spans="1:18">
      <c r="A30" t="s">
        <v>141</v>
      </c>
      <c r="B30" t="s">
        <v>1842</v>
      </c>
      <c r="C30" t="s">
        <v>93</v>
      </c>
      <c r="D30" s="12" t="s">
        <v>1070</v>
      </c>
      <c r="E30" s="1">
        <f>VLOOKUP(A30,'ADM Data'!$A$2:$Y$357,21,FALSE)</f>
        <v>0</v>
      </c>
      <c r="F30" s="1">
        <f>VLOOKUP(A30,'ADM Data'!$A$2:$Y$357,22,FALSE)</f>
        <v>0</v>
      </c>
      <c r="G30" s="1">
        <f>VLOOKUP(A30,'ADM Data'!$A$2:$Y$357,23,FALSE)</f>
        <v>0</v>
      </c>
      <c r="H30" s="1">
        <f>VLOOKUP(A30,'ADM Data'!$A$2:$Y$357,24,FALSE)</f>
        <v>0</v>
      </c>
      <c r="I30" s="1">
        <f>VLOOKUP(A30,'ADM Data'!$A$2:$Y$357,25,FALSE)</f>
        <v>0</v>
      </c>
      <c r="J30" s="5">
        <f t="shared" si="0"/>
        <v>0</v>
      </c>
      <c r="K30" s="5">
        <f t="shared" si="1"/>
        <v>0</v>
      </c>
      <c r="L30" s="5">
        <f t="shared" si="2"/>
        <v>0</v>
      </c>
      <c r="M30" s="5">
        <f t="shared" si="3"/>
        <v>0</v>
      </c>
      <c r="N30" s="5">
        <f t="shared" si="4"/>
        <v>0</v>
      </c>
      <c r="O30" s="5">
        <f t="shared" si="5"/>
        <v>0</v>
      </c>
      <c r="P30" s="1">
        <f t="shared" si="6"/>
        <v>0</v>
      </c>
      <c r="Q30" s="5">
        <f t="shared" si="7"/>
        <v>0</v>
      </c>
      <c r="R30" s="5">
        <f t="shared" si="8"/>
        <v>0</v>
      </c>
    </row>
    <row r="31" spans="1:18">
      <c r="A31" t="s">
        <v>143</v>
      </c>
      <c r="B31" t="s">
        <v>1843</v>
      </c>
      <c r="C31" t="s">
        <v>101</v>
      </c>
      <c r="D31" s="12" t="s">
        <v>1070</v>
      </c>
      <c r="E31" s="1">
        <f>VLOOKUP(A31,'ADM Data'!$A$2:$Y$357,21,FALSE)</f>
        <v>0</v>
      </c>
      <c r="F31" s="1">
        <f>VLOOKUP(A31,'ADM Data'!$A$2:$Y$357,22,FALSE)</f>
        <v>0</v>
      </c>
      <c r="G31" s="1">
        <f>VLOOKUP(A31,'ADM Data'!$A$2:$Y$357,23,FALSE)</f>
        <v>5.8388790000000004</v>
      </c>
      <c r="H31" s="1">
        <f>VLOOKUP(A31,'ADM Data'!$A$2:$Y$357,24,FALSE)</f>
        <v>0</v>
      </c>
      <c r="I31" s="1">
        <f>VLOOKUP(A31,'ADM Data'!$A$2:$Y$357,25,FALSE)</f>
        <v>0</v>
      </c>
      <c r="J31" s="5">
        <f t="shared" si="0"/>
        <v>0</v>
      </c>
      <c r="K31" s="5">
        <f t="shared" si="1"/>
        <v>0</v>
      </c>
      <c r="L31" s="5">
        <f t="shared" si="2"/>
        <v>12395.359428805694</v>
      </c>
      <c r="M31" s="5">
        <f t="shared" si="3"/>
        <v>0</v>
      </c>
      <c r="N31" s="5">
        <f t="shared" si="4"/>
        <v>0</v>
      </c>
      <c r="O31" s="5">
        <f t="shared" si="5"/>
        <v>12395.359428805694</v>
      </c>
      <c r="P31" s="1">
        <f t="shared" si="6"/>
        <v>5.8388790000000004</v>
      </c>
      <c r="Q31" s="5">
        <f t="shared" si="7"/>
        <v>1691.8457159094123</v>
      </c>
      <c r="R31" s="5">
        <f t="shared" si="8"/>
        <v>14087.205144715106</v>
      </c>
    </row>
    <row r="32" spans="1:18">
      <c r="A32" t="s">
        <v>145</v>
      </c>
      <c r="B32" t="s">
        <v>1844</v>
      </c>
      <c r="C32" t="s">
        <v>80</v>
      </c>
      <c r="D32" s="12" t="s">
        <v>1070</v>
      </c>
      <c r="E32" s="1">
        <f>VLOOKUP(A32,'ADM Data'!$A$2:$Y$357,21,FALSE)</f>
        <v>82.815027000000001</v>
      </c>
      <c r="F32" s="1">
        <f>VLOOKUP(A32,'ADM Data'!$A$2:$Y$357,22,FALSE)</f>
        <v>0</v>
      </c>
      <c r="G32" s="1">
        <f>VLOOKUP(A32,'ADM Data'!$A$2:$Y$357,23,FALSE)</f>
        <v>146.30504400000001</v>
      </c>
      <c r="H32" s="1">
        <f>VLOOKUP(A32,'ADM Data'!$A$2:$Y$357,24,FALSE)</f>
        <v>0</v>
      </c>
      <c r="I32" s="1">
        <f>VLOOKUP(A32,'ADM Data'!$A$2:$Y$357,25,FALSE)</f>
        <v>0</v>
      </c>
      <c r="J32" s="5">
        <f t="shared" si="0"/>
        <v>508488.51087828405</v>
      </c>
      <c r="K32" s="5">
        <f t="shared" si="1"/>
        <v>0</v>
      </c>
      <c r="L32" s="5">
        <f t="shared" si="2"/>
        <v>310591.05808276415</v>
      </c>
      <c r="M32" s="5">
        <f t="shared" si="3"/>
        <v>0</v>
      </c>
      <c r="N32" s="5">
        <f t="shared" si="4"/>
        <v>0</v>
      </c>
      <c r="O32" s="5">
        <f t="shared" si="5"/>
        <v>819079.56896104827</v>
      </c>
      <c r="P32" s="1">
        <f t="shared" si="6"/>
        <v>229.120071</v>
      </c>
      <c r="Q32" s="5">
        <f t="shared" si="7"/>
        <v>66388.73841198119</v>
      </c>
      <c r="R32" s="5">
        <f t="shared" si="8"/>
        <v>885468.30737302941</v>
      </c>
    </row>
    <row r="33" spans="1:18">
      <c r="A33" t="s">
        <v>147</v>
      </c>
      <c r="B33" t="s">
        <v>1845</v>
      </c>
      <c r="C33" t="s">
        <v>80</v>
      </c>
      <c r="D33" s="12" t="s">
        <v>1070</v>
      </c>
      <c r="E33" s="1">
        <f>VLOOKUP(A33,'ADM Data'!$A$2:$Y$357,21,FALSE)</f>
        <v>0</v>
      </c>
      <c r="F33" s="1">
        <f>VLOOKUP(A33,'ADM Data'!$A$2:$Y$357,22,FALSE)</f>
        <v>0</v>
      </c>
      <c r="G33" s="1">
        <f>VLOOKUP(A33,'ADM Data'!$A$2:$Y$357,23,FALSE)</f>
        <v>0</v>
      </c>
      <c r="H33" s="1">
        <f>VLOOKUP(A33,'ADM Data'!$A$2:$Y$357,24,FALSE)</f>
        <v>0</v>
      </c>
      <c r="I33" s="1">
        <f>VLOOKUP(A33,'ADM Data'!$A$2:$Y$357,25,FALSE)</f>
        <v>0</v>
      </c>
      <c r="J33" s="5">
        <f t="shared" si="0"/>
        <v>0</v>
      </c>
      <c r="K33" s="5">
        <f t="shared" si="1"/>
        <v>0</v>
      </c>
      <c r="L33" s="5">
        <f t="shared" si="2"/>
        <v>0</v>
      </c>
      <c r="M33" s="5">
        <f t="shared" si="3"/>
        <v>0</v>
      </c>
      <c r="N33" s="5">
        <f t="shared" si="4"/>
        <v>0</v>
      </c>
      <c r="O33" s="5">
        <f t="shared" si="5"/>
        <v>0</v>
      </c>
      <c r="P33" s="1">
        <f t="shared" si="6"/>
        <v>0</v>
      </c>
      <c r="Q33" s="5">
        <f t="shared" si="7"/>
        <v>0</v>
      </c>
      <c r="R33" s="5">
        <f t="shared" si="8"/>
        <v>0</v>
      </c>
    </row>
    <row r="34" spans="1:18">
      <c r="A34" t="s">
        <v>149</v>
      </c>
      <c r="B34" t="s">
        <v>150</v>
      </c>
      <c r="C34" t="s">
        <v>80</v>
      </c>
      <c r="D34" s="12" t="s">
        <v>1070</v>
      </c>
      <c r="E34" s="1">
        <f>VLOOKUP(A34,'ADM Data'!$A$2:$Y$357,21,FALSE)</f>
        <v>0</v>
      </c>
      <c r="F34" s="1">
        <f>VLOOKUP(A34,'ADM Data'!$A$2:$Y$357,22,FALSE)</f>
        <v>0</v>
      </c>
      <c r="G34" s="1">
        <f>VLOOKUP(A34,'ADM Data'!$A$2:$Y$357,23,FALSE)</f>
        <v>0</v>
      </c>
      <c r="H34" s="1">
        <f>VLOOKUP(A34,'ADM Data'!$A$2:$Y$357,24,FALSE)</f>
        <v>0</v>
      </c>
      <c r="I34" s="1">
        <f>VLOOKUP(A34,'ADM Data'!$A$2:$Y$357,25,FALSE)</f>
        <v>0</v>
      </c>
      <c r="J34" s="5">
        <f t="shared" si="0"/>
        <v>0</v>
      </c>
      <c r="K34" s="5">
        <f t="shared" si="1"/>
        <v>0</v>
      </c>
      <c r="L34" s="5">
        <f t="shared" si="2"/>
        <v>0</v>
      </c>
      <c r="M34" s="5">
        <f t="shared" si="3"/>
        <v>0</v>
      </c>
      <c r="N34" s="5">
        <f t="shared" si="4"/>
        <v>0</v>
      </c>
      <c r="O34" s="5">
        <f t="shared" si="5"/>
        <v>0</v>
      </c>
      <c r="P34" s="1">
        <f t="shared" si="6"/>
        <v>0</v>
      </c>
      <c r="Q34" s="5">
        <f t="shared" si="7"/>
        <v>0</v>
      </c>
      <c r="R34" s="5">
        <f t="shared" si="8"/>
        <v>0</v>
      </c>
    </row>
    <row r="35" spans="1:18">
      <c r="A35" t="s">
        <v>151</v>
      </c>
      <c r="B35" t="s">
        <v>152</v>
      </c>
      <c r="C35" t="s">
        <v>68</v>
      </c>
      <c r="D35" s="12" t="s">
        <v>1070</v>
      </c>
      <c r="E35" s="1">
        <f>VLOOKUP(A35,'ADM Data'!$A$2:$Y$357,21,FALSE)</f>
        <v>0</v>
      </c>
      <c r="F35" s="1">
        <f>VLOOKUP(A35,'ADM Data'!$A$2:$Y$357,22,FALSE)</f>
        <v>0</v>
      </c>
      <c r="G35" s="1">
        <f>VLOOKUP(A35,'ADM Data'!$A$2:$Y$357,23,FALSE)</f>
        <v>0</v>
      </c>
      <c r="H35" s="1">
        <f>VLOOKUP(A35,'ADM Data'!$A$2:$Y$357,24,FALSE)</f>
        <v>0</v>
      </c>
      <c r="I35" s="1">
        <f>VLOOKUP(A35,'ADM Data'!$A$2:$Y$357,25,FALSE)</f>
        <v>0</v>
      </c>
      <c r="J35" s="5">
        <f t="shared" si="0"/>
        <v>0</v>
      </c>
      <c r="K35" s="5">
        <f t="shared" si="1"/>
        <v>0</v>
      </c>
      <c r="L35" s="5">
        <f t="shared" si="2"/>
        <v>0</v>
      </c>
      <c r="M35" s="5">
        <f t="shared" si="3"/>
        <v>0</v>
      </c>
      <c r="N35" s="5">
        <f t="shared" si="4"/>
        <v>0</v>
      </c>
      <c r="O35" s="5">
        <f t="shared" si="5"/>
        <v>0</v>
      </c>
      <c r="P35" s="1">
        <f t="shared" si="6"/>
        <v>0</v>
      </c>
      <c r="Q35" s="5">
        <f t="shared" si="7"/>
        <v>0</v>
      </c>
      <c r="R35" s="5">
        <f t="shared" si="8"/>
        <v>0</v>
      </c>
    </row>
    <row r="36" spans="1:18">
      <c r="A36" t="s">
        <v>153</v>
      </c>
      <c r="B36" t="s">
        <v>1846</v>
      </c>
      <c r="C36" t="s">
        <v>93</v>
      </c>
      <c r="D36" s="12" t="s">
        <v>1070</v>
      </c>
      <c r="E36" s="1">
        <f>VLOOKUP(A36,'ADM Data'!$A$2:$Y$357,21,FALSE)</f>
        <v>0</v>
      </c>
      <c r="F36" s="1">
        <f>VLOOKUP(A36,'ADM Data'!$A$2:$Y$357,22,FALSE)</f>
        <v>0</v>
      </c>
      <c r="G36" s="1">
        <f>VLOOKUP(A36,'ADM Data'!$A$2:$Y$357,23,FALSE)</f>
        <v>0</v>
      </c>
      <c r="H36" s="1">
        <f>VLOOKUP(A36,'ADM Data'!$A$2:$Y$357,24,FALSE)</f>
        <v>0</v>
      </c>
      <c r="I36" s="1">
        <f>VLOOKUP(A36,'ADM Data'!$A$2:$Y$357,25,FALSE)</f>
        <v>0</v>
      </c>
      <c r="J36" s="5">
        <f t="shared" si="0"/>
        <v>0</v>
      </c>
      <c r="K36" s="5">
        <f t="shared" si="1"/>
        <v>0</v>
      </c>
      <c r="L36" s="5">
        <f t="shared" si="2"/>
        <v>0</v>
      </c>
      <c r="M36" s="5">
        <f t="shared" si="3"/>
        <v>0</v>
      </c>
      <c r="N36" s="5">
        <f t="shared" si="4"/>
        <v>0</v>
      </c>
      <c r="O36" s="5">
        <f t="shared" si="5"/>
        <v>0</v>
      </c>
      <c r="P36" s="1">
        <f t="shared" si="6"/>
        <v>0</v>
      </c>
      <c r="Q36" s="5">
        <f t="shared" si="7"/>
        <v>0</v>
      </c>
      <c r="R36" s="5">
        <f t="shared" si="8"/>
        <v>0</v>
      </c>
    </row>
    <row r="37" spans="1:18">
      <c r="A37" t="s">
        <v>155</v>
      </c>
      <c r="B37" t="s">
        <v>156</v>
      </c>
      <c r="C37" t="s">
        <v>93</v>
      </c>
      <c r="D37" s="12" t="s">
        <v>1070</v>
      </c>
      <c r="E37" s="1">
        <f>VLOOKUP(A37,'ADM Data'!$A$2:$Y$357,21,FALSE)</f>
        <v>0</v>
      </c>
      <c r="F37" s="1">
        <f>VLOOKUP(A37,'ADM Data'!$A$2:$Y$357,22,FALSE)</f>
        <v>0</v>
      </c>
      <c r="G37" s="1">
        <f>VLOOKUP(A37,'ADM Data'!$A$2:$Y$357,23,FALSE)</f>
        <v>0</v>
      </c>
      <c r="H37" s="1">
        <f>VLOOKUP(A37,'ADM Data'!$A$2:$Y$357,24,FALSE)</f>
        <v>0</v>
      </c>
      <c r="I37" s="1">
        <f>VLOOKUP(A37,'ADM Data'!$A$2:$Y$357,25,FALSE)</f>
        <v>0</v>
      </c>
      <c r="J37" s="5">
        <f t="shared" si="0"/>
        <v>0</v>
      </c>
      <c r="K37" s="5">
        <f t="shared" si="1"/>
        <v>0</v>
      </c>
      <c r="L37" s="5">
        <f t="shared" si="2"/>
        <v>0</v>
      </c>
      <c r="M37" s="5">
        <f t="shared" si="3"/>
        <v>0</v>
      </c>
      <c r="N37" s="5">
        <f t="shared" si="4"/>
        <v>0</v>
      </c>
      <c r="O37" s="5">
        <f t="shared" si="5"/>
        <v>0</v>
      </c>
      <c r="P37" s="1">
        <f t="shared" si="6"/>
        <v>0</v>
      </c>
      <c r="Q37" s="5">
        <f t="shared" si="7"/>
        <v>0</v>
      </c>
      <c r="R37" s="5">
        <f t="shared" si="8"/>
        <v>0</v>
      </c>
    </row>
    <row r="38" spans="1:18">
      <c r="A38" t="s">
        <v>157</v>
      </c>
      <c r="B38" t="s">
        <v>1847</v>
      </c>
      <c r="C38" t="s">
        <v>93</v>
      </c>
      <c r="D38" s="12" t="s">
        <v>1070</v>
      </c>
      <c r="E38" s="1">
        <f>VLOOKUP(A38,'ADM Data'!$A$2:$Y$357,21,FALSE)</f>
        <v>13.410752</v>
      </c>
      <c r="F38" s="1">
        <f>VLOOKUP(A38,'ADM Data'!$A$2:$Y$357,22,FALSE)</f>
        <v>5.1999060000000004</v>
      </c>
      <c r="G38" s="1">
        <f>VLOOKUP(A38,'ADM Data'!$A$2:$Y$357,23,FALSE)</f>
        <v>10.781869</v>
      </c>
      <c r="H38" s="1">
        <f>VLOOKUP(A38,'ADM Data'!$A$2:$Y$357,24,FALSE)</f>
        <v>0</v>
      </c>
      <c r="I38" s="1">
        <f>VLOOKUP(A38,'ADM Data'!$A$2:$Y$357,25,FALSE)</f>
        <v>0</v>
      </c>
      <c r="J38" s="5">
        <f t="shared" si="0"/>
        <v>82342.704715147527</v>
      </c>
      <c r="K38" s="5">
        <f t="shared" si="1"/>
        <v>30262.119716100664</v>
      </c>
      <c r="L38" s="5">
        <f t="shared" si="2"/>
        <v>22888.835608564215</v>
      </c>
      <c r="M38" s="5">
        <f t="shared" si="3"/>
        <v>0</v>
      </c>
      <c r="N38" s="5">
        <f t="shared" si="4"/>
        <v>0</v>
      </c>
      <c r="O38" s="5">
        <f t="shared" si="5"/>
        <v>135493.66003981238</v>
      </c>
      <c r="P38" s="1">
        <f t="shared" si="6"/>
        <v>29.392527000000001</v>
      </c>
      <c r="Q38" s="5">
        <f t="shared" si="7"/>
        <v>8516.6383623811562</v>
      </c>
      <c r="R38" s="5">
        <f t="shared" si="8"/>
        <v>144010.29840219353</v>
      </c>
    </row>
    <row r="39" spans="1:18">
      <c r="A39" t="s">
        <v>159</v>
      </c>
      <c r="B39" t="s">
        <v>160</v>
      </c>
      <c r="C39" t="s">
        <v>93</v>
      </c>
      <c r="D39" s="12" t="s">
        <v>1070</v>
      </c>
      <c r="E39" s="1">
        <f>VLOOKUP(A39,'ADM Data'!$A$2:$Y$357,21,FALSE)</f>
        <v>0</v>
      </c>
      <c r="F39" s="1">
        <f>VLOOKUP(A39,'ADM Data'!$A$2:$Y$357,22,FALSE)</f>
        <v>0</v>
      </c>
      <c r="G39" s="1">
        <f>VLOOKUP(A39,'ADM Data'!$A$2:$Y$357,23,FALSE)</f>
        <v>0</v>
      </c>
      <c r="H39" s="1">
        <f>VLOOKUP(A39,'ADM Data'!$A$2:$Y$357,24,FALSE)</f>
        <v>0</v>
      </c>
      <c r="I39" s="1">
        <f>VLOOKUP(A39,'ADM Data'!$A$2:$Y$357,25,FALSE)</f>
        <v>0</v>
      </c>
      <c r="J39" s="5">
        <f t="shared" si="0"/>
        <v>0</v>
      </c>
      <c r="K39" s="5">
        <f t="shared" si="1"/>
        <v>0</v>
      </c>
      <c r="L39" s="5">
        <f t="shared" si="2"/>
        <v>0</v>
      </c>
      <c r="M39" s="5">
        <f t="shared" si="3"/>
        <v>0</v>
      </c>
      <c r="N39" s="5">
        <f t="shared" si="4"/>
        <v>0</v>
      </c>
      <c r="O39" s="5">
        <f t="shared" si="5"/>
        <v>0</v>
      </c>
      <c r="P39" s="1">
        <f t="shared" si="6"/>
        <v>0</v>
      </c>
      <c r="Q39" s="5">
        <f t="shared" si="7"/>
        <v>0</v>
      </c>
      <c r="R39" s="5">
        <f t="shared" si="8"/>
        <v>0</v>
      </c>
    </row>
    <row r="40" spans="1:18">
      <c r="A40" t="s">
        <v>161</v>
      </c>
      <c r="B40" t="s">
        <v>162</v>
      </c>
      <c r="C40" t="s">
        <v>75</v>
      </c>
      <c r="D40" s="12" t="s">
        <v>1070</v>
      </c>
      <c r="E40" s="1">
        <f>VLOOKUP(A40,'ADM Data'!$A$2:$Y$357,21,FALSE)</f>
        <v>0</v>
      </c>
      <c r="F40" s="1">
        <f>VLOOKUP(A40,'ADM Data'!$A$2:$Y$357,22,FALSE)</f>
        <v>0</v>
      </c>
      <c r="G40" s="1">
        <f>VLOOKUP(A40,'ADM Data'!$A$2:$Y$357,23,FALSE)</f>
        <v>0</v>
      </c>
      <c r="H40" s="1">
        <f>VLOOKUP(A40,'ADM Data'!$A$2:$Y$357,24,FALSE)</f>
        <v>0</v>
      </c>
      <c r="I40" s="1">
        <f>VLOOKUP(A40,'ADM Data'!$A$2:$Y$357,25,FALSE)</f>
        <v>0</v>
      </c>
      <c r="J40" s="5">
        <f t="shared" si="0"/>
        <v>0</v>
      </c>
      <c r="K40" s="5">
        <f t="shared" si="1"/>
        <v>0</v>
      </c>
      <c r="L40" s="5">
        <f t="shared" si="2"/>
        <v>0</v>
      </c>
      <c r="M40" s="5">
        <f t="shared" si="3"/>
        <v>0</v>
      </c>
      <c r="N40" s="5">
        <f t="shared" si="4"/>
        <v>0</v>
      </c>
      <c r="O40" s="5">
        <f t="shared" si="5"/>
        <v>0</v>
      </c>
      <c r="P40" s="1">
        <f t="shared" si="6"/>
        <v>0</v>
      </c>
      <c r="Q40" s="5">
        <f t="shared" si="7"/>
        <v>0</v>
      </c>
      <c r="R40" s="5">
        <f t="shared" si="8"/>
        <v>0</v>
      </c>
    </row>
    <row r="41" spans="1:18">
      <c r="A41" t="s">
        <v>163</v>
      </c>
      <c r="B41" t="s">
        <v>164</v>
      </c>
      <c r="C41" t="s">
        <v>80</v>
      </c>
      <c r="D41" s="12" t="s">
        <v>1070</v>
      </c>
      <c r="E41" s="1">
        <f>VLOOKUP(A41,'ADM Data'!$A$2:$Y$357,21,FALSE)</f>
        <v>0</v>
      </c>
      <c r="F41" s="1">
        <f>VLOOKUP(A41,'ADM Data'!$A$2:$Y$357,22,FALSE)</f>
        <v>0</v>
      </c>
      <c r="G41" s="1">
        <f>VLOOKUP(A41,'ADM Data'!$A$2:$Y$357,23,FALSE)</f>
        <v>0</v>
      </c>
      <c r="H41" s="1">
        <f>VLOOKUP(A41,'ADM Data'!$A$2:$Y$357,24,FALSE)</f>
        <v>0</v>
      </c>
      <c r="I41" s="1">
        <f>VLOOKUP(A41,'ADM Data'!$A$2:$Y$357,25,FALSE)</f>
        <v>0</v>
      </c>
      <c r="J41" s="5">
        <f t="shared" si="0"/>
        <v>0</v>
      </c>
      <c r="K41" s="5">
        <f t="shared" si="1"/>
        <v>0</v>
      </c>
      <c r="L41" s="5">
        <f t="shared" si="2"/>
        <v>0</v>
      </c>
      <c r="M41" s="5">
        <f t="shared" si="3"/>
        <v>0</v>
      </c>
      <c r="N41" s="5">
        <f t="shared" si="4"/>
        <v>0</v>
      </c>
      <c r="O41" s="5">
        <f t="shared" si="5"/>
        <v>0</v>
      </c>
      <c r="P41" s="1">
        <f t="shared" si="6"/>
        <v>0</v>
      </c>
      <c r="Q41" s="5">
        <f t="shared" si="7"/>
        <v>0</v>
      </c>
      <c r="R41" s="5">
        <f t="shared" si="8"/>
        <v>0</v>
      </c>
    </row>
    <row r="42" spans="1:18">
      <c r="A42" t="s">
        <v>165</v>
      </c>
      <c r="B42" t="s">
        <v>1848</v>
      </c>
      <c r="C42" t="s">
        <v>80</v>
      </c>
      <c r="D42" s="12" t="s">
        <v>1070</v>
      </c>
      <c r="E42" s="1">
        <f>VLOOKUP(A42,'ADM Data'!$A$2:$Y$357,21,FALSE)</f>
        <v>0</v>
      </c>
      <c r="F42" s="1">
        <f>VLOOKUP(A42,'ADM Data'!$A$2:$Y$357,22,FALSE)</f>
        <v>0</v>
      </c>
      <c r="G42" s="1">
        <f>VLOOKUP(A42,'ADM Data'!$A$2:$Y$357,23,FALSE)</f>
        <v>0</v>
      </c>
      <c r="H42" s="1">
        <f>VLOOKUP(A42,'ADM Data'!$A$2:$Y$357,24,FALSE)</f>
        <v>0</v>
      </c>
      <c r="I42" s="1">
        <f>VLOOKUP(A42,'ADM Data'!$A$2:$Y$357,25,FALSE)</f>
        <v>0</v>
      </c>
      <c r="J42" s="5">
        <f t="shared" si="0"/>
        <v>0</v>
      </c>
      <c r="K42" s="5">
        <f t="shared" si="1"/>
        <v>0</v>
      </c>
      <c r="L42" s="5">
        <f t="shared" si="2"/>
        <v>0</v>
      </c>
      <c r="M42" s="5">
        <f t="shared" si="3"/>
        <v>0</v>
      </c>
      <c r="N42" s="5">
        <f t="shared" si="4"/>
        <v>0</v>
      </c>
      <c r="O42" s="5">
        <f t="shared" si="5"/>
        <v>0</v>
      </c>
      <c r="P42" s="1">
        <f t="shared" si="6"/>
        <v>0</v>
      </c>
      <c r="Q42" s="5">
        <f t="shared" si="7"/>
        <v>0</v>
      </c>
      <c r="R42" s="5">
        <f t="shared" si="8"/>
        <v>0</v>
      </c>
    </row>
    <row r="43" spans="1:18">
      <c r="A43" t="s">
        <v>169</v>
      </c>
      <c r="B43" t="s">
        <v>1850</v>
      </c>
      <c r="C43" t="s">
        <v>72</v>
      </c>
      <c r="D43" s="12" t="s">
        <v>1070</v>
      </c>
      <c r="E43" s="1">
        <f>VLOOKUP(A43,'ADM Data'!$A$2:$Y$357,21,FALSE)</f>
        <v>0</v>
      </c>
      <c r="F43" s="1">
        <f>VLOOKUP(A43,'ADM Data'!$A$2:$Y$357,22,FALSE)</f>
        <v>0</v>
      </c>
      <c r="G43" s="1">
        <f>VLOOKUP(A43,'ADM Data'!$A$2:$Y$357,23,FALSE)</f>
        <v>0</v>
      </c>
      <c r="H43" s="1">
        <f>VLOOKUP(A43,'ADM Data'!$A$2:$Y$357,24,FALSE)</f>
        <v>0</v>
      </c>
      <c r="I43" s="1">
        <f>VLOOKUP(A43,'ADM Data'!$A$2:$Y$357,25,FALSE)</f>
        <v>0</v>
      </c>
      <c r="J43" s="5">
        <f t="shared" si="0"/>
        <v>0</v>
      </c>
      <c r="K43" s="5">
        <f t="shared" si="1"/>
        <v>0</v>
      </c>
      <c r="L43" s="5">
        <f t="shared" si="2"/>
        <v>0</v>
      </c>
      <c r="M43" s="5">
        <f t="shared" si="3"/>
        <v>0</v>
      </c>
      <c r="N43" s="5">
        <f t="shared" si="4"/>
        <v>0</v>
      </c>
      <c r="O43" s="5">
        <f t="shared" si="5"/>
        <v>0</v>
      </c>
      <c r="P43" s="1">
        <f t="shared" si="6"/>
        <v>0</v>
      </c>
      <c r="Q43" s="5">
        <f t="shared" si="7"/>
        <v>0</v>
      </c>
      <c r="R43" s="5">
        <f t="shared" si="8"/>
        <v>0</v>
      </c>
    </row>
    <row r="44" spans="1:18">
      <c r="A44" t="s">
        <v>171</v>
      </c>
      <c r="B44" t="s">
        <v>172</v>
      </c>
      <c r="C44" t="s">
        <v>173</v>
      </c>
      <c r="D44" s="12" t="s">
        <v>1070</v>
      </c>
      <c r="E44" s="1">
        <f>VLOOKUP(A44,'ADM Data'!$A$2:$Y$357,21,FALSE)</f>
        <v>0</v>
      </c>
      <c r="F44" s="1">
        <f>VLOOKUP(A44,'ADM Data'!$A$2:$Y$357,22,FALSE)</f>
        <v>0</v>
      </c>
      <c r="G44" s="1">
        <f>VLOOKUP(A44,'ADM Data'!$A$2:$Y$357,23,FALSE)</f>
        <v>10.75043</v>
      </c>
      <c r="H44" s="1">
        <f>VLOOKUP(A44,'ADM Data'!$A$2:$Y$357,24,FALSE)</f>
        <v>0</v>
      </c>
      <c r="I44" s="1">
        <f>VLOOKUP(A44,'ADM Data'!$A$2:$Y$357,25,FALSE)</f>
        <v>0</v>
      </c>
      <c r="J44" s="5">
        <f t="shared" si="0"/>
        <v>0</v>
      </c>
      <c r="K44" s="5">
        <f t="shared" si="1"/>
        <v>0</v>
      </c>
      <c r="L44" s="5">
        <f t="shared" si="2"/>
        <v>22822.093738235642</v>
      </c>
      <c r="M44" s="5">
        <f t="shared" si="3"/>
        <v>0</v>
      </c>
      <c r="N44" s="5">
        <f t="shared" si="4"/>
        <v>0</v>
      </c>
      <c r="O44" s="5">
        <f t="shared" si="5"/>
        <v>22822.093738235642</v>
      </c>
      <c r="P44" s="1">
        <f t="shared" si="6"/>
        <v>10.75043</v>
      </c>
      <c r="Q44" s="5">
        <f t="shared" si="7"/>
        <v>3114.9932957480405</v>
      </c>
      <c r="R44" s="5">
        <f t="shared" si="8"/>
        <v>25937.087033983684</v>
      </c>
    </row>
    <row r="45" spans="1:18">
      <c r="A45" t="s">
        <v>174</v>
      </c>
      <c r="B45" t="s">
        <v>2898</v>
      </c>
      <c r="C45" t="s">
        <v>75</v>
      </c>
      <c r="D45" s="12" t="s">
        <v>1070</v>
      </c>
      <c r="E45" s="1">
        <f>VLOOKUP(A45,'ADM Data'!$A$2:$Y$357,21,FALSE)</f>
        <v>0</v>
      </c>
      <c r="F45" s="1">
        <f>VLOOKUP(A45,'ADM Data'!$A$2:$Y$357,22,FALSE)</f>
        <v>0</v>
      </c>
      <c r="G45" s="1">
        <f>VLOOKUP(A45,'ADM Data'!$A$2:$Y$357,23,FALSE)</f>
        <v>0</v>
      </c>
      <c r="H45" s="1">
        <f>VLOOKUP(A45,'ADM Data'!$A$2:$Y$357,24,FALSE)</f>
        <v>0</v>
      </c>
      <c r="I45" s="1">
        <f>VLOOKUP(A45,'ADM Data'!$A$2:$Y$357,25,FALSE)</f>
        <v>0</v>
      </c>
      <c r="J45" s="5">
        <f t="shared" si="0"/>
        <v>0</v>
      </c>
      <c r="K45" s="5">
        <f t="shared" si="1"/>
        <v>0</v>
      </c>
      <c r="L45" s="5">
        <f t="shared" si="2"/>
        <v>0</v>
      </c>
      <c r="M45" s="5">
        <f t="shared" si="3"/>
        <v>0</v>
      </c>
      <c r="N45" s="5">
        <f t="shared" si="4"/>
        <v>0</v>
      </c>
      <c r="O45" s="5">
        <f t="shared" si="5"/>
        <v>0</v>
      </c>
      <c r="P45" s="1">
        <f t="shared" si="6"/>
        <v>0</v>
      </c>
      <c r="Q45" s="5">
        <f t="shared" si="7"/>
        <v>0</v>
      </c>
      <c r="R45" s="5">
        <f t="shared" si="8"/>
        <v>0</v>
      </c>
    </row>
    <row r="46" spans="1:18">
      <c r="A46" t="s">
        <v>179</v>
      </c>
      <c r="B46" t="s">
        <v>180</v>
      </c>
      <c r="C46" t="s">
        <v>90</v>
      </c>
      <c r="D46" s="12" t="s">
        <v>1070</v>
      </c>
      <c r="E46" s="1">
        <f>VLOOKUP(A46,'ADM Data'!$A$2:$Y$357,21,FALSE)</f>
        <v>0</v>
      </c>
      <c r="F46" s="1">
        <f>VLOOKUP(A46,'ADM Data'!$A$2:$Y$357,22,FALSE)</f>
        <v>0</v>
      </c>
      <c r="G46" s="1">
        <f>VLOOKUP(A46,'ADM Data'!$A$2:$Y$357,23,FALSE)</f>
        <v>0</v>
      </c>
      <c r="H46" s="1">
        <f>VLOOKUP(A46,'ADM Data'!$A$2:$Y$357,24,FALSE)</f>
        <v>0</v>
      </c>
      <c r="I46" s="1">
        <f>VLOOKUP(A46,'ADM Data'!$A$2:$Y$357,25,FALSE)</f>
        <v>0</v>
      </c>
      <c r="J46" s="5">
        <f t="shared" si="0"/>
        <v>0</v>
      </c>
      <c r="K46" s="5">
        <f t="shared" si="1"/>
        <v>0</v>
      </c>
      <c r="L46" s="5">
        <f t="shared" si="2"/>
        <v>0</v>
      </c>
      <c r="M46" s="5">
        <f t="shared" si="3"/>
        <v>0</v>
      </c>
      <c r="N46" s="5">
        <f t="shared" si="4"/>
        <v>0</v>
      </c>
      <c r="O46" s="5">
        <f t="shared" si="5"/>
        <v>0</v>
      </c>
      <c r="P46" s="1">
        <f t="shared" si="6"/>
        <v>0</v>
      </c>
      <c r="Q46" s="5">
        <f t="shared" si="7"/>
        <v>0</v>
      </c>
      <c r="R46" s="5">
        <f t="shared" si="8"/>
        <v>0</v>
      </c>
    </row>
    <row r="47" spans="1:18">
      <c r="A47" t="s">
        <v>181</v>
      </c>
      <c r="B47" t="s">
        <v>2899</v>
      </c>
      <c r="C47" t="s">
        <v>93</v>
      </c>
      <c r="D47" s="12" t="s">
        <v>1070</v>
      </c>
      <c r="E47" s="1">
        <f>VLOOKUP(A47,'ADM Data'!$A$2:$Y$357,21,FALSE)</f>
        <v>0</v>
      </c>
      <c r="F47" s="1">
        <f>VLOOKUP(A47,'ADM Data'!$A$2:$Y$357,22,FALSE)</f>
        <v>0</v>
      </c>
      <c r="G47" s="1">
        <f>VLOOKUP(A47,'ADM Data'!$A$2:$Y$357,23,FALSE)</f>
        <v>0</v>
      </c>
      <c r="H47" s="1">
        <f>VLOOKUP(A47,'ADM Data'!$A$2:$Y$357,24,FALSE)</f>
        <v>0</v>
      </c>
      <c r="I47" s="1">
        <f>VLOOKUP(A47,'ADM Data'!$A$2:$Y$357,25,FALSE)</f>
        <v>0</v>
      </c>
      <c r="J47" s="5">
        <f t="shared" si="0"/>
        <v>0</v>
      </c>
      <c r="K47" s="5">
        <f t="shared" si="1"/>
        <v>0</v>
      </c>
      <c r="L47" s="5">
        <f t="shared" si="2"/>
        <v>0</v>
      </c>
      <c r="M47" s="5">
        <f t="shared" si="3"/>
        <v>0</v>
      </c>
      <c r="N47" s="5">
        <f t="shared" si="4"/>
        <v>0</v>
      </c>
      <c r="O47" s="5">
        <f t="shared" si="5"/>
        <v>0</v>
      </c>
      <c r="P47" s="1">
        <f t="shared" si="6"/>
        <v>0</v>
      </c>
      <c r="Q47" s="5">
        <f t="shared" si="7"/>
        <v>0</v>
      </c>
      <c r="R47" s="5">
        <f t="shared" si="8"/>
        <v>0</v>
      </c>
    </row>
    <row r="48" spans="1:18">
      <c r="A48" t="s">
        <v>183</v>
      </c>
      <c r="B48" t="s">
        <v>1854</v>
      </c>
      <c r="C48" t="s">
        <v>111</v>
      </c>
      <c r="D48" s="12" t="s">
        <v>1070</v>
      </c>
      <c r="E48" s="1">
        <f>VLOOKUP(A48,'ADM Data'!$A$2:$Y$357,21,FALSE)</f>
        <v>0</v>
      </c>
      <c r="F48" s="1">
        <f>VLOOKUP(A48,'ADM Data'!$A$2:$Y$357,22,FALSE)</f>
        <v>0</v>
      </c>
      <c r="G48" s="1">
        <f>VLOOKUP(A48,'ADM Data'!$A$2:$Y$357,23,FALSE)</f>
        <v>0</v>
      </c>
      <c r="H48" s="1">
        <f>VLOOKUP(A48,'ADM Data'!$A$2:$Y$357,24,FALSE)</f>
        <v>0</v>
      </c>
      <c r="I48" s="1">
        <f>VLOOKUP(A48,'ADM Data'!$A$2:$Y$357,25,FALSE)</f>
        <v>0</v>
      </c>
      <c r="J48" s="5">
        <f t="shared" si="0"/>
        <v>0</v>
      </c>
      <c r="K48" s="5">
        <f t="shared" si="1"/>
        <v>0</v>
      </c>
      <c r="L48" s="5">
        <f t="shared" si="2"/>
        <v>0</v>
      </c>
      <c r="M48" s="5">
        <f t="shared" si="3"/>
        <v>0</v>
      </c>
      <c r="N48" s="5">
        <f t="shared" si="4"/>
        <v>0</v>
      </c>
      <c r="O48" s="5">
        <f t="shared" si="5"/>
        <v>0</v>
      </c>
      <c r="P48" s="1">
        <f t="shared" si="6"/>
        <v>0</v>
      </c>
      <c r="Q48" s="5">
        <f t="shared" si="7"/>
        <v>0</v>
      </c>
      <c r="R48" s="5">
        <f t="shared" si="8"/>
        <v>0</v>
      </c>
    </row>
    <row r="49" spans="1:18">
      <c r="A49" t="s">
        <v>185</v>
      </c>
      <c r="B49" t="s">
        <v>2900</v>
      </c>
      <c r="C49" t="s">
        <v>72</v>
      </c>
      <c r="D49" s="12" t="s">
        <v>1070</v>
      </c>
      <c r="E49" s="1">
        <f>VLOOKUP(A49,'ADM Data'!$A$2:$Y$357,21,FALSE)</f>
        <v>0</v>
      </c>
      <c r="F49" s="1">
        <f>VLOOKUP(A49,'ADM Data'!$A$2:$Y$357,22,FALSE)</f>
        <v>0</v>
      </c>
      <c r="G49" s="1">
        <f>VLOOKUP(A49,'ADM Data'!$A$2:$Y$357,23,FALSE)</f>
        <v>0</v>
      </c>
      <c r="H49" s="1">
        <f>VLOOKUP(A49,'ADM Data'!$A$2:$Y$357,24,FALSE)</f>
        <v>0</v>
      </c>
      <c r="I49" s="1">
        <f>VLOOKUP(A49,'ADM Data'!$A$2:$Y$357,25,FALSE)</f>
        <v>0</v>
      </c>
      <c r="J49" s="5">
        <f t="shared" si="0"/>
        <v>0</v>
      </c>
      <c r="K49" s="5">
        <f t="shared" si="1"/>
        <v>0</v>
      </c>
      <c r="L49" s="5">
        <f t="shared" si="2"/>
        <v>0</v>
      </c>
      <c r="M49" s="5">
        <f t="shared" si="3"/>
        <v>0</v>
      </c>
      <c r="N49" s="5">
        <f t="shared" si="4"/>
        <v>0</v>
      </c>
      <c r="O49" s="5">
        <f t="shared" si="5"/>
        <v>0</v>
      </c>
      <c r="P49" s="1">
        <f t="shared" si="6"/>
        <v>0</v>
      </c>
      <c r="Q49" s="5">
        <f t="shared" si="7"/>
        <v>0</v>
      </c>
      <c r="R49" s="5">
        <f t="shared" si="8"/>
        <v>0</v>
      </c>
    </row>
    <row r="50" spans="1:18">
      <c r="A50" t="s">
        <v>187</v>
      </c>
      <c r="B50" t="s">
        <v>188</v>
      </c>
      <c r="C50" t="s">
        <v>108</v>
      </c>
      <c r="D50" s="12" t="s">
        <v>1070</v>
      </c>
      <c r="E50" s="1">
        <f>VLOOKUP(A50,'ADM Data'!$A$2:$Y$357,21,FALSE)</f>
        <v>0</v>
      </c>
      <c r="F50" s="1">
        <f>VLOOKUP(A50,'ADM Data'!$A$2:$Y$357,22,FALSE)</f>
        <v>0</v>
      </c>
      <c r="G50" s="1">
        <f>VLOOKUP(A50,'ADM Data'!$A$2:$Y$357,23,FALSE)</f>
        <v>0</v>
      </c>
      <c r="H50" s="1">
        <f>VLOOKUP(A50,'ADM Data'!$A$2:$Y$357,24,FALSE)</f>
        <v>0</v>
      </c>
      <c r="I50" s="1">
        <f>VLOOKUP(A50,'ADM Data'!$A$2:$Y$357,25,FALSE)</f>
        <v>0</v>
      </c>
      <c r="J50" s="5">
        <f t="shared" si="0"/>
        <v>0</v>
      </c>
      <c r="K50" s="5">
        <f t="shared" si="1"/>
        <v>0</v>
      </c>
      <c r="L50" s="5">
        <f t="shared" si="2"/>
        <v>0</v>
      </c>
      <c r="M50" s="5">
        <f t="shared" si="3"/>
        <v>0</v>
      </c>
      <c r="N50" s="5">
        <f t="shared" si="4"/>
        <v>0</v>
      </c>
      <c r="O50" s="5">
        <f t="shared" si="5"/>
        <v>0</v>
      </c>
      <c r="P50" s="1">
        <f t="shared" si="6"/>
        <v>0</v>
      </c>
      <c r="Q50" s="5">
        <f t="shared" si="7"/>
        <v>0</v>
      </c>
      <c r="R50" s="5">
        <f t="shared" si="8"/>
        <v>0</v>
      </c>
    </row>
    <row r="51" spans="1:18">
      <c r="A51" t="s">
        <v>191</v>
      </c>
      <c r="B51" t="s">
        <v>1856</v>
      </c>
      <c r="C51" t="s">
        <v>193</v>
      </c>
      <c r="D51" s="12" t="s">
        <v>1070</v>
      </c>
      <c r="E51" s="1">
        <f>VLOOKUP(A51,'ADM Data'!$A$2:$Y$357,21,FALSE)</f>
        <v>0</v>
      </c>
      <c r="F51" s="1">
        <f>VLOOKUP(A51,'ADM Data'!$A$2:$Y$357,22,FALSE)</f>
        <v>0</v>
      </c>
      <c r="G51" s="1">
        <f>VLOOKUP(A51,'ADM Data'!$A$2:$Y$357,23,FALSE)</f>
        <v>0</v>
      </c>
      <c r="H51" s="1">
        <f>VLOOKUP(A51,'ADM Data'!$A$2:$Y$357,24,FALSE)</f>
        <v>0</v>
      </c>
      <c r="I51" s="1">
        <f>VLOOKUP(A51,'ADM Data'!$A$2:$Y$357,25,FALSE)</f>
        <v>0</v>
      </c>
      <c r="J51" s="5">
        <f t="shared" si="0"/>
        <v>0</v>
      </c>
      <c r="K51" s="5">
        <f t="shared" si="1"/>
        <v>0</v>
      </c>
      <c r="L51" s="5">
        <f t="shared" si="2"/>
        <v>0</v>
      </c>
      <c r="M51" s="5">
        <f t="shared" si="3"/>
        <v>0</v>
      </c>
      <c r="N51" s="5">
        <f t="shared" si="4"/>
        <v>0</v>
      </c>
      <c r="O51" s="5">
        <f t="shared" si="5"/>
        <v>0</v>
      </c>
      <c r="P51" s="1">
        <f t="shared" si="6"/>
        <v>0</v>
      </c>
      <c r="Q51" s="5">
        <f t="shared" si="7"/>
        <v>0</v>
      </c>
      <c r="R51" s="5">
        <f t="shared" si="8"/>
        <v>0</v>
      </c>
    </row>
    <row r="52" spans="1:18">
      <c r="A52" t="s">
        <v>194</v>
      </c>
      <c r="B52" t="s">
        <v>195</v>
      </c>
      <c r="C52" t="s">
        <v>196</v>
      </c>
      <c r="D52" s="12" t="s">
        <v>1070</v>
      </c>
      <c r="E52" s="1">
        <f>VLOOKUP(A52,'ADM Data'!$A$2:$Y$357,21,FALSE)</f>
        <v>0</v>
      </c>
      <c r="F52" s="1">
        <f>VLOOKUP(A52,'ADM Data'!$A$2:$Y$357,22,FALSE)</f>
        <v>0</v>
      </c>
      <c r="G52" s="1">
        <f>VLOOKUP(A52,'ADM Data'!$A$2:$Y$357,23,FALSE)</f>
        <v>0</v>
      </c>
      <c r="H52" s="1">
        <f>VLOOKUP(A52,'ADM Data'!$A$2:$Y$357,24,FALSE)</f>
        <v>0</v>
      </c>
      <c r="I52" s="1">
        <f>VLOOKUP(A52,'ADM Data'!$A$2:$Y$357,25,FALSE)</f>
        <v>0</v>
      </c>
      <c r="J52" s="5">
        <f t="shared" si="0"/>
        <v>0</v>
      </c>
      <c r="K52" s="5">
        <f t="shared" si="1"/>
        <v>0</v>
      </c>
      <c r="L52" s="5">
        <f t="shared" si="2"/>
        <v>0</v>
      </c>
      <c r="M52" s="5">
        <f t="shared" si="3"/>
        <v>0</v>
      </c>
      <c r="N52" s="5">
        <f t="shared" si="4"/>
        <v>0</v>
      </c>
      <c r="O52" s="5">
        <f t="shared" si="5"/>
        <v>0</v>
      </c>
      <c r="P52" s="1">
        <f t="shared" si="6"/>
        <v>0</v>
      </c>
      <c r="Q52" s="5">
        <f t="shared" si="7"/>
        <v>0</v>
      </c>
      <c r="R52" s="5">
        <f t="shared" si="8"/>
        <v>0</v>
      </c>
    </row>
    <row r="53" spans="1:18">
      <c r="A53" t="s">
        <v>197</v>
      </c>
      <c r="B53" t="s">
        <v>1857</v>
      </c>
      <c r="C53" t="s">
        <v>93</v>
      </c>
      <c r="D53" s="12" t="s">
        <v>1070</v>
      </c>
      <c r="E53" s="1">
        <f>VLOOKUP(A53,'ADM Data'!$A$2:$Y$357,21,FALSE)</f>
        <v>16.720932000000001</v>
      </c>
      <c r="F53" s="1">
        <f>VLOOKUP(A53,'ADM Data'!$A$2:$Y$357,22,FALSE)</f>
        <v>0</v>
      </c>
      <c r="G53" s="1">
        <f>VLOOKUP(A53,'ADM Data'!$A$2:$Y$357,23,FALSE)</f>
        <v>41.417709000000002</v>
      </c>
      <c r="H53" s="1">
        <f>VLOOKUP(A53,'ADM Data'!$A$2:$Y$357,24,FALSE)</f>
        <v>0</v>
      </c>
      <c r="I53" s="1">
        <f>VLOOKUP(A53,'ADM Data'!$A$2:$Y$357,25,FALSE)</f>
        <v>0</v>
      </c>
      <c r="J53" s="5">
        <f t="shared" si="0"/>
        <v>102667.37959497434</v>
      </c>
      <c r="K53" s="5">
        <f t="shared" si="1"/>
        <v>0</v>
      </c>
      <c r="L53" s="5">
        <f t="shared" si="2"/>
        <v>87925.677133004545</v>
      </c>
      <c r="M53" s="5">
        <f t="shared" si="3"/>
        <v>0</v>
      </c>
      <c r="N53" s="5">
        <f t="shared" si="4"/>
        <v>0</v>
      </c>
      <c r="O53" s="5">
        <f t="shared" si="5"/>
        <v>190593.05672797887</v>
      </c>
      <c r="P53" s="1">
        <f t="shared" si="6"/>
        <v>58.138641000000007</v>
      </c>
      <c r="Q53" s="5">
        <f t="shared" si="7"/>
        <v>16845.975178565153</v>
      </c>
      <c r="R53" s="5">
        <f t="shared" si="8"/>
        <v>207439.03190654403</v>
      </c>
    </row>
    <row r="54" spans="1:18">
      <c r="A54" t="s">
        <v>199</v>
      </c>
      <c r="B54" t="s">
        <v>200</v>
      </c>
      <c r="C54" t="s">
        <v>93</v>
      </c>
      <c r="D54" s="12" t="s">
        <v>1070</v>
      </c>
      <c r="E54" s="1">
        <f>VLOOKUP(A54,'ADM Data'!$A$2:$Y$357,21,FALSE)</f>
        <v>0</v>
      </c>
      <c r="F54" s="1">
        <f>VLOOKUP(A54,'ADM Data'!$A$2:$Y$357,22,FALSE)</f>
        <v>0</v>
      </c>
      <c r="G54" s="1">
        <f>VLOOKUP(A54,'ADM Data'!$A$2:$Y$357,23,FALSE)</f>
        <v>0</v>
      </c>
      <c r="H54" s="1">
        <f>VLOOKUP(A54,'ADM Data'!$A$2:$Y$357,24,FALSE)</f>
        <v>0</v>
      </c>
      <c r="I54" s="1">
        <f>VLOOKUP(A54,'ADM Data'!$A$2:$Y$357,25,FALSE)</f>
        <v>0</v>
      </c>
      <c r="J54" s="5">
        <f t="shared" si="0"/>
        <v>0</v>
      </c>
      <c r="K54" s="5">
        <f t="shared" si="1"/>
        <v>0</v>
      </c>
      <c r="L54" s="5">
        <f t="shared" si="2"/>
        <v>0</v>
      </c>
      <c r="M54" s="5">
        <f t="shared" si="3"/>
        <v>0</v>
      </c>
      <c r="N54" s="5">
        <f t="shared" si="4"/>
        <v>0</v>
      </c>
      <c r="O54" s="5">
        <f t="shared" si="5"/>
        <v>0</v>
      </c>
      <c r="P54" s="1">
        <f t="shared" si="6"/>
        <v>0</v>
      </c>
      <c r="Q54" s="5">
        <f t="shared" si="7"/>
        <v>0</v>
      </c>
      <c r="R54" s="5">
        <f t="shared" si="8"/>
        <v>0</v>
      </c>
    </row>
    <row r="55" spans="1:18">
      <c r="A55" t="s">
        <v>201</v>
      </c>
      <c r="B55" t="s">
        <v>202</v>
      </c>
      <c r="C55" t="s">
        <v>93</v>
      </c>
      <c r="D55" s="12" t="s">
        <v>1070</v>
      </c>
      <c r="E55" s="1">
        <f>VLOOKUP(A55,'ADM Data'!$A$2:$Y$357,21,FALSE)</f>
        <v>40.383951000000003</v>
      </c>
      <c r="F55" s="1">
        <f>VLOOKUP(A55,'ADM Data'!$A$2:$Y$357,22,FALSE)</f>
        <v>7.2256660000000004</v>
      </c>
      <c r="G55" s="1">
        <f>VLOOKUP(A55,'ADM Data'!$A$2:$Y$357,23,FALSE)</f>
        <v>0</v>
      </c>
      <c r="H55" s="1">
        <f>VLOOKUP(A55,'ADM Data'!$A$2:$Y$357,24,FALSE)</f>
        <v>0</v>
      </c>
      <c r="I55" s="1">
        <f>VLOOKUP(A55,'ADM Data'!$A$2:$Y$357,25,FALSE)</f>
        <v>0</v>
      </c>
      <c r="J55" s="5">
        <f t="shared" si="0"/>
        <v>247959.52922132832</v>
      </c>
      <c r="K55" s="5">
        <f t="shared" si="1"/>
        <v>42051.523531494269</v>
      </c>
      <c r="L55" s="5">
        <f t="shared" si="2"/>
        <v>0</v>
      </c>
      <c r="M55" s="5">
        <f t="shared" si="3"/>
        <v>0</v>
      </c>
      <c r="N55" s="5">
        <f t="shared" si="4"/>
        <v>0</v>
      </c>
      <c r="O55" s="5">
        <f t="shared" si="5"/>
        <v>290011.05275282258</v>
      </c>
      <c r="P55" s="1">
        <f t="shared" si="6"/>
        <v>47.609617</v>
      </c>
      <c r="Q55" s="5">
        <f t="shared" si="7"/>
        <v>13795.135428827678</v>
      </c>
      <c r="R55" s="5">
        <f t="shared" si="8"/>
        <v>303806.18818165024</v>
      </c>
    </row>
    <row r="56" spans="1:18">
      <c r="A56" t="s">
        <v>203</v>
      </c>
      <c r="B56" t="s">
        <v>1858</v>
      </c>
      <c r="C56" t="s">
        <v>80</v>
      </c>
      <c r="D56" s="12" t="s">
        <v>1070</v>
      </c>
      <c r="E56" s="1">
        <f>VLOOKUP(A56,'ADM Data'!$A$2:$Y$357,21,FALSE)</f>
        <v>0</v>
      </c>
      <c r="F56" s="1">
        <f>VLOOKUP(A56,'ADM Data'!$A$2:$Y$357,22,FALSE)</f>
        <v>0</v>
      </c>
      <c r="G56" s="1">
        <f>VLOOKUP(A56,'ADM Data'!$A$2:$Y$357,23,FALSE)</f>
        <v>0</v>
      </c>
      <c r="H56" s="1">
        <f>VLOOKUP(A56,'ADM Data'!$A$2:$Y$357,24,FALSE)</f>
        <v>0</v>
      </c>
      <c r="I56" s="1">
        <f>VLOOKUP(A56,'ADM Data'!$A$2:$Y$357,25,FALSE)</f>
        <v>0</v>
      </c>
      <c r="J56" s="5">
        <f t="shared" si="0"/>
        <v>0</v>
      </c>
      <c r="K56" s="5">
        <f t="shared" si="1"/>
        <v>0</v>
      </c>
      <c r="L56" s="5">
        <f t="shared" si="2"/>
        <v>0</v>
      </c>
      <c r="M56" s="5">
        <f t="shared" si="3"/>
        <v>0</v>
      </c>
      <c r="N56" s="5">
        <f t="shared" si="4"/>
        <v>0</v>
      </c>
      <c r="O56" s="5">
        <f t="shared" si="5"/>
        <v>0</v>
      </c>
      <c r="P56" s="1">
        <f t="shared" si="6"/>
        <v>0</v>
      </c>
      <c r="Q56" s="5">
        <f t="shared" si="7"/>
        <v>0</v>
      </c>
      <c r="R56" s="5">
        <f t="shared" si="8"/>
        <v>0</v>
      </c>
    </row>
    <row r="57" spans="1:18">
      <c r="A57" t="s">
        <v>205</v>
      </c>
      <c r="B57" t="s">
        <v>1859</v>
      </c>
      <c r="C57" t="s">
        <v>68</v>
      </c>
      <c r="D57" s="12" t="s">
        <v>1070</v>
      </c>
      <c r="E57" s="1">
        <f>VLOOKUP(A57,'ADM Data'!$A$2:$Y$357,21,FALSE)</f>
        <v>0</v>
      </c>
      <c r="F57" s="1">
        <f>VLOOKUP(A57,'ADM Data'!$A$2:$Y$357,22,FALSE)</f>
        <v>0</v>
      </c>
      <c r="G57" s="1">
        <f>VLOOKUP(A57,'ADM Data'!$A$2:$Y$357,23,FALSE)</f>
        <v>0</v>
      </c>
      <c r="H57" s="1">
        <f>VLOOKUP(A57,'ADM Data'!$A$2:$Y$357,24,FALSE)</f>
        <v>0</v>
      </c>
      <c r="I57" s="1">
        <f>VLOOKUP(A57,'ADM Data'!$A$2:$Y$357,25,FALSE)</f>
        <v>0</v>
      </c>
      <c r="J57" s="5">
        <f t="shared" si="0"/>
        <v>0</v>
      </c>
      <c r="K57" s="5">
        <f t="shared" si="1"/>
        <v>0</v>
      </c>
      <c r="L57" s="5">
        <f t="shared" si="2"/>
        <v>0</v>
      </c>
      <c r="M57" s="5">
        <f t="shared" si="3"/>
        <v>0</v>
      </c>
      <c r="N57" s="5">
        <f t="shared" si="4"/>
        <v>0</v>
      </c>
      <c r="O57" s="5">
        <f t="shared" si="5"/>
        <v>0</v>
      </c>
      <c r="P57" s="1">
        <f t="shared" si="6"/>
        <v>0</v>
      </c>
      <c r="Q57" s="5">
        <f t="shared" si="7"/>
        <v>0</v>
      </c>
      <c r="R57" s="5">
        <f t="shared" si="8"/>
        <v>0</v>
      </c>
    </row>
    <row r="58" spans="1:18">
      <c r="A58" t="s">
        <v>207</v>
      </c>
      <c r="B58" t="s">
        <v>1860</v>
      </c>
      <c r="C58" t="s">
        <v>93</v>
      </c>
      <c r="D58" s="12" t="s">
        <v>1070</v>
      </c>
      <c r="E58" s="1">
        <f>VLOOKUP(A58,'ADM Data'!$A$2:$Y$357,21,FALSE)</f>
        <v>0</v>
      </c>
      <c r="F58" s="1">
        <f>VLOOKUP(A58,'ADM Data'!$A$2:$Y$357,22,FALSE)</f>
        <v>0</v>
      </c>
      <c r="G58" s="1">
        <f>VLOOKUP(A58,'ADM Data'!$A$2:$Y$357,23,FALSE)</f>
        <v>0</v>
      </c>
      <c r="H58" s="1">
        <f>VLOOKUP(A58,'ADM Data'!$A$2:$Y$357,24,FALSE)</f>
        <v>0</v>
      </c>
      <c r="I58" s="1">
        <f>VLOOKUP(A58,'ADM Data'!$A$2:$Y$357,25,FALSE)</f>
        <v>0</v>
      </c>
      <c r="J58" s="5">
        <f t="shared" si="0"/>
        <v>0</v>
      </c>
      <c r="K58" s="5">
        <f t="shared" si="1"/>
        <v>0</v>
      </c>
      <c r="L58" s="5">
        <f t="shared" si="2"/>
        <v>0</v>
      </c>
      <c r="M58" s="5">
        <f t="shared" si="3"/>
        <v>0</v>
      </c>
      <c r="N58" s="5">
        <f t="shared" si="4"/>
        <v>0</v>
      </c>
      <c r="O58" s="5">
        <f t="shared" si="5"/>
        <v>0</v>
      </c>
      <c r="P58" s="1">
        <f t="shared" si="6"/>
        <v>0</v>
      </c>
      <c r="Q58" s="5">
        <f t="shared" si="7"/>
        <v>0</v>
      </c>
      <c r="R58" s="5">
        <f t="shared" si="8"/>
        <v>0</v>
      </c>
    </row>
    <row r="59" spans="1:18">
      <c r="A59" t="s">
        <v>209</v>
      </c>
      <c r="B59" t="s">
        <v>1861</v>
      </c>
      <c r="C59" t="s">
        <v>93</v>
      </c>
      <c r="D59" s="12" t="s">
        <v>1070</v>
      </c>
      <c r="E59" s="1">
        <f>VLOOKUP(A59,'ADM Data'!$A$2:$Y$357,21,FALSE)</f>
        <v>0</v>
      </c>
      <c r="F59" s="1">
        <f>VLOOKUP(A59,'ADM Data'!$A$2:$Y$357,22,FALSE)</f>
        <v>0</v>
      </c>
      <c r="G59" s="1">
        <f>VLOOKUP(A59,'ADM Data'!$A$2:$Y$357,23,FALSE)</f>
        <v>0</v>
      </c>
      <c r="H59" s="1">
        <f>VLOOKUP(A59,'ADM Data'!$A$2:$Y$357,24,FALSE)</f>
        <v>0</v>
      </c>
      <c r="I59" s="1">
        <f>VLOOKUP(A59,'ADM Data'!$A$2:$Y$357,25,FALSE)</f>
        <v>0</v>
      </c>
      <c r="J59" s="5">
        <f t="shared" si="0"/>
        <v>0</v>
      </c>
      <c r="K59" s="5">
        <f t="shared" si="1"/>
        <v>0</v>
      </c>
      <c r="L59" s="5">
        <f t="shared" si="2"/>
        <v>0</v>
      </c>
      <c r="M59" s="5">
        <f t="shared" si="3"/>
        <v>0</v>
      </c>
      <c r="N59" s="5">
        <f t="shared" si="4"/>
        <v>0</v>
      </c>
      <c r="O59" s="5">
        <f t="shared" si="5"/>
        <v>0</v>
      </c>
      <c r="P59" s="1">
        <f t="shared" si="6"/>
        <v>0</v>
      </c>
      <c r="Q59" s="5">
        <f t="shared" si="7"/>
        <v>0</v>
      </c>
      <c r="R59" s="5">
        <f t="shared" si="8"/>
        <v>0</v>
      </c>
    </row>
    <row r="60" spans="1:18">
      <c r="A60" t="s">
        <v>211</v>
      </c>
      <c r="B60" t="s">
        <v>1862</v>
      </c>
      <c r="C60" t="s">
        <v>75</v>
      </c>
      <c r="D60" s="12" t="s">
        <v>1070</v>
      </c>
      <c r="E60" s="1">
        <f>VLOOKUP(A60,'ADM Data'!$A$2:$Y$357,21,FALSE)</f>
        <v>21.185002999999998</v>
      </c>
      <c r="F60" s="1">
        <f>VLOOKUP(A60,'ADM Data'!$A$2:$Y$357,22,FALSE)</f>
        <v>7.2764350000000002</v>
      </c>
      <c r="G60" s="1">
        <f>VLOOKUP(A60,'ADM Data'!$A$2:$Y$357,23,FALSE)</f>
        <v>0</v>
      </c>
      <c r="H60" s="1">
        <f>VLOOKUP(A60,'ADM Data'!$A$2:$Y$357,24,FALSE)</f>
        <v>0</v>
      </c>
      <c r="I60" s="1">
        <f>VLOOKUP(A60,'ADM Data'!$A$2:$Y$357,25,FALSE)</f>
        <v>0</v>
      </c>
      <c r="J60" s="5">
        <f t="shared" si="0"/>
        <v>130077.00436325379</v>
      </c>
      <c r="K60" s="5">
        <f t="shared" si="1"/>
        <v>42346.986094830361</v>
      </c>
      <c r="L60" s="5">
        <f t="shared" si="2"/>
        <v>0</v>
      </c>
      <c r="M60" s="5">
        <f t="shared" si="3"/>
        <v>0</v>
      </c>
      <c r="N60" s="5">
        <f t="shared" si="4"/>
        <v>0</v>
      </c>
      <c r="O60" s="5">
        <f t="shared" si="5"/>
        <v>172423.99045808415</v>
      </c>
      <c r="P60" s="1">
        <f t="shared" si="6"/>
        <v>28.461437999999998</v>
      </c>
      <c r="Q60" s="5">
        <f t="shared" si="7"/>
        <v>8246.8504568978624</v>
      </c>
      <c r="R60" s="5">
        <f t="shared" si="8"/>
        <v>180670.84091498202</v>
      </c>
    </row>
    <row r="61" spans="1:18">
      <c r="A61" t="s">
        <v>213</v>
      </c>
      <c r="B61" t="s">
        <v>1863</v>
      </c>
      <c r="C61" t="s">
        <v>72</v>
      </c>
      <c r="D61" s="12" t="s">
        <v>1070</v>
      </c>
      <c r="E61" s="1">
        <f>VLOOKUP(A61,'ADM Data'!$A$2:$Y$357,21,FALSE)</f>
        <v>0</v>
      </c>
      <c r="F61" s="1">
        <f>VLOOKUP(A61,'ADM Data'!$A$2:$Y$357,22,FALSE)</f>
        <v>0</v>
      </c>
      <c r="G61" s="1">
        <f>VLOOKUP(A61,'ADM Data'!$A$2:$Y$357,23,FALSE)</f>
        <v>0</v>
      </c>
      <c r="H61" s="1">
        <f>VLOOKUP(A61,'ADM Data'!$A$2:$Y$357,24,FALSE)</f>
        <v>0</v>
      </c>
      <c r="I61" s="1">
        <f>VLOOKUP(A61,'ADM Data'!$A$2:$Y$357,25,FALSE)</f>
        <v>0</v>
      </c>
      <c r="J61" s="5">
        <f t="shared" si="0"/>
        <v>0</v>
      </c>
      <c r="K61" s="5">
        <f t="shared" si="1"/>
        <v>0</v>
      </c>
      <c r="L61" s="5">
        <f t="shared" si="2"/>
        <v>0</v>
      </c>
      <c r="M61" s="5">
        <f t="shared" si="3"/>
        <v>0</v>
      </c>
      <c r="N61" s="5">
        <f t="shared" si="4"/>
        <v>0</v>
      </c>
      <c r="O61" s="5">
        <f t="shared" si="5"/>
        <v>0</v>
      </c>
      <c r="P61" s="1">
        <f t="shared" si="6"/>
        <v>0</v>
      </c>
      <c r="Q61" s="5">
        <f t="shared" si="7"/>
        <v>0</v>
      </c>
      <c r="R61" s="5">
        <f t="shared" si="8"/>
        <v>0</v>
      </c>
    </row>
    <row r="62" spans="1:18">
      <c r="A62" t="s">
        <v>215</v>
      </c>
      <c r="B62" t="s">
        <v>1864</v>
      </c>
      <c r="C62" t="s">
        <v>72</v>
      </c>
      <c r="D62" s="12" t="s">
        <v>1070</v>
      </c>
      <c r="E62" s="1">
        <f>VLOOKUP(A62,'ADM Data'!$A$2:$Y$357,21,FALSE)</f>
        <v>50.853803999999997</v>
      </c>
      <c r="F62" s="1">
        <f>VLOOKUP(A62,'ADM Data'!$A$2:$Y$357,22,FALSE)</f>
        <v>0</v>
      </c>
      <c r="G62" s="1">
        <f>VLOOKUP(A62,'ADM Data'!$A$2:$Y$357,23,FALSE)</f>
        <v>0</v>
      </c>
      <c r="H62" s="1">
        <f>VLOOKUP(A62,'ADM Data'!$A$2:$Y$357,24,FALSE)</f>
        <v>0</v>
      </c>
      <c r="I62" s="1">
        <f>VLOOKUP(A62,'ADM Data'!$A$2:$Y$357,25,FALSE)</f>
        <v>0</v>
      </c>
      <c r="J62" s="5">
        <f t="shared" si="0"/>
        <v>312244.96332599304</v>
      </c>
      <c r="K62" s="5">
        <f t="shared" si="1"/>
        <v>0</v>
      </c>
      <c r="L62" s="5">
        <f t="shared" si="2"/>
        <v>0</v>
      </c>
      <c r="M62" s="5">
        <f t="shared" si="3"/>
        <v>0</v>
      </c>
      <c r="N62" s="5">
        <f t="shared" si="4"/>
        <v>0</v>
      </c>
      <c r="O62" s="5">
        <f t="shared" si="5"/>
        <v>312244.96332599304</v>
      </c>
      <c r="P62" s="1">
        <f t="shared" si="6"/>
        <v>50.853803999999997</v>
      </c>
      <c r="Q62" s="5">
        <f t="shared" si="7"/>
        <v>14735.155572687312</v>
      </c>
      <c r="R62" s="5">
        <f t="shared" si="8"/>
        <v>326980.11889868038</v>
      </c>
    </row>
    <row r="63" spans="1:18">
      <c r="A63" t="s">
        <v>217</v>
      </c>
      <c r="B63" t="s">
        <v>1865</v>
      </c>
      <c r="C63" t="s">
        <v>68</v>
      </c>
      <c r="D63" s="12" t="s">
        <v>1070</v>
      </c>
      <c r="E63" s="1">
        <f>VLOOKUP(A63,'ADM Data'!$A$2:$Y$357,21,FALSE)</f>
        <v>14.271229999999999</v>
      </c>
      <c r="F63" s="1">
        <f>VLOOKUP(A63,'ADM Data'!$A$2:$Y$357,22,FALSE)</f>
        <v>8.6915259999999996</v>
      </c>
      <c r="G63" s="1">
        <f>VLOOKUP(A63,'ADM Data'!$A$2:$Y$357,23,FALSE)</f>
        <v>0</v>
      </c>
      <c r="H63" s="1">
        <f>VLOOKUP(A63,'ADM Data'!$A$2:$Y$357,24,FALSE)</f>
        <v>0</v>
      </c>
      <c r="I63" s="1">
        <f>VLOOKUP(A63,'ADM Data'!$A$2:$Y$357,25,FALSE)</f>
        <v>0</v>
      </c>
      <c r="J63" s="5">
        <f t="shared" si="0"/>
        <v>87626.083743249794</v>
      </c>
      <c r="K63" s="5">
        <f t="shared" si="1"/>
        <v>50582.452899648859</v>
      </c>
      <c r="L63" s="5">
        <f t="shared" si="2"/>
        <v>0</v>
      </c>
      <c r="M63" s="5">
        <f t="shared" si="3"/>
        <v>0</v>
      </c>
      <c r="N63" s="5">
        <f t="shared" si="4"/>
        <v>0</v>
      </c>
      <c r="O63" s="5">
        <f t="shared" si="5"/>
        <v>138208.53664289866</v>
      </c>
      <c r="P63" s="1">
        <f t="shared" si="6"/>
        <v>22.962755999999999</v>
      </c>
      <c r="Q63" s="5">
        <f t="shared" si="7"/>
        <v>6653.5786002883679</v>
      </c>
      <c r="R63" s="5">
        <f t="shared" si="8"/>
        <v>144862.11524318703</v>
      </c>
    </row>
    <row r="64" spans="1:18">
      <c r="A64" t="s">
        <v>219</v>
      </c>
      <c r="B64" t="s">
        <v>1866</v>
      </c>
      <c r="C64" t="s">
        <v>80</v>
      </c>
      <c r="D64" s="12" t="s">
        <v>1070</v>
      </c>
      <c r="E64" s="1">
        <f>VLOOKUP(A64,'ADM Data'!$A$2:$Y$357,21,FALSE)</f>
        <v>11.015636000000001</v>
      </c>
      <c r="F64" s="1">
        <f>VLOOKUP(A64,'ADM Data'!$A$2:$Y$357,22,FALSE)</f>
        <v>5.35914</v>
      </c>
      <c r="G64" s="1">
        <f>VLOOKUP(A64,'ADM Data'!$A$2:$Y$357,23,FALSE)</f>
        <v>0</v>
      </c>
      <c r="H64" s="1">
        <f>VLOOKUP(A64,'ADM Data'!$A$2:$Y$357,24,FALSE)</f>
        <v>3.7069380000000001</v>
      </c>
      <c r="I64" s="1">
        <f>VLOOKUP(A64,'ADM Data'!$A$2:$Y$357,25,FALSE)</f>
        <v>0</v>
      </c>
      <c r="J64" s="5">
        <f t="shared" si="0"/>
        <v>67636.569701501372</v>
      </c>
      <c r="K64" s="5">
        <f t="shared" si="1"/>
        <v>31188.820770095404</v>
      </c>
      <c r="L64" s="5">
        <f t="shared" si="2"/>
        <v>0</v>
      </c>
      <c r="M64" s="5">
        <f t="shared" si="3"/>
        <v>6685.7535293554811</v>
      </c>
      <c r="N64" s="5">
        <f t="shared" si="4"/>
        <v>0</v>
      </c>
      <c r="O64" s="5">
        <f t="shared" si="5"/>
        <v>105511.14400095226</v>
      </c>
      <c r="P64" s="1">
        <f t="shared" si="6"/>
        <v>20.081714000000002</v>
      </c>
      <c r="Q64" s="5">
        <f t="shared" si="7"/>
        <v>5818.7816187007929</v>
      </c>
      <c r="R64" s="5">
        <f t="shared" si="8"/>
        <v>111329.92561965306</v>
      </c>
    </row>
    <row r="65" spans="1:18">
      <c r="A65" t="s">
        <v>221</v>
      </c>
      <c r="B65" t="s">
        <v>222</v>
      </c>
      <c r="C65" t="s">
        <v>68</v>
      </c>
      <c r="D65" s="12" t="s">
        <v>1070</v>
      </c>
      <c r="E65" s="1">
        <f>VLOOKUP(A65,'ADM Data'!$A$2:$Y$357,21,FALSE)</f>
        <v>0</v>
      </c>
      <c r="F65" s="1">
        <f>VLOOKUP(A65,'ADM Data'!$A$2:$Y$357,22,FALSE)</f>
        <v>0</v>
      </c>
      <c r="G65" s="1">
        <f>VLOOKUP(A65,'ADM Data'!$A$2:$Y$357,23,FALSE)</f>
        <v>0</v>
      </c>
      <c r="H65" s="1">
        <f>VLOOKUP(A65,'ADM Data'!$A$2:$Y$357,24,FALSE)</f>
        <v>0</v>
      </c>
      <c r="I65" s="1">
        <f>VLOOKUP(A65,'ADM Data'!$A$2:$Y$357,25,FALSE)</f>
        <v>0</v>
      </c>
      <c r="J65" s="5">
        <f t="shared" si="0"/>
        <v>0</v>
      </c>
      <c r="K65" s="5">
        <f t="shared" si="1"/>
        <v>0</v>
      </c>
      <c r="L65" s="5">
        <f t="shared" si="2"/>
        <v>0</v>
      </c>
      <c r="M65" s="5">
        <f t="shared" si="3"/>
        <v>0</v>
      </c>
      <c r="N65" s="5">
        <f t="shared" si="4"/>
        <v>0</v>
      </c>
      <c r="O65" s="5">
        <f t="shared" si="5"/>
        <v>0</v>
      </c>
      <c r="P65" s="1">
        <f t="shared" si="6"/>
        <v>0</v>
      </c>
      <c r="Q65" s="5">
        <f t="shared" si="7"/>
        <v>0</v>
      </c>
      <c r="R65" s="5">
        <f t="shared" si="8"/>
        <v>0</v>
      </c>
    </row>
    <row r="66" spans="1:18">
      <c r="A66" t="s">
        <v>223</v>
      </c>
      <c r="B66" t="s">
        <v>224</v>
      </c>
      <c r="C66" t="s">
        <v>108</v>
      </c>
      <c r="D66" s="12" t="s">
        <v>1070</v>
      </c>
      <c r="E66" s="1">
        <f>VLOOKUP(A66,'ADM Data'!$A$2:$Y$357,21,FALSE)</f>
        <v>0</v>
      </c>
      <c r="F66" s="1">
        <f>VLOOKUP(A66,'ADM Data'!$A$2:$Y$357,22,FALSE)</f>
        <v>0</v>
      </c>
      <c r="G66" s="1">
        <f>VLOOKUP(A66,'ADM Data'!$A$2:$Y$357,23,FALSE)</f>
        <v>0</v>
      </c>
      <c r="H66" s="1">
        <f>VLOOKUP(A66,'ADM Data'!$A$2:$Y$357,24,FALSE)</f>
        <v>0</v>
      </c>
      <c r="I66" s="1">
        <f>VLOOKUP(A66,'ADM Data'!$A$2:$Y$357,25,FALSE)</f>
        <v>0</v>
      </c>
      <c r="J66" s="5">
        <f t="shared" si="0"/>
        <v>0</v>
      </c>
      <c r="K66" s="5">
        <f t="shared" si="1"/>
        <v>0</v>
      </c>
      <c r="L66" s="5">
        <f t="shared" si="2"/>
        <v>0</v>
      </c>
      <c r="M66" s="5">
        <f t="shared" si="3"/>
        <v>0</v>
      </c>
      <c r="N66" s="5">
        <f t="shared" si="4"/>
        <v>0</v>
      </c>
      <c r="O66" s="5">
        <f t="shared" si="5"/>
        <v>0</v>
      </c>
      <c r="P66" s="1">
        <f t="shared" si="6"/>
        <v>0</v>
      </c>
      <c r="Q66" s="5">
        <f t="shared" si="7"/>
        <v>0</v>
      </c>
      <c r="R66" s="5">
        <f t="shared" si="8"/>
        <v>0</v>
      </c>
    </row>
    <row r="67" spans="1:18">
      <c r="A67" t="s">
        <v>225</v>
      </c>
      <c r="B67" t="s">
        <v>1867</v>
      </c>
      <c r="C67" t="s">
        <v>80</v>
      </c>
      <c r="D67" s="12" t="s">
        <v>1070</v>
      </c>
      <c r="E67" s="1">
        <f>VLOOKUP(A67,'ADM Data'!$A$2:$Y$357,21,FALSE)</f>
        <v>15.526818</v>
      </c>
      <c r="F67" s="1">
        <f>VLOOKUP(A67,'ADM Data'!$A$2:$Y$357,22,FALSE)</f>
        <v>7.7052209999999999</v>
      </c>
      <c r="G67" s="1">
        <f>VLOOKUP(A67,'ADM Data'!$A$2:$Y$357,23,FALSE)</f>
        <v>0</v>
      </c>
      <c r="H67" s="1">
        <f>VLOOKUP(A67,'ADM Data'!$A$2:$Y$357,24,FALSE)</f>
        <v>3.7211379999999998</v>
      </c>
      <c r="I67" s="1">
        <f>VLOOKUP(A67,'ADM Data'!$A$2:$Y$357,25,FALSE)</f>
        <v>0</v>
      </c>
      <c r="J67" s="5">
        <f t="shared" si="0"/>
        <v>95335.458424690689</v>
      </c>
      <c r="K67" s="5">
        <f t="shared" si="1"/>
        <v>44842.410678387816</v>
      </c>
      <c r="L67" s="5">
        <f t="shared" si="2"/>
        <v>0</v>
      </c>
      <c r="M67" s="5">
        <f t="shared" si="3"/>
        <v>6711.3643434874803</v>
      </c>
      <c r="N67" s="5">
        <f t="shared" si="4"/>
        <v>0</v>
      </c>
      <c r="O67" s="5">
        <f t="shared" si="5"/>
        <v>146889.23344656598</v>
      </c>
      <c r="P67" s="1">
        <f t="shared" si="6"/>
        <v>26.953177</v>
      </c>
      <c r="Q67" s="5">
        <f t="shared" si="7"/>
        <v>7809.8239469593564</v>
      </c>
      <c r="R67" s="5">
        <f t="shared" si="8"/>
        <v>154699.05739352535</v>
      </c>
    </row>
    <row r="68" spans="1:18">
      <c r="A68" t="s">
        <v>227</v>
      </c>
      <c r="B68" t="s">
        <v>228</v>
      </c>
      <c r="C68" t="s">
        <v>93</v>
      </c>
      <c r="D68" s="12" t="s">
        <v>1070</v>
      </c>
      <c r="E68" s="1">
        <f>VLOOKUP(A68,'ADM Data'!$A$2:$Y$357,21,FALSE)</f>
        <v>0</v>
      </c>
      <c r="F68" s="1">
        <f>VLOOKUP(A68,'ADM Data'!$A$2:$Y$357,22,FALSE)</f>
        <v>0</v>
      </c>
      <c r="G68" s="1">
        <f>VLOOKUP(A68,'ADM Data'!$A$2:$Y$357,23,FALSE)</f>
        <v>0</v>
      </c>
      <c r="H68" s="1">
        <f>VLOOKUP(A68,'ADM Data'!$A$2:$Y$357,24,FALSE)</f>
        <v>0</v>
      </c>
      <c r="I68" s="1">
        <f>VLOOKUP(A68,'ADM Data'!$A$2:$Y$357,25,FALSE)</f>
        <v>0</v>
      </c>
      <c r="J68" s="5">
        <f t="shared" si="0"/>
        <v>0</v>
      </c>
      <c r="K68" s="5">
        <f t="shared" si="1"/>
        <v>0</v>
      </c>
      <c r="L68" s="5">
        <f t="shared" si="2"/>
        <v>0</v>
      </c>
      <c r="M68" s="5">
        <f t="shared" si="3"/>
        <v>0</v>
      </c>
      <c r="N68" s="5">
        <f t="shared" si="4"/>
        <v>0</v>
      </c>
      <c r="O68" s="5">
        <f t="shared" si="5"/>
        <v>0</v>
      </c>
      <c r="P68" s="1">
        <f t="shared" si="6"/>
        <v>0</v>
      </c>
      <c r="Q68" s="5">
        <f t="shared" si="7"/>
        <v>0</v>
      </c>
      <c r="R68" s="5">
        <f t="shared" si="8"/>
        <v>0</v>
      </c>
    </row>
    <row r="69" spans="1:18">
      <c r="A69" t="s">
        <v>231</v>
      </c>
      <c r="B69" t="s">
        <v>232</v>
      </c>
      <c r="C69" t="s">
        <v>93</v>
      </c>
      <c r="D69" s="12" t="s">
        <v>1070</v>
      </c>
      <c r="E69" s="1">
        <f>VLOOKUP(A69,'ADM Data'!$A$2:$Y$357,21,FALSE)</f>
        <v>0</v>
      </c>
      <c r="F69" s="1">
        <f>VLOOKUP(A69,'ADM Data'!$A$2:$Y$357,22,FALSE)</f>
        <v>0</v>
      </c>
      <c r="G69" s="1">
        <f>VLOOKUP(A69,'ADM Data'!$A$2:$Y$357,23,FALSE)</f>
        <v>0</v>
      </c>
      <c r="H69" s="1">
        <f>VLOOKUP(A69,'ADM Data'!$A$2:$Y$357,24,FALSE)</f>
        <v>0</v>
      </c>
      <c r="I69" s="1">
        <f>VLOOKUP(A69,'ADM Data'!$A$2:$Y$357,25,FALSE)</f>
        <v>0</v>
      </c>
      <c r="J69" s="5">
        <f t="shared" ref="J69:J132" si="9">E69*$I$2*$G$1</f>
        <v>0</v>
      </c>
      <c r="K69" s="5">
        <f t="shared" ref="K69:K132" si="10">F69*$J$2*$G$1</f>
        <v>0</v>
      </c>
      <c r="L69" s="5">
        <f t="shared" ref="L69:L132" si="11">G69*$K$2*$G$1</f>
        <v>0</v>
      </c>
      <c r="M69" s="5">
        <f t="shared" ref="M69:M132" si="12">H69*$L$2*$G$1</f>
        <v>0</v>
      </c>
      <c r="N69" s="5">
        <f t="shared" ref="N69:N132" si="13">I69*$M$2*$G$1</f>
        <v>0</v>
      </c>
      <c r="O69" s="5">
        <f t="shared" ref="O69:O132" si="14">J69+K69+L69+M69+N69</f>
        <v>0</v>
      </c>
      <c r="P69" s="1">
        <f t="shared" ref="P69:P132" si="15">E69+F69+G69+H69+I69</f>
        <v>0</v>
      </c>
      <c r="Q69" s="5">
        <f t="shared" ref="Q69:Q132" si="16">P69*$O$2*$G$1</f>
        <v>0</v>
      </c>
      <c r="R69" s="5">
        <f t="shared" ref="R69:R132" si="17">O69+Q69</f>
        <v>0</v>
      </c>
    </row>
    <row r="70" spans="1:18">
      <c r="A70" t="s">
        <v>233</v>
      </c>
      <c r="B70" t="s">
        <v>234</v>
      </c>
      <c r="C70" t="s">
        <v>80</v>
      </c>
      <c r="D70" s="12" t="s">
        <v>1070</v>
      </c>
      <c r="E70" s="1">
        <f>VLOOKUP(A70,'ADM Data'!$A$2:$Y$357,21,FALSE)</f>
        <v>0</v>
      </c>
      <c r="F70" s="1">
        <f>VLOOKUP(A70,'ADM Data'!$A$2:$Y$357,22,FALSE)</f>
        <v>0</v>
      </c>
      <c r="G70" s="1">
        <f>VLOOKUP(A70,'ADM Data'!$A$2:$Y$357,23,FALSE)</f>
        <v>0</v>
      </c>
      <c r="H70" s="1">
        <f>VLOOKUP(A70,'ADM Data'!$A$2:$Y$357,24,FALSE)</f>
        <v>0</v>
      </c>
      <c r="I70" s="1">
        <f>VLOOKUP(A70,'ADM Data'!$A$2:$Y$357,25,FALSE)</f>
        <v>0</v>
      </c>
      <c r="J70" s="5">
        <f t="shared" si="9"/>
        <v>0</v>
      </c>
      <c r="K70" s="5">
        <f t="shared" si="10"/>
        <v>0</v>
      </c>
      <c r="L70" s="5">
        <f t="shared" si="11"/>
        <v>0</v>
      </c>
      <c r="M70" s="5">
        <f t="shared" si="12"/>
        <v>0</v>
      </c>
      <c r="N70" s="5">
        <f t="shared" si="13"/>
        <v>0</v>
      </c>
      <c r="O70" s="5">
        <f t="shared" si="14"/>
        <v>0</v>
      </c>
      <c r="P70" s="1">
        <f t="shared" si="15"/>
        <v>0</v>
      </c>
      <c r="Q70" s="5">
        <f t="shared" si="16"/>
        <v>0</v>
      </c>
      <c r="R70" s="5">
        <f t="shared" si="17"/>
        <v>0</v>
      </c>
    </row>
    <row r="71" spans="1:18">
      <c r="A71" t="s">
        <v>235</v>
      </c>
      <c r="B71" t="s">
        <v>1868</v>
      </c>
      <c r="C71" t="s">
        <v>93</v>
      </c>
      <c r="D71" s="12" t="s">
        <v>1070</v>
      </c>
      <c r="E71" s="1">
        <f>VLOOKUP(A71,'ADM Data'!$A$2:$Y$357,21,FALSE)</f>
        <v>0</v>
      </c>
      <c r="F71" s="1">
        <f>VLOOKUP(A71,'ADM Data'!$A$2:$Y$357,22,FALSE)</f>
        <v>0</v>
      </c>
      <c r="G71" s="1">
        <f>VLOOKUP(A71,'ADM Data'!$A$2:$Y$357,23,FALSE)</f>
        <v>13.668010000000001</v>
      </c>
      <c r="H71" s="1">
        <f>VLOOKUP(A71,'ADM Data'!$A$2:$Y$357,24,FALSE)</f>
        <v>0</v>
      </c>
      <c r="I71" s="1">
        <f>VLOOKUP(A71,'ADM Data'!$A$2:$Y$357,25,FALSE)</f>
        <v>0</v>
      </c>
      <c r="J71" s="5">
        <f t="shared" si="9"/>
        <v>0</v>
      </c>
      <c r="K71" s="5">
        <f t="shared" si="10"/>
        <v>0</v>
      </c>
      <c r="L71" s="5">
        <f t="shared" si="11"/>
        <v>29015.825919069484</v>
      </c>
      <c r="M71" s="5">
        <f t="shared" si="12"/>
        <v>0</v>
      </c>
      <c r="N71" s="5">
        <f t="shared" si="13"/>
        <v>0</v>
      </c>
      <c r="O71" s="5">
        <f t="shared" si="14"/>
        <v>29015.825919069484</v>
      </c>
      <c r="P71" s="1">
        <f t="shared" si="15"/>
        <v>13.668010000000001</v>
      </c>
      <c r="Q71" s="5">
        <f t="shared" si="16"/>
        <v>3960.3773538562805</v>
      </c>
      <c r="R71" s="5">
        <f t="shared" si="17"/>
        <v>32976.203272925763</v>
      </c>
    </row>
    <row r="72" spans="1:18">
      <c r="A72" t="s">
        <v>237</v>
      </c>
      <c r="B72" t="s">
        <v>1869</v>
      </c>
      <c r="C72" t="s">
        <v>239</v>
      </c>
      <c r="D72" s="12" t="s">
        <v>1070</v>
      </c>
      <c r="E72" s="1">
        <f>VLOOKUP(A72,'ADM Data'!$A$2:$Y$357,21,FALSE)</f>
        <v>0</v>
      </c>
      <c r="F72" s="1">
        <f>VLOOKUP(A72,'ADM Data'!$A$2:$Y$357,22,FALSE)</f>
        <v>0</v>
      </c>
      <c r="G72" s="1">
        <f>VLOOKUP(A72,'ADM Data'!$A$2:$Y$357,23,FALSE)</f>
        <v>0</v>
      </c>
      <c r="H72" s="1">
        <f>VLOOKUP(A72,'ADM Data'!$A$2:$Y$357,24,FALSE)</f>
        <v>0</v>
      </c>
      <c r="I72" s="1">
        <f>VLOOKUP(A72,'ADM Data'!$A$2:$Y$357,25,FALSE)</f>
        <v>0</v>
      </c>
      <c r="J72" s="5">
        <f t="shared" si="9"/>
        <v>0</v>
      </c>
      <c r="K72" s="5">
        <f t="shared" si="10"/>
        <v>0</v>
      </c>
      <c r="L72" s="5">
        <f t="shared" si="11"/>
        <v>0</v>
      </c>
      <c r="M72" s="5">
        <f t="shared" si="12"/>
        <v>0</v>
      </c>
      <c r="N72" s="5">
        <f t="shared" si="13"/>
        <v>0</v>
      </c>
      <c r="O72" s="5">
        <f t="shared" si="14"/>
        <v>0</v>
      </c>
      <c r="P72" s="1">
        <f t="shared" si="15"/>
        <v>0</v>
      </c>
      <c r="Q72" s="5">
        <f t="shared" si="16"/>
        <v>0</v>
      </c>
      <c r="R72" s="5">
        <f t="shared" si="17"/>
        <v>0</v>
      </c>
    </row>
    <row r="73" spans="1:18">
      <c r="A73" t="s">
        <v>240</v>
      </c>
      <c r="B73" t="s">
        <v>1870</v>
      </c>
      <c r="C73" t="s">
        <v>68</v>
      </c>
      <c r="D73" s="12" t="s">
        <v>1070</v>
      </c>
      <c r="E73" s="1">
        <f>VLOOKUP(A73,'ADM Data'!$A$2:$Y$357,21,FALSE)</f>
        <v>0</v>
      </c>
      <c r="F73" s="1">
        <f>VLOOKUP(A73,'ADM Data'!$A$2:$Y$357,22,FALSE)</f>
        <v>0</v>
      </c>
      <c r="G73" s="1">
        <f>VLOOKUP(A73,'ADM Data'!$A$2:$Y$357,23,FALSE)</f>
        <v>0</v>
      </c>
      <c r="H73" s="1">
        <f>VLOOKUP(A73,'ADM Data'!$A$2:$Y$357,24,FALSE)</f>
        <v>0</v>
      </c>
      <c r="I73" s="1">
        <f>VLOOKUP(A73,'ADM Data'!$A$2:$Y$357,25,FALSE)</f>
        <v>0</v>
      </c>
      <c r="J73" s="5">
        <f t="shared" si="9"/>
        <v>0</v>
      </c>
      <c r="K73" s="5">
        <f t="shared" si="10"/>
        <v>0</v>
      </c>
      <c r="L73" s="5">
        <f t="shared" si="11"/>
        <v>0</v>
      </c>
      <c r="M73" s="5">
        <f t="shared" si="12"/>
        <v>0</v>
      </c>
      <c r="N73" s="5">
        <f t="shared" si="13"/>
        <v>0</v>
      </c>
      <c r="O73" s="5">
        <f t="shared" si="14"/>
        <v>0</v>
      </c>
      <c r="P73" s="1">
        <f t="shared" si="15"/>
        <v>0</v>
      </c>
      <c r="Q73" s="5">
        <f t="shared" si="16"/>
        <v>0</v>
      </c>
      <c r="R73" s="5">
        <f t="shared" si="17"/>
        <v>0</v>
      </c>
    </row>
    <row r="74" spans="1:18">
      <c r="A74" t="s">
        <v>242</v>
      </c>
      <c r="B74" t="s">
        <v>1871</v>
      </c>
      <c r="C74" t="s">
        <v>93</v>
      </c>
      <c r="D74" s="12" t="s">
        <v>1070</v>
      </c>
      <c r="E74" s="1">
        <f>VLOOKUP(A74,'ADM Data'!$A$2:$Y$357,21,FALSE)</f>
        <v>0</v>
      </c>
      <c r="F74" s="1">
        <f>VLOOKUP(A74,'ADM Data'!$A$2:$Y$357,22,FALSE)</f>
        <v>0</v>
      </c>
      <c r="G74" s="1">
        <f>VLOOKUP(A74,'ADM Data'!$A$2:$Y$357,23,FALSE)</f>
        <v>0</v>
      </c>
      <c r="H74" s="1">
        <f>VLOOKUP(A74,'ADM Data'!$A$2:$Y$357,24,FALSE)</f>
        <v>0</v>
      </c>
      <c r="I74" s="1">
        <f>VLOOKUP(A74,'ADM Data'!$A$2:$Y$357,25,FALSE)</f>
        <v>0</v>
      </c>
      <c r="J74" s="5">
        <f t="shared" si="9"/>
        <v>0</v>
      </c>
      <c r="K74" s="5">
        <f t="shared" si="10"/>
        <v>0</v>
      </c>
      <c r="L74" s="5">
        <f t="shared" si="11"/>
        <v>0</v>
      </c>
      <c r="M74" s="5">
        <f t="shared" si="12"/>
        <v>0</v>
      </c>
      <c r="N74" s="5">
        <f t="shared" si="13"/>
        <v>0</v>
      </c>
      <c r="O74" s="5">
        <f t="shared" si="14"/>
        <v>0</v>
      </c>
      <c r="P74" s="1">
        <f t="shared" si="15"/>
        <v>0</v>
      </c>
      <c r="Q74" s="5">
        <f t="shared" si="16"/>
        <v>0</v>
      </c>
      <c r="R74" s="5">
        <f t="shared" si="17"/>
        <v>0</v>
      </c>
    </row>
    <row r="75" spans="1:18">
      <c r="A75" t="s">
        <v>244</v>
      </c>
      <c r="B75" t="s">
        <v>1872</v>
      </c>
      <c r="C75" t="s">
        <v>75</v>
      </c>
      <c r="D75" s="12" t="s">
        <v>1070</v>
      </c>
      <c r="E75" s="1">
        <f>VLOOKUP(A75,'ADM Data'!$A$2:$Y$357,21,FALSE)</f>
        <v>0</v>
      </c>
      <c r="F75" s="1">
        <f>VLOOKUP(A75,'ADM Data'!$A$2:$Y$357,22,FALSE)</f>
        <v>0</v>
      </c>
      <c r="G75" s="1">
        <f>VLOOKUP(A75,'ADM Data'!$A$2:$Y$357,23,FALSE)</f>
        <v>0</v>
      </c>
      <c r="H75" s="1">
        <f>VLOOKUP(A75,'ADM Data'!$A$2:$Y$357,24,FALSE)</f>
        <v>0</v>
      </c>
      <c r="I75" s="1">
        <f>VLOOKUP(A75,'ADM Data'!$A$2:$Y$357,25,FALSE)</f>
        <v>0</v>
      </c>
      <c r="J75" s="5">
        <f t="shared" si="9"/>
        <v>0</v>
      </c>
      <c r="K75" s="5">
        <f t="shared" si="10"/>
        <v>0</v>
      </c>
      <c r="L75" s="5">
        <f t="shared" si="11"/>
        <v>0</v>
      </c>
      <c r="M75" s="5">
        <f t="shared" si="12"/>
        <v>0</v>
      </c>
      <c r="N75" s="5">
        <f t="shared" si="13"/>
        <v>0</v>
      </c>
      <c r="O75" s="5">
        <f t="shared" si="14"/>
        <v>0</v>
      </c>
      <c r="P75" s="1">
        <f t="shared" si="15"/>
        <v>0</v>
      </c>
      <c r="Q75" s="5">
        <f t="shared" si="16"/>
        <v>0</v>
      </c>
      <c r="R75" s="5">
        <f t="shared" si="17"/>
        <v>0</v>
      </c>
    </row>
    <row r="76" spans="1:18">
      <c r="A76" t="s">
        <v>246</v>
      </c>
      <c r="B76" t="s">
        <v>1873</v>
      </c>
      <c r="C76" t="s">
        <v>108</v>
      </c>
      <c r="D76" s="12" t="s">
        <v>1070</v>
      </c>
      <c r="E76" s="1">
        <f>VLOOKUP(A76,'ADM Data'!$A$2:$Y$357,21,FALSE)</f>
        <v>0</v>
      </c>
      <c r="F76" s="1">
        <f>VLOOKUP(A76,'ADM Data'!$A$2:$Y$357,22,FALSE)</f>
        <v>0</v>
      </c>
      <c r="G76" s="1">
        <f>VLOOKUP(A76,'ADM Data'!$A$2:$Y$357,23,FALSE)</f>
        <v>0</v>
      </c>
      <c r="H76" s="1">
        <f>VLOOKUP(A76,'ADM Data'!$A$2:$Y$357,24,FALSE)</f>
        <v>0</v>
      </c>
      <c r="I76" s="1">
        <f>VLOOKUP(A76,'ADM Data'!$A$2:$Y$357,25,FALSE)</f>
        <v>0</v>
      </c>
      <c r="J76" s="5">
        <f t="shared" si="9"/>
        <v>0</v>
      </c>
      <c r="K76" s="5">
        <f t="shared" si="10"/>
        <v>0</v>
      </c>
      <c r="L76" s="5">
        <f t="shared" si="11"/>
        <v>0</v>
      </c>
      <c r="M76" s="5">
        <f t="shared" si="12"/>
        <v>0</v>
      </c>
      <c r="N76" s="5">
        <f t="shared" si="13"/>
        <v>0</v>
      </c>
      <c r="O76" s="5">
        <f t="shared" si="14"/>
        <v>0</v>
      </c>
      <c r="P76" s="1">
        <f t="shared" si="15"/>
        <v>0</v>
      </c>
      <c r="Q76" s="5">
        <f t="shared" si="16"/>
        <v>0</v>
      </c>
      <c r="R76" s="5">
        <f t="shared" si="17"/>
        <v>0</v>
      </c>
    </row>
    <row r="77" spans="1:18">
      <c r="A77" t="s">
        <v>248</v>
      </c>
      <c r="B77" t="s">
        <v>1874</v>
      </c>
      <c r="C77" t="s">
        <v>80</v>
      </c>
      <c r="D77" s="12" t="s">
        <v>1070</v>
      </c>
      <c r="E77" s="1">
        <f>VLOOKUP(A77,'ADM Data'!$A$2:$Y$357,21,FALSE)</f>
        <v>0</v>
      </c>
      <c r="F77" s="1">
        <f>VLOOKUP(A77,'ADM Data'!$A$2:$Y$357,22,FALSE)</f>
        <v>0</v>
      </c>
      <c r="G77" s="1">
        <f>VLOOKUP(A77,'ADM Data'!$A$2:$Y$357,23,FALSE)</f>
        <v>19.325818999999999</v>
      </c>
      <c r="H77" s="1">
        <f>VLOOKUP(A77,'ADM Data'!$A$2:$Y$357,24,FALSE)</f>
        <v>0</v>
      </c>
      <c r="I77" s="1">
        <f>VLOOKUP(A77,'ADM Data'!$A$2:$Y$357,25,FALSE)</f>
        <v>0</v>
      </c>
      <c r="J77" s="5">
        <f t="shared" si="9"/>
        <v>0</v>
      </c>
      <c r="K77" s="5">
        <f t="shared" si="10"/>
        <v>0</v>
      </c>
      <c r="L77" s="5">
        <f t="shared" si="11"/>
        <v>41026.791745648821</v>
      </c>
      <c r="M77" s="5">
        <f t="shared" si="12"/>
        <v>0</v>
      </c>
      <c r="N77" s="5">
        <f t="shared" si="13"/>
        <v>0</v>
      </c>
      <c r="O77" s="5">
        <f t="shared" si="14"/>
        <v>41026.791745648821</v>
      </c>
      <c r="P77" s="1">
        <f t="shared" si="15"/>
        <v>19.325818999999999</v>
      </c>
      <c r="Q77" s="5">
        <f t="shared" si="16"/>
        <v>5599.7570906317314</v>
      </c>
      <c r="R77" s="5">
        <f t="shared" si="17"/>
        <v>46626.548836280555</v>
      </c>
    </row>
    <row r="78" spans="1:18">
      <c r="A78" t="s">
        <v>250</v>
      </c>
      <c r="B78" t="s">
        <v>1875</v>
      </c>
      <c r="C78" t="s">
        <v>93</v>
      </c>
      <c r="D78" s="12" t="s">
        <v>1070</v>
      </c>
      <c r="E78" s="1">
        <f>VLOOKUP(A78,'ADM Data'!$A$2:$Y$357,21,FALSE)</f>
        <v>24.440701000000001</v>
      </c>
      <c r="F78" s="1">
        <f>VLOOKUP(A78,'ADM Data'!$A$2:$Y$357,22,FALSE)</f>
        <v>0</v>
      </c>
      <c r="G78" s="1">
        <f>VLOOKUP(A78,'ADM Data'!$A$2:$Y$357,23,FALSE)</f>
        <v>0</v>
      </c>
      <c r="H78" s="1">
        <f>VLOOKUP(A78,'ADM Data'!$A$2:$Y$357,24,FALSE)</f>
        <v>0</v>
      </c>
      <c r="I78" s="1">
        <f>VLOOKUP(A78,'ADM Data'!$A$2:$Y$357,25,FALSE)</f>
        <v>0</v>
      </c>
      <c r="J78" s="5">
        <f t="shared" si="9"/>
        <v>150067.15697033328</v>
      </c>
      <c r="K78" s="5">
        <f t="shared" si="10"/>
        <v>0</v>
      </c>
      <c r="L78" s="5">
        <f t="shared" si="11"/>
        <v>0</v>
      </c>
      <c r="M78" s="5">
        <f t="shared" si="12"/>
        <v>0</v>
      </c>
      <c r="N78" s="5">
        <f t="shared" si="13"/>
        <v>0</v>
      </c>
      <c r="O78" s="5">
        <f t="shared" si="14"/>
        <v>150067.15697033328</v>
      </c>
      <c r="P78" s="1">
        <f t="shared" si="15"/>
        <v>24.440701000000001</v>
      </c>
      <c r="Q78" s="5">
        <f t="shared" si="16"/>
        <v>7081.820890734828</v>
      </c>
      <c r="R78" s="5">
        <f t="shared" si="17"/>
        <v>157148.9778610681</v>
      </c>
    </row>
    <row r="79" spans="1:18">
      <c r="A79" t="s">
        <v>252</v>
      </c>
      <c r="B79" t="s">
        <v>253</v>
      </c>
      <c r="C79" t="s">
        <v>125</v>
      </c>
      <c r="D79" s="12" t="s">
        <v>1070</v>
      </c>
      <c r="E79" s="1">
        <f>VLOOKUP(A79,'ADM Data'!$A$2:$Y$357,21,FALSE)</f>
        <v>0</v>
      </c>
      <c r="F79" s="1">
        <f>VLOOKUP(A79,'ADM Data'!$A$2:$Y$357,22,FALSE)</f>
        <v>0</v>
      </c>
      <c r="G79" s="1">
        <f>VLOOKUP(A79,'ADM Data'!$A$2:$Y$357,23,FALSE)</f>
        <v>0</v>
      </c>
      <c r="H79" s="1">
        <f>VLOOKUP(A79,'ADM Data'!$A$2:$Y$357,24,FALSE)</f>
        <v>0</v>
      </c>
      <c r="I79" s="1">
        <f>VLOOKUP(A79,'ADM Data'!$A$2:$Y$357,25,FALSE)</f>
        <v>0</v>
      </c>
      <c r="J79" s="5">
        <f t="shared" si="9"/>
        <v>0</v>
      </c>
      <c r="K79" s="5">
        <f t="shared" si="10"/>
        <v>0</v>
      </c>
      <c r="L79" s="5">
        <f t="shared" si="11"/>
        <v>0</v>
      </c>
      <c r="M79" s="5">
        <f t="shared" si="12"/>
        <v>0</v>
      </c>
      <c r="N79" s="5">
        <f t="shared" si="13"/>
        <v>0</v>
      </c>
      <c r="O79" s="5">
        <f t="shared" si="14"/>
        <v>0</v>
      </c>
      <c r="P79" s="1">
        <f t="shared" si="15"/>
        <v>0</v>
      </c>
      <c r="Q79" s="5">
        <f t="shared" si="16"/>
        <v>0</v>
      </c>
      <c r="R79" s="5">
        <f t="shared" si="17"/>
        <v>0</v>
      </c>
    </row>
    <row r="80" spans="1:18">
      <c r="A80" t="s">
        <v>254</v>
      </c>
      <c r="B80" t="s">
        <v>1876</v>
      </c>
      <c r="C80" t="s">
        <v>98</v>
      </c>
      <c r="D80" s="12" t="s">
        <v>1070</v>
      </c>
      <c r="E80" s="1">
        <f>VLOOKUP(A80,'ADM Data'!$A$2:$Y$357,21,FALSE)</f>
        <v>0</v>
      </c>
      <c r="F80" s="1">
        <f>VLOOKUP(A80,'ADM Data'!$A$2:$Y$357,22,FALSE)</f>
        <v>0</v>
      </c>
      <c r="G80" s="1">
        <f>VLOOKUP(A80,'ADM Data'!$A$2:$Y$357,23,FALSE)</f>
        <v>0</v>
      </c>
      <c r="H80" s="1">
        <f>VLOOKUP(A80,'ADM Data'!$A$2:$Y$357,24,FALSE)</f>
        <v>0</v>
      </c>
      <c r="I80" s="1">
        <f>VLOOKUP(A80,'ADM Data'!$A$2:$Y$357,25,FALSE)</f>
        <v>0</v>
      </c>
      <c r="J80" s="5">
        <f t="shared" si="9"/>
        <v>0</v>
      </c>
      <c r="K80" s="5">
        <f t="shared" si="10"/>
        <v>0</v>
      </c>
      <c r="L80" s="5">
        <f t="shared" si="11"/>
        <v>0</v>
      </c>
      <c r="M80" s="5">
        <f t="shared" si="12"/>
        <v>0</v>
      </c>
      <c r="N80" s="5">
        <f t="shared" si="13"/>
        <v>0</v>
      </c>
      <c r="O80" s="5">
        <f t="shared" si="14"/>
        <v>0</v>
      </c>
      <c r="P80" s="1">
        <f t="shared" si="15"/>
        <v>0</v>
      </c>
      <c r="Q80" s="5">
        <f t="shared" si="16"/>
        <v>0</v>
      </c>
      <c r="R80" s="5">
        <f t="shared" si="17"/>
        <v>0</v>
      </c>
    </row>
    <row r="81" spans="1:18">
      <c r="A81" t="s">
        <v>256</v>
      </c>
      <c r="B81" t="s">
        <v>257</v>
      </c>
      <c r="C81" t="s">
        <v>258</v>
      </c>
      <c r="D81" s="12" t="s">
        <v>1070</v>
      </c>
      <c r="E81" s="1">
        <f>VLOOKUP(A81,'ADM Data'!$A$2:$Y$357,21,FALSE)</f>
        <v>0</v>
      </c>
      <c r="F81" s="1">
        <f>VLOOKUP(A81,'ADM Data'!$A$2:$Y$357,22,FALSE)</f>
        <v>0</v>
      </c>
      <c r="G81" s="1">
        <f>VLOOKUP(A81,'ADM Data'!$A$2:$Y$357,23,FALSE)</f>
        <v>0</v>
      </c>
      <c r="H81" s="1">
        <f>VLOOKUP(A81,'ADM Data'!$A$2:$Y$357,24,FALSE)</f>
        <v>0</v>
      </c>
      <c r="I81" s="1">
        <f>VLOOKUP(A81,'ADM Data'!$A$2:$Y$357,25,FALSE)</f>
        <v>0</v>
      </c>
      <c r="J81" s="5">
        <f t="shared" si="9"/>
        <v>0</v>
      </c>
      <c r="K81" s="5">
        <f t="shared" si="10"/>
        <v>0</v>
      </c>
      <c r="L81" s="5">
        <f t="shared" si="11"/>
        <v>0</v>
      </c>
      <c r="M81" s="5">
        <f t="shared" si="12"/>
        <v>0</v>
      </c>
      <c r="N81" s="5">
        <f t="shared" si="13"/>
        <v>0</v>
      </c>
      <c r="O81" s="5">
        <f t="shared" si="14"/>
        <v>0</v>
      </c>
      <c r="P81" s="1">
        <f t="shared" si="15"/>
        <v>0</v>
      </c>
      <c r="Q81" s="5">
        <f t="shared" si="16"/>
        <v>0</v>
      </c>
      <c r="R81" s="5">
        <f t="shared" si="17"/>
        <v>0</v>
      </c>
    </row>
    <row r="82" spans="1:18">
      <c r="A82" t="s">
        <v>259</v>
      </c>
      <c r="B82" t="s">
        <v>260</v>
      </c>
      <c r="C82" t="s">
        <v>80</v>
      </c>
      <c r="D82" s="12" t="s">
        <v>1070</v>
      </c>
      <c r="E82" s="1">
        <f>VLOOKUP(A82,'ADM Data'!$A$2:$Y$357,21,FALSE)</f>
        <v>18.145057999999999</v>
      </c>
      <c r="F82" s="1">
        <f>VLOOKUP(A82,'ADM Data'!$A$2:$Y$357,22,FALSE)</f>
        <v>16.713367000000002</v>
      </c>
      <c r="G82" s="1">
        <f>VLOOKUP(A82,'ADM Data'!$A$2:$Y$357,23,FALSE)</f>
        <v>0</v>
      </c>
      <c r="H82" s="1">
        <f>VLOOKUP(A82,'ADM Data'!$A$2:$Y$357,24,FALSE)</f>
        <v>0</v>
      </c>
      <c r="I82" s="1">
        <f>VLOOKUP(A82,'ADM Data'!$A$2:$Y$357,25,FALSE)</f>
        <v>0</v>
      </c>
      <c r="J82" s="5">
        <f t="shared" si="9"/>
        <v>111411.58623567308</v>
      </c>
      <c r="K82" s="5">
        <f t="shared" si="10"/>
        <v>97267.510799834883</v>
      </c>
      <c r="L82" s="5">
        <f t="shared" si="11"/>
        <v>0</v>
      </c>
      <c r="M82" s="5">
        <f t="shared" si="12"/>
        <v>0</v>
      </c>
      <c r="N82" s="5">
        <f t="shared" si="13"/>
        <v>0</v>
      </c>
      <c r="O82" s="5">
        <f t="shared" si="14"/>
        <v>208679.09703550796</v>
      </c>
      <c r="P82" s="1">
        <f t="shared" si="15"/>
        <v>34.858424999999997</v>
      </c>
      <c r="Q82" s="5">
        <f t="shared" si="16"/>
        <v>10100.410883595898</v>
      </c>
      <c r="R82" s="5">
        <f t="shared" si="17"/>
        <v>218779.50791910387</v>
      </c>
    </row>
    <row r="83" spans="1:18">
      <c r="A83" t="s">
        <v>261</v>
      </c>
      <c r="B83" t="s">
        <v>262</v>
      </c>
      <c r="C83" t="s">
        <v>93</v>
      </c>
      <c r="D83" s="12" t="s">
        <v>1070</v>
      </c>
      <c r="E83" s="1">
        <f>VLOOKUP(A83,'ADM Data'!$A$2:$Y$357,21,FALSE)</f>
        <v>4.5978219999999999</v>
      </c>
      <c r="F83" s="1">
        <f>VLOOKUP(A83,'ADM Data'!$A$2:$Y$357,22,FALSE)</f>
        <v>0</v>
      </c>
      <c r="G83" s="1">
        <f>VLOOKUP(A83,'ADM Data'!$A$2:$Y$357,23,FALSE)</f>
        <v>0</v>
      </c>
      <c r="H83" s="1">
        <f>VLOOKUP(A83,'ADM Data'!$A$2:$Y$357,24,FALSE)</f>
        <v>0</v>
      </c>
      <c r="I83" s="1">
        <f>VLOOKUP(A83,'ADM Data'!$A$2:$Y$357,25,FALSE)</f>
        <v>0</v>
      </c>
      <c r="J83" s="5">
        <f t="shared" si="9"/>
        <v>28230.862764355723</v>
      </c>
      <c r="K83" s="5">
        <f t="shared" si="10"/>
        <v>0</v>
      </c>
      <c r="L83" s="5">
        <f t="shared" si="11"/>
        <v>0</v>
      </c>
      <c r="M83" s="5">
        <f t="shared" si="12"/>
        <v>0</v>
      </c>
      <c r="N83" s="5">
        <f t="shared" si="13"/>
        <v>0</v>
      </c>
      <c r="O83" s="5">
        <f t="shared" si="14"/>
        <v>28230.862764355723</v>
      </c>
      <c r="P83" s="1">
        <f t="shared" si="15"/>
        <v>4.5978219999999999</v>
      </c>
      <c r="Q83" s="5">
        <f t="shared" si="16"/>
        <v>1332.2429619134159</v>
      </c>
      <c r="R83" s="5">
        <f t="shared" si="17"/>
        <v>29563.105726269139</v>
      </c>
    </row>
    <row r="84" spans="1:18">
      <c r="A84" t="s">
        <v>263</v>
      </c>
      <c r="B84" t="s">
        <v>264</v>
      </c>
      <c r="C84" t="s">
        <v>93</v>
      </c>
      <c r="D84" s="12" t="s">
        <v>1070</v>
      </c>
      <c r="E84" s="1">
        <f>VLOOKUP(A84,'ADM Data'!$A$2:$Y$357,21,FALSE)</f>
        <v>0</v>
      </c>
      <c r="F84" s="1">
        <f>VLOOKUP(A84,'ADM Data'!$A$2:$Y$357,22,FALSE)</f>
        <v>0</v>
      </c>
      <c r="G84" s="1">
        <f>VLOOKUP(A84,'ADM Data'!$A$2:$Y$357,23,FALSE)</f>
        <v>0</v>
      </c>
      <c r="H84" s="1">
        <f>VLOOKUP(A84,'ADM Data'!$A$2:$Y$357,24,FALSE)</f>
        <v>0</v>
      </c>
      <c r="I84" s="1">
        <f>VLOOKUP(A84,'ADM Data'!$A$2:$Y$357,25,FALSE)</f>
        <v>0</v>
      </c>
      <c r="J84" s="5">
        <f t="shared" si="9"/>
        <v>0</v>
      </c>
      <c r="K84" s="5">
        <f t="shared" si="10"/>
        <v>0</v>
      </c>
      <c r="L84" s="5">
        <f t="shared" si="11"/>
        <v>0</v>
      </c>
      <c r="M84" s="5">
        <f t="shared" si="12"/>
        <v>0</v>
      </c>
      <c r="N84" s="5">
        <f t="shared" si="13"/>
        <v>0</v>
      </c>
      <c r="O84" s="5">
        <f t="shared" si="14"/>
        <v>0</v>
      </c>
      <c r="P84" s="1">
        <f t="shared" si="15"/>
        <v>0</v>
      </c>
      <c r="Q84" s="5">
        <f t="shared" si="16"/>
        <v>0</v>
      </c>
      <c r="R84" s="5">
        <f t="shared" si="17"/>
        <v>0</v>
      </c>
    </row>
    <row r="85" spans="1:18">
      <c r="A85" t="s">
        <v>265</v>
      </c>
      <c r="B85" t="s">
        <v>1877</v>
      </c>
      <c r="C85" t="s">
        <v>93</v>
      </c>
      <c r="D85" s="12" t="s">
        <v>1070</v>
      </c>
      <c r="E85" s="1">
        <f>VLOOKUP(A85,'ADM Data'!$A$2:$Y$357,21,FALSE)</f>
        <v>0</v>
      </c>
      <c r="F85" s="1">
        <f>VLOOKUP(A85,'ADM Data'!$A$2:$Y$357,22,FALSE)</f>
        <v>0</v>
      </c>
      <c r="G85" s="1">
        <f>VLOOKUP(A85,'ADM Data'!$A$2:$Y$357,23,FALSE)</f>
        <v>0</v>
      </c>
      <c r="H85" s="1">
        <f>VLOOKUP(A85,'ADM Data'!$A$2:$Y$357,24,FALSE)</f>
        <v>0</v>
      </c>
      <c r="I85" s="1">
        <f>VLOOKUP(A85,'ADM Data'!$A$2:$Y$357,25,FALSE)</f>
        <v>0</v>
      </c>
      <c r="J85" s="5">
        <f t="shared" si="9"/>
        <v>0</v>
      </c>
      <c r="K85" s="5">
        <f t="shared" si="10"/>
        <v>0</v>
      </c>
      <c r="L85" s="5">
        <f t="shared" si="11"/>
        <v>0</v>
      </c>
      <c r="M85" s="5">
        <f t="shared" si="12"/>
        <v>0</v>
      </c>
      <c r="N85" s="5">
        <f t="shared" si="13"/>
        <v>0</v>
      </c>
      <c r="O85" s="5">
        <f t="shared" si="14"/>
        <v>0</v>
      </c>
      <c r="P85" s="1">
        <f t="shared" si="15"/>
        <v>0</v>
      </c>
      <c r="Q85" s="5">
        <f t="shared" si="16"/>
        <v>0</v>
      </c>
      <c r="R85" s="5">
        <f t="shared" si="17"/>
        <v>0</v>
      </c>
    </row>
    <row r="86" spans="1:18">
      <c r="A86" t="s">
        <v>267</v>
      </c>
      <c r="B86" t="s">
        <v>1878</v>
      </c>
      <c r="C86" t="s">
        <v>72</v>
      </c>
      <c r="D86" s="12" t="s">
        <v>1070</v>
      </c>
      <c r="E86" s="1">
        <f>VLOOKUP(A86,'ADM Data'!$A$2:$Y$357,21,FALSE)</f>
        <v>58.052627000000001</v>
      </c>
      <c r="F86" s="1">
        <f>VLOOKUP(A86,'ADM Data'!$A$2:$Y$357,22,FALSE)</f>
        <v>0</v>
      </c>
      <c r="G86" s="1">
        <f>VLOOKUP(A86,'ADM Data'!$A$2:$Y$357,23,FALSE)</f>
        <v>27.40183</v>
      </c>
      <c r="H86" s="1">
        <f>VLOOKUP(A86,'ADM Data'!$A$2:$Y$357,24,FALSE)</f>
        <v>0.81406400000000001</v>
      </c>
      <c r="I86" s="1">
        <f>VLOOKUP(A86,'ADM Data'!$A$2:$Y$357,25,FALSE)</f>
        <v>0</v>
      </c>
      <c r="J86" s="5">
        <f t="shared" si="9"/>
        <v>356446.10555766005</v>
      </c>
      <c r="K86" s="5">
        <f t="shared" si="10"/>
        <v>0</v>
      </c>
      <c r="L86" s="5">
        <f t="shared" si="11"/>
        <v>58171.35992320285</v>
      </c>
      <c r="M86" s="5">
        <f t="shared" si="12"/>
        <v>1468.2282954614402</v>
      </c>
      <c r="N86" s="5">
        <f t="shared" si="13"/>
        <v>0</v>
      </c>
      <c r="O86" s="5">
        <f t="shared" si="14"/>
        <v>416085.69377632433</v>
      </c>
      <c r="P86" s="1">
        <f t="shared" si="15"/>
        <v>86.268521000000007</v>
      </c>
      <c r="Q86" s="5">
        <f t="shared" si="16"/>
        <v>24996.75497157779</v>
      </c>
      <c r="R86" s="5">
        <f t="shared" si="17"/>
        <v>441082.44874790212</v>
      </c>
    </row>
    <row r="87" spans="1:18">
      <c r="A87" t="s">
        <v>269</v>
      </c>
      <c r="B87" t="s">
        <v>1879</v>
      </c>
      <c r="C87" t="s">
        <v>80</v>
      </c>
      <c r="D87" s="12" t="s">
        <v>1070</v>
      </c>
      <c r="E87" s="1">
        <f>VLOOKUP(A87,'ADM Data'!$A$2:$Y$357,21,FALSE)</f>
        <v>0</v>
      </c>
      <c r="F87" s="1">
        <f>VLOOKUP(A87,'ADM Data'!$A$2:$Y$357,22,FALSE)</f>
        <v>0</v>
      </c>
      <c r="G87" s="1">
        <f>VLOOKUP(A87,'ADM Data'!$A$2:$Y$357,23,FALSE)</f>
        <v>0</v>
      </c>
      <c r="H87" s="1">
        <f>VLOOKUP(A87,'ADM Data'!$A$2:$Y$357,24,FALSE)</f>
        <v>0</v>
      </c>
      <c r="I87" s="1">
        <f>VLOOKUP(A87,'ADM Data'!$A$2:$Y$357,25,FALSE)</f>
        <v>0</v>
      </c>
      <c r="J87" s="5">
        <f t="shared" si="9"/>
        <v>0</v>
      </c>
      <c r="K87" s="5">
        <f t="shared" si="10"/>
        <v>0</v>
      </c>
      <c r="L87" s="5">
        <f t="shared" si="11"/>
        <v>0</v>
      </c>
      <c r="M87" s="5">
        <f t="shared" si="12"/>
        <v>0</v>
      </c>
      <c r="N87" s="5">
        <f t="shared" si="13"/>
        <v>0</v>
      </c>
      <c r="O87" s="5">
        <f t="shared" si="14"/>
        <v>0</v>
      </c>
      <c r="P87" s="1">
        <f t="shared" si="15"/>
        <v>0</v>
      </c>
      <c r="Q87" s="5">
        <f t="shared" si="16"/>
        <v>0</v>
      </c>
      <c r="R87" s="5">
        <f t="shared" si="17"/>
        <v>0</v>
      </c>
    </row>
    <row r="88" spans="1:18">
      <c r="A88" t="s">
        <v>271</v>
      </c>
      <c r="B88" t="s">
        <v>272</v>
      </c>
      <c r="C88" t="s">
        <v>93</v>
      </c>
      <c r="D88" s="12" t="s">
        <v>1070</v>
      </c>
      <c r="E88" s="1">
        <f>VLOOKUP(A88,'ADM Data'!$A$2:$Y$357,21,FALSE)</f>
        <v>0</v>
      </c>
      <c r="F88" s="1">
        <f>VLOOKUP(A88,'ADM Data'!$A$2:$Y$357,22,FALSE)</f>
        <v>0</v>
      </c>
      <c r="G88" s="1">
        <f>VLOOKUP(A88,'ADM Data'!$A$2:$Y$357,23,FALSE)</f>
        <v>0</v>
      </c>
      <c r="H88" s="1">
        <f>VLOOKUP(A88,'ADM Data'!$A$2:$Y$357,24,FALSE)</f>
        <v>0</v>
      </c>
      <c r="I88" s="1">
        <f>VLOOKUP(A88,'ADM Data'!$A$2:$Y$357,25,FALSE)</f>
        <v>0</v>
      </c>
      <c r="J88" s="5">
        <f t="shared" si="9"/>
        <v>0</v>
      </c>
      <c r="K88" s="5">
        <f t="shared" si="10"/>
        <v>0</v>
      </c>
      <c r="L88" s="5">
        <f t="shared" si="11"/>
        <v>0</v>
      </c>
      <c r="M88" s="5">
        <f t="shared" si="12"/>
        <v>0</v>
      </c>
      <c r="N88" s="5">
        <f t="shared" si="13"/>
        <v>0</v>
      </c>
      <c r="O88" s="5">
        <f t="shared" si="14"/>
        <v>0</v>
      </c>
      <c r="P88" s="1">
        <f t="shared" si="15"/>
        <v>0</v>
      </c>
      <c r="Q88" s="5">
        <f t="shared" si="16"/>
        <v>0</v>
      </c>
      <c r="R88" s="5">
        <f t="shared" si="17"/>
        <v>0</v>
      </c>
    </row>
    <row r="89" spans="1:18">
      <c r="A89" t="s">
        <v>273</v>
      </c>
      <c r="B89" t="s">
        <v>274</v>
      </c>
      <c r="C89" t="s">
        <v>68</v>
      </c>
      <c r="D89" s="12" t="s">
        <v>1070</v>
      </c>
      <c r="E89" s="1">
        <f>VLOOKUP(A89,'ADM Data'!$A$2:$Y$357,21,FALSE)</f>
        <v>0</v>
      </c>
      <c r="F89" s="1">
        <f>VLOOKUP(A89,'ADM Data'!$A$2:$Y$357,22,FALSE)</f>
        <v>0</v>
      </c>
      <c r="G89" s="1">
        <f>VLOOKUP(A89,'ADM Data'!$A$2:$Y$357,23,FALSE)</f>
        <v>0</v>
      </c>
      <c r="H89" s="1">
        <f>VLOOKUP(A89,'ADM Data'!$A$2:$Y$357,24,FALSE)</f>
        <v>0</v>
      </c>
      <c r="I89" s="1">
        <f>VLOOKUP(A89,'ADM Data'!$A$2:$Y$357,25,FALSE)</f>
        <v>0</v>
      </c>
      <c r="J89" s="5">
        <f t="shared" si="9"/>
        <v>0</v>
      </c>
      <c r="K89" s="5">
        <f t="shared" si="10"/>
        <v>0</v>
      </c>
      <c r="L89" s="5">
        <f t="shared" si="11"/>
        <v>0</v>
      </c>
      <c r="M89" s="5">
        <f t="shared" si="12"/>
        <v>0</v>
      </c>
      <c r="N89" s="5">
        <f t="shared" si="13"/>
        <v>0</v>
      </c>
      <c r="O89" s="5">
        <f t="shared" si="14"/>
        <v>0</v>
      </c>
      <c r="P89" s="1">
        <f t="shared" si="15"/>
        <v>0</v>
      </c>
      <c r="Q89" s="5">
        <f t="shared" si="16"/>
        <v>0</v>
      </c>
      <c r="R89" s="5">
        <f t="shared" si="17"/>
        <v>0</v>
      </c>
    </row>
    <row r="90" spans="1:18">
      <c r="A90" t="s">
        <v>276</v>
      </c>
      <c r="B90" t="s">
        <v>1880</v>
      </c>
      <c r="C90" t="s">
        <v>278</v>
      </c>
      <c r="D90" s="12" t="s">
        <v>1070</v>
      </c>
      <c r="E90" s="1">
        <f>VLOOKUP(A90,'ADM Data'!$A$2:$Y$357,21,FALSE)</f>
        <v>0</v>
      </c>
      <c r="F90" s="1">
        <f>VLOOKUP(A90,'ADM Data'!$A$2:$Y$357,22,FALSE)</f>
        <v>0</v>
      </c>
      <c r="G90" s="1">
        <f>VLOOKUP(A90,'ADM Data'!$A$2:$Y$357,23,FALSE)</f>
        <v>0</v>
      </c>
      <c r="H90" s="1">
        <f>VLOOKUP(A90,'ADM Data'!$A$2:$Y$357,24,FALSE)</f>
        <v>0</v>
      </c>
      <c r="I90" s="1">
        <f>VLOOKUP(A90,'ADM Data'!$A$2:$Y$357,25,FALSE)</f>
        <v>0</v>
      </c>
      <c r="J90" s="5">
        <f t="shared" si="9"/>
        <v>0</v>
      </c>
      <c r="K90" s="5">
        <f t="shared" si="10"/>
        <v>0</v>
      </c>
      <c r="L90" s="5">
        <f t="shared" si="11"/>
        <v>0</v>
      </c>
      <c r="M90" s="5">
        <f t="shared" si="12"/>
        <v>0</v>
      </c>
      <c r="N90" s="5">
        <f t="shared" si="13"/>
        <v>0</v>
      </c>
      <c r="O90" s="5">
        <f t="shared" si="14"/>
        <v>0</v>
      </c>
      <c r="P90" s="1">
        <f t="shared" si="15"/>
        <v>0</v>
      </c>
      <c r="Q90" s="5">
        <f t="shared" si="16"/>
        <v>0</v>
      </c>
      <c r="R90" s="5">
        <f t="shared" si="17"/>
        <v>0</v>
      </c>
    </row>
    <row r="91" spans="1:18">
      <c r="A91" t="s">
        <v>279</v>
      </c>
      <c r="B91" t="s">
        <v>1881</v>
      </c>
      <c r="C91" t="s">
        <v>80</v>
      </c>
      <c r="D91" s="12" t="s">
        <v>1070</v>
      </c>
      <c r="E91" s="1">
        <f>VLOOKUP(A91,'ADM Data'!$A$2:$Y$357,21,FALSE)</f>
        <v>0</v>
      </c>
      <c r="F91" s="1">
        <f>VLOOKUP(A91,'ADM Data'!$A$2:$Y$357,22,FALSE)</f>
        <v>0</v>
      </c>
      <c r="G91" s="1">
        <f>VLOOKUP(A91,'ADM Data'!$A$2:$Y$357,23,FALSE)</f>
        <v>0</v>
      </c>
      <c r="H91" s="1">
        <f>VLOOKUP(A91,'ADM Data'!$A$2:$Y$357,24,FALSE)</f>
        <v>0</v>
      </c>
      <c r="I91" s="1">
        <f>VLOOKUP(A91,'ADM Data'!$A$2:$Y$357,25,FALSE)</f>
        <v>0</v>
      </c>
      <c r="J91" s="5">
        <f t="shared" si="9"/>
        <v>0</v>
      </c>
      <c r="K91" s="5">
        <f t="shared" si="10"/>
        <v>0</v>
      </c>
      <c r="L91" s="5">
        <f t="shared" si="11"/>
        <v>0</v>
      </c>
      <c r="M91" s="5">
        <f t="shared" si="12"/>
        <v>0</v>
      </c>
      <c r="N91" s="5">
        <f t="shared" si="13"/>
        <v>0</v>
      </c>
      <c r="O91" s="5">
        <f t="shared" si="14"/>
        <v>0</v>
      </c>
      <c r="P91" s="1">
        <f t="shared" si="15"/>
        <v>0</v>
      </c>
      <c r="Q91" s="5">
        <f t="shared" si="16"/>
        <v>0</v>
      </c>
      <c r="R91" s="5">
        <f t="shared" si="17"/>
        <v>0</v>
      </c>
    </row>
    <row r="92" spans="1:18">
      <c r="A92" t="s">
        <v>282</v>
      </c>
      <c r="B92" t="s">
        <v>1882</v>
      </c>
      <c r="C92" t="s">
        <v>93</v>
      </c>
      <c r="D92" s="12" t="s">
        <v>1070</v>
      </c>
      <c r="E92" s="1">
        <f>VLOOKUP(A92,'ADM Data'!$A$2:$Y$357,21,FALSE)</f>
        <v>13.822773</v>
      </c>
      <c r="F92" s="1">
        <f>VLOOKUP(A92,'ADM Data'!$A$2:$Y$357,22,FALSE)</f>
        <v>6.6952680000000004</v>
      </c>
      <c r="G92" s="1">
        <f>VLOOKUP(A92,'ADM Data'!$A$2:$Y$357,23,FALSE)</f>
        <v>0</v>
      </c>
      <c r="H92" s="1">
        <f>VLOOKUP(A92,'ADM Data'!$A$2:$Y$357,24,FALSE)</f>
        <v>0</v>
      </c>
      <c r="I92" s="1">
        <f>VLOOKUP(A92,'ADM Data'!$A$2:$Y$357,25,FALSE)</f>
        <v>0</v>
      </c>
      <c r="J92" s="5">
        <f t="shared" si="9"/>
        <v>84872.534775343986</v>
      </c>
      <c r="K92" s="5">
        <f t="shared" si="10"/>
        <v>38964.743160237485</v>
      </c>
      <c r="L92" s="5">
        <f t="shared" si="11"/>
        <v>0</v>
      </c>
      <c r="M92" s="5">
        <f t="shared" si="12"/>
        <v>0</v>
      </c>
      <c r="N92" s="5">
        <f t="shared" si="13"/>
        <v>0</v>
      </c>
      <c r="O92" s="5">
        <f t="shared" si="14"/>
        <v>123837.27793558147</v>
      </c>
      <c r="P92" s="1">
        <f t="shared" si="15"/>
        <v>20.518041</v>
      </c>
      <c r="Q92" s="5">
        <f t="shared" si="16"/>
        <v>5945.2096480683476</v>
      </c>
      <c r="R92" s="5">
        <f t="shared" si="17"/>
        <v>129782.48758364982</v>
      </c>
    </row>
    <row r="93" spans="1:18">
      <c r="A93" t="s">
        <v>284</v>
      </c>
      <c r="B93" t="s">
        <v>285</v>
      </c>
      <c r="C93" t="s">
        <v>230</v>
      </c>
      <c r="D93" s="12" t="s">
        <v>1070</v>
      </c>
      <c r="E93" s="1">
        <f>VLOOKUP(A93,'ADM Data'!$A$2:$Y$357,21,FALSE)</f>
        <v>0</v>
      </c>
      <c r="F93" s="1">
        <f>VLOOKUP(A93,'ADM Data'!$A$2:$Y$357,22,FALSE)</f>
        <v>0</v>
      </c>
      <c r="G93" s="1">
        <f>VLOOKUP(A93,'ADM Data'!$A$2:$Y$357,23,FALSE)</f>
        <v>0</v>
      </c>
      <c r="H93" s="1">
        <f>VLOOKUP(A93,'ADM Data'!$A$2:$Y$357,24,FALSE)</f>
        <v>0</v>
      </c>
      <c r="I93" s="1">
        <f>VLOOKUP(A93,'ADM Data'!$A$2:$Y$357,25,FALSE)</f>
        <v>0</v>
      </c>
      <c r="J93" s="5">
        <f t="shared" si="9"/>
        <v>0</v>
      </c>
      <c r="K93" s="5">
        <f t="shared" si="10"/>
        <v>0</v>
      </c>
      <c r="L93" s="5">
        <f t="shared" si="11"/>
        <v>0</v>
      </c>
      <c r="M93" s="5">
        <f t="shared" si="12"/>
        <v>0</v>
      </c>
      <c r="N93" s="5">
        <f t="shared" si="13"/>
        <v>0</v>
      </c>
      <c r="O93" s="5">
        <f t="shared" si="14"/>
        <v>0</v>
      </c>
      <c r="P93" s="1">
        <f t="shared" si="15"/>
        <v>0</v>
      </c>
      <c r="Q93" s="5">
        <f t="shared" si="16"/>
        <v>0</v>
      </c>
      <c r="R93" s="5">
        <f t="shared" si="17"/>
        <v>0</v>
      </c>
    </row>
    <row r="94" spans="1:18">
      <c r="A94" t="s">
        <v>286</v>
      </c>
      <c r="B94" t="s">
        <v>1883</v>
      </c>
      <c r="C94" t="s">
        <v>72</v>
      </c>
      <c r="D94" s="12" t="s">
        <v>1070</v>
      </c>
      <c r="E94" s="1">
        <f>VLOOKUP(A94,'ADM Data'!$A$2:$Y$357,21,FALSE)</f>
        <v>0</v>
      </c>
      <c r="F94" s="1">
        <f>VLOOKUP(A94,'ADM Data'!$A$2:$Y$357,22,FALSE)</f>
        <v>0</v>
      </c>
      <c r="G94" s="1">
        <f>VLOOKUP(A94,'ADM Data'!$A$2:$Y$357,23,FALSE)</f>
        <v>0</v>
      </c>
      <c r="H94" s="1">
        <f>VLOOKUP(A94,'ADM Data'!$A$2:$Y$357,24,FALSE)</f>
        <v>0</v>
      </c>
      <c r="I94" s="1">
        <f>VLOOKUP(A94,'ADM Data'!$A$2:$Y$357,25,FALSE)</f>
        <v>0</v>
      </c>
      <c r="J94" s="5">
        <f t="shared" si="9"/>
        <v>0</v>
      </c>
      <c r="K94" s="5">
        <f t="shared" si="10"/>
        <v>0</v>
      </c>
      <c r="L94" s="5">
        <f t="shared" si="11"/>
        <v>0</v>
      </c>
      <c r="M94" s="5">
        <f t="shared" si="12"/>
        <v>0</v>
      </c>
      <c r="N94" s="5">
        <f t="shared" si="13"/>
        <v>0</v>
      </c>
      <c r="O94" s="5">
        <f t="shared" si="14"/>
        <v>0</v>
      </c>
      <c r="P94" s="1">
        <f t="shared" si="15"/>
        <v>0</v>
      </c>
      <c r="Q94" s="5">
        <f t="shared" si="16"/>
        <v>0</v>
      </c>
      <c r="R94" s="5">
        <f t="shared" si="17"/>
        <v>0</v>
      </c>
    </row>
    <row r="95" spans="1:18">
      <c r="A95" t="s">
        <v>288</v>
      </c>
      <c r="B95" t="s">
        <v>1884</v>
      </c>
      <c r="C95" t="s">
        <v>93</v>
      </c>
      <c r="D95" s="12" t="s">
        <v>1070</v>
      </c>
      <c r="E95" s="1">
        <f>VLOOKUP(A95,'ADM Data'!$A$2:$Y$357,21,FALSE)</f>
        <v>0</v>
      </c>
      <c r="F95" s="1">
        <f>VLOOKUP(A95,'ADM Data'!$A$2:$Y$357,22,FALSE)</f>
        <v>0</v>
      </c>
      <c r="G95" s="1">
        <f>VLOOKUP(A95,'ADM Data'!$A$2:$Y$357,23,FALSE)</f>
        <v>0</v>
      </c>
      <c r="H95" s="1">
        <f>VLOOKUP(A95,'ADM Data'!$A$2:$Y$357,24,FALSE)</f>
        <v>0</v>
      </c>
      <c r="I95" s="1">
        <f>VLOOKUP(A95,'ADM Data'!$A$2:$Y$357,25,FALSE)</f>
        <v>0</v>
      </c>
      <c r="J95" s="5">
        <f t="shared" si="9"/>
        <v>0</v>
      </c>
      <c r="K95" s="5">
        <f t="shared" si="10"/>
        <v>0</v>
      </c>
      <c r="L95" s="5">
        <f t="shared" si="11"/>
        <v>0</v>
      </c>
      <c r="M95" s="5">
        <f t="shared" si="12"/>
        <v>0</v>
      </c>
      <c r="N95" s="5">
        <f t="shared" si="13"/>
        <v>0</v>
      </c>
      <c r="O95" s="5">
        <f t="shared" si="14"/>
        <v>0</v>
      </c>
      <c r="P95" s="1">
        <f t="shared" si="15"/>
        <v>0</v>
      </c>
      <c r="Q95" s="5">
        <f t="shared" si="16"/>
        <v>0</v>
      </c>
      <c r="R95" s="5">
        <f t="shared" si="17"/>
        <v>0</v>
      </c>
    </row>
    <row r="96" spans="1:18">
      <c r="A96" t="s">
        <v>290</v>
      </c>
      <c r="B96" t="s">
        <v>291</v>
      </c>
      <c r="C96" t="s">
        <v>68</v>
      </c>
      <c r="D96" s="12" t="s">
        <v>1070</v>
      </c>
      <c r="E96" s="1">
        <f>VLOOKUP(A96,'ADM Data'!$A$2:$Y$357,21,FALSE)</f>
        <v>0</v>
      </c>
      <c r="F96" s="1">
        <f>VLOOKUP(A96,'ADM Data'!$A$2:$Y$357,22,FALSE)</f>
        <v>0</v>
      </c>
      <c r="G96" s="1">
        <f>VLOOKUP(A96,'ADM Data'!$A$2:$Y$357,23,FALSE)</f>
        <v>0</v>
      </c>
      <c r="H96" s="1">
        <f>VLOOKUP(A96,'ADM Data'!$A$2:$Y$357,24,FALSE)</f>
        <v>0</v>
      </c>
      <c r="I96" s="1">
        <f>VLOOKUP(A96,'ADM Data'!$A$2:$Y$357,25,FALSE)</f>
        <v>0</v>
      </c>
      <c r="J96" s="5">
        <f t="shared" si="9"/>
        <v>0</v>
      </c>
      <c r="K96" s="5">
        <f t="shared" si="10"/>
        <v>0</v>
      </c>
      <c r="L96" s="5">
        <f t="shared" si="11"/>
        <v>0</v>
      </c>
      <c r="M96" s="5">
        <f t="shared" si="12"/>
        <v>0</v>
      </c>
      <c r="N96" s="5">
        <f t="shared" si="13"/>
        <v>0</v>
      </c>
      <c r="O96" s="5">
        <f t="shared" si="14"/>
        <v>0</v>
      </c>
      <c r="P96" s="1">
        <f t="shared" si="15"/>
        <v>0</v>
      </c>
      <c r="Q96" s="5">
        <f t="shared" si="16"/>
        <v>0</v>
      </c>
      <c r="R96" s="5">
        <f t="shared" si="17"/>
        <v>0</v>
      </c>
    </row>
    <row r="97" spans="1:18">
      <c r="A97" t="s">
        <v>292</v>
      </c>
      <c r="B97" t="s">
        <v>293</v>
      </c>
      <c r="C97" t="s">
        <v>72</v>
      </c>
      <c r="D97" s="12" t="s">
        <v>1070</v>
      </c>
      <c r="E97" s="1">
        <f>VLOOKUP(A97,'ADM Data'!$A$2:$Y$357,21,FALSE)</f>
        <v>0</v>
      </c>
      <c r="F97" s="1">
        <f>VLOOKUP(A97,'ADM Data'!$A$2:$Y$357,22,FALSE)</f>
        <v>0</v>
      </c>
      <c r="G97" s="1">
        <f>VLOOKUP(A97,'ADM Data'!$A$2:$Y$357,23,FALSE)</f>
        <v>0</v>
      </c>
      <c r="H97" s="1">
        <f>VLOOKUP(A97,'ADM Data'!$A$2:$Y$357,24,FALSE)</f>
        <v>0</v>
      </c>
      <c r="I97" s="1">
        <f>VLOOKUP(A97,'ADM Data'!$A$2:$Y$357,25,FALSE)</f>
        <v>0</v>
      </c>
      <c r="J97" s="5">
        <f t="shared" si="9"/>
        <v>0</v>
      </c>
      <c r="K97" s="5">
        <f t="shared" si="10"/>
        <v>0</v>
      </c>
      <c r="L97" s="5">
        <f t="shared" si="11"/>
        <v>0</v>
      </c>
      <c r="M97" s="5">
        <f t="shared" si="12"/>
        <v>0</v>
      </c>
      <c r="N97" s="5">
        <f t="shared" si="13"/>
        <v>0</v>
      </c>
      <c r="O97" s="5">
        <f t="shared" si="14"/>
        <v>0</v>
      </c>
      <c r="P97" s="1">
        <f t="shared" si="15"/>
        <v>0</v>
      </c>
      <c r="Q97" s="5">
        <f t="shared" si="16"/>
        <v>0</v>
      </c>
      <c r="R97" s="5">
        <f t="shared" si="17"/>
        <v>0</v>
      </c>
    </row>
    <row r="98" spans="1:18">
      <c r="A98" t="s">
        <v>294</v>
      </c>
      <c r="B98" t="s">
        <v>1885</v>
      </c>
      <c r="C98" t="s">
        <v>296</v>
      </c>
      <c r="D98" s="12" t="s">
        <v>1070</v>
      </c>
      <c r="E98" s="1">
        <f>VLOOKUP(A98,'ADM Data'!$A$2:$Y$357,21,FALSE)</f>
        <v>0</v>
      </c>
      <c r="F98" s="1">
        <f>VLOOKUP(A98,'ADM Data'!$A$2:$Y$357,22,FALSE)</f>
        <v>0</v>
      </c>
      <c r="G98" s="1">
        <f>VLOOKUP(A98,'ADM Data'!$A$2:$Y$357,23,FALSE)</f>
        <v>11.607051999999999</v>
      </c>
      <c r="H98" s="1">
        <f>VLOOKUP(A98,'ADM Data'!$A$2:$Y$357,24,FALSE)</f>
        <v>0</v>
      </c>
      <c r="I98" s="1">
        <f>VLOOKUP(A98,'ADM Data'!$A$2:$Y$357,25,FALSE)</f>
        <v>0</v>
      </c>
      <c r="J98" s="5">
        <f t="shared" si="9"/>
        <v>0</v>
      </c>
      <c r="K98" s="5">
        <f t="shared" si="10"/>
        <v>0</v>
      </c>
      <c r="L98" s="5">
        <f t="shared" si="11"/>
        <v>24640.617051464498</v>
      </c>
      <c r="M98" s="5">
        <f t="shared" si="12"/>
        <v>0</v>
      </c>
      <c r="N98" s="5">
        <f t="shared" si="13"/>
        <v>0</v>
      </c>
      <c r="O98" s="5">
        <f t="shared" si="14"/>
        <v>24640.617051464498</v>
      </c>
      <c r="P98" s="1">
        <f t="shared" si="15"/>
        <v>11.607051999999999</v>
      </c>
      <c r="Q98" s="5">
        <f t="shared" si="16"/>
        <v>3363.203998667856</v>
      </c>
      <c r="R98" s="5">
        <f t="shared" si="17"/>
        <v>28003.821050132356</v>
      </c>
    </row>
    <row r="99" spans="1:18">
      <c r="A99" t="s">
        <v>297</v>
      </c>
      <c r="B99" t="s">
        <v>1886</v>
      </c>
      <c r="C99" t="s">
        <v>93</v>
      </c>
      <c r="D99" s="12" t="s">
        <v>1070</v>
      </c>
      <c r="E99" s="1">
        <f>VLOOKUP(A99,'ADM Data'!$A$2:$Y$357,21,FALSE)</f>
        <v>0</v>
      </c>
      <c r="F99" s="1">
        <f>VLOOKUP(A99,'ADM Data'!$A$2:$Y$357,22,FALSE)</f>
        <v>0</v>
      </c>
      <c r="G99" s="1">
        <f>VLOOKUP(A99,'ADM Data'!$A$2:$Y$357,23,FALSE)</f>
        <v>0</v>
      </c>
      <c r="H99" s="1">
        <f>VLOOKUP(A99,'ADM Data'!$A$2:$Y$357,24,FALSE)</f>
        <v>0</v>
      </c>
      <c r="I99" s="1">
        <f>VLOOKUP(A99,'ADM Data'!$A$2:$Y$357,25,FALSE)</f>
        <v>0</v>
      </c>
      <c r="J99" s="5">
        <f t="shared" si="9"/>
        <v>0</v>
      </c>
      <c r="K99" s="5">
        <f t="shared" si="10"/>
        <v>0</v>
      </c>
      <c r="L99" s="5">
        <f t="shared" si="11"/>
        <v>0</v>
      </c>
      <c r="M99" s="5">
        <f t="shared" si="12"/>
        <v>0</v>
      </c>
      <c r="N99" s="5">
        <f t="shared" si="13"/>
        <v>0</v>
      </c>
      <c r="O99" s="5">
        <f t="shared" si="14"/>
        <v>0</v>
      </c>
      <c r="P99" s="1">
        <f t="shared" si="15"/>
        <v>0</v>
      </c>
      <c r="Q99" s="5">
        <f t="shared" si="16"/>
        <v>0</v>
      </c>
      <c r="R99" s="5">
        <f t="shared" si="17"/>
        <v>0</v>
      </c>
    </row>
    <row r="100" spans="1:18">
      <c r="A100" t="s">
        <v>299</v>
      </c>
      <c r="B100" t="s">
        <v>2800</v>
      </c>
      <c r="C100" t="s">
        <v>108</v>
      </c>
      <c r="D100" s="12" t="s">
        <v>1070</v>
      </c>
      <c r="E100" s="1">
        <f>VLOOKUP(A100,'ADM Data'!$A$2:$Y$357,21,FALSE)</f>
        <v>0</v>
      </c>
      <c r="F100" s="1">
        <f>VLOOKUP(A100,'ADM Data'!$A$2:$Y$357,22,FALSE)</f>
        <v>0</v>
      </c>
      <c r="G100" s="1">
        <f>VLOOKUP(A100,'ADM Data'!$A$2:$Y$357,23,FALSE)</f>
        <v>0</v>
      </c>
      <c r="H100" s="1">
        <f>VLOOKUP(A100,'ADM Data'!$A$2:$Y$357,24,FALSE)</f>
        <v>0</v>
      </c>
      <c r="I100" s="1">
        <f>VLOOKUP(A100,'ADM Data'!$A$2:$Y$357,25,FALSE)</f>
        <v>0</v>
      </c>
      <c r="J100" s="5">
        <f t="shared" si="9"/>
        <v>0</v>
      </c>
      <c r="K100" s="5">
        <f t="shared" si="10"/>
        <v>0</v>
      </c>
      <c r="L100" s="5">
        <f t="shared" si="11"/>
        <v>0</v>
      </c>
      <c r="M100" s="5">
        <f t="shared" si="12"/>
        <v>0</v>
      </c>
      <c r="N100" s="5">
        <f t="shared" si="13"/>
        <v>0</v>
      </c>
      <c r="O100" s="5">
        <f t="shared" si="14"/>
        <v>0</v>
      </c>
      <c r="P100" s="1">
        <f t="shared" si="15"/>
        <v>0</v>
      </c>
      <c r="Q100" s="5">
        <f t="shared" si="16"/>
        <v>0</v>
      </c>
      <c r="R100" s="5">
        <f t="shared" si="17"/>
        <v>0</v>
      </c>
    </row>
    <row r="101" spans="1:18">
      <c r="A101" t="s">
        <v>301</v>
      </c>
      <c r="B101" t="s">
        <v>302</v>
      </c>
      <c r="C101" t="s">
        <v>93</v>
      </c>
      <c r="D101" s="12" t="s">
        <v>1070</v>
      </c>
      <c r="E101" s="1">
        <f>VLOOKUP(A101,'ADM Data'!$A$2:$Y$357,21,FALSE)</f>
        <v>0</v>
      </c>
      <c r="F101" s="1">
        <f>VLOOKUP(A101,'ADM Data'!$A$2:$Y$357,22,FALSE)</f>
        <v>0</v>
      </c>
      <c r="G101" s="1">
        <f>VLOOKUP(A101,'ADM Data'!$A$2:$Y$357,23,FALSE)</f>
        <v>0</v>
      </c>
      <c r="H101" s="1">
        <f>VLOOKUP(A101,'ADM Data'!$A$2:$Y$357,24,FALSE)</f>
        <v>0</v>
      </c>
      <c r="I101" s="1">
        <f>VLOOKUP(A101,'ADM Data'!$A$2:$Y$357,25,FALSE)</f>
        <v>0</v>
      </c>
      <c r="J101" s="5">
        <f t="shared" si="9"/>
        <v>0</v>
      </c>
      <c r="K101" s="5">
        <f t="shared" si="10"/>
        <v>0</v>
      </c>
      <c r="L101" s="5">
        <f t="shared" si="11"/>
        <v>0</v>
      </c>
      <c r="M101" s="5">
        <f t="shared" si="12"/>
        <v>0</v>
      </c>
      <c r="N101" s="5">
        <f t="shared" si="13"/>
        <v>0</v>
      </c>
      <c r="O101" s="5">
        <f t="shared" si="14"/>
        <v>0</v>
      </c>
      <c r="P101" s="1">
        <f t="shared" si="15"/>
        <v>0</v>
      </c>
      <c r="Q101" s="5">
        <f t="shared" si="16"/>
        <v>0</v>
      </c>
      <c r="R101" s="5">
        <f t="shared" si="17"/>
        <v>0</v>
      </c>
    </row>
    <row r="102" spans="1:18">
      <c r="A102" t="s">
        <v>303</v>
      </c>
      <c r="B102" t="s">
        <v>1887</v>
      </c>
      <c r="C102" t="s">
        <v>93</v>
      </c>
      <c r="D102" s="12" t="s">
        <v>1070</v>
      </c>
      <c r="E102" s="1">
        <f>VLOOKUP(A102,'ADM Data'!$A$2:$Y$357,21,FALSE)</f>
        <v>0</v>
      </c>
      <c r="F102" s="1">
        <f>VLOOKUP(A102,'ADM Data'!$A$2:$Y$357,22,FALSE)</f>
        <v>0</v>
      </c>
      <c r="G102" s="1">
        <f>VLOOKUP(A102,'ADM Data'!$A$2:$Y$357,23,FALSE)</f>
        <v>0</v>
      </c>
      <c r="H102" s="1">
        <f>VLOOKUP(A102,'ADM Data'!$A$2:$Y$357,24,FALSE)</f>
        <v>0</v>
      </c>
      <c r="I102" s="1">
        <f>VLOOKUP(A102,'ADM Data'!$A$2:$Y$357,25,FALSE)</f>
        <v>0</v>
      </c>
      <c r="J102" s="5">
        <f t="shared" si="9"/>
        <v>0</v>
      </c>
      <c r="K102" s="5">
        <f t="shared" si="10"/>
        <v>0</v>
      </c>
      <c r="L102" s="5">
        <f t="shared" si="11"/>
        <v>0</v>
      </c>
      <c r="M102" s="5">
        <f t="shared" si="12"/>
        <v>0</v>
      </c>
      <c r="N102" s="5">
        <f t="shared" si="13"/>
        <v>0</v>
      </c>
      <c r="O102" s="5">
        <f t="shared" si="14"/>
        <v>0</v>
      </c>
      <c r="P102" s="1">
        <f t="shared" si="15"/>
        <v>0</v>
      </c>
      <c r="Q102" s="5">
        <f t="shared" si="16"/>
        <v>0</v>
      </c>
      <c r="R102" s="5">
        <f t="shared" si="17"/>
        <v>0</v>
      </c>
    </row>
    <row r="103" spans="1:18">
      <c r="A103" t="s">
        <v>305</v>
      </c>
      <c r="B103" t="s">
        <v>306</v>
      </c>
      <c r="C103" t="s">
        <v>93</v>
      </c>
      <c r="D103" s="12" t="s">
        <v>1070</v>
      </c>
      <c r="E103" s="1">
        <f>VLOOKUP(A103,'ADM Data'!$A$2:$Y$357,21,FALSE)</f>
        <v>0</v>
      </c>
      <c r="F103" s="1">
        <f>VLOOKUP(A103,'ADM Data'!$A$2:$Y$357,22,FALSE)</f>
        <v>0</v>
      </c>
      <c r="G103" s="1">
        <f>VLOOKUP(A103,'ADM Data'!$A$2:$Y$357,23,FALSE)</f>
        <v>0</v>
      </c>
      <c r="H103" s="1">
        <f>VLOOKUP(A103,'ADM Data'!$A$2:$Y$357,24,FALSE)</f>
        <v>0</v>
      </c>
      <c r="I103" s="1">
        <f>VLOOKUP(A103,'ADM Data'!$A$2:$Y$357,25,FALSE)</f>
        <v>0</v>
      </c>
      <c r="J103" s="5">
        <f t="shared" si="9"/>
        <v>0</v>
      </c>
      <c r="K103" s="5">
        <f t="shared" si="10"/>
        <v>0</v>
      </c>
      <c r="L103" s="5">
        <f t="shared" si="11"/>
        <v>0</v>
      </c>
      <c r="M103" s="5">
        <f t="shared" si="12"/>
        <v>0</v>
      </c>
      <c r="N103" s="5">
        <f t="shared" si="13"/>
        <v>0</v>
      </c>
      <c r="O103" s="5">
        <f t="shared" si="14"/>
        <v>0</v>
      </c>
      <c r="P103" s="1">
        <f t="shared" si="15"/>
        <v>0</v>
      </c>
      <c r="Q103" s="5">
        <f t="shared" si="16"/>
        <v>0</v>
      </c>
      <c r="R103" s="5">
        <f t="shared" si="17"/>
        <v>0</v>
      </c>
    </row>
    <row r="104" spans="1:18">
      <c r="A104" t="s">
        <v>307</v>
      </c>
      <c r="B104" t="s">
        <v>1888</v>
      </c>
      <c r="C104" t="s">
        <v>68</v>
      </c>
      <c r="D104" s="12" t="s">
        <v>1070</v>
      </c>
      <c r="E104" s="1">
        <f>VLOOKUP(A104,'ADM Data'!$A$2:$Y$357,21,FALSE)</f>
        <v>0</v>
      </c>
      <c r="F104" s="1">
        <f>VLOOKUP(A104,'ADM Data'!$A$2:$Y$357,22,FALSE)</f>
        <v>0</v>
      </c>
      <c r="G104" s="1">
        <f>VLOOKUP(A104,'ADM Data'!$A$2:$Y$357,23,FALSE)</f>
        <v>0</v>
      </c>
      <c r="H104" s="1">
        <f>VLOOKUP(A104,'ADM Data'!$A$2:$Y$357,24,FALSE)</f>
        <v>0</v>
      </c>
      <c r="I104" s="1">
        <f>VLOOKUP(A104,'ADM Data'!$A$2:$Y$357,25,FALSE)</f>
        <v>0</v>
      </c>
      <c r="J104" s="5">
        <f t="shared" si="9"/>
        <v>0</v>
      </c>
      <c r="K104" s="5">
        <f t="shared" si="10"/>
        <v>0</v>
      </c>
      <c r="L104" s="5">
        <f t="shared" si="11"/>
        <v>0</v>
      </c>
      <c r="M104" s="5">
        <f t="shared" si="12"/>
        <v>0</v>
      </c>
      <c r="N104" s="5">
        <f t="shared" si="13"/>
        <v>0</v>
      </c>
      <c r="O104" s="5">
        <f t="shared" si="14"/>
        <v>0</v>
      </c>
      <c r="P104" s="1">
        <f t="shared" si="15"/>
        <v>0</v>
      </c>
      <c r="Q104" s="5">
        <f t="shared" si="16"/>
        <v>0</v>
      </c>
      <c r="R104" s="5">
        <f t="shared" si="17"/>
        <v>0</v>
      </c>
    </row>
    <row r="105" spans="1:18">
      <c r="A105" t="s">
        <v>309</v>
      </c>
      <c r="B105" t="s">
        <v>1889</v>
      </c>
      <c r="C105" t="s">
        <v>80</v>
      </c>
      <c r="D105" s="12" t="s">
        <v>1070</v>
      </c>
      <c r="E105" s="1">
        <f>VLOOKUP(A105,'ADM Data'!$A$2:$Y$357,21,FALSE)</f>
        <v>0</v>
      </c>
      <c r="F105" s="1">
        <f>VLOOKUP(A105,'ADM Data'!$A$2:$Y$357,22,FALSE)</f>
        <v>0</v>
      </c>
      <c r="G105" s="1">
        <f>VLOOKUP(A105,'ADM Data'!$A$2:$Y$357,23,FALSE)</f>
        <v>0</v>
      </c>
      <c r="H105" s="1">
        <f>VLOOKUP(A105,'ADM Data'!$A$2:$Y$357,24,FALSE)</f>
        <v>0</v>
      </c>
      <c r="I105" s="1">
        <f>VLOOKUP(A105,'ADM Data'!$A$2:$Y$357,25,FALSE)</f>
        <v>0</v>
      </c>
      <c r="J105" s="5">
        <f t="shared" si="9"/>
        <v>0</v>
      </c>
      <c r="K105" s="5">
        <f t="shared" si="10"/>
        <v>0</v>
      </c>
      <c r="L105" s="5">
        <f t="shared" si="11"/>
        <v>0</v>
      </c>
      <c r="M105" s="5">
        <f t="shared" si="12"/>
        <v>0</v>
      </c>
      <c r="N105" s="5">
        <f t="shared" si="13"/>
        <v>0</v>
      </c>
      <c r="O105" s="5">
        <f t="shared" si="14"/>
        <v>0</v>
      </c>
      <c r="P105" s="1">
        <f t="shared" si="15"/>
        <v>0</v>
      </c>
      <c r="Q105" s="5">
        <f t="shared" si="16"/>
        <v>0</v>
      </c>
      <c r="R105" s="5">
        <f t="shared" si="17"/>
        <v>0</v>
      </c>
    </row>
    <row r="106" spans="1:18">
      <c r="A106" t="s">
        <v>311</v>
      </c>
      <c r="B106" t="s">
        <v>312</v>
      </c>
      <c r="C106" t="s">
        <v>313</v>
      </c>
      <c r="D106" s="12" t="s">
        <v>1070</v>
      </c>
      <c r="E106" s="1">
        <f>VLOOKUP(A106,'ADM Data'!$A$2:$Y$357,21,FALSE)</f>
        <v>0</v>
      </c>
      <c r="F106" s="1">
        <f>VLOOKUP(A106,'ADM Data'!$A$2:$Y$357,22,FALSE)</f>
        <v>0</v>
      </c>
      <c r="G106" s="1">
        <f>VLOOKUP(A106,'ADM Data'!$A$2:$Y$357,23,FALSE)</f>
        <v>0</v>
      </c>
      <c r="H106" s="1">
        <f>VLOOKUP(A106,'ADM Data'!$A$2:$Y$357,24,FALSE)</f>
        <v>0</v>
      </c>
      <c r="I106" s="1">
        <f>VLOOKUP(A106,'ADM Data'!$A$2:$Y$357,25,FALSE)</f>
        <v>0</v>
      </c>
      <c r="J106" s="5">
        <f t="shared" si="9"/>
        <v>0</v>
      </c>
      <c r="K106" s="5">
        <f t="shared" si="10"/>
        <v>0</v>
      </c>
      <c r="L106" s="5">
        <f t="shared" si="11"/>
        <v>0</v>
      </c>
      <c r="M106" s="5">
        <f t="shared" si="12"/>
        <v>0</v>
      </c>
      <c r="N106" s="5">
        <f t="shared" si="13"/>
        <v>0</v>
      </c>
      <c r="O106" s="5">
        <f t="shared" si="14"/>
        <v>0</v>
      </c>
      <c r="P106" s="1">
        <f t="shared" si="15"/>
        <v>0</v>
      </c>
      <c r="Q106" s="5">
        <f t="shared" si="16"/>
        <v>0</v>
      </c>
      <c r="R106" s="5">
        <f t="shared" si="17"/>
        <v>0</v>
      </c>
    </row>
    <row r="107" spans="1:18">
      <c r="A107" t="s">
        <v>314</v>
      </c>
      <c r="B107" t="s">
        <v>1890</v>
      </c>
      <c r="C107" t="s">
        <v>98</v>
      </c>
      <c r="D107" s="12" t="s">
        <v>1070</v>
      </c>
      <c r="E107" s="1">
        <f>VLOOKUP(A107,'ADM Data'!$A$2:$Y$357,21,FALSE)</f>
        <v>0</v>
      </c>
      <c r="F107" s="1">
        <f>VLOOKUP(A107,'ADM Data'!$A$2:$Y$357,22,FALSE)</f>
        <v>0</v>
      </c>
      <c r="G107" s="1">
        <f>VLOOKUP(A107,'ADM Data'!$A$2:$Y$357,23,FALSE)</f>
        <v>0</v>
      </c>
      <c r="H107" s="1">
        <f>VLOOKUP(A107,'ADM Data'!$A$2:$Y$357,24,FALSE)</f>
        <v>0</v>
      </c>
      <c r="I107" s="1">
        <f>VLOOKUP(A107,'ADM Data'!$A$2:$Y$357,25,FALSE)</f>
        <v>0</v>
      </c>
      <c r="J107" s="5">
        <f t="shared" si="9"/>
        <v>0</v>
      </c>
      <c r="K107" s="5">
        <f t="shared" si="10"/>
        <v>0</v>
      </c>
      <c r="L107" s="5">
        <f t="shared" si="11"/>
        <v>0</v>
      </c>
      <c r="M107" s="5">
        <f t="shared" si="12"/>
        <v>0</v>
      </c>
      <c r="N107" s="5">
        <f t="shared" si="13"/>
        <v>0</v>
      </c>
      <c r="O107" s="5">
        <f t="shared" si="14"/>
        <v>0</v>
      </c>
      <c r="P107" s="1">
        <f t="shared" si="15"/>
        <v>0</v>
      </c>
      <c r="Q107" s="5">
        <f t="shared" si="16"/>
        <v>0</v>
      </c>
      <c r="R107" s="5">
        <f t="shared" si="17"/>
        <v>0</v>
      </c>
    </row>
    <row r="108" spans="1:18">
      <c r="A108" t="s">
        <v>316</v>
      </c>
      <c r="B108" t="s">
        <v>317</v>
      </c>
      <c r="C108" t="s">
        <v>80</v>
      </c>
      <c r="D108" s="12" t="s">
        <v>1070</v>
      </c>
      <c r="E108" s="1">
        <f>VLOOKUP(A108,'ADM Data'!$A$2:$Y$357,21,FALSE)</f>
        <v>0</v>
      </c>
      <c r="F108" s="1">
        <f>VLOOKUP(A108,'ADM Data'!$A$2:$Y$357,22,FALSE)</f>
        <v>0</v>
      </c>
      <c r="G108" s="1">
        <f>VLOOKUP(A108,'ADM Data'!$A$2:$Y$357,23,FALSE)</f>
        <v>0</v>
      </c>
      <c r="H108" s="1">
        <f>VLOOKUP(A108,'ADM Data'!$A$2:$Y$357,24,FALSE)</f>
        <v>0</v>
      </c>
      <c r="I108" s="1">
        <f>VLOOKUP(A108,'ADM Data'!$A$2:$Y$357,25,FALSE)</f>
        <v>0</v>
      </c>
      <c r="J108" s="5">
        <f t="shared" si="9"/>
        <v>0</v>
      </c>
      <c r="K108" s="5">
        <f t="shared" si="10"/>
        <v>0</v>
      </c>
      <c r="L108" s="5">
        <f t="shared" si="11"/>
        <v>0</v>
      </c>
      <c r="M108" s="5">
        <f t="shared" si="12"/>
        <v>0</v>
      </c>
      <c r="N108" s="5">
        <f t="shared" si="13"/>
        <v>0</v>
      </c>
      <c r="O108" s="5">
        <f t="shared" si="14"/>
        <v>0</v>
      </c>
      <c r="P108" s="1">
        <f t="shared" si="15"/>
        <v>0</v>
      </c>
      <c r="Q108" s="5">
        <f t="shared" si="16"/>
        <v>0</v>
      </c>
      <c r="R108" s="5">
        <f t="shared" si="17"/>
        <v>0</v>
      </c>
    </row>
    <row r="109" spans="1:18">
      <c r="A109" t="s">
        <v>318</v>
      </c>
      <c r="B109" t="s">
        <v>1891</v>
      </c>
      <c r="C109" t="s">
        <v>93</v>
      </c>
      <c r="D109" s="12" t="s">
        <v>1070</v>
      </c>
      <c r="E109" s="1">
        <f>VLOOKUP(A109,'ADM Data'!$A$2:$Y$357,21,FALSE)</f>
        <v>0</v>
      </c>
      <c r="F109" s="1">
        <f>VLOOKUP(A109,'ADM Data'!$A$2:$Y$357,22,FALSE)</f>
        <v>0</v>
      </c>
      <c r="G109" s="1">
        <f>VLOOKUP(A109,'ADM Data'!$A$2:$Y$357,23,FALSE)</f>
        <v>14.228474</v>
      </c>
      <c r="H109" s="1">
        <f>VLOOKUP(A109,'ADM Data'!$A$2:$Y$357,24,FALSE)</f>
        <v>0</v>
      </c>
      <c r="I109" s="1">
        <f>VLOOKUP(A109,'ADM Data'!$A$2:$Y$357,25,FALSE)</f>
        <v>0</v>
      </c>
      <c r="J109" s="5">
        <f t="shared" si="9"/>
        <v>0</v>
      </c>
      <c r="K109" s="5">
        <f t="shared" si="10"/>
        <v>0</v>
      </c>
      <c r="L109" s="5">
        <f t="shared" si="11"/>
        <v>30205.635251803757</v>
      </c>
      <c r="M109" s="5">
        <f t="shared" si="12"/>
        <v>0</v>
      </c>
      <c r="N109" s="5">
        <f t="shared" si="13"/>
        <v>0</v>
      </c>
      <c r="O109" s="5">
        <f t="shared" si="14"/>
        <v>30205.635251803757</v>
      </c>
      <c r="P109" s="1">
        <f t="shared" si="15"/>
        <v>14.228474</v>
      </c>
      <c r="Q109" s="5">
        <f t="shared" si="16"/>
        <v>4122.7747279620726</v>
      </c>
      <c r="R109" s="5">
        <f t="shared" si="17"/>
        <v>34328.409979765827</v>
      </c>
    </row>
    <row r="110" spans="1:18">
      <c r="A110" t="s">
        <v>320</v>
      </c>
      <c r="B110" t="s">
        <v>1892</v>
      </c>
      <c r="C110" t="s">
        <v>93</v>
      </c>
      <c r="D110" s="12" t="s">
        <v>1070</v>
      </c>
      <c r="E110" s="1">
        <f>VLOOKUP(A110,'ADM Data'!$A$2:$Y$357,21,FALSE)</f>
        <v>0</v>
      </c>
      <c r="F110" s="1">
        <f>VLOOKUP(A110,'ADM Data'!$A$2:$Y$357,22,FALSE)</f>
        <v>0</v>
      </c>
      <c r="G110" s="1">
        <f>VLOOKUP(A110,'ADM Data'!$A$2:$Y$357,23,FALSE)</f>
        <v>0</v>
      </c>
      <c r="H110" s="1">
        <f>VLOOKUP(A110,'ADM Data'!$A$2:$Y$357,24,FALSE)</f>
        <v>0</v>
      </c>
      <c r="I110" s="1">
        <f>VLOOKUP(A110,'ADM Data'!$A$2:$Y$357,25,FALSE)</f>
        <v>0</v>
      </c>
      <c r="J110" s="5">
        <f t="shared" si="9"/>
        <v>0</v>
      </c>
      <c r="K110" s="5">
        <f t="shared" si="10"/>
        <v>0</v>
      </c>
      <c r="L110" s="5">
        <f t="shared" si="11"/>
        <v>0</v>
      </c>
      <c r="M110" s="5">
        <f t="shared" si="12"/>
        <v>0</v>
      </c>
      <c r="N110" s="5">
        <f t="shared" si="13"/>
        <v>0</v>
      </c>
      <c r="O110" s="5">
        <f t="shared" si="14"/>
        <v>0</v>
      </c>
      <c r="P110" s="1">
        <f t="shared" si="15"/>
        <v>0</v>
      </c>
      <c r="Q110" s="5">
        <f t="shared" si="16"/>
        <v>0</v>
      </c>
      <c r="R110" s="5">
        <f t="shared" si="17"/>
        <v>0</v>
      </c>
    </row>
    <row r="111" spans="1:18">
      <c r="A111" t="s">
        <v>322</v>
      </c>
      <c r="B111" t="s">
        <v>2801</v>
      </c>
      <c r="C111" t="s">
        <v>72</v>
      </c>
      <c r="D111" s="12" t="s">
        <v>807</v>
      </c>
      <c r="E111" s="1">
        <f>VLOOKUP(A111,'ADM Data'!$A$2:$Y$357,21,FALSE)</f>
        <v>134.083089</v>
      </c>
      <c r="F111" s="1">
        <f>VLOOKUP(A111,'ADM Data'!$A$2:$Y$357,22,FALSE)</f>
        <v>0</v>
      </c>
      <c r="G111" s="1">
        <f>VLOOKUP(A111,'ADM Data'!$A$2:$Y$357,23,FALSE)</f>
        <v>0</v>
      </c>
      <c r="H111" s="1">
        <f>VLOOKUP(A111,'ADM Data'!$A$2:$Y$357,24,FALSE)</f>
        <v>176.25102899999999</v>
      </c>
      <c r="I111" s="1">
        <f>VLOOKUP(A111,'ADM Data'!$A$2:$Y$357,25,FALSE)</f>
        <v>0</v>
      </c>
      <c r="J111" s="5">
        <f t="shared" si="9"/>
        <v>823277.0395591422</v>
      </c>
      <c r="K111" s="5">
        <f t="shared" si="10"/>
        <v>0</v>
      </c>
      <c r="L111" s="5">
        <f t="shared" si="11"/>
        <v>0</v>
      </c>
      <c r="M111" s="5">
        <f t="shared" si="12"/>
        <v>317882.55945723533</v>
      </c>
      <c r="N111" s="5">
        <f t="shared" si="13"/>
        <v>0</v>
      </c>
      <c r="O111" s="5">
        <f t="shared" si="14"/>
        <v>1141159.5990163775</v>
      </c>
      <c r="P111" s="1">
        <f t="shared" si="15"/>
        <v>310.33411799999999</v>
      </c>
      <c r="Q111" s="5">
        <f t="shared" si="16"/>
        <v>89920.933117268913</v>
      </c>
      <c r="R111" s="5">
        <f t="shared" si="17"/>
        <v>1231080.5321336463</v>
      </c>
    </row>
    <row r="112" spans="1:18">
      <c r="A112" t="s">
        <v>326</v>
      </c>
      <c r="B112" t="s">
        <v>1893</v>
      </c>
      <c r="C112" t="s">
        <v>328</v>
      </c>
      <c r="D112" s="12" t="s">
        <v>1070</v>
      </c>
      <c r="E112" s="1">
        <f>VLOOKUP(A112,'ADM Data'!$A$2:$Y$357,21,FALSE)</f>
        <v>0</v>
      </c>
      <c r="F112" s="1">
        <f>VLOOKUP(A112,'ADM Data'!$A$2:$Y$357,22,FALSE)</f>
        <v>0</v>
      </c>
      <c r="G112" s="1">
        <f>VLOOKUP(A112,'ADM Data'!$A$2:$Y$357,23,FALSE)</f>
        <v>0</v>
      </c>
      <c r="H112" s="1">
        <f>VLOOKUP(A112,'ADM Data'!$A$2:$Y$357,24,FALSE)</f>
        <v>0</v>
      </c>
      <c r="I112" s="1">
        <f>VLOOKUP(A112,'ADM Data'!$A$2:$Y$357,25,FALSE)</f>
        <v>0</v>
      </c>
      <c r="J112" s="5">
        <f t="shared" si="9"/>
        <v>0</v>
      </c>
      <c r="K112" s="5">
        <f t="shared" si="10"/>
        <v>0</v>
      </c>
      <c r="L112" s="5">
        <f t="shared" si="11"/>
        <v>0</v>
      </c>
      <c r="M112" s="5">
        <f t="shared" si="12"/>
        <v>0</v>
      </c>
      <c r="N112" s="5">
        <f t="shared" si="13"/>
        <v>0</v>
      </c>
      <c r="O112" s="5">
        <f t="shared" si="14"/>
        <v>0</v>
      </c>
      <c r="P112" s="1">
        <f t="shared" si="15"/>
        <v>0</v>
      </c>
      <c r="Q112" s="5">
        <f t="shared" si="16"/>
        <v>0</v>
      </c>
      <c r="R112" s="5">
        <f t="shared" si="17"/>
        <v>0</v>
      </c>
    </row>
    <row r="113" spans="1:18">
      <c r="A113" t="s">
        <v>329</v>
      </c>
      <c r="B113" t="s">
        <v>330</v>
      </c>
      <c r="C113" t="s">
        <v>125</v>
      </c>
      <c r="D113" s="12" t="s">
        <v>1070</v>
      </c>
      <c r="E113" s="1">
        <f>VLOOKUP(A113,'ADM Data'!$A$2:$Y$357,21,FALSE)</f>
        <v>114.74816199999999</v>
      </c>
      <c r="F113" s="1">
        <f>VLOOKUP(A113,'ADM Data'!$A$2:$Y$357,22,FALSE)</f>
        <v>31.540849000000001</v>
      </c>
      <c r="G113" s="1">
        <f>VLOOKUP(A113,'ADM Data'!$A$2:$Y$357,23,FALSE)</f>
        <v>0</v>
      </c>
      <c r="H113" s="1">
        <f>VLOOKUP(A113,'ADM Data'!$A$2:$Y$357,24,FALSE)</f>
        <v>4.2361389999999997</v>
      </c>
      <c r="I113" s="1">
        <f>VLOOKUP(A113,'ADM Data'!$A$2:$Y$357,25,FALSE)</f>
        <v>0</v>
      </c>
      <c r="J113" s="5">
        <f t="shared" si="9"/>
        <v>704559.59667078406</v>
      </c>
      <c r="K113" s="5">
        <f t="shared" si="10"/>
        <v>183559.6544217249</v>
      </c>
      <c r="L113" s="5">
        <f t="shared" si="11"/>
        <v>0</v>
      </c>
      <c r="M113" s="5">
        <f t="shared" si="12"/>
        <v>7640.2090539659393</v>
      </c>
      <c r="N113" s="5">
        <f t="shared" si="13"/>
        <v>0</v>
      </c>
      <c r="O113" s="5">
        <f t="shared" si="14"/>
        <v>895759.46014647488</v>
      </c>
      <c r="P113" s="1">
        <f t="shared" si="15"/>
        <v>150.52515</v>
      </c>
      <c r="Q113" s="5">
        <f t="shared" si="16"/>
        <v>43615.449157984207</v>
      </c>
      <c r="R113" s="5">
        <f t="shared" si="17"/>
        <v>939374.90930445911</v>
      </c>
    </row>
    <row r="114" spans="1:18">
      <c r="A114" t="s">
        <v>331</v>
      </c>
      <c r="B114" t="s">
        <v>1894</v>
      </c>
      <c r="C114" t="s">
        <v>72</v>
      </c>
      <c r="D114" s="12" t="s">
        <v>1070</v>
      </c>
      <c r="E114" s="1">
        <f>VLOOKUP(A114,'ADM Data'!$A$2:$Y$357,21,FALSE)</f>
        <v>16.131277999999998</v>
      </c>
      <c r="F114" s="1">
        <f>VLOOKUP(A114,'ADM Data'!$A$2:$Y$357,22,FALSE)</f>
        <v>0</v>
      </c>
      <c r="G114" s="1">
        <f>VLOOKUP(A114,'ADM Data'!$A$2:$Y$357,23,FALSE)</f>
        <v>0</v>
      </c>
      <c r="H114" s="1">
        <f>VLOOKUP(A114,'ADM Data'!$A$2:$Y$357,24,FALSE)</f>
        <v>0</v>
      </c>
      <c r="I114" s="1">
        <f>VLOOKUP(A114,'ADM Data'!$A$2:$Y$357,25,FALSE)</f>
        <v>0</v>
      </c>
      <c r="J114" s="5">
        <f t="shared" si="9"/>
        <v>99046.873809310287</v>
      </c>
      <c r="K114" s="5">
        <f t="shared" si="10"/>
        <v>0</v>
      </c>
      <c r="L114" s="5">
        <f t="shared" si="11"/>
        <v>0</v>
      </c>
      <c r="M114" s="5">
        <f t="shared" si="12"/>
        <v>0</v>
      </c>
      <c r="N114" s="5">
        <f t="shared" si="13"/>
        <v>0</v>
      </c>
      <c r="O114" s="5">
        <f t="shared" si="14"/>
        <v>99046.873809310287</v>
      </c>
      <c r="P114" s="1">
        <f t="shared" si="15"/>
        <v>16.131277999999998</v>
      </c>
      <c r="Q114" s="5">
        <f t="shared" si="16"/>
        <v>4674.122134821384</v>
      </c>
      <c r="R114" s="5">
        <f t="shared" si="17"/>
        <v>103720.99594413168</v>
      </c>
    </row>
    <row r="115" spans="1:18">
      <c r="A115" t="s">
        <v>333</v>
      </c>
      <c r="B115" t="s">
        <v>1895</v>
      </c>
      <c r="C115" t="s">
        <v>80</v>
      </c>
      <c r="D115" s="12" t="s">
        <v>1070</v>
      </c>
      <c r="E115" s="1">
        <f>VLOOKUP(A115,'ADM Data'!$A$2:$Y$357,21,FALSE)</f>
        <v>0</v>
      </c>
      <c r="F115" s="1">
        <f>VLOOKUP(A115,'ADM Data'!$A$2:$Y$357,22,FALSE)</f>
        <v>0</v>
      </c>
      <c r="G115" s="1">
        <f>VLOOKUP(A115,'ADM Data'!$A$2:$Y$357,23,FALSE)</f>
        <v>0</v>
      </c>
      <c r="H115" s="1">
        <f>VLOOKUP(A115,'ADM Data'!$A$2:$Y$357,24,FALSE)</f>
        <v>0</v>
      </c>
      <c r="I115" s="1">
        <f>VLOOKUP(A115,'ADM Data'!$A$2:$Y$357,25,FALSE)</f>
        <v>0</v>
      </c>
      <c r="J115" s="5">
        <f t="shared" si="9"/>
        <v>0</v>
      </c>
      <c r="K115" s="5">
        <f t="shared" si="10"/>
        <v>0</v>
      </c>
      <c r="L115" s="5">
        <f t="shared" si="11"/>
        <v>0</v>
      </c>
      <c r="M115" s="5">
        <f t="shared" si="12"/>
        <v>0</v>
      </c>
      <c r="N115" s="5">
        <f t="shared" si="13"/>
        <v>0</v>
      </c>
      <c r="O115" s="5">
        <f t="shared" si="14"/>
        <v>0</v>
      </c>
      <c r="P115" s="1">
        <f t="shared" si="15"/>
        <v>0</v>
      </c>
      <c r="Q115" s="5">
        <f t="shared" si="16"/>
        <v>0</v>
      </c>
      <c r="R115" s="5">
        <f t="shared" si="17"/>
        <v>0</v>
      </c>
    </row>
    <row r="116" spans="1:18">
      <c r="A116" t="s">
        <v>335</v>
      </c>
      <c r="B116" t="s">
        <v>336</v>
      </c>
      <c r="C116" t="s">
        <v>98</v>
      </c>
      <c r="D116" s="12" t="s">
        <v>1070</v>
      </c>
      <c r="E116" s="1">
        <f>VLOOKUP(A116,'ADM Data'!$A$2:$Y$357,21,FALSE)</f>
        <v>0</v>
      </c>
      <c r="F116" s="1">
        <f>VLOOKUP(A116,'ADM Data'!$A$2:$Y$357,22,FALSE)</f>
        <v>0</v>
      </c>
      <c r="G116" s="1">
        <f>VLOOKUP(A116,'ADM Data'!$A$2:$Y$357,23,FALSE)</f>
        <v>0</v>
      </c>
      <c r="H116" s="1">
        <f>VLOOKUP(A116,'ADM Data'!$A$2:$Y$357,24,FALSE)</f>
        <v>0</v>
      </c>
      <c r="I116" s="1">
        <f>VLOOKUP(A116,'ADM Data'!$A$2:$Y$357,25,FALSE)</f>
        <v>0</v>
      </c>
      <c r="J116" s="5">
        <f t="shared" si="9"/>
        <v>0</v>
      </c>
      <c r="K116" s="5">
        <f t="shared" si="10"/>
        <v>0</v>
      </c>
      <c r="L116" s="5">
        <f t="shared" si="11"/>
        <v>0</v>
      </c>
      <c r="M116" s="5">
        <f t="shared" si="12"/>
        <v>0</v>
      </c>
      <c r="N116" s="5">
        <f t="shared" si="13"/>
        <v>0</v>
      </c>
      <c r="O116" s="5">
        <f t="shared" si="14"/>
        <v>0</v>
      </c>
      <c r="P116" s="1">
        <f t="shared" si="15"/>
        <v>0</v>
      </c>
      <c r="Q116" s="5">
        <f t="shared" si="16"/>
        <v>0</v>
      </c>
      <c r="R116" s="5">
        <f t="shared" si="17"/>
        <v>0</v>
      </c>
    </row>
    <row r="117" spans="1:18">
      <c r="A117" t="s">
        <v>337</v>
      </c>
      <c r="B117" t="s">
        <v>1896</v>
      </c>
      <c r="C117" t="s">
        <v>230</v>
      </c>
      <c r="D117" s="12" t="s">
        <v>1070</v>
      </c>
      <c r="E117" s="1">
        <f>VLOOKUP(A117,'ADM Data'!$A$2:$Y$357,21,FALSE)</f>
        <v>0</v>
      </c>
      <c r="F117" s="1">
        <f>VLOOKUP(A117,'ADM Data'!$A$2:$Y$357,22,FALSE)</f>
        <v>0</v>
      </c>
      <c r="G117" s="1">
        <f>VLOOKUP(A117,'ADM Data'!$A$2:$Y$357,23,FALSE)</f>
        <v>0</v>
      </c>
      <c r="H117" s="1">
        <f>VLOOKUP(A117,'ADM Data'!$A$2:$Y$357,24,FALSE)</f>
        <v>0</v>
      </c>
      <c r="I117" s="1">
        <f>VLOOKUP(A117,'ADM Data'!$A$2:$Y$357,25,FALSE)</f>
        <v>0</v>
      </c>
      <c r="J117" s="5">
        <f t="shared" si="9"/>
        <v>0</v>
      </c>
      <c r="K117" s="5">
        <f t="shared" si="10"/>
        <v>0</v>
      </c>
      <c r="L117" s="5">
        <f t="shared" si="11"/>
        <v>0</v>
      </c>
      <c r="M117" s="5">
        <f t="shared" si="12"/>
        <v>0</v>
      </c>
      <c r="N117" s="5">
        <f t="shared" si="13"/>
        <v>0</v>
      </c>
      <c r="O117" s="5">
        <f t="shared" si="14"/>
        <v>0</v>
      </c>
      <c r="P117" s="1">
        <f t="shared" si="15"/>
        <v>0</v>
      </c>
      <c r="Q117" s="5">
        <f t="shared" si="16"/>
        <v>0</v>
      </c>
      <c r="R117" s="5">
        <f t="shared" si="17"/>
        <v>0</v>
      </c>
    </row>
    <row r="118" spans="1:18">
      <c r="A118" t="s">
        <v>339</v>
      </c>
      <c r="B118" t="s">
        <v>1897</v>
      </c>
      <c r="C118" t="s">
        <v>93</v>
      </c>
      <c r="D118" s="12" t="s">
        <v>1070</v>
      </c>
      <c r="E118" s="1">
        <f>VLOOKUP(A118,'ADM Data'!$A$2:$Y$357,21,FALSE)</f>
        <v>0</v>
      </c>
      <c r="F118" s="1">
        <f>VLOOKUP(A118,'ADM Data'!$A$2:$Y$357,22,FALSE)</f>
        <v>0</v>
      </c>
      <c r="G118" s="1">
        <f>VLOOKUP(A118,'ADM Data'!$A$2:$Y$357,23,FALSE)</f>
        <v>0</v>
      </c>
      <c r="H118" s="1">
        <f>VLOOKUP(A118,'ADM Data'!$A$2:$Y$357,24,FALSE)</f>
        <v>0</v>
      </c>
      <c r="I118" s="1">
        <f>VLOOKUP(A118,'ADM Data'!$A$2:$Y$357,25,FALSE)</f>
        <v>0</v>
      </c>
      <c r="J118" s="5">
        <f t="shared" si="9"/>
        <v>0</v>
      </c>
      <c r="K118" s="5">
        <f t="shared" si="10"/>
        <v>0</v>
      </c>
      <c r="L118" s="5">
        <f t="shared" si="11"/>
        <v>0</v>
      </c>
      <c r="M118" s="5">
        <f t="shared" si="12"/>
        <v>0</v>
      </c>
      <c r="N118" s="5">
        <f t="shared" si="13"/>
        <v>0</v>
      </c>
      <c r="O118" s="5">
        <f t="shared" si="14"/>
        <v>0</v>
      </c>
      <c r="P118" s="1">
        <f t="shared" si="15"/>
        <v>0</v>
      </c>
      <c r="Q118" s="5">
        <f t="shared" si="16"/>
        <v>0</v>
      </c>
      <c r="R118" s="5">
        <f t="shared" si="17"/>
        <v>0</v>
      </c>
    </row>
    <row r="119" spans="1:18">
      <c r="A119" t="s">
        <v>341</v>
      </c>
      <c r="B119" t="s">
        <v>1898</v>
      </c>
      <c r="C119" t="s">
        <v>72</v>
      </c>
      <c r="D119" s="12" t="s">
        <v>1070</v>
      </c>
      <c r="E119" s="1">
        <f>VLOOKUP(A119,'ADM Data'!$A$2:$Y$357,21,FALSE)</f>
        <v>0</v>
      </c>
      <c r="F119" s="1">
        <f>VLOOKUP(A119,'ADM Data'!$A$2:$Y$357,22,FALSE)</f>
        <v>0</v>
      </c>
      <c r="G119" s="1">
        <f>VLOOKUP(A119,'ADM Data'!$A$2:$Y$357,23,FALSE)</f>
        <v>0</v>
      </c>
      <c r="H119" s="1">
        <f>VLOOKUP(A119,'ADM Data'!$A$2:$Y$357,24,FALSE)</f>
        <v>0</v>
      </c>
      <c r="I119" s="1">
        <f>VLOOKUP(A119,'ADM Data'!$A$2:$Y$357,25,FALSE)</f>
        <v>0</v>
      </c>
      <c r="J119" s="5">
        <f t="shared" si="9"/>
        <v>0</v>
      </c>
      <c r="K119" s="5">
        <f t="shared" si="10"/>
        <v>0</v>
      </c>
      <c r="L119" s="5">
        <f t="shared" si="11"/>
        <v>0</v>
      </c>
      <c r="M119" s="5">
        <f t="shared" si="12"/>
        <v>0</v>
      </c>
      <c r="N119" s="5">
        <f t="shared" si="13"/>
        <v>0</v>
      </c>
      <c r="O119" s="5">
        <f t="shared" si="14"/>
        <v>0</v>
      </c>
      <c r="P119" s="1">
        <f t="shared" si="15"/>
        <v>0</v>
      </c>
      <c r="Q119" s="5">
        <f t="shared" si="16"/>
        <v>0</v>
      </c>
      <c r="R119" s="5">
        <f t="shared" si="17"/>
        <v>0</v>
      </c>
    </row>
    <row r="120" spans="1:18">
      <c r="A120" t="s">
        <v>342</v>
      </c>
      <c r="B120" t="s">
        <v>1899</v>
      </c>
      <c r="C120" t="s">
        <v>108</v>
      </c>
      <c r="D120" s="12" t="s">
        <v>1070</v>
      </c>
      <c r="E120" s="1">
        <f>VLOOKUP(A120,'ADM Data'!$A$2:$Y$357,21,FALSE)</f>
        <v>13.023097999999999</v>
      </c>
      <c r="F120" s="1">
        <f>VLOOKUP(A120,'ADM Data'!$A$2:$Y$357,22,FALSE)</f>
        <v>5.6467910000000003</v>
      </c>
      <c r="G120" s="1">
        <f>VLOOKUP(A120,'ADM Data'!$A$2:$Y$357,23,FALSE)</f>
        <v>0</v>
      </c>
      <c r="H120" s="1">
        <f>VLOOKUP(A120,'ADM Data'!$A$2:$Y$357,24,FALSE)</f>
        <v>4.276154</v>
      </c>
      <c r="I120" s="1">
        <f>VLOOKUP(A120,'ADM Data'!$A$2:$Y$357,25,FALSE)</f>
        <v>0</v>
      </c>
      <c r="J120" s="5">
        <f t="shared" si="9"/>
        <v>79962.489284003488</v>
      </c>
      <c r="K120" s="5">
        <f t="shared" si="10"/>
        <v>32862.875839255517</v>
      </c>
      <c r="L120" s="5">
        <f t="shared" si="11"/>
        <v>0</v>
      </c>
      <c r="M120" s="5">
        <f t="shared" si="12"/>
        <v>7712.3792460428404</v>
      </c>
      <c r="N120" s="5">
        <f t="shared" si="13"/>
        <v>0</v>
      </c>
      <c r="O120" s="5">
        <f t="shared" si="14"/>
        <v>120537.74436930184</v>
      </c>
      <c r="P120" s="1">
        <f t="shared" si="15"/>
        <v>22.946042999999996</v>
      </c>
      <c r="Q120" s="5">
        <f t="shared" si="16"/>
        <v>6648.7359211628036</v>
      </c>
      <c r="R120" s="5">
        <f t="shared" si="17"/>
        <v>127186.48029046465</v>
      </c>
    </row>
    <row r="121" spans="1:18">
      <c r="A121" t="s">
        <v>344</v>
      </c>
      <c r="B121" t="s">
        <v>345</v>
      </c>
      <c r="C121" t="s">
        <v>93</v>
      </c>
      <c r="D121" s="12" t="s">
        <v>1070</v>
      </c>
      <c r="E121" s="1">
        <f>VLOOKUP(A121,'ADM Data'!$A$2:$Y$357,21,FALSE)</f>
        <v>3.3302849999999999</v>
      </c>
      <c r="F121" s="1">
        <f>VLOOKUP(A121,'ADM Data'!$A$2:$Y$357,22,FALSE)</f>
        <v>0</v>
      </c>
      <c r="G121" s="1">
        <f>VLOOKUP(A121,'ADM Data'!$A$2:$Y$357,23,FALSE)</f>
        <v>0</v>
      </c>
      <c r="H121" s="1">
        <f>VLOOKUP(A121,'ADM Data'!$A$2:$Y$357,24,FALSE)</f>
        <v>0</v>
      </c>
      <c r="I121" s="1">
        <f>VLOOKUP(A121,'ADM Data'!$A$2:$Y$357,25,FALSE)</f>
        <v>0</v>
      </c>
      <c r="J121" s="5">
        <f t="shared" si="9"/>
        <v>20448.1206104091</v>
      </c>
      <c r="K121" s="5">
        <f t="shared" si="10"/>
        <v>0</v>
      </c>
      <c r="L121" s="5">
        <f t="shared" si="11"/>
        <v>0</v>
      </c>
      <c r="M121" s="5">
        <f t="shared" si="12"/>
        <v>0</v>
      </c>
      <c r="N121" s="5">
        <f t="shared" si="13"/>
        <v>0</v>
      </c>
      <c r="O121" s="5">
        <f t="shared" si="14"/>
        <v>20448.1206104091</v>
      </c>
      <c r="P121" s="1">
        <f t="shared" si="15"/>
        <v>3.3302849999999999</v>
      </c>
      <c r="Q121" s="5">
        <f t="shared" si="16"/>
        <v>964.96748947998003</v>
      </c>
      <c r="R121" s="5">
        <f t="shared" si="17"/>
        <v>21413.088099889079</v>
      </c>
    </row>
    <row r="122" spans="1:18">
      <c r="A122" t="s">
        <v>346</v>
      </c>
      <c r="B122" t="s">
        <v>1900</v>
      </c>
      <c r="C122" t="s">
        <v>80</v>
      </c>
      <c r="D122" s="12" t="s">
        <v>1070</v>
      </c>
      <c r="E122" s="1">
        <f>VLOOKUP(A122,'ADM Data'!$A$2:$Y$357,21,FALSE)</f>
        <v>0</v>
      </c>
      <c r="F122" s="1">
        <f>VLOOKUP(A122,'ADM Data'!$A$2:$Y$357,22,FALSE)</f>
        <v>0</v>
      </c>
      <c r="G122" s="1">
        <f>VLOOKUP(A122,'ADM Data'!$A$2:$Y$357,23,FALSE)</f>
        <v>0</v>
      </c>
      <c r="H122" s="1">
        <f>VLOOKUP(A122,'ADM Data'!$A$2:$Y$357,24,FALSE)</f>
        <v>0</v>
      </c>
      <c r="I122" s="1">
        <f>VLOOKUP(A122,'ADM Data'!$A$2:$Y$357,25,FALSE)</f>
        <v>0</v>
      </c>
      <c r="J122" s="5">
        <f t="shared" si="9"/>
        <v>0</v>
      </c>
      <c r="K122" s="5">
        <f t="shared" si="10"/>
        <v>0</v>
      </c>
      <c r="L122" s="5">
        <f t="shared" si="11"/>
        <v>0</v>
      </c>
      <c r="M122" s="5">
        <f t="shared" si="12"/>
        <v>0</v>
      </c>
      <c r="N122" s="5">
        <f t="shared" si="13"/>
        <v>0</v>
      </c>
      <c r="O122" s="5">
        <f t="shared" si="14"/>
        <v>0</v>
      </c>
      <c r="P122" s="1">
        <f t="shared" si="15"/>
        <v>0</v>
      </c>
      <c r="Q122" s="5">
        <f t="shared" si="16"/>
        <v>0</v>
      </c>
      <c r="R122" s="5">
        <f t="shared" si="17"/>
        <v>0</v>
      </c>
    </row>
    <row r="123" spans="1:18">
      <c r="A123" t="s">
        <v>348</v>
      </c>
      <c r="B123" t="s">
        <v>349</v>
      </c>
      <c r="C123" t="s">
        <v>93</v>
      </c>
      <c r="D123" s="12" t="s">
        <v>1070</v>
      </c>
      <c r="E123" s="1">
        <f>VLOOKUP(A123,'ADM Data'!$A$2:$Y$357,21,FALSE)</f>
        <v>0</v>
      </c>
      <c r="F123" s="1">
        <f>VLOOKUP(A123,'ADM Data'!$A$2:$Y$357,22,FALSE)</f>
        <v>0</v>
      </c>
      <c r="G123" s="1">
        <f>VLOOKUP(A123,'ADM Data'!$A$2:$Y$357,23,FALSE)</f>
        <v>0</v>
      </c>
      <c r="H123" s="1">
        <f>VLOOKUP(A123,'ADM Data'!$A$2:$Y$357,24,FALSE)</f>
        <v>0</v>
      </c>
      <c r="I123" s="1">
        <f>VLOOKUP(A123,'ADM Data'!$A$2:$Y$357,25,FALSE)</f>
        <v>0</v>
      </c>
      <c r="J123" s="5">
        <f t="shared" si="9"/>
        <v>0</v>
      </c>
      <c r="K123" s="5">
        <f t="shared" si="10"/>
        <v>0</v>
      </c>
      <c r="L123" s="5">
        <f t="shared" si="11"/>
        <v>0</v>
      </c>
      <c r="M123" s="5">
        <f t="shared" si="12"/>
        <v>0</v>
      </c>
      <c r="N123" s="5">
        <f t="shared" si="13"/>
        <v>0</v>
      </c>
      <c r="O123" s="5">
        <f t="shared" si="14"/>
        <v>0</v>
      </c>
      <c r="P123" s="1">
        <f t="shared" si="15"/>
        <v>0</v>
      </c>
      <c r="Q123" s="5">
        <f t="shared" si="16"/>
        <v>0</v>
      </c>
      <c r="R123" s="5">
        <f t="shared" si="17"/>
        <v>0</v>
      </c>
    </row>
    <row r="124" spans="1:18">
      <c r="A124" t="s">
        <v>350</v>
      </c>
      <c r="B124" t="s">
        <v>1901</v>
      </c>
      <c r="C124" t="s">
        <v>80</v>
      </c>
      <c r="D124" s="12" t="s">
        <v>1070</v>
      </c>
      <c r="E124" s="1">
        <f>VLOOKUP(A124,'ADM Data'!$A$2:$Y$357,21,FALSE)</f>
        <v>0</v>
      </c>
      <c r="F124" s="1">
        <f>VLOOKUP(A124,'ADM Data'!$A$2:$Y$357,22,FALSE)</f>
        <v>0</v>
      </c>
      <c r="G124" s="1">
        <f>VLOOKUP(A124,'ADM Data'!$A$2:$Y$357,23,FALSE)</f>
        <v>0</v>
      </c>
      <c r="H124" s="1">
        <f>VLOOKUP(A124,'ADM Data'!$A$2:$Y$357,24,FALSE)</f>
        <v>0</v>
      </c>
      <c r="I124" s="1">
        <f>VLOOKUP(A124,'ADM Data'!$A$2:$Y$357,25,FALSE)</f>
        <v>0</v>
      </c>
      <c r="J124" s="5">
        <f t="shared" si="9"/>
        <v>0</v>
      </c>
      <c r="K124" s="5">
        <f t="shared" si="10"/>
        <v>0</v>
      </c>
      <c r="L124" s="5">
        <f t="shared" si="11"/>
        <v>0</v>
      </c>
      <c r="M124" s="5">
        <f t="shared" si="12"/>
        <v>0</v>
      </c>
      <c r="N124" s="5">
        <f t="shared" si="13"/>
        <v>0</v>
      </c>
      <c r="O124" s="5">
        <f t="shared" si="14"/>
        <v>0</v>
      </c>
      <c r="P124" s="1">
        <f t="shared" si="15"/>
        <v>0</v>
      </c>
      <c r="Q124" s="5">
        <f t="shared" si="16"/>
        <v>0</v>
      </c>
      <c r="R124" s="5">
        <f t="shared" si="17"/>
        <v>0</v>
      </c>
    </row>
    <row r="125" spans="1:18">
      <c r="A125" t="s">
        <v>352</v>
      </c>
      <c r="B125" t="s">
        <v>1902</v>
      </c>
      <c r="C125" t="s">
        <v>80</v>
      </c>
      <c r="D125" s="12" t="s">
        <v>1070</v>
      </c>
      <c r="E125" s="1">
        <f>VLOOKUP(A125,'ADM Data'!$A$2:$Y$357,21,FALSE)</f>
        <v>0</v>
      </c>
      <c r="F125" s="1">
        <f>VLOOKUP(A125,'ADM Data'!$A$2:$Y$357,22,FALSE)</f>
        <v>0</v>
      </c>
      <c r="G125" s="1">
        <f>VLOOKUP(A125,'ADM Data'!$A$2:$Y$357,23,FALSE)</f>
        <v>0</v>
      </c>
      <c r="H125" s="1">
        <f>VLOOKUP(A125,'ADM Data'!$A$2:$Y$357,24,FALSE)</f>
        <v>0</v>
      </c>
      <c r="I125" s="1">
        <f>VLOOKUP(A125,'ADM Data'!$A$2:$Y$357,25,FALSE)</f>
        <v>0</v>
      </c>
      <c r="J125" s="5">
        <f t="shared" si="9"/>
        <v>0</v>
      </c>
      <c r="K125" s="5">
        <f t="shared" si="10"/>
        <v>0</v>
      </c>
      <c r="L125" s="5">
        <f t="shared" si="11"/>
        <v>0</v>
      </c>
      <c r="M125" s="5">
        <f t="shared" si="12"/>
        <v>0</v>
      </c>
      <c r="N125" s="5">
        <f t="shared" si="13"/>
        <v>0</v>
      </c>
      <c r="O125" s="5">
        <f t="shared" si="14"/>
        <v>0</v>
      </c>
      <c r="P125" s="1">
        <f t="shared" si="15"/>
        <v>0</v>
      </c>
      <c r="Q125" s="5">
        <f t="shared" si="16"/>
        <v>0</v>
      </c>
      <c r="R125" s="5">
        <f t="shared" si="17"/>
        <v>0</v>
      </c>
    </row>
    <row r="126" spans="1:18">
      <c r="A126" t="s">
        <v>354</v>
      </c>
      <c r="B126" t="s">
        <v>355</v>
      </c>
      <c r="C126" t="s">
        <v>278</v>
      </c>
      <c r="D126" s="12" t="s">
        <v>1070</v>
      </c>
      <c r="E126" s="1">
        <f>VLOOKUP(A126,'ADM Data'!$A$2:$Y$357,21,FALSE)</f>
        <v>0</v>
      </c>
      <c r="F126" s="1">
        <f>VLOOKUP(A126,'ADM Data'!$A$2:$Y$357,22,FALSE)</f>
        <v>0</v>
      </c>
      <c r="G126" s="1">
        <f>VLOOKUP(A126,'ADM Data'!$A$2:$Y$357,23,FALSE)</f>
        <v>0</v>
      </c>
      <c r="H126" s="1">
        <f>VLOOKUP(A126,'ADM Data'!$A$2:$Y$357,24,FALSE)</f>
        <v>0</v>
      </c>
      <c r="I126" s="1">
        <f>VLOOKUP(A126,'ADM Data'!$A$2:$Y$357,25,FALSE)</f>
        <v>0</v>
      </c>
      <c r="J126" s="5">
        <f t="shared" si="9"/>
        <v>0</v>
      </c>
      <c r="K126" s="5">
        <f t="shared" si="10"/>
        <v>0</v>
      </c>
      <c r="L126" s="5">
        <f t="shared" si="11"/>
        <v>0</v>
      </c>
      <c r="M126" s="5">
        <f t="shared" si="12"/>
        <v>0</v>
      </c>
      <c r="N126" s="5">
        <f t="shared" si="13"/>
        <v>0</v>
      </c>
      <c r="O126" s="5">
        <f t="shared" si="14"/>
        <v>0</v>
      </c>
      <c r="P126" s="1">
        <f t="shared" si="15"/>
        <v>0</v>
      </c>
      <c r="Q126" s="5">
        <f t="shared" si="16"/>
        <v>0</v>
      </c>
      <c r="R126" s="5">
        <f t="shared" si="17"/>
        <v>0</v>
      </c>
    </row>
    <row r="127" spans="1:18">
      <c r="A127" t="s">
        <v>356</v>
      </c>
      <c r="B127" t="s">
        <v>357</v>
      </c>
      <c r="C127" t="s">
        <v>80</v>
      </c>
      <c r="D127" s="12" t="s">
        <v>1070</v>
      </c>
      <c r="E127" s="1">
        <f>VLOOKUP(A127,'ADM Data'!$A$2:$Y$357,21,FALSE)</f>
        <v>200.570651</v>
      </c>
      <c r="F127" s="1">
        <f>VLOOKUP(A127,'ADM Data'!$A$2:$Y$357,22,FALSE)</f>
        <v>0</v>
      </c>
      <c r="G127" s="1">
        <f>VLOOKUP(A127,'ADM Data'!$A$2:$Y$357,23,FALSE)</f>
        <v>20.570951999999998</v>
      </c>
      <c r="H127" s="1">
        <f>VLOOKUP(A127,'ADM Data'!$A$2:$Y$357,24,FALSE)</f>
        <v>0</v>
      </c>
      <c r="I127" s="1">
        <f>VLOOKUP(A127,'ADM Data'!$A$2:$Y$357,25,FALSE)</f>
        <v>0</v>
      </c>
      <c r="J127" s="5">
        <f t="shared" si="9"/>
        <v>1231514.0783915704</v>
      </c>
      <c r="K127" s="5">
        <f t="shared" si="10"/>
        <v>0</v>
      </c>
      <c r="L127" s="5">
        <f t="shared" si="11"/>
        <v>43670.085273681703</v>
      </c>
      <c r="M127" s="5">
        <f t="shared" si="12"/>
        <v>0</v>
      </c>
      <c r="N127" s="5">
        <f t="shared" si="13"/>
        <v>0</v>
      </c>
      <c r="O127" s="5">
        <f t="shared" si="14"/>
        <v>1275184.163665252</v>
      </c>
      <c r="P127" s="1">
        <f t="shared" si="15"/>
        <v>221.141603</v>
      </c>
      <c r="Q127" s="5">
        <f t="shared" si="16"/>
        <v>64076.935597550488</v>
      </c>
      <c r="R127" s="5">
        <f t="shared" si="17"/>
        <v>1339261.0992628026</v>
      </c>
    </row>
    <row r="128" spans="1:18">
      <c r="A128" t="s">
        <v>358</v>
      </c>
      <c r="B128" t="s">
        <v>359</v>
      </c>
      <c r="C128" t="s">
        <v>93</v>
      </c>
      <c r="D128" s="12" t="s">
        <v>1070</v>
      </c>
      <c r="E128" s="1">
        <f>VLOOKUP(A128,'ADM Data'!$A$2:$Y$357,21,FALSE)</f>
        <v>64.837697000000006</v>
      </c>
      <c r="F128" s="1">
        <f>VLOOKUP(A128,'ADM Data'!$A$2:$Y$357,22,FALSE)</f>
        <v>0</v>
      </c>
      <c r="G128" s="1">
        <f>VLOOKUP(A128,'ADM Data'!$A$2:$Y$357,23,FALSE)</f>
        <v>0</v>
      </c>
      <c r="H128" s="1">
        <f>VLOOKUP(A128,'ADM Data'!$A$2:$Y$357,24,FALSE)</f>
        <v>0</v>
      </c>
      <c r="I128" s="1">
        <f>VLOOKUP(A128,'ADM Data'!$A$2:$Y$357,25,FALSE)</f>
        <v>0</v>
      </c>
      <c r="J128" s="5">
        <f t="shared" si="9"/>
        <v>398106.78316034831</v>
      </c>
      <c r="K128" s="5">
        <f t="shared" si="10"/>
        <v>0</v>
      </c>
      <c r="L128" s="5">
        <f t="shared" si="11"/>
        <v>0</v>
      </c>
      <c r="M128" s="5">
        <f t="shared" si="12"/>
        <v>0</v>
      </c>
      <c r="N128" s="5">
        <f t="shared" si="13"/>
        <v>0</v>
      </c>
      <c r="O128" s="5">
        <f t="shared" si="14"/>
        <v>398106.78316034831</v>
      </c>
      <c r="P128" s="1">
        <f t="shared" si="15"/>
        <v>64.837697000000006</v>
      </c>
      <c r="Q128" s="5">
        <f t="shared" si="16"/>
        <v>18787.061677229918</v>
      </c>
      <c r="R128" s="5">
        <f t="shared" si="17"/>
        <v>416893.84483757825</v>
      </c>
    </row>
    <row r="129" spans="1:18">
      <c r="A129" t="s">
        <v>360</v>
      </c>
      <c r="B129" t="s">
        <v>1903</v>
      </c>
      <c r="C129" t="s">
        <v>80</v>
      </c>
      <c r="D129" s="12" t="s">
        <v>1070</v>
      </c>
      <c r="E129" s="1">
        <f>VLOOKUP(A129,'ADM Data'!$A$2:$Y$357,21,FALSE)</f>
        <v>336.20862499999998</v>
      </c>
      <c r="F129" s="1">
        <f>VLOOKUP(A129,'ADM Data'!$A$2:$Y$357,22,FALSE)</f>
        <v>0</v>
      </c>
      <c r="G129" s="1">
        <f>VLOOKUP(A129,'ADM Data'!$A$2:$Y$357,23,FALSE)</f>
        <v>46.741793999999999</v>
      </c>
      <c r="H129" s="1">
        <f>VLOOKUP(A129,'ADM Data'!$A$2:$Y$357,24,FALSE)</f>
        <v>0</v>
      </c>
      <c r="I129" s="1">
        <f>VLOOKUP(A129,'ADM Data'!$A$2:$Y$357,25,FALSE)</f>
        <v>0</v>
      </c>
      <c r="J129" s="5">
        <f t="shared" si="9"/>
        <v>2064338.1915541177</v>
      </c>
      <c r="K129" s="5">
        <f t="shared" si="10"/>
        <v>0</v>
      </c>
      <c r="L129" s="5">
        <f t="shared" si="11"/>
        <v>99228.180097103119</v>
      </c>
      <c r="M129" s="5">
        <f t="shared" si="12"/>
        <v>0</v>
      </c>
      <c r="N129" s="5">
        <f t="shared" si="13"/>
        <v>0</v>
      </c>
      <c r="O129" s="5">
        <f t="shared" si="14"/>
        <v>2163566.3716512211</v>
      </c>
      <c r="P129" s="1">
        <f t="shared" si="15"/>
        <v>382.95041900000001</v>
      </c>
      <c r="Q129" s="5">
        <f t="shared" si="16"/>
        <v>110961.88597004053</v>
      </c>
      <c r="R129" s="5">
        <f t="shared" si="17"/>
        <v>2274528.2576212618</v>
      </c>
    </row>
    <row r="130" spans="1:18">
      <c r="A130" t="s">
        <v>362</v>
      </c>
      <c r="B130" t="s">
        <v>363</v>
      </c>
      <c r="C130" t="s">
        <v>93</v>
      </c>
      <c r="D130" s="12" t="s">
        <v>1070</v>
      </c>
      <c r="E130" s="1">
        <f>VLOOKUP(A130,'ADM Data'!$A$2:$Y$357,21,FALSE)</f>
        <v>0</v>
      </c>
      <c r="F130" s="1">
        <f>VLOOKUP(A130,'ADM Data'!$A$2:$Y$357,22,FALSE)</f>
        <v>0</v>
      </c>
      <c r="G130" s="1">
        <f>VLOOKUP(A130,'ADM Data'!$A$2:$Y$357,23,FALSE)</f>
        <v>0</v>
      </c>
      <c r="H130" s="1">
        <f>VLOOKUP(A130,'ADM Data'!$A$2:$Y$357,24,FALSE)</f>
        <v>0</v>
      </c>
      <c r="I130" s="1">
        <f>VLOOKUP(A130,'ADM Data'!$A$2:$Y$357,25,FALSE)</f>
        <v>0</v>
      </c>
      <c r="J130" s="5">
        <f t="shared" si="9"/>
        <v>0</v>
      </c>
      <c r="K130" s="5">
        <f t="shared" si="10"/>
        <v>0</v>
      </c>
      <c r="L130" s="5">
        <f t="shared" si="11"/>
        <v>0</v>
      </c>
      <c r="M130" s="5">
        <f t="shared" si="12"/>
        <v>0</v>
      </c>
      <c r="N130" s="5">
        <f t="shared" si="13"/>
        <v>0</v>
      </c>
      <c r="O130" s="5">
        <f t="shared" si="14"/>
        <v>0</v>
      </c>
      <c r="P130" s="1">
        <f t="shared" si="15"/>
        <v>0</v>
      </c>
      <c r="Q130" s="5">
        <f t="shared" si="16"/>
        <v>0</v>
      </c>
      <c r="R130" s="5">
        <f t="shared" si="17"/>
        <v>0</v>
      </c>
    </row>
    <row r="131" spans="1:18">
      <c r="A131" t="s">
        <v>364</v>
      </c>
      <c r="B131" t="s">
        <v>365</v>
      </c>
      <c r="C131" t="s">
        <v>93</v>
      </c>
      <c r="D131" s="12" t="s">
        <v>1070</v>
      </c>
      <c r="E131" s="1">
        <f>VLOOKUP(A131,'ADM Data'!$A$2:$Y$357,21,FALSE)</f>
        <v>0</v>
      </c>
      <c r="F131" s="1">
        <f>VLOOKUP(A131,'ADM Data'!$A$2:$Y$357,22,FALSE)</f>
        <v>0</v>
      </c>
      <c r="G131" s="1">
        <f>VLOOKUP(A131,'ADM Data'!$A$2:$Y$357,23,FALSE)</f>
        <v>0</v>
      </c>
      <c r="H131" s="1">
        <f>VLOOKUP(A131,'ADM Data'!$A$2:$Y$357,24,FALSE)</f>
        <v>0</v>
      </c>
      <c r="I131" s="1">
        <f>VLOOKUP(A131,'ADM Data'!$A$2:$Y$357,25,FALSE)</f>
        <v>0</v>
      </c>
      <c r="J131" s="5">
        <f t="shared" si="9"/>
        <v>0</v>
      </c>
      <c r="K131" s="5">
        <f t="shared" si="10"/>
        <v>0</v>
      </c>
      <c r="L131" s="5">
        <f t="shared" si="11"/>
        <v>0</v>
      </c>
      <c r="M131" s="5">
        <f t="shared" si="12"/>
        <v>0</v>
      </c>
      <c r="N131" s="5">
        <f t="shared" si="13"/>
        <v>0</v>
      </c>
      <c r="O131" s="5">
        <f t="shared" si="14"/>
        <v>0</v>
      </c>
      <c r="P131" s="1">
        <f t="shared" si="15"/>
        <v>0</v>
      </c>
      <c r="Q131" s="5">
        <f t="shared" si="16"/>
        <v>0</v>
      </c>
      <c r="R131" s="5">
        <f t="shared" si="17"/>
        <v>0</v>
      </c>
    </row>
    <row r="132" spans="1:18">
      <c r="A132" t="s">
        <v>366</v>
      </c>
      <c r="B132" t="s">
        <v>1904</v>
      </c>
      <c r="C132" t="s">
        <v>80</v>
      </c>
      <c r="D132" s="12" t="s">
        <v>1070</v>
      </c>
      <c r="E132" s="1">
        <f>VLOOKUP(A132,'ADM Data'!$A$2:$Y$357,21,FALSE)</f>
        <v>0</v>
      </c>
      <c r="F132" s="1">
        <f>VLOOKUP(A132,'ADM Data'!$A$2:$Y$357,22,FALSE)</f>
        <v>0</v>
      </c>
      <c r="G132" s="1">
        <f>VLOOKUP(A132,'ADM Data'!$A$2:$Y$357,23,FALSE)</f>
        <v>0</v>
      </c>
      <c r="H132" s="1">
        <f>VLOOKUP(A132,'ADM Data'!$A$2:$Y$357,24,FALSE)</f>
        <v>9.19</v>
      </c>
      <c r="I132" s="1">
        <f>VLOOKUP(A132,'ADM Data'!$A$2:$Y$357,25,FALSE)</f>
        <v>0</v>
      </c>
      <c r="J132" s="5">
        <f t="shared" si="9"/>
        <v>0</v>
      </c>
      <c r="K132" s="5">
        <f t="shared" si="10"/>
        <v>0</v>
      </c>
      <c r="L132" s="5">
        <f t="shared" si="11"/>
        <v>0</v>
      </c>
      <c r="M132" s="5">
        <f t="shared" si="12"/>
        <v>16574.886047399999</v>
      </c>
      <c r="N132" s="5">
        <f t="shared" si="13"/>
        <v>0</v>
      </c>
      <c r="O132" s="5">
        <f t="shared" si="14"/>
        <v>16574.886047399999</v>
      </c>
      <c r="P132" s="1">
        <f t="shared" si="15"/>
        <v>9.19</v>
      </c>
      <c r="Q132" s="5">
        <f t="shared" si="16"/>
        <v>2662.85054532</v>
      </c>
      <c r="R132" s="5">
        <f t="shared" si="17"/>
        <v>19237.736592720001</v>
      </c>
    </row>
    <row r="133" spans="1:18">
      <c r="A133" t="s">
        <v>368</v>
      </c>
      <c r="B133" t="s">
        <v>1905</v>
      </c>
      <c r="C133" t="s">
        <v>80</v>
      </c>
      <c r="D133" s="12" t="s">
        <v>1070</v>
      </c>
      <c r="E133" s="1">
        <f>VLOOKUP(A133,'ADM Data'!$A$2:$Y$357,21,FALSE)</f>
        <v>431.07290799999998</v>
      </c>
      <c r="F133" s="1">
        <f>VLOOKUP(A133,'ADM Data'!$A$2:$Y$357,22,FALSE)</f>
        <v>0</v>
      </c>
      <c r="G133" s="1">
        <f>VLOOKUP(A133,'ADM Data'!$A$2:$Y$357,23,FALSE)</f>
        <v>18.825022000000001</v>
      </c>
      <c r="H133" s="1">
        <f>VLOOKUP(A133,'ADM Data'!$A$2:$Y$357,24,FALSE)</f>
        <v>0</v>
      </c>
      <c r="I133" s="1">
        <f>VLOOKUP(A133,'ADM Data'!$A$2:$Y$357,25,FALSE)</f>
        <v>0</v>
      </c>
      <c r="J133" s="5">
        <f t="shared" ref="J133:J196" si="18">E133*$I$2*$G$1</f>
        <v>2646809.7519172644</v>
      </c>
      <c r="K133" s="5">
        <f t="shared" ref="K133:K196" si="19">F133*$J$2*$G$1</f>
        <v>0</v>
      </c>
      <c r="L133" s="5">
        <f t="shared" ref="L133:L196" si="20">G133*$K$2*$G$1</f>
        <v>39963.649519912062</v>
      </c>
      <c r="M133" s="5">
        <f t="shared" ref="M133:M196" si="21">H133*$L$2*$G$1</f>
        <v>0</v>
      </c>
      <c r="N133" s="5">
        <f t="shared" ref="N133:N196" si="22">I133*$M$2*$G$1</f>
        <v>0</v>
      </c>
      <c r="O133" s="5">
        <f t="shared" ref="O133:O196" si="23">J133+K133+L133+M133+N133</f>
        <v>2686773.4014371764</v>
      </c>
      <c r="P133" s="1">
        <f t="shared" ref="P133:P196" si="24">E133+F133+G133+H133+I133</f>
        <v>449.89792999999997</v>
      </c>
      <c r="Q133" s="5">
        <f t="shared" ref="Q133:Q196" si="25">P133*$O$2*$G$1</f>
        <v>130360.27728387804</v>
      </c>
      <c r="R133" s="5">
        <f t="shared" ref="R133:R196" si="26">O133+Q133</f>
        <v>2817133.6787210545</v>
      </c>
    </row>
    <row r="134" spans="1:18">
      <c r="A134" t="s">
        <v>370</v>
      </c>
      <c r="B134" t="s">
        <v>371</v>
      </c>
      <c r="C134" t="s">
        <v>93</v>
      </c>
      <c r="D134" s="12" t="s">
        <v>1070</v>
      </c>
      <c r="E134" s="1">
        <f>VLOOKUP(A134,'ADM Data'!$A$2:$Y$357,21,FALSE)</f>
        <v>8.9090919999999993</v>
      </c>
      <c r="F134" s="1">
        <f>VLOOKUP(A134,'ADM Data'!$A$2:$Y$357,22,FALSE)</f>
        <v>0</v>
      </c>
      <c r="G134" s="1">
        <f>VLOOKUP(A134,'ADM Data'!$A$2:$Y$357,23,FALSE)</f>
        <v>0</v>
      </c>
      <c r="H134" s="1">
        <f>VLOOKUP(A134,'ADM Data'!$A$2:$Y$357,24,FALSE)</f>
        <v>0</v>
      </c>
      <c r="I134" s="1">
        <f>VLOOKUP(A134,'ADM Data'!$A$2:$Y$357,25,FALSE)</f>
        <v>0</v>
      </c>
      <c r="J134" s="5">
        <f t="shared" si="18"/>
        <v>54702.281560055919</v>
      </c>
      <c r="K134" s="5">
        <f t="shared" si="19"/>
        <v>0</v>
      </c>
      <c r="L134" s="5">
        <f t="shared" si="20"/>
        <v>0</v>
      </c>
      <c r="M134" s="5">
        <f t="shared" si="21"/>
        <v>0</v>
      </c>
      <c r="N134" s="5">
        <f t="shared" si="22"/>
        <v>0</v>
      </c>
      <c r="O134" s="5">
        <f t="shared" si="23"/>
        <v>54702.281560055919</v>
      </c>
      <c r="P134" s="1">
        <f t="shared" si="24"/>
        <v>8.9090919999999993</v>
      </c>
      <c r="Q134" s="5">
        <f t="shared" si="25"/>
        <v>2581.4559837329762</v>
      </c>
      <c r="R134" s="5">
        <f t="shared" si="26"/>
        <v>57283.737543788899</v>
      </c>
    </row>
    <row r="135" spans="1:18">
      <c r="A135" t="s">
        <v>372</v>
      </c>
      <c r="B135" t="s">
        <v>373</v>
      </c>
      <c r="C135" t="s">
        <v>93</v>
      </c>
      <c r="D135" s="12" t="s">
        <v>1070</v>
      </c>
      <c r="E135" s="1">
        <f>VLOOKUP(A135,'ADM Data'!$A$2:$Y$357,21,FALSE)</f>
        <v>0</v>
      </c>
      <c r="F135" s="1">
        <f>VLOOKUP(A135,'ADM Data'!$A$2:$Y$357,22,FALSE)</f>
        <v>0</v>
      </c>
      <c r="G135" s="1">
        <f>VLOOKUP(A135,'ADM Data'!$A$2:$Y$357,23,FALSE)</f>
        <v>0</v>
      </c>
      <c r="H135" s="1">
        <f>VLOOKUP(A135,'ADM Data'!$A$2:$Y$357,24,FALSE)</f>
        <v>0</v>
      </c>
      <c r="I135" s="1">
        <f>VLOOKUP(A135,'ADM Data'!$A$2:$Y$357,25,FALSE)</f>
        <v>0</v>
      </c>
      <c r="J135" s="5">
        <f t="shared" si="18"/>
        <v>0</v>
      </c>
      <c r="K135" s="5">
        <f t="shared" si="19"/>
        <v>0</v>
      </c>
      <c r="L135" s="5">
        <f t="shared" si="20"/>
        <v>0</v>
      </c>
      <c r="M135" s="5">
        <f t="shared" si="21"/>
        <v>0</v>
      </c>
      <c r="N135" s="5">
        <f t="shared" si="22"/>
        <v>0</v>
      </c>
      <c r="O135" s="5">
        <f t="shared" si="23"/>
        <v>0</v>
      </c>
      <c r="P135" s="1">
        <f t="shared" si="24"/>
        <v>0</v>
      </c>
      <c r="Q135" s="5">
        <f t="shared" si="25"/>
        <v>0</v>
      </c>
      <c r="R135" s="5">
        <f t="shared" si="26"/>
        <v>0</v>
      </c>
    </row>
    <row r="136" spans="1:18">
      <c r="A136" t="s">
        <v>376</v>
      </c>
      <c r="B136" t="s">
        <v>377</v>
      </c>
      <c r="C136" t="s">
        <v>98</v>
      </c>
      <c r="D136" s="12" t="s">
        <v>1070</v>
      </c>
      <c r="E136" s="1">
        <f>VLOOKUP(A136,'ADM Data'!$A$2:$Y$357,21,FALSE)</f>
        <v>0</v>
      </c>
      <c r="F136" s="1">
        <f>VLOOKUP(A136,'ADM Data'!$A$2:$Y$357,22,FALSE)</f>
        <v>0</v>
      </c>
      <c r="G136" s="1">
        <f>VLOOKUP(A136,'ADM Data'!$A$2:$Y$357,23,FALSE)</f>
        <v>0</v>
      </c>
      <c r="H136" s="1">
        <f>VLOOKUP(A136,'ADM Data'!$A$2:$Y$357,24,FALSE)</f>
        <v>0</v>
      </c>
      <c r="I136" s="1">
        <f>VLOOKUP(A136,'ADM Data'!$A$2:$Y$357,25,FALSE)</f>
        <v>0</v>
      </c>
      <c r="J136" s="5">
        <f t="shared" si="18"/>
        <v>0</v>
      </c>
      <c r="K136" s="5">
        <f t="shared" si="19"/>
        <v>0</v>
      </c>
      <c r="L136" s="5">
        <f t="shared" si="20"/>
        <v>0</v>
      </c>
      <c r="M136" s="5">
        <f t="shared" si="21"/>
        <v>0</v>
      </c>
      <c r="N136" s="5">
        <f t="shared" si="22"/>
        <v>0</v>
      </c>
      <c r="O136" s="5">
        <f t="shared" si="23"/>
        <v>0</v>
      </c>
      <c r="P136" s="1">
        <f t="shared" si="24"/>
        <v>0</v>
      </c>
      <c r="Q136" s="5">
        <f t="shared" si="25"/>
        <v>0</v>
      </c>
      <c r="R136" s="5">
        <f t="shared" si="26"/>
        <v>0</v>
      </c>
    </row>
    <row r="137" spans="1:18">
      <c r="A137" t="s">
        <v>378</v>
      </c>
      <c r="B137" t="s">
        <v>379</v>
      </c>
      <c r="C137" t="s">
        <v>108</v>
      </c>
      <c r="D137" s="12" t="s">
        <v>1070</v>
      </c>
      <c r="E137" s="1">
        <f>VLOOKUP(A137,'ADM Data'!$A$2:$Y$357,21,FALSE)</f>
        <v>0</v>
      </c>
      <c r="F137" s="1">
        <f>VLOOKUP(A137,'ADM Data'!$A$2:$Y$357,22,FALSE)</f>
        <v>0</v>
      </c>
      <c r="G137" s="1">
        <f>VLOOKUP(A137,'ADM Data'!$A$2:$Y$357,23,FALSE)</f>
        <v>25.877230000000001</v>
      </c>
      <c r="H137" s="1">
        <f>VLOOKUP(A137,'ADM Data'!$A$2:$Y$357,24,FALSE)</f>
        <v>0</v>
      </c>
      <c r="I137" s="1">
        <f>VLOOKUP(A137,'ADM Data'!$A$2:$Y$357,25,FALSE)</f>
        <v>0</v>
      </c>
      <c r="J137" s="5">
        <f t="shared" si="18"/>
        <v>0</v>
      </c>
      <c r="K137" s="5">
        <f t="shared" si="19"/>
        <v>0</v>
      </c>
      <c r="L137" s="5">
        <f t="shared" si="20"/>
        <v>54934.785747722053</v>
      </c>
      <c r="M137" s="5">
        <f t="shared" si="21"/>
        <v>0</v>
      </c>
      <c r="N137" s="5">
        <f t="shared" si="22"/>
        <v>0</v>
      </c>
      <c r="O137" s="5">
        <f t="shared" si="23"/>
        <v>54934.785747722053</v>
      </c>
      <c r="P137" s="1">
        <f t="shared" si="24"/>
        <v>25.877230000000001</v>
      </c>
      <c r="Q137" s="5">
        <f t="shared" si="25"/>
        <v>7498.0626786584398</v>
      </c>
      <c r="R137" s="5">
        <f t="shared" si="26"/>
        <v>62432.848426380493</v>
      </c>
    </row>
    <row r="138" spans="1:18">
      <c r="A138" t="s">
        <v>380</v>
      </c>
      <c r="B138" t="s">
        <v>1907</v>
      </c>
      <c r="C138" t="s">
        <v>93</v>
      </c>
      <c r="D138" s="12" t="s">
        <v>807</v>
      </c>
      <c r="E138" s="1">
        <f>VLOOKUP(A138,'ADM Data'!$A$2:$Y$357,21,FALSE)</f>
        <v>37.384138</v>
      </c>
      <c r="F138" s="1">
        <f>VLOOKUP(A138,'ADM Data'!$A$2:$Y$357,22,FALSE)</f>
        <v>8.6144920000000003</v>
      </c>
      <c r="G138" s="1">
        <f>VLOOKUP(A138,'ADM Data'!$A$2:$Y$357,23,FALSE)</f>
        <v>0</v>
      </c>
      <c r="H138" s="1">
        <f>VLOOKUP(A138,'ADM Data'!$A$2:$Y$357,24,FALSE)</f>
        <v>2.6666639999999999</v>
      </c>
      <c r="I138" s="1">
        <f>VLOOKUP(A138,'ADM Data'!$A$2:$Y$357,25,FALSE)</f>
        <v>0</v>
      </c>
      <c r="J138" s="5">
        <f t="shared" si="18"/>
        <v>229540.5236309139</v>
      </c>
      <c r="K138" s="5">
        <f t="shared" si="19"/>
        <v>50134.134770396129</v>
      </c>
      <c r="L138" s="5">
        <f t="shared" si="20"/>
        <v>0</v>
      </c>
      <c r="M138" s="5">
        <f t="shared" si="21"/>
        <v>4809.5377504574399</v>
      </c>
      <c r="N138" s="5">
        <f t="shared" si="22"/>
        <v>0</v>
      </c>
      <c r="O138" s="5">
        <f t="shared" si="23"/>
        <v>284484.19615176745</v>
      </c>
      <c r="P138" s="1">
        <f t="shared" si="24"/>
        <v>48.665293999999996</v>
      </c>
      <c r="Q138" s="5">
        <f t="shared" si="25"/>
        <v>14101.023358657032</v>
      </c>
      <c r="R138" s="5">
        <f t="shared" si="26"/>
        <v>298585.21951042447</v>
      </c>
    </row>
    <row r="139" spans="1:18">
      <c r="A139" t="s">
        <v>382</v>
      </c>
      <c r="B139" t="s">
        <v>2759</v>
      </c>
      <c r="C139" t="s">
        <v>196</v>
      </c>
      <c r="D139" s="12" t="s">
        <v>1070</v>
      </c>
      <c r="E139" s="1">
        <f>VLOOKUP(A139,'ADM Data'!$A$2:$Y$357,21,FALSE)</f>
        <v>1.630425</v>
      </c>
      <c r="F139" s="1">
        <f>VLOOKUP(A139,'ADM Data'!$A$2:$Y$357,22,FALSE)</f>
        <v>0</v>
      </c>
      <c r="G139" s="1">
        <f>VLOOKUP(A139,'ADM Data'!$A$2:$Y$357,23,FALSE)</f>
        <v>0</v>
      </c>
      <c r="H139" s="1">
        <f>VLOOKUP(A139,'ADM Data'!$A$2:$Y$357,24,FALSE)</f>
        <v>0</v>
      </c>
      <c r="I139" s="1">
        <f>VLOOKUP(A139,'ADM Data'!$A$2:$Y$357,25,FALSE)</f>
        <v>0</v>
      </c>
      <c r="J139" s="5">
        <f t="shared" si="18"/>
        <v>10010.8930755855</v>
      </c>
      <c r="K139" s="5">
        <f t="shared" si="19"/>
        <v>0</v>
      </c>
      <c r="L139" s="5">
        <f t="shared" si="20"/>
        <v>0</v>
      </c>
      <c r="M139" s="5">
        <f t="shared" si="21"/>
        <v>0</v>
      </c>
      <c r="N139" s="5">
        <f t="shared" si="22"/>
        <v>0</v>
      </c>
      <c r="O139" s="5">
        <f t="shared" si="23"/>
        <v>10010.8930755855</v>
      </c>
      <c r="P139" s="1">
        <f t="shared" si="24"/>
        <v>1.630425</v>
      </c>
      <c r="Q139" s="5">
        <f t="shared" si="25"/>
        <v>472.42416761190003</v>
      </c>
      <c r="R139" s="5">
        <f t="shared" si="26"/>
        <v>10483.3172431974</v>
      </c>
    </row>
    <row r="140" spans="1:18">
      <c r="A140" t="s">
        <v>384</v>
      </c>
      <c r="B140" t="s">
        <v>1908</v>
      </c>
      <c r="C140" t="s">
        <v>93</v>
      </c>
      <c r="D140" s="12" t="s">
        <v>1070</v>
      </c>
      <c r="E140" s="1">
        <f>VLOOKUP(A140,'ADM Data'!$A$2:$Y$357,21,FALSE)</f>
        <v>223.95540700000001</v>
      </c>
      <c r="F140" s="1">
        <f>VLOOKUP(A140,'ADM Data'!$A$2:$Y$357,22,FALSE)</f>
        <v>0</v>
      </c>
      <c r="G140" s="1">
        <f>VLOOKUP(A140,'ADM Data'!$A$2:$Y$357,23,FALSE)</f>
        <v>50.297910000000002</v>
      </c>
      <c r="H140" s="1">
        <f>VLOOKUP(A140,'ADM Data'!$A$2:$Y$357,24,FALSE)</f>
        <v>0</v>
      </c>
      <c r="I140" s="1">
        <f>VLOOKUP(A140,'ADM Data'!$A$2:$Y$357,25,FALSE)</f>
        <v>0</v>
      </c>
      <c r="J140" s="5">
        <f t="shared" si="18"/>
        <v>1375097.6789341629</v>
      </c>
      <c r="K140" s="5">
        <f t="shared" si="19"/>
        <v>0</v>
      </c>
      <c r="L140" s="5">
        <f t="shared" si="20"/>
        <v>106777.4607022547</v>
      </c>
      <c r="M140" s="5">
        <f t="shared" si="21"/>
        <v>0</v>
      </c>
      <c r="N140" s="5">
        <f t="shared" si="22"/>
        <v>0</v>
      </c>
      <c r="O140" s="5">
        <f t="shared" si="23"/>
        <v>1481875.1396364176</v>
      </c>
      <c r="P140" s="1">
        <f t="shared" si="24"/>
        <v>274.25331700000004</v>
      </c>
      <c r="Q140" s="5">
        <f t="shared" si="25"/>
        <v>79466.33239709129</v>
      </c>
      <c r="R140" s="5">
        <f t="shared" si="26"/>
        <v>1561341.4720335088</v>
      </c>
    </row>
    <row r="141" spans="1:18">
      <c r="A141" t="s">
        <v>386</v>
      </c>
      <c r="B141" t="s">
        <v>387</v>
      </c>
      <c r="C141" t="s">
        <v>93</v>
      </c>
      <c r="D141" s="12" t="s">
        <v>1070</v>
      </c>
      <c r="E141" s="1">
        <f>VLOOKUP(A141,'ADM Data'!$A$2:$Y$357,21,FALSE)</f>
        <v>113.03235599999999</v>
      </c>
      <c r="F141" s="1">
        <f>VLOOKUP(A141,'ADM Data'!$A$2:$Y$357,22,FALSE)</f>
        <v>0</v>
      </c>
      <c r="G141" s="1">
        <f>VLOOKUP(A141,'ADM Data'!$A$2:$Y$357,23,FALSE)</f>
        <v>151.74439799999999</v>
      </c>
      <c r="H141" s="1">
        <f>VLOOKUP(A141,'ADM Data'!$A$2:$Y$357,24,FALSE)</f>
        <v>0</v>
      </c>
      <c r="I141" s="1">
        <f>VLOOKUP(A141,'ADM Data'!$A$2:$Y$357,25,FALSE)</f>
        <v>0</v>
      </c>
      <c r="J141" s="5">
        <f t="shared" si="18"/>
        <v>694024.45987856854</v>
      </c>
      <c r="K141" s="5">
        <f t="shared" si="19"/>
        <v>0</v>
      </c>
      <c r="L141" s="5">
        <f t="shared" si="20"/>
        <v>322138.26567013015</v>
      </c>
      <c r="M141" s="5">
        <f t="shared" si="21"/>
        <v>0</v>
      </c>
      <c r="N141" s="5">
        <f t="shared" si="22"/>
        <v>0</v>
      </c>
      <c r="O141" s="5">
        <f t="shared" si="23"/>
        <v>1016162.7255486987</v>
      </c>
      <c r="P141" s="1">
        <f t="shared" si="24"/>
        <v>264.77675399999998</v>
      </c>
      <c r="Q141" s="5">
        <f t="shared" si="25"/>
        <v>76720.448724369911</v>
      </c>
      <c r="R141" s="5">
        <f t="shared" si="26"/>
        <v>1092883.1742730686</v>
      </c>
    </row>
    <row r="142" spans="1:18">
      <c r="A142" t="s">
        <v>388</v>
      </c>
      <c r="B142" t="s">
        <v>1909</v>
      </c>
      <c r="C142" t="s">
        <v>80</v>
      </c>
      <c r="D142" s="12" t="s">
        <v>1070</v>
      </c>
      <c r="E142" s="1">
        <f>VLOOKUP(A142,'ADM Data'!$A$2:$Y$357,21,FALSE)</f>
        <v>0</v>
      </c>
      <c r="F142" s="1">
        <f>VLOOKUP(A142,'ADM Data'!$A$2:$Y$357,22,FALSE)</f>
        <v>0</v>
      </c>
      <c r="G142" s="1">
        <f>VLOOKUP(A142,'ADM Data'!$A$2:$Y$357,23,FALSE)</f>
        <v>0</v>
      </c>
      <c r="H142" s="1">
        <f>VLOOKUP(A142,'ADM Data'!$A$2:$Y$357,24,FALSE)</f>
        <v>0</v>
      </c>
      <c r="I142" s="1">
        <f>VLOOKUP(A142,'ADM Data'!$A$2:$Y$357,25,FALSE)</f>
        <v>0</v>
      </c>
      <c r="J142" s="5">
        <f t="shared" si="18"/>
        <v>0</v>
      </c>
      <c r="K142" s="5">
        <f t="shared" si="19"/>
        <v>0</v>
      </c>
      <c r="L142" s="5">
        <f t="shared" si="20"/>
        <v>0</v>
      </c>
      <c r="M142" s="5">
        <f t="shared" si="21"/>
        <v>0</v>
      </c>
      <c r="N142" s="5">
        <f t="shared" si="22"/>
        <v>0</v>
      </c>
      <c r="O142" s="5">
        <f t="shared" si="23"/>
        <v>0</v>
      </c>
      <c r="P142" s="1">
        <f t="shared" si="24"/>
        <v>0</v>
      </c>
      <c r="Q142" s="5">
        <f t="shared" si="25"/>
        <v>0</v>
      </c>
      <c r="R142" s="5">
        <f t="shared" si="26"/>
        <v>0</v>
      </c>
    </row>
    <row r="143" spans="1:18">
      <c r="A143" t="s">
        <v>390</v>
      </c>
      <c r="B143" t="s">
        <v>391</v>
      </c>
      <c r="C143" t="s">
        <v>80</v>
      </c>
      <c r="D143" s="12" t="s">
        <v>1070</v>
      </c>
      <c r="E143" s="1">
        <f>VLOOKUP(A143,'ADM Data'!$A$2:$Y$357,21,FALSE)</f>
        <v>0</v>
      </c>
      <c r="F143" s="1">
        <f>VLOOKUP(A143,'ADM Data'!$A$2:$Y$357,22,FALSE)</f>
        <v>0</v>
      </c>
      <c r="G143" s="1">
        <f>VLOOKUP(A143,'ADM Data'!$A$2:$Y$357,23,FALSE)</f>
        <v>0</v>
      </c>
      <c r="H143" s="1">
        <f>VLOOKUP(A143,'ADM Data'!$A$2:$Y$357,24,FALSE)</f>
        <v>0</v>
      </c>
      <c r="I143" s="1">
        <f>VLOOKUP(A143,'ADM Data'!$A$2:$Y$357,25,FALSE)</f>
        <v>0</v>
      </c>
      <c r="J143" s="5">
        <f t="shared" si="18"/>
        <v>0</v>
      </c>
      <c r="K143" s="5">
        <f t="shared" si="19"/>
        <v>0</v>
      </c>
      <c r="L143" s="5">
        <f t="shared" si="20"/>
        <v>0</v>
      </c>
      <c r="M143" s="5">
        <f t="shared" si="21"/>
        <v>0</v>
      </c>
      <c r="N143" s="5">
        <f t="shared" si="22"/>
        <v>0</v>
      </c>
      <c r="O143" s="5">
        <f t="shared" si="23"/>
        <v>0</v>
      </c>
      <c r="P143" s="1">
        <f t="shared" si="24"/>
        <v>0</v>
      </c>
      <c r="Q143" s="5">
        <f t="shared" si="25"/>
        <v>0</v>
      </c>
      <c r="R143" s="5">
        <f t="shared" si="26"/>
        <v>0</v>
      </c>
    </row>
    <row r="144" spans="1:18">
      <c r="A144" t="s">
        <v>394</v>
      </c>
      <c r="B144" t="s">
        <v>395</v>
      </c>
      <c r="C144" t="s">
        <v>111</v>
      </c>
      <c r="D144" s="12" t="s">
        <v>1070</v>
      </c>
      <c r="E144" s="1">
        <f>VLOOKUP(A144,'ADM Data'!$A$2:$Y$357,21,FALSE)</f>
        <v>0</v>
      </c>
      <c r="F144" s="1">
        <f>VLOOKUP(A144,'ADM Data'!$A$2:$Y$357,22,FALSE)</f>
        <v>0</v>
      </c>
      <c r="G144" s="1">
        <f>VLOOKUP(A144,'ADM Data'!$A$2:$Y$357,23,FALSE)</f>
        <v>0</v>
      </c>
      <c r="H144" s="1">
        <f>VLOOKUP(A144,'ADM Data'!$A$2:$Y$357,24,FALSE)</f>
        <v>0</v>
      </c>
      <c r="I144" s="1">
        <f>VLOOKUP(A144,'ADM Data'!$A$2:$Y$357,25,FALSE)</f>
        <v>0</v>
      </c>
      <c r="J144" s="5">
        <f t="shared" si="18"/>
        <v>0</v>
      </c>
      <c r="K144" s="5">
        <f t="shared" si="19"/>
        <v>0</v>
      </c>
      <c r="L144" s="5">
        <f t="shared" si="20"/>
        <v>0</v>
      </c>
      <c r="M144" s="5">
        <f t="shared" si="21"/>
        <v>0</v>
      </c>
      <c r="N144" s="5">
        <f t="shared" si="22"/>
        <v>0</v>
      </c>
      <c r="O144" s="5">
        <f t="shared" si="23"/>
        <v>0</v>
      </c>
      <c r="P144" s="1">
        <f t="shared" si="24"/>
        <v>0</v>
      </c>
      <c r="Q144" s="5">
        <f t="shared" si="25"/>
        <v>0</v>
      </c>
      <c r="R144" s="5">
        <f t="shared" si="26"/>
        <v>0</v>
      </c>
    </row>
    <row r="145" spans="1:18">
      <c r="A145" t="s">
        <v>396</v>
      </c>
      <c r="B145" t="s">
        <v>1910</v>
      </c>
      <c r="C145" t="s">
        <v>80</v>
      </c>
      <c r="D145" s="12" t="s">
        <v>1070</v>
      </c>
      <c r="E145" s="1">
        <f>VLOOKUP(A145,'ADM Data'!$A$2:$Y$357,21,FALSE)</f>
        <v>0</v>
      </c>
      <c r="F145" s="1">
        <f>VLOOKUP(A145,'ADM Data'!$A$2:$Y$357,22,FALSE)</f>
        <v>0</v>
      </c>
      <c r="G145" s="1">
        <f>VLOOKUP(A145,'ADM Data'!$A$2:$Y$357,23,FALSE)</f>
        <v>0</v>
      </c>
      <c r="H145" s="1">
        <f>VLOOKUP(A145,'ADM Data'!$A$2:$Y$357,24,FALSE)</f>
        <v>0</v>
      </c>
      <c r="I145" s="1">
        <f>VLOOKUP(A145,'ADM Data'!$A$2:$Y$357,25,FALSE)</f>
        <v>0</v>
      </c>
      <c r="J145" s="5">
        <f t="shared" si="18"/>
        <v>0</v>
      </c>
      <c r="K145" s="5">
        <f t="shared" si="19"/>
        <v>0</v>
      </c>
      <c r="L145" s="5">
        <f t="shared" si="20"/>
        <v>0</v>
      </c>
      <c r="M145" s="5">
        <f t="shared" si="21"/>
        <v>0</v>
      </c>
      <c r="N145" s="5">
        <f t="shared" si="22"/>
        <v>0</v>
      </c>
      <c r="O145" s="5">
        <f t="shared" si="23"/>
        <v>0</v>
      </c>
      <c r="P145" s="1">
        <f t="shared" si="24"/>
        <v>0</v>
      </c>
      <c r="Q145" s="5">
        <f t="shared" si="25"/>
        <v>0</v>
      </c>
      <c r="R145" s="5">
        <f t="shared" si="26"/>
        <v>0</v>
      </c>
    </row>
    <row r="146" spans="1:18">
      <c r="A146" t="s">
        <v>398</v>
      </c>
      <c r="B146" t="s">
        <v>399</v>
      </c>
      <c r="C146" t="s">
        <v>80</v>
      </c>
      <c r="D146" s="12" t="s">
        <v>1070</v>
      </c>
      <c r="E146" s="1">
        <f>VLOOKUP(A146,'ADM Data'!$A$2:$Y$357,21,FALSE)</f>
        <v>0</v>
      </c>
      <c r="F146" s="1">
        <f>VLOOKUP(A146,'ADM Data'!$A$2:$Y$357,22,FALSE)</f>
        <v>0</v>
      </c>
      <c r="G146" s="1">
        <f>VLOOKUP(A146,'ADM Data'!$A$2:$Y$357,23,FALSE)</f>
        <v>19.183295999999999</v>
      </c>
      <c r="H146" s="1">
        <f>VLOOKUP(A146,'ADM Data'!$A$2:$Y$357,24,FALSE)</f>
        <v>0</v>
      </c>
      <c r="I146" s="1">
        <f>VLOOKUP(A146,'ADM Data'!$A$2:$Y$357,25,FALSE)</f>
        <v>0</v>
      </c>
      <c r="J146" s="5">
        <f t="shared" si="18"/>
        <v>0</v>
      </c>
      <c r="K146" s="5">
        <f t="shared" si="19"/>
        <v>0</v>
      </c>
      <c r="L146" s="5">
        <f t="shared" si="20"/>
        <v>40724.229590846211</v>
      </c>
      <c r="M146" s="5">
        <f t="shared" si="21"/>
        <v>0</v>
      </c>
      <c r="N146" s="5">
        <f t="shared" si="22"/>
        <v>0</v>
      </c>
      <c r="O146" s="5">
        <f t="shared" si="23"/>
        <v>40724.229590846211</v>
      </c>
      <c r="P146" s="1">
        <f t="shared" si="24"/>
        <v>19.183295999999999</v>
      </c>
      <c r="Q146" s="5">
        <f t="shared" si="25"/>
        <v>5558.4603062714887</v>
      </c>
      <c r="R146" s="5">
        <f t="shared" si="26"/>
        <v>46282.6898971177</v>
      </c>
    </row>
    <row r="147" spans="1:18">
      <c r="A147" t="s">
        <v>400</v>
      </c>
      <c r="B147" t="s">
        <v>1911</v>
      </c>
      <c r="C147" t="s">
        <v>258</v>
      </c>
      <c r="D147" s="12" t="s">
        <v>1070</v>
      </c>
      <c r="E147" s="1">
        <f>VLOOKUP(A147,'ADM Data'!$A$2:$Y$357,21,FALSE)</f>
        <v>0</v>
      </c>
      <c r="F147" s="1">
        <f>VLOOKUP(A147,'ADM Data'!$A$2:$Y$357,22,FALSE)</f>
        <v>0</v>
      </c>
      <c r="G147" s="1">
        <f>VLOOKUP(A147,'ADM Data'!$A$2:$Y$357,23,FALSE)</f>
        <v>293.603185</v>
      </c>
      <c r="H147" s="1">
        <f>VLOOKUP(A147,'ADM Data'!$A$2:$Y$357,24,FALSE)</f>
        <v>0</v>
      </c>
      <c r="I147" s="1">
        <f>VLOOKUP(A147,'ADM Data'!$A$2:$Y$357,25,FALSE)</f>
        <v>0</v>
      </c>
      <c r="J147" s="5">
        <f t="shared" si="18"/>
        <v>0</v>
      </c>
      <c r="K147" s="5">
        <f t="shared" si="19"/>
        <v>0</v>
      </c>
      <c r="L147" s="5">
        <f t="shared" si="20"/>
        <v>623290.36233104544</v>
      </c>
      <c r="M147" s="5">
        <f t="shared" si="21"/>
        <v>0</v>
      </c>
      <c r="N147" s="5">
        <f t="shared" si="22"/>
        <v>0</v>
      </c>
      <c r="O147" s="5">
        <f t="shared" si="23"/>
        <v>623290.36233104544</v>
      </c>
      <c r="P147" s="1">
        <f t="shared" si="24"/>
        <v>293.603185</v>
      </c>
      <c r="Q147" s="5">
        <f t="shared" si="25"/>
        <v>85073.057811201186</v>
      </c>
      <c r="R147" s="5">
        <f t="shared" si="26"/>
        <v>708363.42014224664</v>
      </c>
    </row>
    <row r="148" spans="1:18">
      <c r="A148" t="s">
        <v>402</v>
      </c>
      <c r="B148" t="s">
        <v>403</v>
      </c>
      <c r="C148" t="s">
        <v>72</v>
      </c>
      <c r="D148" s="12" t="s">
        <v>1070</v>
      </c>
      <c r="E148" s="1">
        <f>VLOOKUP(A148,'ADM Data'!$A$2:$Y$357,21,FALSE)</f>
        <v>0</v>
      </c>
      <c r="F148" s="1">
        <f>VLOOKUP(A148,'ADM Data'!$A$2:$Y$357,22,FALSE)</f>
        <v>0</v>
      </c>
      <c r="G148" s="1">
        <f>VLOOKUP(A148,'ADM Data'!$A$2:$Y$357,23,FALSE)</f>
        <v>0</v>
      </c>
      <c r="H148" s="1">
        <f>VLOOKUP(A148,'ADM Data'!$A$2:$Y$357,24,FALSE)</f>
        <v>0</v>
      </c>
      <c r="I148" s="1">
        <f>VLOOKUP(A148,'ADM Data'!$A$2:$Y$357,25,FALSE)</f>
        <v>0</v>
      </c>
      <c r="J148" s="5">
        <f t="shared" si="18"/>
        <v>0</v>
      </c>
      <c r="K148" s="5">
        <f t="shared" si="19"/>
        <v>0</v>
      </c>
      <c r="L148" s="5">
        <f t="shared" si="20"/>
        <v>0</v>
      </c>
      <c r="M148" s="5">
        <f t="shared" si="21"/>
        <v>0</v>
      </c>
      <c r="N148" s="5">
        <f t="shared" si="22"/>
        <v>0</v>
      </c>
      <c r="O148" s="5">
        <f t="shared" si="23"/>
        <v>0</v>
      </c>
      <c r="P148" s="1">
        <f t="shared" si="24"/>
        <v>0</v>
      </c>
      <c r="Q148" s="5">
        <f t="shared" si="25"/>
        <v>0</v>
      </c>
      <c r="R148" s="5">
        <f t="shared" si="26"/>
        <v>0</v>
      </c>
    </row>
    <row r="149" spans="1:18">
      <c r="A149" t="s">
        <v>405</v>
      </c>
      <c r="B149" t="s">
        <v>1912</v>
      </c>
      <c r="C149" t="s">
        <v>80</v>
      </c>
      <c r="D149" s="12" t="s">
        <v>1070</v>
      </c>
      <c r="E149" s="1">
        <f>VLOOKUP(A149,'ADM Data'!$A$2:$Y$357,21,FALSE)</f>
        <v>0</v>
      </c>
      <c r="F149" s="1">
        <f>VLOOKUP(A149,'ADM Data'!$A$2:$Y$357,22,FALSE)</f>
        <v>0</v>
      </c>
      <c r="G149" s="1">
        <f>VLOOKUP(A149,'ADM Data'!$A$2:$Y$357,23,FALSE)</f>
        <v>0</v>
      </c>
      <c r="H149" s="1">
        <f>VLOOKUP(A149,'ADM Data'!$A$2:$Y$357,24,FALSE)</f>
        <v>0</v>
      </c>
      <c r="I149" s="1">
        <f>VLOOKUP(A149,'ADM Data'!$A$2:$Y$357,25,FALSE)</f>
        <v>0</v>
      </c>
      <c r="J149" s="5">
        <f t="shared" si="18"/>
        <v>0</v>
      </c>
      <c r="K149" s="5">
        <f t="shared" si="19"/>
        <v>0</v>
      </c>
      <c r="L149" s="5">
        <f t="shared" si="20"/>
        <v>0</v>
      </c>
      <c r="M149" s="5">
        <f t="shared" si="21"/>
        <v>0</v>
      </c>
      <c r="N149" s="5">
        <f t="shared" si="22"/>
        <v>0</v>
      </c>
      <c r="O149" s="5">
        <f t="shared" si="23"/>
        <v>0</v>
      </c>
      <c r="P149" s="1">
        <f t="shared" si="24"/>
        <v>0</v>
      </c>
      <c r="Q149" s="5">
        <f t="shared" si="25"/>
        <v>0</v>
      </c>
      <c r="R149" s="5">
        <f t="shared" si="26"/>
        <v>0</v>
      </c>
    </row>
    <row r="150" spans="1:18">
      <c r="A150" t="s">
        <v>407</v>
      </c>
      <c r="B150" t="s">
        <v>1913</v>
      </c>
      <c r="C150" t="s">
        <v>80</v>
      </c>
      <c r="D150" s="12" t="s">
        <v>1070</v>
      </c>
      <c r="E150" s="1">
        <f>VLOOKUP(A150,'ADM Data'!$A$2:$Y$357,21,FALSE)</f>
        <v>0</v>
      </c>
      <c r="F150" s="1">
        <f>VLOOKUP(A150,'ADM Data'!$A$2:$Y$357,22,FALSE)</f>
        <v>0</v>
      </c>
      <c r="G150" s="1">
        <f>VLOOKUP(A150,'ADM Data'!$A$2:$Y$357,23,FALSE)</f>
        <v>0</v>
      </c>
      <c r="H150" s="1">
        <f>VLOOKUP(A150,'ADM Data'!$A$2:$Y$357,24,FALSE)</f>
        <v>0</v>
      </c>
      <c r="I150" s="1">
        <f>VLOOKUP(A150,'ADM Data'!$A$2:$Y$357,25,FALSE)</f>
        <v>0</v>
      </c>
      <c r="J150" s="5">
        <f t="shared" si="18"/>
        <v>0</v>
      </c>
      <c r="K150" s="5">
        <f t="shared" si="19"/>
        <v>0</v>
      </c>
      <c r="L150" s="5">
        <f t="shared" si="20"/>
        <v>0</v>
      </c>
      <c r="M150" s="5">
        <f t="shared" si="21"/>
        <v>0</v>
      </c>
      <c r="N150" s="5">
        <f t="shared" si="22"/>
        <v>0</v>
      </c>
      <c r="O150" s="5">
        <f t="shared" si="23"/>
        <v>0</v>
      </c>
      <c r="P150" s="1">
        <f t="shared" si="24"/>
        <v>0</v>
      </c>
      <c r="Q150" s="5">
        <f t="shared" si="25"/>
        <v>0</v>
      </c>
      <c r="R150" s="5">
        <f t="shared" si="26"/>
        <v>0</v>
      </c>
    </row>
    <row r="151" spans="1:18">
      <c r="A151" t="s">
        <v>409</v>
      </c>
      <c r="B151" t="s">
        <v>1914</v>
      </c>
      <c r="C151" t="s">
        <v>80</v>
      </c>
      <c r="D151" s="12" t="s">
        <v>1070</v>
      </c>
      <c r="E151" s="1">
        <f>VLOOKUP(A151,'ADM Data'!$A$2:$Y$357,21,FALSE)</f>
        <v>0</v>
      </c>
      <c r="F151" s="1">
        <f>VLOOKUP(A151,'ADM Data'!$A$2:$Y$357,22,FALSE)</f>
        <v>0</v>
      </c>
      <c r="G151" s="1">
        <f>VLOOKUP(A151,'ADM Data'!$A$2:$Y$357,23,FALSE)</f>
        <v>0</v>
      </c>
      <c r="H151" s="1">
        <f>VLOOKUP(A151,'ADM Data'!$A$2:$Y$357,24,FALSE)</f>
        <v>0</v>
      </c>
      <c r="I151" s="1">
        <f>VLOOKUP(A151,'ADM Data'!$A$2:$Y$357,25,FALSE)</f>
        <v>0</v>
      </c>
      <c r="J151" s="5">
        <f t="shared" si="18"/>
        <v>0</v>
      </c>
      <c r="K151" s="5">
        <f t="shared" si="19"/>
        <v>0</v>
      </c>
      <c r="L151" s="5">
        <f t="shared" si="20"/>
        <v>0</v>
      </c>
      <c r="M151" s="5">
        <f t="shared" si="21"/>
        <v>0</v>
      </c>
      <c r="N151" s="5">
        <f t="shared" si="22"/>
        <v>0</v>
      </c>
      <c r="O151" s="5">
        <f t="shared" si="23"/>
        <v>0</v>
      </c>
      <c r="P151" s="1">
        <f t="shared" si="24"/>
        <v>0</v>
      </c>
      <c r="Q151" s="5">
        <f t="shared" si="25"/>
        <v>0</v>
      </c>
      <c r="R151" s="5">
        <f t="shared" si="26"/>
        <v>0</v>
      </c>
    </row>
    <row r="152" spans="1:18">
      <c r="A152" t="s">
        <v>411</v>
      </c>
      <c r="B152" t="s">
        <v>412</v>
      </c>
      <c r="C152" t="s">
        <v>80</v>
      </c>
      <c r="D152" s="12" t="s">
        <v>1070</v>
      </c>
      <c r="E152" s="1">
        <f>VLOOKUP(A152,'ADM Data'!$A$2:$Y$357,21,FALSE)</f>
        <v>0</v>
      </c>
      <c r="F152" s="1">
        <f>VLOOKUP(A152,'ADM Data'!$A$2:$Y$357,22,FALSE)</f>
        <v>0</v>
      </c>
      <c r="G152" s="1">
        <f>VLOOKUP(A152,'ADM Data'!$A$2:$Y$357,23,FALSE)</f>
        <v>0</v>
      </c>
      <c r="H152" s="1">
        <f>VLOOKUP(A152,'ADM Data'!$A$2:$Y$357,24,FALSE)</f>
        <v>0</v>
      </c>
      <c r="I152" s="1">
        <f>VLOOKUP(A152,'ADM Data'!$A$2:$Y$357,25,FALSE)</f>
        <v>0</v>
      </c>
      <c r="J152" s="5">
        <f t="shared" si="18"/>
        <v>0</v>
      </c>
      <c r="K152" s="5">
        <f t="shared" si="19"/>
        <v>0</v>
      </c>
      <c r="L152" s="5">
        <f t="shared" si="20"/>
        <v>0</v>
      </c>
      <c r="M152" s="5">
        <f t="shared" si="21"/>
        <v>0</v>
      </c>
      <c r="N152" s="5">
        <f t="shared" si="22"/>
        <v>0</v>
      </c>
      <c r="O152" s="5">
        <f t="shared" si="23"/>
        <v>0</v>
      </c>
      <c r="P152" s="1">
        <f t="shared" si="24"/>
        <v>0</v>
      </c>
      <c r="Q152" s="5">
        <f t="shared" si="25"/>
        <v>0</v>
      </c>
      <c r="R152" s="5">
        <f t="shared" si="26"/>
        <v>0</v>
      </c>
    </row>
    <row r="153" spans="1:18">
      <c r="A153" t="s">
        <v>413</v>
      </c>
      <c r="B153" t="s">
        <v>1915</v>
      </c>
      <c r="C153" t="s">
        <v>80</v>
      </c>
      <c r="D153" s="12" t="s">
        <v>1070</v>
      </c>
      <c r="E153" s="1">
        <f>VLOOKUP(A153,'ADM Data'!$A$2:$Y$357,21,FALSE)</f>
        <v>0</v>
      </c>
      <c r="F153" s="1">
        <f>VLOOKUP(A153,'ADM Data'!$A$2:$Y$357,22,FALSE)</f>
        <v>0</v>
      </c>
      <c r="G153" s="1">
        <f>VLOOKUP(A153,'ADM Data'!$A$2:$Y$357,23,FALSE)</f>
        <v>0</v>
      </c>
      <c r="H153" s="1">
        <f>VLOOKUP(A153,'ADM Data'!$A$2:$Y$357,24,FALSE)</f>
        <v>0</v>
      </c>
      <c r="I153" s="1">
        <f>VLOOKUP(A153,'ADM Data'!$A$2:$Y$357,25,FALSE)</f>
        <v>0</v>
      </c>
      <c r="J153" s="5">
        <f t="shared" si="18"/>
        <v>0</v>
      </c>
      <c r="K153" s="5">
        <f t="shared" si="19"/>
        <v>0</v>
      </c>
      <c r="L153" s="5">
        <f t="shared" si="20"/>
        <v>0</v>
      </c>
      <c r="M153" s="5">
        <f t="shared" si="21"/>
        <v>0</v>
      </c>
      <c r="N153" s="5">
        <f t="shared" si="22"/>
        <v>0</v>
      </c>
      <c r="O153" s="5">
        <f t="shared" si="23"/>
        <v>0</v>
      </c>
      <c r="P153" s="1">
        <f t="shared" si="24"/>
        <v>0</v>
      </c>
      <c r="Q153" s="5">
        <f t="shared" si="25"/>
        <v>0</v>
      </c>
      <c r="R153" s="5">
        <f t="shared" si="26"/>
        <v>0</v>
      </c>
    </row>
    <row r="154" spans="1:18">
      <c r="A154" t="s">
        <v>417</v>
      </c>
      <c r="B154" t="s">
        <v>418</v>
      </c>
      <c r="C154" t="s">
        <v>68</v>
      </c>
      <c r="D154" s="12" t="s">
        <v>1070</v>
      </c>
      <c r="E154" s="1">
        <f>VLOOKUP(A154,'ADM Data'!$A$2:$Y$357,21,FALSE)</f>
        <v>0</v>
      </c>
      <c r="F154" s="1">
        <f>VLOOKUP(A154,'ADM Data'!$A$2:$Y$357,22,FALSE)</f>
        <v>0</v>
      </c>
      <c r="G154" s="1">
        <f>VLOOKUP(A154,'ADM Data'!$A$2:$Y$357,23,FALSE)</f>
        <v>0</v>
      </c>
      <c r="H154" s="1">
        <f>VLOOKUP(A154,'ADM Data'!$A$2:$Y$357,24,FALSE)</f>
        <v>0</v>
      </c>
      <c r="I154" s="1">
        <f>VLOOKUP(A154,'ADM Data'!$A$2:$Y$357,25,FALSE)</f>
        <v>0</v>
      </c>
      <c r="J154" s="5">
        <f t="shared" si="18"/>
        <v>0</v>
      </c>
      <c r="K154" s="5">
        <f t="shared" si="19"/>
        <v>0</v>
      </c>
      <c r="L154" s="5">
        <f t="shared" si="20"/>
        <v>0</v>
      </c>
      <c r="M154" s="5">
        <f t="shared" si="21"/>
        <v>0</v>
      </c>
      <c r="N154" s="5">
        <f t="shared" si="22"/>
        <v>0</v>
      </c>
      <c r="O154" s="5">
        <f t="shared" si="23"/>
        <v>0</v>
      </c>
      <c r="P154" s="1">
        <f t="shared" si="24"/>
        <v>0</v>
      </c>
      <c r="Q154" s="5">
        <f t="shared" si="25"/>
        <v>0</v>
      </c>
      <c r="R154" s="5">
        <f t="shared" si="26"/>
        <v>0</v>
      </c>
    </row>
    <row r="155" spans="1:18">
      <c r="A155" t="s">
        <v>419</v>
      </c>
      <c r="B155" t="s">
        <v>1917</v>
      </c>
      <c r="C155" t="s">
        <v>68</v>
      </c>
      <c r="D155" s="12" t="s">
        <v>1070</v>
      </c>
      <c r="E155" s="1">
        <f>VLOOKUP(A155,'ADM Data'!$A$2:$Y$357,21,FALSE)</f>
        <v>0</v>
      </c>
      <c r="F155" s="1">
        <f>VLOOKUP(A155,'ADM Data'!$A$2:$Y$357,22,FALSE)</f>
        <v>0</v>
      </c>
      <c r="G155" s="1">
        <f>VLOOKUP(A155,'ADM Data'!$A$2:$Y$357,23,FALSE)</f>
        <v>0</v>
      </c>
      <c r="H155" s="1">
        <f>VLOOKUP(A155,'ADM Data'!$A$2:$Y$357,24,FALSE)</f>
        <v>0</v>
      </c>
      <c r="I155" s="1">
        <f>VLOOKUP(A155,'ADM Data'!$A$2:$Y$357,25,FALSE)</f>
        <v>0</v>
      </c>
      <c r="J155" s="5">
        <f t="shared" si="18"/>
        <v>0</v>
      </c>
      <c r="K155" s="5">
        <f t="shared" si="19"/>
        <v>0</v>
      </c>
      <c r="L155" s="5">
        <f t="shared" si="20"/>
        <v>0</v>
      </c>
      <c r="M155" s="5">
        <f t="shared" si="21"/>
        <v>0</v>
      </c>
      <c r="N155" s="5">
        <f t="shared" si="22"/>
        <v>0</v>
      </c>
      <c r="O155" s="5">
        <f t="shared" si="23"/>
        <v>0</v>
      </c>
      <c r="P155" s="1">
        <f t="shared" si="24"/>
        <v>0</v>
      </c>
      <c r="Q155" s="5">
        <f t="shared" si="25"/>
        <v>0</v>
      </c>
      <c r="R155" s="5">
        <f t="shared" si="26"/>
        <v>0</v>
      </c>
    </row>
    <row r="156" spans="1:18">
      <c r="A156" t="s">
        <v>421</v>
      </c>
      <c r="B156" t="s">
        <v>422</v>
      </c>
      <c r="C156" t="s">
        <v>80</v>
      </c>
      <c r="D156" s="12" t="s">
        <v>1070</v>
      </c>
      <c r="E156" s="1">
        <f>VLOOKUP(A156,'ADM Data'!$A$2:$Y$357,21,FALSE)</f>
        <v>0</v>
      </c>
      <c r="F156" s="1">
        <f>VLOOKUP(A156,'ADM Data'!$A$2:$Y$357,22,FALSE)</f>
        <v>0</v>
      </c>
      <c r="G156" s="1">
        <f>VLOOKUP(A156,'ADM Data'!$A$2:$Y$357,23,FALSE)</f>
        <v>0</v>
      </c>
      <c r="H156" s="1">
        <f>VLOOKUP(A156,'ADM Data'!$A$2:$Y$357,24,FALSE)</f>
        <v>0</v>
      </c>
      <c r="I156" s="1">
        <f>VLOOKUP(A156,'ADM Data'!$A$2:$Y$357,25,FALSE)</f>
        <v>0</v>
      </c>
      <c r="J156" s="5">
        <f t="shared" si="18"/>
        <v>0</v>
      </c>
      <c r="K156" s="5">
        <f t="shared" si="19"/>
        <v>0</v>
      </c>
      <c r="L156" s="5">
        <f t="shared" si="20"/>
        <v>0</v>
      </c>
      <c r="M156" s="5">
        <f t="shared" si="21"/>
        <v>0</v>
      </c>
      <c r="N156" s="5">
        <f t="shared" si="22"/>
        <v>0</v>
      </c>
      <c r="O156" s="5">
        <f t="shared" si="23"/>
        <v>0</v>
      </c>
      <c r="P156" s="1">
        <f t="shared" si="24"/>
        <v>0</v>
      </c>
      <c r="Q156" s="5">
        <f t="shared" si="25"/>
        <v>0</v>
      </c>
      <c r="R156" s="5">
        <f t="shared" si="26"/>
        <v>0</v>
      </c>
    </row>
    <row r="157" spans="1:18">
      <c r="A157" t="s">
        <v>423</v>
      </c>
      <c r="B157" t="s">
        <v>424</v>
      </c>
      <c r="C157" t="s">
        <v>93</v>
      </c>
      <c r="D157" s="12" t="s">
        <v>1070</v>
      </c>
      <c r="E157" s="1">
        <f>VLOOKUP(A157,'ADM Data'!$A$2:$Y$357,21,FALSE)</f>
        <v>0</v>
      </c>
      <c r="F157" s="1">
        <f>VLOOKUP(A157,'ADM Data'!$A$2:$Y$357,22,FALSE)</f>
        <v>0</v>
      </c>
      <c r="G157" s="1">
        <f>VLOOKUP(A157,'ADM Data'!$A$2:$Y$357,23,FALSE)</f>
        <v>0</v>
      </c>
      <c r="H157" s="1">
        <f>VLOOKUP(A157,'ADM Data'!$A$2:$Y$357,24,FALSE)</f>
        <v>0</v>
      </c>
      <c r="I157" s="1">
        <f>VLOOKUP(A157,'ADM Data'!$A$2:$Y$357,25,FALSE)</f>
        <v>0</v>
      </c>
      <c r="J157" s="5">
        <f t="shared" si="18"/>
        <v>0</v>
      </c>
      <c r="K157" s="5">
        <f t="shared" si="19"/>
        <v>0</v>
      </c>
      <c r="L157" s="5">
        <f t="shared" si="20"/>
        <v>0</v>
      </c>
      <c r="M157" s="5">
        <f t="shared" si="21"/>
        <v>0</v>
      </c>
      <c r="N157" s="5">
        <f t="shared" si="22"/>
        <v>0</v>
      </c>
      <c r="O157" s="5">
        <f t="shared" si="23"/>
        <v>0</v>
      </c>
      <c r="P157" s="1">
        <f t="shared" si="24"/>
        <v>0</v>
      </c>
      <c r="Q157" s="5">
        <f t="shared" si="25"/>
        <v>0</v>
      </c>
      <c r="R157" s="5">
        <f t="shared" si="26"/>
        <v>0</v>
      </c>
    </row>
    <row r="158" spans="1:18">
      <c r="A158" t="s">
        <v>425</v>
      </c>
      <c r="B158" t="s">
        <v>1918</v>
      </c>
      <c r="C158" t="s">
        <v>108</v>
      </c>
      <c r="D158" s="12" t="s">
        <v>1070</v>
      </c>
      <c r="E158" s="1">
        <f>VLOOKUP(A158,'ADM Data'!$A$2:$Y$357,21,FALSE)</f>
        <v>275.90254700000003</v>
      </c>
      <c r="F158" s="1">
        <f>VLOOKUP(A158,'ADM Data'!$A$2:$Y$357,22,FALSE)</f>
        <v>0</v>
      </c>
      <c r="G158" s="1">
        <f>VLOOKUP(A158,'ADM Data'!$A$2:$Y$357,23,FALSE)</f>
        <v>75.942672999999999</v>
      </c>
      <c r="H158" s="1">
        <f>VLOOKUP(A158,'ADM Data'!$A$2:$Y$357,24,FALSE)</f>
        <v>0</v>
      </c>
      <c r="I158" s="1">
        <f>VLOOKUP(A158,'ADM Data'!$A$2:$Y$357,25,FALSE)</f>
        <v>0</v>
      </c>
      <c r="J158" s="5">
        <f t="shared" si="18"/>
        <v>1694055.7813445597</v>
      </c>
      <c r="K158" s="5">
        <f t="shared" si="19"/>
        <v>0</v>
      </c>
      <c r="L158" s="5">
        <f t="shared" si="20"/>
        <v>161218.74212828479</v>
      </c>
      <c r="M158" s="5">
        <f t="shared" si="21"/>
        <v>0</v>
      </c>
      <c r="N158" s="5">
        <f t="shared" si="22"/>
        <v>0</v>
      </c>
      <c r="O158" s="5">
        <f t="shared" si="23"/>
        <v>1855274.5234728446</v>
      </c>
      <c r="P158" s="1">
        <f t="shared" si="24"/>
        <v>351.84522000000004</v>
      </c>
      <c r="Q158" s="5">
        <f t="shared" si="25"/>
        <v>101948.99194181018</v>
      </c>
      <c r="R158" s="5">
        <f t="shared" si="26"/>
        <v>1957223.5154146547</v>
      </c>
    </row>
    <row r="159" spans="1:18">
      <c r="A159" t="s">
        <v>427</v>
      </c>
      <c r="B159" t="s">
        <v>1919</v>
      </c>
      <c r="C159" t="s">
        <v>80</v>
      </c>
      <c r="D159" s="12" t="s">
        <v>1070</v>
      </c>
      <c r="E159" s="1">
        <f>VLOOKUP(A159,'ADM Data'!$A$2:$Y$357,21,FALSE)</f>
        <v>0</v>
      </c>
      <c r="F159" s="1">
        <f>VLOOKUP(A159,'ADM Data'!$A$2:$Y$357,22,FALSE)</f>
        <v>0</v>
      </c>
      <c r="G159" s="1">
        <f>VLOOKUP(A159,'ADM Data'!$A$2:$Y$357,23,FALSE)</f>
        <v>0</v>
      </c>
      <c r="H159" s="1">
        <f>VLOOKUP(A159,'ADM Data'!$A$2:$Y$357,24,FALSE)</f>
        <v>0</v>
      </c>
      <c r="I159" s="1">
        <f>VLOOKUP(A159,'ADM Data'!$A$2:$Y$357,25,FALSE)</f>
        <v>0</v>
      </c>
      <c r="J159" s="5">
        <f t="shared" si="18"/>
        <v>0</v>
      </c>
      <c r="K159" s="5">
        <f t="shared" si="19"/>
        <v>0</v>
      </c>
      <c r="L159" s="5">
        <f t="shared" si="20"/>
        <v>0</v>
      </c>
      <c r="M159" s="5">
        <f t="shared" si="21"/>
        <v>0</v>
      </c>
      <c r="N159" s="5">
        <f t="shared" si="22"/>
        <v>0</v>
      </c>
      <c r="O159" s="5">
        <f t="shared" si="23"/>
        <v>0</v>
      </c>
      <c r="P159" s="1">
        <f t="shared" si="24"/>
        <v>0</v>
      </c>
      <c r="Q159" s="5">
        <f t="shared" si="25"/>
        <v>0</v>
      </c>
      <c r="R159" s="5">
        <f t="shared" si="26"/>
        <v>0</v>
      </c>
    </row>
    <row r="160" spans="1:18">
      <c r="A160" t="s">
        <v>429</v>
      </c>
      <c r="B160" t="s">
        <v>430</v>
      </c>
      <c r="C160" t="s">
        <v>98</v>
      </c>
      <c r="D160" s="12" t="s">
        <v>1070</v>
      </c>
      <c r="E160" s="1">
        <f>VLOOKUP(A160,'ADM Data'!$A$2:$Y$357,21,FALSE)</f>
        <v>0</v>
      </c>
      <c r="F160" s="1">
        <f>VLOOKUP(A160,'ADM Data'!$A$2:$Y$357,22,FALSE)</f>
        <v>0</v>
      </c>
      <c r="G160" s="1">
        <f>VLOOKUP(A160,'ADM Data'!$A$2:$Y$357,23,FALSE)</f>
        <v>0</v>
      </c>
      <c r="H160" s="1">
        <f>VLOOKUP(A160,'ADM Data'!$A$2:$Y$357,24,FALSE)</f>
        <v>0</v>
      </c>
      <c r="I160" s="1">
        <f>VLOOKUP(A160,'ADM Data'!$A$2:$Y$357,25,FALSE)</f>
        <v>0</v>
      </c>
      <c r="J160" s="5">
        <f t="shared" si="18"/>
        <v>0</v>
      </c>
      <c r="K160" s="5">
        <f t="shared" si="19"/>
        <v>0</v>
      </c>
      <c r="L160" s="5">
        <f t="shared" si="20"/>
        <v>0</v>
      </c>
      <c r="M160" s="5">
        <f t="shared" si="21"/>
        <v>0</v>
      </c>
      <c r="N160" s="5">
        <f t="shared" si="22"/>
        <v>0</v>
      </c>
      <c r="O160" s="5">
        <f t="shared" si="23"/>
        <v>0</v>
      </c>
      <c r="P160" s="1">
        <f t="shared" si="24"/>
        <v>0</v>
      </c>
      <c r="Q160" s="5">
        <f t="shared" si="25"/>
        <v>0</v>
      </c>
      <c r="R160" s="5">
        <f t="shared" si="26"/>
        <v>0</v>
      </c>
    </row>
    <row r="161" spans="1:18">
      <c r="A161" t="s">
        <v>431</v>
      </c>
      <c r="B161" t="s">
        <v>1920</v>
      </c>
      <c r="C161" t="s">
        <v>101</v>
      </c>
      <c r="D161" s="12" t="s">
        <v>1070</v>
      </c>
      <c r="E161" s="1">
        <f>VLOOKUP(A161,'ADM Data'!$A$2:$Y$357,21,FALSE)</f>
        <v>0</v>
      </c>
      <c r="F161" s="1">
        <f>VLOOKUP(A161,'ADM Data'!$A$2:$Y$357,22,FALSE)</f>
        <v>0</v>
      </c>
      <c r="G161" s="1">
        <f>VLOOKUP(A161,'ADM Data'!$A$2:$Y$357,23,FALSE)</f>
        <v>0</v>
      </c>
      <c r="H161" s="1">
        <f>VLOOKUP(A161,'ADM Data'!$A$2:$Y$357,24,FALSE)</f>
        <v>0</v>
      </c>
      <c r="I161" s="1">
        <f>VLOOKUP(A161,'ADM Data'!$A$2:$Y$357,25,FALSE)</f>
        <v>0</v>
      </c>
      <c r="J161" s="5">
        <f t="shared" si="18"/>
        <v>0</v>
      </c>
      <c r="K161" s="5">
        <f t="shared" si="19"/>
        <v>0</v>
      </c>
      <c r="L161" s="5">
        <f t="shared" si="20"/>
        <v>0</v>
      </c>
      <c r="M161" s="5">
        <f t="shared" si="21"/>
        <v>0</v>
      </c>
      <c r="N161" s="5">
        <f t="shared" si="22"/>
        <v>0</v>
      </c>
      <c r="O161" s="5">
        <f t="shared" si="23"/>
        <v>0</v>
      </c>
      <c r="P161" s="1">
        <f t="shared" si="24"/>
        <v>0</v>
      </c>
      <c r="Q161" s="5">
        <f t="shared" si="25"/>
        <v>0</v>
      </c>
      <c r="R161" s="5">
        <f t="shared" si="26"/>
        <v>0</v>
      </c>
    </row>
    <row r="162" spans="1:18">
      <c r="A162" t="s">
        <v>433</v>
      </c>
      <c r="B162" t="s">
        <v>434</v>
      </c>
      <c r="C162" t="s">
        <v>75</v>
      </c>
      <c r="D162" s="12" t="s">
        <v>1070</v>
      </c>
      <c r="E162" s="1">
        <f>VLOOKUP(A162,'ADM Data'!$A$2:$Y$357,21,FALSE)</f>
        <v>0</v>
      </c>
      <c r="F162" s="1">
        <f>VLOOKUP(A162,'ADM Data'!$A$2:$Y$357,22,FALSE)</f>
        <v>0</v>
      </c>
      <c r="G162" s="1">
        <f>VLOOKUP(A162,'ADM Data'!$A$2:$Y$357,23,FALSE)</f>
        <v>30.335899999999999</v>
      </c>
      <c r="H162" s="1">
        <f>VLOOKUP(A162,'ADM Data'!$A$2:$Y$357,24,FALSE)</f>
        <v>0</v>
      </c>
      <c r="I162" s="1">
        <f>VLOOKUP(A162,'ADM Data'!$A$2:$Y$357,25,FALSE)</f>
        <v>0</v>
      </c>
      <c r="J162" s="5">
        <f t="shared" si="18"/>
        <v>0</v>
      </c>
      <c r="K162" s="5">
        <f t="shared" si="19"/>
        <v>0</v>
      </c>
      <c r="L162" s="5">
        <f t="shared" si="20"/>
        <v>64400.09873407321</v>
      </c>
      <c r="M162" s="5">
        <f t="shared" si="21"/>
        <v>0</v>
      </c>
      <c r="N162" s="5">
        <f t="shared" si="22"/>
        <v>0</v>
      </c>
      <c r="O162" s="5">
        <f t="shared" si="23"/>
        <v>64400.09873407321</v>
      </c>
      <c r="P162" s="1">
        <f t="shared" si="24"/>
        <v>30.335899999999999</v>
      </c>
      <c r="Q162" s="5">
        <f t="shared" si="25"/>
        <v>8789.9856210851995</v>
      </c>
      <c r="R162" s="5">
        <f t="shared" si="26"/>
        <v>73190.084355158411</v>
      </c>
    </row>
    <row r="163" spans="1:18">
      <c r="A163" t="s">
        <v>435</v>
      </c>
      <c r="B163" t="s">
        <v>436</v>
      </c>
      <c r="C163" t="s">
        <v>140</v>
      </c>
      <c r="D163" s="12" t="s">
        <v>807</v>
      </c>
      <c r="E163" s="1">
        <f>VLOOKUP(A163,'ADM Data'!$A$2:$Y$357,21,FALSE)</f>
        <v>0</v>
      </c>
      <c r="F163" s="1">
        <f>VLOOKUP(A163,'ADM Data'!$A$2:$Y$357,22,FALSE)</f>
        <v>0</v>
      </c>
      <c r="G163" s="1">
        <f>VLOOKUP(A163,'ADM Data'!$A$2:$Y$357,23,FALSE)</f>
        <v>0</v>
      </c>
      <c r="H163" s="1">
        <f>VLOOKUP(A163,'ADM Data'!$A$2:$Y$357,24,FALSE)</f>
        <v>0</v>
      </c>
      <c r="I163" s="1">
        <f>VLOOKUP(A163,'ADM Data'!$A$2:$Y$357,25,FALSE)</f>
        <v>0</v>
      </c>
      <c r="J163" s="5">
        <f t="shared" si="18"/>
        <v>0</v>
      </c>
      <c r="K163" s="5">
        <f t="shared" si="19"/>
        <v>0</v>
      </c>
      <c r="L163" s="5">
        <f t="shared" si="20"/>
        <v>0</v>
      </c>
      <c r="M163" s="5">
        <f t="shared" si="21"/>
        <v>0</v>
      </c>
      <c r="N163" s="5">
        <f t="shared" si="22"/>
        <v>0</v>
      </c>
      <c r="O163" s="5">
        <f t="shared" si="23"/>
        <v>0</v>
      </c>
      <c r="P163" s="1">
        <f t="shared" si="24"/>
        <v>0</v>
      </c>
      <c r="Q163" s="5">
        <f t="shared" si="25"/>
        <v>0</v>
      </c>
      <c r="R163" s="5">
        <f t="shared" si="26"/>
        <v>0</v>
      </c>
    </row>
    <row r="164" spans="1:18">
      <c r="A164" t="s">
        <v>437</v>
      </c>
      <c r="B164" t="s">
        <v>1921</v>
      </c>
      <c r="C164" t="s">
        <v>196</v>
      </c>
      <c r="D164" s="12" t="s">
        <v>1070</v>
      </c>
      <c r="E164" s="1">
        <f>VLOOKUP(A164,'ADM Data'!$A$2:$Y$357,21,FALSE)</f>
        <v>0</v>
      </c>
      <c r="F164" s="1">
        <f>VLOOKUP(A164,'ADM Data'!$A$2:$Y$357,22,FALSE)</f>
        <v>0</v>
      </c>
      <c r="G164" s="1">
        <f>VLOOKUP(A164,'ADM Data'!$A$2:$Y$357,23,FALSE)</f>
        <v>51.177430999999999</v>
      </c>
      <c r="H164" s="1">
        <f>VLOOKUP(A164,'ADM Data'!$A$2:$Y$357,24,FALSE)</f>
        <v>0</v>
      </c>
      <c r="I164" s="1">
        <f>VLOOKUP(A164,'ADM Data'!$A$2:$Y$357,25,FALSE)</f>
        <v>0</v>
      </c>
      <c r="J164" s="5">
        <f t="shared" si="18"/>
        <v>0</v>
      </c>
      <c r="K164" s="5">
        <f t="shared" si="19"/>
        <v>0</v>
      </c>
      <c r="L164" s="5">
        <f t="shared" si="20"/>
        <v>108644.59631513219</v>
      </c>
      <c r="M164" s="5">
        <f t="shared" si="21"/>
        <v>0</v>
      </c>
      <c r="N164" s="5">
        <f t="shared" si="22"/>
        <v>0</v>
      </c>
      <c r="O164" s="5">
        <f t="shared" si="23"/>
        <v>108644.59631513219</v>
      </c>
      <c r="P164" s="1">
        <f t="shared" si="24"/>
        <v>51.177430999999999</v>
      </c>
      <c r="Q164" s="5">
        <f t="shared" si="25"/>
        <v>14828.928187859268</v>
      </c>
      <c r="R164" s="5">
        <f t="shared" si="26"/>
        <v>123473.52450299147</v>
      </c>
    </row>
    <row r="165" spans="1:18">
      <c r="A165" t="s">
        <v>439</v>
      </c>
      <c r="B165" t="s">
        <v>1922</v>
      </c>
      <c r="C165" t="s">
        <v>80</v>
      </c>
      <c r="D165" s="12" t="s">
        <v>1070</v>
      </c>
      <c r="E165" s="1">
        <f>VLOOKUP(A165,'ADM Data'!$A$2:$Y$357,21,FALSE)</f>
        <v>0</v>
      </c>
      <c r="F165" s="1">
        <f>VLOOKUP(A165,'ADM Data'!$A$2:$Y$357,22,FALSE)</f>
        <v>0</v>
      </c>
      <c r="G165" s="1">
        <f>VLOOKUP(A165,'ADM Data'!$A$2:$Y$357,23,FALSE)</f>
        <v>0</v>
      </c>
      <c r="H165" s="1">
        <f>VLOOKUP(A165,'ADM Data'!$A$2:$Y$357,24,FALSE)</f>
        <v>0</v>
      </c>
      <c r="I165" s="1">
        <f>VLOOKUP(A165,'ADM Data'!$A$2:$Y$357,25,FALSE)</f>
        <v>0</v>
      </c>
      <c r="J165" s="5">
        <f t="shared" si="18"/>
        <v>0</v>
      </c>
      <c r="K165" s="5">
        <f t="shared" si="19"/>
        <v>0</v>
      </c>
      <c r="L165" s="5">
        <f t="shared" si="20"/>
        <v>0</v>
      </c>
      <c r="M165" s="5">
        <f t="shared" si="21"/>
        <v>0</v>
      </c>
      <c r="N165" s="5">
        <f t="shared" si="22"/>
        <v>0</v>
      </c>
      <c r="O165" s="5">
        <f t="shared" si="23"/>
        <v>0</v>
      </c>
      <c r="P165" s="1">
        <f t="shared" si="24"/>
        <v>0</v>
      </c>
      <c r="Q165" s="5">
        <f t="shared" si="25"/>
        <v>0</v>
      </c>
      <c r="R165" s="5">
        <f t="shared" si="26"/>
        <v>0</v>
      </c>
    </row>
    <row r="166" spans="1:18">
      <c r="A166" t="s">
        <v>441</v>
      </c>
      <c r="B166" t="s">
        <v>442</v>
      </c>
      <c r="C166" t="s">
        <v>68</v>
      </c>
      <c r="D166" s="12" t="s">
        <v>1070</v>
      </c>
      <c r="E166" s="1">
        <f>VLOOKUP(A166,'ADM Data'!$A$2:$Y$357,21,FALSE)</f>
        <v>0</v>
      </c>
      <c r="F166" s="1">
        <f>VLOOKUP(A166,'ADM Data'!$A$2:$Y$357,22,FALSE)</f>
        <v>0</v>
      </c>
      <c r="G166" s="1">
        <f>VLOOKUP(A166,'ADM Data'!$A$2:$Y$357,23,FALSE)</f>
        <v>0</v>
      </c>
      <c r="H166" s="1">
        <f>VLOOKUP(A166,'ADM Data'!$A$2:$Y$357,24,FALSE)</f>
        <v>0</v>
      </c>
      <c r="I166" s="1">
        <f>VLOOKUP(A166,'ADM Data'!$A$2:$Y$357,25,FALSE)</f>
        <v>0</v>
      </c>
      <c r="J166" s="5">
        <f t="shared" si="18"/>
        <v>0</v>
      </c>
      <c r="K166" s="5">
        <f t="shared" si="19"/>
        <v>0</v>
      </c>
      <c r="L166" s="5">
        <f t="shared" si="20"/>
        <v>0</v>
      </c>
      <c r="M166" s="5">
        <f t="shared" si="21"/>
        <v>0</v>
      </c>
      <c r="N166" s="5">
        <f t="shared" si="22"/>
        <v>0</v>
      </c>
      <c r="O166" s="5">
        <f t="shared" si="23"/>
        <v>0</v>
      </c>
      <c r="P166" s="1">
        <f t="shared" si="24"/>
        <v>0</v>
      </c>
      <c r="Q166" s="5">
        <f t="shared" si="25"/>
        <v>0</v>
      </c>
      <c r="R166" s="5">
        <f t="shared" si="26"/>
        <v>0</v>
      </c>
    </row>
    <row r="167" spans="1:18">
      <c r="A167" t="s">
        <v>443</v>
      </c>
      <c r="B167" t="s">
        <v>444</v>
      </c>
      <c r="C167" t="s">
        <v>80</v>
      </c>
      <c r="D167" s="12" t="s">
        <v>1070</v>
      </c>
      <c r="E167" s="1">
        <f>VLOOKUP(A167,'ADM Data'!$A$2:$Y$357,21,FALSE)</f>
        <v>0</v>
      </c>
      <c r="F167" s="1">
        <f>VLOOKUP(A167,'ADM Data'!$A$2:$Y$357,22,FALSE)</f>
        <v>0</v>
      </c>
      <c r="G167" s="1">
        <f>VLOOKUP(A167,'ADM Data'!$A$2:$Y$357,23,FALSE)</f>
        <v>0</v>
      </c>
      <c r="H167" s="1">
        <f>VLOOKUP(A167,'ADM Data'!$A$2:$Y$357,24,FALSE)</f>
        <v>0</v>
      </c>
      <c r="I167" s="1">
        <f>VLOOKUP(A167,'ADM Data'!$A$2:$Y$357,25,FALSE)</f>
        <v>0</v>
      </c>
      <c r="J167" s="5">
        <f t="shared" si="18"/>
        <v>0</v>
      </c>
      <c r="K167" s="5">
        <f t="shared" si="19"/>
        <v>0</v>
      </c>
      <c r="L167" s="5">
        <f t="shared" si="20"/>
        <v>0</v>
      </c>
      <c r="M167" s="5">
        <f t="shared" si="21"/>
        <v>0</v>
      </c>
      <c r="N167" s="5">
        <f t="shared" si="22"/>
        <v>0</v>
      </c>
      <c r="O167" s="5">
        <f t="shared" si="23"/>
        <v>0</v>
      </c>
      <c r="P167" s="1">
        <f t="shared" si="24"/>
        <v>0</v>
      </c>
      <c r="Q167" s="5">
        <f t="shared" si="25"/>
        <v>0</v>
      </c>
      <c r="R167" s="5">
        <f t="shared" si="26"/>
        <v>0</v>
      </c>
    </row>
    <row r="168" spans="1:18">
      <c r="A168" t="s">
        <v>445</v>
      </c>
      <c r="B168" t="s">
        <v>1923</v>
      </c>
      <c r="C168" t="s">
        <v>98</v>
      </c>
      <c r="D168" s="12" t="s">
        <v>1070</v>
      </c>
      <c r="E168" s="1">
        <f>VLOOKUP(A168,'ADM Data'!$A$2:$Y$357,21,FALSE)</f>
        <v>0</v>
      </c>
      <c r="F168" s="1">
        <f>VLOOKUP(A168,'ADM Data'!$A$2:$Y$357,22,FALSE)</f>
        <v>0</v>
      </c>
      <c r="G168" s="1">
        <f>VLOOKUP(A168,'ADM Data'!$A$2:$Y$357,23,FALSE)</f>
        <v>0</v>
      </c>
      <c r="H168" s="1">
        <f>VLOOKUP(A168,'ADM Data'!$A$2:$Y$357,24,FALSE)</f>
        <v>0</v>
      </c>
      <c r="I168" s="1">
        <f>VLOOKUP(A168,'ADM Data'!$A$2:$Y$357,25,FALSE)</f>
        <v>0</v>
      </c>
      <c r="J168" s="5">
        <f t="shared" si="18"/>
        <v>0</v>
      </c>
      <c r="K168" s="5">
        <f t="shared" si="19"/>
        <v>0</v>
      </c>
      <c r="L168" s="5">
        <f t="shared" si="20"/>
        <v>0</v>
      </c>
      <c r="M168" s="5">
        <f t="shared" si="21"/>
        <v>0</v>
      </c>
      <c r="N168" s="5">
        <f t="shared" si="22"/>
        <v>0</v>
      </c>
      <c r="O168" s="5">
        <f t="shared" si="23"/>
        <v>0</v>
      </c>
      <c r="P168" s="1">
        <f t="shared" si="24"/>
        <v>0</v>
      </c>
      <c r="Q168" s="5">
        <f t="shared" si="25"/>
        <v>0</v>
      </c>
      <c r="R168" s="5">
        <f t="shared" si="26"/>
        <v>0</v>
      </c>
    </row>
    <row r="169" spans="1:18">
      <c r="A169" t="s">
        <v>447</v>
      </c>
      <c r="B169" t="s">
        <v>448</v>
      </c>
      <c r="C169" t="s">
        <v>93</v>
      </c>
      <c r="D169" s="12" t="s">
        <v>1070</v>
      </c>
      <c r="E169" s="1">
        <f>VLOOKUP(A169,'ADM Data'!$A$2:$Y$357,21,FALSE)</f>
        <v>89.540920999999997</v>
      </c>
      <c r="F169" s="1">
        <f>VLOOKUP(A169,'ADM Data'!$A$2:$Y$357,22,FALSE)</f>
        <v>0</v>
      </c>
      <c r="G169" s="1">
        <f>VLOOKUP(A169,'ADM Data'!$A$2:$Y$357,23,FALSE)</f>
        <v>55.523868</v>
      </c>
      <c r="H169" s="1">
        <f>VLOOKUP(A169,'ADM Data'!$A$2:$Y$357,24,FALSE)</f>
        <v>0</v>
      </c>
      <c r="I169" s="1">
        <f>VLOOKUP(A169,'ADM Data'!$A$2:$Y$357,25,FALSE)</f>
        <v>0</v>
      </c>
      <c r="J169" s="5">
        <f t="shared" si="18"/>
        <v>549785.8448076105</v>
      </c>
      <c r="K169" s="5">
        <f t="shared" si="19"/>
        <v>0</v>
      </c>
      <c r="L169" s="5">
        <f t="shared" si="20"/>
        <v>117871.64980427967</v>
      </c>
      <c r="M169" s="5">
        <f t="shared" si="21"/>
        <v>0</v>
      </c>
      <c r="N169" s="5">
        <f t="shared" si="22"/>
        <v>0</v>
      </c>
      <c r="O169" s="5">
        <f t="shared" si="23"/>
        <v>667657.49461189017</v>
      </c>
      <c r="P169" s="1">
        <f t="shared" si="24"/>
        <v>145.06478899999999</v>
      </c>
      <c r="Q169" s="5">
        <f t="shared" si="25"/>
        <v>42033.28101146689</v>
      </c>
      <c r="R169" s="5">
        <f t="shared" si="26"/>
        <v>709690.77562335704</v>
      </c>
    </row>
    <row r="170" spans="1:18">
      <c r="A170" t="s">
        <v>449</v>
      </c>
      <c r="B170" t="s">
        <v>1924</v>
      </c>
      <c r="C170" t="s">
        <v>93</v>
      </c>
      <c r="D170" s="12" t="s">
        <v>1070</v>
      </c>
      <c r="E170" s="1">
        <f>VLOOKUP(A170,'ADM Data'!$A$2:$Y$357,21,FALSE)</f>
        <v>0</v>
      </c>
      <c r="F170" s="1">
        <f>VLOOKUP(A170,'ADM Data'!$A$2:$Y$357,22,FALSE)</f>
        <v>0</v>
      </c>
      <c r="G170" s="1">
        <f>VLOOKUP(A170,'ADM Data'!$A$2:$Y$357,23,FALSE)</f>
        <v>1.1896770000000001</v>
      </c>
      <c r="H170" s="1">
        <f>VLOOKUP(A170,'ADM Data'!$A$2:$Y$357,24,FALSE)</f>
        <v>0</v>
      </c>
      <c r="I170" s="1">
        <f>VLOOKUP(A170,'ADM Data'!$A$2:$Y$357,25,FALSE)</f>
        <v>0</v>
      </c>
      <c r="J170" s="5">
        <f t="shared" si="18"/>
        <v>0</v>
      </c>
      <c r="K170" s="5">
        <f t="shared" si="19"/>
        <v>0</v>
      </c>
      <c r="L170" s="5">
        <f t="shared" si="20"/>
        <v>2525.5659552429966</v>
      </c>
      <c r="M170" s="5">
        <f t="shared" si="21"/>
        <v>0</v>
      </c>
      <c r="N170" s="5">
        <f t="shared" si="22"/>
        <v>0</v>
      </c>
      <c r="O170" s="5">
        <f t="shared" si="23"/>
        <v>2525.5659552429966</v>
      </c>
      <c r="P170" s="1">
        <f t="shared" si="24"/>
        <v>1.1896770000000001</v>
      </c>
      <c r="Q170" s="5">
        <f t="shared" si="25"/>
        <v>344.71513038135606</v>
      </c>
      <c r="R170" s="5">
        <f t="shared" si="26"/>
        <v>2870.2810856243527</v>
      </c>
    </row>
    <row r="171" spans="1:18">
      <c r="A171" t="s">
        <v>451</v>
      </c>
      <c r="B171" t="s">
        <v>1925</v>
      </c>
      <c r="C171" t="s">
        <v>68</v>
      </c>
      <c r="D171" s="12" t="s">
        <v>1070</v>
      </c>
      <c r="E171" s="1">
        <f>VLOOKUP(A171,'ADM Data'!$A$2:$Y$357,21,FALSE)</f>
        <v>0</v>
      </c>
      <c r="F171" s="1">
        <f>VLOOKUP(A171,'ADM Data'!$A$2:$Y$357,22,FALSE)</f>
        <v>0</v>
      </c>
      <c r="G171" s="1">
        <f>VLOOKUP(A171,'ADM Data'!$A$2:$Y$357,23,FALSE)</f>
        <v>0</v>
      </c>
      <c r="H171" s="1">
        <f>VLOOKUP(A171,'ADM Data'!$A$2:$Y$357,24,FALSE)</f>
        <v>0</v>
      </c>
      <c r="I171" s="1">
        <f>VLOOKUP(A171,'ADM Data'!$A$2:$Y$357,25,FALSE)</f>
        <v>0</v>
      </c>
      <c r="J171" s="5">
        <f t="shared" si="18"/>
        <v>0</v>
      </c>
      <c r="K171" s="5">
        <f t="shared" si="19"/>
        <v>0</v>
      </c>
      <c r="L171" s="5">
        <f t="shared" si="20"/>
        <v>0</v>
      </c>
      <c r="M171" s="5">
        <f t="shared" si="21"/>
        <v>0</v>
      </c>
      <c r="N171" s="5">
        <f t="shared" si="22"/>
        <v>0</v>
      </c>
      <c r="O171" s="5">
        <f t="shared" si="23"/>
        <v>0</v>
      </c>
      <c r="P171" s="1">
        <f t="shared" si="24"/>
        <v>0</v>
      </c>
      <c r="Q171" s="5">
        <f t="shared" si="25"/>
        <v>0</v>
      </c>
      <c r="R171" s="5">
        <f t="shared" si="26"/>
        <v>0</v>
      </c>
    </row>
    <row r="172" spans="1:18">
      <c r="A172" t="s">
        <v>453</v>
      </c>
      <c r="B172" t="s">
        <v>454</v>
      </c>
      <c r="C172" t="s">
        <v>98</v>
      </c>
      <c r="D172" s="12" t="s">
        <v>1070</v>
      </c>
      <c r="E172" s="1">
        <f>VLOOKUP(A172,'ADM Data'!$A$2:$Y$357,21,FALSE)</f>
        <v>0</v>
      </c>
      <c r="F172" s="1">
        <f>VLOOKUP(A172,'ADM Data'!$A$2:$Y$357,22,FALSE)</f>
        <v>0</v>
      </c>
      <c r="G172" s="1">
        <f>VLOOKUP(A172,'ADM Data'!$A$2:$Y$357,23,FALSE)</f>
        <v>0</v>
      </c>
      <c r="H172" s="1">
        <f>VLOOKUP(A172,'ADM Data'!$A$2:$Y$357,24,FALSE)</f>
        <v>0</v>
      </c>
      <c r="I172" s="1">
        <f>VLOOKUP(A172,'ADM Data'!$A$2:$Y$357,25,FALSE)</f>
        <v>0</v>
      </c>
      <c r="J172" s="5">
        <f t="shared" si="18"/>
        <v>0</v>
      </c>
      <c r="K172" s="5">
        <f t="shared" si="19"/>
        <v>0</v>
      </c>
      <c r="L172" s="5">
        <f t="shared" si="20"/>
        <v>0</v>
      </c>
      <c r="M172" s="5">
        <f t="shared" si="21"/>
        <v>0</v>
      </c>
      <c r="N172" s="5">
        <f t="shared" si="22"/>
        <v>0</v>
      </c>
      <c r="O172" s="5">
        <f t="shared" si="23"/>
        <v>0</v>
      </c>
      <c r="P172" s="1">
        <f t="shared" si="24"/>
        <v>0</v>
      </c>
      <c r="Q172" s="5">
        <f t="shared" si="25"/>
        <v>0</v>
      </c>
      <c r="R172" s="5">
        <f t="shared" si="26"/>
        <v>0</v>
      </c>
    </row>
    <row r="173" spans="1:18">
      <c r="A173" t="s">
        <v>455</v>
      </c>
      <c r="B173" t="s">
        <v>1926</v>
      </c>
      <c r="C173" t="s">
        <v>93</v>
      </c>
      <c r="D173" s="12" t="s">
        <v>1070</v>
      </c>
      <c r="E173" s="1">
        <f>VLOOKUP(A173,'ADM Data'!$A$2:$Y$357,21,FALSE)</f>
        <v>0</v>
      </c>
      <c r="F173" s="1">
        <f>VLOOKUP(A173,'ADM Data'!$A$2:$Y$357,22,FALSE)</f>
        <v>0</v>
      </c>
      <c r="G173" s="1">
        <f>VLOOKUP(A173,'ADM Data'!$A$2:$Y$357,23,FALSE)</f>
        <v>0</v>
      </c>
      <c r="H173" s="1">
        <f>VLOOKUP(A173,'ADM Data'!$A$2:$Y$357,24,FALSE)</f>
        <v>0</v>
      </c>
      <c r="I173" s="1">
        <f>VLOOKUP(A173,'ADM Data'!$A$2:$Y$357,25,FALSE)</f>
        <v>0</v>
      </c>
      <c r="J173" s="5">
        <f t="shared" si="18"/>
        <v>0</v>
      </c>
      <c r="K173" s="5">
        <f t="shared" si="19"/>
        <v>0</v>
      </c>
      <c r="L173" s="5">
        <f t="shared" si="20"/>
        <v>0</v>
      </c>
      <c r="M173" s="5">
        <f t="shared" si="21"/>
        <v>0</v>
      </c>
      <c r="N173" s="5">
        <f t="shared" si="22"/>
        <v>0</v>
      </c>
      <c r="O173" s="5">
        <f t="shared" si="23"/>
        <v>0</v>
      </c>
      <c r="P173" s="1">
        <f t="shared" si="24"/>
        <v>0</v>
      </c>
      <c r="Q173" s="5">
        <f t="shared" si="25"/>
        <v>0</v>
      </c>
      <c r="R173" s="5">
        <f t="shared" si="26"/>
        <v>0</v>
      </c>
    </row>
    <row r="174" spans="1:18">
      <c r="A174" t="s">
        <v>457</v>
      </c>
      <c r="B174" t="s">
        <v>1927</v>
      </c>
      <c r="C174" t="s">
        <v>80</v>
      </c>
      <c r="D174" s="12" t="s">
        <v>1070</v>
      </c>
      <c r="E174" s="1">
        <f>VLOOKUP(A174,'ADM Data'!$A$2:$Y$357,21,FALSE)</f>
        <v>0</v>
      </c>
      <c r="F174" s="1">
        <f>VLOOKUP(A174,'ADM Data'!$A$2:$Y$357,22,FALSE)</f>
        <v>0</v>
      </c>
      <c r="G174" s="1">
        <f>VLOOKUP(A174,'ADM Data'!$A$2:$Y$357,23,FALSE)</f>
        <v>0</v>
      </c>
      <c r="H174" s="1">
        <f>VLOOKUP(A174,'ADM Data'!$A$2:$Y$357,24,FALSE)</f>
        <v>0</v>
      </c>
      <c r="I174" s="1">
        <f>VLOOKUP(A174,'ADM Data'!$A$2:$Y$357,25,FALSE)</f>
        <v>0</v>
      </c>
      <c r="J174" s="5">
        <f t="shared" si="18"/>
        <v>0</v>
      </c>
      <c r="K174" s="5">
        <f t="shared" si="19"/>
        <v>0</v>
      </c>
      <c r="L174" s="5">
        <f t="shared" si="20"/>
        <v>0</v>
      </c>
      <c r="M174" s="5">
        <f t="shared" si="21"/>
        <v>0</v>
      </c>
      <c r="N174" s="5">
        <f t="shared" si="22"/>
        <v>0</v>
      </c>
      <c r="O174" s="5">
        <f t="shared" si="23"/>
        <v>0</v>
      </c>
      <c r="P174" s="1">
        <f t="shared" si="24"/>
        <v>0</v>
      </c>
      <c r="Q174" s="5">
        <f t="shared" si="25"/>
        <v>0</v>
      </c>
      <c r="R174" s="5">
        <f t="shared" si="26"/>
        <v>0</v>
      </c>
    </row>
    <row r="175" spans="1:18">
      <c r="A175" t="s">
        <v>459</v>
      </c>
      <c r="B175" t="s">
        <v>1928</v>
      </c>
      <c r="C175" t="s">
        <v>72</v>
      </c>
      <c r="D175" s="12" t="s">
        <v>1070</v>
      </c>
      <c r="E175" s="1">
        <f>VLOOKUP(A175,'ADM Data'!$A$2:$Y$357,21,FALSE)</f>
        <v>0</v>
      </c>
      <c r="F175" s="1">
        <f>VLOOKUP(A175,'ADM Data'!$A$2:$Y$357,22,FALSE)</f>
        <v>0</v>
      </c>
      <c r="G175" s="1">
        <f>VLOOKUP(A175,'ADM Data'!$A$2:$Y$357,23,FALSE)</f>
        <v>0</v>
      </c>
      <c r="H175" s="1">
        <f>VLOOKUP(A175,'ADM Data'!$A$2:$Y$357,24,FALSE)</f>
        <v>0</v>
      </c>
      <c r="I175" s="1">
        <f>VLOOKUP(A175,'ADM Data'!$A$2:$Y$357,25,FALSE)</f>
        <v>0</v>
      </c>
      <c r="J175" s="5">
        <f t="shared" si="18"/>
        <v>0</v>
      </c>
      <c r="K175" s="5">
        <f t="shared" si="19"/>
        <v>0</v>
      </c>
      <c r="L175" s="5">
        <f t="shared" si="20"/>
        <v>0</v>
      </c>
      <c r="M175" s="5">
        <f t="shared" si="21"/>
        <v>0</v>
      </c>
      <c r="N175" s="5">
        <f t="shared" si="22"/>
        <v>0</v>
      </c>
      <c r="O175" s="5">
        <f t="shared" si="23"/>
        <v>0</v>
      </c>
      <c r="P175" s="1">
        <f t="shared" si="24"/>
        <v>0</v>
      </c>
      <c r="Q175" s="5">
        <f t="shared" si="25"/>
        <v>0</v>
      </c>
      <c r="R175" s="5">
        <f t="shared" si="26"/>
        <v>0</v>
      </c>
    </row>
    <row r="176" spans="1:18">
      <c r="A176" t="s">
        <v>461</v>
      </c>
      <c r="B176" t="s">
        <v>462</v>
      </c>
      <c r="C176" t="s">
        <v>80</v>
      </c>
      <c r="D176" s="12" t="s">
        <v>1070</v>
      </c>
      <c r="E176" s="1">
        <f>VLOOKUP(A176,'ADM Data'!$A$2:$Y$357,21,FALSE)</f>
        <v>0</v>
      </c>
      <c r="F176" s="1">
        <f>VLOOKUP(A176,'ADM Data'!$A$2:$Y$357,22,FALSE)</f>
        <v>0</v>
      </c>
      <c r="G176" s="1">
        <f>VLOOKUP(A176,'ADM Data'!$A$2:$Y$357,23,FALSE)</f>
        <v>2.3188949999999999</v>
      </c>
      <c r="H176" s="1">
        <f>VLOOKUP(A176,'ADM Data'!$A$2:$Y$357,24,FALSE)</f>
        <v>0</v>
      </c>
      <c r="I176" s="1">
        <f>VLOOKUP(A176,'ADM Data'!$A$2:$Y$357,25,FALSE)</f>
        <v>0</v>
      </c>
      <c r="J176" s="5">
        <f t="shared" si="18"/>
        <v>0</v>
      </c>
      <c r="K176" s="5">
        <f t="shared" si="19"/>
        <v>0</v>
      </c>
      <c r="L176" s="5">
        <f t="shared" si="20"/>
        <v>4922.783466254461</v>
      </c>
      <c r="M176" s="5">
        <f t="shared" si="21"/>
        <v>0</v>
      </c>
      <c r="N176" s="5">
        <f t="shared" si="22"/>
        <v>0</v>
      </c>
      <c r="O176" s="5">
        <f t="shared" si="23"/>
        <v>4922.783466254461</v>
      </c>
      <c r="P176" s="1">
        <f t="shared" si="24"/>
        <v>2.3188949999999999</v>
      </c>
      <c r="Q176" s="5">
        <f t="shared" si="25"/>
        <v>671.91194943305993</v>
      </c>
      <c r="R176" s="5">
        <f t="shared" si="26"/>
        <v>5594.6954156875208</v>
      </c>
    </row>
    <row r="177" spans="1:18">
      <c r="A177" t="s">
        <v>463</v>
      </c>
      <c r="B177" t="s">
        <v>464</v>
      </c>
      <c r="C177" t="s">
        <v>68</v>
      </c>
      <c r="D177" s="12" t="s">
        <v>1070</v>
      </c>
      <c r="E177" s="1">
        <f>VLOOKUP(A177,'ADM Data'!$A$2:$Y$357,21,FALSE)</f>
        <v>0</v>
      </c>
      <c r="F177" s="1">
        <f>VLOOKUP(A177,'ADM Data'!$A$2:$Y$357,22,FALSE)</f>
        <v>0</v>
      </c>
      <c r="G177" s="1">
        <f>VLOOKUP(A177,'ADM Data'!$A$2:$Y$357,23,FALSE)</f>
        <v>0</v>
      </c>
      <c r="H177" s="1">
        <f>VLOOKUP(A177,'ADM Data'!$A$2:$Y$357,24,FALSE)</f>
        <v>0</v>
      </c>
      <c r="I177" s="1">
        <f>VLOOKUP(A177,'ADM Data'!$A$2:$Y$357,25,FALSE)</f>
        <v>0</v>
      </c>
      <c r="J177" s="5">
        <f t="shared" si="18"/>
        <v>0</v>
      </c>
      <c r="K177" s="5">
        <f t="shared" si="19"/>
        <v>0</v>
      </c>
      <c r="L177" s="5">
        <f t="shared" si="20"/>
        <v>0</v>
      </c>
      <c r="M177" s="5">
        <f t="shared" si="21"/>
        <v>0</v>
      </c>
      <c r="N177" s="5">
        <f t="shared" si="22"/>
        <v>0</v>
      </c>
      <c r="O177" s="5">
        <f t="shared" si="23"/>
        <v>0</v>
      </c>
      <c r="P177" s="1">
        <f t="shared" si="24"/>
        <v>0</v>
      </c>
      <c r="Q177" s="5">
        <f t="shared" si="25"/>
        <v>0</v>
      </c>
      <c r="R177" s="5">
        <f t="shared" si="26"/>
        <v>0</v>
      </c>
    </row>
    <row r="178" spans="1:18">
      <c r="A178" t="s">
        <v>465</v>
      </c>
      <c r="B178" t="s">
        <v>2802</v>
      </c>
      <c r="C178" t="s">
        <v>80</v>
      </c>
      <c r="D178" s="12" t="s">
        <v>1070</v>
      </c>
      <c r="E178" s="1">
        <f>VLOOKUP(A178,'ADM Data'!$A$2:$Y$357,21,FALSE)</f>
        <v>0</v>
      </c>
      <c r="F178" s="1">
        <f>VLOOKUP(A178,'ADM Data'!$A$2:$Y$357,22,FALSE)</f>
        <v>0</v>
      </c>
      <c r="G178" s="1">
        <f>VLOOKUP(A178,'ADM Data'!$A$2:$Y$357,23,FALSE)</f>
        <v>0</v>
      </c>
      <c r="H178" s="1">
        <f>VLOOKUP(A178,'ADM Data'!$A$2:$Y$357,24,FALSE)</f>
        <v>0</v>
      </c>
      <c r="I178" s="1">
        <f>VLOOKUP(A178,'ADM Data'!$A$2:$Y$357,25,FALSE)</f>
        <v>0</v>
      </c>
      <c r="J178" s="5">
        <f t="shared" si="18"/>
        <v>0</v>
      </c>
      <c r="K178" s="5">
        <f t="shared" si="19"/>
        <v>0</v>
      </c>
      <c r="L178" s="5">
        <f t="shared" si="20"/>
        <v>0</v>
      </c>
      <c r="M178" s="5">
        <f t="shared" si="21"/>
        <v>0</v>
      </c>
      <c r="N178" s="5">
        <f t="shared" si="22"/>
        <v>0</v>
      </c>
      <c r="O178" s="5">
        <f t="shared" si="23"/>
        <v>0</v>
      </c>
      <c r="P178" s="1">
        <f t="shared" si="24"/>
        <v>0</v>
      </c>
      <c r="Q178" s="5">
        <f t="shared" si="25"/>
        <v>0</v>
      </c>
      <c r="R178" s="5">
        <f t="shared" si="26"/>
        <v>0</v>
      </c>
    </row>
    <row r="179" spans="1:18">
      <c r="A179" t="s">
        <v>467</v>
      </c>
      <c r="B179" t="s">
        <v>1929</v>
      </c>
      <c r="C179" t="s">
        <v>469</v>
      </c>
      <c r="D179" s="12" t="s">
        <v>807</v>
      </c>
      <c r="E179" s="1">
        <f>VLOOKUP(A179,'ADM Data'!$A$2:$Y$357,21,FALSE)</f>
        <v>118.901872</v>
      </c>
      <c r="F179" s="1">
        <f>VLOOKUP(A179,'ADM Data'!$A$2:$Y$357,22,FALSE)</f>
        <v>4.2284430000000004</v>
      </c>
      <c r="G179" s="1">
        <f>VLOOKUP(A179,'ADM Data'!$A$2:$Y$357,23,FALSE)</f>
        <v>0</v>
      </c>
      <c r="H179" s="1">
        <f>VLOOKUP(A179,'ADM Data'!$A$2:$Y$357,24,FALSE)</f>
        <v>4.6725760000000003</v>
      </c>
      <c r="I179" s="1">
        <f>VLOOKUP(A179,'ADM Data'!$A$2:$Y$357,25,FALSE)</f>
        <v>0</v>
      </c>
      <c r="J179" s="5">
        <f t="shared" si="18"/>
        <v>730063.58898995875</v>
      </c>
      <c r="K179" s="5">
        <f t="shared" si="19"/>
        <v>24608.454129499238</v>
      </c>
      <c r="L179" s="5">
        <f t="shared" si="20"/>
        <v>0</v>
      </c>
      <c r="M179" s="5">
        <f t="shared" si="21"/>
        <v>8427.3574263129613</v>
      </c>
      <c r="N179" s="5">
        <f t="shared" si="22"/>
        <v>0</v>
      </c>
      <c r="O179" s="5">
        <f t="shared" si="23"/>
        <v>763099.400545771</v>
      </c>
      <c r="P179" s="1">
        <f t="shared" si="24"/>
        <v>127.802891</v>
      </c>
      <c r="Q179" s="5">
        <f t="shared" si="25"/>
        <v>37031.555820764152</v>
      </c>
      <c r="R179" s="5">
        <f t="shared" si="26"/>
        <v>800130.95636653516</v>
      </c>
    </row>
    <row r="180" spans="1:18">
      <c r="A180" t="s">
        <v>470</v>
      </c>
      <c r="B180" t="s">
        <v>2760</v>
      </c>
      <c r="C180" t="s">
        <v>93</v>
      </c>
      <c r="D180" s="12" t="s">
        <v>1070</v>
      </c>
      <c r="E180" s="1">
        <f>VLOOKUP(A180,'ADM Data'!$A$2:$Y$357,21,FALSE)</f>
        <v>0</v>
      </c>
      <c r="F180" s="1">
        <f>VLOOKUP(A180,'ADM Data'!$A$2:$Y$357,22,FALSE)</f>
        <v>0</v>
      </c>
      <c r="G180" s="1">
        <f>VLOOKUP(A180,'ADM Data'!$A$2:$Y$357,23,FALSE)</f>
        <v>0</v>
      </c>
      <c r="H180" s="1">
        <f>VLOOKUP(A180,'ADM Data'!$A$2:$Y$357,24,FALSE)</f>
        <v>0</v>
      </c>
      <c r="I180" s="1">
        <f>VLOOKUP(A180,'ADM Data'!$A$2:$Y$357,25,FALSE)</f>
        <v>0</v>
      </c>
      <c r="J180" s="5">
        <f t="shared" si="18"/>
        <v>0</v>
      </c>
      <c r="K180" s="5">
        <f t="shared" si="19"/>
        <v>0</v>
      </c>
      <c r="L180" s="5">
        <f t="shared" si="20"/>
        <v>0</v>
      </c>
      <c r="M180" s="5">
        <f t="shared" si="21"/>
        <v>0</v>
      </c>
      <c r="N180" s="5">
        <f t="shared" si="22"/>
        <v>0</v>
      </c>
      <c r="O180" s="5">
        <f t="shared" si="23"/>
        <v>0</v>
      </c>
      <c r="P180" s="1">
        <f t="shared" si="24"/>
        <v>0</v>
      </c>
      <c r="Q180" s="5">
        <f t="shared" si="25"/>
        <v>0</v>
      </c>
      <c r="R180" s="5">
        <f t="shared" si="26"/>
        <v>0</v>
      </c>
    </row>
    <row r="181" spans="1:18">
      <c r="A181" t="s">
        <v>472</v>
      </c>
      <c r="B181" t="s">
        <v>1930</v>
      </c>
      <c r="C181" t="s">
        <v>135</v>
      </c>
      <c r="D181" s="12" t="s">
        <v>1070</v>
      </c>
      <c r="E181" s="1">
        <f>VLOOKUP(A181,'ADM Data'!$A$2:$Y$357,21,FALSE)</f>
        <v>118.75274400000001</v>
      </c>
      <c r="F181" s="1">
        <f>VLOOKUP(A181,'ADM Data'!$A$2:$Y$357,22,FALSE)</f>
        <v>0</v>
      </c>
      <c r="G181" s="1">
        <f>VLOOKUP(A181,'ADM Data'!$A$2:$Y$357,23,FALSE)</f>
        <v>0</v>
      </c>
      <c r="H181" s="1">
        <f>VLOOKUP(A181,'ADM Data'!$A$2:$Y$357,24,FALSE)</f>
        <v>0</v>
      </c>
      <c r="I181" s="1">
        <f>VLOOKUP(A181,'ADM Data'!$A$2:$Y$357,25,FALSE)</f>
        <v>0</v>
      </c>
      <c r="J181" s="5">
        <f t="shared" si="18"/>
        <v>729147.93542565755</v>
      </c>
      <c r="K181" s="5">
        <f t="shared" si="19"/>
        <v>0</v>
      </c>
      <c r="L181" s="5">
        <f t="shared" si="20"/>
        <v>0</v>
      </c>
      <c r="M181" s="5">
        <f t="shared" si="21"/>
        <v>0</v>
      </c>
      <c r="N181" s="5">
        <f t="shared" si="22"/>
        <v>0</v>
      </c>
      <c r="O181" s="5">
        <f t="shared" si="23"/>
        <v>729147.93542565755</v>
      </c>
      <c r="P181" s="1">
        <f t="shared" si="24"/>
        <v>118.75274400000001</v>
      </c>
      <c r="Q181" s="5">
        <f t="shared" si="25"/>
        <v>34409.228413345634</v>
      </c>
      <c r="R181" s="5">
        <f t="shared" si="26"/>
        <v>763557.16383900319</v>
      </c>
    </row>
    <row r="182" spans="1:18">
      <c r="A182" t="s">
        <v>474</v>
      </c>
      <c r="B182" t="s">
        <v>475</v>
      </c>
      <c r="C182" t="s">
        <v>80</v>
      </c>
      <c r="D182" s="12" t="s">
        <v>1070</v>
      </c>
      <c r="E182" s="1">
        <f>VLOOKUP(A182,'ADM Data'!$A$2:$Y$357,21,FALSE)</f>
        <v>0</v>
      </c>
      <c r="F182" s="1">
        <f>VLOOKUP(A182,'ADM Data'!$A$2:$Y$357,22,FALSE)</f>
        <v>0</v>
      </c>
      <c r="G182" s="1">
        <f>VLOOKUP(A182,'ADM Data'!$A$2:$Y$357,23,FALSE)</f>
        <v>0</v>
      </c>
      <c r="H182" s="1">
        <f>VLOOKUP(A182,'ADM Data'!$A$2:$Y$357,24,FALSE)</f>
        <v>0</v>
      </c>
      <c r="I182" s="1">
        <f>VLOOKUP(A182,'ADM Data'!$A$2:$Y$357,25,FALSE)</f>
        <v>0</v>
      </c>
      <c r="J182" s="5">
        <f t="shared" si="18"/>
        <v>0</v>
      </c>
      <c r="K182" s="5">
        <f t="shared" si="19"/>
        <v>0</v>
      </c>
      <c r="L182" s="5">
        <f t="shared" si="20"/>
        <v>0</v>
      </c>
      <c r="M182" s="5">
        <f t="shared" si="21"/>
        <v>0</v>
      </c>
      <c r="N182" s="5">
        <f t="shared" si="22"/>
        <v>0</v>
      </c>
      <c r="O182" s="5">
        <f t="shared" si="23"/>
        <v>0</v>
      </c>
      <c r="P182" s="1">
        <f t="shared" si="24"/>
        <v>0</v>
      </c>
      <c r="Q182" s="5">
        <f t="shared" si="25"/>
        <v>0</v>
      </c>
      <c r="R182" s="5">
        <f t="shared" si="26"/>
        <v>0</v>
      </c>
    </row>
    <row r="183" spans="1:18">
      <c r="A183" t="s">
        <v>478</v>
      </c>
      <c r="B183" t="s">
        <v>479</v>
      </c>
      <c r="C183" t="s">
        <v>98</v>
      </c>
      <c r="D183" s="12" t="s">
        <v>1070</v>
      </c>
      <c r="E183" s="1">
        <f>VLOOKUP(A183,'ADM Data'!$A$2:$Y$357,21,FALSE)</f>
        <v>19.278483999999999</v>
      </c>
      <c r="F183" s="1">
        <f>VLOOKUP(A183,'ADM Data'!$A$2:$Y$357,22,FALSE)</f>
        <v>0</v>
      </c>
      <c r="G183" s="1">
        <f>VLOOKUP(A183,'ADM Data'!$A$2:$Y$357,23,FALSE)</f>
        <v>36.343471999999998</v>
      </c>
      <c r="H183" s="1">
        <f>VLOOKUP(A183,'ADM Data'!$A$2:$Y$357,24,FALSE)</f>
        <v>0</v>
      </c>
      <c r="I183" s="1">
        <f>VLOOKUP(A183,'ADM Data'!$A$2:$Y$357,25,FALSE)</f>
        <v>0</v>
      </c>
      <c r="J183" s="5">
        <f t="shared" si="18"/>
        <v>118370.87997508983</v>
      </c>
      <c r="K183" s="5">
        <f t="shared" si="19"/>
        <v>0</v>
      </c>
      <c r="L183" s="5">
        <f t="shared" si="20"/>
        <v>77153.576625022659</v>
      </c>
      <c r="M183" s="5">
        <f t="shared" si="21"/>
        <v>0</v>
      </c>
      <c r="N183" s="5">
        <f t="shared" si="22"/>
        <v>0</v>
      </c>
      <c r="O183" s="5">
        <f t="shared" si="23"/>
        <v>195524.45660011249</v>
      </c>
      <c r="P183" s="1">
        <f t="shared" si="24"/>
        <v>55.621955999999997</v>
      </c>
      <c r="Q183" s="5">
        <f t="shared" si="25"/>
        <v>16116.752542585968</v>
      </c>
      <c r="R183" s="5">
        <f t="shared" si="26"/>
        <v>211641.20914269847</v>
      </c>
    </row>
    <row r="184" spans="1:18">
      <c r="A184" t="s">
        <v>480</v>
      </c>
      <c r="B184" t="s">
        <v>1932</v>
      </c>
      <c r="C184" t="s">
        <v>108</v>
      </c>
      <c r="D184" s="12" t="s">
        <v>807</v>
      </c>
      <c r="E184" s="1">
        <f>VLOOKUP(A184,'ADM Data'!$A$2:$Y$357,21,FALSE)</f>
        <v>19.983135999999998</v>
      </c>
      <c r="F184" s="1">
        <f>VLOOKUP(A184,'ADM Data'!$A$2:$Y$357,22,FALSE)</f>
        <v>8.8626229999999993</v>
      </c>
      <c r="G184" s="1">
        <f>VLOOKUP(A184,'ADM Data'!$A$2:$Y$357,23,FALSE)</f>
        <v>4.3519969999999999</v>
      </c>
      <c r="H184" s="1">
        <f>VLOOKUP(A184,'ADM Data'!$A$2:$Y$357,24,FALSE)</f>
        <v>0</v>
      </c>
      <c r="I184" s="1">
        <f>VLOOKUP(A184,'ADM Data'!$A$2:$Y$357,25,FALSE)</f>
        <v>0</v>
      </c>
      <c r="J184" s="5">
        <f t="shared" si="18"/>
        <v>122697.47937555135</v>
      </c>
      <c r="K184" s="5">
        <f t="shared" si="19"/>
        <v>51578.19357208904</v>
      </c>
      <c r="L184" s="5">
        <f t="shared" si="20"/>
        <v>9238.8568161943567</v>
      </c>
      <c r="M184" s="5">
        <f t="shared" si="21"/>
        <v>0</v>
      </c>
      <c r="N184" s="5">
        <f t="shared" si="22"/>
        <v>0</v>
      </c>
      <c r="O184" s="5">
        <f t="shared" si="23"/>
        <v>183514.52976383475</v>
      </c>
      <c r="P184" s="1">
        <f t="shared" si="24"/>
        <v>33.197755999999998</v>
      </c>
      <c r="Q184" s="5">
        <f t="shared" si="25"/>
        <v>9619.2233588683685</v>
      </c>
      <c r="R184" s="5">
        <f t="shared" si="26"/>
        <v>193133.75312270311</v>
      </c>
    </row>
    <row r="185" spans="1:18">
      <c r="A185" t="s">
        <v>482</v>
      </c>
      <c r="B185" t="s">
        <v>483</v>
      </c>
      <c r="C185" t="s">
        <v>93</v>
      </c>
      <c r="D185" s="12" t="s">
        <v>1070</v>
      </c>
      <c r="E185" s="1">
        <f>VLOOKUP(A185,'ADM Data'!$A$2:$Y$357,21,FALSE)</f>
        <v>11.440244</v>
      </c>
      <c r="F185" s="1">
        <f>VLOOKUP(A185,'ADM Data'!$A$2:$Y$357,22,FALSE)</f>
        <v>0</v>
      </c>
      <c r="G185" s="1">
        <f>VLOOKUP(A185,'ADM Data'!$A$2:$Y$357,23,FALSE)</f>
        <v>0</v>
      </c>
      <c r="H185" s="1">
        <f>VLOOKUP(A185,'ADM Data'!$A$2:$Y$357,24,FALSE)</f>
        <v>5.7201240000000002</v>
      </c>
      <c r="I185" s="1">
        <f>VLOOKUP(A185,'ADM Data'!$A$2:$Y$357,25,FALSE)</f>
        <v>0</v>
      </c>
      <c r="J185" s="5">
        <f t="shared" si="18"/>
        <v>70243.684586907446</v>
      </c>
      <c r="K185" s="5">
        <f t="shared" si="19"/>
        <v>0</v>
      </c>
      <c r="L185" s="5">
        <f t="shared" si="20"/>
        <v>0</v>
      </c>
      <c r="M185" s="5">
        <f t="shared" si="21"/>
        <v>10316.692434929042</v>
      </c>
      <c r="N185" s="5">
        <f t="shared" si="22"/>
        <v>0</v>
      </c>
      <c r="O185" s="5">
        <f t="shared" si="23"/>
        <v>80560.377021836495</v>
      </c>
      <c r="P185" s="1">
        <f t="shared" si="24"/>
        <v>17.160367999999998</v>
      </c>
      <c r="Q185" s="5">
        <f t="shared" si="25"/>
        <v>4972.3063424039037</v>
      </c>
      <c r="R185" s="5">
        <f t="shared" si="26"/>
        <v>85532.683364240394</v>
      </c>
    </row>
    <row r="186" spans="1:18">
      <c r="A186" t="s">
        <v>484</v>
      </c>
      <c r="B186" t="s">
        <v>485</v>
      </c>
      <c r="C186" t="s">
        <v>93</v>
      </c>
      <c r="D186" s="12" t="s">
        <v>1070</v>
      </c>
      <c r="E186" s="1">
        <f>VLOOKUP(A186,'ADM Data'!$A$2:$Y$357,21,FALSE)</f>
        <v>0</v>
      </c>
      <c r="F186" s="1">
        <f>VLOOKUP(A186,'ADM Data'!$A$2:$Y$357,22,FALSE)</f>
        <v>0</v>
      </c>
      <c r="G186" s="1">
        <f>VLOOKUP(A186,'ADM Data'!$A$2:$Y$357,23,FALSE)</f>
        <v>0</v>
      </c>
      <c r="H186" s="1">
        <f>VLOOKUP(A186,'ADM Data'!$A$2:$Y$357,24,FALSE)</f>
        <v>0</v>
      </c>
      <c r="I186" s="1">
        <f>VLOOKUP(A186,'ADM Data'!$A$2:$Y$357,25,FALSE)</f>
        <v>0</v>
      </c>
      <c r="J186" s="5">
        <f t="shared" si="18"/>
        <v>0</v>
      </c>
      <c r="K186" s="5">
        <f t="shared" si="19"/>
        <v>0</v>
      </c>
      <c r="L186" s="5">
        <f t="shared" si="20"/>
        <v>0</v>
      </c>
      <c r="M186" s="5">
        <f t="shared" si="21"/>
        <v>0</v>
      </c>
      <c r="N186" s="5">
        <f t="shared" si="22"/>
        <v>0</v>
      </c>
      <c r="O186" s="5">
        <f t="shared" si="23"/>
        <v>0</v>
      </c>
      <c r="P186" s="1">
        <f t="shared" si="24"/>
        <v>0</v>
      </c>
      <c r="Q186" s="5">
        <f t="shared" si="25"/>
        <v>0</v>
      </c>
      <c r="R186" s="5">
        <f t="shared" si="26"/>
        <v>0</v>
      </c>
    </row>
    <row r="187" spans="1:18">
      <c r="A187" t="s">
        <v>486</v>
      </c>
      <c r="B187" t="s">
        <v>487</v>
      </c>
      <c r="C187" t="s">
        <v>80</v>
      </c>
      <c r="D187" s="12" t="s">
        <v>1070</v>
      </c>
      <c r="E187" s="1">
        <f>VLOOKUP(A187,'ADM Data'!$A$2:$Y$357,21,FALSE)</f>
        <v>0</v>
      </c>
      <c r="F187" s="1">
        <f>VLOOKUP(A187,'ADM Data'!$A$2:$Y$357,22,FALSE)</f>
        <v>0</v>
      </c>
      <c r="G187" s="1">
        <f>VLOOKUP(A187,'ADM Data'!$A$2:$Y$357,23,FALSE)</f>
        <v>0</v>
      </c>
      <c r="H187" s="1">
        <f>VLOOKUP(A187,'ADM Data'!$A$2:$Y$357,24,FALSE)</f>
        <v>0</v>
      </c>
      <c r="I187" s="1">
        <f>VLOOKUP(A187,'ADM Data'!$A$2:$Y$357,25,FALSE)</f>
        <v>0</v>
      </c>
      <c r="J187" s="5">
        <f t="shared" si="18"/>
        <v>0</v>
      </c>
      <c r="K187" s="5">
        <f t="shared" si="19"/>
        <v>0</v>
      </c>
      <c r="L187" s="5">
        <f t="shared" si="20"/>
        <v>0</v>
      </c>
      <c r="M187" s="5">
        <f t="shared" si="21"/>
        <v>0</v>
      </c>
      <c r="N187" s="5">
        <f t="shared" si="22"/>
        <v>0</v>
      </c>
      <c r="O187" s="5">
        <f t="shared" si="23"/>
        <v>0</v>
      </c>
      <c r="P187" s="1">
        <f t="shared" si="24"/>
        <v>0</v>
      </c>
      <c r="Q187" s="5">
        <f t="shared" si="25"/>
        <v>0</v>
      </c>
      <c r="R187" s="5">
        <f t="shared" si="26"/>
        <v>0</v>
      </c>
    </row>
    <row r="188" spans="1:18">
      <c r="A188" t="s">
        <v>488</v>
      </c>
      <c r="B188" t="s">
        <v>1933</v>
      </c>
      <c r="C188" t="s">
        <v>190</v>
      </c>
      <c r="D188" s="12" t="s">
        <v>807</v>
      </c>
      <c r="E188" s="1">
        <f>VLOOKUP(A188,'ADM Data'!$A$2:$Y$357,21,FALSE)</f>
        <v>0</v>
      </c>
      <c r="F188" s="1">
        <f>VLOOKUP(A188,'ADM Data'!$A$2:$Y$357,22,FALSE)</f>
        <v>0</v>
      </c>
      <c r="G188" s="1">
        <f>VLOOKUP(A188,'ADM Data'!$A$2:$Y$357,23,FALSE)</f>
        <v>0</v>
      </c>
      <c r="H188" s="1">
        <f>VLOOKUP(A188,'ADM Data'!$A$2:$Y$357,24,FALSE)</f>
        <v>0</v>
      </c>
      <c r="I188" s="1">
        <f>VLOOKUP(A188,'ADM Data'!$A$2:$Y$357,25,FALSE)</f>
        <v>0</v>
      </c>
      <c r="J188" s="5">
        <f t="shared" si="18"/>
        <v>0</v>
      </c>
      <c r="K188" s="5">
        <f t="shared" si="19"/>
        <v>0</v>
      </c>
      <c r="L188" s="5">
        <f t="shared" si="20"/>
        <v>0</v>
      </c>
      <c r="M188" s="5">
        <f t="shared" si="21"/>
        <v>0</v>
      </c>
      <c r="N188" s="5">
        <f t="shared" si="22"/>
        <v>0</v>
      </c>
      <c r="O188" s="5">
        <f t="shared" si="23"/>
        <v>0</v>
      </c>
      <c r="P188" s="1">
        <f t="shared" si="24"/>
        <v>0</v>
      </c>
      <c r="Q188" s="5">
        <f t="shared" si="25"/>
        <v>0</v>
      </c>
      <c r="R188" s="5">
        <f t="shared" si="26"/>
        <v>0</v>
      </c>
    </row>
    <row r="189" spans="1:18">
      <c r="A189" t="s">
        <v>490</v>
      </c>
      <c r="B189" t="s">
        <v>1934</v>
      </c>
      <c r="C189" t="s">
        <v>492</v>
      </c>
      <c r="D189" s="12" t="s">
        <v>807</v>
      </c>
      <c r="E189" s="1">
        <f>VLOOKUP(A189,'ADM Data'!$A$2:$Y$357,21,FALSE)</f>
        <v>15.673776</v>
      </c>
      <c r="F189" s="1">
        <f>VLOOKUP(A189,'ADM Data'!$A$2:$Y$357,22,FALSE)</f>
        <v>3.2478609999999999</v>
      </c>
      <c r="G189" s="1">
        <f>VLOOKUP(A189,'ADM Data'!$A$2:$Y$357,23,FALSE)</f>
        <v>0</v>
      </c>
      <c r="H189" s="1">
        <f>VLOOKUP(A189,'ADM Data'!$A$2:$Y$357,24,FALSE)</f>
        <v>0</v>
      </c>
      <c r="I189" s="1">
        <f>VLOOKUP(A189,'ADM Data'!$A$2:$Y$357,25,FALSE)</f>
        <v>0</v>
      </c>
      <c r="J189" s="5">
        <f t="shared" si="18"/>
        <v>96237.788077757781</v>
      </c>
      <c r="K189" s="5">
        <f t="shared" si="19"/>
        <v>18901.718300918212</v>
      </c>
      <c r="L189" s="5">
        <f t="shared" si="20"/>
        <v>0</v>
      </c>
      <c r="M189" s="5">
        <f t="shared" si="21"/>
        <v>0</v>
      </c>
      <c r="N189" s="5">
        <f t="shared" si="22"/>
        <v>0</v>
      </c>
      <c r="O189" s="5">
        <f t="shared" si="23"/>
        <v>115139.50637867599</v>
      </c>
      <c r="P189" s="1">
        <f t="shared" si="24"/>
        <v>18.921637</v>
      </c>
      <c r="Q189" s="5">
        <f t="shared" si="25"/>
        <v>5482.6432430682371</v>
      </c>
      <c r="R189" s="5">
        <f t="shared" si="26"/>
        <v>120622.14962174422</v>
      </c>
    </row>
    <row r="190" spans="1:18">
      <c r="A190" t="s">
        <v>493</v>
      </c>
      <c r="B190" t="s">
        <v>1935</v>
      </c>
      <c r="C190" t="s">
        <v>101</v>
      </c>
      <c r="D190" s="12" t="s">
        <v>1070</v>
      </c>
      <c r="E190" s="1">
        <f>VLOOKUP(A190,'ADM Data'!$A$2:$Y$357,21,FALSE)</f>
        <v>0</v>
      </c>
      <c r="F190" s="1">
        <f>VLOOKUP(A190,'ADM Data'!$A$2:$Y$357,22,FALSE)</f>
        <v>0</v>
      </c>
      <c r="G190" s="1">
        <f>VLOOKUP(A190,'ADM Data'!$A$2:$Y$357,23,FALSE)</f>
        <v>33.816034999999999</v>
      </c>
      <c r="H190" s="1">
        <f>VLOOKUP(A190,'ADM Data'!$A$2:$Y$357,24,FALSE)</f>
        <v>0</v>
      </c>
      <c r="I190" s="1">
        <f>VLOOKUP(A190,'ADM Data'!$A$2:$Y$357,25,FALSE)</f>
        <v>0</v>
      </c>
      <c r="J190" s="5">
        <f t="shared" si="18"/>
        <v>0</v>
      </c>
      <c r="K190" s="5">
        <f t="shared" si="19"/>
        <v>0</v>
      </c>
      <c r="L190" s="5">
        <f t="shared" si="20"/>
        <v>71788.079232687189</v>
      </c>
      <c r="M190" s="5">
        <f t="shared" si="21"/>
        <v>0</v>
      </c>
      <c r="N190" s="5">
        <f t="shared" si="22"/>
        <v>0</v>
      </c>
      <c r="O190" s="5">
        <f t="shared" si="23"/>
        <v>71788.079232687189</v>
      </c>
      <c r="P190" s="1">
        <f t="shared" si="24"/>
        <v>33.816034999999999</v>
      </c>
      <c r="Q190" s="5">
        <f t="shared" si="25"/>
        <v>9798.3729314809807</v>
      </c>
      <c r="R190" s="5">
        <f t="shared" si="26"/>
        <v>81586.452164168164</v>
      </c>
    </row>
    <row r="191" spans="1:18">
      <c r="A191" t="s">
        <v>495</v>
      </c>
      <c r="B191" t="s">
        <v>496</v>
      </c>
      <c r="C191" t="s">
        <v>93</v>
      </c>
      <c r="D191" s="12" t="s">
        <v>1070</v>
      </c>
      <c r="E191" s="1">
        <f>VLOOKUP(A191,'ADM Data'!$A$2:$Y$357,21,FALSE)</f>
        <v>0</v>
      </c>
      <c r="F191" s="1">
        <f>VLOOKUP(A191,'ADM Data'!$A$2:$Y$357,22,FALSE)</f>
        <v>0</v>
      </c>
      <c r="G191" s="1">
        <f>VLOOKUP(A191,'ADM Data'!$A$2:$Y$357,23,FALSE)</f>
        <v>29.933813000000001</v>
      </c>
      <c r="H191" s="1">
        <f>VLOOKUP(A191,'ADM Data'!$A$2:$Y$357,24,FALSE)</f>
        <v>0</v>
      </c>
      <c r="I191" s="1">
        <f>VLOOKUP(A191,'ADM Data'!$A$2:$Y$357,25,FALSE)</f>
        <v>0</v>
      </c>
      <c r="J191" s="5">
        <f t="shared" si="18"/>
        <v>0</v>
      </c>
      <c r="K191" s="5">
        <f t="shared" si="19"/>
        <v>0</v>
      </c>
      <c r="L191" s="5">
        <f t="shared" si="20"/>
        <v>63546.508021429538</v>
      </c>
      <c r="M191" s="5">
        <f t="shared" si="21"/>
        <v>0</v>
      </c>
      <c r="N191" s="5">
        <f t="shared" si="22"/>
        <v>0</v>
      </c>
      <c r="O191" s="5">
        <f t="shared" si="23"/>
        <v>63546.508021429538</v>
      </c>
      <c r="P191" s="1">
        <f t="shared" si="24"/>
        <v>29.933813000000001</v>
      </c>
      <c r="Q191" s="5">
        <f t="shared" si="25"/>
        <v>8673.4788107243658</v>
      </c>
      <c r="R191" s="5">
        <f t="shared" si="26"/>
        <v>72219.986832153896</v>
      </c>
    </row>
    <row r="192" spans="1:18">
      <c r="A192" t="s">
        <v>497</v>
      </c>
      <c r="B192" t="s">
        <v>1936</v>
      </c>
      <c r="C192" t="s">
        <v>80</v>
      </c>
      <c r="D192" s="12" t="s">
        <v>1070</v>
      </c>
      <c r="E192" s="1">
        <f>VLOOKUP(A192,'ADM Data'!$A$2:$Y$357,21,FALSE)</f>
        <v>0</v>
      </c>
      <c r="F192" s="1">
        <f>VLOOKUP(A192,'ADM Data'!$A$2:$Y$357,22,FALSE)</f>
        <v>0</v>
      </c>
      <c r="G192" s="1">
        <f>VLOOKUP(A192,'ADM Data'!$A$2:$Y$357,23,FALSE)</f>
        <v>7.1580859999999999</v>
      </c>
      <c r="H192" s="1">
        <f>VLOOKUP(A192,'ADM Data'!$A$2:$Y$357,24,FALSE)</f>
        <v>0</v>
      </c>
      <c r="I192" s="1">
        <f>VLOOKUP(A192,'ADM Data'!$A$2:$Y$357,25,FALSE)</f>
        <v>0</v>
      </c>
      <c r="J192" s="5">
        <f t="shared" si="18"/>
        <v>0</v>
      </c>
      <c r="K192" s="5">
        <f t="shared" si="19"/>
        <v>0</v>
      </c>
      <c r="L192" s="5">
        <f t="shared" si="20"/>
        <v>15195.90469203113</v>
      </c>
      <c r="M192" s="5">
        <f t="shared" si="21"/>
        <v>0</v>
      </c>
      <c r="N192" s="5">
        <f t="shared" si="22"/>
        <v>0</v>
      </c>
      <c r="O192" s="5">
        <f t="shared" si="23"/>
        <v>15195.90469203113</v>
      </c>
      <c r="P192" s="1">
        <f t="shared" si="24"/>
        <v>7.1580859999999999</v>
      </c>
      <c r="Q192" s="5">
        <f t="shared" si="25"/>
        <v>2074.092840973608</v>
      </c>
      <c r="R192" s="5">
        <f t="shared" si="26"/>
        <v>17269.997533004738</v>
      </c>
    </row>
    <row r="193" spans="1:18">
      <c r="A193" t="s">
        <v>499</v>
      </c>
      <c r="B193" t="s">
        <v>1937</v>
      </c>
      <c r="C193" t="s">
        <v>101</v>
      </c>
      <c r="D193" s="12" t="s">
        <v>1070</v>
      </c>
      <c r="E193" s="1">
        <f>VLOOKUP(A193,'ADM Data'!$A$2:$Y$357,21,FALSE)</f>
        <v>0</v>
      </c>
      <c r="F193" s="1">
        <f>VLOOKUP(A193,'ADM Data'!$A$2:$Y$357,22,FALSE)</f>
        <v>0</v>
      </c>
      <c r="G193" s="1">
        <f>VLOOKUP(A193,'ADM Data'!$A$2:$Y$357,23,FALSE)</f>
        <v>0</v>
      </c>
      <c r="H193" s="1">
        <f>VLOOKUP(A193,'ADM Data'!$A$2:$Y$357,24,FALSE)</f>
        <v>0</v>
      </c>
      <c r="I193" s="1">
        <f>VLOOKUP(A193,'ADM Data'!$A$2:$Y$357,25,FALSE)</f>
        <v>0</v>
      </c>
      <c r="J193" s="5">
        <f t="shared" si="18"/>
        <v>0</v>
      </c>
      <c r="K193" s="5">
        <f t="shared" si="19"/>
        <v>0</v>
      </c>
      <c r="L193" s="5">
        <f t="shared" si="20"/>
        <v>0</v>
      </c>
      <c r="M193" s="5">
        <f t="shared" si="21"/>
        <v>0</v>
      </c>
      <c r="N193" s="5">
        <f t="shared" si="22"/>
        <v>0</v>
      </c>
      <c r="O193" s="5">
        <f t="shared" si="23"/>
        <v>0</v>
      </c>
      <c r="P193" s="1">
        <f t="shared" si="24"/>
        <v>0</v>
      </c>
      <c r="Q193" s="5">
        <f t="shared" si="25"/>
        <v>0</v>
      </c>
      <c r="R193" s="5">
        <f t="shared" si="26"/>
        <v>0</v>
      </c>
    </row>
    <row r="194" spans="1:18">
      <c r="A194" t="s">
        <v>501</v>
      </c>
      <c r="B194" t="s">
        <v>2803</v>
      </c>
      <c r="C194" t="s">
        <v>72</v>
      </c>
      <c r="D194" s="12" t="s">
        <v>1070</v>
      </c>
      <c r="E194" s="1">
        <f>VLOOKUP(A194,'ADM Data'!$A$2:$Y$357,21,FALSE)</f>
        <v>0</v>
      </c>
      <c r="F194" s="1">
        <f>VLOOKUP(A194,'ADM Data'!$A$2:$Y$357,22,FALSE)</f>
        <v>0</v>
      </c>
      <c r="G194" s="1">
        <f>VLOOKUP(A194,'ADM Data'!$A$2:$Y$357,23,FALSE)</f>
        <v>0</v>
      </c>
      <c r="H194" s="1">
        <f>VLOOKUP(A194,'ADM Data'!$A$2:$Y$357,24,FALSE)</f>
        <v>0</v>
      </c>
      <c r="I194" s="1">
        <f>VLOOKUP(A194,'ADM Data'!$A$2:$Y$357,25,FALSE)</f>
        <v>0</v>
      </c>
      <c r="J194" s="5">
        <f t="shared" si="18"/>
        <v>0</v>
      </c>
      <c r="K194" s="5">
        <f t="shared" si="19"/>
        <v>0</v>
      </c>
      <c r="L194" s="5">
        <f t="shared" si="20"/>
        <v>0</v>
      </c>
      <c r="M194" s="5">
        <f t="shared" si="21"/>
        <v>0</v>
      </c>
      <c r="N194" s="5">
        <f t="shared" si="22"/>
        <v>0</v>
      </c>
      <c r="O194" s="5">
        <f t="shared" si="23"/>
        <v>0</v>
      </c>
      <c r="P194" s="1">
        <f t="shared" si="24"/>
        <v>0</v>
      </c>
      <c r="Q194" s="5">
        <f t="shared" si="25"/>
        <v>0</v>
      </c>
      <c r="R194" s="5">
        <f t="shared" si="26"/>
        <v>0</v>
      </c>
    </row>
    <row r="195" spans="1:18">
      <c r="A195" t="s">
        <v>506</v>
      </c>
      <c r="B195" t="s">
        <v>1940</v>
      </c>
      <c r="C195" t="s">
        <v>80</v>
      </c>
      <c r="D195" s="12" t="s">
        <v>1070</v>
      </c>
      <c r="E195" s="1">
        <f>VLOOKUP(A195,'ADM Data'!$A$2:$Y$357,21,FALSE)</f>
        <v>0</v>
      </c>
      <c r="F195" s="1">
        <f>VLOOKUP(A195,'ADM Data'!$A$2:$Y$357,22,FALSE)</f>
        <v>0</v>
      </c>
      <c r="G195" s="1">
        <f>VLOOKUP(A195,'ADM Data'!$A$2:$Y$357,23,FALSE)</f>
        <v>0</v>
      </c>
      <c r="H195" s="1">
        <f>VLOOKUP(A195,'ADM Data'!$A$2:$Y$357,24,FALSE)</f>
        <v>0</v>
      </c>
      <c r="I195" s="1">
        <f>VLOOKUP(A195,'ADM Data'!$A$2:$Y$357,25,FALSE)</f>
        <v>0</v>
      </c>
      <c r="J195" s="5">
        <f t="shared" si="18"/>
        <v>0</v>
      </c>
      <c r="K195" s="5">
        <f t="shared" si="19"/>
        <v>0</v>
      </c>
      <c r="L195" s="5">
        <f t="shared" si="20"/>
        <v>0</v>
      </c>
      <c r="M195" s="5">
        <f t="shared" si="21"/>
        <v>0</v>
      </c>
      <c r="N195" s="5">
        <f t="shared" si="22"/>
        <v>0</v>
      </c>
      <c r="O195" s="5">
        <f t="shared" si="23"/>
        <v>0</v>
      </c>
      <c r="P195" s="1">
        <f t="shared" si="24"/>
        <v>0</v>
      </c>
      <c r="Q195" s="5">
        <f t="shared" si="25"/>
        <v>0</v>
      </c>
      <c r="R195" s="5">
        <f t="shared" si="26"/>
        <v>0</v>
      </c>
    </row>
    <row r="196" spans="1:18">
      <c r="A196" t="s">
        <v>508</v>
      </c>
      <c r="B196" t="s">
        <v>1941</v>
      </c>
      <c r="C196" t="s">
        <v>93</v>
      </c>
      <c r="D196" s="12" t="s">
        <v>1070</v>
      </c>
      <c r="E196" s="1">
        <f>VLOOKUP(A196,'ADM Data'!$A$2:$Y$357,21,FALSE)</f>
        <v>0</v>
      </c>
      <c r="F196" s="1">
        <f>VLOOKUP(A196,'ADM Data'!$A$2:$Y$357,22,FALSE)</f>
        <v>0</v>
      </c>
      <c r="G196" s="1">
        <f>VLOOKUP(A196,'ADM Data'!$A$2:$Y$357,23,FALSE)</f>
        <v>0</v>
      </c>
      <c r="H196" s="1">
        <f>VLOOKUP(A196,'ADM Data'!$A$2:$Y$357,24,FALSE)</f>
        <v>0</v>
      </c>
      <c r="I196" s="1">
        <f>VLOOKUP(A196,'ADM Data'!$A$2:$Y$357,25,FALSE)</f>
        <v>0</v>
      </c>
      <c r="J196" s="5">
        <f t="shared" si="18"/>
        <v>0</v>
      </c>
      <c r="K196" s="5">
        <f t="shared" si="19"/>
        <v>0</v>
      </c>
      <c r="L196" s="5">
        <f t="shared" si="20"/>
        <v>0</v>
      </c>
      <c r="M196" s="5">
        <f t="shared" si="21"/>
        <v>0</v>
      </c>
      <c r="N196" s="5">
        <f t="shared" si="22"/>
        <v>0</v>
      </c>
      <c r="O196" s="5">
        <f t="shared" si="23"/>
        <v>0</v>
      </c>
      <c r="P196" s="1">
        <f t="shared" si="24"/>
        <v>0</v>
      </c>
      <c r="Q196" s="5">
        <f t="shared" si="25"/>
        <v>0</v>
      </c>
      <c r="R196" s="5">
        <f t="shared" si="26"/>
        <v>0</v>
      </c>
    </row>
    <row r="197" spans="1:18">
      <c r="A197" t="s">
        <v>510</v>
      </c>
      <c r="B197" t="s">
        <v>511</v>
      </c>
      <c r="C197" t="s">
        <v>80</v>
      </c>
      <c r="D197" s="12" t="s">
        <v>1070</v>
      </c>
      <c r="E197" s="1">
        <f>VLOOKUP(A197,'ADM Data'!$A$2:$Y$357,21,FALSE)</f>
        <v>0</v>
      </c>
      <c r="F197" s="1">
        <f>VLOOKUP(A197,'ADM Data'!$A$2:$Y$357,22,FALSE)</f>
        <v>0</v>
      </c>
      <c r="G197" s="1">
        <f>VLOOKUP(A197,'ADM Data'!$A$2:$Y$357,23,FALSE)</f>
        <v>0</v>
      </c>
      <c r="H197" s="1">
        <f>VLOOKUP(A197,'ADM Data'!$A$2:$Y$357,24,FALSE)</f>
        <v>0</v>
      </c>
      <c r="I197" s="1">
        <f>VLOOKUP(A197,'ADM Data'!$A$2:$Y$357,25,FALSE)</f>
        <v>0</v>
      </c>
      <c r="J197" s="5">
        <f t="shared" ref="J197:J260" si="27">E197*$I$2*$G$1</f>
        <v>0</v>
      </c>
      <c r="K197" s="5">
        <f t="shared" ref="K197:K260" si="28">F197*$J$2*$G$1</f>
        <v>0</v>
      </c>
      <c r="L197" s="5">
        <f t="shared" ref="L197:L260" si="29">G197*$K$2*$G$1</f>
        <v>0</v>
      </c>
      <c r="M197" s="5">
        <f t="shared" ref="M197:M260" si="30">H197*$L$2*$G$1</f>
        <v>0</v>
      </c>
      <c r="N197" s="5">
        <f t="shared" ref="N197:N260" si="31">I197*$M$2*$G$1</f>
        <v>0</v>
      </c>
      <c r="O197" s="5">
        <f t="shared" ref="O197:O260" si="32">J197+K197+L197+M197+N197</f>
        <v>0</v>
      </c>
      <c r="P197" s="1">
        <f t="shared" ref="P197:P260" si="33">E197+F197+G197+H197+I197</f>
        <v>0</v>
      </c>
      <c r="Q197" s="5">
        <f t="shared" ref="Q197:Q260" si="34">P197*$O$2*$G$1</f>
        <v>0</v>
      </c>
      <c r="R197" s="5">
        <f t="shared" ref="R197:R260" si="35">O197+Q197</f>
        <v>0</v>
      </c>
    </row>
    <row r="198" spans="1:18">
      <c r="A198" t="s">
        <v>512</v>
      </c>
      <c r="B198" t="s">
        <v>1942</v>
      </c>
      <c r="C198" t="s">
        <v>93</v>
      </c>
      <c r="D198" s="12" t="s">
        <v>1070</v>
      </c>
      <c r="E198" s="1">
        <f>VLOOKUP(A198,'ADM Data'!$A$2:$Y$357,21,FALSE)</f>
        <v>0</v>
      </c>
      <c r="F198" s="1">
        <f>VLOOKUP(A198,'ADM Data'!$A$2:$Y$357,22,FALSE)</f>
        <v>0</v>
      </c>
      <c r="G198" s="1">
        <f>VLOOKUP(A198,'ADM Data'!$A$2:$Y$357,23,FALSE)</f>
        <v>0</v>
      </c>
      <c r="H198" s="1">
        <f>VLOOKUP(A198,'ADM Data'!$A$2:$Y$357,24,FALSE)</f>
        <v>0</v>
      </c>
      <c r="I198" s="1">
        <f>VLOOKUP(A198,'ADM Data'!$A$2:$Y$357,25,FALSE)</f>
        <v>0</v>
      </c>
      <c r="J198" s="5">
        <f t="shared" si="27"/>
        <v>0</v>
      </c>
      <c r="K198" s="5">
        <f t="shared" si="28"/>
        <v>0</v>
      </c>
      <c r="L198" s="5">
        <f t="shared" si="29"/>
        <v>0</v>
      </c>
      <c r="M198" s="5">
        <f t="shared" si="30"/>
        <v>0</v>
      </c>
      <c r="N198" s="5">
        <f t="shared" si="31"/>
        <v>0</v>
      </c>
      <c r="O198" s="5">
        <f t="shared" si="32"/>
        <v>0</v>
      </c>
      <c r="P198" s="1">
        <f t="shared" si="33"/>
        <v>0</v>
      </c>
      <c r="Q198" s="5">
        <f t="shared" si="34"/>
        <v>0</v>
      </c>
      <c r="R198" s="5">
        <f t="shared" si="35"/>
        <v>0</v>
      </c>
    </row>
    <row r="199" spans="1:18">
      <c r="A199" t="s">
        <v>514</v>
      </c>
      <c r="B199" t="s">
        <v>515</v>
      </c>
      <c r="C199" t="s">
        <v>93</v>
      </c>
      <c r="D199" s="12" t="s">
        <v>1070</v>
      </c>
      <c r="E199" s="1">
        <f>VLOOKUP(A199,'ADM Data'!$A$2:$Y$357,21,FALSE)</f>
        <v>0</v>
      </c>
      <c r="F199" s="1">
        <f>VLOOKUP(A199,'ADM Data'!$A$2:$Y$357,22,FALSE)</f>
        <v>0</v>
      </c>
      <c r="G199" s="1">
        <f>VLOOKUP(A199,'ADM Data'!$A$2:$Y$357,23,FALSE)</f>
        <v>0</v>
      </c>
      <c r="H199" s="1">
        <f>VLOOKUP(A199,'ADM Data'!$A$2:$Y$357,24,FALSE)</f>
        <v>0</v>
      </c>
      <c r="I199" s="1">
        <f>VLOOKUP(A199,'ADM Data'!$A$2:$Y$357,25,FALSE)</f>
        <v>0</v>
      </c>
      <c r="J199" s="5">
        <f t="shared" si="27"/>
        <v>0</v>
      </c>
      <c r="K199" s="5">
        <f t="shared" si="28"/>
        <v>0</v>
      </c>
      <c r="L199" s="5">
        <f t="shared" si="29"/>
        <v>0</v>
      </c>
      <c r="M199" s="5">
        <f t="shared" si="30"/>
        <v>0</v>
      </c>
      <c r="N199" s="5">
        <f t="shared" si="31"/>
        <v>0</v>
      </c>
      <c r="O199" s="5">
        <f t="shared" si="32"/>
        <v>0</v>
      </c>
      <c r="P199" s="1">
        <f t="shared" si="33"/>
        <v>0</v>
      </c>
      <c r="Q199" s="5">
        <f t="shared" si="34"/>
        <v>0</v>
      </c>
      <c r="R199" s="5">
        <f t="shared" si="35"/>
        <v>0</v>
      </c>
    </row>
    <row r="200" spans="1:18">
      <c r="A200" t="s">
        <v>516</v>
      </c>
      <c r="B200" t="s">
        <v>517</v>
      </c>
      <c r="C200" t="s">
        <v>80</v>
      </c>
      <c r="D200" s="12" t="s">
        <v>1070</v>
      </c>
      <c r="E200" s="1">
        <f>VLOOKUP(A200,'ADM Data'!$A$2:$Y$357,21,FALSE)</f>
        <v>0</v>
      </c>
      <c r="F200" s="1">
        <f>VLOOKUP(A200,'ADM Data'!$A$2:$Y$357,22,FALSE)</f>
        <v>0</v>
      </c>
      <c r="G200" s="1">
        <f>VLOOKUP(A200,'ADM Data'!$A$2:$Y$357,23,FALSE)</f>
        <v>0</v>
      </c>
      <c r="H200" s="1">
        <f>VLOOKUP(A200,'ADM Data'!$A$2:$Y$357,24,FALSE)</f>
        <v>0</v>
      </c>
      <c r="I200" s="1">
        <f>VLOOKUP(A200,'ADM Data'!$A$2:$Y$357,25,FALSE)</f>
        <v>0</v>
      </c>
      <c r="J200" s="5">
        <f t="shared" si="27"/>
        <v>0</v>
      </c>
      <c r="K200" s="5">
        <f t="shared" si="28"/>
        <v>0</v>
      </c>
      <c r="L200" s="5">
        <f t="shared" si="29"/>
        <v>0</v>
      </c>
      <c r="M200" s="5">
        <f t="shared" si="30"/>
        <v>0</v>
      </c>
      <c r="N200" s="5">
        <f t="shared" si="31"/>
        <v>0</v>
      </c>
      <c r="O200" s="5">
        <f t="shared" si="32"/>
        <v>0</v>
      </c>
      <c r="P200" s="1">
        <f t="shared" si="33"/>
        <v>0</v>
      </c>
      <c r="Q200" s="5">
        <f t="shared" si="34"/>
        <v>0</v>
      </c>
      <c r="R200" s="5">
        <f t="shared" si="35"/>
        <v>0</v>
      </c>
    </row>
    <row r="201" spans="1:18">
      <c r="A201" t="s">
        <v>520</v>
      </c>
      <c r="B201" t="s">
        <v>521</v>
      </c>
      <c r="C201" t="s">
        <v>72</v>
      </c>
      <c r="D201" s="12" t="s">
        <v>1070</v>
      </c>
      <c r="E201" s="1">
        <f>VLOOKUP(A201,'ADM Data'!$A$2:$Y$357,21,FALSE)</f>
        <v>279.655148</v>
      </c>
      <c r="F201" s="1">
        <f>VLOOKUP(A201,'ADM Data'!$A$2:$Y$357,22,FALSE)</f>
        <v>0</v>
      </c>
      <c r="G201" s="1">
        <f>VLOOKUP(A201,'ADM Data'!$A$2:$Y$357,23,FALSE)</f>
        <v>35.969188000000003</v>
      </c>
      <c r="H201" s="1">
        <f>VLOOKUP(A201,'ADM Data'!$A$2:$Y$357,24,FALSE)</f>
        <v>0</v>
      </c>
      <c r="I201" s="1">
        <f>VLOOKUP(A201,'ADM Data'!$A$2:$Y$357,25,FALSE)</f>
        <v>0</v>
      </c>
      <c r="J201" s="5">
        <f t="shared" si="27"/>
        <v>1717096.9438428867</v>
      </c>
      <c r="K201" s="5">
        <f t="shared" si="28"/>
        <v>0</v>
      </c>
      <c r="L201" s="5">
        <f t="shared" si="29"/>
        <v>76359.008916315041</v>
      </c>
      <c r="M201" s="5">
        <f t="shared" si="30"/>
        <v>0</v>
      </c>
      <c r="N201" s="5">
        <f t="shared" si="31"/>
        <v>0</v>
      </c>
      <c r="O201" s="5">
        <f t="shared" si="32"/>
        <v>1793455.9527592016</v>
      </c>
      <c r="P201" s="1">
        <f t="shared" si="33"/>
        <v>315.62433599999997</v>
      </c>
      <c r="Q201" s="5">
        <f t="shared" si="34"/>
        <v>91453.801440028605</v>
      </c>
      <c r="R201" s="5">
        <f t="shared" si="35"/>
        <v>1884909.7541992303</v>
      </c>
    </row>
    <row r="202" spans="1:18">
      <c r="A202" t="s">
        <v>522</v>
      </c>
      <c r="B202" t="s">
        <v>523</v>
      </c>
      <c r="C202" t="s">
        <v>75</v>
      </c>
      <c r="D202" s="12" t="s">
        <v>1070</v>
      </c>
      <c r="E202" s="1">
        <f>VLOOKUP(A202,'ADM Data'!$A$2:$Y$357,21,FALSE)</f>
        <v>0</v>
      </c>
      <c r="F202" s="1">
        <f>VLOOKUP(A202,'ADM Data'!$A$2:$Y$357,22,FALSE)</f>
        <v>0</v>
      </c>
      <c r="G202" s="1">
        <f>VLOOKUP(A202,'ADM Data'!$A$2:$Y$357,23,FALSE)</f>
        <v>27.781865</v>
      </c>
      <c r="H202" s="1">
        <f>VLOOKUP(A202,'ADM Data'!$A$2:$Y$357,24,FALSE)</f>
        <v>0</v>
      </c>
      <c r="I202" s="1">
        <f>VLOOKUP(A202,'ADM Data'!$A$2:$Y$357,25,FALSE)</f>
        <v>0</v>
      </c>
      <c r="J202" s="5">
        <f t="shared" si="27"/>
        <v>0</v>
      </c>
      <c r="K202" s="5">
        <f t="shared" si="28"/>
        <v>0</v>
      </c>
      <c r="L202" s="5">
        <f t="shared" si="29"/>
        <v>58978.136432962034</v>
      </c>
      <c r="M202" s="5">
        <f t="shared" si="30"/>
        <v>0</v>
      </c>
      <c r="N202" s="5">
        <f t="shared" si="31"/>
        <v>0</v>
      </c>
      <c r="O202" s="5">
        <f t="shared" si="32"/>
        <v>58978.136432962034</v>
      </c>
      <c r="P202" s="1">
        <f t="shared" si="33"/>
        <v>27.781865</v>
      </c>
      <c r="Q202" s="5">
        <f t="shared" si="34"/>
        <v>8049.9406273402201</v>
      </c>
      <c r="R202" s="5">
        <f t="shared" si="35"/>
        <v>67028.077060302254</v>
      </c>
    </row>
    <row r="203" spans="1:18">
      <c r="A203" t="s">
        <v>527</v>
      </c>
      <c r="B203" t="s">
        <v>2804</v>
      </c>
      <c r="C203" t="s">
        <v>75</v>
      </c>
      <c r="D203" s="12" t="s">
        <v>1070</v>
      </c>
      <c r="E203" s="1">
        <f>VLOOKUP(A203,'ADM Data'!$A$2:$Y$357,21,FALSE)</f>
        <v>0</v>
      </c>
      <c r="F203" s="1">
        <f>VLOOKUP(A203,'ADM Data'!$A$2:$Y$357,22,FALSE)</f>
        <v>0</v>
      </c>
      <c r="G203" s="1">
        <f>VLOOKUP(A203,'ADM Data'!$A$2:$Y$357,23,FALSE)</f>
        <v>0</v>
      </c>
      <c r="H203" s="1">
        <f>VLOOKUP(A203,'ADM Data'!$A$2:$Y$357,24,FALSE)</f>
        <v>0</v>
      </c>
      <c r="I203" s="1">
        <f>VLOOKUP(A203,'ADM Data'!$A$2:$Y$357,25,FALSE)</f>
        <v>0</v>
      </c>
      <c r="J203" s="5">
        <f t="shared" si="27"/>
        <v>0</v>
      </c>
      <c r="K203" s="5">
        <f t="shared" si="28"/>
        <v>0</v>
      </c>
      <c r="L203" s="5">
        <f t="shared" si="29"/>
        <v>0</v>
      </c>
      <c r="M203" s="5">
        <f t="shared" si="30"/>
        <v>0</v>
      </c>
      <c r="N203" s="5">
        <f t="shared" si="31"/>
        <v>0</v>
      </c>
      <c r="O203" s="5">
        <f t="shared" si="32"/>
        <v>0</v>
      </c>
      <c r="P203" s="1">
        <f t="shared" si="33"/>
        <v>0</v>
      </c>
      <c r="Q203" s="5">
        <f t="shared" si="34"/>
        <v>0</v>
      </c>
      <c r="R203" s="5">
        <f t="shared" si="35"/>
        <v>0</v>
      </c>
    </row>
    <row r="204" spans="1:18">
      <c r="A204" t="s">
        <v>529</v>
      </c>
      <c r="B204" t="s">
        <v>1945</v>
      </c>
      <c r="C204" t="s">
        <v>93</v>
      </c>
      <c r="D204" s="12" t="s">
        <v>1823</v>
      </c>
      <c r="E204" s="1">
        <f>VLOOKUP(A204,'ADM Data'!$A$2:$Y$357,21,FALSE)</f>
        <v>2.006157</v>
      </c>
      <c r="F204" s="1">
        <f>VLOOKUP(A204,'ADM Data'!$A$2:$Y$357,22,FALSE)</f>
        <v>0</v>
      </c>
      <c r="G204" s="1">
        <f>VLOOKUP(A204,'ADM Data'!$A$2:$Y$357,23,FALSE)</f>
        <v>0</v>
      </c>
      <c r="H204" s="1">
        <f>VLOOKUP(A204,'ADM Data'!$A$2:$Y$357,24,FALSE)</f>
        <v>0</v>
      </c>
      <c r="I204" s="1">
        <f>VLOOKUP(A204,'ADM Data'!$A$2:$Y$357,25,FALSE)</f>
        <v>0</v>
      </c>
      <c r="J204" s="5">
        <f t="shared" si="27"/>
        <v>12317.906815607821</v>
      </c>
      <c r="K204" s="5">
        <f t="shared" si="28"/>
        <v>0</v>
      </c>
      <c r="L204" s="5">
        <f t="shared" si="29"/>
        <v>0</v>
      </c>
      <c r="M204" s="5">
        <f t="shared" si="30"/>
        <v>0</v>
      </c>
      <c r="N204" s="5">
        <f t="shared" si="31"/>
        <v>0</v>
      </c>
      <c r="O204" s="5">
        <f t="shared" si="32"/>
        <v>12317.906815607821</v>
      </c>
      <c r="P204" s="1">
        <f t="shared" si="33"/>
        <v>2.006157</v>
      </c>
      <c r="Q204" s="5">
        <f t="shared" si="34"/>
        <v>581.29447893879603</v>
      </c>
      <c r="R204" s="5">
        <f t="shared" si="35"/>
        <v>12899.201294546618</v>
      </c>
    </row>
    <row r="205" spans="1:18">
      <c r="A205" t="s">
        <v>531</v>
      </c>
      <c r="B205" t="s">
        <v>532</v>
      </c>
      <c r="C205" t="s">
        <v>72</v>
      </c>
      <c r="D205" s="12" t="s">
        <v>1070</v>
      </c>
      <c r="E205" s="1">
        <f>VLOOKUP(A205,'ADM Data'!$A$2:$Y$357,21,FALSE)</f>
        <v>0</v>
      </c>
      <c r="F205" s="1">
        <f>VLOOKUP(A205,'ADM Data'!$A$2:$Y$357,22,FALSE)</f>
        <v>0</v>
      </c>
      <c r="G205" s="1">
        <f>VLOOKUP(A205,'ADM Data'!$A$2:$Y$357,23,FALSE)</f>
        <v>0</v>
      </c>
      <c r="H205" s="1">
        <f>VLOOKUP(A205,'ADM Data'!$A$2:$Y$357,24,FALSE)</f>
        <v>0</v>
      </c>
      <c r="I205" s="1">
        <f>VLOOKUP(A205,'ADM Data'!$A$2:$Y$357,25,FALSE)</f>
        <v>0</v>
      </c>
      <c r="J205" s="5">
        <f t="shared" si="27"/>
        <v>0</v>
      </c>
      <c r="K205" s="5">
        <f t="shared" si="28"/>
        <v>0</v>
      </c>
      <c r="L205" s="5">
        <f t="shared" si="29"/>
        <v>0</v>
      </c>
      <c r="M205" s="5">
        <f t="shared" si="30"/>
        <v>0</v>
      </c>
      <c r="N205" s="5">
        <f t="shared" si="31"/>
        <v>0</v>
      </c>
      <c r="O205" s="5">
        <f t="shared" si="32"/>
        <v>0</v>
      </c>
      <c r="P205" s="1">
        <f t="shared" si="33"/>
        <v>0</v>
      </c>
      <c r="Q205" s="5">
        <f t="shared" si="34"/>
        <v>0</v>
      </c>
      <c r="R205" s="5">
        <f t="shared" si="35"/>
        <v>0</v>
      </c>
    </row>
    <row r="206" spans="1:18">
      <c r="A206" t="s">
        <v>533</v>
      </c>
      <c r="B206" t="s">
        <v>1946</v>
      </c>
      <c r="C206" t="s">
        <v>125</v>
      </c>
      <c r="D206" s="12" t="s">
        <v>1070</v>
      </c>
      <c r="E206" s="1">
        <f>VLOOKUP(A206,'ADM Data'!$A$2:$Y$357,21,FALSE)</f>
        <v>0</v>
      </c>
      <c r="F206" s="1">
        <f>VLOOKUP(A206,'ADM Data'!$A$2:$Y$357,22,FALSE)</f>
        <v>0</v>
      </c>
      <c r="G206" s="1">
        <f>VLOOKUP(A206,'ADM Data'!$A$2:$Y$357,23,FALSE)</f>
        <v>0</v>
      </c>
      <c r="H206" s="1">
        <f>VLOOKUP(A206,'ADM Data'!$A$2:$Y$357,24,FALSE)</f>
        <v>0</v>
      </c>
      <c r="I206" s="1">
        <f>VLOOKUP(A206,'ADM Data'!$A$2:$Y$357,25,FALSE)</f>
        <v>0</v>
      </c>
      <c r="J206" s="5">
        <f t="shared" si="27"/>
        <v>0</v>
      </c>
      <c r="K206" s="5">
        <f t="shared" si="28"/>
        <v>0</v>
      </c>
      <c r="L206" s="5">
        <f t="shared" si="29"/>
        <v>0</v>
      </c>
      <c r="M206" s="5">
        <f t="shared" si="30"/>
        <v>0</v>
      </c>
      <c r="N206" s="5">
        <f t="shared" si="31"/>
        <v>0</v>
      </c>
      <c r="O206" s="5">
        <f t="shared" si="32"/>
        <v>0</v>
      </c>
      <c r="P206" s="1">
        <f t="shared" si="33"/>
        <v>0</v>
      </c>
      <c r="Q206" s="5">
        <f t="shared" si="34"/>
        <v>0</v>
      </c>
      <c r="R206" s="5">
        <f t="shared" si="35"/>
        <v>0</v>
      </c>
    </row>
    <row r="207" spans="1:18">
      <c r="A207" t="s">
        <v>535</v>
      </c>
      <c r="B207" t="s">
        <v>1947</v>
      </c>
      <c r="C207" t="s">
        <v>75</v>
      </c>
      <c r="D207" s="12" t="s">
        <v>1070</v>
      </c>
      <c r="E207" s="1">
        <f>VLOOKUP(A207,'ADM Data'!$A$2:$Y$357,21,FALSE)</f>
        <v>0</v>
      </c>
      <c r="F207" s="1">
        <f>VLOOKUP(A207,'ADM Data'!$A$2:$Y$357,22,FALSE)</f>
        <v>0</v>
      </c>
      <c r="G207" s="1">
        <f>VLOOKUP(A207,'ADM Data'!$A$2:$Y$357,23,FALSE)</f>
        <v>0</v>
      </c>
      <c r="H207" s="1">
        <f>VLOOKUP(A207,'ADM Data'!$A$2:$Y$357,24,FALSE)</f>
        <v>0</v>
      </c>
      <c r="I207" s="1">
        <f>VLOOKUP(A207,'ADM Data'!$A$2:$Y$357,25,FALSE)</f>
        <v>0</v>
      </c>
      <c r="J207" s="5">
        <f t="shared" si="27"/>
        <v>0</v>
      </c>
      <c r="K207" s="5">
        <f t="shared" si="28"/>
        <v>0</v>
      </c>
      <c r="L207" s="5">
        <f t="shared" si="29"/>
        <v>0</v>
      </c>
      <c r="M207" s="5">
        <f t="shared" si="30"/>
        <v>0</v>
      </c>
      <c r="N207" s="5">
        <f t="shared" si="31"/>
        <v>0</v>
      </c>
      <c r="O207" s="5">
        <f t="shared" si="32"/>
        <v>0</v>
      </c>
      <c r="P207" s="1">
        <f t="shared" si="33"/>
        <v>0</v>
      </c>
      <c r="Q207" s="5">
        <f t="shared" si="34"/>
        <v>0</v>
      </c>
      <c r="R207" s="5">
        <f t="shared" si="35"/>
        <v>0</v>
      </c>
    </row>
    <row r="208" spans="1:18">
      <c r="A208" t="s">
        <v>537</v>
      </c>
      <c r="B208" t="s">
        <v>1948</v>
      </c>
      <c r="C208" t="s">
        <v>75</v>
      </c>
      <c r="D208" s="12" t="s">
        <v>1070</v>
      </c>
      <c r="E208" s="1">
        <f>VLOOKUP(A208,'ADM Data'!$A$2:$Y$357,21,FALSE)</f>
        <v>0</v>
      </c>
      <c r="F208" s="1">
        <f>VLOOKUP(A208,'ADM Data'!$A$2:$Y$357,22,FALSE)</f>
        <v>0</v>
      </c>
      <c r="G208" s="1">
        <f>VLOOKUP(A208,'ADM Data'!$A$2:$Y$357,23,FALSE)</f>
        <v>0</v>
      </c>
      <c r="H208" s="1">
        <f>VLOOKUP(A208,'ADM Data'!$A$2:$Y$357,24,FALSE)</f>
        <v>0</v>
      </c>
      <c r="I208" s="1">
        <f>VLOOKUP(A208,'ADM Data'!$A$2:$Y$357,25,FALSE)</f>
        <v>0</v>
      </c>
      <c r="J208" s="5">
        <f t="shared" si="27"/>
        <v>0</v>
      </c>
      <c r="K208" s="5">
        <f t="shared" si="28"/>
        <v>0</v>
      </c>
      <c r="L208" s="5">
        <f t="shared" si="29"/>
        <v>0</v>
      </c>
      <c r="M208" s="5">
        <f t="shared" si="30"/>
        <v>0</v>
      </c>
      <c r="N208" s="5">
        <f t="shared" si="31"/>
        <v>0</v>
      </c>
      <c r="O208" s="5">
        <f t="shared" si="32"/>
        <v>0</v>
      </c>
      <c r="P208" s="1">
        <f t="shared" si="33"/>
        <v>0</v>
      </c>
      <c r="Q208" s="5">
        <f t="shared" si="34"/>
        <v>0</v>
      </c>
      <c r="R208" s="5">
        <f t="shared" si="35"/>
        <v>0</v>
      </c>
    </row>
    <row r="209" spans="1:18">
      <c r="A209" t="s">
        <v>539</v>
      </c>
      <c r="B209" t="s">
        <v>540</v>
      </c>
      <c r="C209" t="s">
        <v>75</v>
      </c>
      <c r="D209" s="12" t="s">
        <v>1070</v>
      </c>
      <c r="E209" s="1">
        <f>VLOOKUP(A209,'ADM Data'!$A$2:$Y$357,21,FALSE)</f>
        <v>0</v>
      </c>
      <c r="F209" s="1">
        <f>VLOOKUP(A209,'ADM Data'!$A$2:$Y$357,22,FALSE)</f>
        <v>0</v>
      </c>
      <c r="G209" s="1">
        <f>VLOOKUP(A209,'ADM Data'!$A$2:$Y$357,23,FALSE)</f>
        <v>0</v>
      </c>
      <c r="H209" s="1">
        <f>VLOOKUP(A209,'ADM Data'!$A$2:$Y$357,24,FALSE)</f>
        <v>0</v>
      </c>
      <c r="I209" s="1">
        <f>VLOOKUP(A209,'ADM Data'!$A$2:$Y$357,25,FALSE)</f>
        <v>0</v>
      </c>
      <c r="J209" s="5">
        <f t="shared" si="27"/>
        <v>0</v>
      </c>
      <c r="K209" s="5">
        <f t="shared" si="28"/>
        <v>0</v>
      </c>
      <c r="L209" s="5">
        <f t="shared" si="29"/>
        <v>0</v>
      </c>
      <c r="M209" s="5">
        <f t="shared" si="30"/>
        <v>0</v>
      </c>
      <c r="N209" s="5">
        <f t="shared" si="31"/>
        <v>0</v>
      </c>
      <c r="O209" s="5">
        <f t="shared" si="32"/>
        <v>0</v>
      </c>
      <c r="P209" s="1">
        <f t="shared" si="33"/>
        <v>0</v>
      </c>
      <c r="Q209" s="5">
        <f t="shared" si="34"/>
        <v>0</v>
      </c>
      <c r="R209" s="5">
        <f t="shared" si="35"/>
        <v>0</v>
      </c>
    </row>
    <row r="210" spans="1:18">
      <c r="A210" t="s">
        <v>541</v>
      </c>
      <c r="B210" t="s">
        <v>542</v>
      </c>
      <c r="C210" t="s">
        <v>230</v>
      </c>
      <c r="D210" s="12" t="s">
        <v>1070</v>
      </c>
      <c r="E210" s="1">
        <f>VLOOKUP(A210,'ADM Data'!$A$2:$Y$357,21,FALSE)</f>
        <v>151.12143499999999</v>
      </c>
      <c r="F210" s="1">
        <f>VLOOKUP(A210,'ADM Data'!$A$2:$Y$357,22,FALSE)</f>
        <v>0</v>
      </c>
      <c r="G210" s="1">
        <f>VLOOKUP(A210,'ADM Data'!$A$2:$Y$357,23,FALSE)</f>
        <v>44.298524</v>
      </c>
      <c r="H210" s="1">
        <f>VLOOKUP(A210,'ADM Data'!$A$2:$Y$357,24,FALSE)</f>
        <v>0</v>
      </c>
      <c r="I210" s="1">
        <f>VLOOKUP(A210,'ADM Data'!$A$2:$Y$357,25,FALSE)</f>
        <v>0</v>
      </c>
      <c r="J210" s="5">
        <f t="shared" si="27"/>
        <v>927893.35738475819</v>
      </c>
      <c r="K210" s="5">
        <f t="shared" si="28"/>
        <v>0</v>
      </c>
      <c r="L210" s="5">
        <f t="shared" si="29"/>
        <v>94041.360875191167</v>
      </c>
      <c r="M210" s="5">
        <f t="shared" si="30"/>
        <v>0</v>
      </c>
      <c r="N210" s="5">
        <f t="shared" si="31"/>
        <v>0</v>
      </c>
      <c r="O210" s="5">
        <f t="shared" si="32"/>
        <v>1021934.7182599494</v>
      </c>
      <c r="P210" s="1">
        <f t="shared" si="33"/>
        <v>195.41995900000001</v>
      </c>
      <c r="Q210" s="5">
        <f t="shared" si="34"/>
        <v>56623.954775795653</v>
      </c>
      <c r="R210" s="5">
        <f t="shared" si="35"/>
        <v>1078558.673035745</v>
      </c>
    </row>
    <row r="211" spans="1:18">
      <c r="A211" t="s">
        <v>543</v>
      </c>
      <c r="B211" t="s">
        <v>1949</v>
      </c>
      <c r="C211" t="s">
        <v>68</v>
      </c>
      <c r="D211" s="12" t="s">
        <v>1070</v>
      </c>
      <c r="E211" s="1">
        <f>VLOOKUP(A211,'ADM Data'!$A$2:$Y$357,21,FALSE)</f>
        <v>0</v>
      </c>
      <c r="F211" s="1">
        <f>VLOOKUP(A211,'ADM Data'!$A$2:$Y$357,22,FALSE)</f>
        <v>0</v>
      </c>
      <c r="G211" s="1">
        <f>VLOOKUP(A211,'ADM Data'!$A$2:$Y$357,23,FALSE)</f>
        <v>0</v>
      </c>
      <c r="H211" s="1">
        <f>VLOOKUP(A211,'ADM Data'!$A$2:$Y$357,24,FALSE)</f>
        <v>0</v>
      </c>
      <c r="I211" s="1">
        <f>VLOOKUP(A211,'ADM Data'!$A$2:$Y$357,25,FALSE)</f>
        <v>0</v>
      </c>
      <c r="J211" s="5">
        <f t="shared" si="27"/>
        <v>0</v>
      </c>
      <c r="K211" s="5">
        <f t="shared" si="28"/>
        <v>0</v>
      </c>
      <c r="L211" s="5">
        <f t="shared" si="29"/>
        <v>0</v>
      </c>
      <c r="M211" s="5">
        <f t="shared" si="30"/>
        <v>0</v>
      </c>
      <c r="N211" s="5">
        <f t="shared" si="31"/>
        <v>0</v>
      </c>
      <c r="O211" s="5">
        <f t="shared" si="32"/>
        <v>0</v>
      </c>
      <c r="P211" s="1">
        <f t="shared" si="33"/>
        <v>0</v>
      </c>
      <c r="Q211" s="5">
        <f t="shared" si="34"/>
        <v>0</v>
      </c>
      <c r="R211" s="5">
        <f t="shared" si="35"/>
        <v>0</v>
      </c>
    </row>
    <row r="212" spans="1:18">
      <c r="A212" t="s">
        <v>545</v>
      </c>
      <c r="B212" t="s">
        <v>1950</v>
      </c>
      <c r="C212" t="s">
        <v>80</v>
      </c>
      <c r="D212" s="12" t="s">
        <v>1070</v>
      </c>
      <c r="E212" s="1">
        <f>VLOOKUP(A212,'ADM Data'!$A$2:$Y$357,21,FALSE)</f>
        <v>0</v>
      </c>
      <c r="F212" s="1">
        <f>VLOOKUP(A212,'ADM Data'!$A$2:$Y$357,22,FALSE)</f>
        <v>0</v>
      </c>
      <c r="G212" s="1">
        <f>VLOOKUP(A212,'ADM Data'!$A$2:$Y$357,23,FALSE)</f>
        <v>0</v>
      </c>
      <c r="H212" s="1">
        <f>VLOOKUP(A212,'ADM Data'!$A$2:$Y$357,24,FALSE)</f>
        <v>0</v>
      </c>
      <c r="I212" s="1">
        <f>VLOOKUP(A212,'ADM Data'!$A$2:$Y$357,25,FALSE)</f>
        <v>0</v>
      </c>
      <c r="J212" s="5">
        <f t="shared" si="27"/>
        <v>0</v>
      </c>
      <c r="K212" s="5">
        <f t="shared" si="28"/>
        <v>0</v>
      </c>
      <c r="L212" s="5">
        <f t="shared" si="29"/>
        <v>0</v>
      </c>
      <c r="M212" s="5">
        <f t="shared" si="30"/>
        <v>0</v>
      </c>
      <c r="N212" s="5">
        <f t="shared" si="31"/>
        <v>0</v>
      </c>
      <c r="O212" s="5">
        <f t="shared" si="32"/>
        <v>0</v>
      </c>
      <c r="P212" s="1">
        <f t="shared" si="33"/>
        <v>0</v>
      </c>
      <c r="Q212" s="5">
        <f t="shared" si="34"/>
        <v>0</v>
      </c>
      <c r="R212" s="5">
        <f t="shared" si="35"/>
        <v>0</v>
      </c>
    </row>
    <row r="213" spans="1:18">
      <c r="A213" t="s">
        <v>547</v>
      </c>
      <c r="B213" t="s">
        <v>1951</v>
      </c>
      <c r="C213" t="s">
        <v>68</v>
      </c>
      <c r="D213" s="12" t="s">
        <v>1070</v>
      </c>
      <c r="E213" s="1">
        <f>VLOOKUP(A213,'ADM Data'!$A$2:$Y$357,21,FALSE)</f>
        <v>0</v>
      </c>
      <c r="F213" s="1">
        <f>VLOOKUP(A213,'ADM Data'!$A$2:$Y$357,22,FALSE)</f>
        <v>0</v>
      </c>
      <c r="G213" s="1">
        <f>VLOOKUP(A213,'ADM Data'!$A$2:$Y$357,23,FALSE)</f>
        <v>0</v>
      </c>
      <c r="H213" s="1">
        <f>VLOOKUP(A213,'ADM Data'!$A$2:$Y$357,24,FALSE)</f>
        <v>0</v>
      </c>
      <c r="I213" s="1">
        <f>VLOOKUP(A213,'ADM Data'!$A$2:$Y$357,25,FALSE)</f>
        <v>0</v>
      </c>
      <c r="J213" s="5">
        <f t="shared" si="27"/>
        <v>0</v>
      </c>
      <c r="K213" s="5">
        <f t="shared" si="28"/>
        <v>0</v>
      </c>
      <c r="L213" s="5">
        <f t="shared" si="29"/>
        <v>0</v>
      </c>
      <c r="M213" s="5">
        <f t="shared" si="30"/>
        <v>0</v>
      </c>
      <c r="N213" s="5">
        <f t="shared" si="31"/>
        <v>0</v>
      </c>
      <c r="O213" s="5">
        <f t="shared" si="32"/>
        <v>0</v>
      </c>
      <c r="P213" s="1">
        <f t="shared" si="33"/>
        <v>0</v>
      </c>
      <c r="Q213" s="5">
        <f t="shared" si="34"/>
        <v>0</v>
      </c>
      <c r="R213" s="5">
        <f t="shared" si="35"/>
        <v>0</v>
      </c>
    </row>
    <row r="214" spans="1:18">
      <c r="A214" t="s">
        <v>549</v>
      </c>
      <c r="B214" t="s">
        <v>1952</v>
      </c>
      <c r="C214" t="s">
        <v>93</v>
      </c>
      <c r="D214" s="12" t="s">
        <v>1070</v>
      </c>
      <c r="E214" s="1">
        <f>VLOOKUP(A214,'ADM Data'!$A$2:$Y$357,21,FALSE)</f>
        <v>0</v>
      </c>
      <c r="F214" s="1">
        <f>VLOOKUP(A214,'ADM Data'!$A$2:$Y$357,22,FALSE)</f>
        <v>0</v>
      </c>
      <c r="G214" s="1">
        <f>VLOOKUP(A214,'ADM Data'!$A$2:$Y$357,23,FALSE)</f>
        <v>0</v>
      </c>
      <c r="H214" s="1">
        <f>VLOOKUP(A214,'ADM Data'!$A$2:$Y$357,24,FALSE)</f>
        <v>0</v>
      </c>
      <c r="I214" s="1">
        <f>VLOOKUP(A214,'ADM Data'!$A$2:$Y$357,25,FALSE)</f>
        <v>0</v>
      </c>
      <c r="J214" s="5">
        <f t="shared" si="27"/>
        <v>0</v>
      </c>
      <c r="K214" s="5">
        <f t="shared" si="28"/>
        <v>0</v>
      </c>
      <c r="L214" s="5">
        <f t="shared" si="29"/>
        <v>0</v>
      </c>
      <c r="M214" s="5">
        <f t="shared" si="30"/>
        <v>0</v>
      </c>
      <c r="N214" s="5">
        <f t="shared" si="31"/>
        <v>0</v>
      </c>
      <c r="O214" s="5">
        <f t="shared" si="32"/>
        <v>0</v>
      </c>
      <c r="P214" s="1">
        <f t="shared" si="33"/>
        <v>0</v>
      </c>
      <c r="Q214" s="5">
        <f t="shared" si="34"/>
        <v>0</v>
      </c>
      <c r="R214" s="5">
        <f t="shared" si="35"/>
        <v>0</v>
      </c>
    </row>
    <row r="215" spans="1:18">
      <c r="A215" t="s">
        <v>551</v>
      </c>
      <c r="B215" t="s">
        <v>1953</v>
      </c>
      <c r="C215" t="s">
        <v>93</v>
      </c>
      <c r="D215" s="12" t="s">
        <v>1070</v>
      </c>
      <c r="E215" s="1">
        <f>VLOOKUP(A215,'ADM Data'!$A$2:$Y$357,21,FALSE)</f>
        <v>0</v>
      </c>
      <c r="F215" s="1">
        <f>VLOOKUP(A215,'ADM Data'!$A$2:$Y$357,22,FALSE)</f>
        <v>0</v>
      </c>
      <c r="G215" s="1">
        <f>VLOOKUP(A215,'ADM Data'!$A$2:$Y$357,23,FALSE)</f>
        <v>0</v>
      </c>
      <c r="H215" s="1">
        <f>VLOOKUP(A215,'ADM Data'!$A$2:$Y$357,24,FALSE)</f>
        <v>0</v>
      </c>
      <c r="I215" s="1">
        <f>VLOOKUP(A215,'ADM Data'!$A$2:$Y$357,25,FALSE)</f>
        <v>0</v>
      </c>
      <c r="J215" s="5">
        <f t="shared" si="27"/>
        <v>0</v>
      </c>
      <c r="K215" s="5">
        <f t="shared" si="28"/>
        <v>0</v>
      </c>
      <c r="L215" s="5">
        <f t="shared" si="29"/>
        <v>0</v>
      </c>
      <c r="M215" s="5">
        <f t="shared" si="30"/>
        <v>0</v>
      </c>
      <c r="N215" s="5">
        <f t="shared" si="31"/>
        <v>0</v>
      </c>
      <c r="O215" s="5">
        <f t="shared" si="32"/>
        <v>0</v>
      </c>
      <c r="P215" s="1">
        <f t="shared" si="33"/>
        <v>0</v>
      </c>
      <c r="Q215" s="5">
        <f t="shared" si="34"/>
        <v>0</v>
      </c>
      <c r="R215" s="5">
        <f t="shared" si="35"/>
        <v>0</v>
      </c>
    </row>
    <row r="216" spans="1:18">
      <c r="A216" t="s">
        <v>553</v>
      </c>
      <c r="B216" t="s">
        <v>2805</v>
      </c>
      <c r="C216" t="s">
        <v>555</v>
      </c>
      <c r="D216" s="12" t="s">
        <v>1070</v>
      </c>
      <c r="E216" s="1">
        <f>VLOOKUP(A216,'ADM Data'!$A$2:$Y$357,21,FALSE)</f>
        <v>0</v>
      </c>
      <c r="F216" s="1">
        <f>VLOOKUP(A216,'ADM Data'!$A$2:$Y$357,22,FALSE)</f>
        <v>0</v>
      </c>
      <c r="G216" s="1">
        <f>VLOOKUP(A216,'ADM Data'!$A$2:$Y$357,23,FALSE)</f>
        <v>2.6739160000000002</v>
      </c>
      <c r="H216" s="1">
        <f>VLOOKUP(A216,'ADM Data'!$A$2:$Y$357,24,FALSE)</f>
        <v>0</v>
      </c>
      <c r="I216" s="1">
        <f>VLOOKUP(A216,'ADM Data'!$A$2:$Y$357,25,FALSE)</f>
        <v>0</v>
      </c>
      <c r="J216" s="5">
        <f t="shared" si="27"/>
        <v>0</v>
      </c>
      <c r="K216" s="5">
        <f t="shared" si="28"/>
        <v>0</v>
      </c>
      <c r="L216" s="5">
        <f t="shared" si="29"/>
        <v>5676.4577417059691</v>
      </c>
      <c r="M216" s="5">
        <f t="shared" si="30"/>
        <v>0</v>
      </c>
      <c r="N216" s="5">
        <f t="shared" si="31"/>
        <v>0</v>
      </c>
      <c r="O216" s="5">
        <f t="shared" si="32"/>
        <v>5676.4577417059691</v>
      </c>
      <c r="P216" s="1">
        <f t="shared" si="33"/>
        <v>2.6739160000000002</v>
      </c>
      <c r="Q216" s="5">
        <f t="shared" si="34"/>
        <v>774.7811402328482</v>
      </c>
      <c r="R216" s="5">
        <f t="shared" si="35"/>
        <v>6451.238881938817</v>
      </c>
    </row>
    <row r="217" spans="1:18">
      <c r="A217" t="s">
        <v>558</v>
      </c>
      <c r="B217" t="s">
        <v>559</v>
      </c>
      <c r="C217" t="s">
        <v>68</v>
      </c>
      <c r="D217" s="12" t="s">
        <v>1823</v>
      </c>
      <c r="E217" s="1">
        <f>VLOOKUP(A217,'ADM Data'!$A$2:$Y$357,21,FALSE)</f>
        <v>0</v>
      </c>
      <c r="F217" s="1">
        <f>VLOOKUP(A217,'ADM Data'!$A$2:$Y$357,22,FALSE)</f>
        <v>0</v>
      </c>
      <c r="G217" s="1">
        <f>VLOOKUP(A217,'ADM Data'!$A$2:$Y$357,23,FALSE)</f>
        <v>0</v>
      </c>
      <c r="H217" s="1">
        <f>VLOOKUP(A217,'ADM Data'!$A$2:$Y$357,24,FALSE)</f>
        <v>0</v>
      </c>
      <c r="I217" s="1">
        <f>VLOOKUP(A217,'ADM Data'!$A$2:$Y$357,25,FALSE)</f>
        <v>0</v>
      </c>
      <c r="J217" s="5">
        <f t="shared" si="27"/>
        <v>0</v>
      </c>
      <c r="K217" s="5">
        <f t="shared" si="28"/>
        <v>0</v>
      </c>
      <c r="L217" s="5">
        <f t="shared" si="29"/>
        <v>0</v>
      </c>
      <c r="M217" s="5">
        <f t="shared" si="30"/>
        <v>0</v>
      </c>
      <c r="N217" s="5">
        <f t="shared" si="31"/>
        <v>0</v>
      </c>
      <c r="O217" s="5">
        <f t="shared" si="32"/>
        <v>0</v>
      </c>
      <c r="P217" s="1">
        <f t="shared" si="33"/>
        <v>0</v>
      </c>
      <c r="Q217" s="5">
        <f t="shared" si="34"/>
        <v>0</v>
      </c>
      <c r="R217" s="5">
        <f t="shared" si="35"/>
        <v>0</v>
      </c>
    </row>
    <row r="218" spans="1:18">
      <c r="A218" t="s">
        <v>560</v>
      </c>
      <c r="B218" t="s">
        <v>561</v>
      </c>
      <c r="C218" t="s">
        <v>230</v>
      </c>
      <c r="D218" s="12" t="s">
        <v>1070</v>
      </c>
      <c r="E218" s="1">
        <f>VLOOKUP(A218,'ADM Data'!$A$2:$Y$357,21,FALSE)</f>
        <v>186.03</v>
      </c>
      <c r="F218" s="1">
        <f>VLOOKUP(A218,'ADM Data'!$A$2:$Y$357,22,FALSE)</f>
        <v>0</v>
      </c>
      <c r="G218" s="1">
        <f>VLOOKUP(A218,'ADM Data'!$A$2:$Y$357,23,FALSE)</f>
        <v>500.55478199999999</v>
      </c>
      <c r="H218" s="1">
        <f>VLOOKUP(A218,'ADM Data'!$A$2:$Y$357,24,FALSE)</f>
        <v>0</v>
      </c>
      <c r="I218" s="1">
        <f>VLOOKUP(A218,'ADM Data'!$A$2:$Y$357,25,FALSE)</f>
        <v>0</v>
      </c>
      <c r="J218" s="5">
        <f t="shared" si="27"/>
        <v>1142233.7358978002</v>
      </c>
      <c r="K218" s="5">
        <f t="shared" si="28"/>
        <v>0</v>
      </c>
      <c r="L218" s="5">
        <f t="shared" si="29"/>
        <v>1062628.0210118205</v>
      </c>
      <c r="M218" s="5">
        <f t="shared" si="30"/>
        <v>0</v>
      </c>
      <c r="N218" s="5">
        <f t="shared" si="31"/>
        <v>0</v>
      </c>
      <c r="O218" s="5">
        <f t="shared" si="32"/>
        <v>2204861.7569096209</v>
      </c>
      <c r="P218" s="1">
        <f t="shared" si="33"/>
        <v>686.58478200000002</v>
      </c>
      <c r="Q218" s="5">
        <f t="shared" si="34"/>
        <v>198941.53004974031</v>
      </c>
      <c r="R218" s="5">
        <f t="shared" si="35"/>
        <v>2403803.2869593613</v>
      </c>
    </row>
    <row r="219" spans="1:18">
      <c r="A219" t="s">
        <v>564</v>
      </c>
      <c r="B219" t="s">
        <v>565</v>
      </c>
      <c r="C219" t="s">
        <v>80</v>
      </c>
      <c r="D219" s="12" t="s">
        <v>1070</v>
      </c>
      <c r="E219" s="1">
        <f>VLOOKUP(A219,'ADM Data'!$A$2:$Y$357,21,FALSE)</f>
        <v>0</v>
      </c>
      <c r="F219" s="1">
        <f>VLOOKUP(A219,'ADM Data'!$A$2:$Y$357,22,FALSE)</f>
        <v>0</v>
      </c>
      <c r="G219" s="1">
        <f>VLOOKUP(A219,'ADM Data'!$A$2:$Y$357,23,FALSE)</f>
        <v>0</v>
      </c>
      <c r="H219" s="1">
        <f>VLOOKUP(A219,'ADM Data'!$A$2:$Y$357,24,FALSE)</f>
        <v>0</v>
      </c>
      <c r="I219" s="1">
        <f>VLOOKUP(A219,'ADM Data'!$A$2:$Y$357,25,FALSE)</f>
        <v>0</v>
      </c>
      <c r="J219" s="5">
        <f t="shared" si="27"/>
        <v>0</v>
      </c>
      <c r="K219" s="5">
        <f t="shared" si="28"/>
        <v>0</v>
      </c>
      <c r="L219" s="5">
        <f t="shared" si="29"/>
        <v>0</v>
      </c>
      <c r="M219" s="5">
        <f t="shared" si="30"/>
        <v>0</v>
      </c>
      <c r="N219" s="5">
        <f t="shared" si="31"/>
        <v>0</v>
      </c>
      <c r="O219" s="5">
        <f t="shared" si="32"/>
        <v>0</v>
      </c>
      <c r="P219" s="1">
        <f t="shared" si="33"/>
        <v>0</v>
      </c>
      <c r="Q219" s="5">
        <f t="shared" si="34"/>
        <v>0</v>
      </c>
      <c r="R219" s="5">
        <f t="shared" si="35"/>
        <v>0</v>
      </c>
    </row>
    <row r="220" spans="1:18">
      <c r="A220" t="s">
        <v>566</v>
      </c>
      <c r="B220" t="s">
        <v>2806</v>
      </c>
      <c r="C220" t="s">
        <v>93</v>
      </c>
      <c r="D220" s="12" t="s">
        <v>1070</v>
      </c>
      <c r="E220" s="1">
        <f>VLOOKUP(A220,'ADM Data'!$A$2:$Y$357,21,FALSE)</f>
        <v>0</v>
      </c>
      <c r="F220" s="1">
        <f>VLOOKUP(A220,'ADM Data'!$A$2:$Y$357,22,FALSE)</f>
        <v>0</v>
      </c>
      <c r="G220" s="1">
        <f>VLOOKUP(A220,'ADM Data'!$A$2:$Y$357,23,FALSE)</f>
        <v>0</v>
      </c>
      <c r="H220" s="1">
        <f>VLOOKUP(A220,'ADM Data'!$A$2:$Y$357,24,FALSE)</f>
        <v>0</v>
      </c>
      <c r="I220" s="1">
        <f>VLOOKUP(A220,'ADM Data'!$A$2:$Y$357,25,FALSE)</f>
        <v>0</v>
      </c>
      <c r="J220" s="5">
        <f t="shared" si="27"/>
        <v>0</v>
      </c>
      <c r="K220" s="5">
        <f t="shared" si="28"/>
        <v>0</v>
      </c>
      <c r="L220" s="5">
        <f t="shared" si="29"/>
        <v>0</v>
      </c>
      <c r="M220" s="5">
        <f t="shared" si="30"/>
        <v>0</v>
      </c>
      <c r="N220" s="5">
        <f t="shared" si="31"/>
        <v>0</v>
      </c>
      <c r="O220" s="5">
        <f t="shared" si="32"/>
        <v>0</v>
      </c>
      <c r="P220" s="1">
        <f t="shared" si="33"/>
        <v>0</v>
      </c>
      <c r="Q220" s="5">
        <f t="shared" si="34"/>
        <v>0</v>
      </c>
      <c r="R220" s="5">
        <f t="shared" si="35"/>
        <v>0</v>
      </c>
    </row>
    <row r="221" spans="1:18">
      <c r="A221" t="s">
        <v>568</v>
      </c>
      <c r="B221" t="s">
        <v>1955</v>
      </c>
      <c r="C221" t="s">
        <v>93</v>
      </c>
      <c r="D221" s="12" t="s">
        <v>1070</v>
      </c>
      <c r="E221" s="1">
        <f>VLOOKUP(A221,'ADM Data'!$A$2:$Y$357,21,FALSE)</f>
        <v>0</v>
      </c>
      <c r="F221" s="1">
        <f>VLOOKUP(A221,'ADM Data'!$A$2:$Y$357,22,FALSE)</f>
        <v>0</v>
      </c>
      <c r="G221" s="1">
        <f>VLOOKUP(A221,'ADM Data'!$A$2:$Y$357,23,FALSE)</f>
        <v>0</v>
      </c>
      <c r="H221" s="1">
        <f>VLOOKUP(A221,'ADM Data'!$A$2:$Y$357,24,FALSE)</f>
        <v>0</v>
      </c>
      <c r="I221" s="1">
        <f>VLOOKUP(A221,'ADM Data'!$A$2:$Y$357,25,FALSE)</f>
        <v>0</v>
      </c>
      <c r="J221" s="5">
        <f t="shared" si="27"/>
        <v>0</v>
      </c>
      <c r="K221" s="5">
        <f t="shared" si="28"/>
        <v>0</v>
      </c>
      <c r="L221" s="5">
        <f t="shared" si="29"/>
        <v>0</v>
      </c>
      <c r="M221" s="5">
        <f t="shared" si="30"/>
        <v>0</v>
      </c>
      <c r="N221" s="5">
        <f t="shared" si="31"/>
        <v>0</v>
      </c>
      <c r="O221" s="5">
        <f t="shared" si="32"/>
        <v>0</v>
      </c>
      <c r="P221" s="1">
        <f t="shared" si="33"/>
        <v>0</v>
      </c>
      <c r="Q221" s="5">
        <f t="shared" si="34"/>
        <v>0</v>
      </c>
      <c r="R221" s="5">
        <f t="shared" si="35"/>
        <v>0</v>
      </c>
    </row>
    <row r="222" spans="1:18">
      <c r="A222" t="s">
        <v>570</v>
      </c>
      <c r="B222" t="s">
        <v>571</v>
      </c>
      <c r="C222" t="s">
        <v>93</v>
      </c>
      <c r="D222" s="12" t="s">
        <v>1070</v>
      </c>
      <c r="E222" s="1">
        <f>VLOOKUP(A222,'ADM Data'!$A$2:$Y$357,21,FALSE)</f>
        <v>159.40782400000001</v>
      </c>
      <c r="F222" s="1">
        <f>VLOOKUP(A222,'ADM Data'!$A$2:$Y$357,22,FALSE)</f>
        <v>0</v>
      </c>
      <c r="G222" s="1">
        <f>VLOOKUP(A222,'ADM Data'!$A$2:$Y$357,23,FALSE)</f>
        <v>0</v>
      </c>
      <c r="H222" s="1">
        <f>VLOOKUP(A222,'ADM Data'!$A$2:$Y$357,24,FALSE)</f>
        <v>0</v>
      </c>
      <c r="I222" s="1">
        <f>VLOOKUP(A222,'ADM Data'!$A$2:$Y$357,25,FALSE)</f>
        <v>0</v>
      </c>
      <c r="J222" s="5">
        <f t="shared" si="27"/>
        <v>978772.21060505835</v>
      </c>
      <c r="K222" s="5">
        <f t="shared" si="28"/>
        <v>0</v>
      </c>
      <c r="L222" s="5">
        <f t="shared" si="29"/>
        <v>0</v>
      </c>
      <c r="M222" s="5">
        <f t="shared" si="30"/>
        <v>0</v>
      </c>
      <c r="N222" s="5">
        <f t="shared" si="31"/>
        <v>0</v>
      </c>
      <c r="O222" s="5">
        <f t="shared" si="32"/>
        <v>978772.21060505835</v>
      </c>
      <c r="P222" s="1">
        <f t="shared" si="33"/>
        <v>159.40782400000001</v>
      </c>
      <c r="Q222" s="5">
        <f t="shared" si="34"/>
        <v>46189.250388103879</v>
      </c>
      <c r="R222" s="5">
        <f t="shared" si="35"/>
        <v>1024961.4609931622</v>
      </c>
    </row>
    <row r="223" spans="1:18">
      <c r="A223" t="s">
        <v>574</v>
      </c>
      <c r="B223" t="s">
        <v>575</v>
      </c>
      <c r="C223" t="s">
        <v>80</v>
      </c>
      <c r="D223" s="12" t="s">
        <v>1070</v>
      </c>
      <c r="E223" s="1">
        <f>VLOOKUP(A223,'ADM Data'!$A$2:$Y$357,21,FALSE)</f>
        <v>2.7151930000000002</v>
      </c>
      <c r="F223" s="1">
        <f>VLOOKUP(A223,'ADM Data'!$A$2:$Y$357,22,FALSE)</f>
        <v>0</v>
      </c>
      <c r="G223" s="1">
        <f>VLOOKUP(A223,'ADM Data'!$A$2:$Y$357,23,FALSE)</f>
        <v>385.31996800000002</v>
      </c>
      <c r="H223" s="1">
        <f>VLOOKUP(A223,'ADM Data'!$A$2:$Y$357,24,FALSE)</f>
        <v>0</v>
      </c>
      <c r="I223" s="1">
        <f>VLOOKUP(A223,'ADM Data'!$A$2:$Y$357,25,FALSE)</f>
        <v>0</v>
      </c>
      <c r="J223" s="5">
        <f t="shared" si="27"/>
        <v>16671.424200793183</v>
      </c>
      <c r="K223" s="5">
        <f t="shared" si="28"/>
        <v>0</v>
      </c>
      <c r="L223" s="5">
        <f t="shared" si="29"/>
        <v>817995.97122254258</v>
      </c>
      <c r="M223" s="5">
        <f t="shared" si="30"/>
        <v>0</v>
      </c>
      <c r="N223" s="5">
        <f t="shared" si="31"/>
        <v>0</v>
      </c>
      <c r="O223" s="5">
        <f t="shared" si="32"/>
        <v>834667.39542333572</v>
      </c>
      <c r="P223" s="1">
        <f t="shared" si="33"/>
        <v>388.03516100000002</v>
      </c>
      <c r="Q223" s="5">
        <f t="shared" si="34"/>
        <v>112435.2165475717</v>
      </c>
      <c r="R223" s="5">
        <f t="shared" si="35"/>
        <v>947102.61197090743</v>
      </c>
    </row>
    <row r="224" spans="1:18">
      <c r="A224" t="s">
        <v>576</v>
      </c>
      <c r="B224" t="s">
        <v>577</v>
      </c>
      <c r="C224" t="s">
        <v>98</v>
      </c>
      <c r="D224" s="12" t="s">
        <v>1070</v>
      </c>
      <c r="E224" s="1">
        <f>VLOOKUP(A224,'ADM Data'!$A$2:$Y$357,21,FALSE)</f>
        <v>0</v>
      </c>
      <c r="F224" s="1">
        <f>VLOOKUP(A224,'ADM Data'!$A$2:$Y$357,22,FALSE)</f>
        <v>0</v>
      </c>
      <c r="G224" s="1">
        <f>VLOOKUP(A224,'ADM Data'!$A$2:$Y$357,23,FALSE)</f>
        <v>0</v>
      </c>
      <c r="H224" s="1">
        <f>VLOOKUP(A224,'ADM Data'!$A$2:$Y$357,24,FALSE)</f>
        <v>0</v>
      </c>
      <c r="I224" s="1">
        <f>VLOOKUP(A224,'ADM Data'!$A$2:$Y$357,25,FALSE)</f>
        <v>0</v>
      </c>
      <c r="J224" s="5">
        <f t="shared" si="27"/>
        <v>0</v>
      </c>
      <c r="K224" s="5">
        <f t="shared" si="28"/>
        <v>0</v>
      </c>
      <c r="L224" s="5">
        <f t="shared" si="29"/>
        <v>0</v>
      </c>
      <c r="M224" s="5">
        <f t="shared" si="30"/>
        <v>0</v>
      </c>
      <c r="N224" s="5">
        <f t="shared" si="31"/>
        <v>0</v>
      </c>
      <c r="O224" s="5">
        <f t="shared" si="32"/>
        <v>0</v>
      </c>
      <c r="P224" s="1">
        <f t="shared" si="33"/>
        <v>0</v>
      </c>
      <c r="Q224" s="5">
        <f t="shared" si="34"/>
        <v>0</v>
      </c>
      <c r="R224" s="5">
        <f t="shared" si="35"/>
        <v>0</v>
      </c>
    </row>
    <row r="225" spans="1:18">
      <c r="A225" t="s">
        <v>578</v>
      </c>
      <c r="B225" t="s">
        <v>579</v>
      </c>
      <c r="C225" t="s">
        <v>93</v>
      </c>
      <c r="D225" s="12" t="s">
        <v>1070</v>
      </c>
      <c r="E225" s="1">
        <f>VLOOKUP(A225,'ADM Data'!$A$2:$Y$357,21,FALSE)</f>
        <v>0</v>
      </c>
      <c r="F225" s="1">
        <f>VLOOKUP(A225,'ADM Data'!$A$2:$Y$357,22,FALSE)</f>
        <v>0</v>
      </c>
      <c r="G225" s="1">
        <f>VLOOKUP(A225,'ADM Data'!$A$2:$Y$357,23,FALSE)</f>
        <v>0</v>
      </c>
      <c r="H225" s="1">
        <f>VLOOKUP(A225,'ADM Data'!$A$2:$Y$357,24,FALSE)</f>
        <v>0</v>
      </c>
      <c r="I225" s="1">
        <f>VLOOKUP(A225,'ADM Data'!$A$2:$Y$357,25,FALSE)</f>
        <v>0</v>
      </c>
      <c r="J225" s="5">
        <f t="shared" si="27"/>
        <v>0</v>
      </c>
      <c r="K225" s="5">
        <f t="shared" si="28"/>
        <v>0</v>
      </c>
      <c r="L225" s="5">
        <f t="shared" si="29"/>
        <v>0</v>
      </c>
      <c r="M225" s="5">
        <f t="shared" si="30"/>
        <v>0</v>
      </c>
      <c r="N225" s="5">
        <f t="shared" si="31"/>
        <v>0</v>
      </c>
      <c r="O225" s="5">
        <f t="shared" si="32"/>
        <v>0</v>
      </c>
      <c r="P225" s="1">
        <f t="shared" si="33"/>
        <v>0</v>
      </c>
      <c r="Q225" s="5">
        <f t="shared" si="34"/>
        <v>0</v>
      </c>
      <c r="R225" s="5">
        <f t="shared" si="35"/>
        <v>0</v>
      </c>
    </row>
    <row r="226" spans="1:18">
      <c r="A226" t="s">
        <v>580</v>
      </c>
      <c r="B226" t="s">
        <v>1956</v>
      </c>
      <c r="C226" t="s">
        <v>75</v>
      </c>
      <c r="D226" s="12" t="s">
        <v>1070</v>
      </c>
      <c r="E226" s="1">
        <f>VLOOKUP(A226,'ADM Data'!$A$2:$Y$357,21,FALSE)</f>
        <v>0</v>
      </c>
      <c r="F226" s="1">
        <f>VLOOKUP(A226,'ADM Data'!$A$2:$Y$357,22,FALSE)</f>
        <v>0</v>
      </c>
      <c r="G226" s="1">
        <f>VLOOKUP(A226,'ADM Data'!$A$2:$Y$357,23,FALSE)</f>
        <v>0</v>
      </c>
      <c r="H226" s="1">
        <f>VLOOKUP(A226,'ADM Data'!$A$2:$Y$357,24,FALSE)</f>
        <v>0</v>
      </c>
      <c r="I226" s="1">
        <f>VLOOKUP(A226,'ADM Data'!$A$2:$Y$357,25,FALSE)</f>
        <v>0</v>
      </c>
      <c r="J226" s="5">
        <f t="shared" si="27"/>
        <v>0</v>
      </c>
      <c r="K226" s="5">
        <f t="shared" si="28"/>
        <v>0</v>
      </c>
      <c r="L226" s="5">
        <f t="shared" si="29"/>
        <v>0</v>
      </c>
      <c r="M226" s="5">
        <f t="shared" si="30"/>
        <v>0</v>
      </c>
      <c r="N226" s="5">
        <f t="shared" si="31"/>
        <v>0</v>
      </c>
      <c r="O226" s="5">
        <f t="shared" si="32"/>
        <v>0</v>
      </c>
      <c r="P226" s="1">
        <f t="shared" si="33"/>
        <v>0</v>
      </c>
      <c r="Q226" s="5">
        <f t="shared" si="34"/>
        <v>0</v>
      </c>
      <c r="R226" s="5">
        <f t="shared" si="35"/>
        <v>0</v>
      </c>
    </row>
    <row r="227" spans="1:18">
      <c r="A227" t="s">
        <v>582</v>
      </c>
      <c r="B227" t="s">
        <v>1957</v>
      </c>
      <c r="C227" t="s">
        <v>93</v>
      </c>
      <c r="D227" s="12" t="s">
        <v>1070</v>
      </c>
      <c r="E227" s="1">
        <f>VLOOKUP(A227,'ADM Data'!$A$2:$Y$357,21,FALSE)</f>
        <v>0</v>
      </c>
      <c r="F227" s="1">
        <f>VLOOKUP(A227,'ADM Data'!$A$2:$Y$357,22,FALSE)</f>
        <v>0</v>
      </c>
      <c r="G227" s="1">
        <f>VLOOKUP(A227,'ADM Data'!$A$2:$Y$357,23,FALSE)</f>
        <v>0</v>
      </c>
      <c r="H227" s="1">
        <f>VLOOKUP(A227,'ADM Data'!$A$2:$Y$357,24,FALSE)</f>
        <v>0</v>
      </c>
      <c r="I227" s="1">
        <f>VLOOKUP(A227,'ADM Data'!$A$2:$Y$357,25,FALSE)</f>
        <v>0</v>
      </c>
      <c r="J227" s="5">
        <f t="shared" si="27"/>
        <v>0</v>
      </c>
      <c r="K227" s="5">
        <f t="shared" si="28"/>
        <v>0</v>
      </c>
      <c r="L227" s="5">
        <f t="shared" si="29"/>
        <v>0</v>
      </c>
      <c r="M227" s="5">
        <f t="shared" si="30"/>
        <v>0</v>
      </c>
      <c r="N227" s="5">
        <f t="shared" si="31"/>
        <v>0</v>
      </c>
      <c r="O227" s="5">
        <f t="shared" si="32"/>
        <v>0</v>
      </c>
      <c r="P227" s="1">
        <f t="shared" si="33"/>
        <v>0</v>
      </c>
      <c r="Q227" s="5">
        <f t="shared" si="34"/>
        <v>0</v>
      </c>
      <c r="R227" s="5">
        <f t="shared" si="35"/>
        <v>0</v>
      </c>
    </row>
    <row r="228" spans="1:18">
      <c r="A228" t="s">
        <v>584</v>
      </c>
      <c r="B228" t="s">
        <v>2807</v>
      </c>
      <c r="C228" t="s">
        <v>72</v>
      </c>
      <c r="D228" s="12" t="s">
        <v>1070</v>
      </c>
      <c r="E228" s="1">
        <f>VLOOKUP(A228,'ADM Data'!$A$2:$Y$357,21,FALSE)</f>
        <v>0</v>
      </c>
      <c r="F228" s="1">
        <f>VLOOKUP(A228,'ADM Data'!$A$2:$Y$357,22,FALSE)</f>
        <v>2.9620090000000001</v>
      </c>
      <c r="G228" s="1">
        <f>VLOOKUP(A228,'ADM Data'!$A$2:$Y$357,23,FALSE)</f>
        <v>104.07294</v>
      </c>
      <c r="H228" s="1">
        <f>VLOOKUP(A228,'ADM Data'!$A$2:$Y$357,24,FALSE)</f>
        <v>0</v>
      </c>
      <c r="I228" s="1">
        <f>VLOOKUP(A228,'ADM Data'!$A$2:$Y$357,25,FALSE)</f>
        <v>0</v>
      </c>
      <c r="J228" s="5">
        <f t="shared" si="27"/>
        <v>0</v>
      </c>
      <c r="K228" s="5">
        <f t="shared" si="28"/>
        <v>17238.132950512492</v>
      </c>
      <c r="L228" s="5">
        <f t="shared" si="29"/>
        <v>220936.50135797117</v>
      </c>
      <c r="M228" s="5">
        <f t="shared" si="30"/>
        <v>0</v>
      </c>
      <c r="N228" s="5">
        <f t="shared" si="31"/>
        <v>0</v>
      </c>
      <c r="O228" s="5">
        <f t="shared" si="32"/>
        <v>238174.63430848366</v>
      </c>
      <c r="P228" s="1">
        <f t="shared" si="33"/>
        <v>107.034949</v>
      </c>
      <c r="Q228" s="5">
        <f t="shared" si="34"/>
        <v>31013.93605146337</v>
      </c>
      <c r="R228" s="5">
        <f t="shared" si="35"/>
        <v>269188.57035994704</v>
      </c>
    </row>
    <row r="229" spans="1:18">
      <c r="A229" t="s">
        <v>586</v>
      </c>
      <c r="B229" t="s">
        <v>587</v>
      </c>
      <c r="C229" t="s">
        <v>98</v>
      </c>
      <c r="D229" s="12" t="s">
        <v>1070</v>
      </c>
      <c r="E229" s="1">
        <f>VLOOKUP(A229,'ADM Data'!$A$2:$Y$357,21,FALSE)</f>
        <v>12.496855</v>
      </c>
      <c r="F229" s="1">
        <f>VLOOKUP(A229,'ADM Data'!$A$2:$Y$357,22,FALSE)</f>
        <v>0</v>
      </c>
      <c r="G229" s="1">
        <f>VLOOKUP(A229,'ADM Data'!$A$2:$Y$357,23,FALSE)</f>
        <v>76.619348000000002</v>
      </c>
      <c r="H229" s="1">
        <f>VLOOKUP(A229,'ADM Data'!$A$2:$Y$357,24,FALSE)</f>
        <v>0</v>
      </c>
      <c r="I229" s="1">
        <f>VLOOKUP(A229,'ADM Data'!$A$2:$Y$357,25,FALSE)</f>
        <v>0</v>
      </c>
      <c r="J229" s="5">
        <f t="shared" si="27"/>
        <v>76731.330288787314</v>
      </c>
      <c r="K229" s="5">
        <f t="shared" si="28"/>
        <v>0</v>
      </c>
      <c r="L229" s="5">
        <f t="shared" si="29"/>
        <v>162655.25585660274</v>
      </c>
      <c r="M229" s="5">
        <f t="shared" si="30"/>
        <v>0</v>
      </c>
      <c r="N229" s="5">
        <f t="shared" si="31"/>
        <v>0</v>
      </c>
      <c r="O229" s="5">
        <f t="shared" si="32"/>
        <v>239386.58614539006</v>
      </c>
      <c r="P229" s="1">
        <f t="shared" si="33"/>
        <v>89.116202999999999</v>
      </c>
      <c r="Q229" s="5">
        <f t="shared" si="34"/>
        <v>25821.885718759284</v>
      </c>
      <c r="R229" s="5">
        <f t="shared" si="35"/>
        <v>265208.47186414932</v>
      </c>
    </row>
    <row r="230" spans="1:18">
      <c r="A230" t="s">
        <v>588</v>
      </c>
      <c r="B230" t="s">
        <v>1959</v>
      </c>
      <c r="C230" t="s">
        <v>590</v>
      </c>
      <c r="D230" s="12" t="s">
        <v>1070</v>
      </c>
      <c r="E230" s="1">
        <f>VLOOKUP(A230,'ADM Data'!$A$2:$Y$357,21,FALSE)</f>
        <v>138.937344</v>
      </c>
      <c r="F230" s="1">
        <f>VLOOKUP(A230,'ADM Data'!$A$2:$Y$357,22,FALSE)</f>
        <v>0</v>
      </c>
      <c r="G230" s="1">
        <f>VLOOKUP(A230,'ADM Data'!$A$2:$Y$357,23,FALSE)</f>
        <v>241.929877</v>
      </c>
      <c r="H230" s="1">
        <f>VLOOKUP(A230,'ADM Data'!$A$2:$Y$357,24,FALSE)</f>
        <v>0</v>
      </c>
      <c r="I230" s="1">
        <f>VLOOKUP(A230,'ADM Data'!$A$2:$Y$357,25,FALSE)</f>
        <v>0</v>
      </c>
      <c r="J230" s="5">
        <f t="shared" si="27"/>
        <v>853082.4140882534</v>
      </c>
      <c r="K230" s="5">
        <f t="shared" si="28"/>
        <v>0</v>
      </c>
      <c r="L230" s="5">
        <f t="shared" si="29"/>
        <v>513593.06846087263</v>
      </c>
      <c r="M230" s="5">
        <f t="shared" si="30"/>
        <v>0</v>
      </c>
      <c r="N230" s="5">
        <f t="shared" si="31"/>
        <v>0</v>
      </c>
      <c r="O230" s="5">
        <f t="shared" si="32"/>
        <v>1366675.482549126</v>
      </c>
      <c r="P230" s="1">
        <f t="shared" si="33"/>
        <v>380.86722099999997</v>
      </c>
      <c r="Q230" s="5">
        <f t="shared" si="34"/>
        <v>110358.26845858138</v>
      </c>
      <c r="R230" s="5">
        <f t="shared" si="35"/>
        <v>1477033.7510077073</v>
      </c>
    </row>
    <row r="231" spans="1:18">
      <c r="A231" t="s">
        <v>591</v>
      </c>
      <c r="B231" t="s">
        <v>1960</v>
      </c>
      <c r="C231" t="s">
        <v>555</v>
      </c>
      <c r="D231" s="12" t="s">
        <v>1070</v>
      </c>
      <c r="E231" s="1">
        <f>VLOOKUP(A231,'ADM Data'!$A$2:$Y$357,21,FALSE)</f>
        <v>241.40666300000001</v>
      </c>
      <c r="F231" s="1">
        <f>VLOOKUP(A231,'ADM Data'!$A$2:$Y$357,22,FALSE)</f>
        <v>0</v>
      </c>
      <c r="G231" s="1">
        <f>VLOOKUP(A231,'ADM Data'!$A$2:$Y$357,23,FALSE)</f>
        <v>709.35042399999998</v>
      </c>
      <c r="H231" s="1">
        <f>VLOOKUP(A231,'ADM Data'!$A$2:$Y$357,24,FALSE)</f>
        <v>0</v>
      </c>
      <c r="I231" s="1">
        <f>VLOOKUP(A231,'ADM Data'!$A$2:$Y$357,25,FALSE)</f>
        <v>0</v>
      </c>
      <c r="J231" s="5">
        <f t="shared" si="27"/>
        <v>1482249.2853255456</v>
      </c>
      <c r="K231" s="5">
        <f t="shared" si="28"/>
        <v>0</v>
      </c>
      <c r="L231" s="5">
        <f t="shared" si="29"/>
        <v>1505880.4038336326</v>
      </c>
      <c r="M231" s="5">
        <f t="shared" si="30"/>
        <v>0</v>
      </c>
      <c r="N231" s="5">
        <f t="shared" si="31"/>
        <v>0</v>
      </c>
      <c r="O231" s="5">
        <f t="shared" si="32"/>
        <v>2988129.6891591782</v>
      </c>
      <c r="P231" s="1">
        <f t="shared" si="33"/>
        <v>950.75708699999996</v>
      </c>
      <c r="Q231" s="5">
        <f t="shared" si="34"/>
        <v>275486.83651630086</v>
      </c>
      <c r="R231" s="5">
        <f t="shared" si="35"/>
        <v>3263616.5256754789</v>
      </c>
    </row>
    <row r="232" spans="1:18">
      <c r="A232" t="s">
        <v>593</v>
      </c>
      <c r="B232" t="s">
        <v>594</v>
      </c>
      <c r="C232" t="s">
        <v>108</v>
      </c>
      <c r="D232" s="12" t="s">
        <v>1070</v>
      </c>
      <c r="E232" s="1">
        <f>VLOOKUP(A232,'ADM Data'!$A$2:$Y$357,21,FALSE)</f>
        <v>0</v>
      </c>
      <c r="F232" s="1">
        <f>VLOOKUP(A232,'ADM Data'!$A$2:$Y$357,22,FALSE)</f>
        <v>0</v>
      </c>
      <c r="G232" s="1">
        <f>VLOOKUP(A232,'ADM Data'!$A$2:$Y$357,23,FALSE)</f>
        <v>0</v>
      </c>
      <c r="H232" s="1">
        <f>VLOOKUP(A232,'ADM Data'!$A$2:$Y$357,24,FALSE)</f>
        <v>0</v>
      </c>
      <c r="I232" s="1">
        <f>VLOOKUP(A232,'ADM Data'!$A$2:$Y$357,25,FALSE)</f>
        <v>0</v>
      </c>
      <c r="J232" s="5">
        <f t="shared" si="27"/>
        <v>0</v>
      </c>
      <c r="K232" s="5">
        <f t="shared" si="28"/>
        <v>0</v>
      </c>
      <c r="L232" s="5">
        <f t="shared" si="29"/>
        <v>0</v>
      </c>
      <c r="M232" s="5">
        <f t="shared" si="30"/>
        <v>0</v>
      </c>
      <c r="N232" s="5">
        <f t="shared" si="31"/>
        <v>0</v>
      </c>
      <c r="O232" s="5">
        <f t="shared" si="32"/>
        <v>0</v>
      </c>
      <c r="P232" s="1">
        <f t="shared" si="33"/>
        <v>0</v>
      </c>
      <c r="Q232" s="5">
        <f t="shared" si="34"/>
        <v>0</v>
      </c>
      <c r="R232" s="5">
        <f t="shared" si="35"/>
        <v>0</v>
      </c>
    </row>
    <row r="233" spans="1:18">
      <c r="A233" t="s">
        <v>596</v>
      </c>
      <c r="B233" t="s">
        <v>1961</v>
      </c>
      <c r="C233" t="s">
        <v>68</v>
      </c>
      <c r="D233" s="12" t="s">
        <v>1070</v>
      </c>
      <c r="E233" s="1">
        <f>VLOOKUP(A233,'ADM Data'!$A$2:$Y$357,21,FALSE)</f>
        <v>0</v>
      </c>
      <c r="F233" s="1">
        <f>VLOOKUP(A233,'ADM Data'!$A$2:$Y$357,22,FALSE)</f>
        <v>0</v>
      </c>
      <c r="G233" s="1">
        <f>VLOOKUP(A233,'ADM Data'!$A$2:$Y$357,23,FALSE)</f>
        <v>0</v>
      </c>
      <c r="H233" s="1">
        <f>VLOOKUP(A233,'ADM Data'!$A$2:$Y$357,24,FALSE)</f>
        <v>0</v>
      </c>
      <c r="I233" s="1">
        <f>VLOOKUP(A233,'ADM Data'!$A$2:$Y$357,25,FALSE)</f>
        <v>0</v>
      </c>
      <c r="J233" s="5">
        <f t="shared" si="27"/>
        <v>0</v>
      </c>
      <c r="K233" s="5">
        <f t="shared" si="28"/>
        <v>0</v>
      </c>
      <c r="L233" s="5">
        <f t="shared" si="29"/>
        <v>0</v>
      </c>
      <c r="M233" s="5">
        <f t="shared" si="30"/>
        <v>0</v>
      </c>
      <c r="N233" s="5">
        <f t="shared" si="31"/>
        <v>0</v>
      </c>
      <c r="O233" s="5">
        <f t="shared" si="32"/>
        <v>0</v>
      </c>
      <c r="P233" s="1">
        <f t="shared" si="33"/>
        <v>0</v>
      </c>
      <c r="Q233" s="5">
        <f t="shared" si="34"/>
        <v>0</v>
      </c>
      <c r="R233" s="5">
        <f t="shared" si="35"/>
        <v>0</v>
      </c>
    </row>
    <row r="234" spans="1:18">
      <c r="A234" t="s">
        <v>598</v>
      </c>
      <c r="B234" t="s">
        <v>599</v>
      </c>
      <c r="C234" t="s">
        <v>111</v>
      </c>
      <c r="D234" s="12" t="s">
        <v>1070</v>
      </c>
      <c r="E234" s="1">
        <f>VLOOKUP(A234,'ADM Data'!$A$2:$Y$357,21,FALSE)</f>
        <v>0</v>
      </c>
      <c r="F234" s="1">
        <f>VLOOKUP(A234,'ADM Data'!$A$2:$Y$357,22,FALSE)</f>
        <v>0</v>
      </c>
      <c r="G234" s="1">
        <f>VLOOKUP(A234,'ADM Data'!$A$2:$Y$357,23,FALSE)</f>
        <v>0</v>
      </c>
      <c r="H234" s="1">
        <f>VLOOKUP(A234,'ADM Data'!$A$2:$Y$357,24,FALSE)</f>
        <v>0</v>
      </c>
      <c r="I234" s="1">
        <f>VLOOKUP(A234,'ADM Data'!$A$2:$Y$357,25,FALSE)</f>
        <v>0</v>
      </c>
      <c r="J234" s="5">
        <f t="shared" si="27"/>
        <v>0</v>
      </c>
      <c r="K234" s="5">
        <f t="shared" si="28"/>
        <v>0</v>
      </c>
      <c r="L234" s="5">
        <f t="shared" si="29"/>
        <v>0</v>
      </c>
      <c r="M234" s="5">
        <f t="shared" si="30"/>
        <v>0</v>
      </c>
      <c r="N234" s="5">
        <f t="shared" si="31"/>
        <v>0</v>
      </c>
      <c r="O234" s="5">
        <f t="shared" si="32"/>
        <v>0</v>
      </c>
      <c r="P234" s="1">
        <f t="shared" si="33"/>
        <v>0</v>
      </c>
      <c r="Q234" s="5">
        <f t="shared" si="34"/>
        <v>0</v>
      </c>
      <c r="R234" s="5">
        <f t="shared" si="35"/>
        <v>0</v>
      </c>
    </row>
    <row r="235" spans="1:18">
      <c r="A235" t="s">
        <v>600</v>
      </c>
      <c r="B235" t="s">
        <v>1962</v>
      </c>
      <c r="C235" t="s">
        <v>68</v>
      </c>
      <c r="D235" s="12" t="s">
        <v>1070</v>
      </c>
      <c r="E235" s="1">
        <f>VLOOKUP(A235,'ADM Data'!$A$2:$Y$357,21,FALSE)</f>
        <v>0</v>
      </c>
      <c r="F235" s="1">
        <f>VLOOKUP(A235,'ADM Data'!$A$2:$Y$357,22,FALSE)</f>
        <v>0</v>
      </c>
      <c r="G235" s="1">
        <f>VLOOKUP(A235,'ADM Data'!$A$2:$Y$357,23,FALSE)</f>
        <v>0</v>
      </c>
      <c r="H235" s="1">
        <f>VLOOKUP(A235,'ADM Data'!$A$2:$Y$357,24,FALSE)</f>
        <v>0</v>
      </c>
      <c r="I235" s="1">
        <f>VLOOKUP(A235,'ADM Data'!$A$2:$Y$357,25,FALSE)</f>
        <v>0</v>
      </c>
      <c r="J235" s="5">
        <f t="shared" si="27"/>
        <v>0</v>
      </c>
      <c r="K235" s="5">
        <f t="shared" si="28"/>
        <v>0</v>
      </c>
      <c r="L235" s="5">
        <f t="shared" si="29"/>
        <v>0</v>
      </c>
      <c r="M235" s="5">
        <f t="shared" si="30"/>
        <v>0</v>
      </c>
      <c r="N235" s="5">
        <f t="shared" si="31"/>
        <v>0</v>
      </c>
      <c r="O235" s="5">
        <f t="shared" si="32"/>
        <v>0</v>
      </c>
      <c r="P235" s="1">
        <f t="shared" si="33"/>
        <v>0</v>
      </c>
      <c r="Q235" s="5">
        <f t="shared" si="34"/>
        <v>0</v>
      </c>
      <c r="R235" s="5">
        <f t="shared" si="35"/>
        <v>0</v>
      </c>
    </row>
    <row r="236" spans="1:18">
      <c r="A236" t="s">
        <v>602</v>
      </c>
      <c r="B236" t="s">
        <v>603</v>
      </c>
      <c r="C236" t="s">
        <v>75</v>
      </c>
      <c r="D236" s="12" t="s">
        <v>1070</v>
      </c>
      <c r="E236" s="1">
        <f>VLOOKUP(A236,'ADM Data'!$A$2:$Y$357,21,FALSE)</f>
        <v>0</v>
      </c>
      <c r="F236" s="1">
        <f>VLOOKUP(A236,'ADM Data'!$A$2:$Y$357,22,FALSE)</f>
        <v>0</v>
      </c>
      <c r="G236" s="1">
        <f>VLOOKUP(A236,'ADM Data'!$A$2:$Y$357,23,FALSE)</f>
        <v>0</v>
      </c>
      <c r="H236" s="1">
        <f>VLOOKUP(A236,'ADM Data'!$A$2:$Y$357,24,FALSE)</f>
        <v>0</v>
      </c>
      <c r="I236" s="1">
        <f>VLOOKUP(A236,'ADM Data'!$A$2:$Y$357,25,FALSE)</f>
        <v>0</v>
      </c>
      <c r="J236" s="5">
        <f t="shared" si="27"/>
        <v>0</v>
      </c>
      <c r="K236" s="5">
        <f t="shared" si="28"/>
        <v>0</v>
      </c>
      <c r="L236" s="5">
        <f t="shared" si="29"/>
        <v>0</v>
      </c>
      <c r="M236" s="5">
        <f t="shared" si="30"/>
        <v>0</v>
      </c>
      <c r="N236" s="5">
        <f t="shared" si="31"/>
        <v>0</v>
      </c>
      <c r="O236" s="5">
        <f t="shared" si="32"/>
        <v>0</v>
      </c>
      <c r="P236" s="1">
        <f t="shared" si="33"/>
        <v>0</v>
      </c>
      <c r="Q236" s="5">
        <f t="shared" si="34"/>
        <v>0</v>
      </c>
      <c r="R236" s="5">
        <f t="shared" si="35"/>
        <v>0</v>
      </c>
    </row>
    <row r="237" spans="1:18">
      <c r="A237" t="s">
        <v>1964</v>
      </c>
      <c r="B237" t="s">
        <v>1965</v>
      </c>
      <c r="C237" t="s">
        <v>324</v>
      </c>
      <c r="D237" s="12" t="s">
        <v>807</v>
      </c>
      <c r="E237" s="1">
        <f>VLOOKUP(A237,'ADM Data'!$A$2:$Y$357,21,FALSE)</f>
        <v>12.024561</v>
      </c>
      <c r="F237" s="1">
        <f>VLOOKUP(A237,'ADM Data'!$A$2:$Y$357,22,FALSE)</f>
        <v>0</v>
      </c>
      <c r="G237" s="1">
        <f>VLOOKUP(A237,'ADM Data'!$A$2:$Y$357,23,FALSE)</f>
        <v>0</v>
      </c>
      <c r="H237" s="1">
        <f>VLOOKUP(A237,'ADM Data'!$A$2:$Y$357,24,FALSE)</f>
        <v>3.0061399999999998</v>
      </c>
      <c r="I237" s="1">
        <f>VLOOKUP(A237,'ADM Data'!$A$2:$Y$357,25,FALSE)</f>
        <v>0</v>
      </c>
      <c r="J237" s="5">
        <f t="shared" si="27"/>
        <v>73831.420918996868</v>
      </c>
      <c r="K237" s="5">
        <f t="shared" si="28"/>
        <v>0</v>
      </c>
      <c r="L237" s="5">
        <f t="shared" si="29"/>
        <v>0</v>
      </c>
      <c r="M237" s="5">
        <f t="shared" si="30"/>
        <v>5421.8093517443995</v>
      </c>
      <c r="N237" s="5">
        <f t="shared" si="31"/>
        <v>0</v>
      </c>
      <c r="O237" s="5">
        <f t="shared" si="32"/>
        <v>79253.230270741275</v>
      </c>
      <c r="P237" s="1">
        <f t="shared" si="33"/>
        <v>15.030701000000001</v>
      </c>
      <c r="Q237" s="5">
        <f t="shared" si="34"/>
        <v>4355.2241952548284</v>
      </c>
      <c r="R237" s="5">
        <f t="shared" si="35"/>
        <v>83608.454465996096</v>
      </c>
    </row>
    <row r="238" spans="1:18">
      <c r="A238" t="s">
        <v>606</v>
      </c>
      <c r="B238" t="s">
        <v>607</v>
      </c>
      <c r="C238" t="s">
        <v>75</v>
      </c>
      <c r="D238" s="12" t="s">
        <v>1070</v>
      </c>
      <c r="E238" s="1">
        <f>VLOOKUP(A238,'ADM Data'!$A$2:$Y$357,21,FALSE)</f>
        <v>0</v>
      </c>
      <c r="F238" s="1">
        <f>VLOOKUP(A238,'ADM Data'!$A$2:$Y$357,22,FALSE)</f>
        <v>0</v>
      </c>
      <c r="G238" s="1">
        <f>VLOOKUP(A238,'ADM Data'!$A$2:$Y$357,23,FALSE)</f>
        <v>0</v>
      </c>
      <c r="H238" s="1">
        <f>VLOOKUP(A238,'ADM Data'!$A$2:$Y$357,24,FALSE)</f>
        <v>0</v>
      </c>
      <c r="I238" s="1">
        <f>VLOOKUP(A238,'ADM Data'!$A$2:$Y$357,25,FALSE)</f>
        <v>0</v>
      </c>
      <c r="J238" s="5">
        <f t="shared" si="27"/>
        <v>0</v>
      </c>
      <c r="K238" s="5">
        <f t="shared" si="28"/>
        <v>0</v>
      </c>
      <c r="L238" s="5">
        <f t="shared" si="29"/>
        <v>0</v>
      </c>
      <c r="M238" s="5">
        <f t="shared" si="30"/>
        <v>0</v>
      </c>
      <c r="N238" s="5">
        <f t="shared" si="31"/>
        <v>0</v>
      </c>
      <c r="O238" s="5">
        <f t="shared" si="32"/>
        <v>0</v>
      </c>
      <c r="P238" s="1">
        <f t="shared" si="33"/>
        <v>0</v>
      </c>
      <c r="Q238" s="5">
        <f t="shared" si="34"/>
        <v>0</v>
      </c>
      <c r="R238" s="5">
        <f t="shared" si="35"/>
        <v>0</v>
      </c>
    </row>
    <row r="239" spans="1:18">
      <c r="A239" t="s">
        <v>608</v>
      </c>
      <c r="B239" t="s">
        <v>609</v>
      </c>
      <c r="C239" t="s">
        <v>93</v>
      </c>
      <c r="D239" s="12" t="s">
        <v>1070</v>
      </c>
      <c r="E239" s="1">
        <f>VLOOKUP(A239,'ADM Data'!$A$2:$Y$357,21,FALSE)</f>
        <v>0</v>
      </c>
      <c r="F239" s="1">
        <f>VLOOKUP(A239,'ADM Data'!$A$2:$Y$357,22,FALSE)</f>
        <v>0</v>
      </c>
      <c r="G239" s="1">
        <f>VLOOKUP(A239,'ADM Data'!$A$2:$Y$357,23,FALSE)</f>
        <v>0</v>
      </c>
      <c r="H239" s="1">
        <f>VLOOKUP(A239,'ADM Data'!$A$2:$Y$357,24,FALSE)</f>
        <v>0</v>
      </c>
      <c r="I239" s="1">
        <f>VLOOKUP(A239,'ADM Data'!$A$2:$Y$357,25,FALSE)</f>
        <v>0</v>
      </c>
      <c r="J239" s="5">
        <f t="shared" si="27"/>
        <v>0</v>
      </c>
      <c r="K239" s="5">
        <f t="shared" si="28"/>
        <v>0</v>
      </c>
      <c r="L239" s="5">
        <f t="shared" si="29"/>
        <v>0</v>
      </c>
      <c r="M239" s="5">
        <f t="shared" si="30"/>
        <v>0</v>
      </c>
      <c r="N239" s="5">
        <f t="shared" si="31"/>
        <v>0</v>
      </c>
      <c r="O239" s="5">
        <f t="shared" si="32"/>
        <v>0</v>
      </c>
      <c r="P239" s="1">
        <f t="shared" si="33"/>
        <v>0</v>
      </c>
      <c r="Q239" s="5">
        <f t="shared" si="34"/>
        <v>0</v>
      </c>
      <c r="R239" s="5">
        <f t="shared" si="35"/>
        <v>0</v>
      </c>
    </row>
    <row r="240" spans="1:18">
      <c r="A240" t="s">
        <v>610</v>
      </c>
      <c r="B240" t="s">
        <v>611</v>
      </c>
      <c r="C240" t="s">
        <v>80</v>
      </c>
      <c r="D240" s="12" t="s">
        <v>1070</v>
      </c>
      <c r="E240" s="1">
        <f>VLOOKUP(A240,'ADM Data'!$A$2:$Y$357,21,FALSE)</f>
        <v>0</v>
      </c>
      <c r="F240" s="1">
        <f>VLOOKUP(A240,'ADM Data'!$A$2:$Y$357,22,FALSE)</f>
        <v>0</v>
      </c>
      <c r="G240" s="1">
        <f>VLOOKUP(A240,'ADM Data'!$A$2:$Y$357,23,FALSE)</f>
        <v>0</v>
      </c>
      <c r="H240" s="1">
        <f>VLOOKUP(A240,'ADM Data'!$A$2:$Y$357,24,FALSE)</f>
        <v>0</v>
      </c>
      <c r="I240" s="1">
        <f>VLOOKUP(A240,'ADM Data'!$A$2:$Y$357,25,FALSE)</f>
        <v>0</v>
      </c>
      <c r="J240" s="5">
        <f t="shared" si="27"/>
        <v>0</v>
      </c>
      <c r="K240" s="5">
        <f t="shared" si="28"/>
        <v>0</v>
      </c>
      <c r="L240" s="5">
        <f t="shared" si="29"/>
        <v>0</v>
      </c>
      <c r="M240" s="5">
        <f t="shared" si="30"/>
        <v>0</v>
      </c>
      <c r="N240" s="5">
        <f t="shared" si="31"/>
        <v>0</v>
      </c>
      <c r="O240" s="5">
        <f t="shared" si="32"/>
        <v>0</v>
      </c>
      <c r="P240" s="1">
        <f t="shared" si="33"/>
        <v>0</v>
      </c>
      <c r="Q240" s="5">
        <f t="shared" si="34"/>
        <v>0</v>
      </c>
      <c r="R240" s="5">
        <f t="shared" si="35"/>
        <v>0</v>
      </c>
    </row>
    <row r="241" spans="1:18">
      <c r="A241" t="s">
        <v>612</v>
      </c>
      <c r="B241" t="s">
        <v>613</v>
      </c>
      <c r="C241" t="s">
        <v>80</v>
      </c>
      <c r="D241" s="12" t="s">
        <v>1070</v>
      </c>
      <c r="E241" s="1">
        <f>VLOOKUP(A241,'ADM Data'!$A$2:$Y$357,21,FALSE)</f>
        <v>0</v>
      </c>
      <c r="F241" s="1">
        <f>VLOOKUP(A241,'ADM Data'!$A$2:$Y$357,22,FALSE)</f>
        <v>0</v>
      </c>
      <c r="G241" s="1">
        <f>VLOOKUP(A241,'ADM Data'!$A$2:$Y$357,23,FALSE)</f>
        <v>0</v>
      </c>
      <c r="H241" s="1">
        <f>VLOOKUP(A241,'ADM Data'!$A$2:$Y$357,24,FALSE)</f>
        <v>0</v>
      </c>
      <c r="I241" s="1">
        <f>VLOOKUP(A241,'ADM Data'!$A$2:$Y$357,25,FALSE)</f>
        <v>0</v>
      </c>
      <c r="J241" s="5">
        <f t="shared" si="27"/>
        <v>0</v>
      </c>
      <c r="K241" s="5">
        <f t="shared" si="28"/>
        <v>0</v>
      </c>
      <c r="L241" s="5">
        <f t="shared" si="29"/>
        <v>0</v>
      </c>
      <c r="M241" s="5">
        <f t="shared" si="30"/>
        <v>0</v>
      </c>
      <c r="N241" s="5">
        <f t="shared" si="31"/>
        <v>0</v>
      </c>
      <c r="O241" s="5">
        <f t="shared" si="32"/>
        <v>0</v>
      </c>
      <c r="P241" s="1">
        <f t="shared" si="33"/>
        <v>0</v>
      </c>
      <c r="Q241" s="5">
        <f t="shared" si="34"/>
        <v>0</v>
      </c>
      <c r="R241" s="5">
        <f t="shared" si="35"/>
        <v>0</v>
      </c>
    </row>
    <row r="242" spans="1:18">
      <c r="A242" t="s">
        <v>614</v>
      </c>
      <c r="B242" t="s">
        <v>615</v>
      </c>
      <c r="C242" t="s">
        <v>80</v>
      </c>
      <c r="D242" s="12" t="s">
        <v>1823</v>
      </c>
      <c r="E242" s="1">
        <f>VLOOKUP(A242,'ADM Data'!$A$2:$Y$357,21,FALSE)</f>
        <v>0</v>
      </c>
      <c r="F242" s="1">
        <f>VLOOKUP(A242,'ADM Data'!$A$2:$Y$357,22,FALSE)</f>
        <v>0</v>
      </c>
      <c r="G242" s="1">
        <f>VLOOKUP(A242,'ADM Data'!$A$2:$Y$357,23,FALSE)</f>
        <v>165.394451</v>
      </c>
      <c r="H242" s="1">
        <f>VLOOKUP(A242,'ADM Data'!$A$2:$Y$357,24,FALSE)</f>
        <v>0</v>
      </c>
      <c r="I242" s="1">
        <f>VLOOKUP(A242,'ADM Data'!$A$2:$Y$357,25,FALSE)</f>
        <v>0</v>
      </c>
      <c r="J242" s="5">
        <f t="shared" si="27"/>
        <v>0</v>
      </c>
      <c r="K242" s="5">
        <f t="shared" si="28"/>
        <v>0</v>
      </c>
      <c r="L242" s="5">
        <f t="shared" si="29"/>
        <v>351115.97066405922</v>
      </c>
      <c r="M242" s="5">
        <f t="shared" si="30"/>
        <v>0</v>
      </c>
      <c r="N242" s="5">
        <f t="shared" si="31"/>
        <v>0</v>
      </c>
      <c r="O242" s="5">
        <f t="shared" si="32"/>
        <v>351115.97066405922</v>
      </c>
      <c r="P242" s="1">
        <f t="shared" si="33"/>
        <v>165.394451</v>
      </c>
      <c r="Q242" s="5">
        <f t="shared" si="34"/>
        <v>47923.906859439834</v>
      </c>
      <c r="R242" s="5">
        <f t="shared" si="35"/>
        <v>399039.87752349908</v>
      </c>
    </row>
    <row r="243" spans="1:18">
      <c r="A243" t="s">
        <v>616</v>
      </c>
      <c r="B243" t="s">
        <v>617</v>
      </c>
      <c r="C243" t="s">
        <v>93</v>
      </c>
      <c r="D243" s="12" t="s">
        <v>1070</v>
      </c>
      <c r="E243" s="1">
        <f>VLOOKUP(A243,'ADM Data'!$A$2:$Y$357,21,FALSE)</f>
        <v>0</v>
      </c>
      <c r="F243" s="1">
        <f>VLOOKUP(A243,'ADM Data'!$A$2:$Y$357,22,FALSE)</f>
        <v>0</v>
      </c>
      <c r="G243" s="1">
        <f>VLOOKUP(A243,'ADM Data'!$A$2:$Y$357,23,FALSE)</f>
        <v>0</v>
      </c>
      <c r="H243" s="1">
        <f>VLOOKUP(A243,'ADM Data'!$A$2:$Y$357,24,FALSE)</f>
        <v>0</v>
      </c>
      <c r="I243" s="1">
        <f>VLOOKUP(A243,'ADM Data'!$A$2:$Y$357,25,FALSE)</f>
        <v>0</v>
      </c>
      <c r="J243" s="5">
        <f t="shared" si="27"/>
        <v>0</v>
      </c>
      <c r="K243" s="5">
        <f t="shared" si="28"/>
        <v>0</v>
      </c>
      <c r="L243" s="5">
        <f t="shared" si="29"/>
        <v>0</v>
      </c>
      <c r="M243" s="5">
        <f t="shared" si="30"/>
        <v>0</v>
      </c>
      <c r="N243" s="5">
        <f t="shared" si="31"/>
        <v>0</v>
      </c>
      <c r="O243" s="5">
        <f t="shared" si="32"/>
        <v>0</v>
      </c>
      <c r="P243" s="1">
        <f t="shared" si="33"/>
        <v>0</v>
      </c>
      <c r="Q243" s="5">
        <f t="shared" si="34"/>
        <v>0</v>
      </c>
      <c r="R243" s="5">
        <f t="shared" si="35"/>
        <v>0</v>
      </c>
    </row>
    <row r="244" spans="1:18">
      <c r="A244" t="s">
        <v>618</v>
      </c>
      <c r="B244" t="s">
        <v>619</v>
      </c>
      <c r="C244" t="s">
        <v>125</v>
      </c>
      <c r="D244" s="12" t="s">
        <v>1070</v>
      </c>
      <c r="E244" s="1">
        <f>VLOOKUP(A244,'ADM Data'!$A$2:$Y$357,21,FALSE)</f>
        <v>0</v>
      </c>
      <c r="F244" s="1">
        <f>VLOOKUP(A244,'ADM Data'!$A$2:$Y$357,22,FALSE)</f>
        <v>0</v>
      </c>
      <c r="G244" s="1">
        <f>VLOOKUP(A244,'ADM Data'!$A$2:$Y$357,23,FALSE)</f>
        <v>0</v>
      </c>
      <c r="H244" s="1">
        <f>VLOOKUP(A244,'ADM Data'!$A$2:$Y$357,24,FALSE)</f>
        <v>0</v>
      </c>
      <c r="I244" s="1">
        <f>VLOOKUP(A244,'ADM Data'!$A$2:$Y$357,25,FALSE)</f>
        <v>0</v>
      </c>
      <c r="J244" s="5">
        <f t="shared" si="27"/>
        <v>0</v>
      </c>
      <c r="K244" s="5">
        <f t="shared" si="28"/>
        <v>0</v>
      </c>
      <c r="L244" s="5">
        <f t="shared" si="29"/>
        <v>0</v>
      </c>
      <c r="M244" s="5">
        <f t="shared" si="30"/>
        <v>0</v>
      </c>
      <c r="N244" s="5">
        <f t="shared" si="31"/>
        <v>0</v>
      </c>
      <c r="O244" s="5">
        <f t="shared" si="32"/>
        <v>0</v>
      </c>
      <c r="P244" s="1">
        <f t="shared" si="33"/>
        <v>0</v>
      </c>
      <c r="Q244" s="5">
        <f t="shared" si="34"/>
        <v>0</v>
      </c>
      <c r="R244" s="5">
        <f t="shared" si="35"/>
        <v>0</v>
      </c>
    </row>
    <row r="245" spans="1:18">
      <c r="A245" t="s">
        <v>620</v>
      </c>
      <c r="B245" t="s">
        <v>621</v>
      </c>
      <c r="C245" t="s">
        <v>125</v>
      </c>
      <c r="D245" s="12" t="s">
        <v>1070</v>
      </c>
      <c r="E245" s="1">
        <f>VLOOKUP(A245,'ADM Data'!$A$2:$Y$357,21,FALSE)</f>
        <v>0</v>
      </c>
      <c r="F245" s="1">
        <f>VLOOKUP(A245,'ADM Data'!$A$2:$Y$357,22,FALSE)</f>
        <v>0</v>
      </c>
      <c r="G245" s="1">
        <f>VLOOKUP(A245,'ADM Data'!$A$2:$Y$357,23,FALSE)</f>
        <v>17.761797000000001</v>
      </c>
      <c r="H245" s="1">
        <f>VLOOKUP(A245,'ADM Data'!$A$2:$Y$357,24,FALSE)</f>
        <v>0</v>
      </c>
      <c r="I245" s="1">
        <f>VLOOKUP(A245,'ADM Data'!$A$2:$Y$357,25,FALSE)</f>
        <v>0</v>
      </c>
      <c r="J245" s="5">
        <f t="shared" si="27"/>
        <v>0</v>
      </c>
      <c r="K245" s="5">
        <f t="shared" si="28"/>
        <v>0</v>
      </c>
      <c r="L245" s="5">
        <f t="shared" si="29"/>
        <v>37706.528584764761</v>
      </c>
      <c r="M245" s="5">
        <f t="shared" si="30"/>
        <v>0</v>
      </c>
      <c r="N245" s="5">
        <f t="shared" si="31"/>
        <v>0</v>
      </c>
      <c r="O245" s="5">
        <f t="shared" si="32"/>
        <v>37706.528584764761</v>
      </c>
      <c r="P245" s="1">
        <f t="shared" si="33"/>
        <v>17.761797000000001</v>
      </c>
      <c r="Q245" s="5">
        <f t="shared" si="34"/>
        <v>5146.5735394247158</v>
      </c>
      <c r="R245" s="5">
        <f t="shared" si="35"/>
        <v>42853.102124189478</v>
      </c>
    </row>
    <row r="246" spans="1:18">
      <c r="A246" t="s">
        <v>2901</v>
      </c>
      <c r="B246" t="s">
        <v>2902</v>
      </c>
      <c r="C246" t="s">
        <v>80</v>
      </c>
      <c r="D246" s="12" t="s">
        <v>1070</v>
      </c>
      <c r="E246" s="1">
        <f>VLOOKUP(A246,'ADM Data'!$A$2:$Y$357,21,FALSE)</f>
        <v>0</v>
      </c>
      <c r="F246" s="1">
        <f>VLOOKUP(A246,'ADM Data'!$A$2:$Y$357,22,FALSE)</f>
        <v>0</v>
      </c>
      <c r="G246" s="1">
        <f>VLOOKUP(A246,'ADM Data'!$A$2:$Y$357,23,FALSE)</f>
        <v>0</v>
      </c>
      <c r="H246" s="1">
        <f>VLOOKUP(A246,'ADM Data'!$A$2:$Y$357,24,FALSE)</f>
        <v>0</v>
      </c>
      <c r="I246" s="1">
        <f>VLOOKUP(A246,'ADM Data'!$A$2:$Y$357,25,FALSE)</f>
        <v>0</v>
      </c>
      <c r="J246" s="5">
        <f t="shared" si="27"/>
        <v>0</v>
      </c>
      <c r="K246" s="5">
        <f t="shared" si="28"/>
        <v>0</v>
      </c>
      <c r="L246" s="5">
        <f t="shared" si="29"/>
        <v>0</v>
      </c>
      <c r="M246" s="5">
        <f t="shared" si="30"/>
        <v>0</v>
      </c>
      <c r="N246" s="5">
        <f t="shared" si="31"/>
        <v>0</v>
      </c>
      <c r="O246" s="5">
        <f t="shared" si="32"/>
        <v>0</v>
      </c>
      <c r="P246" s="1">
        <f t="shared" si="33"/>
        <v>0</v>
      </c>
      <c r="Q246" s="5">
        <f t="shared" si="34"/>
        <v>0</v>
      </c>
      <c r="R246" s="5">
        <f t="shared" si="35"/>
        <v>0</v>
      </c>
    </row>
    <row r="247" spans="1:18">
      <c r="A247" t="s">
        <v>1966</v>
      </c>
      <c r="B247" t="s">
        <v>1967</v>
      </c>
      <c r="C247" t="s">
        <v>1192</v>
      </c>
      <c r="D247" s="12" t="s">
        <v>1070</v>
      </c>
      <c r="E247" s="1">
        <f>VLOOKUP(A247,'ADM Data'!$A$2:$Y$357,21,FALSE)</f>
        <v>0</v>
      </c>
      <c r="F247" s="1">
        <f>VLOOKUP(A247,'ADM Data'!$A$2:$Y$357,22,FALSE)</f>
        <v>0</v>
      </c>
      <c r="G247" s="1">
        <f>VLOOKUP(A247,'ADM Data'!$A$2:$Y$357,23,FALSE)</f>
        <v>0</v>
      </c>
      <c r="H247" s="1">
        <f>VLOOKUP(A247,'ADM Data'!$A$2:$Y$357,24,FALSE)</f>
        <v>0</v>
      </c>
      <c r="I247" s="1">
        <f>VLOOKUP(A247,'ADM Data'!$A$2:$Y$357,25,FALSE)</f>
        <v>0</v>
      </c>
      <c r="J247" s="5">
        <f t="shared" si="27"/>
        <v>0</v>
      </c>
      <c r="K247" s="5">
        <f t="shared" si="28"/>
        <v>0</v>
      </c>
      <c r="L247" s="5">
        <f t="shared" si="29"/>
        <v>0</v>
      </c>
      <c r="M247" s="5">
        <f t="shared" si="30"/>
        <v>0</v>
      </c>
      <c r="N247" s="5">
        <f t="shared" si="31"/>
        <v>0</v>
      </c>
      <c r="O247" s="5">
        <f t="shared" si="32"/>
        <v>0</v>
      </c>
      <c r="P247" s="1">
        <f t="shared" si="33"/>
        <v>0</v>
      </c>
      <c r="Q247" s="5">
        <f t="shared" si="34"/>
        <v>0</v>
      </c>
      <c r="R247" s="5">
        <f t="shared" si="35"/>
        <v>0</v>
      </c>
    </row>
    <row r="248" spans="1:18">
      <c r="A248" t="s">
        <v>622</v>
      </c>
      <c r="B248" t="s">
        <v>623</v>
      </c>
      <c r="C248" t="s">
        <v>80</v>
      </c>
      <c r="D248" s="12" t="s">
        <v>1070</v>
      </c>
      <c r="E248" s="1">
        <f>VLOOKUP(A248,'ADM Data'!$A$2:$Y$357,21,FALSE)</f>
        <v>0</v>
      </c>
      <c r="F248" s="1">
        <f>VLOOKUP(A248,'ADM Data'!$A$2:$Y$357,22,FALSE)</f>
        <v>0</v>
      </c>
      <c r="G248" s="1">
        <f>VLOOKUP(A248,'ADM Data'!$A$2:$Y$357,23,FALSE)</f>
        <v>0</v>
      </c>
      <c r="H248" s="1">
        <f>VLOOKUP(A248,'ADM Data'!$A$2:$Y$357,24,FALSE)</f>
        <v>0</v>
      </c>
      <c r="I248" s="1">
        <f>VLOOKUP(A248,'ADM Data'!$A$2:$Y$357,25,FALSE)</f>
        <v>0</v>
      </c>
      <c r="J248" s="5">
        <f t="shared" si="27"/>
        <v>0</v>
      </c>
      <c r="K248" s="5">
        <f t="shared" si="28"/>
        <v>0</v>
      </c>
      <c r="L248" s="5">
        <f t="shared" si="29"/>
        <v>0</v>
      </c>
      <c r="M248" s="5">
        <f t="shared" si="30"/>
        <v>0</v>
      </c>
      <c r="N248" s="5">
        <f t="shared" si="31"/>
        <v>0</v>
      </c>
      <c r="O248" s="5">
        <f t="shared" si="32"/>
        <v>0</v>
      </c>
      <c r="P248" s="1">
        <f t="shared" si="33"/>
        <v>0</v>
      </c>
      <c r="Q248" s="5">
        <f t="shared" si="34"/>
        <v>0</v>
      </c>
      <c r="R248" s="5">
        <f t="shared" si="35"/>
        <v>0</v>
      </c>
    </row>
    <row r="249" spans="1:18">
      <c r="A249" t="s">
        <v>626</v>
      </c>
      <c r="B249" t="s">
        <v>2761</v>
      </c>
      <c r="C249" t="s">
        <v>72</v>
      </c>
      <c r="D249" s="12" t="s">
        <v>1070</v>
      </c>
      <c r="E249" s="1">
        <f>VLOOKUP(A249,'ADM Data'!$A$2:$Y$357,21,FALSE)</f>
        <v>0</v>
      </c>
      <c r="F249" s="1">
        <f>VLOOKUP(A249,'ADM Data'!$A$2:$Y$357,22,FALSE)</f>
        <v>0</v>
      </c>
      <c r="G249" s="1">
        <f>VLOOKUP(A249,'ADM Data'!$A$2:$Y$357,23,FALSE)</f>
        <v>75.974879999999999</v>
      </c>
      <c r="H249" s="1">
        <f>VLOOKUP(A249,'ADM Data'!$A$2:$Y$357,24,FALSE)</f>
        <v>0</v>
      </c>
      <c r="I249" s="1">
        <f>VLOOKUP(A249,'ADM Data'!$A$2:$Y$357,25,FALSE)</f>
        <v>0</v>
      </c>
      <c r="J249" s="5">
        <f t="shared" si="27"/>
        <v>0</v>
      </c>
      <c r="K249" s="5">
        <f t="shared" si="28"/>
        <v>0</v>
      </c>
      <c r="L249" s="5">
        <f t="shared" si="29"/>
        <v>161287.11438623426</v>
      </c>
      <c r="M249" s="5">
        <f t="shared" si="30"/>
        <v>0</v>
      </c>
      <c r="N249" s="5">
        <f t="shared" si="31"/>
        <v>0</v>
      </c>
      <c r="O249" s="5">
        <f t="shared" si="32"/>
        <v>161287.11438623426</v>
      </c>
      <c r="P249" s="1">
        <f t="shared" si="33"/>
        <v>75.974879999999999</v>
      </c>
      <c r="Q249" s="5">
        <f t="shared" si="34"/>
        <v>22014.118676672642</v>
      </c>
      <c r="R249" s="5">
        <f t="shared" si="35"/>
        <v>183301.23306290689</v>
      </c>
    </row>
    <row r="250" spans="1:18">
      <c r="A250" t="s">
        <v>1970</v>
      </c>
      <c r="B250" t="s">
        <v>1971</v>
      </c>
      <c r="C250" t="s">
        <v>75</v>
      </c>
      <c r="D250" s="12" t="s">
        <v>1823</v>
      </c>
      <c r="E250" s="1">
        <f>VLOOKUP(A250,'ADM Data'!$A$2:$Y$357,21,FALSE)</f>
        <v>0</v>
      </c>
      <c r="F250" s="1">
        <f>VLOOKUP(A250,'ADM Data'!$A$2:$Y$357,22,FALSE)</f>
        <v>0</v>
      </c>
      <c r="G250" s="1">
        <f>VLOOKUP(A250,'ADM Data'!$A$2:$Y$357,23,FALSE)</f>
        <v>0</v>
      </c>
      <c r="H250" s="1">
        <f>VLOOKUP(A250,'ADM Data'!$A$2:$Y$357,24,FALSE)</f>
        <v>0</v>
      </c>
      <c r="I250" s="1">
        <f>VLOOKUP(A250,'ADM Data'!$A$2:$Y$357,25,FALSE)</f>
        <v>0</v>
      </c>
      <c r="J250" s="5">
        <f t="shared" si="27"/>
        <v>0</v>
      </c>
      <c r="K250" s="5">
        <f t="shared" si="28"/>
        <v>0</v>
      </c>
      <c r="L250" s="5">
        <f t="shared" si="29"/>
        <v>0</v>
      </c>
      <c r="M250" s="5">
        <f t="shared" si="30"/>
        <v>0</v>
      </c>
      <c r="N250" s="5">
        <f t="shared" si="31"/>
        <v>0</v>
      </c>
      <c r="O250" s="5">
        <f t="shared" si="32"/>
        <v>0</v>
      </c>
      <c r="P250" s="1">
        <f t="shared" si="33"/>
        <v>0</v>
      </c>
      <c r="Q250" s="5">
        <f t="shared" si="34"/>
        <v>0</v>
      </c>
      <c r="R250" s="5">
        <f t="shared" si="35"/>
        <v>0</v>
      </c>
    </row>
    <row r="251" spans="1:18">
      <c r="A251" t="s">
        <v>1972</v>
      </c>
      <c r="B251" t="s">
        <v>1973</v>
      </c>
      <c r="C251" t="s">
        <v>68</v>
      </c>
      <c r="D251" s="12" t="s">
        <v>1070</v>
      </c>
      <c r="E251" s="1">
        <f>VLOOKUP(A251,'ADM Data'!$A$2:$Y$357,21,FALSE)</f>
        <v>0</v>
      </c>
      <c r="F251" s="1">
        <f>VLOOKUP(A251,'ADM Data'!$A$2:$Y$357,22,FALSE)</f>
        <v>0</v>
      </c>
      <c r="G251" s="1">
        <f>VLOOKUP(A251,'ADM Data'!$A$2:$Y$357,23,FALSE)</f>
        <v>0</v>
      </c>
      <c r="H251" s="1">
        <f>VLOOKUP(A251,'ADM Data'!$A$2:$Y$357,24,FALSE)</f>
        <v>0</v>
      </c>
      <c r="I251" s="1">
        <f>VLOOKUP(A251,'ADM Data'!$A$2:$Y$357,25,FALSE)</f>
        <v>0</v>
      </c>
      <c r="J251" s="5">
        <f t="shared" si="27"/>
        <v>0</v>
      </c>
      <c r="K251" s="5">
        <f t="shared" si="28"/>
        <v>0</v>
      </c>
      <c r="L251" s="5">
        <f t="shared" si="29"/>
        <v>0</v>
      </c>
      <c r="M251" s="5">
        <f t="shared" si="30"/>
        <v>0</v>
      </c>
      <c r="N251" s="5">
        <f t="shared" si="31"/>
        <v>0</v>
      </c>
      <c r="O251" s="5">
        <f t="shared" si="32"/>
        <v>0</v>
      </c>
      <c r="P251" s="1">
        <f t="shared" si="33"/>
        <v>0</v>
      </c>
      <c r="Q251" s="5">
        <f t="shared" si="34"/>
        <v>0</v>
      </c>
      <c r="R251" s="5">
        <f t="shared" si="35"/>
        <v>0</v>
      </c>
    </row>
    <row r="252" spans="1:18">
      <c r="A252" t="s">
        <v>1974</v>
      </c>
      <c r="B252" t="s">
        <v>1975</v>
      </c>
      <c r="C252" t="s">
        <v>98</v>
      </c>
      <c r="D252" s="12" t="s">
        <v>1070</v>
      </c>
      <c r="E252" s="1">
        <f>VLOOKUP(A252,'ADM Data'!$A$2:$Y$357,21,FALSE)</f>
        <v>0</v>
      </c>
      <c r="F252" s="1">
        <f>VLOOKUP(A252,'ADM Data'!$A$2:$Y$357,22,FALSE)</f>
        <v>0</v>
      </c>
      <c r="G252" s="1">
        <f>VLOOKUP(A252,'ADM Data'!$A$2:$Y$357,23,FALSE)</f>
        <v>0</v>
      </c>
      <c r="H252" s="1">
        <f>VLOOKUP(A252,'ADM Data'!$A$2:$Y$357,24,FALSE)</f>
        <v>0</v>
      </c>
      <c r="I252" s="1">
        <f>VLOOKUP(A252,'ADM Data'!$A$2:$Y$357,25,FALSE)</f>
        <v>0</v>
      </c>
      <c r="J252" s="5">
        <f t="shared" si="27"/>
        <v>0</v>
      </c>
      <c r="K252" s="5">
        <f t="shared" si="28"/>
        <v>0</v>
      </c>
      <c r="L252" s="5">
        <f t="shared" si="29"/>
        <v>0</v>
      </c>
      <c r="M252" s="5">
        <f t="shared" si="30"/>
        <v>0</v>
      </c>
      <c r="N252" s="5">
        <f t="shared" si="31"/>
        <v>0</v>
      </c>
      <c r="O252" s="5">
        <f t="shared" si="32"/>
        <v>0</v>
      </c>
      <c r="P252" s="1">
        <f t="shared" si="33"/>
        <v>0</v>
      </c>
      <c r="Q252" s="5">
        <f t="shared" si="34"/>
        <v>0</v>
      </c>
      <c r="R252" s="5">
        <f t="shared" si="35"/>
        <v>0</v>
      </c>
    </row>
    <row r="253" spans="1:18">
      <c r="A253" t="s">
        <v>1976</v>
      </c>
      <c r="B253" t="s">
        <v>1977</v>
      </c>
      <c r="C253" t="s">
        <v>1268</v>
      </c>
      <c r="D253" s="12" t="s">
        <v>1070</v>
      </c>
      <c r="E253" s="1">
        <f>VLOOKUP(A253,'ADM Data'!$A$2:$Y$357,21,FALSE)</f>
        <v>60.848858999999997</v>
      </c>
      <c r="F253" s="1">
        <f>VLOOKUP(A253,'ADM Data'!$A$2:$Y$357,22,FALSE)</f>
        <v>0</v>
      </c>
      <c r="G253" s="1">
        <f>VLOOKUP(A253,'ADM Data'!$A$2:$Y$357,23,FALSE)</f>
        <v>133.77048099999999</v>
      </c>
      <c r="H253" s="1">
        <f>VLOOKUP(A253,'ADM Data'!$A$2:$Y$357,24,FALSE)</f>
        <v>0</v>
      </c>
      <c r="I253" s="1">
        <f>VLOOKUP(A253,'ADM Data'!$A$2:$Y$357,25,FALSE)</f>
        <v>0</v>
      </c>
      <c r="J253" s="5">
        <f t="shared" si="27"/>
        <v>373615.11337251234</v>
      </c>
      <c r="K253" s="5">
        <f t="shared" si="28"/>
        <v>0</v>
      </c>
      <c r="L253" s="5">
        <f t="shared" si="29"/>
        <v>283981.4274211236</v>
      </c>
      <c r="M253" s="5">
        <f t="shared" si="30"/>
        <v>0</v>
      </c>
      <c r="N253" s="5">
        <f t="shared" si="31"/>
        <v>0</v>
      </c>
      <c r="O253" s="5">
        <f t="shared" si="32"/>
        <v>657596.54079363588</v>
      </c>
      <c r="P253" s="1">
        <f t="shared" si="33"/>
        <v>194.61933999999999</v>
      </c>
      <c r="Q253" s="5">
        <f t="shared" si="34"/>
        <v>56391.971234909521</v>
      </c>
      <c r="R253" s="5">
        <f t="shared" si="35"/>
        <v>713988.51202854537</v>
      </c>
    </row>
    <row r="254" spans="1:18">
      <c r="A254" t="s">
        <v>1978</v>
      </c>
      <c r="B254" t="s">
        <v>1979</v>
      </c>
      <c r="C254" t="s">
        <v>80</v>
      </c>
      <c r="D254" s="12" t="s">
        <v>1823</v>
      </c>
      <c r="E254" s="1">
        <f>VLOOKUP(A254,'ADM Data'!$A$2:$Y$357,21,FALSE)</f>
        <v>24.302385999999998</v>
      </c>
      <c r="F254" s="1">
        <f>VLOOKUP(A254,'ADM Data'!$A$2:$Y$357,22,FALSE)</f>
        <v>13.056269</v>
      </c>
      <c r="G254" s="1">
        <f>VLOOKUP(A254,'ADM Data'!$A$2:$Y$357,23,FALSE)</f>
        <v>7.0304330000000004</v>
      </c>
      <c r="H254" s="1">
        <f>VLOOKUP(A254,'ADM Data'!$A$2:$Y$357,24,FALSE)</f>
        <v>5.5148299999999999</v>
      </c>
      <c r="I254" s="1">
        <f>VLOOKUP(A254,'ADM Data'!$A$2:$Y$357,25,FALSE)</f>
        <v>0</v>
      </c>
      <c r="J254" s="5">
        <f t="shared" si="27"/>
        <v>149217.89578030637</v>
      </c>
      <c r="K254" s="5">
        <f t="shared" si="28"/>
        <v>75984.138083191094</v>
      </c>
      <c r="L254" s="5">
        <f t="shared" si="29"/>
        <v>14924.910068377287</v>
      </c>
      <c r="M254" s="5">
        <f t="shared" si="30"/>
        <v>9946.4285985618008</v>
      </c>
      <c r="N254" s="5">
        <f t="shared" si="31"/>
        <v>0</v>
      </c>
      <c r="O254" s="5">
        <f t="shared" si="32"/>
        <v>250073.37253043655</v>
      </c>
      <c r="P254" s="1">
        <f t="shared" si="33"/>
        <v>49.903918000000004</v>
      </c>
      <c r="Q254" s="5">
        <f t="shared" si="34"/>
        <v>14459.921138183305</v>
      </c>
      <c r="R254" s="5">
        <f t="shared" si="35"/>
        <v>264533.29366861988</v>
      </c>
    </row>
    <row r="255" spans="1:18">
      <c r="A255" t="s">
        <v>1980</v>
      </c>
      <c r="B255" t="s">
        <v>1981</v>
      </c>
      <c r="C255" t="s">
        <v>193</v>
      </c>
      <c r="D255" s="12" t="s">
        <v>1070</v>
      </c>
      <c r="E255" s="1">
        <f>VLOOKUP(A255,'ADM Data'!$A$2:$Y$357,21,FALSE)</f>
        <v>0</v>
      </c>
      <c r="F255" s="1">
        <f>VLOOKUP(A255,'ADM Data'!$A$2:$Y$357,22,FALSE)</f>
        <v>0</v>
      </c>
      <c r="G255" s="1">
        <f>VLOOKUP(A255,'ADM Data'!$A$2:$Y$357,23,FALSE)</f>
        <v>0</v>
      </c>
      <c r="H255" s="1">
        <f>VLOOKUP(A255,'ADM Data'!$A$2:$Y$357,24,FALSE)</f>
        <v>0</v>
      </c>
      <c r="I255" s="1">
        <f>VLOOKUP(A255,'ADM Data'!$A$2:$Y$357,25,FALSE)</f>
        <v>0</v>
      </c>
      <c r="J255" s="5">
        <f t="shared" si="27"/>
        <v>0</v>
      </c>
      <c r="K255" s="5">
        <f t="shared" si="28"/>
        <v>0</v>
      </c>
      <c r="L255" s="5">
        <f t="shared" si="29"/>
        <v>0</v>
      </c>
      <c r="M255" s="5">
        <f t="shared" si="30"/>
        <v>0</v>
      </c>
      <c r="N255" s="5">
        <f t="shared" si="31"/>
        <v>0</v>
      </c>
      <c r="O255" s="5">
        <f t="shared" si="32"/>
        <v>0</v>
      </c>
      <c r="P255" s="1">
        <f t="shared" si="33"/>
        <v>0</v>
      </c>
      <c r="Q255" s="5">
        <f t="shared" si="34"/>
        <v>0</v>
      </c>
      <c r="R255" s="5">
        <f t="shared" si="35"/>
        <v>0</v>
      </c>
    </row>
    <row r="256" spans="1:18">
      <c r="A256" t="s">
        <v>1982</v>
      </c>
      <c r="B256" t="s">
        <v>1983</v>
      </c>
      <c r="C256" t="s">
        <v>93</v>
      </c>
      <c r="D256" s="12" t="s">
        <v>1070</v>
      </c>
      <c r="E256" s="1">
        <f>VLOOKUP(A256,'ADM Data'!$A$2:$Y$357,21,FALSE)</f>
        <v>0</v>
      </c>
      <c r="F256" s="1">
        <f>VLOOKUP(A256,'ADM Data'!$A$2:$Y$357,22,FALSE)</f>
        <v>0</v>
      </c>
      <c r="G256" s="1">
        <f>VLOOKUP(A256,'ADM Data'!$A$2:$Y$357,23,FALSE)</f>
        <v>0</v>
      </c>
      <c r="H256" s="1">
        <f>VLOOKUP(A256,'ADM Data'!$A$2:$Y$357,24,FALSE)</f>
        <v>0</v>
      </c>
      <c r="I256" s="1">
        <f>VLOOKUP(A256,'ADM Data'!$A$2:$Y$357,25,FALSE)</f>
        <v>0</v>
      </c>
      <c r="J256" s="5">
        <f t="shared" si="27"/>
        <v>0</v>
      </c>
      <c r="K256" s="5">
        <f t="shared" si="28"/>
        <v>0</v>
      </c>
      <c r="L256" s="5">
        <f t="shared" si="29"/>
        <v>0</v>
      </c>
      <c r="M256" s="5">
        <f t="shared" si="30"/>
        <v>0</v>
      </c>
      <c r="N256" s="5">
        <f t="shared" si="31"/>
        <v>0</v>
      </c>
      <c r="O256" s="5">
        <f t="shared" si="32"/>
        <v>0</v>
      </c>
      <c r="P256" s="1">
        <f t="shared" si="33"/>
        <v>0</v>
      </c>
      <c r="Q256" s="5">
        <f t="shared" si="34"/>
        <v>0</v>
      </c>
      <c r="R256" s="5">
        <f t="shared" si="35"/>
        <v>0</v>
      </c>
    </row>
    <row r="257" spans="1:18">
      <c r="A257" t="s">
        <v>2762</v>
      </c>
      <c r="B257" t="s">
        <v>2763</v>
      </c>
      <c r="C257" t="s">
        <v>1164</v>
      </c>
      <c r="D257" s="12" t="s">
        <v>1070</v>
      </c>
      <c r="E257" s="1">
        <f>VLOOKUP(A257,'ADM Data'!$A$2:$Y$357,21,FALSE)</f>
        <v>0</v>
      </c>
      <c r="F257" s="1">
        <f>VLOOKUP(A257,'ADM Data'!$A$2:$Y$357,22,FALSE)</f>
        <v>0</v>
      </c>
      <c r="G257" s="1">
        <f>VLOOKUP(A257,'ADM Data'!$A$2:$Y$357,23,FALSE)</f>
        <v>0</v>
      </c>
      <c r="H257" s="1">
        <f>VLOOKUP(A257,'ADM Data'!$A$2:$Y$357,24,FALSE)</f>
        <v>0</v>
      </c>
      <c r="I257" s="1">
        <f>VLOOKUP(A257,'ADM Data'!$A$2:$Y$357,25,FALSE)</f>
        <v>0</v>
      </c>
      <c r="J257" s="5">
        <f t="shared" si="27"/>
        <v>0</v>
      </c>
      <c r="K257" s="5">
        <f t="shared" si="28"/>
        <v>0</v>
      </c>
      <c r="L257" s="5">
        <f t="shared" si="29"/>
        <v>0</v>
      </c>
      <c r="M257" s="5">
        <f t="shared" si="30"/>
        <v>0</v>
      </c>
      <c r="N257" s="5">
        <f t="shared" si="31"/>
        <v>0</v>
      </c>
      <c r="O257" s="5">
        <f t="shared" si="32"/>
        <v>0</v>
      </c>
      <c r="P257" s="1">
        <f t="shared" si="33"/>
        <v>0</v>
      </c>
      <c r="Q257" s="5">
        <f t="shared" si="34"/>
        <v>0</v>
      </c>
      <c r="R257" s="5">
        <f t="shared" si="35"/>
        <v>0</v>
      </c>
    </row>
    <row r="258" spans="1:18">
      <c r="A258" t="s">
        <v>1984</v>
      </c>
      <c r="B258" t="s">
        <v>1985</v>
      </c>
      <c r="C258" t="s">
        <v>1129</v>
      </c>
      <c r="D258" s="12" t="s">
        <v>1070</v>
      </c>
      <c r="E258" s="1">
        <f>VLOOKUP(A258,'ADM Data'!$A$2:$Y$357,21,FALSE)</f>
        <v>0</v>
      </c>
      <c r="F258" s="1">
        <f>VLOOKUP(A258,'ADM Data'!$A$2:$Y$357,22,FALSE)</f>
        <v>0</v>
      </c>
      <c r="G258" s="1">
        <f>VLOOKUP(A258,'ADM Data'!$A$2:$Y$357,23,FALSE)</f>
        <v>74.064363999999998</v>
      </c>
      <c r="H258" s="1">
        <f>VLOOKUP(A258,'ADM Data'!$A$2:$Y$357,24,FALSE)</f>
        <v>0</v>
      </c>
      <c r="I258" s="1">
        <f>VLOOKUP(A258,'ADM Data'!$A$2:$Y$357,25,FALSE)</f>
        <v>0</v>
      </c>
      <c r="J258" s="5">
        <f t="shared" si="27"/>
        <v>0</v>
      </c>
      <c r="K258" s="5">
        <f t="shared" si="28"/>
        <v>0</v>
      </c>
      <c r="L258" s="5">
        <f t="shared" si="29"/>
        <v>157231.27892287148</v>
      </c>
      <c r="M258" s="5">
        <f t="shared" si="30"/>
        <v>0</v>
      </c>
      <c r="N258" s="5">
        <f t="shared" si="31"/>
        <v>0</v>
      </c>
      <c r="O258" s="5">
        <f t="shared" si="32"/>
        <v>157231.27892287148</v>
      </c>
      <c r="P258" s="1">
        <f t="shared" si="33"/>
        <v>74.064363999999998</v>
      </c>
      <c r="Q258" s="5">
        <f t="shared" si="34"/>
        <v>21460.536677494994</v>
      </c>
      <c r="R258" s="5">
        <f t="shared" si="35"/>
        <v>178691.81560036648</v>
      </c>
    </row>
    <row r="259" spans="1:18">
      <c r="A259" t="s">
        <v>1986</v>
      </c>
      <c r="B259" t="s">
        <v>1987</v>
      </c>
      <c r="C259" t="s">
        <v>75</v>
      </c>
      <c r="D259" s="12" t="s">
        <v>1070</v>
      </c>
      <c r="E259" s="1">
        <f>VLOOKUP(A259,'ADM Data'!$A$2:$Y$357,21,FALSE)</f>
        <v>0</v>
      </c>
      <c r="F259" s="1">
        <f>VLOOKUP(A259,'ADM Data'!$A$2:$Y$357,22,FALSE)</f>
        <v>0</v>
      </c>
      <c r="G259" s="1">
        <f>VLOOKUP(A259,'ADM Data'!$A$2:$Y$357,23,FALSE)</f>
        <v>0</v>
      </c>
      <c r="H259" s="1">
        <f>VLOOKUP(A259,'ADM Data'!$A$2:$Y$357,24,FALSE)</f>
        <v>0</v>
      </c>
      <c r="I259" s="1">
        <f>VLOOKUP(A259,'ADM Data'!$A$2:$Y$357,25,FALSE)</f>
        <v>0</v>
      </c>
      <c r="J259" s="5">
        <f t="shared" si="27"/>
        <v>0</v>
      </c>
      <c r="K259" s="5">
        <f t="shared" si="28"/>
        <v>0</v>
      </c>
      <c r="L259" s="5">
        <f t="shared" si="29"/>
        <v>0</v>
      </c>
      <c r="M259" s="5">
        <f t="shared" si="30"/>
        <v>0</v>
      </c>
      <c r="N259" s="5">
        <f t="shared" si="31"/>
        <v>0</v>
      </c>
      <c r="O259" s="5">
        <f t="shared" si="32"/>
        <v>0</v>
      </c>
      <c r="P259" s="1">
        <f t="shared" si="33"/>
        <v>0</v>
      </c>
      <c r="Q259" s="5">
        <f t="shared" si="34"/>
        <v>0</v>
      </c>
      <c r="R259" s="5">
        <f t="shared" si="35"/>
        <v>0</v>
      </c>
    </row>
    <row r="260" spans="1:18">
      <c r="A260" t="s">
        <v>1988</v>
      </c>
      <c r="B260" t="s">
        <v>1989</v>
      </c>
      <c r="C260" t="s">
        <v>140</v>
      </c>
      <c r="D260" s="12" t="s">
        <v>1070</v>
      </c>
      <c r="E260" s="1">
        <f>VLOOKUP(A260,'ADM Data'!$A$2:$Y$357,21,FALSE)</f>
        <v>0</v>
      </c>
      <c r="F260" s="1">
        <f>VLOOKUP(A260,'ADM Data'!$A$2:$Y$357,22,FALSE)</f>
        <v>0</v>
      </c>
      <c r="G260" s="1">
        <f>VLOOKUP(A260,'ADM Data'!$A$2:$Y$357,23,FALSE)</f>
        <v>0</v>
      </c>
      <c r="H260" s="1">
        <f>VLOOKUP(A260,'ADM Data'!$A$2:$Y$357,24,FALSE)</f>
        <v>0</v>
      </c>
      <c r="I260" s="1">
        <f>VLOOKUP(A260,'ADM Data'!$A$2:$Y$357,25,FALSE)</f>
        <v>0</v>
      </c>
      <c r="J260" s="5">
        <f t="shared" si="27"/>
        <v>0</v>
      </c>
      <c r="K260" s="5">
        <f t="shared" si="28"/>
        <v>0</v>
      </c>
      <c r="L260" s="5">
        <f t="shared" si="29"/>
        <v>0</v>
      </c>
      <c r="M260" s="5">
        <f t="shared" si="30"/>
        <v>0</v>
      </c>
      <c r="N260" s="5">
        <f t="shared" si="31"/>
        <v>0</v>
      </c>
      <c r="O260" s="5">
        <f t="shared" si="32"/>
        <v>0</v>
      </c>
      <c r="P260" s="1">
        <f t="shared" si="33"/>
        <v>0</v>
      </c>
      <c r="Q260" s="5">
        <f t="shared" si="34"/>
        <v>0</v>
      </c>
      <c r="R260" s="5">
        <f t="shared" si="35"/>
        <v>0</v>
      </c>
    </row>
    <row r="261" spans="1:18">
      <c r="A261" t="s">
        <v>2764</v>
      </c>
      <c r="B261" t="s">
        <v>2765</v>
      </c>
      <c r="C261" t="s">
        <v>93</v>
      </c>
      <c r="D261" s="12" t="s">
        <v>1070</v>
      </c>
      <c r="E261" s="1">
        <f>VLOOKUP(A261,'ADM Data'!$A$2:$Y$357,21,FALSE)</f>
        <v>0</v>
      </c>
      <c r="F261" s="1">
        <f>VLOOKUP(A261,'ADM Data'!$A$2:$Y$357,22,FALSE)</f>
        <v>0</v>
      </c>
      <c r="G261" s="1">
        <f>VLOOKUP(A261,'ADM Data'!$A$2:$Y$357,23,FALSE)</f>
        <v>0</v>
      </c>
      <c r="H261" s="1">
        <f>VLOOKUP(A261,'ADM Data'!$A$2:$Y$357,24,FALSE)</f>
        <v>0</v>
      </c>
      <c r="I261" s="1">
        <f>VLOOKUP(A261,'ADM Data'!$A$2:$Y$357,25,FALSE)</f>
        <v>0</v>
      </c>
      <c r="J261" s="5">
        <f t="shared" ref="J261:J323" si="36">E261*$I$2*$G$1</f>
        <v>0</v>
      </c>
      <c r="K261" s="5">
        <f t="shared" ref="K261:K323" si="37">F261*$J$2*$G$1</f>
        <v>0</v>
      </c>
      <c r="L261" s="5">
        <f t="shared" ref="L261:L323" si="38">G261*$K$2*$G$1</f>
        <v>0</v>
      </c>
      <c r="M261" s="5">
        <f t="shared" ref="M261:M323" si="39">H261*$L$2*$G$1</f>
        <v>0</v>
      </c>
      <c r="N261" s="5">
        <f t="shared" ref="N261:N323" si="40">I261*$M$2*$G$1</f>
        <v>0</v>
      </c>
      <c r="O261" s="5">
        <f t="shared" ref="O261:O323" si="41">J261+K261+L261+M261+N261</f>
        <v>0</v>
      </c>
      <c r="P261" s="1">
        <f t="shared" ref="P261:P323" si="42">E261+F261+G261+H261+I261</f>
        <v>0</v>
      </c>
      <c r="Q261" s="5">
        <f t="shared" ref="Q261:Q323" si="43">P261*$O$2*$G$1</f>
        <v>0</v>
      </c>
      <c r="R261" s="5">
        <f t="shared" ref="R261:R323" si="44">O261+Q261</f>
        <v>0</v>
      </c>
    </row>
    <row r="262" spans="1:18">
      <c r="A262" t="s">
        <v>2766</v>
      </c>
      <c r="B262" t="s">
        <v>2767</v>
      </c>
      <c r="C262" t="s">
        <v>230</v>
      </c>
      <c r="D262" s="12" t="s">
        <v>1070</v>
      </c>
      <c r="E262" s="1">
        <f>VLOOKUP(A262,'ADM Data'!$A$2:$Y$357,21,FALSE)</f>
        <v>0</v>
      </c>
      <c r="F262" s="1">
        <f>VLOOKUP(A262,'ADM Data'!$A$2:$Y$357,22,FALSE)</f>
        <v>0</v>
      </c>
      <c r="G262" s="1">
        <f>VLOOKUP(A262,'ADM Data'!$A$2:$Y$357,23,FALSE)</f>
        <v>0</v>
      </c>
      <c r="H262" s="1">
        <f>VLOOKUP(A262,'ADM Data'!$A$2:$Y$357,24,FALSE)</f>
        <v>0</v>
      </c>
      <c r="I262" s="1">
        <f>VLOOKUP(A262,'ADM Data'!$A$2:$Y$357,25,FALSE)</f>
        <v>0</v>
      </c>
      <c r="J262" s="5">
        <f t="shared" si="36"/>
        <v>0</v>
      </c>
      <c r="K262" s="5">
        <f t="shared" si="37"/>
        <v>0</v>
      </c>
      <c r="L262" s="5">
        <f t="shared" si="38"/>
        <v>0</v>
      </c>
      <c r="M262" s="5">
        <f t="shared" si="39"/>
        <v>0</v>
      </c>
      <c r="N262" s="5">
        <f t="shared" si="40"/>
        <v>0</v>
      </c>
      <c r="O262" s="5">
        <f t="shared" si="41"/>
        <v>0</v>
      </c>
      <c r="P262" s="1">
        <f t="shared" si="42"/>
        <v>0</v>
      </c>
      <c r="Q262" s="5">
        <f t="shared" si="43"/>
        <v>0</v>
      </c>
      <c r="R262" s="5">
        <f t="shared" si="44"/>
        <v>0</v>
      </c>
    </row>
    <row r="263" spans="1:18">
      <c r="A263" t="s">
        <v>2768</v>
      </c>
      <c r="B263" t="s">
        <v>2769</v>
      </c>
      <c r="C263" t="s">
        <v>125</v>
      </c>
      <c r="D263" s="12" t="s">
        <v>1070</v>
      </c>
      <c r="E263" s="1">
        <f>VLOOKUP(A263,'ADM Data'!$A$2:$Y$357,21,FALSE)</f>
        <v>130.72323600000001</v>
      </c>
      <c r="F263" s="1">
        <f>VLOOKUP(A263,'ADM Data'!$A$2:$Y$357,22,FALSE)</f>
        <v>0</v>
      </c>
      <c r="G263" s="1">
        <f>VLOOKUP(A263,'ADM Data'!$A$2:$Y$357,23,FALSE)</f>
        <v>23.594339999999999</v>
      </c>
      <c r="H263" s="1">
        <f>VLOOKUP(A263,'ADM Data'!$A$2:$Y$357,24,FALSE)</f>
        <v>0</v>
      </c>
      <c r="I263" s="1">
        <f>VLOOKUP(A263,'ADM Data'!$A$2:$Y$357,25,FALSE)</f>
        <v>0</v>
      </c>
      <c r="J263" s="5">
        <f t="shared" si="36"/>
        <v>802647.36991307756</v>
      </c>
      <c r="K263" s="5">
        <f t="shared" si="37"/>
        <v>0</v>
      </c>
      <c r="L263" s="5">
        <f t="shared" si="38"/>
        <v>50088.437315698327</v>
      </c>
      <c r="M263" s="5">
        <f t="shared" si="39"/>
        <v>0</v>
      </c>
      <c r="N263" s="5">
        <f t="shared" si="40"/>
        <v>0</v>
      </c>
      <c r="O263" s="5">
        <f t="shared" si="41"/>
        <v>852735.80722877593</v>
      </c>
      <c r="P263" s="1">
        <f t="shared" si="42"/>
        <v>154.317576</v>
      </c>
      <c r="Q263" s="5">
        <f t="shared" si="43"/>
        <v>44714.324418287331</v>
      </c>
      <c r="R263" s="5">
        <f t="shared" si="44"/>
        <v>897450.1316470633</v>
      </c>
    </row>
    <row r="264" spans="1:18">
      <c r="A264" t="s">
        <v>2770</v>
      </c>
      <c r="B264" t="s">
        <v>2771</v>
      </c>
      <c r="C264" t="s">
        <v>1183</v>
      </c>
      <c r="D264" s="12" t="s">
        <v>1070</v>
      </c>
      <c r="E264" s="1">
        <f>VLOOKUP(A264,'ADM Data'!$A$2:$Y$357,21,FALSE)</f>
        <v>7.7227069999999998</v>
      </c>
      <c r="F264" s="1">
        <f>VLOOKUP(A264,'ADM Data'!$A$2:$Y$357,22,FALSE)</f>
        <v>0</v>
      </c>
      <c r="G264" s="1">
        <f>VLOOKUP(A264,'ADM Data'!$A$2:$Y$357,23,FALSE)</f>
        <v>0</v>
      </c>
      <c r="H264" s="1">
        <f>VLOOKUP(A264,'ADM Data'!$A$2:$Y$357,24,FALSE)</f>
        <v>0</v>
      </c>
      <c r="I264" s="1">
        <f>VLOOKUP(A264,'ADM Data'!$A$2:$Y$357,25,FALSE)</f>
        <v>0</v>
      </c>
      <c r="J264" s="5">
        <f t="shared" si="36"/>
        <v>47417.816845960821</v>
      </c>
      <c r="K264" s="5">
        <f t="shared" si="37"/>
        <v>0</v>
      </c>
      <c r="L264" s="5">
        <f t="shared" si="38"/>
        <v>0</v>
      </c>
      <c r="M264" s="5">
        <f t="shared" si="39"/>
        <v>0</v>
      </c>
      <c r="N264" s="5">
        <f t="shared" si="40"/>
        <v>0</v>
      </c>
      <c r="O264" s="5">
        <f t="shared" si="41"/>
        <v>47417.816845960821</v>
      </c>
      <c r="P264" s="1">
        <f t="shared" si="42"/>
        <v>7.7227069999999998</v>
      </c>
      <c r="Q264" s="5">
        <f t="shared" si="43"/>
        <v>2237.694727562196</v>
      </c>
      <c r="R264" s="5">
        <f t="shared" si="44"/>
        <v>49655.511573523014</v>
      </c>
    </row>
    <row r="265" spans="1:18">
      <c r="A265" t="s">
        <v>2772</v>
      </c>
      <c r="B265" t="s">
        <v>2773</v>
      </c>
      <c r="C265" t="s">
        <v>93</v>
      </c>
      <c r="D265" s="12" t="s">
        <v>1070</v>
      </c>
      <c r="E265" s="1">
        <f>VLOOKUP(A265,'ADM Data'!$A$2:$Y$357,21,FALSE)</f>
        <v>0</v>
      </c>
      <c r="F265" s="1">
        <f>VLOOKUP(A265,'ADM Data'!$A$2:$Y$357,22,FALSE)</f>
        <v>0</v>
      </c>
      <c r="G265" s="1">
        <f>VLOOKUP(A265,'ADM Data'!$A$2:$Y$357,23,FALSE)</f>
        <v>0</v>
      </c>
      <c r="H265" s="1">
        <f>VLOOKUP(A265,'ADM Data'!$A$2:$Y$357,24,FALSE)</f>
        <v>0</v>
      </c>
      <c r="I265" s="1">
        <f>VLOOKUP(A265,'ADM Data'!$A$2:$Y$357,25,FALSE)</f>
        <v>0</v>
      </c>
      <c r="J265" s="5">
        <f t="shared" si="36"/>
        <v>0</v>
      </c>
      <c r="K265" s="5">
        <f t="shared" si="37"/>
        <v>0</v>
      </c>
      <c r="L265" s="5">
        <f t="shared" si="38"/>
        <v>0</v>
      </c>
      <c r="M265" s="5">
        <f t="shared" si="39"/>
        <v>0</v>
      </c>
      <c r="N265" s="5">
        <f t="shared" si="40"/>
        <v>0</v>
      </c>
      <c r="O265" s="5">
        <f t="shared" si="41"/>
        <v>0</v>
      </c>
      <c r="P265" s="1">
        <f t="shared" si="42"/>
        <v>0</v>
      </c>
      <c r="Q265" s="5">
        <f t="shared" si="43"/>
        <v>0</v>
      </c>
      <c r="R265" s="5">
        <f t="shared" si="44"/>
        <v>0</v>
      </c>
    </row>
    <row r="266" spans="1:18">
      <c r="A266" t="s">
        <v>2774</v>
      </c>
      <c r="B266" t="s">
        <v>2775</v>
      </c>
      <c r="C266" t="s">
        <v>93</v>
      </c>
      <c r="D266" s="12" t="s">
        <v>1070</v>
      </c>
      <c r="E266" s="1">
        <f>VLOOKUP(A266,'ADM Data'!$A$2:$Y$357,21,FALSE)</f>
        <v>0</v>
      </c>
      <c r="F266" s="1">
        <f>VLOOKUP(A266,'ADM Data'!$A$2:$Y$357,22,FALSE)</f>
        <v>0</v>
      </c>
      <c r="G266" s="1">
        <f>VLOOKUP(A266,'ADM Data'!$A$2:$Y$357,23,FALSE)</f>
        <v>0</v>
      </c>
      <c r="H266" s="1">
        <f>VLOOKUP(A266,'ADM Data'!$A$2:$Y$357,24,FALSE)</f>
        <v>0</v>
      </c>
      <c r="I266" s="1">
        <f>VLOOKUP(A266,'ADM Data'!$A$2:$Y$357,25,FALSE)</f>
        <v>0</v>
      </c>
      <c r="J266" s="5">
        <f t="shared" si="36"/>
        <v>0</v>
      </c>
      <c r="K266" s="5">
        <f t="shared" si="37"/>
        <v>0</v>
      </c>
      <c r="L266" s="5">
        <f t="shared" si="38"/>
        <v>0</v>
      </c>
      <c r="M266" s="5">
        <f t="shared" si="39"/>
        <v>0</v>
      </c>
      <c r="N266" s="5">
        <f t="shared" si="40"/>
        <v>0</v>
      </c>
      <c r="O266" s="5">
        <f t="shared" si="41"/>
        <v>0</v>
      </c>
      <c r="P266" s="1">
        <f t="shared" si="42"/>
        <v>0</v>
      </c>
      <c r="Q266" s="5">
        <f t="shared" si="43"/>
        <v>0</v>
      </c>
      <c r="R266" s="5">
        <f t="shared" si="44"/>
        <v>0</v>
      </c>
    </row>
    <row r="267" spans="1:18">
      <c r="A267" t="s">
        <v>2776</v>
      </c>
      <c r="B267" t="s">
        <v>2777</v>
      </c>
      <c r="C267" t="s">
        <v>98</v>
      </c>
      <c r="D267" s="12" t="s">
        <v>1070</v>
      </c>
      <c r="E267" s="1">
        <f>VLOOKUP(A267,'ADM Data'!$A$2:$Y$357,21,FALSE)</f>
        <v>0</v>
      </c>
      <c r="F267" s="1">
        <f>VLOOKUP(A267,'ADM Data'!$A$2:$Y$357,22,FALSE)</f>
        <v>0</v>
      </c>
      <c r="G267" s="1">
        <f>VLOOKUP(A267,'ADM Data'!$A$2:$Y$357,23,FALSE)</f>
        <v>0</v>
      </c>
      <c r="H267" s="1">
        <f>VLOOKUP(A267,'ADM Data'!$A$2:$Y$357,24,FALSE)</f>
        <v>0</v>
      </c>
      <c r="I267" s="1">
        <f>VLOOKUP(A267,'ADM Data'!$A$2:$Y$357,25,FALSE)</f>
        <v>0</v>
      </c>
      <c r="J267" s="5">
        <f t="shared" si="36"/>
        <v>0</v>
      </c>
      <c r="K267" s="5">
        <f t="shared" si="37"/>
        <v>0</v>
      </c>
      <c r="L267" s="5">
        <f t="shared" si="38"/>
        <v>0</v>
      </c>
      <c r="M267" s="5">
        <f t="shared" si="39"/>
        <v>0</v>
      </c>
      <c r="N267" s="5">
        <f t="shared" si="40"/>
        <v>0</v>
      </c>
      <c r="O267" s="5">
        <f t="shared" si="41"/>
        <v>0</v>
      </c>
      <c r="P267" s="1">
        <f t="shared" si="42"/>
        <v>0</v>
      </c>
      <c r="Q267" s="5">
        <f t="shared" si="43"/>
        <v>0</v>
      </c>
      <c r="R267" s="5">
        <f t="shared" si="44"/>
        <v>0</v>
      </c>
    </row>
    <row r="268" spans="1:18">
      <c r="A268" t="s">
        <v>2778</v>
      </c>
      <c r="B268" t="s">
        <v>2779</v>
      </c>
      <c r="C268" t="s">
        <v>1458</v>
      </c>
      <c r="D268" s="12" t="s">
        <v>1070</v>
      </c>
      <c r="E268" s="1">
        <f>VLOOKUP(A268,'ADM Data'!$A$2:$Y$357,21,FALSE)</f>
        <v>0</v>
      </c>
      <c r="F268" s="1">
        <f>VLOOKUP(A268,'ADM Data'!$A$2:$Y$357,22,FALSE)</f>
        <v>0</v>
      </c>
      <c r="G268" s="1">
        <f>VLOOKUP(A268,'ADM Data'!$A$2:$Y$357,23,FALSE)</f>
        <v>0</v>
      </c>
      <c r="H268" s="1">
        <f>VLOOKUP(A268,'ADM Data'!$A$2:$Y$357,24,FALSE)</f>
        <v>0</v>
      </c>
      <c r="I268" s="1">
        <f>VLOOKUP(A268,'ADM Data'!$A$2:$Y$357,25,FALSE)</f>
        <v>0</v>
      </c>
      <c r="J268" s="5">
        <f t="shared" si="36"/>
        <v>0</v>
      </c>
      <c r="K268" s="5">
        <f t="shared" si="37"/>
        <v>0</v>
      </c>
      <c r="L268" s="5">
        <f t="shared" si="38"/>
        <v>0</v>
      </c>
      <c r="M268" s="5">
        <f t="shared" si="39"/>
        <v>0</v>
      </c>
      <c r="N268" s="5">
        <f t="shared" si="40"/>
        <v>0</v>
      </c>
      <c r="O268" s="5">
        <f t="shared" si="41"/>
        <v>0</v>
      </c>
      <c r="P268" s="1">
        <f t="shared" si="42"/>
        <v>0</v>
      </c>
      <c r="Q268" s="5">
        <f t="shared" si="43"/>
        <v>0</v>
      </c>
      <c r="R268" s="5">
        <f t="shared" si="44"/>
        <v>0</v>
      </c>
    </row>
    <row r="269" spans="1:18">
      <c r="A269" t="s">
        <v>2780</v>
      </c>
      <c r="B269" t="s">
        <v>2781</v>
      </c>
      <c r="C269" t="s">
        <v>80</v>
      </c>
      <c r="D269" s="12" t="s">
        <v>1070</v>
      </c>
      <c r="E269" s="1">
        <f>VLOOKUP(A269,'ADM Data'!$A$2:$Y$357,21,FALSE)</f>
        <v>0</v>
      </c>
      <c r="F269" s="1">
        <f>VLOOKUP(A269,'ADM Data'!$A$2:$Y$357,22,FALSE)</f>
        <v>0</v>
      </c>
      <c r="G269" s="1">
        <f>VLOOKUP(A269,'ADM Data'!$A$2:$Y$357,23,FALSE)</f>
        <v>0</v>
      </c>
      <c r="H269" s="1">
        <f>VLOOKUP(A269,'ADM Data'!$A$2:$Y$357,24,FALSE)</f>
        <v>0</v>
      </c>
      <c r="I269" s="1">
        <f>VLOOKUP(A269,'ADM Data'!$A$2:$Y$357,25,FALSE)</f>
        <v>0</v>
      </c>
      <c r="J269" s="5">
        <f t="shared" si="36"/>
        <v>0</v>
      </c>
      <c r="K269" s="5">
        <f t="shared" si="37"/>
        <v>0</v>
      </c>
      <c r="L269" s="5">
        <f t="shared" si="38"/>
        <v>0</v>
      </c>
      <c r="M269" s="5">
        <f t="shared" si="39"/>
        <v>0</v>
      </c>
      <c r="N269" s="5">
        <f t="shared" si="40"/>
        <v>0</v>
      </c>
      <c r="O269" s="5">
        <f t="shared" si="41"/>
        <v>0</v>
      </c>
      <c r="P269" s="1">
        <f t="shared" si="42"/>
        <v>0</v>
      </c>
      <c r="Q269" s="5">
        <f t="shared" si="43"/>
        <v>0</v>
      </c>
      <c r="R269" s="5">
        <f t="shared" si="44"/>
        <v>0</v>
      </c>
    </row>
    <row r="270" spans="1:18">
      <c r="A270" t="s">
        <v>2782</v>
      </c>
      <c r="B270" t="s">
        <v>2783</v>
      </c>
      <c r="C270" t="s">
        <v>190</v>
      </c>
      <c r="D270" s="12" t="s">
        <v>1070</v>
      </c>
      <c r="E270" s="1">
        <f>VLOOKUP(A270,'ADM Data'!$A$2:$Y$357,21,FALSE)</f>
        <v>0</v>
      </c>
      <c r="F270" s="1">
        <f>VLOOKUP(A270,'ADM Data'!$A$2:$Y$357,22,FALSE)</f>
        <v>0</v>
      </c>
      <c r="G270" s="1">
        <f>VLOOKUP(A270,'ADM Data'!$A$2:$Y$357,23,FALSE)</f>
        <v>0</v>
      </c>
      <c r="H270" s="1">
        <f>VLOOKUP(A270,'ADM Data'!$A$2:$Y$357,24,FALSE)</f>
        <v>0</v>
      </c>
      <c r="I270" s="1">
        <f>VLOOKUP(A270,'ADM Data'!$A$2:$Y$357,25,FALSE)</f>
        <v>0</v>
      </c>
      <c r="J270" s="5">
        <f t="shared" si="36"/>
        <v>0</v>
      </c>
      <c r="K270" s="5">
        <f t="shared" si="37"/>
        <v>0</v>
      </c>
      <c r="L270" s="5">
        <f t="shared" si="38"/>
        <v>0</v>
      </c>
      <c r="M270" s="5">
        <f t="shared" si="39"/>
        <v>0</v>
      </c>
      <c r="N270" s="5">
        <f t="shared" si="40"/>
        <v>0</v>
      </c>
      <c r="O270" s="5">
        <f t="shared" si="41"/>
        <v>0</v>
      </c>
      <c r="P270" s="1">
        <f t="shared" si="42"/>
        <v>0</v>
      </c>
      <c r="Q270" s="5">
        <f t="shared" si="43"/>
        <v>0</v>
      </c>
      <c r="R270" s="5">
        <f t="shared" si="44"/>
        <v>0</v>
      </c>
    </row>
    <row r="271" spans="1:18">
      <c r="A271" t="s">
        <v>2784</v>
      </c>
      <c r="B271" t="s">
        <v>2785</v>
      </c>
      <c r="C271" t="s">
        <v>258</v>
      </c>
      <c r="D271" s="12" t="s">
        <v>1070</v>
      </c>
      <c r="E271" s="1">
        <f>VLOOKUP(A271,'ADM Data'!$A$2:$Y$357,21,FALSE)</f>
        <v>0</v>
      </c>
      <c r="F271" s="1">
        <f>VLOOKUP(A271,'ADM Data'!$A$2:$Y$357,22,FALSE)</f>
        <v>0</v>
      </c>
      <c r="G271" s="1">
        <f>VLOOKUP(A271,'ADM Data'!$A$2:$Y$357,23,FALSE)</f>
        <v>0</v>
      </c>
      <c r="H271" s="1">
        <f>VLOOKUP(A271,'ADM Data'!$A$2:$Y$357,24,FALSE)</f>
        <v>0</v>
      </c>
      <c r="I271" s="1">
        <f>VLOOKUP(A271,'ADM Data'!$A$2:$Y$357,25,FALSE)</f>
        <v>0</v>
      </c>
      <c r="J271" s="5">
        <f t="shared" si="36"/>
        <v>0</v>
      </c>
      <c r="K271" s="5">
        <f t="shared" si="37"/>
        <v>0</v>
      </c>
      <c r="L271" s="5">
        <f t="shared" si="38"/>
        <v>0</v>
      </c>
      <c r="M271" s="5">
        <f t="shared" si="39"/>
        <v>0</v>
      </c>
      <c r="N271" s="5">
        <f t="shared" si="40"/>
        <v>0</v>
      </c>
      <c r="O271" s="5">
        <f t="shared" si="41"/>
        <v>0</v>
      </c>
      <c r="P271" s="1">
        <f t="shared" si="42"/>
        <v>0</v>
      </c>
      <c r="Q271" s="5">
        <f t="shared" si="43"/>
        <v>0</v>
      </c>
      <c r="R271" s="5">
        <f t="shared" si="44"/>
        <v>0</v>
      </c>
    </row>
    <row r="272" spans="1:18">
      <c r="A272" t="s">
        <v>2786</v>
      </c>
      <c r="B272" t="s">
        <v>2787</v>
      </c>
      <c r="C272" t="s">
        <v>93</v>
      </c>
      <c r="D272" s="12" t="s">
        <v>1070</v>
      </c>
      <c r="E272" s="1">
        <f>VLOOKUP(A272,'ADM Data'!$A$2:$Y$357,21,FALSE)</f>
        <v>0</v>
      </c>
      <c r="F272" s="1">
        <f>VLOOKUP(A272,'ADM Data'!$A$2:$Y$357,22,FALSE)</f>
        <v>0</v>
      </c>
      <c r="G272" s="1">
        <f>VLOOKUP(A272,'ADM Data'!$A$2:$Y$357,23,FALSE)</f>
        <v>0</v>
      </c>
      <c r="H272" s="1">
        <f>VLOOKUP(A272,'ADM Data'!$A$2:$Y$357,24,FALSE)</f>
        <v>0</v>
      </c>
      <c r="I272" s="1">
        <f>VLOOKUP(A272,'ADM Data'!$A$2:$Y$357,25,FALSE)</f>
        <v>0</v>
      </c>
      <c r="J272" s="5">
        <f t="shared" si="36"/>
        <v>0</v>
      </c>
      <c r="K272" s="5">
        <f t="shared" si="37"/>
        <v>0</v>
      </c>
      <c r="L272" s="5">
        <f t="shared" si="38"/>
        <v>0</v>
      </c>
      <c r="M272" s="5">
        <f t="shared" si="39"/>
        <v>0</v>
      </c>
      <c r="N272" s="5">
        <f t="shared" si="40"/>
        <v>0</v>
      </c>
      <c r="O272" s="5">
        <f t="shared" si="41"/>
        <v>0</v>
      </c>
      <c r="P272" s="1">
        <f t="shared" si="42"/>
        <v>0</v>
      </c>
      <c r="Q272" s="5">
        <f t="shared" si="43"/>
        <v>0</v>
      </c>
      <c r="R272" s="5">
        <f t="shared" si="44"/>
        <v>0</v>
      </c>
    </row>
    <row r="273" spans="1:18">
      <c r="A273" t="s">
        <v>2790</v>
      </c>
      <c r="B273" t="s">
        <v>2791</v>
      </c>
      <c r="C273" t="s">
        <v>140</v>
      </c>
      <c r="D273" s="12" t="s">
        <v>1070</v>
      </c>
      <c r="E273" s="1">
        <f>VLOOKUP(A273,'ADM Data'!$A$2:$Y$357,21,FALSE)</f>
        <v>71.987243000000007</v>
      </c>
      <c r="F273" s="1">
        <f>VLOOKUP(A273,'ADM Data'!$A$2:$Y$357,22,FALSE)</f>
        <v>0</v>
      </c>
      <c r="G273" s="1">
        <f>VLOOKUP(A273,'ADM Data'!$A$2:$Y$357,23,FALSE)</f>
        <v>312.17667599999999</v>
      </c>
      <c r="H273" s="1">
        <f>VLOOKUP(A273,'ADM Data'!$A$2:$Y$357,24,FALSE)</f>
        <v>0</v>
      </c>
      <c r="I273" s="1">
        <f>VLOOKUP(A273,'ADM Data'!$A$2:$Y$357,25,FALSE)</f>
        <v>0</v>
      </c>
      <c r="J273" s="5">
        <f t="shared" si="36"/>
        <v>442005.36208607623</v>
      </c>
      <c r="K273" s="5">
        <f t="shared" si="37"/>
        <v>0</v>
      </c>
      <c r="L273" s="5">
        <f t="shared" si="38"/>
        <v>662720.0365532185</v>
      </c>
      <c r="M273" s="5">
        <f t="shared" si="39"/>
        <v>0</v>
      </c>
      <c r="N273" s="5">
        <f t="shared" si="40"/>
        <v>0</v>
      </c>
      <c r="O273" s="5">
        <f t="shared" si="41"/>
        <v>1104725.3986392948</v>
      </c>
      <c r="P273" s="1">
        <f t="shared" si="42"/>
        <v>384.16391899999996</v>
      </c>
      <c r="Q273" s="5">
        <f t="shared" si="43"/>
        <v>111313.50393921853</v>
      </c>
      <c r="R273" s="5">
        <f t="shared" si="44"/>
        <v>1216038.9025785134</v>
      </c>
    </row>
    <row r="274" spans="1:18">
      <c r="A274" t="s">
        <v>2792</v>
      </c>
      <c r="B274" t="s">
        <v>2793</v>
      </c>
      <c r="C274" t="s">
        <v>93</v>
      </c>
      <c r="D274" s="12" t="s">
        <v>1070</v>
      </c>
      <c r="E274" s="1">
        <f>VLOOKUP(A274,'ADM Data'!$A$2:$Y$357,21,FALSE)</f>
        <v>0</v>
      </c>
      <c r="F274" s="1">
        <f>VLOOKUP(A274,'ADM Data'!$A$2:$Y$357,22,FALSE)</f>
        <v>0</v>
      </c>
      <c r="G274" s="1">
        <f>VLOOKUP(A274,'ADM Data'!$A$2:$Y$357,23,FALSE)</f>
        <v>0</v>
      </c>
      <c r="H274" s="1">
        <f>VLOOKUP(A274,'ADM Data'!$A$2:$Y$357,24,FALSE)</f>
        <v>0</v>
      </c>
      <c r="I274" s="1">
        <f>VLOOKUP(A274,'ADM Data'!$A$2:$Y$357,25,FALSE)</f>
        <v>0</v>
      </c>
      <c r="J274" s="5">
        <f t="shared" si="36"/>
        <v>0</v>
      </c>
      <c r="K274" s="5">
        <f t="shared" si="37"/>
        <v>0</v>
      </c>
      <c r="L274" s="5">
        <f t="shared" si="38"/>
        <v>0</v>
      </c>
      <c r="M274" s="5">
        <f t="shared" si="39"/>
        <v>0</v>
      </c>
      <c r="N274" s="5">
        <f t="shared" si="40"/>
        <v>0</v>
      </c>
      <c r="O274" s="5">
        <f t="shared" si="41"/>
        <v>0</v>
      </c>
      <c r="P274" s="1">
        <f t="shared" si="42"/>
        <v>0</v>
      </c>
      <c r="Q274" s="5">
        <f t="shared" si="43"/>
        <v>0</v>
      </c>
      <c r="R274" s="5">
        <f t="shared" si="44"/>
        <v>0</v>
      </c>
    </row>
    <row r="275" spans="1:18">
      <c r="A275" t="s">
        <v>2837</v>
      </c>
      <c r="B275" t="s">
        <v>2903</v>
      </c>
      <c r="C275" t="s">
        <v>93</v>
      </c>
      <c r="D275" s="12" t="s">
        <v>1823</v>
      </c>
      <c r="E275" s="1">
        <f>VLOOKUP(A275,'ADM Data'!$A$2:$Y$357,21,FALSE)</f>
        <v>0</v>
      </c>
      <c r="F275" s="1">
        <f>VLOOKUP(A275,'ADM Data'!$A$2:$Y$357,22,FALSE)</f>
        <v>0</v>
      </c>
      <c r="G275" s="1">
        <f>VLOOKUP(A275,'ADM Data'!$A$2:$Y$357,23,FALSE)</f>
        <v>0</v>
      </c>
      <c r="H275" s="1">
        <f>VLOOKUP(A275,'ADM Data'!$A$2:$Y$357,24,FALSE)</f>
        <v>0</v>
      </c>
      <c r="I275" s="1">
        <f>VLOOKUP(A275,'ADM Data'!$A$2:$Y$357,25,FALSE)</f>
        <v>0</v>
      </c>
      <c r="J275" s="5">
        <f t="shared" si="36"/>
        <v>0</v>
      </c>
      <c r="K275" s="5">
        <f t="shared" si="37"/>
        <v>0</v>
      </c>
      <c r="L275" s="5">
        <f t="shared" si="38"/>
        <v>0</v>
      </c>
      <c r="M275" s="5">
        <f t="shared" si="39"/>
        <v>0</v>
      </c>
      <c r="N275" s="5">
        <f t="shared" si="40"/>
        <v>0</v>
      </c>
      <c r="O275" s="5">
        <f t="shared" si="41"/>
        <v>0</v>
      </c>
      <c r="P275" s="1">
        <f t="shared" si="42"/>
        <v>0</v>
      </c>
      <c r="Q275" s="5">
        <f t="shared" si="43"/>
        <v>0</v>
      </c>
      <c r="R275" s="5">
        <f t="shared" si="44"/>
        <v>0</v>
      </c>
    </row>
    <row r="276" spans="1:18">
      <c r="A276" t="s">
        <v>2904</v>
      </c>
      <c r="B276" t="s">
        <v>2905</v>
      </c>
      <c r="C276" t="s">
        <v>93</v>
      </c>
      <c r="D276" s="12" t="s">
        <v>1823</v>
      </c>
      <c r="E276" s="1">
        <f>VLOOKUP(A276,'ADM Data'!$A$2:$Y$357,21,FALSE)</f>
        <v>0</v>
      </c>
      <c r="F276" s="1">
        <f>VLOOKUP(A276,'ADM Data'!$A$2:$Y$357,22,FALSE)</f>
        <v>0</v>
      </c>
      <c r="G276" s="1">
        <f>VLOOKUP(A276,'ADM Data'!$A$2:$Y$357,23,FALSE)</f>
        <v>0</v>
      </c>
      <c r="H276" s="1">
        <f>VLOOKUP(A276,'ADM Data'!$A$2:$Y$357,24,FALSE)</f>
        <v>0</v>
      </c>
      <c r="I276" s="1">
        <f>VLOOKUP(A276,'ADM Data'!$A$2:$Y$357,25,FALSE)</f>
        <v>0</v>
      </c>
      <c r="J276" s="5">
        <f t="shared" si="36"/>
        <v>0</v>
      </c>
      <c r="K276" s="5">
        <f t="shared" si="37"/>
        <v>0</v>
      </c>
      <c r="L276" s="5">
        <f t="shared" si="38"/>
        <v>0</v>
      </c>
      <c r="M276" s="5">
        <f t="shared" si="39"/>
        <v>0</v>
      </c>
      <c r="N276" s="5">
        <f t="shared" si="40"/>
        <v>0</v>
      </c>
      <c r="O276" s="5">
        <f t="shared" si="41"/>
        <v>0</v>
      </c>
      <c r="P276" s="1">
        <f t="shared" si="42"/>
        <v>0</v>
      </c>
      <c r="Q276" s="5">
        <f t="shared" si="43"/>
        <v>0</v>
      </c>
      <c r="R276" s="5">
        <f t="shared" si="44"/>
        <v>0</v>
      </c>
    </row>
    <row r="277" spans="1:18">
      <c r="A277" t="s">
        <v>2831</v>
      </c>
      <c r="B277" t="s">
        <v>2906</v>
      </c>
      <c r="C277" t="s">
        <v>93</v>
      </c>
      <c r="D277" s="12" t="s">
        <v>1823</v>
      </c>
      <c r="E277" s="1">
        <f>VLOOKUP(A277,'ADM Data'!$A$2:$Y$357,21,FALSE)</f>
        <v>0</v>
      </c>
      <c r="F277" s="1">
        <f>VLOOKUP(A277,'ADM Data'!$A$2:$Y$357,22,FALSE)</f>
        <v>0</v>
      </c>
      <c r="G277" s="1">
        <f>VLOOKUP(A277,'ADM Data'!$A$2:$Y$357,23,FALSE)</f>
        <v>0</v>
      </c>
      <c r="H277" s="1">
        <f>VLOOKUP(A277,'ADM Data'!$A$2:$Y$357,24,FALSE)</f>
        <v>0</v>
      </c>
      <c r="I277" s="1">
        <f>VLOOKUP(A277,'ADM Data'!$A$2:$Y$357,25,FALSE)</f>
        <v>0</v>
      </c>
      <c r="J277" s="5">
        <f t="shared" si="36"/>
        <v>0</v>
      </c>
      <c r="K277" s="5">
        <f t="shared" si="37"/>
        <v>0</v>
      </c>
      <c r="L277" s="5">
        <f t="shared" si="38"/>
        <v>0</v>
      </c>
      <c r="M277" s="5">
        <f t="shared" si="39"/>
        <v>0</v>
      </c>
      <c r="N277" s="5">
        <f t="shared" si="40"/>
        <v>0</v>
      </c>
      <c r="O277" s="5">
        <f t="shared" si="41"/>
        <v>0</v>
      </c>
      <c r="P277" s="1">
        <f t="shared" si="42"/>
        <v>0</v>
      </c>
      <c r="Q277" s="5">
        <f t="shared" si="43"/>
        <v>0</v>
      </c>
      <c r="R277" s="5">
        <f t="shared" si="44"/>
        <v>0</v>
      </c>
    </row>
    <row r="278" spans="1:18">
      <c r="A278" t="s">
        <v>2835</v>
      </c>
      <c r="B278" t="s">
        <v>2907</v>
      </c>
      <c r="C278" t="s">
        <v>93</v>
      </c>
      <c r="D278" s="12" t="s">
        <v>1823</v>
      </c>
      <c r="E278" s="1">
        <f>VLOOKUP(A278,'ADM Data'!$A$2:$Y$357,21,FALSE)</f>
        <v>0</v>
      </c>
      <c r="F278" s="1">
        <f>VLOOKUP(A278,'ADM Data'!$A$2:$Y$357,22,FALSE)</f>
        <v>0</v>
      </c>
      <c r="G278" s="1">
        <f>VLOOKUP(A278,'ADM Data'!$A$2:$Y$357,23,FALSE)</f>
        <v>0</v>
      </c>
      <c r="H278" s="1">
        <f>VLOOKUP(A278,'ADM Data'!$A$2:$Y$357,24,FALSE)</f>
        <v>0</v>
      </c>
      <c r="I278" s="1">
        <f>VLOOKUP(A278,'ADM Data'!$A$2:$Y$357,25,FALSE)</f>
        <v>0</v>
      </c>
      <c r="J278" s="5">
        <f t="shared" si="36"/>
        <v>0</v>
      </c>
      <c r="K278" s="5">
        <f t="shared" si="37"/>
        <v>0</v>
      </c>
      <c r="L278" s="5">
        <f t="shared" si="38"/>
        <v>0</v>
      </c>
      <c r="M278" s="5">
        <f t="shared" si="39"/>
        <v>0</v>
      </c>
      <c r="N278" s="5">
        <f t="shared" si="40"/>
        <v>0</v>
      </c>
      <c r="O278" s="5">
        <f t="shared" si="41"/>
        <v>0</v>
      </c>
      <c r="P278" s="1">
        <f t="shared" si="42"/>
        <v>0</v>
      </c>
      <c r="Q278" s="5">
        <f t="shared" si="43"/>
        <v>0</v>
      </c>
      <c r="R278" s="5">
        <f t="shared" si="44"/>
        <v>0</v>
      </c>
    </row>
    <row r="279" spans="1:18">
      <c r="A279" t="s">
        <v>2839</v>
      </c>
      <c r="B279" t="s">
        <v>2908</v>
      </c>
      <c r="C279" t="s">
        <v>75</v>
      </c>
      <c r="D279" s="12" t="s">
        <v>1823</v>
      </c>
      <c r="E279" s="1">
        <f>VLOOKUP(A279,'ADM Data'!$A$2:$Y$357,21,FALSE)</f>
        <v>0</v>
      </c>
      <c r="F279" s="1">
        <f>VLOOKUP(A279,'ADM Data'!$A$2:$Y$357,22,FALSE)</f>
        <v>0</v>
      </c>
      <c r="G279" s="1">
        <f>VLOOKUP(A279,'ADM Data'!$A$2:$Y$357,23,FALSE)</f>
        <v>0</v>
      </c>
      <c r="H279" s="1">
        <f>VLOOKUP(A279,'ADM Data'!$A$2:$Y$357,24,FALSE)</f>
        <v>0</v>
      </c>
      <c r="I279" s="1">
        <f>VLOOKUP(A279,'ADM Data'!$A$2:$Y$357,25,FALSE)</f>
        <v>0</v>
      </c>
      <c r="J279" s="5">
        <f t="shared" si="36"/>
        <v>0</v>
      </c>
      <c r="K279" s="5">
        <f t="shared" si="37"/>
        <v>0</v>
      </c>
      <c r="L279" s="5">
        <f t="shared" si="38"/>
        <v>0</v>
      </c>
      <c r="M279" s="5">
        <f t="shared" si="39"/>
        <v>0</v>
      </c>
      <c r="N279" s="5">
        <f t="shared" si="40"/>
        <v>0</v>
      </c>
      <c r="O279" s="5">
        <f t="shared" si="41"/>
        <v>0</v>
      </c>
      <c r="P279" s="1">
        <f t="shared" si="42"/>
        <v>0</v>
      </c>
      <c r="Q279" s="5">
        <f t="shared" si="43"/>
        <v>0</v>
      </c>
      <c r="R279" s="5">
        <f t="shared" si="44"/>
        <v>0</v>
      </c>
    </row>
    <row r="280" spans="1:18">
      <c r="A280" t="s">
        <v>2827</v>
      </c>
      <c r="B280" t="s">
        <v>2828</v>
      </c>
      <c r="C280" t="s">
        <v>75</v>
      </c>
      <c r="D280" s="12" t="s">
        <v>1070</v>
      </c>
      <c r="E280" s="1">
        <f>VLOOKUP(A280,'ADM Data'!$A$2:$Y$357,21,FALSE)</f>
        <v>0</v>
      </c>
      <c r="F280" s="1">
        <f>VLOOKUP(A280,'ADM Data'!$A$2:$Y$357,22,FALSE)</f>
        <v>0</v>
      </c>
      <c r="G280" s="1">
        <f>VLOOKUP(A280,'ADM Data'!$A$2:$Y$357,23,FALSE)</f>
        <v>0</v>
      </c>
      <c r="H280" s="1">
        <f>VLOOKUP(A280,'ADM Data'!$A$2:$Y$357,24,FALSE)</f>
        <v>0</v>
      </c>
      <c r="I280" s="1">
        <f>VLOOKUP(A280,'ADM Data'!$A$2:$Y$357,25,FALSE)</f>
        <v>0</v>
      </c>
      <c r="J280" s="5">
        <f t="shared" si="36"/>
        <v>0</v>
      </c>
      <c r="K280" s="5">
        <f t="shared" si="37"/>
        <v>0</v>
      </c>
      <c r="L280" s="5">
        <f t="shared" si="38"/>
        <v>0</v>
      </c>
      <c r="M280" s="5">
        <f t="shared" si="39"/>
        <v>0</v>
      </c>
      <c r="N280" s="5">
        <f t="shared" si="40"/>
        <v>0</v>
      </c>
      <c r="O280" s="5">
        <f t="shared" si="41"/>
        <v>0</v>
      </c>
      <c r="P280" s="1">
        <f t="shared" si="42"/>
        <v>0</v>
      </c>
      <c r="Q280" s="5">
        <f t="shared" si="43"/>
        <v>0</v>
      </c>
      <c r="R280" s="5">
        <f t="shared" si="44"/>
        <v>0</v>
      </c>
    </row>
    <row r="281" spans="1:18">
      <c r="A281" t="s">
        <v>2808</v>
      </c>
      <c r="B281" t="s">
        <v>2809</v>
      </c>
      <c r="C281" t="s">
        <v>93</v>
      </c>
      <c r="D281" s="12" t="s">
        <v>1070</v>
      </c>
      <c r="E281" s="1">
        <f>VLOOKUP(A281,'ADM Data'!$A$2:$Y$357,21,FALSE)</f>
        <v>0</v>
      </c>
      <c r="F281" s="1">
        <f>VLOOKUP(A281,'ADM Data'!$A$2:$Y$357,22,FALSE)</f>
        <v>0</v>
      </c>
      <c r="G281" s="1">
        <f>VLOOKUP(A281,'ADM Data'!$A$2:$Y$357,23,FALSE)</f>
        <v>0</v>
      </c>
      <c r="H281" s="1">
        <f>VLOOKUP(A281,'ADM Data'!$A$2:$Y$357,24,FALSE)</f>
        <v>0</v>
      </c>
      <c r="I281" s="1">
        <f>VLOOKUP(A281,'ADM Data'!$A$2:$Y$357,25,FALSE)</f>
        <v>0</v>
      </c>
      <c r="J281" s="5">
        <f t="shared" si="36"/>
        <v>0</v>
      </c>
      <c r="K281" s="5">
        <f t="shared" si="37"/>
        <v>0</v>
      </c>
      <c r="L281" s="5">
        <f t="shared" si="38"/>
        <v>0</v>
      </c>
      <c r="M281" s="5">
        <f t="shared" si="39"/>
        <v>0</v>
      </c>
      <c r="N281" s="5">
        <f t="shared" si="40"/>
        <v>0</v>
      </c>
      <c r="O281" s="5">
        <f t="shared" si="41"/>
        <v>0</v>
      </c>
      <c r="P281" s="1">
        <f t="shared" si="42"/>
        <v>0</v>
      </c>
      <c r="Q281" s="5">
        <f t="shared" si="43"/>
        <v>0</v>
      </c>
      <c r="R281" s="5">
        <f t="shared" si="44"/>
        <v>0</v>
      </c>
    </row>
    <row r="282" spans="1:18">
      <c r="A282" t="s">
        <v>2829</v>
      </c>
      <c r="B282" t="s">
        <v>2830</v>
      </c>
      <c r="C282" t="s">
        <v>1221</v>
      </c>
      <c r="D282" s="12" t="s">
        <v>1823</v>
      </c>
      <c r="E282" s="1">
        <f>VLOOKUP(A282,'ADM Data'!$A$2:$Y$357,21,FALSE)</f>
        <v>0</v>
      </c>
      <c r="F282" s="1">
        <f>VLOOKUP(A282,'ADM Data'!$A$2:$Y$357,22,FALSE)</f>
        <v>0</v>
      </c>
      <c r="G282" s="1">
        <f>VLOOKUP(A282,'ADM Data'!$A$2:$Y$357,23,FALSE)</f>
        <v>0</v>
      </c>
      <c r="H282" s="1">
        <f>VLOOKUP(A282,'ADM Data'!$A$2:$Y$357,24,FALSE)</f>
        <v>0</v>
      </c>
      <c r="I282" s="1">
        <f>VLOOKUP(A282,'ADM Data'!$A$2:$Y$357,25,FALSE)</f>
        <v>0</v>
      </c>
      <c r="J282" s="5">
        <f t="shared" si="36"/>
        <v>0</v>
      </c>
      <c r="K282" s="5">
        <f t="shared" si="37"/>
        <v>0</v>
      </c>
      <c r="L282" s="5">
        <f t="shared" si="38"/>
        <v>0</v>
      </c>
      <c r="M282" s="5">
        <f t="shared" si="39"/>
        <v>0</v>
      </c>
      <c r="N282" s="5">
        <f t="shared" si="40"/>
        <v>0</v>
      </c>
      <c r="O282" s="5">
        <f t="shared" si="41"/>
        <v>0</v>
      </c>
      <c r="P282" s="1">
        <f t="shared" si="42"/>
        <v>0</v>
      </c>
      <c r="Q282" s="5">
        <f t="shared" si="43"/>
        <v>0</v>
      </c>
      <c r="R282" s="5">
        <f t="shared" si="44"/>
        <v>0</v>
      </c>
    </row>
    <row r="283" spans="1:18">
      <c r="A283" t="s">
        <v>2812</v>
      </c>
      <c r="B283" t="s">
        <v>2813</v>
      </c>
      <c r="C283" t="s">
        <v>116</v>
      </c>
      <c r="D283" s="12" t="s">
        <v>1070</v>
      </c>
      <c r="E283" s="1">
        <f>VLOOKUP(A283,'ADM Data'!$A$2:$Y$357,21,FALSE)</f>
        <v>0</v>
      </c>
      <c r="F283" s="1">
        <f>VLOOKUP(A283,'ADM Data'!$A$2:$Y$357,22,FALSE)</f>
        <v>0</v>
      </c>
      <c r="G283" s="1">
        <f>VLOOKUP(A283,'ADM Data'!$A$2:$Y$357,23,FALSE)</f>
        <v>0</v>
      </c>
      <c r="H283" s="1">
        <f>VLOOKUP(A283,'ADM Data'!$A$2:$Y$357,24,FALSE)</f>
        <v>0</v>
      </c>
      <c r="I283" s="1">
        <f>VLOOKUP(A283,'ADM Data'!$A$2:$Y$357,25,FALSE)</f>
        <v>0</v>
      </c>
      <c r="J283" s="5">
        <f t="shared" si="36"/>
        <v>0</v>
      </c>
      <c r="K283" s="5">
        <f t="shared" si="37"/>
        <v>0</v>
      </c>
      <c r="L283" s="5">
        <f t="shared" si="38"/>
        <v>0</v>
      </c>
      <c r="M283" s="5">
        <f t="shared" si="39"/>
        <v>0</v>
      </c>
      <c r="N283" s="5">
        <f t="shared" si="40"/>
        <v>0</v>
      </c>
      <c r="O283" s="5">
        <f t="shared" si="41"/>
        <v>0</v>
      </c>
      <c r="P283" s="1">
        <f t="shared" si="42"/>
        <v>0</v>
      </c>
      <c r="Q283" s="5">
        <f t="shared" si="43"/>
        <v>0</v>
      </c>
      <c r="R283" s="5">
        <f t="shared" si="44"/>
        <v>0</v>
      </c>
    </row>
    <row r="284" spans="1:18">
      <c r="A284" t="s">
        <v>2814</v>
      </c>
      <c r="B284" t="s">
        <v>2815</v>
      </c>
      <c r="C284" t="s">
        <v>80</v>
      </c>
      <c r="D284" s="12" t="s">
        <v>1070</v>
      </c>
      <c r="E284" s="1">
        <f>VLOOKUP(A284,'ADM Data'!$A$2:$Y$357,21,FALSE)</f>
        <v>0</v>
      </c>
      <c r="F284" s="1">
        <f>VLOOKUP(A284,'ADM Data'!$A$2:$Y$357,22,FALSE)</f>
        <v>0</v>
      </c>
      <c r="G284" s="1">
        <f>VLOOKUP(A284,'ADM Data'!$A$2:$Y$357,23,FALSE)</f>
        <v>0</v>
      </c>
      <c r="H284" s="1">
        <f>VLOOKUP(A284,'ADM Data'!$A$2:$Y$357,24,FALSE)</f>
        <v>0</v>
      </c>
      <c r="I284" s="1">
        <f>VLOOKUP(A284,'ADM Data'!$A$2:$Y$357,25,FALSE)</f>
        <v>0</v>
      </c>
      <c r="J284" s="5">
        <f t="shared" si="36"/>
        <v>0</v>
      </c>
      <c r="K284" s="5">
        <f t="shared" si="37"/>
        <v>0</v>
      </c>
      <c r="L284" s="5">
        <f t="shared" si="38"/>
        <v>0</v>
      </c>
      <c r="M284" s="5">
        <f t="shared" si="39"/>
        <v>0</v>
      </c>
      <c r="N284" s="5">
        <f t="shared" si="40"/>
        <v>0</v>
      </c>
      <c r="O284" s="5">
        <f t="shared" si="41"/>
        <v>0</v>
      </c>
      <c r="P284" s="1">
        <f t="shared" si="42"/>
        <v>0</v>
      </c>
      <c r="Q284" s="5">
        <f t="shared" si="43"/>
        <v>0</v>
      </c>
      <c r="R284" s="5">
        <f t="shared" si="44"/>
        <v>0</v>
      </c>
    </row>
    <row r="285" spans="1:18">
      <c r="A285" t="s">
        <v>2816</v>
      </c>
      <c r="B285" t="s">
        <v>2817</v>
      </c>
      <c r="C285" t="s">
        <v>68</v>
      </c>
      <c r="D285" s="12" t="s">
        <v>1070</v>
      </c>
      <c r="E285" s="1">
        <f>VLOOKUP(A285,'ADM Data'!$A$2:$Y$357,21,FALSE)</f>
        <v>0</v>
      </c>
      <c r="F285" s="1">
        <f>VLOOKUP(A285,'ADM Data'!$A$2:$Y$357,22,FALSE)</f>
        <v>0</v>
      </c>
      <c r="G285" s="1">
        <f>VLOOKUP(A285,'ADM Data'!$A$2:$Y$357,23,FALSE)</f>
        <v>0</v>
      </c>
      <c r="H285" s="1">
        <f>VLOOKUP(A285,'ADM Data'!$A$2:$Y$357,24,FALSE)</f>
        <v>0</v>
      </c>
      <c r="I285" s="1">
        <f>VLOOKUP(A285,'ADM Data'!$A$2:$Y$357,25,FALSE)</f>
        <v>0</v>
      </c>
      <c r="J285" s="5">
        <f t="shared" si="36"/>
        <v>0</v>
      </c>
      <c r="K285" s="5">
        <f t="shared" si="37"/>
        <v>0</v>
      </c>
      <c r="L285" s="5">
        <f t="shared" si="38"/>
        <v>0</v>
      </c>
      <c r="M285" s="5">
        <f t="shared" si="39"/>
        <v>0</v>
      </c>
      <c r="N285" s="5">
        <f t="shared" si="40"/>
        <v>0</v>
      </c>
      <c r="O285" s="5">
        <f t="shared" si="41"/>
        <v>0</v>
      </c>
      <c r="P285" s="1">
        <f t="shared" si="42"/>
        <v>0</v>
      </c>
      <c r="Q285" s="5">
        <f t="shared" si="43"/>
        <v>0</v>
      </c>
      <c r="R285" s="5">
        <f t="shared" si="44"/>
        <v>0</v>
      </c>
    </row>
    <row r="286" spans="1:18">
      <c r="A286" t="s">
        <v>2818</v>
      </c>
      <c r="B286" t="s">
        <v>2819</v>
      </c>
      <c r="C286" t="s">
        <v>80</v>
      </c>
      <c r="D286" s="12" t="s">
        <v>1070</v>
      </c>
      <c r="E286" s="1">
        <f>VLOOKUP(A286,'ADM Data'!$A$2:$Y$357,21,FALSE)</f>
        <v>0</v>
      </c>
      <c r="F286" s="1">
        <f>VLOOKUP(A286,'ADM Data'!$A$2:$Y$357,22,FALSE)</f>
        <v>0</v>
      </c>
      <c r="G286" s="1">
        <f>VLOOKUP(A286,'ADM Data'!$A$2:$Y$357,23,FALSE)</f>
        <v>0</v>
      </c>
      <c r="H286" s="1">
        <f>VLOOKUP(A286,'ADM Data'!$A$2:$Y$357,24,FALSE)</f>
        <v>0</v>
      </c>
      <c r="I286" s="1">
        <f>VLOOKUP(A286,'ADM Data'!$A$2:$Y$357,25,FALSE)</f>
        <v>0</v>
      </c>
      <c r="J286" s="5">
        <f t="shared" si="36"/>
        <v>0</v>
      </c>
      <c r="K286" s="5">
        <f t="shared" si="37"/>
        <v>0</v>
      </c>
      <c r="L286" s="5">
        <f t="shared" si="38"/>
        <v>0</v>
      </c>
      <c r="M286" s="5">
        <f t="shared" si="39"/>
        <v>0</v>
      </c>
      <c r="N286" s="5">
        <f t="shared" si="40"/>
        <v>0</v>
      </c>
      <c r="O286" s="5">
        <f t="shared" si="41"/>
        <v>0</v>
      </c>
      <c r="P286" s="1">
        <f t="shared" si="42"/>
        <v>0</v>
      </c>
      <c r="Q286" s="5">
        <f t="shared" si="43"/>
        <v>0</v>
      </c>
      <c r="R286" s="5">
        <f t="shared" si="44"/>
        <v>0</v>
      </c>
    </row>
    <row r="287" spans="1:18">
      <c r="A287" t="s">
        <v>2820</v>
      </c>
      <c r="B287" t="s">
        <v>2821</v>
      </c>
      <c r="C287" t="s">
        <v>93</v>
      </c>
      <c r="D287" s="12" t="s">
        <v>1070</v>
      </c>
      <c r="E287" s="1">
        <f>VLOOKUP(A287,'ADM Data'!$A$2:$Y$357,21,FALSE)</f>
        <v>0</v>
      </c>
      <c r="F287" s="1">
        <f>VLOOKUP(A287,'ADM Data'!$A$2:$Y$357,22,FALSE)</f>
        <v>0</v>
      </c>
      <c r="G287" s="1">
        <f>VLOOKUP(A287,'ADM Data'!$A$2:$Y$357,23,FALSE)</f>
        <v>0</v>
      </c>
      <c r="H287" s="1">
        <f>VLOOKUP(A287,'ADM Data'!$A$2:$Y$357,24,FALSE)</f>
        <v>0</v>
      </c>
      <c r="I287" s="1">
        <f>VLOOKUP(A287,'ADM Data'!$A$2:$Y$357,25,FALSE)</f>
        <v>0</v>
      </c>
      <c r="J287" s="5">
        <f t="shared" si="36"/>
        <v>0</v>
      </c>
      <c r="K287" s="5">
        <f t="shared" si="37"/>
        <v>0</v>
      </c>
      <c r="L287" s="5">
        <f t="shared" si="38"/>
        <v>0</v>
      </c>
      <c r="M287" s="5">
        <f t="shared" si="39"/>
        <v>0</v>
      </c>
      <c r="N287" s="5">
        <f t="shared" si="40"/>
        <v>0</v>
      </c>
      <c r="O287" s="5">
        <f t="shared" si="41"/>
        <v>0</v>
      </c>
      <c r="P287" s="1">
        <f t="shared" si="42"/>
        <v>0</v>
      </c>
      <c r="Q287" s="5">
        <f t="shared" si="43"/>
        <v>0</v>
      </c>
      <c r="R287" s="5">
        <f t="shared" si="44"/>
        <v>0</v>
      </c>
    </row>
    <row r="288" spans="1:18">
      <c r="A288" t="s">
        <v>628</v>
      </c>
      <c r="B288" t="s">
        <v>1990</v>
      </c>
      <c r="C288" t="s">
        <v>193</v>
      </c>
      <c r="D288" s="12" t="s">
        <v>1070</v>
      </c>
      <c r="E288" s="1">
        <f>VLOOKUP(A288,'ADM Data'!$A$2:$Y$357,21,FALSE)</f>
        <v>0</v>
      </c>
      <c r="F288" s="1">
        <f>VLOOKUP(A288,'ADM Data'!$A$2:$Y$357,22,FALSE)</f>
        <v>0</v>
      </c>
      <c r="G288" s="1">
        <f>VLOOKUP(A288,'ADM Data'!$A$2:$Y$357,23,FALSE)</f>
        <v>0</v>
      </c>
      <c r="H288" s="1">
        <f>VLOOKUP(A288,'ADM Data'!$A$2:$Y$357,24,FALSE)</f>
        <v>0</v>
      </c>
      <c r="I288" s="1">
        <f>VLOOKUP(A288,'ADM Data'!$A$2:$Y$357,25,FALSE)</f>
        <v>0</v>
      </c>
      <c r="J288" s="5">
        <f t="shared" si="36"/>
        <v>0</v>
      </c>
      <c r="K288" s="5">
        <f t="shared" si="37"/>
        <v>0</v>
      </c>
      <c r="L288" s="5">
        <f t="shared" si="38"/>
        <v>0</v>
      </c>
      <c r="M288" s="5">
        <f t="shared" si="39"/>
        <v>0</v>
      </c>
      <c r="N288" s="5">
        <f t="shared" si="40"/>
        <v>0</v>
      </c>
      <c r="O288" s="5">
        <f t="shared" si="41"/>
        <v>0</v>
      </c>
      <c r="P288" s="1">
        <f t="shared" si="42"/>
        <v>0</v>
      </c>
      <c r="Q288" s="5">
        <f t="shared" si="43"/>
        <v>0</v>
      </c>
      <c r="R288" s="5">
        <f t="shared" si="44"/>
        <v>0</v>
      </c>
    </row>
    <row r="289" spans="1:18">
      <c r="A289" t="s">
        <v>630</v>
      </c>
      <c r="B289" t="s">
        <v>1991</v>
      </c>
      <c r="C289" t="s">
        <v>324</v>
      </c>
      <c r="D289" s="12" t="s">
        <v>1070</v>
      </c>
      <c r="E289" s="1">
        <f>VLOOKUP(A289,'ADM Data'!$A$2:$Y$357,21,FALSE)</f>
        <v>0</v>
      </c>
      <c r="F289" s="1">
        <f>VLOOKUP(A289,'ADM Data'!$A$2:$Y$357,22,FALSE)</f>
        <v>0</v>
      </c>
      <c r="G289" s="1">
        <f>VLOOKUP(A289,'ADM Data'!$A$2:$Y$357,23,FALSE)</f>
        <v>0</v>
      </c>
      <c r="H289" s="1">
        <f>VLOOKUP(A289,'ADM Data'!$A$2:$Y$357,24,FALSE)</f>
        <v>0</v>
      </c>
      <c r="I289" s="1">
        <f>VLOOKUP(A289,'ADM Data'!$A$2:$Y$357,25,FALSE)</f>
        <v>0</v>
      </c>
      <c r="J289" s="5">
        <f t="shared" si="36"/>
        <v>0</v>
      </c>
      <c r="K289" s="5">
        <f t="shared" si="37"/>
        <v>0</v>
      </c>
      <c r="L289" s="5">
        <f t="shared" si="38"/>
        <v>0</v>
      </c>
      <c r="M289" s="5">
        <f t="shared" si="39"/>
        <v>0</v>
      </c>
      <c r="N289" s="5">
        <f t="shared" si="40"/>
        <v>0</v>
      </c>
      <c r="O289" s="5">
        <f t="shared" si="41"/>
        <v>0</v>
      </c>
      <c r="P289" s="1">
        <f t="shared" si="42"/>
        <v>0</v>
      </c>
      <c r="Q289" s="5">
        <f t="shared" si="43"/>
        <v>0</v>
      </c>
      <c r="R289" s="5">
        <f t="shared" si="44"/>
        <v>0</v>
      </c>
    </row>
    <row r="290" spans="1:18">
      <c r="A290" t="s">
        <v>632</v>
      </c>
      <c r="B290" t="s">
        <v>1992</v>
      </c>
      <c r="C290" t="s">
        <v>98</v>
      </c>
      <c r="D290" s="12" t="s">
        <v>1070</v>
      </c>
      <c r="E290" s="1">
        <f>VLOOKUP(A290,'ADM Data'!$A$2:$Y$357,21,FALSE)</f>
        <v>0</v>
      </c>
      <c r="F290" s="1">
        <f>VLOOKUP(A290,'ADM Data'!$A$2:$Y$357,22,FALSE)</f>
        <v>0</v>
      </c>
      <c r="G290" s="1">
        <f>VLOOKUP(A290,'ADM Data'!$A$2:$Y$357,23,FALSE)</f>
        <v>0</v>
      </c>
      <c r="H290" s="1">
        <f>VLOOKUP(A290,'ADM Data'!$A$2:$Y$357,24,FALSE)</f>
        <v>0</v>
      </c>
      <c r="I290" s="1">
        <f>VLOOKUP(A290,'ADM Data'!$A$2:$Y$357,25,FALSE)</f>
        <v>0</v>
      </c>
      <c r="J290" s="5">
        <f t="shared" si="36"/>
        <v>0</v>
      </c>
      <c r="K290" s="5">
        <f t="shared" si="37"/>
        <v>0</v>
      </c>
      <c r="L290" s="5">
        <f t="shared" si="38"/>
        <v>0</v>
      </c>
      <c r="M290" s="5">
        <f t="shared" si="39"/>
        <v>0</v>
      </c>
      <c r="N290" s="5">
        <f t="shared" si="40"/>
        <v>0</v>
      </c>
      <c r="O290" s="5">
        <f t="shared" si="41"/>
        <v>0</v>
      </c>
      <c r="P290" s="1">
        <f t="shared" si="42"/>
        <v>0</v>
      </c>
      <c r="Q290" s="5">
        <f t="shared" si="43"/>
        <v>0</v>
      </c>
      <c r="R290" s="5">
        <f t="shared" si="44"/>
        <v>0</v>
      </c>
    </row>
    <row r="291" spans="1:18">
      <c r="A291" t="s">
        <v>634</v>
      </c>
      <c r="B291" t="s">
        <v>635</v>
      </c>
      <c r="C291" t="s">
        <v>140</v>
      </c>
      <c r="D291" s="12" t="s">
        <v>1070</v>
      </c>
      <c r="E291" s="1">
        <f>VLOOKUP(A291,'ADM Data'!$A$2:$Y$357,21,FALSE)</f>
        <v>284.15998400000001</v>
      </c>
      <c r="F291" s="1">
        <f>VLOOKUP(A291,'ADM Data'!$A$2:$Y$357,22,FALSE)</f>
        <v>0</v>
      </c>
      <c r="G291" s="1">
        <f>VLOOKUP(A291,'ADM Data'!$A$2:$Y$357,23,FALSE)</f>
        <v>19.945122000000001</v>
      </c>
      <c r="H291" s="1">
        <f>VLOOKUP(A291,'ADM Data'!$A$2:$Y$357,24,FALSE)</f>
        <v>0</v>
      </c>
      <c r="I291" s="1">
        <f>VLOOKUP(A291,'ADM Data'!$A$2:$Y$357,25,FALSE)</f>
        <v>0</v>
      </c>
      <c r="J291" s="5">
        <f t="shared" si="36"/>
        <v>1744756.8678007799</v>
      </c>
      <c r="K291" s="5">
        <f t="shared" si="37"/>
        <v>0</v>
      </c>
      <c r="L291" s="5">
        <f t="shared" si="38"/>
        <v>42341.510423726861</v>
      </c>
      <c r="M291" s="5">
        <f t="shared" si="39"/>
        <v>0</v>
      </c>
      <c r="N291" s="5">
        <f t="shared" si="40"/>
        <v>0</v>
      </c>
      <c r="O291" s="5">
        <f t="shared" si="41"/>
        <v>1787098.3782245067</v>
      </c>
      <c r="P291" s="1">
        <f t="shared" si="42"/>
        <v>304.10510600000003</v>
      </c>
      <c r="Q291" s="5">
        <f t="shared" si="43"/>
        <v>88116.044324994189</v>
      </c>
      <c r="R291" s="5">
        <f t="shared" si="44"/>
        <v>1875214.4225495008</v>
      </c>
    </row>
    <row r="292" spans="1:18">
      <c r="A292" t="s">
        <v>636</v>
      </c>
      <c r="B292" t="s">
        <v>637</v>
      </c>
      <c r="C292" t="s">
        <v>193</v>
      </c>
      <c r="D292" s="12" t="s">
        <v>1070</v>
      </c>
      <c r="E292" s="1">
        <f>VLOOKUP(A292,'ADM Data'!$A$2:$Y$357,21,FALSE)</f>
        <v>484.48034100000001</v>
      </c>
      <c r="F292" s="1">
        <f>VLOOKUP(A292,'ADM Data'!$A$2:$Y$357,22,FALSE)</f>
        <v>0</v>
      </c>
      <c r="G292" s="1">
        <f>VLOOKUP(A292,'ADM Data'!$A$2:$Y$357,23,FALSE)</f>
        <v>66.516276000000005</v>
      </c>
      <c r="H292" s="1">
        <f>VLOOKUP(A292,'ADM Data'!$A$2:$Y$357,24,FALSE)</f>
        <v>0</v>
      </c>
      <c r="I292" s="1">
        <f>VLOOKUP(A292,'ADM Data'!$A$2:$Y$357,25,FALSE)</f>
        <v>0</v>
      </c>
      <c r="J292" s="5">
        <f t="shared" si="36"/>
        <v>2974734.1282022796</v>
      </c>
      <c r="K292" s="5">
        <f t="shared" si="37"/>
        <v>0</v>
      </c>
      <c r="L292" s="5">
        <f t="shared" si="38"/>
        <v>141207.43877131928</v>
      </c>
      <c r="M292" s="5">
        <f t="shared" si="39"/>
        <v>0</v>
      </c>
      <c r="N292" s="5">
        <f t="shared" si="40"/>
        <v>0</v>
      </c>
      <c r="O292" s="5">
        <f t="shared" si="41"/>
        <v>3115941.5669735987</v>
      </c>
      <c r="P292" s="1">
        <f t="shared" si="42"/>
        <v>550.99661700000001</v>
      </c>
      <c r="Q292" s="5">
        <f t="shared" si="43"/>
        <v>159654.15038606367</v>
      </c>
      <c r="R292" s="5">
        <f t="shared" si="44"/>
        <v>3275595.7173596625</v>
      </c>
    </row>
    <row r="293" spans="1:18">
      <c r="A293" t="s">
        <v>638</v>
      </c>
      <c r="B293" t="s">
        <v>639</v>
      </c>
      <c r="C293" t="s">
        <v>72</v>
      </c>
      <c r="D293" s="12" t="s">
        <v>1070</v>
      </c>
      <c r="E293" s="1">
        <f>VLOOKUP(A293,'ADM Data'!$A$2:$Y$357,21,FALSE)</f>
        <v>0</v>
      </c>
      <c r="F293" s="1">
        <f>VLOOKUP(A293,'ADM Data'!$A$2:$Y$357,22,FALSE)</f>
        <v>0</v>
      </c>
      <c r="G293" s="1">
        <f>VLOOKUP(A293,'ADM Data'!$A$2:$Y$357,23,FALSE)</f>
        <v>13.35821</v>
      </c>
      <c r="H293" s="1">
        <f>VLOOKUP(A293,'ADM Data'!$A$2:$Y$357,24,FALSE)</f>
        <v>0</v>
      </c>
      <c r="I293" s="1">
        <f>VLOOKUP(A293,'ADM Data'!$A$2:$Y$357,25,FALSE)</f>
        <v>0</v>
      </c>
      <c r="J293" s="5">
        <f t="shared" si="36"/>
        <v>0</v>
      </c>
      <c r="K293" s="5">
        <f t="shared" si="37"/>
        <v>0</v>
      </c>
      <c r="L293" s="5">
        <f t="shared" si="38"/>
        <v>28358.151329299082</v>
      </c>
      <c r="M293" s="5">
        <f t="shared" si="39"/>
        <v>0</v>
      </c>
      <c r="N293" s="5">
        <f t="shared" si="40"/>
        <v>0</v>
      </c>
      <c r="O293" s="5">
        <f t="shared" si="41"/>
        <v>28358.151329299082</v>
      </c>
      <c r="P293" s="1">
        <f t="shared" si="42"/>
        <v>13.35821</v>
      </c>
      <c r="Q293" s="5">
        <f t="shared" si="43"/>
        <v>3870.6111842218802</v>
      </c>
      <c r="R293" s="5">
        <f t="shared" si="44"/>
        <v>32228.762513520964</v>
      </c>
    </row>
    <row r="294" spans="1:18">
      <c r="A294" t="s">
        <v>640</v>
      </c>
      <c r="B294" t="s">
        <v>1993</v>
      </c>
      <c r="C294" t="s">
        <v>125</v>
      </c>
      <c r="D294" s="12" t="s">
        <v>1070</v>
      </c>
      <c r="E294" s="1">
        <f>VLOOKUP(A294,'ADM Data'!$A$2:$Y$357,21,FALSE)</f>
        <v>0</v>
      </c>
      <c r="F294" s="1">
        <f>VLOOKUP(A294,'ADM Data'!$A$2:$Y$357,22,FALSE)</f>
        <v>0</v>
      </c>
      <c r="G294" s="1">
        <f>VLOOKUP(A294,'ADM Data'!$A$2:$Y$357,23,FALSE)</f>
        <v>0</v>
      </c>
      <c r="H294" s="1">
        <f>VLOOKUP(A294,'ADM Data'!$A$2:$Y$357,24,FALSE)</f>
        <v>0</v>
      </c>
      <c r="I294" s="1">
        <f>VLOOKUP(A294,'ADM Data'!$A$2:$Y$357,25,FALSE)</f>
        <v>0</v>
      </c>
      <c r="J294" s="5">
        <f t="shared" si="36"/>
        <v>0</v>
      </c>
      <c r="K294" s="5">
        <f t="shared" si="37"/>
        <v>0</v>
      </c>
      <c r="L294" s="5">
        <f t="shared" si="38"/>
        <v>0</v>
      </c>
      <c r="M294" s="5">
        <f t="shared" si="39"/>
        <v>0</v>
      </c>
      <c r="N294" s="5">
        <f t="shared" si="40"/>
        <v>0</v>
      </c>
      <c r="O294" s="5">
        <f t="shared" si="41"/>
        <v>0</v>
      </c>
      <c r="P294" s="1">
        <f t="shared" si="42"/>
        <v>0</v>
      </c>
      <c r="Q294" s="5">
        <f t="shared" si="43"/>
        <v>0</v>
      </c>
      <c r="R294" s="5">
        <f t="shared" si="44"/>
        <v>0</v>
      </c>
    </row>
    <row r="295" spans="1:18">
      <c r="A295" t="s">
        <v>642</v>
      </c>
      <c r="B295" t="s">
        <v>1994</v>
      </c>
      <c r="C295" t="s">
        <v>125</v>
      </c>
      <c r="D295" s="12" t="s">
        <v>1070</v>
      </c>
      <c r="E295" s="1">
        <f>VLOOKUP(A295,'ADM Data'!$A$2:$Y$357,21,FALSE)</f>
        <v>0</v>
      </c>
      <c r="F295" s="1">
        <f>VLOOKUP(A295,'ADM Data'!$A$2:$Y$357,22,FALSE)</f>
        <v>0</v>
      </c>
      <c r="G295" s="1">
        <f>VLOOKUP(A295,'ADM Data'!$A$2:$Y$357,23,FALSE)</f>
        <v>0</v>
      </c>
      <c r="H295" s="1">
        <f>VLOOKUP(A295,'ADM Data'!$A$2:$Y$357,24,FALSE)</f>
        <v>0</v>
      </c>
      <c r="I295" s="1">
        <f>VLOOKUP(A295,'ADM Data'!$A$2:$Y$357,25,FALSE)</f>
        <v>0</v>
      </c>
      <c r="J295" s="5">
        <f t="shared" si="36"/>
        <v>0</v>
      </c>
      <c r="K295" s="5">
        <f t="shared" si="37"/>
        <v>0</v>
      </c>
      <c r="L295" s="5">
        <f t="shared" si="38"/>
        <v>0</v>
      </c>
      <c r="M295" s="5">
        <f t="shared" si="39"/>
        <v>0</v>
      </c>
      <c r="N295" s="5">
        <f t="shared" si="40"/>
        <v>0</v>
      </c>
      <c r="O295" s="5">
        <f t="shared" si="41"/>
        <v>0</v>
      </c>
      <c r="P295" s="1">
        <f t="shared" si="42"/>
        <v>0</v>
      </c>
      <c r="Q295" s="5">
        <f t="shared" si="43"/>
        <v>0</v>
      </c>
      <c r="R295" s="5">
        <f t="shared" si="44"/>
        <v>0</v>
      </c>
    </row>
    <row r="296" spans="1:18">
      <c r="A296" t="s">
        <v>644</v>
      </c>
      <c r="B296" t="s">
        <v>1995</v>
      </c>
      <c r="C296" t="s">
        <v>93</v>
      </c>
      <c r="D296" s="12" t="s">
        <v>1070</v>
      </c>
      <c r="E296" s="1">
        <f>VLOOKUP(A296,'ADM Data'!$A$2:$Y$357,21,FALSE)</f>
        <v>259.27316300000001</v>
      </c>
      <c r="F296" s="1">
        <f>VLOOKUP(A296,'ADM Data'!$A$2:$Y$357,22,FALSE)</f>
        <v>0</v>
      </c>
      <c r="G296" s="1">
        <f>VLOOKUP(A296,'ADM Data'!$A$2:$Y$357,23,FALSE)</f>
        <v>0</v>
      </c>
      <c r="H296" s="1">
        <f>VLOOKUP(A296,'ADM Data'!$A$2:$Y$357,24,FALSE)</f>
        <v>0</v>
      </c>
      <c r="I296" s="1">
        <f>VLOOKUP(A296,'ADM Data'!$A$2:$Y$357,25,FALSE)</f>
        <v>0</v>
      </c>
      <c r="J296" s="5">
        <f t="shared" si="36"/>
        <v>1591950.5111623355</v>
      </c>
      <c r="K296" s="5">
        <f t="shared" si="37"/>
        <v>0</v>
      </c>
      <c r="L296" s="5">
        <f t="shared" si="38"/>
        <v>0</v>
      </c>
      <c r="M296" s="5">
        <f t="shared" si="39"/>
        <v>0</v>
      </c>
      <c r="N296" s="5">
        <f t="shared" si="40"/>
        <v>0</v>
      </c>
      <c r="O296" s="5">
        <f t="shared" si="41"/>
        <v>1591950.5111623355</v>
      </c>
      <c r="P296" s="1">
        <f t="shared" si="42"/>
        <v>259.27316300000001</v>
      </c>
      <c r="Q296" s="5">
        <f t="shared" si="43"/>
        <v>75125.754459346179</v>
      </c>
      <c r="R296" s="5">
        <f t="shared" si="44"/>
        <v>1667076.2656216817</v>
      </c>
    </row>
    <row r="297" spans="1:18">
      <c r="A297" t="s">
        <v>646</v>
      </c>
      <c r="B297" t="s">
        <v>1996</v>
      </c>
      <c r="C297" t="s">
        <v>80</v>
      </c>
      <c r="D297" s="12" t="s">
        <v>1070</v>
      </c>
      <c r="E297" s="1">
        <f>VLOOKUP(A297,'ADM Data'!$A$2:$Y$357,21,FALSE)</f>
        <v>0</v>
      </c>
      <c r="F297" s="1">
        <f>VLOOKUP(A297,'ADM Data'!$A$2:$Y$357,22,FALSE)</f>
        <v>0</v>
      </c>
      <c r="G297" s="1">
        <f>VLOOKUP(A297,'ADM Data'!$A$2:$Y$357,23,FALSE)</f>
        <v>0</v>
      </c>
      <c r="H297" s="1">
        <f>VLOOKUP(A297,'ADM Data'!$A$2:$Y$357,24,FALSE)</f>
        <v>0</v>
      </c>
      <c r="I297" s="1">
        <f>VLOOKUP(A297,'ADM Data'!$A$2:$Y$357,25,FALSE)</f>
        <v>0</v>
      </c>
      <c r="J297" s="5">
        <f t="shared" si="36"/>
        <v>0</v>
      </c>
      <c r="K297" s="5">
        <f t="shared" si="37"/>
        <v>0</v>
      </c>
      <c r="L297" s="5">
        <f t="shared" si="38"/>
        <v>0</v>
      </c>
      <c r="M297" s="5">
        <f t="shared" si="39"/>
        <v>0</v>
      </c>
      <c r="N297" s="5">
        <f t="shared" si="40"/>
        <v>0</v>
      </c>
      <c r="O297" s="5">
        <f t="shared" si="41"/>
        <v>0</v>
      </c>
      <c r="P297" s="1">
        <f t="shared" si="42"/>
        <v>0</v>
      </c>
      <c r="Q297" s="5">
        <f t="shared" si="43"/>
        <v>0</v>
      </c>
      <c r="R297" s="5">
        <f t="shared" si="44"/>
        <v>0</v>
      </c>
    </row>
    <row r="298" spans="1:18">
      <c r="A298" t="s">
        <v>648</v>
      </c>
      <c r="B298" t="s">
        <v>649</v>
      </c>
      <c r="C298" t="s">
        <v>80</v>
      </c>
      <c r="D298" s="12" t="s">
        <v>1070</v>
      </c>
      <c r="E298" s="1">
        <f>VLOOKUP(A298,'ADM Data'!$A$2:$Y$357,21,FALSE)</f>
        <v>0</v>
      </c>
      <c r="F298" s="1">
        <f>VLOOKUP(A298,'ADM Data'!$A$2:$Y$357,22,FALSE)</f>
        <v>0</v>
      </c>
      <c r="G298" s="1">
        <f>VLOOKUP(A298,'ADM Data'!$A$2:$Y$357,23,FALSE)</f>
        <v>0</v>
      </c>
      <c r="H298" s="1">
        <f>VLOOKUP(A298,'ADM Data'!$A$2:$Y$357,24,FALSE)</f>
        <v>0</v>
      </c>
      <c r="I298" s="1">
        <f>VLOOKUP(A298,'ADM Data'!$A$2:$Y$357,25,FALSE)</f>
        <v>0</v>
      </c>
      <c r="J298" s="5">
        <f t="shared" si="36"/>
        <v>0</v>
      </c>
      <c r="K298" s="5">
        <f t="shared" si="37"/>
        <v>0</v>
      </c>
      <c r="L298" s="5">
        <f t="shared" si="38"/>
        <v>0</v>
      </c>
      <c r="M298" s="5">
        <f t="shared" si="39"/>
        <v>0</v>
      </c>
      <c r="N298" s="5">
        <f t="shared" si="40"/>
        <v>0</v>
      </c>
      <c r="O298" s="5">
        <f t="shared" si="41"/>
        <v>0</v>
      </c>
      <c r="P298" s="1">
        <f t="shared" si="42"/>
        <v>0</v>
      </c>
      <c r="Q298" s="5">
        <f t="shared" si="43"/>
        <v>0</v>
      </c>
      <c r="R298" s="5">
        <f t="shared" si="44"/>
        <v>0</v>
      </c>
    </row>
    <row r="299" spans="1:18">
      <c r="A299" t="s">
        <v>650</v>
      </c>
      <c r="B299" t="s">
        <v>1997</v>
      </c>
      <c r="C299" t="s">
        <v>80</v>
      </c>
      <c r="D299" s="12" t="s">
        <v>1070</v>
      </c>
      <c r="E299" s="1">
        <f>VLOOKUP(A299,'ADM Data'!$A$2:$Y$357,21,FALSE)</f>
        <v>0</v>
      </c>
      <c r="F299" s="1">
        <f>VLOOKUP(A299,'ADM Data'!$A$2:$Y$357,22,FALSE)</f>
        <v>0</v>
      </c>
      <c r="G299" s="1">
        <f>VLOOKUP(A299,'ADM Data'!$A$2:$Y$357,23,FALSE)</f>
        <v>0</v>
      </c>
      <c r="H299" s="1">
        <f>VLOOKUP(A299,'ADM Data'!$A$2:$Y$357,24,FALSE)</f>
        <v>0</v>
      </c>
      <c r="I299" s="1">
        <f>VLOOKUP(A299,'ADM Data'!$A$2:$Y$357,25,FALSE)</f>
        <v>0</v>
      </c>
      <c r="J299" s="5">
        <f t="shared" si="36"/>
        <v>0</v>
      </c>
      <c r="K299" s="5">
        <f t="shared" si="37"/>
        <v>0</v>
      </c>
      <c r="L299" s="5">
        <f t="shared" si="38"/>
        <v>0</v>
      </c>
      <c r="M299" s="5">
        <f t="shared" si="39"/>
        <v>0</v>
      </c>
      <c r="N299" s="5">
        <f t="shared" si="40"/>
        <v>0</v>
      </c>
      <c r="O299" s="5">
        <f t="shared" si="41"/>
        <v>0</v>
      </c>
      <c r="P299" s="1">
        <f t="shared" si="42"/>
        <v>0</v>
      </c>
      <c r="Q299" s="5">
        <f t="shared" si="43"/>
        <v>0</v>
      </c>
      <c r="R299" s="5">
        <f t="shared" si="44"/>
        <v>0</v>
      </c>
    </row>
    <row r="300" spans="1:18">
      <c r="A300" t="s">
        <v>654</v>
      </c>
      <c r="B300" t="s">
        <v>1998</v>
      </c>
      <c r="C300" t="s">
        <v>80</v>
      </c>
      <c r="D300" s="12" t="s">
        <v>1070</v>
      </c>
      <c r="E300" s="1">
        <f>VLOOKUP(A300,'ADM Data'!$A$2:$Y$357,21,FALSE)</f>
        <v>0</v>
      </c>
      <c r="F300" s="1">
        <f>VLOOKUP(A300,'ADM Data'!$A$2:$Y$357,22,FALSE)</f>
        <v>0</v>
      </c>
      <c r="G300" s="1">
        <f>VLOOKUP(A300,'ADM Data'!$A$2:$Y$357,23,FALSE)</f>
        <v>0</v>
      </c>
      <c r="H300" s="1">
        <f>VLOOKUP(A300,'ADM Data'!$A$2:$Y$357,24,FALSE)</f>
        <v>0</v>
      </c>
      <c r="I300" s="1">
        <f>VLOOKUP(A300,'ADM Data'!$A$2:$Y$357,25,FALSE)</f>
        <v>0</v>
      </c>
      <c r="J300" s="5">
        <f t="shared" si="36"/>
        <v>0</v>
      </c>
      <c r="K300" s="5">
        <f t="shared" si="37"/>
        <v>0</v>
      </c>
      <c r="L300" s="5">
        <f t="shared" si="38"/>
        <v>0</v>
      </c>
      <c r="M300" s="5">
        <f t="shared" si="39"/>
        <v>0</v>
      </c>
      <c r="N300" s="5">
        <f t="shared" si="40"/>
        <v>0</v>
      </c>
      <c r="O300" s="5">
        <f t="shared" si="41"/>
        <v>0</v>
      </c>
      <c r="P300" s="1">
        <f t="shared" si="42"/>
        <v>0</v>
      </c>
      <c r="Q300" s="5">
        <f t="shared" si="43"/>
        <v>0</v>
      </c>
      <c r="R300" s="5">
        <f t="shared" si="44"/>
        <v>0</v>
      </c>
    </row>
    <row r="301" spans="1:18">
      <c r="A301" t="s">
        <v>656</v>
      </c>
      <c r="B301" t="s">
        <v>1999</v>
      </c>
      <c r="C301" t="s">
        <v>101</v>
      </c>
      <c r="D301" s="12" t="s">
        <v>1070</v>
      </c>
      <c r="E301" s="1">
        <f>VLOOKUP(A301,'ADM Data'!$A$2:$Y$357,21,FALSE)</f>
        <v>0</v>
      </c>
      <c r="F301" s="1">
        <f>VLOOKUP(A301,'ADM Data'!$A$2:$Y$357,22,FALSE)</f>
        <v>0</v>
      </c>
      <c r="G301" s="1">
        <f>VLOOKUP(A301,'ADM Data'!$A$2:$Y$357,23,FALSE)</f>
        <v>0</v>
      </c>
      <c r="H301" s="1">
        <f>VLOOKUP(A301,'ADM Data'!$A$2:$Y$357,24,FALSE)</f>
        <v>0</v>
      </c>
      <c r="I301" s="1">
        <f>VLOOKUP(A301,'ADM Data'!$A$2:$Y$357,25,FALSE)</f>
        <v>0</v>
      </c>
      <c r="J301" s="5">
        <f t="shared" si="36"/>
        <v>0</v>
      </c>
      <c r="K301" s="5">
        <f t="shared" si="37"/>
        <v>0</v>
      </c>
      <c r="L301" s="5">
        <f t="shared" si="38"/>
        <v>0</v>
      </c>
      <c r="M301" s="5">
        <f t="shared" si="39"/>
        <v>0</v>
      </c>
      <c r="N301" s="5">
        <f t="shared" si="40"/>
        <v>0</v>
      </c>
      <c r="O301" s="5">
        <f t="shared" si="41"/>
        <v>0</v>
      </c>
      <c r="P301" s="1">
        <f t="shared" si="42"/>
        <v>0</v>
      </c>
      <c r="Q301" s="5">
        <f t="shared" si="43"/>
        <v>0</v>
      </c>
      <c r="R301" s="5">
        <f t="shared" si="44"/>
        <v>0</v>
      </c>
    </row>
    <row r="302" spans="1:18">
      <c r="A302" t="s">
        <v>658</v>
      </c>
      <c r="B302" t="s">
        <v>2000</v>
      </c>
      <c r="C302" t="s">
        <v>125</v>
      </c>
      <c r="D302" s="12" t="s">
        <v>1070</v>
      </c>
      <c r="E302" s="1">
        <f>VLOOKUP(A302,'ADM Data'!$A$2:$Y$357,21,FALSE)</f>
        <v>0</v>
      </c>
      <c r="F302" s="1">
        <f>VLOOKUP(A302,'ADM Data'!$A$2:$Y$357,22,FALSE)</f>
        <v>0</v>
      </c>
      <c r="G302" s="1">
        <f>VLOOKUP(A302,'ADM Data'!$A$2:$Y$357,23,FALSE)</f>
        <v>0</v>
      </c>
      <c r="H302" s="1">
        <f>VLOOKUP(A302,'ADM Data'!$A$2:$Y$357,24,FALSE)</f>
        <v>0</v>
      </c>
      <c r="I302" s="1">
        <f>VLOOKUP(A302,'ADM Data'!$A$2:$Y$357,25,FALSE)</f>
        <v>0</v>
      </c>
      <c r="J302" s="5">
        <f t="shared" si="36"/>
        <v>0</v>
      </c>
      <c r="K302" s="5">
        <f t="shared" si="37"/>
        <v>0</v>
      </c>
      <c r="L302" s="5">
        <f t="shared" si="38"/>
        <v>0</v>
      </c>
      <c r="M302" s="5">
        <f t="shared" si="39"/>
        <v>0</v>
      </c>
      <c r="N302" s="5">
        <f t="shared" si="40"/>
        <v>0</v>
      </c>
      <c r="O302" s="5">
        <f t="shared" si="41"/>
        <v>0</v>
      </c>
      <c r="P302" s="1">
        <f t="shared" si="42"/>
        <v>0</v>
      </c>
      <c r="Q302" s="5">
        <f t="shared" si="43"/>
        <v>0</v>
      </c>
      <c r="R302" s="5">
        <f t="shared" si="44"/>
        <v>0</v>
      </c>
    </row>
    <row r="303" spans="1:18">
      <c r="A303" t="s">
        <v>660</v>
      </c>
      <c r="B303" t="s">
        <v>661</v>
      </c>
      <c r="C303" t="s">
        <v>75</v>
      </c>
      <c r="D303" s="12" t="s">
        <v>1070</v>
      </c>
      <c r="E303" s="1">
        <f>VLOOKUP(A303,'ADM Data'!$A$2:$Y$357,21,FALSE)</f>
        <v>0</v>
      </c>
      <c r="F303" s="1">
        <f>VLOOKUP(A303,'ADM Data'!$A$2:$Y$357,22,FALSE)</f>
        <v>0</v>
      </c>
      <c r="G303" s="1">
        <f>VLOOKUP(A303,'ADM Data'!$A$2:$Y$357,23,FALSE)</f>
        <v>0</v>
      </c>
      <c r="H303" s="1">
        <f>VLOOKUP(A303,'ADM Data'!$A$2:$Y$357,24,FALSE)</f>
        <v>0</v>
      </c>
      <c r="I303" s="1">
        <f>VLOOKUP(A303,'ADM Data'!$A$2:$Y$357,25,FALSE)</f>
        <v>0</v>
      </c>
      <c r="J303" s="5">
        <f t="shared" si="36"/>
        <v>0</v>
      </c>
      <c r="K303" s="5">
        <f t="shared" si="37"/>
        <v>0</v>
      </c>
      <c r="L303" s="5">
        <f t="shared" si="38"/>
        <v>0</v>
      </c>
      <c r="M303" s="5">
        <f t="shared" si="39"/>
        <v>0</v>
      </c>
      <c r="N303" s="5">
        <f t="shared" si="40"/>
        <v>0</v>
      </c>
      <c r="O303" s="5">
        <f t="shared" si="41"/>
        <v>0</v>
      </c>
      <c r="P303" s="1">
        <f t="shared" si="42"/>
        <v>0</v>
      </c>
      <c r="Q303" s="5">
        <f t="shared" si="43"/>
        <v>0</v>
      </c>
      <c r="R303" s="5">
        <f t="shared" si="44"/>
        <v>0</v>
      </c>
    </row>
    <row r="304" spans="1:18">
      <c r="A304" t="s">
        <v>662</v>
      </c>
      <c r="B304" t="s">
        <v>663</v>
      </c>
      <c r="C304" t="s">
        <v>72</v>
      </c>
      <c r="D304" s="12" t="s">
        <v>1070</v>
      </c>
      <c r="E304" s="1">
        <f>VLOOKUP(A304,'ADM Data'!$A$2:$Y$357,21,FALSE)</f>
        <v>0</v>
      </c>
      <c r="F304" s="1">
        <f>VLOOKUP(A304,'ADM Data'!$A$2:$Y$357,22,FALSE)</f>
        <v>0</v>
      </c>
      <c r="G304" s="1">
        <f>VLOOKUP(A304,'ADM Data'!$A$2:$Y$357,23,FALSE)</f>
        <v>0</v>
      </c>
      <c r="H304" s="1">
        <f>VLOOKUP(A304,'ADM Data'!$A$2:$Y$357,24,FALSE)</f>
        <v>0</v>
      </c>
      <c r="I304" s="1">
        <f>VLOOKUP(A304,'ADM Data'!$A$2:$Y$357,25,FALSE)</f>
        <v>0</v>
      </c>
      <c r="J304" s="5">
        <f t="shared" si="36"/>
        <v>0</v>
      </c>
      <c r="K304" s="5">
        <f t="shared" si="37"/>
        <v>0</v>
      </c>
      <c r="L304" s="5">
        <f t="shared" si="38"/>
        <v>0</v>
      </c>
      <c r="M304" s="5">
        <f t="shared" si="39"/>
        <v>0</v>
      </c>
      <c r="N304" s="5">
        <f t="shared" si="40"/>
        <v>0</v>
      </c>
      <c r="O304" s="5">
        <f t="shared" si="41"/>
        <v>0</v>
      </c>
      <c r="P304" s="1">
        <f t="shared" si="42"/>
        <v>0</v>
      </c>
      <c r="Q304" s="5">
        <f t="shared" si="43"/>
        <v>0</v>
      </c>
      <c r="R304" s="5">
        <f t="shared" si="44"/>
        <v>0</v>
      </c>
    </row>
    <row r="305" spans="1:18">
      <c r="A305" t="s">
        <v>664</v>
      </c>
      <c r="B305" t="s">
        <v>665</v>
      </c>
      <c r="C305" t="s">
        <v>93</v>
      </c>
      <c r="D305" s="12" t="s">
        <v>1070</v>
      </c>
      <c r="E305" s="1">
        <f>VLOOKUP(A305,'ADM Data'!$A$2:$Y$357,21,FALSE)</f>
        <v>0</v>
      </c>
      <c r="F305" s="1">
        <f>VLOOKUP(A305,'ADM Data'!$A$2:$Y$357,22,FALSE)</f>
        <v>0</v>
      </c>
      <c r="G305" s="1">
        <f>VLOOKUP(A305,'ADM Data'!$A$2:$Y$357,23,FALSE)</f>
        <v>0</v>
      </c>
      <c r="H305" s="1">
        <f>VLOOKUP(A305,'ADM Data'!$A$2:$Y$357,24,FALSE)</f>
        <v>0</v>
      </c>
      <c r="I305" s="1">
        <f>VLOOKUP(A305,'ADM Data'!$A$2:$Y$357,25,FALSE)</f>
        <v>0</v>
      </c>
      <c r="J305" s="5">
        <f t="shared" si="36"/>
        <v>0</v>
      </c>
      <c r="K305" s="5">
        <f t="shared" si="37"/>
        <v>0</v>
      </c>
      <c r="L305" s="5">
        <f t="shared" si="38"/>
        <v>0</v>
      </c>
      <c r="M305" s="5">
        <f t="shared" si="39"/>
        <v>0</v>
      </c>
      <c r="N305" s="5">
        <f t="shared" si="40"/>
        <v>0</v>
      </c>
      <c r="O305" s="5">
        <f t="shared" si="41"/>
        <v>0</v>
      </c>
      <c r="P305" s="1">
        <f t="shared" si="42"/>
        <v>0</v>
      </c>
      <c r="Q305" s="5">
        <f t="shared" si="43"/>
        <v>0</v>
      </c>
      <c r="R305" s="5">
        <f t="shared" si="44"/>
        <v>0</v>
      </c>
    </row>
    <row r="306" spans="1:18">
      <c r="A306" t="s">
        <v>666</v>
      </c>
      <c r="B306" t="s">
        <v>2001</v>
      </c>
      <c r="C306" t="s">
        <v>93</v>
      </c>
      <c r="D306" s="12" t="s">
        <v>1070</v>
      </c>
      <c r="E306" s="1">
        <f>VLOOKUP(A306,'ADM Data'!$A$2:$Y$357,21,FALSE)</f>
        <v>0</v>
      </c>
      <c r="F306" s="1">
        <f>VLOOKUP(A306,'ADM Data'!$A$2:$Y$357,22,FALSE)</f>
        <v>0</v>
      </c>
      <c r="G306" s="1">
        <f>VLOOKUP(A306,'ADM Data'!$A$2:$Y$357,23,FALSE)</f>
        <v>0</v>
      </c>
      <c r="H306" s="1">
        <f>VLOOKUP(A306,'ADM Data'!$A$2:$Y$357,24,FALSE)</f>
        <v>0</v>
      </c>
      <c r="I306" s="1">
        <f>VLOOKUP(A306,'ADM Data'!$A$2:$Y$357,25,FALSE)</f>
        <v>0</v>
      </c>
      <c r="J306" s="5">
        <f t="shared" si="36"/>
        <v>0</v>
      </c>
      <c r="K306" s="5">
        <f t="shared" si="37"/>
        <v>0</v>
      </c>
      <c r="L306" s="5">
        <f t="shared" si="38"/>
        <v>0</v>
      </c>
      <c r="M306" s="5">
        <f t="shared" si="39"/>
        <v>0</v>
      </c>
      <c r="N306" s="5">
        <f t="shared" si="40"/>
        <v>0</v>
      </c>
      <c r="O306" s="5">
        <f t="shared" si="41"/>
        <v>0</v>
      </c>
      <c r="P306" s="1">
        <f t="shared" si="42"/>
        <v>0</v>
      </c>
      <c r="Q306" s="5">
        <f t="shared" si="43"/>
        <v>0</v>
      </c>
      <c r="R306" s="5">
        <f t="shared" si="44"/>
        <v>0</v>
      </c>
    </row>
    <row r="307" spans="1:18">
      <c r="A307" t="s">
        <v>668</v>
      </c>
      <c r="B307" t="s">
        <v>2002</v>
      </c>
      <c r="C307" t="s">
        <v>72</v>
      </c>
      <c r="D307" s="12" t="s">
        <v>1070</v>
      </c>
      <c r="E307" s="1">
        <f>VLOOKUP(A307,'ADM Data'!$A$2:$Y$357,21,FALSE)</f>
        <v>0</v>
      </c>
      <c r="F307" s="1">
        <f>VLOOKUP(A307,'ADM Data'!$A$2:$Y$357,22,FALSE)</f>
        <v>0</v>
      </c>
      <c r="G307" s="1">
        <f>VLOOKUP(A307,'ADM Data'!$A$2:$Y$357,23,FALSE)</f>
        <v>0</v>
      </c>
      <c r="H307" s="1">
        <f>VLOOKUP(A307,'ADM Data'!$A$2:$Y$357,24,FALSE)</f>
        <v>0</v>
      </c>
      <c r="I307" s="1">
        <f>VLOOKUP(A307,'ADM Data'!$A$2:$Y$357,25,FALSE)</f>
        <v>0</v>
      </c>
      <c r="J307" s="5">
        <f t="shared" si="36"/>
        <v>0</v>
      </c>
      <c r="K307" s="5">
        <f t="shared" si="37"/>
        <v>0</v>
      </c>
      <c r="L307" s="5">
        <f t="shared" si="38"/>
        <v>0</v>
      </c>
      <c r="M307" s="5">
        <f t="shared" si="39"/>
        <v>0</v>
      </c>
      <c r="N307" s="5">
        <f t="shared" si="40"/>
        <v>0</v>
      </c>
      <c r="O307" s="5">
        <f t="shared" si="41"/>
        <v>0</v>
      </c>
      <c r="P307" s="1">
        <f t="shared" si="42"/>
        <v>0</v>
      </c>
      <c r="Q307" s="5">
        <f t="shared" si="43"/>
        <v>0</v>
      </c>
      <c r="R307" s="5">
        <f t="shared" si="44"/>
        <v>0</v>
      </c>
    </row>
    <row r="308" spans="1:18">
      <c r="A308" t="s">
        <v>670</v>
      </c>
      <c r="B308" t="s">
        <v>671</v>
      </c>
      <c r="C308" t="s">
        <v>111</v>
      </c>
      <c r="D308" s="12" t="s">
        <v>1070</v>
      </c>
      <c r="E308" s="1">
        <f>VLOOKUP(A308,'ADM Data'!$A$2:$Y$357,21,FALSE)</f>
        <v>0</v>
      </c>
      <c r="F308" s="1">
        <f>VLOOKUP(A308,'ADM Data'!$A$2:$Y$357,22,FALSE)</f>
        <v>0</v>
      </c>
      <c r="G308" s="1">
        <f>VLOOKUP(A308,'ADM Data'!$A$2:$Y$357,23,FALSE)</f>
        <v>82.652686000000003</v>
      </c>
      <c r="H308" s="1">
        <f>VLOOKUP(A308,'ADM Data'!$A$2:$Y$357,24,FALSE)</f>
        <v>0</v>
      </c>
      <c r="I308" s="1">
        <f>VLOOKUP(A308,'ADM Data'!$A$2:$Y$357,25,FALSE)</f>
        <v>0</v>
      </c>
      <c r="J308" s="5">
        <f t="shared" si="36"/>
        <v>0</v>
      </c>
      <c r="K308" s="5">
        <f t="shared" si="37"/>
        <v>0</v>
      </c>
      <c r="L308" s="5">
        <f t="shared" si="38"/>
        <v>175463.43240307196</v>
      </c>
      <c r="M308" s="5">
        <f t="shared" si="39"/>
        <v>0</v>
      </c>
      <c r="N308" s="5">
        <f t="shared" si="40"/>
        <v>0</v>
      </c>
      <c r="O308" s="5">
        <f t="shared" si="41"/>
        <v>175463.43240307196</v>
      </c>
      <c r="P308" s="1">
        <f t="shared" si="42"/>
        <v>82.652686000000003</v>
      </c>
      <c r="Q308" s="5">
        <f t="shared" si="43"/>
        <v>23949.04787674241</v>
      </c>
      <c r="R308" s="5">
        <f t="shared" si="44"/>
        <v>199412.48027981436</v>
      </c>
    </row>
    <row r="309" spans="1:18">
      <c r="A309" t="s">
        <v>672</v>
      </c>
      <c r="B309" t="s">
        <v>2003</v>
      </c>
      <c r="C309" t="s">
        <v>75</v>
      </c>
      <c r="D309" s="12" t="s">
        <v>1070</v>
      </c>
      <c r="E309" s="1">
        <f>VLOOKUP(A309,'ADM Data'!$A$2:$Y$357,21,FALSE)</f>
        <v>0</v>
      </c>
      <c r="F309" s="1">
        <f>VLOOKUP(A309,'ADM Data'!$A$2:$Y$357,22,FALSE)</f>
        <v>0</v>
      </c>
      <c r="G309" s="1">
        <f>VLOOKUP(A309,'ADM Data'!$A$2:$Y$357,23,FALSE)</f>
        <v>0</v>
      </c>
      <c r="H309" s="1">
        <f>VLOOKUP(A309,'ADM Data'!$A$2:$Y$357,24,FALSE)</f>
        <v>0</v>
      </c>
      <c r="I309" s="1">
        <f>VLOOKUP(A309,'ADM Data'!$A$2:$Y$357,25,FALSE)</f>
        <v>0</v>
      </c>
      <c r="J309" s="5">
        <f t="shared" si="36"/>
        <v>0</v>
      </c>
      <c r="K309" s="5">
        <f t="shared" si="37"/>
        <v>0</v>
      </c>
      <c r="L309" s="5">
        <f t="shared" si="38"/>
        <v>0</v>
      </c>
      <c r="M309" s="5">
        <f t="shared" si="39"/>
        <v>0</v>
      </c>
      <c r="N309" s="5">
        <f t="shared" si="40"/>
        <v>0</v>
      </c>
      <c r="O309" s="5">
        <f t="shared" si="41"/>
        <v>0</v>
      </c>
      <c r="P309" s="1">
        <f t="shared" si="42"/>
        <v>0</v>
      </c>
      <c r="Q309" s="5">
        <f t="shared" si="43"/>
        <v>0</v>
      </c>
      <c r="R309" s="5">
        <f t="shared" si="44"/>
        <v>0</v>
      </c>
    </row>
    <row r="310" spans="1:18">
      <c r="A310" t="s">
        <v>674</v>
      </c>
      <c r="B310" t="s">
        <v>2004</v>
      </c>
      <c r="C310" t="s">
        <v>75</v>
      </c>
      <c r="D310" s="12" t="s">
        <v>1070</v>
      </c>
      <c r="E310" s="1">
        <f>VLOOKUP(A310,'ADM Data'!$A$2:$Y$357,21,FALSE)</f>
        <v>0</v>
      </c>
      <c r="F310" s="1">
        <f>VLOOKUP(A310,'ADM Data'!$A$2:$Y$357,22,FALSE)</f>
        <v>0</v>
      </c>
      <c r="G310" s="1">
        <f>VLOOKUP(A310,'ADM Data'!$A$2:$Y$357,23,FALSE)</f>
        <v>0</v>
      </c>
      <c r="H310" s="1">
        <f>VLOOKUP(A310,'ADM Data'!$A$2:$Y$357,24,FALSE)</f>
        <v>0</v>
      </c>
      <c r="I310" s="1">
        <f>VLOOKUP(A310,'ADM Data'!$A$2:$Y$357,25,FALSE)</f>
        <v>0</v>
      </c>
      <c r="J310" s="5">
        <f t="shared" si="36"/>
        <v>0</v>
      </c>
      <c r="K310" s="5">
        <f t="shared" si="37"/>
        <v>0</v>
      </c>
      <c r="L310" s="5">
        <f t="shared" si="38"/>
        <v>0</v>
      </c>
      <c r="M310" s="5">
        <f t="shared" si="39"/>
        <v>0</v>
      </c>
      <c r="N310" s="5">
        <f t="shared" si="40"/>
        <v>0</v>
      </c>
      <c r="O310" s="5">
        <f t="shared" si="41"/>
        <v>0</v>
      </c>
      <c r="P310" s="1">
        <f t="shared" si="42"/>
        <v>0</v>
      </c>
      <c r="Q310" s="5">
        <f t="shared" si="43"/>
        <v>0</v>
      </c>
      <c r="R310" s="5">
        <f t="shared" si="44"/>
        <v>0</v>
      </c>
    </row>
    <row r="311" spans="1:18">
      <c r="A311" t="s">
        <v>676</v>
      </c>
      <c r="B311" t="s">
        <v>2005</v>
      </c>
      <c r="C311" t="s">
        <v>98</v>
      </c>
      <c r="D311" s="12" t="s">
        <v>1070</v>
      </c>
      <c r="E311" s="1">
        <f>VLOOKUP(A311,'ADM Data'!$A$2:$Y$357,21,FALSE)</f>
        <v>0</v>
      </c>
      <c r="F311" s="1">
        <f>VLOOKUP(A311,'ADM Data'!$A$2:$Y$357,22,FALSE)</f>
        <v>0</v>
      </c>
      <c r="G311" s="1">
        <f>VLOOKUP(A311,'ADM Data'!$A$2:$Y$357,23,FALSE)</f>
        <v>0</v>
      </c>
      <c r="H311" s="1">
        <f>VLOOKUP(A311,'ADM Data'!$A$2:$Y$357,24,FALSE)</f>
        <v>0</v>
      </c>
      <c r="I311" s="1">
        <f>VLOOKUP(A311,'ADM Data'!$A$2:$Y$357,25,FALSE)</f>
        <v>0</v>
      </c>
      <c r="J311" s="5">
        <f t="shared" si="36"/>
        <v>0</v>
      </c>
      <c r="K311" s="5">
        <f t="shared" si="37"/>
        <v>0</v>
      </c>
      <c r="L311" s="5">
        <f t="shared" si="38"/>
        <v>0</v>
      </c>
      <c r="M311" s="5">
        <f t="shared" si="39"/>
        <v>0</v>
      </c>
      <c r="N311" s="5">
        <f t="shared" si="40"/>
        <v>0</v>
      </c>
      <c r="O311" s="5">
        <f t="shared" si="41"/>
        <v>0</v>
      </c>
      <c r="P311" s="1">
        <f t="shared" si="42"/>
        <v>0</v>
      </c>
      <c r="Q311" s="5">
        <f t="shared" si="43"/>
        <v>0</v>
      </c>
      <c r="R311" s="5">
        <f t="shared" si="44"/>
        <v>0</v>
      </c>
    </row>
    <row r="312" spans="1:18">
      <c r="A312" t="s">
        <v>678</v>
      </c>
      <c r="B312" t="s">
        <v>2006</v>
      </c>
      <c r="C312" t="s">
        <v>93</v>
      </c>
      <c r="D312" s="12" t="s">
        <v>1070</v>
      </c>
      <c r="E312" s="1">
        <f>VLOOKUP(A312,'ADM Data'!$A$2:$Y$357,21,FALSE)</f>
        <v>0</v>
      </c>
      <c r="F312" s="1">
        <f>VLOOKUP(A312,'ADM Data'!$A$2:$Y$357,22,FALSE)</f>
        <v>0</v>
      </c>
      <c r="G312" s="1">
        <f>VLOOKUP(A312,'ADM Data'!$A$2:$Y$357,23,FALSE)</f>
        <v>0</v>
      </c>
      <c r="H312" s="1">
        <f>VLOOKUP(A312,'ADM Data'!$A$2:$Y$357,24,FALSE)</f>
        <v>0</v>
      </c>
      <c r="I312" s="1">
        <f>VLOOKUP(A312,'ADM Data'!$A$2:$Y$357,25,FALSE)</f>
        <v>0</v>
      </c>
      <c r="J312" s="5">
        <f t="shared" si="36"/>
        <v>0</v>
      </c>
      <c r="K312" s="5">
        <f t="shared" si="37"/>
        <v>0</v>
      </c>
      <c r="L312" s="5">
        <f t="shared" si="38"/>
        <v>0</v>
      </c>
      <c r="M312" s="5">
        <f t="shared" si="39"/>
        <v>0</v>
      </c>
      <c r="N312" s="5">
        <f t="shared" si="40"/>
        <v>0</v>
      </c>
      <c r="O312" s="5">
        <f t="shared" si="41"/>
        <v>0</v>
      </c>
      <c r="P312" s="1">
        <f t="shared" si="42"/>
        <v>0</v>
      </c>
      <c r="Q312" s="5">
        <f t="shared" si="43"/>
        <v>0</v>
      </c>
      <c r="R312" s="5">
        <f t="shared" si="44"/>
        <v>0</v>
      </c>
    </row>
    <row r="313" spans="1:18">
      <c r="A313" t="s">
        <v>680</v>
      </c>
      <c r="B313" t="s">
        <v>2007</v>
      </c>
      <c r="C313" t="s">
        <v>98</v>
      </c>
      <c r="D313" s="12" t="s">
        <v>1070</v>
      </c>
      <c r="E313" s="1">
        <f>VLOOKUP(A313,'ADM Data'!$A$2:$Y$357,21,FALSE)</f>
        <v>0</v>
      </c>
      <c r="F313" s="1">
        <f>VLOOKUP(A313,'ADM Data'!$A$2:$Y$357,22,FALSE)</f>
        <v>0</v>
      </c>
      <c r="G313" s="1">
        <f>VLOOKUP(A313,'ADM Data'!$A$2:$Y$357,23,FALSE)</f>
        <v>0</v>
      </c>
      <c r="H313" s="1">
        <f>VLOOKUP(A313,'ADM Data'!$A$2:$Y$357,24,FALSE)</f>
        <v>0</v>
      </c>
      <c r="I313" s="1">
        <f>VLOOKUP(A313,'ADM Data'!$A$2:$Y$357,25,FALSE)</f>
        <v>0</v>
      </c>
      <c r="J313" s="5">
        <f t="shared" si="36"/>
        <v>0</v>
      </c>
      <c r="K313" s="5">
        <f t="shared" si="37"/>
        <v>0</v>
      </c>
      <c r="L313" s="5">
        <f t="shared" si="38"/>
        <v>0</v>
      </c>
      <c r="M313" s="5">
        <f t="shared" si="39"/>
        <v>0</v>
      </c>
      <c r="N313" s="5">
        <f t="shared" si="40"/>
        <v>0</v>
      </c>
      <c r="O313" s="5">
        <f t="shared" si="41"/>
        <v>0</v>
      </c>
      <c r="P313" s="1">
        <f t="shared" si="42"/>
        <v>0</v>
      </c>
      <c r="Q313" s="5">
        <f t="shared" si="43"/>
        <v>0</v>
      </c>
      <c r="R313" s="5">
        <f t="shared" si="44"/>
        <v>0</v>
      </c>
    </row>
    <row r="314" spans="1:18">
      <c r="A314" t="s">
        <v>682</v>
      </c>
      <c r="B314" t="s">
        <v>683</v>
      </c>
      <c r="C314" t="s">
        <v>80</v>
      </c>
      <c r="D314" s="12" t="s">
        <v>1070</v>
      </c>
      <c r="E314" s="1">
        <f>VLOOKUP(A314,'ADM Data'!$A$2:$Y$357,21,FALSE)</f>
        <v>61.566851</v>
      </c>
      <c r="F314" s="1">
        <f>VLOOKUP(A314,'ADM Data'!$A$2:$Y$357,22,FALSE)</f>
        <v>0</v>
      </c>
      <c r="G314" s="1">
        <f>VLOOKUP(A314,'ADM Data'!$A$2:$Y$357,23,FALSE)</f>
        <v>0</v>
      </c>
      <c r="H314" s="1">
        <f>VLOOKUP(A314,'ADM Data'!$A$2:$Y$357,24,FALSE)</f>
        <v>0</v>
      </c>
      <c r="I314" s="1">
        <f>VLOOKUP(A314,'ADM Data'!$A$2:$Y$357,25,FALSE)</f>
        <v>0</v>
      </c>
      <c r="J314" s="5">
        <f t="shared" si="36"/>
        <v>378023.62105678231</v>
      </c>
      <c r="K314" s="5">
        <f t="shared" si="37"/>
        <v>0</v>
      </c>
      <c r="L314" s="5">
        <f t="shared" si="38"/>
        <v>0</v>
      </c>
      <c r="M314" s="5">
        <f t="shared" si="39"/>
        <v>0</v>
      </c>
      <c r="N314" s="5">
        <f t="shared" si="40"/>
        <v>0</v>
      </c>
      <c r="O314" s="5">
        <f t="shared" si="41"/>
        <v>378023.62105678231</v>
      </c>
      <c r="P314" s="1">
        <f t="shared" si="42"/>
        <v>61.566851</v>
      </c>
      <c r="Q314" s="5">
        <f t="shared" si="43"/>
        <v>17839.31694874703</v>
      </c>
      <c r="R314" s="5">
        <f t="shared" si="44"/>
        <v>395862.93800552934</v>
      </c>
    </row>
    <row r="315" spans="1:18">
      <c r="A315" t="s">
        <v>684</v>
      </c>
      <c r="B315" t="s">
        <v>2008</v>
      </c>
      <c r="C315" t="s">
        <v>93</v>
      </c>
      <c r="D315" s="12" t="s">
        <v>1070</v>
      </c>
      <c r="E315" s="1">
        <f>VLOOKUP(A315,'ADM Data'!$A$2:$Y$357,21,FALSE)</f>
        <v>192.05649299999999</v>
      </c>
      <c r="F315" s="1">
        <f>VLOOKUP(A315,'ADM Data'!$A$2:$Y$357,22,FALSE)</f>
        <v>81.677842999999996</v>
      </c>
      <c r="G315" s="1">
        <f>VLOOKUP(A315,'ADM Data'!$A$2:$Y$357,23,FALSE)</f>
        <v>0</v>
      </c>
      <c r="H315" s="1">
        <f>VLOOKUP(A315,'ADM Data'!$A$2:$Y$357,24,FALSE)</f>
        <v>6.9818049999999996</v>
      </c>
      <c r="I315" s="1">
        <f>VLOOKUP(A315,'ADM Data'!$A$2:$Y$357,25,FALSE)</f>
        <v>0</v>
      </c>
      <c r="J315" s="5">
        <f t="shared" si="36"/>
        <v>1179236.7118358312</v>
      </c>
      <c r="K315" s="5">
        <f t="shared" si="37"/>
        <v>475344.10487783322</v>
      </c>
      <c r="L315" s="5">
        <f t="shared" si="38"/>
        <v>0</v>
      </c>
      <c r="M315" s="5">
        <f t="shared" si="39"/>
        <v>12592.2331099203</v>
      </c>
      <c r="N315" s="5">
        <f t="shared" si="40"/>
        <v>0</v>
      </c>
      <c r="O315" s="5">
        <f t="shared" si="41"/>
        <v>1667173.0498235847</v>
      </c>
      <c r="P315" s="1">
        <f t="shared" si="42"/>
        <v>280.71614099999999</v>
      </c>
      <c r="Q315" s="5">
        <f t="shared" si="43"/>
        <v>81338.969438735148</v>
      </c>
      <c r="R315" s="5">
        <f t="shared" si="44"/>
        <v>1748512.0192623199</v>
      </c>
    </row>
    <row r="316" spans="1:18">
      <c r="A316" t="s">
        <v>686</v>
      </c>
      <c r="B316" t="s">
        <v>2009</v>
      </c>
      <c r="C316" t="s">
        <v>75</v>
      </c>
      <c r="D316" s="12" t="s">
        <v>1070</v>
      </c>
      <c r="E316" s="1">
        <f>VLOOKUP(A316,'ADM Data'!$A$2:$Y$357,21,FALSE)</f>
        <v>0</v>
      </c>
      <c r="F316" s="1">
        <f>VLOOKUP(A316,'ADM Data'!$A$2:$Y$357,22,FALSE)</f>
        <v>0</v>
      </c>
      <c r="G316" s="1">
        <f>VLOOKUP(A316,'ADM Data'!$A$2:$Y$357,23,FALSE)</f>
        <v>0</v>
      </c>
      <c r="H316" s="1">
        <f>VLOOKUP(A316,'ADM Data'!$A$2:$Y$357,24,FALSE)</f>
        <v>0</v>
      </c>
      <c r="I316" s="1">
        <f>VLOOKUP(A316,'ADM Data'!$A$2:$Y$357,25,FALSE)</f>
        <v>0</v>
      </c>
      <c r="J316" s="5">
        <f t="shared" si="36"/>
        <v>0</v>
      </c>
      <c r="K316" s="5">
        <f t="shared" si="37"/>
        <v>0</v>
      </c>
      <c r="L316" s="5">
        <f t="shared" si="38"/>
        <v>0</v>
      </c>
      <c r="M316" s="5">
        <f t="shared" si="39"/>
        <v>0</v>
      </c>
      <c r="N316" s="5">
        <f t="shared" si="40"/>
        <v>0</v>
      </c>
      <c r="O316" s="5">
        <f t="shared" si="41"/>
        <v>0</v>
      </c>
      <c r="P316" s="1">
        <f t="shared" si="42"/>
        <v>0</v>
      </c>
      <c r="Q316" s="5">
        <f t="shared" si="43"/>
        <v>0</v>
      </c>
      <c r="R316" s="5">
        <f t="shared" si="44"/>
        <v>0</v>
      </c>
    </row>
    <row r="317" spans="1:18">
      <c r="A317" t="s">
        <v>688</v>
      </c>
      <c r="B317" t="s">
        <v>689</v>
      </c>
      <c r="C317" t="s">
        <v>193</v>
      </c>
      <c r="D317" s="12" t="s">
        <v>1070</v>
      </c>
      <c r="E317" s="1">
        <f>VLOOKUP(A317,'ADM Data'!$A$2:$Y$357,21,FALSE)</f>
        <v>0</v>
      </c>
      <c r="F317" s="1">
        <f>VLOOKUP(A317,'ADM Data'!$A$2:$Y$357,22,FALSE)</f>
        <v>0</v>
      </c>
      <c r="G317" s="1">
        <f>VLOOKUP(A317,'ADM Data'!$A$2:$Y$357,23,FALSE)</f>
        <v>0</v>
      </c>
      <c r="H317" s="1">
        <f>VLOOKUP(A317,'ADM Data'!$A$2:$Y$357,24,FALSE)</f>
        <v>0</v>
      </c>
      <c r="I317" s="1">
        <f>VLOOKUP(A317,'ADM Data'!$A$2:$Y$357,25,FALSE)</f>
        <v>0</v>
      </c>
      <c r="J317" s="5">
        <f t="shared" si="36"/>
        <v>0</v>
      </c>
      <c r="K317" s="5">
        <f t="shared" si="37"/>
        <v>0</v>
      </c>
      <c r="L317" s="5">
        <f t="shared" si="38"/>
        <v>0</v>
      </c>
      <c r="M317" s="5">
        <f t="shared" si="39"/>
        <v>0</v>
      </c>
      <c r="N317" s="5">
        <f t="shared" si="40"/>
        <v>0</v>
      </c>
      <c r="O317" s="5">
        <f t="shared" si="41"/>
        <v>0</v>
      </c>
      <c r="P317" s="1">
        <f t="shared" si="42"/>
        <v>0</v>
      </c>
      <c r="Q317" s="5">
        <f t="shared" si="43"/>
        <v>0</v>
      </c>
      <c r="R317" s="5">
        <f t="shared" si="44"/>
        <v>0</v>
      </c>
    </row>
    <row r="318" spans="1:18">
      <c r="A318" t="s">
        <v>690</v>
      </c>
      <c r="B318" t="s">
        <v>2909</v>
      </c>
      <c r="C318" t="s">
        <v>75</v>
      </c>
      <c r="D318" s="12" t="s">
        <v>1070</v>
      </c>
      <c r="E318" s="1">
        <f>VLOOKUP(A318,'ADM Data'!$A$2:$Y$357,21,FALSE)</f>
        <v>76.213554000000002</v>
      </c>
      <c r="F318" s="1">
        <f>VLOOKUP(A318,'ADM Data'!$A$2:$Y$357,22,FALSE)</f>
        <v>0</v>
      </c>
      <c r="G318" s="1">
        <f>VLOOKUP(A318,'ADM Data'!$A$2:$Y$357,23,FALSE)</f>
        <v>30.582522000000001</v>
      </c>
      <c r="H318" s="1">
        <f>VLOOKUP(A318,'ADM Data'!$A$2:$Y$357,24,FALSE)</f>
        <v>0</v>
      </c>
      <c r="I318" s="1">
        <f>VLOOKUP(A318,'ADM Data'!$A$2:$Y$357,25,FALSE)</f>
        <v>0</v>
      </c>
      <c r="J318" s="5">
        <f t="shared" si="36"/>
        <v>467955.12826677808</v>
      </c>
      <c r="K318" s="5">
        <f t="shared" si="37"/>
        <v>0</v>
      </c>
      <c r="L318" s="5">
        <f t="shared" si="38"/>
        <v>64923.652713022071</v>
      </c>
      <c r="M318" s="5">
        <f t="shared" si="39"/>
        <v>0</v>
      </c>
      <c r="N318" s="5">
        <f t="shared" si="40"/>
        <v>0</v>
      </c>
      <c r="O318" s="5">
        <f t="shared" si="41"/>
        <v>532878.78097980015</v>
      </c>
      <c r="P318" s="1">
        <f t="shared" si="42"/>
        <v>106.796076</v>
      </c>
      <c r="Q318" s="5">
        <f t="shared" si="43"/>
        <v>30944.721350885331</v>
      </c>
      <c r="R318" s="5">
        <f t="shared" si="44"/>
        <v>563823.5023306855</v>
      </c>
    </row>
    <row r="319" spans="1:18">
      <c r="A319" t="s">
        <v>692</v>
      </c>
      <c r="B319" t="s">
        <v>693</v>
      </c>
      <c r="C319" t="s">
        <v>80</v>
      </c>
      <c r="D319" s="12" t="s">
        <v>1070</v>
      </c>
      <c r="E319" s="1">
        <f>VLOOKUP(A319,'ADM Data'!$A$2:$Y$357,21,FALSE)</f>
        <v>0</v>
      </c>
      <c r="F319" s="1">
        <f>VLOOKUP(A319,'ADM Data'!$A$2:$Y$357,22,FALSE)</f>
        <v>0</v>
      </c>
      <c r="G319" s="1">
        <f>VLOOKUP(A319,'ADM Data'!$A$2:$Y$357,23,FALSE)</f>
        <v>351.88219900000001</v>
      </c>
      <c r="H319" s="1">
        <f>VLOOKUP(A319,'ADM Data'!$A$2:$Y$357,24,FALSE)</f>
        <v>0</v>
      </c>
      <c r="I319" s="1">
        <f>VLOOKUP(A319,'ADM Data'!$A$2:$Y$357,25,FALSE)</f>
        <v>0</v>
      </c>
      <c r="J319" s="5">
        <f t="shared" si="36"/>
        <v>0</v>
      </c>
      <c r="K319" s="5">
        <f t="shared" si="37"/>
        <v>0</v>
      </c>
      <c r="L319" s="5">
        <f t="shared" si="38"/>
        <v>747010.9130885452</v>
      </c>
      <c r="M319" s="5">
        <f t="shared" si="39"/>
        <v>0</v>
      </c>
      <c r="N319" s="5">
        <f t="shared" si="40"/>
        <v>0</v>
      </c>
      <c r="O319" s="5">
        <f t="shared" si="41"/>
        <v>747010.9130885452</v>
      </c>
      <c r="P319" s="1">
        <f t="shared" si="42"/>
        <v>351.88219900000001</v>
      </c>
      <c r="Q319" s="5">
        <f t="shared" si="43"/>
        <v>101959.70680038638</v>
      </c>
      <c r="R319" s="5">
        <f t="shared" si="44"/>
        <v>848970.61988893163</v>
      </c>
    </row>
    <row r="320" spans="1:18">
      <c r="A320" t="s">
        <v>694</v>
      </c>
      <c r="B320" t="s">
        <v>695</v>
      </c>
      <c r="C320" t="s">
        <v>98</v>
      </c>
      <c r="D320" s="12" t="s">
        <v>1070</v>
      </c>
      <c r="E320" s="1">
        <f>VLOOKUP(A320,'ADM Data'!$A$2:$Y$357,21,FALSE)</f>
        <v>625.01889700000004</v>
      </c>
      <c r="F320" s="1">
        <f>VLOOKUP(A320,'ADM Data'!$A$2:$Y$357,22,FALSE)</f>
        <v>0</v>
      </c>
      <c r="G320" s="1">
        <f>VLOOKUP(A320,'ADM Data'!$A$2:$Y$357,23,FALSE)</f>
        <v>82.683800000000005</v>
      </c>
      <c r="H320" s="1">
        <f>VLOOKUP(A320,'ADM Data'!$A$2:$Y$357,24,FALSE)</f>
        <v>0</v>
      </c>
      <c r="I320" s="1">
        <f>VLOOKUP(A320,'ADM Data'!$A$2:$Y$357,25,FALSE)</f>
        <v>0</v>
      </c>
      <c r="J320" s="5">
        <f t="shared" si="36"/>
        <v>3837648.0660486608</v>
      </c>
      <c r="K320" s="5">
        <f t="shared" si="37"/>
        <v>0</v>
      </c>
      <c r="L320" s="5">
        <f t="shared" si="38"/>
        <v>175529.48433072245</v>
      </c>
      <c r="M320" s="5">
        <f t="shared" si="39"/>
        <v>0</v>
      </c>
      <c r="N320" s="5">
        <f t="shared" si="40"/>
        <v>0</v>
      </c>
      <c r="O320" s="5">
        <f t="shared" si="41"/>
        <v>4013177.5503793834</v>
      </c>
      <c r="P320" s="1">
        <f t="shared" si="42"/>
        <v>707.70269700000006</v>
      </c>
      <c r="Q320" s="5">
        <f t="shared" si="43"/>
        <v>205060.55632544993</v>
      </c>
      <c r="R320" s="5">
        <f t="shared" si="44"/>
        <v>4218238.106704833</v>
      </c>
    </row>
    <row r="321" spans="1:18">
      <c r="A321" t="s">
        <v>696</v>
      </c>
      <c r="B321" t="s">
        <v>697</v>
      </c>
      <c r="C321" t="s">
        <v>68</v>
      </c>
      <c r="D321" s="12" t="s">
        <v>1070</v>
      </c>
      <c r="E321" s="1">
        <f>VLOOKUP(A321,'ADM Data'!$A$2:$Y$357,21,FALSE)</f>
        <v>0</v>
      </c>
      <c r="F321" s="1">
        <f>VLOOKUP(A321,'ADM Data'!$A$2:$Y$357,22,FALSE)</f>
        <v>65.320963000000006</v>
      </c>
      <c r="G321" s="1">
        <f>VLOOKUP(A321,'ADM Data'!$A$2:$Y$357,23,FALSE)</f>
        <v>0</v>
      </c>
      <c r="H321" s="1">
        <f>VLOOKUP(A321,'ADM Data'!$A$2:$Y$357,24,FALSE)</f>
        <v>0</v>
      </c>
      <c r="I321" s="1">
        <f>VLOOKUP(A321,'ADM Data'!$A$2:$Y$357,25,FALSE)</f>
        <v>0</v>
      </c>
      <c r="J321" s="5">
        <f t="shared" si="36"/>
        <v>0</v>
      </c>
      <c r="K321" s="5">
        <f t="shared" si="37"/>
        <v>380151.25701829651</v>
      </c>
      <c r="L321" s="5">
        <f t="shared" si="38"/>
        <v>0</v>
      </c>
      <c r="M321" s="5">
        <f t="shared" si="39"/>
        <v>0</v>
      </c>
      <c r="N321" s="5">
        <f t="shared" si="40"/>
        <v>0</v>
      </c>
      <c r="O321" s="5">
        <f t="shared" si="41"/>
        <v>380151.25701829651</v>
      </c>
      <c r="P321" s="1">
        <f t="shared" si="42"/>
        <v>65.320963000000006</v>
      </c>
      <c r="Q321" s="5">
        <f t="shared" si="43"/>
        <v>18927.090527244567</v>
      </c>
      <c r="R321" s="5">
        <f t="shared" si="44"/>
        <v>399078.34754554107</v>
      </c>
    </row>
    <row r="322" spans="1:18">
      <c r="A322" t="s">
        <v>698</v>
      </c>
      <c r="B322" t="s">
        <v>699</v>
      </c>
      <c r="C322" t="s">
        <v>108</v>
      </c>
      <c r="D322" s="12" t="s">
        <v>1070</v>
      </c>
      <c r="E322" s="1">
        <f>VLOOKUP(A322,'ADM Data'!$A$2:$Y$357,21,FALSE)</f>
        <v>0</v>
      </c>
      <c r="F322" s="1">
        <f>VLOOKUP(A322,'ADM Data'!$A$2:$Y$357,22,FALSE)</f>
        <v>0</v>
      </c>
      <c r="G322" s="1">
        <f>VLOOKUP(A322,'ADM Data'!$A$2:$Y$357,23,FALSE)</f>
        <v>0</v>
      </c>
      <c r="H322" s="1">
        <f>VLOOKUP(A322,'ADM Data'!$A$2:$Y$357,24,FALSE)</f>
        <v>0</v>
      </c>
      <c r="I322" s="1">
        <f>VLOOKUP(A322,'ADM Data'!$A$2:$Y$357,25,FALSE)</f>
        <v>0</v>
      </c>
      <c r="J322" s="5">
        <f t="shared" si="36"/>
        <v>0</v>
      </c>
      <c r="K322" s="5">
        <f t="shared" si="37"/>
        <v>0</v>
      </c>
      <c r="L322" s="5">
        <f t="shared" si="38"/>
        <v>0</v>
      </c>
      <c r="M322" s="5">
        <f t="shared" si="39"/>
        <v>0</v>
      </c>
      <c r="N322" s="5">
        <f t="shared" si="40"/>
        <v>0</v>
      </c>
      <c r="O322" s="5">
        <f t="shared" si="41"/>
        <v>0</v>
      </c>
      <c r="P322" s="1">
        <f t="shared" si="42"/>
        <v>0</v>
      </c>
      <c r="Q322" s="5">
        <f t="shared" si="43"/>
        <v>0</v>
      </c>
      <c r="R322" s="5">
        <f t="shared" si="44"/>
        <v>0</v>
      </c>
    </row>
    <row r="323" spans="1:18">
      <c r="A323" t="s">
        <v>700</v>
      </c>
      <c r="B323" t="s">
        <v>2011</v>
      </c>
      <c r="C323" t="s">
        <v>80</v>
      </c>
      <c r="D323" s="12" t="s">
        <v>1070</v>
      </c>
      <c r="E323" s="1">
        <f>VLOOKUP(A323,'ADM Data'!$A$2:$Y$357,21,FALSE)</f>
        <v>0</v>
      </c>
      <c r="F323" s="1">
        <f>VLOOKUP(A323,'ADM Data'!$A$2:$Y$357,22,FALSE)</f>
        <v>0</v>
      </c>
      <c r="G323" s="1">
        <f>VLOOKUP(A323,'ADM Data'!$A$2:$Y$357,23,FALSE)</f>
        <v>0</v>
      </c>
      <c r="H323" s="1">
        <f>VLOOKUP(A323,'ADM Data'!$A$2:$Y$357,24,FALSE)</f>
        <v>0</v>
      </c>
      <c r="I323" s="1">
        <f>VLOOKUP(A323,'ADM Data'!$A$2:$Y$357,25,FALSE)</f>
        <v>0</v>
      </c>
      <c r="J323" s="5">
        <f t="shared" si="36"/>
        <v>0</v>
      </c>
      <c r="K323" s="5">
        <f t="shared" si="37"/>
        <v>0</v>
      </c>
      <c r="L323" s="5">
        <f t="shared" si="38"/>
        <v>0</v>
      </c>
      <c r="M323" s="5">
        <f t="shared" si="39"/>
        <v>0</v>
      </c>
      <c r="N323" s="5">
        <f t="shared" si="40"/>
        <v>0</v>
      </c>
      <c r="O323" s="5">
        <f t="shared" si="41"/>
        <v>0</v>
      </c>
      <c r="P323" s="1">
        <f t="shared" si="42"/>
        <v>0</v>
      </c>
      <c r="Q323" s="5">
        <f t="shared" si="43"/>
        <v>0</v>
      </c>
      <c r="R323" s="5">
        <f t="shared" si="44"/>
        <v>0</v>
      </c>
    </row>
    <row r="324" spans="1:18">
      <c r="A324" t="s">
        <v>702</v>
      </c>
      <c r="B324" t="s">
        <v>703</v>
      </c>
      <c r="C324" t="s">
        <v>68</v>
      </c>
      <c r="D324" s="12" t="s">
        <v>1070</v>
      </c>
      <c r="E324" s="1">
        <f>VLOOKUP(A324,'ADM Data'!$A$2:$Y$357,21,FALSE)</f>
        <v>0</v>
      </c>
      <c r="F324" s="1">
        <f>VLOOKUP(A324,'ADM Data'!$A$2:$Y$357,22,FALSE)</f>
        <v>19.304348000000001</v>
      </c>
      <c r="G324" s="1">
        <f>VLOOKUP(A324,'ADM Data'!$A$2:$Y$357,23,FALSE)</f>
        <v>0</v>
      </c>
      <c r="H324" s="1">
        <f>VLOOKUP(A324,'ADM Data'!$A$2:$Y$357,24,FALSE)</f>
        <v>1.0603260000000001</v>
      </c>
      <c r="I324" s="1">
        <f>VLOOKUP(A324,'ADM Data'!$A$2:$Y$357,25,FALSE)</f>
        <v>0</v>
      </c>
      <c r="J324" s="5">
        <f t="shared" ref="J324:J359" si="45">E324*$I$2*$G$1</f>
        <v>0</v>
      </c>
      <c r="K324" s="5">
        <f t="shared" ref="K324:K335" si="46">F324*$J$2*$G$1</f>
        <v>112346.35591821629</v>
      </c>
      <c r="L324" s="5">
        <f t="shared" ref="L324:L335" si="47">G324*$K$2*$G$1</f>
        <v>0</v>
      </c>
      <c r="M324" s="5">
        <f t="shared" ref="M324:M335" si="48">H324*$L$2*$G$1</f>
        <v>1912.3811341779601</v>
      </c>
      <c r="N324" s="5">
        <f t="shared" ref="N324:N335" si="49">I324*$M$2*$G$1</f>
        <v>0</v>
      </c>
      <c r="O324" s="5">
        <f t="shared" ref="O324:O335" si="50">J324+K324+L324+M324+N324</f>
        <v>114258.73705239425</v>
      </c>
      <c r="P324" s="1">
        <f t="shared" ref="P324:P335" si="51">E324+F324+G324+H324+I324</f>
        <v>20.364674000000001</v>
      </c>
      <c r="Q324" s="5">
        <f t="shared" ref="Q324:Q335" si="52">P324*$O$2*$G$1</f>
        <v>5900.770758015673</v>
      </c>
      <c r="R324" s="5">
        <f t="shared" ref="R324:R335" si="53">O324+Q324</f>
        <v>120159.50781040992</v>
      </c>
    </row>
    <row r="325" spans="1:18">
      <c r="A325" t="s">
        <v>704</v>
      </c>
      <c r="B325" t="s">
        <v>2012</v>
      </c>
      <c r="C325" t="s">
        <v>80</v>
      </c>
      <c r="D325" s="12" t="s">
        <v>1070</v>
      </c>
      <c r="E325" s="1">
        <f>VLOOKUP(A325,'ADM Data'!$A$2:$Y$357,21,FALSE)</f>
        <v>0</v>
      </c>
      <c r="F325" s="1">
        <f>VLOOKUP(A325,'ADM Data'!$A$2:$Y$357,22,FALSE)</f>
        <v>0</v>
      </c>
      <c r="G325" s="1">
        <f>VLOOKUP(A325,'ADM Data'!$A$2:$Y$357,23,FALSE)</f>
        <v>0</v>
      </c>
      <c r="H325" s="1">
        <f>VLOOKUP(A325,'ADM Data'!$A$2:$Y$357,24,FALSE)</f>
        <v>0</v>
      </c>
      <c r="I325" s="1">
        <f>VLOOKUP(A325,'ADM Data'!$A$2:$Y$357,25,FALSE)</f>
        <v>0</v>
      </c>
      <c r="J325" s="5">
        <f t="shared" si="45"/>
        <v>0</v>
      </c>
      <c r="K325" s="5">
        <f t="shared" si="46"/>
        <v>0</v>
      </c>
      <c r="L325" s="5">
        <f t="shared" si="47"/>
        <v>0</v>
      </c>
      <c r="M325" s="5">
        <f t="shared" si="48"/>
        <v>0</v>
      </c>
      <c r="N325" s="5">
        <f t="shared" si="49"/>
        <v>0</v>
      </c>
      <c r="O325" s="5">
        <f t="shared" si="50"/>
        <v>0</v>
      </c>
      <c r="P325" s="1">
        <f t="shared" si="51"/>
        <v>0</v>
      </c>
      <c r="Q325" s="5">
        <f t="shared" si="52"/>
        <v>0</v>
      </c>
      <c r="R325" s="5">
        <f t="shared" si="53"/>
        <v>0</v>
      </c>
    </row>
    <row r="326" spans="1:18">
      <c r="A326" t="s">
        <v>706</v>
      </c>
      <c r="B326" t="s">
        <v>707</v>
      </c>
      <c r="C326" t="s">
        <v>98</v>
      </c>
      <c r="D326" s="12" t="s">
        <v>1070</v>
      </c>
      <c r="E326" s="1">
        <f>VLOOKUP(A326,'ADM Data'!$A$2:$Y$357,21,FALSE)</f>
        <v>0</v>
      </c>
      <c r="F326" s="1">
        <f>VLOOKUP(A326,'ADM Data'!$A$2:$Y$357,22,FALSE)</f>
        <v>0</v>
      </c>
      <c r="G326" s="1">
        <f>VLOOKUP(A326,'ADM Data'!$A$2:$Y$357,23,FALSE)</f>
        <v>21.176704999999998</v>
      </c>
      <c r="H326" s="1">
        <f>VLOOKUP(A326,'ADM Data'!$A$2:$Y$357,24,FALSE)</f>
        <v>0</v>
      </c>
      <c r="I326" s="1">
        <f>VLOOKUP(A326,'ADM Data'!$A$2:$Y$357,25,FALSE)</f>
        <v>0</v>
      </c>
      <c r="J326" s="5">
        <f t="shared" si="45"/>
        <v>0</v>
      </c>
      <c r="K326" s="5">
        <f t="shared" si="46"/>
        <v>0</v>
      </c>
      <c r="L326" s="5">
        <f t="shared" si="47"/>
        <v>44956.038649334339</v>
      </c>
      <c r="M326" s="5">
        <f t="shared" si="48"/>
        <v>0</v>
      </c>
      <c r="N326" s="5">
        <f t="shared" si="49"/>
        <v>0</v>
      </c>
      <c r="O326" s="5">
        <f t="shared" si="50"/>
        <v>44956.038649334339</v>
      </c>
      <c r="P326" s="1">
        <f t="shared" si="51"/>
        <v>21.176704999999998</v>
      </c>
      <c r="Q326" s="5">
        <f t="shared" si="52"/>
        <v>6136.0609855637404</v>
      </c>
      <c r="R326" s="5">
        <f t="shared" si="53"/>
        <v>51092.099634898077</v>
      </c>
    </row>
    <row r="327" spans="1:18">
      <c r="A327" t="s">
        <v>708</v>
      </c>
      <c r="B327" t="s">
        <v>709</v>
      </c>
      <c r="C327" t="s">
        <v>72</v>
      </c>
      <c r="D327" s="12" t="s">
        <v>1070</v>
      </c>
      <c r="E327" s="1">
        <f>VLOOKUP(A327,'ADM Data'!$A$2:$Y$357,21,FALSE)</f>
        <v>2.405926</v>
      </c>
      <c r="F327" s="1">
        <f>VLOOKUP(A327,'ADM Data'!$A$2:$Y$357,22,FALSE)</f>
        <v>4.7565900000000001</v>
      </c>
      <c r="G327" s="1">
        <f>VLOOKUP(A327,'ADM Data'!$A$2:$Y$357,23,FALSE)</f>
        <v>0</v>
      </c>
      <c r="H327" s="1">
        <f>VLOOKUP(A327,'ADM Data'!$A$2:$Y$357,24,FALSE)</f>
        <v>0</v>
      </c>
      <c r="I327" s="1">
        <f>VLOOKUP(A327,'ADM Data'!$A$2:$Y$357,25,FALSE)</f>
        <v>0</v>
      </c>
      <c r="J327" s="5">
        <f t="shared" si="45"/>
        <v>14772.508967766762</v>
      </c>
      <c r="K327" s="5">
        <f t="shared" si="46"/>
        <v>27682.134257889902</v>
      </c>
      <c r="L327" s="5">
        <f t="shared" si="47"/>
        <v>0</v>
      </c>
      <c r="M327" s="5">
        <f t="shared" si="48"/>
        <v>0</v>
      </c>
      <c r="N327" s="5">
        <f t="shared" si="49"/>
        <v>0</v>
      </c>
      <c r="O327" s="5">
        <f t="shared" si="50"/>
        <v>42454.643225656662</v>
      </c>
      <c r="P327" s="1">
        <f t="shared" si="51"/>
        <v>7.1625160000000001</v>
      </c>
      <c r="Q327" s="5">
        <f t="shared" si="52"/>
        <v>2075.3764566336481</v>
      </c>
      <c r="R327" s="5">
        <f t="shared" si="53"/>
        <v>44530.019682290309</v>
      </c>
    </row>
    <row r="328" spans="1:18">
      <c r="A328" t="s">
        <v>710</v>
      </c>
      <c r="B328" t="s">
        <v>2013</v>
      </c>
      <c r="C328" t="s">
        <v>101</v>
      </c>
      <c r="D328" s="12" t="s">
        <v>1070</v>
      </c>
      <c r="E328" s="1">
        <f>VLOOKUP(A328,'ADM Data'!$A$2:$Y$357,21,FALSE)</f>
        <v>21.044301000000001</v>
      </c>
      <c r="F328" s="1">
        <f>VLOOKUP(A328,'ADM Data'!$A$2:$Y$357,22,FALSE)</f>
        <v>0</v>
      </c>
      <c r="G328" s="1">
        <f>VLOOKUP(A328,'ADM Data'!$A$2:$Y$357,23,FALSE)</f>
        <v>84.984195999999997</v>
      </c>
      <c r="H328" s="1">
        <f>VLOOKUP(A328,'ADM Data'!$A$2:$Y$357,24,FALSE)</f>
        <v>0</v>
      </c>
      <c r="I328" s="1">
        <f>VLOOKUP(A328,'ADM Data'!$A$2:$Y$357,25,FALSE)</f>
        <v>0</v>
      </c>
      <c r="J328" s="5">
        <f t="shared" si="45"/>
        <v>129213.08687086929</v>
      </c>
      <c r="K328" s="5">
        <f t="shared" si="46"/>
        <v>0</v>
      </c>
      <c r="L328" s="5">
        <f t="shared" si="47"/>
        <v>180412.99625973942</v>
      </c>
      <c r="M328" s="5">
        <f t="shared" si="48"/>
        <v>0</v>
      </c>
      <c r="N328" s="5">
        <f t="shared" si="49"/>
        <v>0</v>
      </c>
      <c r="O328" s="5">
        <f t="shared" si="50"/>
        <v>309626.08313060872</v>
      </c>
      <c r="P328" s="1">
        <f t="shared" si="51"/>
        <v>106.028497</v>
      </c>
      <c r="Q328" s="5">
        <f t="shared" si="52"/>
        <v>30722.311322732319</v>
      </c>
      <c r="R328" s="5">
        <f t="shared" si="53"/>
        <v>340348.39445334102</v>
      </c>
    </row>
    <row r="329" spans="1:18">
      <c r="A329" t="s">
        <v>712</v>
      </c>
      <c r="B329" t="s">
        <v>2014</v>
      </c>
      <c r="C329" t="s">
        <v>125</v>
      </c>
      <c r="D329" s="12" t="s">
        <v>1070</v>
      </c>
      <c r="E329" s="1">
        <f>VLOOKUP(A329,'ADM Data'!$A$2:$Y$357,21,FALSE)</f>
        <v>13.860464</v>
      </c>
      <c r="F329" s="1">
        <f>VLOOKUP(A329,'ADM Data'!$A$2:$Y$357,22,FALSE)</f>
        <v>0</v>
      </c>
      <c r="G329" s="1">
        <f>VLOOKUP(A329,'ADM Data'!$A$2:$Y$357,23,FALSE)</f>
        <v>69.189125000000004</v>
      </c>
      <c r="H329" s="1">
        <f>VLOOKUP(A329,'ADM Data'!$A$2:$Y$357,24,FALSE)</f>
        <v>0</v>
      </c>
      <c r="I329" s="1">
        <f>VLOOKUP(A329,'ADM Data'!$A$2:$Y$357,25,FALSE)</f>
        <v>0</v>
      </c>
      <c r="J329" s="5">
        <f t="shared" si="45"/>
        <v>85103.959447384652</v>
      </c>
      <c r="K329" s="5">
        <f t="shared" si="46"/>
        <v>0</v>
      </c>
      <c r="L329" s="5">
        <f t="shared" si="47"/>
        <v>146881.63137814053</v>
      </c>
      <c r="M329" s="5">
        <f t="shared" si="48"/>
        <v>0</v>
      </c>
      <c r="N329" s="5">
        <f t="shared" si="49"/>
        <v>0</v>
      </c>
      <c r="O329" s="5">
        <f t="shared" si="50"/>
        <v>231985.59082552517</v>
      </c>
      <c r="P329" s="1">
        <f t="shared" si="51"/>
        <v>83.049588999999997</v>
      </c>
      <c r="Q329" s="5">
        <f t="shared" si="52"/>
        <v>24064.052596001289</v>
      </c>
      <c r="R329" s="5">
        <f t="shared" si="53"/>
        <v>256049.64342152647</v>
      </c>
    </row>
    <row r="330" spans="1:18">
      <c r="A330" t="s">
        <v>714</v>
      </c>
      <c r="B330" t="s">
        <v>2794</v>
      </c>
      <c r="C330" t="s">
        <v>93</v>
      </c>
      <c r="D330" s="12" t="s">
        <v>1070</v>
      </c>
      <c r="E330" s="1">
        <f>VLOOKUP(A330,'ADM Data'!$A$2:$Y$357,21,FALSE)</f>
        <v>177.88377800000001</v>
      </c>
      <c r="F330" s="1">
        <f>VLOOKUP(A330,'ADM Data'!$A$2:$Y$357,22,FALSE)</f>
        <v>0</v>
      </c>
      <c r="G330" s="1">
        <f>VLOOKUP(A330,'ADM Data'!$A$2:$Y$357,23,FALSE)</f>
        <v>257.90912200000002</v>
      </c>
      <c r="H330" s="1">
        <f>VLOOKUP(A330,'ADM Data'!$A$2:$Y$357,24,FALSE)</f>
        <v>0</v>
      </c>
      <c r="I330" s="1">
        <f>VLOOKUP(A330,'ADM Data'!$A$2:$Y$357,25,FALSE)</f>
        <v>0</v>
      </c>
      <c r="J330" s="5">
        <f t="shared" si="45"/>
        <v>1092215.5152424604</v>
      </c>
      <c r="K330" s="5">
        <f t="shared" si="46"/>
        <v>0</v>
      </c>
      <c r="L330" s="5">
        <f t="shared" si="47"/>
        <v>547515.41642799904</v>
      </c>
      <c r="M330" s="5">
        <f t="shared" si="48"/>
        <v>0</v>
      </c>
      <c r="N330" s="5">
        <f t="shared" si="49"/>
        <v>0</v>
      </c>
      <c r="O330" s="5">
        <f t="shared" si="50"/>
        <v>1639730.9316704595</v>
      </c>
      <c r="P330" s="1">
        <f t="shared" si="51"/>
        <v>435.79290000000003</v>
      </c>
      <c r="Q330" s="5">
        <f t="shared" si="52"/>
        <v>126273.27110028123</v>
      </c>
      <c r="R330" s="5">
        <f t="shared" si="53"/>
        <v>1766004.2027707407</v>
      </c>
    </row>
    <row r="331" spans="1:18">
      <c r="A331" t="s">
        <v>716</v>
      </c>
      <c r="B331" t="s">
        <v>2016</v>
      </c>
      <c r="C331" t="s">
        <v>93</v>
      </c>
      <c r="D331" s="12" t="s">
        <v>1070</v>
      </c>
      <c r="E331" s="1">
        <f>VLOOKUP(A331,'ADM Data'!$A$2:$Y$357,21,FALSE)</f>
        <v>21.272572</v>
      </c>
      <c r="F331" s="1">
        <f>VLOOKUP(A331,'ADM Data'!$A$2:$Y$357,22,FALSE)</f>
        <v>1.582794</v>
      </c>
      <c r="G331" s="1">
        <f>VLOOKUP(A331,'ADM Data'!$A$2:$Y$357,23,FALSE)</f>
        <v>166.691755</v>
      </c>
      <c r="H331" s="1">
        <f>VLOOKUP(A331,'ADM Data'!$A$2:$Y$357,24,FALSE)</f>
        <v>0</v>
      </c>
      <c r="I331" s="1">
        <f>VLOOKUP(A331,'ADM Data'!$A$2:$Y$357,25,FALSE)</f>
        <v>0</v>
      </c>
      <c r="J331" s="5">
        <f t="shared" si="45"/>
        <v>130614.68251204073</v>
      </c>
      <c r="K331" s="5">
        <f t="shared" si="46"/>
        <v>9211.4552674463412</v>
      </c>
      <c r="L331" s="5">
        <f t="shared" si="47"/>
        <v>353870.01803658181</v>
      </c>
      <c r="M331" s="5">
        <f t="shared" si="48"/>
        <v>0</v>
      </c>
      <c r="N331" s="5">
        <f t="shared" si="49"/>
        <v>0</v>
      </c>
      <c r="O331" s="5">
        <f t="shared" si="50"/>
        <v>493696.15581606887</v>
      </c>
      <c r="P331" s="1">
        <f t="shared" si="51"/>
        <v>189.547121</v>
      </c>
      <c r="Q331" s="5">
        <f t="shared" si="52"/>
        <v>54922.269262098591</v>
      </c>
      <c r="R331" s="5">
        <f t="shared" si="53"/>
        <v>548618.42507816746</v>
      </c>
    </row>
    <row r="332" spans="1:18">
      <c r="A332" t="s">
        <v>718</v>
      </c>
      <c r="B332" t="s">
        <v>2017</v>
      </c>
      <c r="C332" t="s">
        <v>93</v>
      </c>
      <c r="D332" s="12" t="s">
        <v>1070</v>
      </c>
      <c r="E332" s="1">
        <f>VLOOKUP(A332,'ADM Data'!$A$2:$Y$357,21,FALSE)</f>
        <v>0</v>
      </c>
      <c r="F332" s="1">
        <f>VLOOKUP(A332,'ADM Data'!$A$2:$Y$357,22,FALSE)</f>
        <v>0</v>
      </c>
      <c r="G332" s="1">
        <f>VLOOKUP(A332,'ADM Data'!$A$2:$Y$357,23,FALSE)</f>
        <v>0</v>
      </c>
      <c r="H332" s="1">
        <f>VLOOKUP(A332,'ADM Data'!$A$2:$Y$357,24,FALSE)</f>
        <v>0</v>
      </c>
      <c r="I332" s="1">
        <f>VLOOKUP(A332,'ADM Data'!$A$2:$Y$357,25,FALSE)</f>
        <v>0</v>
      </c>
      <c r="J332" s="5">
        <f t="shared" si="45"/>
        <v>0</v>
      </c>
      <c r="K332" s="5">
        <f t="shared" si="46"/>
        <v>0</v>
      </c>
      <c r="L332" s="5">
        <f t="shared" si="47"/>
        <v>0</v>
      </c>
      <c r="M332" s="5">
        <f t="shared" si="48"/>
        <v>0</v>
      </c>
      <c r="N332" s="5">
        <f t="shared" si="49"/>
        <v>0</v>
      </c>
      <c r="O332" s="5">
        <f t="shared" si="50"/>
        <v>0</v>
      </c>
      <c r="P332" s="1">
        <f t="shared" si="51"/>
        <v>0</v>
      </c>
      <c r="Q332" s="5">
        <f t="shared" si="52"/>
        <v>0</v>
      </c>
      <c r="R332" s="5">
        <f t="shared" si="53"/>
        <v>0</v>
      </c>
    </row>
    <row r="333" spans="1:18">
      <c r="A333" t="s">
        <v>720</v>
      </c>
      <c r="B333" t="s">
        <v>721</v>
      </c>
      <c r="C333" t="s">
        <v>68</v>
      </c>
      <c r="D333" s="12" t="s">
        <v>1823</v>
      </c>
      <c r="E333" s="1">
        <f>VLOOKUP(A333,'ADM Data'!$A$2:$Y$357,21,FALSE)</f>
        <v>80.629165</v>
      </c>
      <c r="F333" s="1">
        <f>VLOOKUP(A333,'ADM Data'!$A$2:$Y$357,22,FALSE)</f>
        <v>61.360998000000002</v>
      </c>
      <c r="G333" s="1">
        <f>VLOOKUP(A333,'ADM Data'!$A$2:$Y$357,23,FALSE)</f>
        <v>0</v>
      </c>
      <c r="H333" s="1">
        <f>VLOOKUP(A333,'ADM Data'!$A$2:$Y$357,24,FALSE)</f>
        <v>79.279484999999994</v>
      </c>
      <c r="I333" s="1">
        <f>VLOOKUP(A333,'ADM Data'!$A$2:$Y$357,25,FALSE)</f>
        <v>0</v>
      </c>
      <c r="J333" s="5">
        <f t="shared" si="45"/>
        <v>495067.2061509979</v>
      </c>
      <c r="K333" s="5">
        <f t="shared" si="46"/>
        <v>357105.27601372282</v>
      </c>
      <c r="L333" s="5">
        <f t="shared" si="47"/>
        <v>0</v>
      </c>
      <c r="M333" s="5">
        <f t="shared" si="48"/>
        <v>142986.77146589311</v>
      </c>
      <c r="N333" s="5">
        <f t="shared" si="49"/>
        <v>0</v>
      </c>
      <c r="O333" s="5">
        <f t="shared" si="50"/>
        <v>995159.25363061391</v>
      </c>
      <c r="P333" s="1">
        <f t="shared" si="51"/>
        <v>221.26964799999999</v>
      </c>
      <c r="Q333" s="5">
        <f t="shared" si="52"/>
        <v>64114.037305719743</v>
      </c>
      <c r="R333" s="5">
        <f t="shared" si="53"/>
        <v>1059273.2909363336</v>
      </c>
    </row>
    <row r="334" spans="1:18">
      <c r="A334" t="s">
        <v>722</v>
      </c>
      <c r="B334" t="s">
        <v>2910</v>
      </c>
      <c r="C334" t="s">
        <v>80</v>
      </c>
      <c r="D334" s="12" t="s">
        <v>1070</v>
      </c>
      <c r="E334" s="1">
        <f>VLOOKUP(A334,'ADM Data'!$A$2:$Y$357,21,FALSE)</f>
        <v>0</v>
      </c>
      <c r="F334" s="1">
        <f>VLOOKUP(A334,'ADM Data'!$A$2:$Y$357,22,FALSE)</f>
        <v>0</v>
      </c>
      <c r="G334" s="1">
        <f>VLOOKUP(A334,'ADM Data'!$A$2:$Y$357,23,FALSE)</f>
        <v>0</v>
      </c>
      <c r="H334" s="1">
        <f>VLOOKUP(A334,'ADM Data'!$A$2:$Y$357,24,FALSE)</f>
        <v>0</v>
      </c>
      <c r="I334" s="1">
        <f>VLOOKUP(A334,'ADM Data'!$A$2:$Y$357,25,FALSE)</f>
        <v>0</v>
      </c>
      <c r="J334" s="5">
        <f t="shared" si="45"/>
        <v>0</v>
      </c>
      <c r="K334" s="5">
        <f t="shared" si="46"/>
        <v>0</v>
      </c>
      <c r="L334" s="5">
        <f t="shared" si="47"/>
        <v>0</v>
      </c>
      <c r="M334" s="5">
        <f t="shared" si="48"/>
        <v>0</v>
      </c>
      <c r="N334" s="5">
        <f t="shared" si="49"/>
        <v>0</v>
      </c>
      <c r="O334" s="5">
        <f t="shared" si="50"/>
        <v>0</v>
      </c>
      <c r="P334" s="1">
        <f t="shared" si="51"/>
        <v>0</v>
      </c>
      <c r="Q334" s="5">
        <f t="shared" si="52"/>
        <v>0</v>
      </c>
      <c r="R334" s="5">
        <f t="shared" si="53"/>
        <v>0</v>
      </c>
    </row>
    <row r="335" spans="1:18">
      <c r="A335" t="s">
        <v>724</v>
      </c>
      <c r="B335" t="s">
        <v>725</v>
      </c>
      <c r="C335" t="s">
        <v>93</v>
      </c>
      <c r="D335" s="12" t="s">
        <v>1070</v>
      </c>
      <c r="E335" s="1">
        <f>VLOOKUP(A335,'ADM Data'!$A$2:$Y$357,21,FALSE)</f>
        <v>0</v>
      </c>
      <c r="F335" s="1">
        <f>VLOOKUP(A335,'ADM Data'!$A$2:$Y$357,22,FALSE)</f>
        <v>0</v>
      </c>
      <c r="G335" s="1">
        <f>VLOOKUP(A335,'ADM Data'!$A$2:$Y$357,23,FALSE)</f>
        <v>0</v>
      </c>
      <c r="H335" s="1">
        <f>VLOOKUP(A335,'ADM Data'!$A$2:$Y$357,24,FALSE)</f>
        <v>0</v>
      </c>
      <c r="I335" s="1">
        <f>VLOOKUP(A335,'ADM Data'!$A$2:$Y$357,25,FALSE)</f>
        <v>0</v>
      </c>
      <c r="J335" s="5">
        <f t="shared" si="45"/>
        <v>0</v>
      </c>
      <c r="K335" s="5">
        <f t="shared" si="46"/>
        <v>0</v>
      </c>
      <c r="L335" s="5">
        <f t="shared" si="47"/>
        <v>0</v>
      </c>
      <c r="M335" s="5">
        <f t="shared" si="48"/>
        <v>0</v>
      </c>
      <c r="N335" s="5">
        <f t="shared" si="49"/>
        <v>0</v>
      </c>
      <c r="O335" s="5">
        <f t="shared" si="50"/>
        <v>0</v>
      </c>
      <c r="P335" s="1">
        <f t="shared" si="51"/>
        <v>0</v>
      </c>
      <c r="Q335" s="5">
        <f t="shared" si="52"/>
        <v>0</v>
      </c>
      <c r="R335" s="5">
        <f t="shared" si="53"/>
        <v>0</v>
      </c>
    </row>
    <row r="336" spans="1:18">
      <c r="A336" s="115" t="s">
        <v>726</v>
      </c>
      <c r="B336" t="s">
        <v>727</v>
      </c>
      <c r="C336" t="s">
        <v>93</v>
      </c>
      <c r="D336" s="12" t="s">
        <v>1070</v>
      </c>
      <c r="E336" s="1">
        <f>VLOOKUP(A336,'ADM Data'!$A$2:$Y$357,21,FALSE)</f>
        <v>0</v>
      </c>
      <c r="F336" s="1">
        <f>VLOOKUP(A336,'ADM Data'!$A$2:$Y$357,22,FALSE)</f>
        <v>0</v>
      </c>
      <c r="G336" s="1">
        <f>VLOOKUP(A336,'ADM Data'!$A$2:$Y$357,23,FALSE)</f>
        <v>0</v>
      </c>
      <c r="H336" s="1">
        <f>VLOOKUP(A336,'ADM Data'!$A$2:$Y$357,24,FALSE)</f>
        <v>0</v>
      </c>
      <c r="I336" s="1">
        <f>VLOOKUP(A336,'ADM Data'!$A$2:$Y$357,25,FALSE)</f>
        <v>0</v>
      </c>
      <c r="J336" s="5">
        <f t="shared" si="45"/>
        <v>0</v>
      </c>
      <c r="K336" s="5">
        <f t="shared" ref="K336:K359" si="54">F336*$J$2*$G$1</f>
        <v>0</v>
      </c>
      <c r="L336" s="5">
        <f t="shared" ref="L336:L359" si="55">G336*$K$2*$G$1</f>
        <v>0</v>
      </c>
      <c r="M336" s="5">
        <f t="shared" ref="M336:M359" si="56">H336*$L$2*$G$1</f>
        <v>0</v>
      </c>
      <c r="N336" s="5">
        <f t="shared" ref="N336:N359" si="57">I336*$M$2*$G$1</f>
        <v>0</v>
      </c>
      <c r="O336" s="5">
        <f t="shared" ref="O336:O359" si="58">J336+K336+L336+M336+N336</f>
        <v>0</v>
      </c>
      <c r="P336" s="1">
        <f t="shared" ref="P336:P359" si="59">E336+F336+G336+H336+I336</f>
        <v>0</v>
      </c>
      <c r="Q336" s="5">
        <f t="shared" ref="Q336:Q359" si="60">P336*$O$2*$G$1</f>
        <v>0</v>
      </c>
      <c r="R336" s="5">
        <f t="shared" ref="R336:R359" si="61">O336+Q336</f>
        <v>0</v>
      </c>
    </row>
    <row r="337" spans="1:18">
      <c r="A337" t="s">
        <v>728</v>
      </c>
      <c r="B337" t="s">
        <v>2018</v>
      </c>
      <c r="C337" t="s">
        <v>72</v>
      </c>
      <c r="D337" s="12" t="s">
        <v>1070</v>
      </c>
      <c r="E337" s="1">
        <f>VLOOKUP(A337,'ADM Data'!$A$2:$Y$357,21,FALSE)</f>
        <v>0</v>
      </c>
      <c r="F337" s="1">
        <f>VLOOKUP(A337,'ADM Data'!$A$2:$Y$357,22,FALSE)</f>
        <v>0</v>
      </c>
      <c r="G337" s="1">
        <f>VLOOKUP(A337,'ADM Data'!$A$2:$Y$357,23,FALSE)</f>
        <v>0</v>
      </c>
      <c r="H337" s="1">
        <f>VLOOKUP(A337,'ADM Data'!$A$2:$Y$357,24,FALSE)</f>
        <v>0</v>
      </c>
      <c r="I337" s="1">
        <f>VLOOKUP(A337,'ADM Data'!$A$2:$Y$357,25,FALSE)</f>
        <v>0</v>
      </c>
      <c r="J337" s="5">
        <f t="shared" si="45"/>
        <v>0</v>
      </c>
      <c r="K337" s="5">
        <f t="shared" si="54"/>
        <v>0</v>
      </c>
      <c r="L337" s="5">
        <f t="shared" si="55"/>
        <v>0</v>
      </c>
      <c r="M337" s="5">
        <f t="shared" si="56"/>
        <v>0</v>
      </c>
      <c r="N337" s="5">
        <f t="shared" si="57"/>
        <v>0</v>
      </c>
      <c r="O337" s="5">
        <f t="shared" si="58"/>
        <v>0</v>
      </c>
      <c r="P337" s="1">
        <f t="shared" si="59"/>
        <v>0</v>
      </c>
      <c r="Q337" s="5">
        <f t="shared" si="60"/>
        <v>0</v>
      </c>
      <c r="R337" s="5">
        <f t="shared" si="61"/>
        <v>0</v>
      </c>
    </row>
    <row r="338" spans="1:18">
      <c r="A338" t="s">
        <v>730</v>
      </c>
      <c r="B338" t="s">
        <v>2019</v>
      </c>
      <c r="C338" t="s">
        <v>193</v>
      </c>
      <c r="D338" s="12" t="s">
        <v>1070</v>
      </c>
      <c r="E338" s="1">
        <f>VLOOKUP(A338,'ADM Data'!$A$2:$Y$357,21,FALSE)</f>
        <v>0</v>
      </c>
      <c r="F338" s="1">
        <f>VLOOKUP(A338,'ADM Data'!$A$2:$Y$357,22,FALSE)</f>
        <v>0</v>
      </c>
      <c r="G338" s="1">
        <f>VLOOKUP(A338,'ADM Data'!$A$2:$Y$357,23,FALSE)</f>
        <v>0</v>
      </c>
      <c r="H338" s="1">
        <f>VLOOKUP(A338,'ADM Data'!$A$2:$Y$357,24,FALSE)</f>
        <v>0</v>
      </c>
      <c r="I338" s="1">
        <f>VLOOKUP(A338,'ADM Data'!$A$2:$Y$357,25,FALSE)</f>
        <v>0</v>
      </c>
      <c r="J338" s="5">
        <f t="shared" si="45"/>
        <v>0</v>
      </c>
      <c r="K338" s="5">
        <f t="shared" si="54"/>
        <v>0</v>
      </c>
      <c r="L338" s="5">
        <f t="shared" si="55"/>
        <v>0</v>
      </c>
      <c r="M338" s="5">
        <f t="shared" si="56"/>
        <v>0</v>
      </c>
      <c r="N338" s="5">
        <f t="shared" si="57"/>
        <v>0</v>
      </c>
      <c r="O338" s="5">
        <f t="shared" si="58"/>
        <v>0</v>
      </c>
      <c r="P338" s="1">
        <f t="shared" si="59"/>
        <v>0</v>
      </c>
      <c r="Q338" s="5">
        <f t="shared" si="60"/>
        <v>0</v>
      </c>
      <c r="R338" s="5">
        <f t="shared" si="61"/>
        <v>0</v>
      </c>
    </row>
    <row r="339" spans="1:18">
      <c r="A339" t="s">
        <v>732</v>
      </c>
      <c r="B339" t="s">
        <v>2020</v>
      </c>
      <c r="C339" t="s">
        <v>68</v>
      </c>
      <c r="D339" s="12" t="s">
        <v>1070</v>
      </c>
      <c r="E339" s="1">
        <f>VLOOKUP(A339,'ADM Data'!$A$2:$Y$357,21,FALSE)</f>
        <v>0</v>
      </c>
      <c r="F339" s="1">
        <f>VLOOKUP(A339,'ADM Data'!$A$2:$Y$357,22,FALSE)</f>
        <v>0</v>
      </c>
      <c r="G339" s="1">
        <f>VLOOKUP(A339,'ADM Data'!$A$2:$Y$357,23,FALSE)</f>
        <v>0</v>
      </c>
      <c r="H339" s="1">
        <f>VLOOKUP(A339,'ADM Data'!$A$2:$Y$357,24,FALSE)</f>
        <v>0</v>
      </c>
      <c r="I339" s="1">
        <f>VLOOKUP(A339,'ADM Data'!$A$2:$Y$357,25,FALSE)</f>
        <v>0</v>
      </c>
      <c r="J339" s="5">
        <f t="shared" si="45"/>
        <v>0</v>
      </c>
      <c r="K339" s="5">
        <f t="shared" si="54"/>
        <v>0</v>
      </c>
      <c r="L339" s="5">
        <f t="shared" si="55"/>
        <v>0</v>
      </c>
      <c r="M339" s="5">
        <f t="shared" si="56"/>
        <v>0</v>
      </c>
      <c r="N339" s="5">
        <f t="shared" si="57"/>
        <v>0</v>
      </c>
      <c r="O339" s="5">
        <f t="shared" si="58"/>
        <v>0</v>
      </c>
      <c r="P339" s="1">
        <f t="shared" si="59"/>
        <v>0</v>
      </c>
      <c r="Q339" s="5">
        <f t="shared" si="60"/>
        <v>0</v>
      </c>
      <c r="R339" s="5">
        <f t="shared" si="61"/>
        <v>0</v>
      </c>
    </row>
    <row r="340" spans="1:18">
      <c r="A340" t="s">
        <v>734</v>
      </c>
      <c r="B340" t="s">
        <v>735</v>
      </c>
      <c r="C340" t="s">
        <v>555</v>
      </c>
      <c r="D340" s="12" t="s">
        <v>1823</v>
      </c>
      <c r="E340" s="1">
        <f>VLOOKUP(A340,'ADM Data'!$A$2:$Y$357,21,FALSE)</f>
        <v>2.4347810000000001</v>
      </c>
      <c r="F340" s="1">
        <f>VLOOKUP(A340,'ADM Data'!$A$2:$Y$357,22,FALSE)</f>
        <v>0</v>
      </c>
      <c r="G340" s="1">
        <f>VLOOKUP(A340,'ADM Data'!$A$2:$Y$357,23,FALSE)</f>
        <v>0</v>
      </c>
      <c r="H340" s="1">
        <f>VLOOKUP(A340,'ADM Data'!$A$2:$Y$357,24,FALSE)</f>
        <v>0</v>
      </c>
      <c r="I340" s="1">
        <f>VLOOKUP(A340,'ADM Data'!$A$2:$Y$357,25,FALSE)</f>
        <v>0</v>
      </c>
      <c r="J340" s="5">
        <f t="shared" si="45"/>
        <v>14949.680146874061</v>
      </c>
      <c r="K340" s="5">
        <f t="shared" si="54"/>
        <v>0</v>
      </c>
      <c r="L340" s="5">
        <f t="shared" si="55"/>
        <v>0</v>
      </c>
      <c r="M340" s="5">
        <f t="shared" si="56"/>
        <v>0</v>
      </c>
      <c r="N340" s="5">
        <f t="shared" si="57"/>
        <v>0</v>
      </c>
      <c r="O340" s="5">
        <f t="shared" si="58"/>
        <v>14949.680146874061</v>
      </c>
      <c r="P340" s="1">
        <f t="shared" si="59"/>
        <v>2.4347810000000001</v>
      </c>
      <c r="Q340" s="5">
        <f t="shared" si="60"/>
        <v>705.49052378506804</v>
      </c>
      <c r="R340" s="5">
        <f t="shared" si="61"/>
        <v>15655.170670659129</v>
      </c>
    </row>
    <row r="341" spans="1:18">
      <c r="A341" t="s">
        <v>736</v>
      </c>
      <c r="B341" t="s">
        <v>737</v>
      </c>
      <c r="C341" t="s">
        <v>80</v>
      </c>
      <c r="D341" s="12" t="s">
        <v>1070</v>
      </c>
      <c r="E341" s="1">
        <f>VLOOKUP(A341,'ADM Data'!$A$2:$Y$357,21,FALSE)</f>
        <v>0</v>
      </c>
      <c r="F341" s="1">
        <f>VLOOKUP(A341,'ADM Data'!$A$2:$Y$357,22,FALSE)</f>
        <v>0</v>
      </c>
      <c r="G341" s="1">
        <f>VLOOKUP(A341,'ADM Data'!$A$2:$Y$357,23,FALSE)</f>
        <v>13.873195000000001</v>
      </c>
      <c r="H341" s="1">
        <f>VLOOKUP(A341,'ADM Data'!$A$2:$Y$357,24,FALSE)</f>
        <v>0</v>
      </c>
      <c r="I341" s="1">
        <f>VLOOKUP(A341,'ADM Data'!$A$2:$Y$357,25,FALSE)</f>
        <v>0</v>
      </c>
      <c r="J341" s="5">
        <f t="shared" si="45"/>
        <v>0</v>
      </c>
      <c r="K341" s="5">
        <f t="shared" si="54"/>
        <v>0</v>
      </c>
      <c r="L341" s="5">
        <f t="shared" si="55"/>
        <v>29451.413268010867</v>
      </c>
      <c r="M341" s="5">
        <f t="shared" si="56"/>
        <v>0</v>
      </c>
      <c r="N341" s="5">
        <f t="shared" si="57"/>
        <v>0</v>
      </c>
      <c r="O341" s="5">
        <f t="shared" si="58"/>
        <v>29451.413268010867</v>
      </c>
      <c r="P341" s="1">
        <f t="shared" si="59"/>
        <v>13.873195000000001</v>
      </c>
      <c r="Q341" s="5">
        <f t="shared" si="60"/>
        <v>4019.8307803134603</v>
      </c>
      <c r="R341" s="5">
        <f t="shared" si="61"/>
        <v>33471.244048324326</v>
      </c>
    </row>
    <row r="342" spans="1:18">
      <c r="A342" t="s">
        <v>738</v>
      </c>
      <c r="B342" t="s">
        <v>739</v>
      </c>
      <c r="C342" t="s">
        <v>98</v>
      </c>
      <c r="D342" s="12" t="s">
        <v>1823</v>
      </c>
      <c r="E342" s="1">
        <f>VLOOKUP(A342,'ADM Data'!$A$2:$Y$357,21,FALSE)</f>
        <v>0</v>
      </c>
      <c r="F342" s="1">
        <f>VLOOKUP(A342,'ADM Data'!$A$2:$Y$357,22,FALSE)</f>
        <v>27.351286999999999</v>
      </c>
      <c r="G342" s="1">
        <f>VLOOKUP(A342,'ADM Data'!$A$2:$Y$357,23,FALSE)</f>
        <v>961.74697900000001</v>
      </c>
      <c r="H342" s="1">
        <f>VLOOKUP(A342,'ADM Data'!$A$2:$Y$357,24,FALSE)</f>
        <v>0</v>
      </c>
      <c r="I342" s="1">
        <f>VLOOKUP(A342,'ADM Data'!$A$2:$Y$357,25,FALSE)</f>
        <v>0</v>
      </c>
      <c r="J342" s="5">
        <f t="shared" si="45"/>
        <v>0</v>
      </c>
      <c r="K342" s="5">
        <f t="shared" si="54"/>
        <v>159177.47774352608</v>
      </c>
      <c r="L342" s="5">
        <f t="shared" si="55"/>
        <v>2041693.1887564447</v>
      </c>
      <c r="M342" s="5">
        <f t="shared" si="56"/>
        <v>0</v>
      </c>
      <c r="N342" s="5">
        <f t="shared" si="57"/>
        <v>0</v>
      </c>
      <c r="O342" s="5">
        <f t="shared" si="58"/>
        <v>2200870.6664999709</v>
      </c>
      <c r="P342" s="1">
        <f t="shared" si="59"/>
        <v>989.09826599999997</v>
      </c>
      <c r="Q342" s="5">
        <f t="shared" si="60"/>
        <v>286596.39357923466</v>
      </c>
      <c r="R342" s="5">
        <f t="shared" si="61"/>
        <v>2487467.0600792058</v>
      </c>
    </row>
    <row r="343" spans="1:18">
      <c r="A343" t="s">
        <v>740</v>
      </c>
      <c r="B343" t="s">
        <v>2022</v>
      </c>
      <c r="C343" t="s">
        <v>80</v>
      </c>
      <c r="D343" s="12" t="s">
        <v>1070</v>
      </c>
      <c r="E343" s="1">
        <f>VLOOKUP(A343,'ADM Data'!$A$2:$Y$357,21,FALSE)</f>
        <v>0</v>
      </c>
      <c r="F343" s="1">
        <f>VLOOKUP(A343,'ADM Data'!$A$2:$Y$357,22,FALSE)</f>
        <v>0</v>
      </c>
      <c r="G343" s="1">
        <f>VLOOKUP(A343,'ADM Data'!$A$2:$Y$357,23,FALSE)</f>
        <v>0</v>
      </c>
      <c r="H343" s="1">
        <f>VLOOKUP(A343,'ADM Data'!$A$2:$Y$357,24,FALSE)</f>
        <v>0</v>
      </c>
      <c r="I343" s="1">
        <f>VLOOKUP(A343,'ADM Data'!$A$2:$Y$357,25,FALSE)</f>
        <v>0</v>
      </c>
      <c r="J343" s="5">
        <f t="shared" si="45"/>
        <v>0</v>
      </c>
      <c r="K343" s="5">
        <f t="shared" si="54"/>
        <v>0</v>
      </c>
      <c r="L343" s="5">
        <f t="shared" si="55"/>
        <v>0</v>
      </c>
      <c r="M343" s="5">
        <f t="shared" si="56"/>
        <v>0</v>
      </c>
      <c r="N343" s="5">
        <f t="shared" si="57"/>
        <v>0</v>
      </c>
      <c r="O343" s="5">
        <f t="shared" si="58"/>
        <v>0</v>
      </c>
      <c r="P343" s="1">
        <f t="shared" si="59"/>
        <v>0</v>
      </c>
      <c r="Q343" s="5">
        <f t="shared" si="60"/>
        <v>0</v>
      </c>
      <c r="R343" s="5">
        <f t="shared" si="61"/>
        <v>0</v>
      </c>
    </row>
    <row r="344" spans="1:18">
      <c r="A344" t="s">
        <v>742</v>
      </c>
      <c r="B344" t="s">
        <v>2023</v>
      </c>
      <c r="C344" t="s">
        <v>80</v>
      </c>
      <c r="D344" s="12" t="s">
        <v>1070</v>
      </c>
      <c r="E344" s="1">
        <f>VLOOKUP(A344,'ADM Data'!$A$2:$Y$357,21,FALSE)</f>
        <v>0</v>
      </c>
      <c r="F344" s="1">
        <f>VLOOKUP(A344,'ADM Data'!$A$2:$Y$357,22,FALSE)</f>
        <v>0</v>
      </c>
      <c r="G344" s="1">
        <f>VLOOKUP(A344,'ADM Data'!$A$2:$Y$357,23,FALSE)</f>
        <v>0</v>
      </c>
      <c r="H344" s="1">
        <f>VLOOKUP(A344,'ADM Data'!$A$2:$Y$357,24,FALSE)</f>
        <v>0</v>
      </c>
      <c r="I344" s="1">
        <f>VLOOKUP(A344,'ADM Data'!$A$2:$Y$357,25,FALSE)</f>
        <v>0</v>
      </c>
      <c r="J344" s="5">
        <f t="shared" si="45"/>
        <v>0</v>
      </c>
      <c r="K344" s="5">
        <f t="shared" si="54"/>
        <v>0</v>
      </c>
      <c r="L344" s="5">
        <f t="shared" si="55"/>
        <v>0</v>
      </c>
      <c r="M344" s="5">
        <f t="shared" si="56"/>
        <v>0</v>
      </c>
      <c r="N344" s="5">
        <f t="shared" si="57"/>
        <v>0</v>
      </c>
      <c r="O344" s="5">
        <f t="shared" si="58"/>
        <v>0</v>
      </c>
      <c r="P344" s="1">
        <f t="shared" si="59"/>
        <v>0</v>
      </c>
      <c r="Q344" s="5">
        <f t="shared" si="60"/>
        <v>0</v>
      </c>
      <c r="R344" s="5">
        <f t="shared" si="61"/>
        <v>0</v>
      </c>
    </row>
    <row r="345" spans="1:18">
      <c r="A345" t="s">
        <v>744</v>
      </c>
      <c r="B345" t="s">
        <v>2024</v>
      </c>
      <c r="C345" t="s">
        <v>72</v>
      </c>
      <c r="D345" s="12" t="s">
        <v>1070</v>
      </c>
      <c r="E345" s="1">
        <f>VLOOKUP(A345,'ADM Data'!$A$2:$Y$357,21,FALSE)</f>
        <v>0</v>
      </c>
      <c r="F345" s="1">
        <f>VLOOKUP(A345,'ADM Data'!$A$2:$Y$357,22,FALSE)</f>
        <v>0</v>
      </c>
      <c r="G345" s="1">
        <f>VLOOKUP(A345,'ADM Data'!$A$2:$Y$357,23,FALSE)</f>
        <v>0</v>
      </c>
      <c r="H345" s="1">
        <f>VLOOKUP(A345,'ADM Data'!$A$2:$Y$357,24,FALSE)</f>
        <v>0</v>
      </c>
      <c r="I345" s="1">
        <f>VLOOKUP(A345,'ADM Data'!$A$2:$Y$357,25,FALSE)</f>
        <v>0</v>
      </c>
      <c r="J345" s="5">
        <f t="shared" si="45"/>
        <v>0</v>
      </c>
      <c r="K345" s="5">
        <f t="shared" si="54"/>
        <v>0</v>
      </c>
      <c r="L345" s="5">
        <f t="shared" si="55"/>
        <v>0</v>
      </c>
      <c r="M345" s="5">
        <f t="shared" si="56"/>
        <v>0</v>
      </c>
      <c r="N345" s="5">
        <f t="shared" si="57"/>
        <v>0</v>
      </c>
      <c r="O345" s="5">
        <f t="shared" si="58"/>
        <v>0</v>
      </c>
      <c r="P345" s="1">
        <f t="shared" si="59"/>
        <v>0</v>
      </c>
      <c r="Q345" s="5">
        <f t="shared" si="60"/>
        <v>0</v>
      </c>
      <c r="R345" s="5">
        <f t="shared" si="61"/>
        <v>0</v>
      </c>
    </row>
    <row r="346" spans="1:18">
      <c r="A346" t="s">
        <v>746</v>
      </c>
      <c r="B346" t="s">
        <v>747</v>
      </c>
      <c r="C346" t="s">
        <v>75</v>
      </c>
      <c r="D346" s="12" t="s">
        <v>1070</v>
      </c>
      <c r="E346" s="1">
        <f>VLOOKUP(A346,'ADM Data'!$A$2:$Y$357,21,FALSE)</f>
        <v>0</v>
      </c>
      <c r="F346" s="1">
        <f>VLOOKUP(A346,'ADM Data'!$A$2:$Y$357,22,FALSE)</f>
        <v>0</v>
      </c>
      <c r="G346" s="1">
        <f>VLOOKUP(A346,'ADM Data'!$A$2:$Y$357,23,FALSE)</f>
        <v>0</v>
      </c>
      <c r="H346" s="1">
        <f>VLOOKUP(A346,'ADM Data'!$A$2:$Y$357,24,FALSE)</f>
        <v>0</v>
      </c>
      <c r="I346" s="1">
        <f>VLOOKUP(A346,'ADM Data'!$A$2:$Y$357,25,FALSE)</f>
        <v>0</v>
      </c>
      <c r="J346" s="5">
        <f t="shared" si="45"/>
        <v>0</v>
      </c>
      <c r="K346" s="5">
        <f t="shared" si="54"/>
        <v>0</v>
      </c>
      <c r="L346" s="5">
        <f t="shared" si="55"/>
        <v>0</v>
      </c>
      <c r="M346" s="5">
        <f t="shared" si="56"/>
        <v>0</v>
      </c>
      <c r="N346" s="5">
        <f t="shared" si="57"/>
        <v>0</v>
      </c>
      <c r="O346" s="5">
        <f t="shared" si="58"/>
        <v>0</v>
      </c>
      <c r="P346" s="1">
        <f t="shared" si="59"/>
        <v>0</v>
      </c>
      <c r="Q346" s="5">
        <f t="shared" si="60"/>
        <v>0</v>
      </c>
      <c r="R346" s="5">
        <f t="shared" si="61"/>
        <v>0</v>
      </c>
    </row>
    <row r="347" spans="1:18">
      <c r="A347" t="s">
        <v>748</v>
      </c>
      <c r="B347" t="s">
        <v>2025</v>
      </c>
      <c r="C347" t="s">
        <v>93</v>
      </c>
      <c r="D347" s="12" t="s">
        <v>1070</v>
      </c>
      <c r="E347" s="1">
        <f>VLOOKUP(A347,'ADM Data'!$A$2:$Y$357,21,FALSE)</f>
        <v>0</v>
      </c>
      <c r="F347" s="1">
        <f>VLOOKUP(A347,'ADM Data'!$A$2:$Y$357,22,FALSE)</f>
        <v>0</v>
      </c>
      <c r="G347" s="1">
        <f>VLOOKUP(A347,'ADM Data'!$A$2:$Y$357,23,FALSE)</f>
        <v>0</v>
      </c>
      <c r="H347" s="1">
        <f>VLOOKUP(A347,'ADM Data'!$A$2:$Y$357,24,FALSE)</f>
        <v>0</v>
      </c>
      <c r="I347" s="1">
        <f>VLOOKUP(A347,'ADM Data'!$A$2:$Y$357,25,FALSE)</f>
        <v>0</v>
      </c>
      <c r="J347" s="5">
        <f t="shared" si="45"/>
        <v>0</v>
      </c>
      <c r="K347" s="5">
        <f t="shared" si="54"/>
        <v>0</v>
      </c>
      <c r="L347" s="5">
        <f t="shared" si="55"/>
        <v>0</v>
      </c>
      <c r="M347" s="5">
        <f t="shared" si="56"/>
        <v>0</v>
      </c>
      <c r="N347" s="5">
        <f t="shared" si="57"/>
        <v>0</v>
      </c>
      <c r="O347" s="5">
        <f t="shared" si="58"/>
        <v>0</v>
      </c>
      <c r="P347" s="1">
        <f t="shared" si="59"/>
        <v>0</v>
      </c>
      <c r="Q347" s="5">
        <f t="shared" si="60"/>
        <v>0</v>
      </c>
      <c r="R347" s="5">
        <f t="shared" si="61"/>
        <v>0</v>
      </c>
    </row>
    <row r="348" spans="1:18">
      <c r="A348" s="115" t="s">
        <v>750</v>
      </c>
      <c r="B348" t="s">
        <v>2026</v>
      </c>
      <c r="C348" t="s">
        <v>752</v>
      </c>
      <c r="D348" s="12" t="s">
        <v>1070</v>
      </c>
      <c r="E348" s="1">
        <f>VLOOKUP(A348,'ADM Data'!$A$2:$Y$357,21,FALSE)</f>
        <v>0</v>
      </c>
      <c r="F348" s="1">
        <f>VLOOKUP(A348,'ADM Data'!$A$2:$Y$357,22,FALSE)</f>
        <v>0</v>
      </c>
      <c r="G348" s="1">
        <f>VLOOKUP(A348,'ADM Data'!$A$2:$Y$357,23,FALSE)</f>
        <v>0</v>
      </c>
      <c r="H348" s="1">
        <f>VLOOKUP(A348,'ADM Data'!$A$2:$Y$357,24,FALSE)</f>
        <v>0</v>
      </c>
      <c r="I348" s="1">
        <f>VLOOKUP(A348,'ADM Data'!$A$2:$Y$357,25,FALSE)</f>
        <v>0</v>
      </c>
      <c r="J348" s="5">
        <f t="shared" si="45"/>
        <v>0</v>
      </c>
      <c r="K348" s="5">
        <f t="shared" si="54"/>
        <v>0</v>
      </c>
      <c r="L348" s="5">
        <f t="shared" si="55"/>
        <v>0</v>
      </c>
      <c r="M348" s="5">
        <f t="shared" si="56"/>
        <v>0</v>
      </c>
      <c r="N348" s="5">
        <f t="shared" si="57"/>
        <v>0</v>
      </c>
      <c r="O348" s="5">
        <f t="shared" si="58"/>
        <v>0</v>
      </c>
      <c r="P348" s="1">
        <f t="shared" si="59"/>
        <v>0</v>
      </c>
      <c r="Q348" s="5">
        <f t="shared" si="60"/>
        <v>0</v>
      </c>
      <c r="R348" s="5">
        <f t="shared" si="61"/>
        <v>0</v>
      </c>
    </row>
    <row r="349" spans="1:18">
      <c r="A349" t="s">
        <v>753</v>
      </c>
      <c r="B349" t="s">
        <v>2027</v>
      </c>
      <c r="C349" t="s">
        <v>98</v>
      </c>
      <c r="D349" s="12" t="s">
        <v>1070</v>
      </c>
      <c r="E349" s="1">
        <f>VLOOKUP(A349,'ADM Data'!$A$2:$Y$357,21,FALSE)</f>
        <v>0</v>
      </c>
      <c r="F349" s="1">
        <f>VLOOKUP(A349,'ADM Data'!$A$2:$Y$357,22,FALSE)</f>
        <v>0</v>
      </c>
      <c r="G349" s="1">
        <f>VLOOKUP(A349,'ADM Data'!$A$2:$Y$357,23,FALSE)</f>
        <v>0</v>
      </c>
      <c r="H349" s="1">
        <f>VLOOKUP(A349,'ADM Data'!$A$2:$Y$357,24,FALSE)</f>
        <v>0</v>
      </c>
      <c r="I349" s="1">
        <f>VLOOKUP(A349,'ADM Data'!$A$2:$Y$357,25,FALSE)</f>
        <v>0</v>
      </c>
      <c r="J349" s="5">
        <f t="shared" si="45"/>
        <v>0</v>
      </c>
      <c r="K349" s="5">
        <f t="shared" si="54"/>
        <v>0</v>
      </c>
      <c r="L349" s="5">
        <f t="shared" si="55"/>
        <v>0</v>
      </c>
      <c r="M349" s="5">
        <f t="shared" si="56"/>
        <v>0</v>
      </c>
      <c r="N349" s="5">
        <f t="shared" si="57"/>
        <v>0</v>
      </c>
      <c r="O349" s="5">
        <f t="shared" si="58"/>
        <v>0</v>
      </c>
      <c r="P349" s="1">
        <f t="shared" si="59"/>
        <v>0</v>
      </c>
      <c r="Q349" s="5">
        <f t="shared" si="60"/>
        <v>0</v>
      </c>
      <c r="R349" s="5">
        <f t="shared" si="61"/>
        <v>0</v>
      </c>
    </row>
    <row r="350" spans="1:18">
      <c r="A350" t="s">
        <v>755</v>
      </c>
      <c r="B350" t="s">
        <v>756</v>
      </c>
      <c r="C350" t="s">
        <v>757</v>
      </c>
      <c r="D350" s="12" t="s">
        <v>1070</v>
      </c>
      <c r="E350" s="1">
        <f>VLOOKUP(A350,'ADM Data'!$A$2:$Y$357,21,FALSE)</f>
        <v>12.204969</v>
      </c>
      <c r="F350" s="1">
        <f>VLOOKUP(A350,'ADM Data'!$A$2:$Y$357,22,FALSE)</f>
        <v>0</v>
      </c>
      <c r="G350" s="1">
        <f>VLOOKUP(A350,'ADM Data'!$A$2:$Y$357,23,FALSE)</f>
        <v>0</v>
      </c>
      <c r="H350" s="1">
        <f>VLOOKUP(A350,'ADM Data'!$A$2:$Y$357,24,FALSE)</f>
        <v>0</v>
      </c>
      <c r="I350" s="1">
        <f>VLOOKUP(A350,'ADM Data'!$A$2:$Y$357,25,FALSE)</f>
        <v>0</v>
      </c>
      <c r="J350" s="5">
        <f t="shared" si="45"/>
        <v>74939.135286710953</v>
      </c>
      <c r="K350" s="5">
        <f t="shared" si="54"/>
        <v>0</v>
      </c>
      <c r="L350" s="5">
        <f t="shared" si="55"/>
        <v>0</v>
      </c>
      <c r="M350" s="5">
        <f t="shared" si="56"/>
        <v>0</v>
      </c>
      <c r="N350" s="5">
        <f t="shared" si="57"/>
        <v>0</v>
      </c>
      <c r="O350" s="5">
        <f t="shared" si="58"/>
        <v>74939.135286710953</v>
      </c>
      <c r="P350" s="1">
        <f t="shared" si="59"/>
        <v>12.204969</v>
      </c>
      <c r="Q350" s="5">
        <f t="shared" si="60"/>
        <v>3536.453575327932</v>
      </c>
      <c r="R350" s="5">
        <f t="shared" si="61"/>
        <v>78475.588862038887</v>
      </c>
    </row>
    <row r="351" spans="1:18">
      <c r="A351" t="s">
        <v>758</v>
      </c>
      <c r="B351" t="s">
        <v>2028</v>
      </c>
      <c r="C351" t="s">
        <v>108</v>
      </c>
      <c r="D351" s="12" t="s">
        <v>1823</v>
      </c>
      <c r="E351" s="1">
        <f>VLOOKUP(A351,'ADM Data'!$A$2:$Y$357,21,FALSE)</f>
        <v>0</v>
      </c>
      <c r="F351" s="1">
        <f>VLOOKUP(A351,'ADM Data'!$A$2:$Y$357,22,FALSE)</f>
        <v>0</v>
      </c>
      <c r="G351" s="1">
        <f>VLOOKUP(A351,'ADM Data'!$A$2:$Y$357,23,FALSE)</f>
        <v>0</v>
      </c>
      <c r="H351" s="1">
        <f>VLOOKUP(A351,'ADM Data'!$A$2:$Y$357,24,FALSE)</f>
        <v>0</v>
      </c>
      <c r="I351" s="1">
        <f>VLOOKUP(A351,'ADM Data'!$A$2:$Y$357,25,FALSE)</f>
        <v>0</v>
      </c>
      <c r="J351" s="5">
        <f t="shared" si="45"/>
        <v>0</v>
      </c>
      <c r="K351" s="5">
        <f t="shared" si="54"/>
        <v>0</v>
      </c>
      <c r="L351" s="5">
        <f t="shared" si="55"/>
        <v>0</v>
      </c>
      <c r="M351" s="5">
        <f t="shared" si="56"/>
        <v>0</v>
      </c>
      <c r="N351" s="5">
        <f t="shared" si="57"/>
        <v>0</v>
      </c>
      <c r="O351" s="5">
        <f t="shared" si="58"/>
        <v>0</v>
      </c>
      <c r="P351" s="1">
        <f t="shared" si="59"/>
        <v>0</v>
      </c>
      <c r="Q351" s="5">
        <f t="shared" si="60"/>
        <v>0</v>
      </c>
      <c r="R351" s="5">
        <f t="shared" si="61"/>
        <v>0</v>
      </c>
    </row>
    <row r="352" spans="1:18">
      <c r="A352" t="s">
        <v>760</v>
      </c>
      <c r="B352" t="s">
        <v>761</v>
      </c>
      <c r="C352" t="s">
        <v>230</v>
      </c>
      <c r="D352" s="12" t="s">
        <v>1823</v>
      </c>
      <c r="E352" s="1">
        <f>VLOOKUP(A352,'ADM Data'!$A$2:$Y$357,21,FALSE)</f>
        <v>70.860308000000003</v>
      </c>
      <c r="F352" s="1">
        <f>VLOOKUP(A352,'ADM Data'!$A$2:$Y$357,22,FALSE)</f>
        <v>0</v>
      </c>
      <c r="G352" s="1">
        <f>VLOOKUP(A352,'ADM Data'!$A$2:$Y$357,23,FALSE)</f>
        <v>67.952603999999994</v>
      </c>
      <c r="H352" s="1">
        <f>VLOOKUP(A352,'ADM Data'!$A$2:$Y$357,24,FALSE)</f>
        <v>11.041399</v>
      </c>
      <c r="I352" s="1">
        <f>VLOOKUP(A352,'ADM Data'!$A$2:$Y$357,25,FALSE)</f>
        <v>0</v>
      </c>
      <c r="J352" s="5">
        <f t="shared" si="45"/>
        <v>435085.92341938819</v>
      </c>
      <c r="K352" s="5">
        <f t="shared" si="54"/>
        <v>0</v>
      </c>
      <c r="L352" s="5">
        <f t="shared" si="55"/>
        <v>144256.62026962699</v>
      </c>
      <c r="M352" s="5">
        <f t="shared" si="56"/>
        <v>19914.02940466554</v>
      </c>
      <c r="N352" s="5">
        <f t="shared" si="57"/>
        <v>0</v>
      </c>
      <c r="O352" s="5">
        <f t="shared" si="58"/>
        <v>599256.57309368078</v>
      </c>
      <c r="P352" s="1">
        <f t="shared" si="59"/>
        <v>149.854311</v>
      </c>
      <c r="Q352" s="5">
        <f t="shared" si="60"/>
        <v>43421.070050587907</v>
      </c>
      <c r="R352" s="5">
        <f t="shared" si="61"/>
        <v>642677.64314426866</v>
      </c>
    </row>
    <row r="353" spans="1:18">
      <c r="A353" t="s">
        <v>762</v>
      </c>
      <c r="B353" t="s">
        <v>763</v>
      </c>
      <c r="C353" t="s">
        <v>324</v>
      </c>
      <c r="D353" s="12" t="s">
        <v>1823</v>
      </c>
      <c r="E353" s="1">
        <f>VLOOKUP(A353,'ADM Data'!$A$2:$Y$357,21,FALSE)</f>
        <v>0</v>
      </c>
      <c r="F353" s="1">
        <f>VLOOKUP(A353,'ADM Data'!$A$2:$Y$357,22,FALSE)</f>
        <v>0</v>
      </c>
      <c r="G353" s="1">
        <f>VLOOKUP(A353,'ADM Data'!$A$2:$Y$357,23,FALSE)</f>
        <v>0</v>
      </c>
      <c r="H353" s="1">
        <f>VLOOKUP(A353,'ADM Data'!$A$2:$Y$357,24,FALSE)</f>
        <v>0</v>
      </c>
      <c r="I353" s="1">
        <f>VLOOKUP(A353,'ADM Data'!$A$2:$Y$357,25,FALSE)</f>
        <v>0</v>
      </c>
      <c r="J353" s="5">
        <f t="shared" si="45"/>
        <v>0</v>
      </c>
      <c r="K353" s="5">
        <f t="shared" si="54"/>
        <v>0</v>
      </c>
      <c r="L353" s="5">
        <f t="shared" si="55"/>
        <v>0</v>
      </c>
      <c r="M353" s="5">
        <f t="shared" si="56"/>
        <v>0</v>
      </c>
      <c r="N353" s="5">
        <f t="shared" si="57"/>
        <v>0</v>
      </c>
      <c r="O353" s="5">
        <f t="shared" si="58"/>
        <v>0</v>
      </c>
      <c r="P353" s="1">
        <f t="shared" si="59"/>
        <v>0</v>
      </c>
      <c r="Q353" s="5">
        <f t="shared" si="60"/>
        <v>0</v>
      </c>
      <c r="R353" s="5">
        <f t="shared" si="61"/>
        <v>0</v>
      </c>
    </row>
    <row r="354" spans="1:18">
      <c r="A354" t="s">
        <v>764</v>
      </c>
      <c r="B354" t="s">
        <v>2029</v>
      </c>
      <c r="C354" t="s">
        <v>68</v>
      </c>
      <c r="D354" s="12" t="s">
        <v>1070</v>
      </c>
      <c r="E354" s="1">
        <f>VLOOKUP(A354,'ADM Data'!$A$2:$Y$357,21,FALSE)</f>
        <v>0</v>
      </c>
      <c r="F354" s="1">
        <f>VLOOKUP(A354,'ADM Data'!$A$2:$Y$357,22,FALSE)</f>
        <v>0</v>
      </c>
      <c r="G354" s="1">
        <f>VLOOKUP(A354,'ADM Data'!$A$2:$Y$357,23,FALSE)</f>
        <v>0</v>
      </c>
      <c r="H354" s="1">
        <f>VLOOKUP(A354,'ADM Data'!$A$2:$Y$357,24,FALSE)</f>
        <v>0</v>
      </c>
      <c r="I354" s="1">
        <f>VLOOKUP(A354,'ADM Data'!$A$2:$Y$357,25,FALSE)</f>
        <v>0</v>
      </c>
      <c r="J354" s="5">
        <f t="shared" si="45"/>
        <v>0</v>
      </c>
      <c r="K354" s="5">
        <f t="shared" si="54"/>
        <v>0</v>
      </c>
      <c r="L354" s="5">
        <f t="shared" si="55"/>
        <v>0</v>
      </c>
      <c r="M354" s="5">
        <f t="shared" si="56"/>
        <v>0</v>
      </c>
      <c r="N354" s="5">
        <f t="shared" si="57"/>
        <v>0</v>
      </c>
      <c r="O354" s="5">
        <f t="shared" si="58"/>
        <v>0</v>
      </c>
      <c r="P354" s="1">
        <f t="shared" si="59"/>
        <v>0</v>
      </c>
      <c r="Q354" s="5">
        <f t="shared" si="60"/>
        <v>0</v>
      </c>
      <c r="R354" s="5">
        <f t="shared" si="61"/>
        <v>0</v>
      </c>
    </row>
    <row r="355" spans="1:18">
      <c r="A355" t="s">
        <v>766</v>
      </c>
      <c r="B355" t="s">
        <v>767</v>
      </c>
      <c r="C355" t="s">
        <v>278</v>
      </c>
      <c r="D355" s="12" t="s">
        <v>1070</v>
      </c>
      <c r="E355" s="1">
        <f>VLOOKUP(A355,'ADM Data'!$A$2:$Y$357,21,FALSE)</f>
        <v>8.0246600000000008</v>
      </c>
      <c r="F355" s="1">
        <f>VLOOKUP(A355,'ADM Data'!$A$2:$Y$357,22,FALSE)</f>
        <v>0</v>
      </c>
      <c r="G355" s="1">
        <f>VLOOKUP(A355,'ADM Data'!$A$2:$Y$357,23,FALSE)</f>
        <v>0</v>
      </c>
      <c r="H355" s="1">
        <f>VLOOKUP(A355,'ADM Data'!$A$2:$Y$357,24,FALSE)</f>
        <v>0</v>
      </c>
      <c r="I355" s="1">
        <f>VLOOKUP(A355,'ADM Data'!$A$2:$Y$357,25,FALSE)</f>
        <v>0</v>
      </c>
      <c r="J355" s="5">
        <f t="shared" si="45"/>
        <v>49271.823744071611</v>
      </c>
      <c r="K355" s="5">
        <f t="shared" si="54"/>
        <v>0</v>
      </c>
      <c r="L355" s="5">
        <f t="shared" si="55"/>
        <v>0</v>
      </c>
      <c r="M355" s="5">
        <f t="shared" si="56"/>
        <v>0</v>
      </c>
      <c r="N355" s="5">
        <f t="shared" si="57"/>
        <v>0</v>
      </c>
      <c r="O355" s="5">
        <f t="shared" si="58"/>
        <v>49271.823744071611</v>
      </c>
      <c r="P355" s="1">
        <f t="shared" si="59"/>
        <v>8.0246600000000008</v>
      </c>
      <c r="Q355" s="5">
        <f t="shared" si="60"/>
        <v>2325.1871879224805</v>
      </c>
      <c r="R355" s="5">
        <f t="shared" si="61"/>
        <v>51597.010931994089</v>
      </c>
    </row>
    <row r="356" spans="1:18">
      <c r="A356" t="s">
        <v>768</v>
      </c>
      <c r="B356" t="s">
        <v>2030</v>
      </c>
      <c r="C356" t="s">
        <v>90</v>
      </c>
      <c r="D356" s="12" t="s">
        <v>1070</v>
      </c>
      <c r="E356" s="1">
        <f>VLOOKUP(A356,'ADM Data'!$A$2:$Y$357,21,FALSE)</f>
        <v>0</v>
      </c>
      <c r="F356" s="1">
        <f>VLOOKUP(A356,'ADM Data'!$A$2:$Y$357,22,FALSE)</f>
        <v>0</v>
      </c>
      <c r="G356" s="1">
        <f>VLOOKUP(A356,'ADM Data'!$A$2:$Y$357,23,FALSE)</f>
        <v>0</v>
      </c>
      <c r="H356" s="1">
        <f>VLOOKUP(A356,'ADM Data'!$A$2:$Y$357,24,FALSE)</f>
        <v>0</v>
      </c>
      <c r="I356" s="1">
        <f>VLOOKUP(A356,'ADM Data'!$A$2:$Y$357,25,FALSE)</f>
        <v>0</v>
      </c>
      <c r="J356" s="5">
        <f t="shared" si="45"/>
        <v>0</v>
      </c>
      <c r="K356" s="5">
        <f t="shared" si="54"/>
        <v>0</v>
      </c>
      <c r="L356" s="5">
        <f t="shared" si="55"/>
        <v>0</v>
      </c>
      <c r="M356" s="5">
        <f t="shared" si="56"/>
        <v>0</v>
      </c>
      <c r="N356" s="5">
        <f t="shared" si="57"/>
        <v>0</v>
      </c>
      <c r="O356" s="5">
        <f t="shared" si="58"/>
        <v>0</v>
      </c>
      <c r="P356" s="1">
        <f t="shared" si="59"/>
        <v>0</v>
      </c>
      <c r="Q356" s="5">
        <f t="shared" si="60"/>
        <v>0</v>
      </c>
      <c r="R356" s="5">
        <f t="shared" si="61"/>
        <v>0</v>
      </c>
    </row>
    <row r="357" spans="1:18">
      <c r="A357" t="s">
        <v>770</v>
      </c>
      <c r="B357" t="s">
        <v>2031</v>
      </c>
      <c r="C357" t="s">
        <v>80</v>
      </c>
      <c r="D357" s="12" t="s">
        <v>1070</v>
      </c>
      <c r="E357" s="1">
        <f>VLOOKUP(A357,'ADM Data'!$A$2:$Y$357,21,FALSE)</f>
        <v>65.313186999999999</v>
      </c>
      <c r="F357" s="1">
        <f>VLOOKUP(A357,'ADM Data'!$A$2:$Y$357,22,FALSE)</f>
        <v>0</v>
      </c>
      <c r="G357" s="1">
        <f>VLOOKUP(A357,'ADM Data'!$A$2:$Y$357,23,FALSE)</f>
        <v>28.980851999999999</v>
      </c>
      <c r="H357" s="1">
        <f>VLOOKUP(A357,'ADM Data'!$A$2:$Y$357,24,FALSE)</f>
        <v>0</v>
      </c>
      <c r="I357" s="1">
        <f>VLOOKUP(A357,'ADM Data'!$A$2:$Y$357,25,FALSE)</f>
        <v>0</v>
      </c>
      <c r="J357" s="5">
        <f t="shared" si="45"/>
        <v>401026.31613396568</v>
      </c>
      <c r="K357" s="5">
        <f t="shared" si="54"/>
        <v>0</v>
      </c>
      <c r="L357" s="5">
        <f t="shared" si="55"/>
        <v>61523.466592306904</v>
      </c>
      <c r="M357" s="5">
        <f t="shared" si="56"/>
        <v>0</v>
      </c>
      <c r="N357" s="5">
        <f t="shared" si="57"/>
        <v>0</v>
      </c>
      <c r="O357" s="5">
        <f t="shared" si="58"/>
        <v>462549.78272627259</v>
      </c>
      <c r="P357" s="1">
        <f t="shared" si="59"/>
        <v>94.294038999999998</v>
      </c>
      <c r="Q357" s="5">
        <f t="shared" si="60"/>
        <v>27322.190769485893</v>
      </c>
      <c r="R357" s="5">
        <f t="shared" si="61"/>
        <v>489871.97349575849</v>
      </c>
    </row>
    <row r="358" spans="1:18">
      <c r="A358" t="s">
        <v>772</v>
      </c>
      <c r="B358" t="s">
        <v>773</v>
      </c>
      <c r="C358" t="s">
        <v>80</v>
      </c>
      <c r="D358" s="12" t="s">
        <v>1070</v>
      </c>
      <c r="E358" s="1">
        <f>VLOOKUP(A358,'ADM Data'!$A$2:$Y$357,21,FALSE)</f>
        <v>102.50238</v>
      </c>
      <c r="F358" s="1">
        <f>VLOOKUP(A358,'ADM Data'!$A$2:$Y$357,22,FALSE)</f>
        <v>0</v>
      </c>
      <c r="G358" s="1">
        <f>VLOOKUP(A358,'ADM Data'!$A$2:$Y$357,23,FALSE)</f>
        <v>8.0080600000000004</v>
      </c>
      <c r="H358" s="1">
        <f>VLOOKUP(A358,'ADM Data'!$A$2:$Y$357,24,FALSE)</f>
        <v>0</v>
      </c>
      <c r="I358" s="1">
        <f>VLOOKUP(A358,'ADM Data'!$A$2:$Y$357,25,FALSE)</f>
        <v>0</v>
      </c>
      <c r="J358" s="5">
        <f t="shared" si="45"/>
        <v>629369.86747199891</v>
      </c>
      <c r="K358" s="5">
        <f t="shared" si="54"/>
        <v>0</v>
      </c>
      <c r="L358" s="5">
        <f t="shared" si="55"/>
        <v>17000.314962416884</v>
      </c>
      <c r="M358" s="5">
        <f t="shared" si="56"/>
        <v>0</v>
      </c>
      <c r="N358" s="5">
        <f t="shared" si="57"/>
        <v>0</v>
      </c>
      <c r="O358" s="5">
        <f t="shared" si="58"/>
        <v>646370.18243441579</v>
      </c>
      <c r="P358" s="1">
        <f t="shared" si="59"/>
        <v>110.51044</v>
      </c>
      <c r="Q358" s="5">
        <f t="shared" si="60"/>
        <v>32020.977738580321</v>
      </c>
      <c r="R358" s="5">
        <f t="shared" si="61"/>
        <v>678391.16017299611</v>
      </c>
    </row>
    <row r="359" spans="1:18">
      <c r="A359" t="s">
        <v>2810</v>
      </c>
      <c r="B359" t="s">
        <v>2811</v>
      </c>
      <c r="D359" s="12" t="s">
        <v>1070</v>
      </c>
      <c r="E359" s="1">
        <f>VLOOKUP(A359,'ADM Data'!$A$2:$Y$357,21,FALSE)</f>
        <v>0</v>
      </c>
      <c r="F359" s="1">
        <f>VLOOKUP(A359,'ADM Data'!$A$2:$Y$357,22,FALSE)</f>
        <v>0</v>
      </c>
      <c r="G359" s="1">
        <f>VLOOKUP(A359,'ADM Data'!$A$2:$Y$357,23,FALSE)</f>
        <v>0</v>
      </c>
      <c r="H359" s="1">
        <f>VLOOKUP(A359,'ADM Data'!$A$2:$Y$357,24,FALSE)</f>
        <v>0</v>
      </c>
      <c r="I359" s="1">
        <f>VLOOKUP(A359,'ADM Data'!$A$2:$Y$357,25,FALSE)</f>
        <v>0</v>
      </c>
      <c r="J359" s="5">
        <f t="shared" si="45"/>
        <v>0</v>
      </c>
      <c r="K359" s="5">
        <f t="shared" si="54"/>
        <v>0</v>
      </c>
      <c r="L359" s="5">
        <f t="shared" si="55"/>
        <v>0</v>
      </c>
      <c r="M359" s="5">
        <f t="shared" si="56"/>
        <v>0</v>
      </c>
      <c r="N359" s="5">
        <f t="shared" si="57"/>
        <v>0</v>
      </c>
      <c r="O359" s="5">
        <f t="shared" si="58"/>
        <v>0</v>
      </c>
      <c r="P359" s="1">
        <f t="shared" si="59"/>
        <v>0</v>
      </c>
      <c r="Q359" s="5">
        <f t="shared" si="60"/>
        <v>0</v>
      </c>
      <c r="R359" s="5">
        <f t="shared" si="61"/>
        <v>0</v>
      </c>
    </row>
    <row r="360" spans="1:18">
      <c r="A360" t="s">
        <v>1821</v>
      </c>
      <c r="B360" t="s">
        <v>811</v>
      </c>
      <c r="C360" t="s">
        <v>2041</v>
      </c>
      <c r="E360" s="1">
        <f>SUM(E5:E359)</f>
        <v>6828.669981</v>
      </c>
      <c r="F360" s="1">
        <f t="shared" ref="F360:R360" si="62">SUM(F5:F359)</f>
        <v>437.17290300000002</v>
      </c>
      <c r="G360" s="1">
        <f t="shared" si="62"/>
        <v>6605.2718250000007</v>
      </c>
      <c r="H360" s="1">
        <f t="shared" si="62"/>
        <v>327.851743</v>
      </c>
      <c r="I360" s="1">
        <f t="shared" si="62"/>
        <v>94.708342000000002</v>
      </c>
      <c r="J360" s="1">
        <f t="shared" si="62"/>
        <v>41928383.72096324</v>
      </c>
      <c r="K360" s="1">
        <f t="shared" si="62"/>
        <v>2544234.2086994001</v>
      </c>
      <c r="L360" s="1">
        <f t="shared" si="62"/>
        <v>14022335.17698146</v>
      </c>
      <c r="M360" s="1">
        <f t="shared" si="62"/>
        <v>591306.34174825577</v>
      </c>
      <c r="N360" s="1">
        <f t="shared" si="62"/>
        <v>146545.28044438027</v>
      </c>
      <c r="O360" s="1">
        <f t="shared" si="62"/>
        <v>59232804.728836715</v>
      </c>
      <c r="P360" s="1">
        <f t="shared" si="62"/>
        <v>14293.674793999999</v>
      </c>
      <c r="Q360" s="1">
        <f t="shared" si="62"/>
        <v>4141666.9988933224</v>
      </c>
      <c r="R360" s="1">
        <f t="shared" si="62"/>
        <v>63374471.727730036</v>
      </c>
    </row>
  </sheetData>
  <autoFilter ref="A4:R335" xr:uid="{CF5C21B7-3BE3-4759-8224-40C9DB9F533A}">
    <sortState xmlns:xlrd2="http://schemas.microsoft.com/office/spreadsheetml/2017/richdata2" ref="A5:R335">
      <sortCondition ref="B4:B335"/>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BFA49-9CA1-417B-935B-44F2D76D5C4B}">
  <dimension ref="A1:P360"/>
  <sheetViews>
    <sheetView workbookViewId="0">
      <pane xSplit="3" ySplit="4" topLeftCell="D5" activePane="bottomRight" state="frozen"/>
      <selection pane="topRight" activeCell="D1" sqref="D1"/>
      <selection pane="bottomLeft" activeCell="A3" sqref="A3"/>
      <selection pane="bottomRight" activeCell="L368" sqref="L368"/>
    </sheetView>
  </sheetViews>
  <sheetFormatPr defaultRowHeight="14.4"/>
  <cols>
    <col min="1" max="1" width="7.5546875" bestFit="1" customWidth="1"/>
    <col min="2" max="2" width="46" bestFit="1" customWidth="1"/>
    <col min="3" max="3" width="13.109375" bestFit="1" customWidth="1"/>
    <col min="4" max="4" width="13.109375" style="12" customWidth="1"/>
    <col min="5" max="5" width="12.109375" customWidth="1"/>
    <col min="6" max="7" width="12.109375" bestFit="1" customWidth="1"/>
    <col min="9" max="9" width="14.109375" customWidth="1"/>
    <col min="10" max="10" width="11.6640625" bestFit="1" customWidth="1"/>
    <col min="11" max="11" width="13.44140625" bestFit="1" customWidth="1"/>
    <col min="12" max="12" width="12.6640625" bestFit="1" customWidth="1"/>
    <col min="13" max="13" width="14.5546875" bestFit="1" customWidth="1"/>
    <col min="14" max="15" width="11.6640625" bestFit="1" customWidth="1"/>
    <col min="16" max="16" width="13.44140625" bestFit="1" customWidth="1"/>
  </cols>
  <sheetData>
    <row r="1" spans="1:16">
      <c r="E1" t="s">
        <v>880</v>
      </c>
      <c r="F1" t="s">
        <v>881</v>
      </c>
      <c r="G1" t="s">
        <v>882</v>
      </c>
      <c r="I1" s="11" t="s">
        <v>852</v>
      </c>
      <c r="J1" s="11"/>
      <c r="K1" s="11"/>
      <c r="L1" s="100">
        <f>'B.spe ed'!J1</f>
        <v>8241.61</v>
      </c>
    </row>
    <row r="2" spans="1:16">
      <c r="E2">
        <v>0.2104</v>
      </c>
      <c r="F2">
        <v>0.15770000000000001</v>
      </c>
      <c r="G2">
        <v>0.1053</v>
      </c>
    </row>
    <row r="4" spans="1:16" s="4" customFormat="1" ht="28.8">
      <c r="A4" s="4" t="s">
        <v>55</v>
      </c>
      <c r="B4" s="4" t="s">
        <v>56</v>
      </c>
      <c r="C4" s="4" t="s">
        <v>57</v>
      </c>
      <c r="D4" s="3" t="s">
        <v>58</v>
      </c>
      <c r="E4" s="3" t="s">
        <v>883</v>
      </c>
      <c r="F4" s="3" t="s">
        <v>884</v>
      </c>
      <c r="G4" s="3" t="s">
        <v>885</v>
      </c>
      <c r="H4" s="3" t="s">
        <v>886</v>
      </c>
      <c r="I4" s="3" t="s">
        <v>887</v>
      </c>
      <c r="J4" s="3" t="s">
        <v>888</v>
      </c>
      <c r="K4" s="3" t="s">
        <v>889</v>
      </c>
      <c r="L4" s="3" t="s">
        <v>890</v>
      </c>
      <c r="M4" s="3" t="s">
        <v>891</v>
      </c>
      <c r="N4" s="3" t="s">
        <v>887</v>
      </c>
      <c r="O4" s="3" t="s">
        <v>888</v>
      </c>
      <c r="P4" s="3" t="s">
        <v>889</v>
      </c>
    </row>
    <row r="5" spans="1:16">
      <c r="A5" t="s">
        <v>66</v>
      </c>
      <c r="B5" t="s">
        <v>67</v>
      </c>
      <c r="C5" t="s">
        <v>68</v>
      </c>
      <c r="D5" s="12" t="s">
        <v>1070</v>
      </c>
      <c r="E5" s="1">
        <f>VLOOKUP(A5,'ADM Data'!$A$2:$T$357,18,FALSE)</f>
        <v>0</v>
      </c>
      <c r="F5" s="1">
        <f>VLOOKUP(A5,'ADM Data'!$A$2:$T$357,19,FALSE)</f>
        <v>0</v>
      </c>
      <c r="G5" s="1">
        <f>VLOOKUP(A5,'ADM Data'!$A$2:$T$357,20,FALSE)</f>
        <v>0</v>
      </c>
      <c r="H5" s="1">
        <f t="shared" ref="H5:H68" si="0">E5+F5+G5</f>
        <v>0</v>
      </c>
      <c r="I5" s="1">
        <f t="shared" ref="I5:I68" si="1">E5*$E$2*$L$1</f>
        <v>0</v>
      </c>
      <c r="J5" s="1">
        <f t="shared" ref="J5:J68" si="2">F5*$F$2*$L$1</f>
        <v>0</v>
      </c>
      <c r="K5" s="6">
        <f t="shared" ref="K5:K68" si="3">G5*$G$2*$L$1</f>
        <v>0</v>
      </c>
      <c r="L5" s="1">
        <f t="shared" ref="L5:L68" si="4">I5+J5+K5</f>
        <v>0</v>
      </c>
      <c r="M5" s="1">
        <f>IF(D5="E",L5,L5)</f>
        <v>0</v>
      </c>
      <c r="N5" s="5">
        <f t="shared" ref="N5:N68" si="5">IF(D5="E",0,I5)</f>
        <v>0</v>
      </c>
      <c r="O5" s="5">
        <f t="shared" ref="O5:O68" si="6">IF(D5="E",0,J5)</f>
        <v>0</v>
      </c>
      <c r="P5" s="5">
        <f t="shared" ref="P5:P68" si="7">IF(D5="E",0,K5)</f>
        <v>0</v>
      </c>
    </row>
    <row r="6" spans="1:16">
      <c r="A6" t="s">
        <v>70</v>
      </c>
      <c r="B6" t="s">
        <v>71</v>
      </c>
      <c r="C6" t="s">
        <v>72</v>
      </c>
      <c r="D6" s="12" t="s">
        <v>1070</v>
      </c>
      <c r="E6" s="1">
        <f>VLOOKUP(A6,'ADM Data'!$A$2:$T$357,18,FALSE)</f>
        <v>27.644065000000001</v>
      </c>
      <c r="F6" s="1">
        <f>VLOOKUP(A6,'ADM Data'!$A$2:$T$357,19,FALSE)</f>
        <v>97.688288999999997</v>
      </c>
      <c r="G6" s="1">
        <f>VLOOKUP(A6,'ADM Data'!$A$2:$T$357,20,FALSE)</f>
        <v>19.548020000000001</v>
      </c>
      <c r="H6" s="1">
        <f t="shared" si="0"/>
        <v>144.88037399999999</v>
      </c>
      <c r="I6" s="1">
        <f t="shared" si="1"/>
        <v>47935.769175394365</v>
      </c>
      <c r="J6" s="1">
        <f t="shared" si="2"/>
        <v>126965.65452798424</v>
      </c>
      <c r="K6" s="6">
        <f t="shared" si="3"/>
        <v>16964.583643914662</v>
      </c>
      <c r="L6" s="1">
        <f t="shared" si="4"/>
        <v>191866.00734729326</v>
      </c>
      <c r="M6" s="1">
        <f t="shared" ref="M6:M69" si="8">IF(D6="E",L6,L6)</f>
        <v>191866.00734729326</v>
      </c>
      <c r="N6" s="5">
        <f t="shared" si="5"/>
        <v>47935.769175394365</v>
      </c>
      <c r="O6" s="5">
        <f t="shared" si="6"/>
        <v>126965.65452798424</v>
      </c>
      <c r="P6" s="5">
        <f t="shared" si="7"/>
        <v>16964.583643914662</v>
      </c>
    </row>
    <row r="7" spans="1:16">
      <c r="A7" t="s">
        <v>73</v>
      </c>
      <c r="B7" t="s">
        <v>74</v>
      </c>
      <c r="C7" t="s">
        <v>75</v>
      </c>
      <c r="D7" s="12" t="s">
        <v>1070</v>
      </c>
      <c r="E7" s="1">
        <f>VLOOKUP(A7,'ADM Data'!$A$2:$T$357,18,FALSE)</f>
        <v>2.627119</v>
      </c>
      <c r="F7" s="1">
        <f>VLOOKUP(A7,'ADM Data'!$A$2:$T$357,19,FALSE)</f>
        <v>3.9096039999999999</v>
      </c>
      <c r="G7" s="1">
        <f>VLOOKUP(A7,'ADM Data'!$A$2:$T$357,20,FALSE)</f>
        <v>0</v>
      </c>
      <c r="H7" s="1">
        <f t="shared" si="0"/>
        <v>6.5367230000000003</v>
      </c>
      <c r="I7" s="1">
        <f t="shared" si="1"/>
        <v>4555.5156226225363</v>
      </c>
      <c r="J7" s="1">
        <f t="shared" si="2"/>
        <v>5081.3197353187888</v>
      </c>
      <c r="K7" s="6">
        <f t="shared" si="3"/>
        <v>0</v>
      </c>
      <c r="L7" s="1">
        <f t="shared" si="4"/>
        <v>9636.8353579413251</v>
      </c>
      <c r="M7" s="1">
        <f t="shared" si="8"/>
        <v>9636.8353579413251</v>
      </c>
      <c r="N7" s="5">
        <f t="shared" si="5"/>
        <v>4555.5156226225363</v>
      </c>
      <c r="O7" s="5">
        <f t="shared" si="6"/>
        <v>5081.3197353187888</v>
      </c>
      <c r="P7" s="5">
        <f t="shared" si="7"/>
        <v>0</v>
      </c>
    </row>
    <row r="8" spans="1:16">
      <c r="A8" t="s">
        <v>76</v>
      </c>
      <c r="B8" t="s">
        <v>77</v>
      </c>
      <c r="C8" t="s">
        <v>68</v>
      </c>
      <c r="D8" s="12" t="s">
        <v>1070</v>
      </c>
      <c r="E8" s="1">
        <f>VLOOKUP(A8,'ADM Data'!$A$2:$T$357,18,FALSE)</f>
        <v>0</v>
      </c>
      <c r="F8" s="1">
        <f>VLOOKUP(A8,'ADM Data'!$A$2:$T$357,19,FALSE)</f>
        <v>0</v>
      </c>
      <c r="G8" s="1">
        <f>VLOOKUP(A8,'ADM Data'!$A$2:$T$357,20,FALSE)</f>
        <v>0</v>
      </c>
      <c r="H8" s="1">
        <f t="shared" si="0"/>
        <v>0</v>
      </c>
      <c r="I8" s="1">
        <f t="shared" si="1"/>
        <v>0</v>
      </c>
      <c r="J8" s="1">
        <f t="shared" si="2"/>
        <v>0</v>
      </c>
      <c r="K8" s="6">
        <f t="shared" si="3"/>
        <v>0</v>
      </c>
      <c r="L8" s="1">
        <f t="shared" si="4"/>
        <v>0</v>
      </c>
      <c r="M8" s="1">
        <f t="shared" si="8"/>
        <v>0</v>
      </c>
      <c r="N8" s="5">
        <f t="shared" si="5"/>
        <v>0</v>
      </c>
      <c r="O8" s="5">
        <f t="shared" si="6"/>
        <v>0</v>
      </c>
      <c r="P8" s="5">
        <f t="shared" si="7"/>
        <v>0</v>
      </c>
    </row>
    <row r="9" spans="1:16">
      <c r="A9" t="s">
        <v>78</v>
      </c>
      <c r="B9" t="s">
        <v>1822</v>
      </c>
      <c r="C9" t="s">
        <v>93</v>
      </c>
      <c r="D9" s="12" t="s">
        <v>1823</v>
      </c>
      <c r="E9" s="1">
        <f>VLOOKUP(A9,'ADM Data'!$A$2:$T$357,18,FALSE)</f>
        <v>0.95</v>
      </c>
      <c r="F9" s="1">
        <f>VLOOKUP(A9,'ADM Data'!$A$2:$T$357,19,FALSE)</f>
        <v>31.107810000000001</v>
      </c>
      <c r="G9" s="1">
        <f>VLOOKUP(A9,'ADM Data'!$A$2:$T$357,20,FALSE)</f>
        <v>8.5587569999999999</v>
      </c>
      <c r="H9" s="1">
        <f t="shared" si="0"/>
        <v>40.616567000000003</v>
      </c>
      <c r="I9" s="1">
        <f t="shared" si="1"/>
        <v>1647.3330068</v>
      </c>
      <c r="J9" s="1">
        <f t="shared" si="2"/>
        <v>40430.879668515576</v>
      </c>
      <c r="K9" s="6">
        <f t="shared" si="3"/>
        <v>7427.6447954544819</v>
      </c>
      <c r="L9" s="1">
        <f t="shared" si="4"/>
        <v>49505.857470770061</v>
      </c>
      <c r="M9" s="1">
        <f t="shared" si="8"/>
        <v>49505.857470770061</v>
      </c>
      <c r="N9" s="5">
        <f t="shared" si="5"/>
        <v>1647.3330068</v>
      </c>
      <c r="O9" s="5">
        <f t="shared" si="6"/>
        <v>40430.879668515576</v>
      </c>
      <c r="P9" s="5">
        <f t="shared" si="7"/>
        <v>7427.6447954544819</v>
      </c>
    </row>
    <row r="10" spans="1:16">
      <c r="A10" t="s">
        <v>82</v>
      </c>
      <c r="B10" t="s">
        <v>1824</v>
      </c>
      <c r="C10" t="s">
        <v>84</v>
      </c>
      <c r="D10" s="12" t="s">
        <v>1823</v>
      </c>
      <c r="E10" s="1">
        <f>VLOOKUP(A10,'ADM Data'!$A$2:$T$357,18,FALSE)</f>
        <v>0</v>
      </c>
      <c r="F10" s="1">
        <f>VLOOKUP(A10,'ADM Data'!$A$2:$T$357,19,FALSE)</f>
        <v>17.230450000000001</v>
      </c>
      <c r="G10" s="1">
        <f>VLOOKUP(A10,'ADM Data'!$A$2:$T$357,20,FALSE)</f>
        <v>2.1777329999999999</v>
      </c>
      <c r="H10" s="1">
        <f t="shared" si="0"/>
        <v>19.408183000000001</v>
      </c>
      <c r="I10" s="1">
        <f t="shared" si="1"/>
        <v>0</v>
      </c>
      <c r="J10" s="1">
        <f t="shared" si="2"/>
        <v>22394.448551163656</v>
      </c>
      <c r="K10" s="6">
        <f t="shared" si="3"/>
        <v>1889.9271451846892</v>
      </c>
      <c r="L10" s="1">
        <f t="shared" si="4"/>
        <v>24284.375696348347</v>
      </c>
      <c r="M10" s="1">
        <f t="shared" si="8"/>
        <v>24284.375696348347</v>
      </c>
      <c r="N10" s="5">
        <f t="shared" si="5"/>
        <v>0</v>
      </c>
      <c r="O10" s="5">
        <f t="shared" si="6"/>
        <v>22394.448551163656</v>
      </c>
      <c r="P10" s="5">
        <f t="shared" si="7"/>
        <v>1889.9271451846892</v>
      </c>
    </row>
    <row r="11" spans="1:16">
      <c r="A11" t="s">
        <v>85</v>
      </c>
      <c r="B11" t="s">
        <v>86</v>
      </c>
      <c r="C11" t="s">
        <v>87</v>
      </c>
      <c r="D11" s="12" t="s">
        <v>1823</v>
      </c>
      <c r="E11" s="1">
        <f>VLOOKUP(A11,'ADM Data'!$A$2:$T$357,18,FALSE)</f>
        <v>0.90271699999999999</v>
      </c>
      <c r="F11" s="1">
        <f>VLOOKUP(A11,'ADM Data'!$A$2:$T$357,19,FALSE)</f>
        <v>4.8098910000000004</v>
      </c>
      <c r="G11" s="1">
        <f>VLOOKUP(A11,'ADM Data'!$A$2:$T$357,20,FALSE)</f>
        <v>1.024783</v>
      </c>
      <c r="H11" s="1">
        <f t="shared" si="0"/>
        <v>6.7373910000000006</v>
      </c>
      <c r="I11" s="1">
        <f t="shared" si="1"/>
        <v>1565.3426419994482</v>
      </c>
      <c r="J11" s="1">
        <f t="shared" si="2"/>
        <v>6251.4244570632281</v>
      </c>
      <c r="K11" s="6">
        <f t="shared" si="3"/>
        <v>889.34924971233909</v>
      </c>
      <c r="L11" s="1">
        <f t="shared" si="4"/>
        <v>8706.1163487750164</v>
      </c>
      <c r="M11" s="1">
        <f t="shared" si="8"/>
        <v>8706.1163487750164</v>
      </c>
      <c r="N11" s="5">
        <f t="shared" si="5"/>
        <v>1565.3426419994482</v>
      </c>
      <c r="O11" s="5">
        <f t="shared" si="6"/>
        <v>6251.4244570632281</v>
      </c>
      <c r="P11" s="5">
        <f t="shared" si="7"/>
        <v>889.34924971233909</v>
      </c>
    </row>
    <row r="12" spans="1:16">
      <c r="A12" t="s">
        <v>88</v>
      </c>
      <c r="B12" t="s">
        <v>1825</v>
      </c>
      <c r="C12" t="s">
        <v>1512</v>
      </c>
      <c r="D12" s="12" t="s">
        <v>1823</v>
      </c>
      <c r="E12" s="1">
        <f>VLOOKUP(A12,'ADM Data'!$A$2:$T$357,18,FALSE)</f>
        <v>0</v>
      </c>
      <c r="F12" s="1">
        <f>VLOOKUP(A12,'ADM Data'!$A$2:$T$357,19,FALSE)</f>
        <v>0</v>
      </c>
      <c r="G12" s="1">
        <f>VLOOKUP(A12,'ADM Data'!$A$2:$T$357,20,FALSE)</f>
        <v>0</v>
      </c>
      <c r="H12" s="1">
        <f t="shared" si="0"/>
        <v>0</v>
      </c>
      <c r="I12" s="1">
        <f t="shared" si="1"/>
        <v>0</v>
      </c>
      <c r="J12" s="1">
        <f t="shared" si="2"/>
        <v>0</v>
      </c>
      <c r="K12" s="6">
        <f t="shared" si="3"/>
        <v>0</v>
      </c>
      <c r="L12" s="1">
        <f t="shared" si="4"/>
        <v>0</v>
      </c>
      <c r="M12" s="1">
        <f t="shared" si="8"/>
        <v>0</v>
      </c>
      <c r="N12" s="5">
        <f t="shared" si="5"/>
        <v>0</v>
      </c>
      <c r="O12" s="5">
        <f t="shared" si="6"/>
        <v>0</v>
      </c>
      <c r="P12" s="5">
        <f t="shared" si="7"/>
        <v>0</v>
      </c>
    </row>
    <row r="13" spans="1:16">
      <c r="A13" t="s">
        <v>96</v>
      </c>
      <c r="B13" t="s">
        <v>1828</v>
      </c>
      <c r="C13" t="s">
        <v>98</v>
      </c>
      <c r="D13" s="12" t="s">
        <v>1070</v>
      </c>
      <c r="E13" s="1">
        <f>VLOOKUP(A13,'ADM Data'!$A$2:$T$357,18,FALSE)</f>
        <v>0</v>
      </c>
      <c r="F13" s="1">
        <f>VLOOKUP(A13,'ADM Data'!$A$2:$T$357,19,FALSE)</f>
        <v>0</v>
      </c>
      <c r="G13" s="1">
        <f>VLOOKUP(A13,'ADM Data'!$A$2:$T$357,20,FALSE)</f>
        <v>0</v>
      </c>
      <c r="H13" s="1">
        <f t="shared" si="0"/>
        <v>0</v>
      </c>
      <c r="I13" s="1">
        <f t="shared" si="1"/>
        <v>0</v>
      </c>
      <c r="J13" s="1">
        <f t="shared" si="2"/>
        <v>0</v>
      </c>
      <c r="K13" s="6">
        <f t="shared" si="3"/>
        <v>0</v>
      </c>
      <c r="L13" s="1">
        <f t="shared" si="4"/>
        <v>0</v>
      </c>
      <c r="M13" s="1">
        <f t="shared" si="8"/>
        <v>0</v>
      </c>
      <c r="N13" s="5">
        <f t="shared" si="5"/>
        <v>0</v>
      </c>
      <c r="O13" s="5">
        <f t="shared" si="6"/>
        <v>0</v>
      </c>
      <c r="P13" s="5">
        <f t="shared" si="7"/>
        <v>0</v>
      </c>
    </row>
    <row r="14" spans="1:16">
      <c r="A14" t="s">
        <v>99</v>
      </c>
      <c r="B14" t="s">
        <v>1829</v>
      </c>
      <c r="C14" t="s">
        <v>101</v>
      </c>
      <c r="D14" s="12" t="s">
        <v>1070</v>
      </c>
      <c r="E14" s="1">
        <f>VLOOKUP(A14,'ADM Data'!$A$2:$T$357,18,FALSE)</f>
        <v>0</v>
      </c>
      <c r="F14" s="1">
        <f>VLOOKUP(A14,'ADM Data'!$A$2:$T$357,19,FALSE)</f>
        <v>0</v>
      </c>
      <c r="G14" s="1">
        <f>VLOOKUP(A14,'ADM Data'!$A$2:$T$357,20,FALSE)</f>
        <v>0</v>
      </c>
      <c r="H14" s="1">
        <f t="shared" si="0"/>
        <v>0</v>
      </c>
      <c r="I14" s="1">
        <f t="shared" si="1"/>
        <v>0</v>
      </c>
      <c r="J14" s="1">
        <f t="shared" si="2"/>
        <v>0</v>
      </c>
      <c r="K14" s="6">
        <f t="shared" si="3"/>
        <v>0</v>
      </c>
      <c r="L14" s="1">
        <f t="shared" si="4"/>
        <v>0</v>
      </c>
      <c r="M14" s="1">
        <f t="shared" si="8"/>
        <v>0</v>
      </c>
      <c r="N14" s="5">
        <f t="shared" si="5"/>
        <v>0</v>
      </c>
      <c r="O14" s="5">
        <f t="shared" si="6"/>
        <v>0</v>
      </c>
      <c r="P14" s="5">
        <f t="shared" si="7"/>
        <v>0</v>
      </c>
    </row>
    <row r="15" spans="1:16">
      <c r="A15" t="s">
        <v>102</v>
      </c>
      <c r="B15" t="s">
        <v>103</v>
      </c>
      <c r="C15" t="s">
        <v>68</v>
      </c>
      <c r="D15" s="12" t="s">
        <v>1070</v>
      </c>
      <c r="E15" s="1">
        <f>VLOOKUP(A15,'ADM Data'!$A$2:$T$357,18,FALSE)</f>
        <v>0</v>
      </c>
      <c r="F15" s="1">
        <f>VLOOKUP(A15,'ADM Data'!$A$2:$T$357,19,FALSE)</f>
        <v>0</v>
      </c>
      <c r="G15" s="1">
        <f>VLOOKUP(A15,'ADM Data'!$A$2:$T$357,20,FALSE)</f>
        <v>0</v>
      </c>
      <c r="H15" s="1">
        <f t="shared" si="0"/>
        <v>0</v>
      </c>
      <c r="I15" s="1">
        <f t="shared" si="1"/>
        <v>0</v>
      </c>
      <c r="J15" s="1">
        <f t="shared" si="2"/>
        <v>0</v>
      </c>
      <c r="K15" s="6">
        <f t="shared" si="3"/>
        <v>0</v>
      </c>
      <c r="L15" s="1">
        <f t="shared" si="4"/>
        <v>0</v>
      </c>
      <c r="M15" s="1">
        <f t="shared" si="8"/>
        <v>0</v>
      </c>
      <c r="N15" s="5">
        <f t="shared" si="5"/>
        <v>0</v>
      </c>
      <c r="O15" s="5">
        <f t="shared" si="6"/>
        <v>0</v>
      </c>
      <c r="P15" s="5">
        <f t="shared" si="7"/>
        <v>0</v>
      </c>
    </row>
    <row r="16" spans="1:16">
      <c r="A16" t="s">
        <v>104</v>
      </c>
      <c r="B16" t="s">
        <v>2758</v>
      </c>
      <c r="C16" t="s">
        <v>80</v>
      </c>
      <c r="D16" s="12" t="s">
        <v>1070</v>
      </c>
      <c r="E16" s="1">
        <f>VLOOKUP(A16,'ADM Data'!$A$2:$T$357,18,FALSE)</f>
        <v>0</v>
      </c>
      <c r="F16" s="1">
        <f>VLOOKUP(A16,'ADM Data'!$A$2:$T$357,19,FALSE)</f>
        <v>1</v>
      </c>
      <c r="G16" s="1">
        <f>VLOOKUP(A16,'ADM Data'!$A$2:$T$357,20,FALSE)</f>
        <v>0.96644300000000005</v>
      </c>
      <c r="H16" s="1">
        <f t="shared" si="0"/>
        <v>1.9664429999999999</v>
      </c>
      <c r="I16" s="1">
        <f t="shared" si="1"/>
        <v>0</v>
      </c>
      <c r="J16" s="1">
        <f t="shared" si="2"/>
        <v>1299.7018970000001</v>
      </c>
      <c r="K16" s="6">
        <f t="shared" si="3"/>
        <v>838.71937467711916</v>
      </c>
      <c r="L16" s="1">
        <f t="shared" si="4"/>
        <v>2138.4212716771194</v>
      </c>
      <c r="M16" s="1">
        <f t="shared" si="8"/>
        <v>2138.4212716771194</v>
      </c>
      <c r="N16" s="5">
        <f t="shared" si="5"/>
        <v>0</v>
      </c>
      <c r="O16" s="5">
        <f t="shared" si="6"/>
        <v>1299.7018970000001</v>
      </c>
      <c r="P16" s="5">
        <f t="shared" si="7"/>
        <v>838.71937467711916</v>
      </c>
    </row>
    <row r="17" spans="1:16">
      <c r="A17" t="s">
        <v>106</v>
      </c>
      <c r="B17" t="s">
        <v>1831</v>
      </c>
      <c r="C17" t="s">
        <v>108</v>
      </c>
      <c r="D17" s="12" t="s">
        <v>1070</v>
      </c>
      <c r="E17" s="1">
        <f>VLOOKUP(A17,'ADM Data'!$A$2:$T$357,18,FALSE)</f>
        <v>0</v>
      </c>
      <c r="F17" s="1">
        <f>VLOOKUP(A17,'ADM Data'!$A$2:$T$357,19,FALSE)</f>
        <v>0</v>
      </c>
      <c r="G17" s="1">
        <f>VLOOKUP(A17,'ADM Data'!$A$2:$T$357,20,FALSE)</f>
        <v>0</v>
      </c>
      <c r="H17" s="1">
        <f t="shared" si="0"/>
        <v>0</v>
      </c>
      <c r="I17" s="1">
        <f t="shared" si="1"/>
        <v>0</v>
      </c>
      <c r="J17" s="1">
        <f t="shared" si="2"/>
        <v>0</v>
      </c>
      <c r="K17" s="6">
        <f t="shared" si="3"/>
        <v>0</v>
      </c>
      <c r="L17" s="1">
        <f t="shared" si="4"/>
        <v>0</v>
      </c>
      <c r="M17" s="1">
        <f t="shared" si="8"/>
        <v>0</v>
      </c>
      <c r="N17" s="5">
        <f t="shared" si="5"/>
        <v>0</v>
      </c>
      <c r="O17" s="5">
        <f t="shared" si="6"/>
        <v>0</v>
      </c>
      <c r="P17" s="5">
        <f t="shared" si="7"/>
        <v>0</v>
      </c>
    </row>
    <row r="18" spans="1:16">
      <c r="A18" t="s">
        <v>109</v>
      </c>
      <c r="B18" t="s">
        <v>1832</v>
      </c>
      <c r="C18" t="s">
        <v>111</v>
      </c>
      <c r="D18" s="12" t="s">
        <v>1070</v>
      </c>
      <c r="E18" s="1">
        <f>VLOOKUP(A18,'ADM Data'!$A$2:$T$357,18,FALSE)</f>
        <v>0</v>
      </c>
      <c r="F18" s="1">
        <f>VLOOKUP(A18,'ADM Data'!$A$2:$T$357,19,FALSE)</f>
        <v>1</v>
      </c>
      <c r="G18" s="1">
        <f>VLOOKUP(A18,'ADM Data'!$A$2:$T$357,20,FALSE)</f>
        <v>0</v>
      </c>
      <c r="H18" s="1">
        <f t="shared" si="0"/>
        <v>1</v>
      </c>
      <c r="I18" s="1">
        <f t="shared" si="1"/>
        <v>0</v>
      </c>
      <c r="J18" s="1">
        <f t="shared" si="2"/>
        <v>1299.7018970000001</v>
      </c>
      <c r="K18" s="6">
        <f t="shared" si="3"/>
        <v>0</v>
      </c>
      <c r="L18" s="1">
        <f t="shared" si="4"/>
        <v>1299.7018970000001</v>
      </c>
      <c r="M18" s="1">
        <f t="shared" si="8"/>
        <v>1299.7018970000001</v>
      </c>
      <c r="N18" s="5">
        <f t="shared" si="5"/>
        <v>0</v>
      </c>
      <c r="O18" s="5">
        <f t="shared" si="6"/>
        <v>1299.7018970000001</v>
      </c>
      <c r="P18" s="5">
        <f t="shared" si="7"/>
        <v>0</v>
      </c>
    </row>
    <row r="19" spans="1:16">
      <c r="A19" t="s">
        <v>114</v>
      </c>
      <c r="B19" t="s">
        <v>1834</v>
      </c>
      <c r="C19" t="s">
        <v>116</v>
      </c>
      <c r="D19" s="12" t="s">
        <v>1070</v>
      </c>
      <c r="E19" s="1">
        <f>VLOOKUP(A19,'ADM Data'!$A$2:$T$357,18,FALSE)</f>
        <v>0</v>
      </c>
      <c r="F19" s="1">
        <f>VLOOKUP(A19,'ADM Data'!$A$2:$T$357,19,FALSE)</f>
        <v>0</v>
      </c>
      <c r="G19" s="1">
        <f>VLOOKUP(A19,'ADM Data'!$A$2:$T$357,20,FALSE)</f>
        <v>0</v>
      </c>
      <c r="H19" s="1">
        <f t="shared" si="0"/>
        <v>0</v>
      </c>
      <c r="I19" s="1">
        <f t="shared" si="1"/>
        <v>0</v>
      </c>
      <c r="J19" s="1">
        <f t="shared" si="2"/>
        <v>0</v>
      </c>
      <c r="K19" s="6">
        <f t="shared" si="3"/>
        <v>0</v>
      </c>
      <c r="L19" s="1">
        <f t="shared" si="4"/>
        <v>0</v>
      </c>
      <c r="M19" s="1">
        <f t="shared" si="8"/>
        <v>0</v>
      </c>
      <c r="N19" s="5">
        <f t="shared" si="5"/>
        <v>0</v>
      </c>
      <c r="O19" s="5">
        <f t="shared" si="6"/>
        <v>0</v>
      </c>
      <c r="P19" s="5">
        <f t="shared" si="7"/>
        <v>0</v>
      </c>
    </row>
    <row r="20" spans="1:16">
      <c r="A20" t="s">
        <v>117</v>
      </c>
      <c r="B20" t="s">
        <v>1835</v>
      </c>
      <c r="C20" t="s">
        <v>80</v>
      </c>
      <c r="D20" s="12" t="s">
        <v>1070</v>
      </c>
      <c r="E20" s="1">
        <f>VLOOKUP(A20,'ADM Data'!$A$2:$T$357,18,FALSE)</f>
        <v>0</v>
      </c>
      <c r="F20" s="1">
        <f>VLOOKUP(A20,'ADM Data'!$A$2:$T$357,19,FALSE)</f>
        <v>4.7619049999999996</v>
      </c>
      <c r="G20" s="1">
        <f>VLOOKUP(A20,'ADM Data'!$A$2:$T$357,20,FALSE)</f>
        <v>2</v>
      </c>
      <c r="H20" s="1">
        <f t="shared" si="0"/>
        <v>6.7619049999999996</v>
      </c>
      <c r="I20" s="1">
        <f t="shared" si="1"/>
        <v>0</v>
      </c>
      <c r="J20" s="1">
        <f t="shared" si="2"/>
        <v>6189.056961833785</v>
      </c>
      <c r="K20" s="6">
        <f t="shared" si="3"/>
        <v>1735.6830660000003</v>
      </c>
      <c r="L20" s="1">
        <f t="shared" si="4"/>
        <v>7924.7400278337855</v>
      </c>
      <c r="M20" s="1">
        <f t="shared" si="8"/>
        <v>7924.7400278337855</v>
      </c>
      <c r="N20" s="5">
        <f t="shared" si="5"/>
        <v>0</v>
      </c>
      <c r="O20" s="5">
        <f t="shared" si="6"/>
        <v>6189.056961833785</v>
      </c>
      <c r="P20" s="5">
        <f t="shared" si="7"/>
        <v>1735.6830660000003</v>
      </c>
    </row>
    <row r="21" spans="1:16">
      <c r="A21" t="s">
        <v>119</v>
      </c>
      <c r="B21" t="s">
        <v>120</v>
      </c>
      <c r="C21" t="s">
        <v>80</v>
      </c>
      <c r="D21" s="12" t="s">
        <v>1070</v>
      </c>
      <c r="E21" s="1">
        <f>VLOOKUP(A21,'ADM Data'!$A$2:$T$357,18,FALSE)</f>
        <v>0</v>
      </c>
      <c r="F21" s="1">
        <f>VLOOKUP(A21,'ADM Data'!$A$2:$T$357,19,FALSE)</f>
        <v>1</v>
      </c>
      <c r="G21" s="1">
        <f>VLOOKUP(A21,'ADM Data'!$A$2:$T$357,20,FALSE)</f>
        <v>10</v>
      </c>
      <c r="H21" s="1">
        <f t="shared" si="0"/>
        <v>11</v>
      </c>
      <c r="I21" s="1">
        <f t="shared" si="1"/>
        <v>0</v>
      </c>
      <c r="J21" s="1">
        <f t="shared" si="2"/>
        <v>1299.7018970000001</v>
      </c>
      <c r="K21" s="6">
        <f t="shared" si="3"/>
        <v>8678.4153299999998</v>
      </c>
      <c r="L21" s="1">
        <f t="shared" si="4"/>
        <v>9978.1172270000006</v>
      </c>
      <c r="M21" s="1">
        <f t="shared" si="8"/>
        <v>9978.1172270000006</v>
      </c>
      <c r="N21" s="5">
        <f t="shared" si="5"/>
        <v>0</v>
      </c>
      <c r="O21" s="5">
        <f t="shared" si="6"/>
        <v>1299.7018970000001</v>
      </c>
      <c r="P21" s="5">
        <f t="shared" si="7"/>
        <v>8678.4153299999998</v>
      </c>
    </row>
    <row r="22" spans="1:16">
      <c r="A22" t="s">
        <v>121</v>
      </c>
      <c r="B22" t="s">
        <v>1836</v>
      </c>
      <c r="C22" t="s">
        <v>80</v>
      </c>
      <c r="D22" s="12" t="s">
        <v>1070</v>
      </c>
      <c r="E22" s="1">
        <f>VLOOKUP(A22,'ADM Data'!$A$2:$T$357,18,FALSE)</f>
        <v>0</v>
      </c>
      <c r="F22" s="1">
        <f>VLOOKUP(A22,'ADM Data'!$A$2:$T$357,19,FALSE)</f>
        <v>32.156627</v>
      </c>
      <c r="G22" s="1">
        <f>VLOOKUP(A22,'ADM Data'!$A$2:$T$357,20,FALSE)</f>
        <v>5.9819279999999999</v>
      </c>
      <c r="H22" s="1">
        <f t="shared" si="0"/>
        <v>38.138554999999997</v>
      </c>
      <c r="I22" s="1">
        <f t="shared" si="1"/>
        <v>0</v>
      </c>
      <c r="J22" s="1">
        <f t="shared" si="2"/>
        <v>41794.029113021425</v>
      </c>
      <c r="K22" s="6">
        <f t="shared" si="3"/>
        <v>5191.365565815624</v>
      </c>
      <c r="L22" s="1">
        <f t="shared" si="4"/>
        <v>46985.394678837052</v>
      </c>
      <c r="M22" s="1">
        <f t="shared" si="8"/>
        <v>46985.394678837052</v>
      </c>
      <c r="N22" s="5">
        <f t="shared" si="5"/>
        <v>0</v>
      </c>
      <c r="O22" s="5">
        <f t="shared" si="6"/>
        <v>41794.029113021425</v>
      </c>
      <c r="P22" s="5">
        <f t="shared" si="7"/>
        <v>5191.365565815624</v>
      </c>
    </row>
    <row r="23" spans="1:16">
      <c r="A23" t="s">
        <v>123</v>
      </c>
      <c r="B23" t="s">
        <v>1837</v>
      </c>
      <c r="C23" t="s">
        <v>125</v>
      </c>
      <c r="D23" s="12" t="s">
        <v>1070</v>
      </c>
      <c r="E23" s="1">
        <f>VLOOKUP(A23,'ADM Data'!$A$2:$T$357,18,FALSE)</f>
        <v>0</v>
      </c>
      <c r="F23" s="1">
        <f>VLOOKUP(A23,'ADM Data'!$A$2:$T$357,19,FALSE)</f>
        <v>5.1736519999999997</v>
      </c>
      <c r="G23" s="1">
        <f>VLOOKUP(A23,'ADM Data'!$A$2:$T$357,20,FALSE)</f>
        <v>1</v>
      </c>
      <c r="H23" s="1">
        <f t="shared" si="0"/>
        <v>6.1736519999999997</v>
      </c>
      <c r="I23" s="1">
        <f t="shared" si="1"/>
        <v>0</v>
      </c>
      <c r="J23" s="1">
        <f t="shared" si="2"/>
        <v>6724.2053188178443</v>
      </c>
      <c r="K23" s="6">
        <f t="shared" si="3"/>
        <v>867.84153300000014</v>
      </c>
      <c r="L23" s="1">
        <f t="shared" si="4"/>
        <v>7592.0468518178441</v>
      </c>
      <c r="M23" s="1">
        <f t="shared" si="8"/>
        <v>7592.0468518178441</v>
      </c>
      <c r="N23" s="5">
        <f t="shared" si="5"/>
        <v>0</v>
      </c>
      <c r="O23" s="5">
        <f t="shared" si="6"/>
        <v>6724.2053188178443</v>
      </c>
      <c r="P23" s="5">
        <f t="shared" si="7"/>
        <v>867.84153300000014</v>
      </c>
    </row>
    <row r="24" spans="1:16">
      <c r="A24" t="s">
        <v>126</v>
      </c>
      <c r="B24" t="s">
        <v>1838</v>
      </c>
      <c r="C24" t="s">
        <v>80</v>
      </c>
      <c r="D24" s="12" t="s">
        <v>1070</v>
      </c>
      <c r="E24" s="1">
        <f>VLOOKUP(A24,'ADM Data'!$A$2:$T$357,18,FALSE)</f>
        <v>1</v>
      </c>
      <c r="F24" s="1">
        <f>VLOOKUP(A24,'ADM Data'!$A$2:$T$357,19,FALSE)</f>
        <v>1</v>
      </c>
      <c r="G24" s="1">
        <f>VLOOKUP(A24,'ADM Data'!$A$2:$T$357,20,FALSE)</f>
        <v>0</v>
      </c>
      <c r="H24" s="1">
        <f t="shared" si="0"/>
        <v>2</v>
      </c>
      <c r="I24" s="1">
        <f t="shared" si="1"/>
        <v>1734.034744</v>
      </c>
      <c r="J24" s="1">
        <f t="shared" si="2"/>
        <v>1299.7018970000001</v>
      </c>
      <c r="K24" s="6">
        <f t="shared" si="3"/>
        <v>0</v>
      </c>
      <c r="L24" s="1">
        <f t="shared" si="4"/>
        <v>3033.7366410000004</v>
      </c>
      <c r="M24" s="1">
        <f t="shared" si="8"/>
        <v>3033.7366410000004</v>
      </c>
      <c r="N24" s="5">
        <f t="shared" si="5"/>
        <v>1734.034744</v>
      </c>
      <c r="O24" s="5">
        <f t="shared" si="6"/>
        <v>1299.7018970000001</v>
      </c>
      <c r="P24" s="5">
        <f t="shared" si="7"/>
        <v>0</v>
      </c>
    </row>
    <row r="25" spans="1:16">
      <c r="A25" t="s">
        <v>128</v>
      </c>
      <c r="B25" t="s">
        <v>129</v>
      </c>
      <c r="C25" t="s">
        <v>68</v>
      </c>
      <c r="D25" s="12" t="s">
        <v>1070</v>
      </c>
      <c r="E25" s="1">
        <f>VLOOKUP(A25,'ADM Data'!$A$2:$T$357,18,FALSE)</f>
        <v>2</v>
      </c>
      <c r="F25" s="1">
        <f>VLOOKUP(A25,'ADM Data'!$A$2:$T$357,19,FALSE)</f>
        <v>10</v>
      </c>
      <c r="G25" s="1">
        <f>VLOOKUP(A25,'ADM Data'!$A$2:$T$357,20,FALSE)</f>
        <v>0</v>
      </c>
      <c r="H25" s="1">
        <f t="shared" si="0"/>
        <v>12</v>
      </c>
      <c r="I25" s="1">
        <f t="shared" si="1"/>
        <v>3468.0694880000001</v>
      </c>
      <c r="J25" s="1">
        <f t="shared" si="2"/>
        <v>12997.018970000001</v>
      </c>
      <c r="K25" s="6">
        <f t="shared" si="3"/>
        <v>0</v>
      </c>
      <c r="L25" s="1">
        <f t="shared" si="4"/>
        <v>16465.088458000002</v>
      </c>
      <c r="M25" s="1">
        <f t="shared" si="8"/>
        <v>16465.088458000002</v>
      </c>
      <c r="N25" s="5">
        <f t="shared" si="5"/>
        <v>3468.0694880000001</v>
      </c>
      <c r="O25" s="5">
        <f t="shared" si="6"/>
        <v>12997.018970000001</v>
      </c>
      <c r="P25" s="5">
        <f t="shared" si="7"/>
        <v>0</v>
      </c>
    </row>
    <row r="26" spans="1:16">
      <c r="A26" t="s">
        <v>130</v>
      </c>
      <c r="B26" t="s">
        <v>131</v>
      </c>
      <c r="C26" t="s">
        <v>132</v>
      </c>
      <c r="D26" s="12" t="s">
        <v>1823</v>
      </c>
      <c r="E26" s="1">
        <f>VLOOKUP(A26,'ADM Data'!$A$2:$T$357,18,FALSE)</f>
        <v>0.97222799999999998</v>
      </c>
      <c r="F26" s="1">
        <f>VLOOKUP(A26,'ADM Data'!$A$2:$T$357,19,FALSE)</f>
        <v>0</v>
      </c>
      <c r="G26" s="1">
        <f>VLOOKUP(A26,'ADM Data'!$A$2:$T$357,20,FALSE)</f>
        <v>0</v>
      </c>
      <c r="H26" s="1">
        <f t="shared" si="0"/>
        <v>0.97222799999999998</v>
      </c>
      <c r="I26" s="1">
        <f t="shared" si="1"/>
        <v>1685.877131089632</v>
      </c>
      <c r="J26" s="1">
        <f t="shared" si="2"/>
        <v>0</v>
      </c>
      <c r="K26" s="6">
        <f t="shared" si="3"/>
        <v>0</v>
      </c>
      <c r="L26" s="1">
        <f t="shared" si="4"/>
        <v>1685.877131089632</v>
      </c>
      <c r="M26" s="1">
        <f t="shared" si="8"/>
        <v>1685.877131089632</v>
      </c>
      <c r="N26" s="5">
        <f t="shared" si="5"/>
        <v>1685.877131089632</v>
      </c>
      <c r="O26" s="5">
        <f t="shared" si="6"/>
        <v>0</v>
      </c>
      <c r="P26" s="5">
        <f t="shared" si="7"/>
        <v>0</v>
      </c>
    </row>
    <row r="27" spans="1:16">
      <c r="A27" t="s">
        <v>133</v>
      </c>
      <c r="B27" t="s">
        <v>1839</v>
      </c>
      <c r="C27" t="s">
        <v>135</v>
      </c>
      <c r="D27" s="12" t="s">
        <v>1823</v>
      </c>
      <c r="E27" s="1">
        <f>VLOOKUP(A27,'ADM Data'!$A$2:$T$357,18,FALSE)</f>
        <v>0.96</v>
      </c>
      <c r="F27" s="1">
        <f>VLOOKUP(A27,'ADM Data'!$A$2:$T$357,19,FALSE)</f>
        <v>3.6442619999999999</v>
      </c>
      <c r="G27" s="1">
        <f>VLOOKUP(A27,'ADM Data'!$A$2:$T$357,20,FALSE)</f>
        <v>0</v>
      </c>
      <c r="H27" s="1">
        <f t="shared" si="0"/>
        <v>4.6042620000000003</v>
      </c>
      <c r="I27" s="1">
        <f t="shared" si="1"/>
        <v>1664.67335424</v>
      </c>
      <c r="J27" s="1">
        <f t="shared" si="2"/>
        <v>4736.4542345650143</v>
      </c>
      <c r="K27" s="6">
        <f t="shared" si="3"/>
        <v>0</v>
      </c>
      <c r="L27" s="1">
        <f t="shared" si="4"/>
        <v>6401.1275888050141</v>
      </c>
      <c r="M27" s="1">
        <f t="shared" si="8"/>
        <v>6401.1275888050141</v>
      </c>
      <c r="N27" s="5">
        <f t="shared" si="5"/>
        <v>1664.67335424</v>
      </c>
      <c r="O27" s="5">
        <f t="shared" si="6"/>
        <v>4736.4542345650143</v>
      </c>
      <c r="P27" s="5">
        <f t="shared" si="7"/>
        <v>0</v>
      </c>
    </row>
    <row r="28" spans="1:16">
      <c r="A28" t="s">
        <v>136</v>
      </c>
      <c r="B28" t="s">
        <v>1840</v>
      </c>
      <c r="C28" t="s">
        <v>93</v>
      </c>
      <c r="D28" s="12" t="s">
        <v>1070</v>
      </c>
      <c r="E28" s="1">
        <f>VLOOKUP(A28,'ADM Data'!$A$2:$T$357,18,FALSE)</f>
        <v>10.440251</v>
      </c>
      <c r="F28" s="1">
        <f>VLOOKUP(A28,'ADM Data'!$A$2:$T$357,19,FALSE)</f>
        <v>14.969137</v>
      </c>
      <c r="G28" s="1">
        <f>VLOOKUP(A28,'ADM Data'!$A$2:$T$357,20,FALSE)</f>
        <v>2</v>
      </c>
      <c r="H28" s="1">
        <f t="shared" si="0"/>
        <v>27.409388</v>
      </c>
      <c r="I28" s="1">
        <f t="shared" si="1"/>
        <v>18103.757970080744</v>
      </c>
      <c r="J28" s="1">
        <f t="shared" si="2"/>
        <v>19455.415755352893</v>
      </c>
      <c r="K28" s="6">
        <f t="shared" si="3"/>
        <v>1735.6830660000003</v>
      </c>
      <c r="L28" s="1">
        <f t="shared" si="4"/>
        <v>39294.856791433631</v>
      </c>
      <c r="M28" s="1">
        <f t="shared" si="8"/>
        <v>39294.856791433631</v>
      </c>
      <c r="N28" s="5">
        <f t="shared" si="5"/>
        <v>18103.757970080744</v>
      </c>
      <c r="O28" s="5">
        <f t="shared" si="6"/>
        <v>19455.415755352893</v>
      </c>
      <c r="P28" s="5">
        <f t="shared" si="7"/>
        <v>1735.6830660000003</v>
      </c>
    </row>
    <row r="29" spans="1:16">
      <c r="A29" t="s">
        <v>138</v>
      </c>
      <c r="B29" t="s">
        <v>1841</v>
      </c>
      <c r="C29" t="s">
        <v>140</v>
      </c>
      <c r="D29" s="12" t="s">
        <v>1070</v>
      </c>
      <c r="E29" s="1">
        <f>VLOOKUP(A29,'ADM Data'!$A$2:$T$357,18,FALSE)</f>
        <v>9</v>
      </c>
      <c r="F29" s="1">
        <f>VLOOKUP(A29,'ADM Data'!$A$2:$T$357,19,FALSE)</f>
        <v>13.334633999999999</v>
      </c>
      <c r="G29" s="1">
        <f>VLOOKUP(A29,'ADM Data'!$A$2:$T$357,20,FALSE)</f>
        <v>2.0493830000000002</v>
      </c>
      <c r="H29" s="1">
        <f t="shared" si="0"/>
        <v>24.384017</v>
      </c>
      <c r="I29" s="1">
        <f t="shared" si="1"/>
        <v>15606.312696000001</v>
      </c>
      <c r="J29" s="1">
        <f t="shared" si="2"/>
        <v>17331.049105600698</v>
      </c>
      <c r="K29" s="6">
        <f t="shared" si="3"/>
        <v>1778.5396844241393</v>
      </c>
      <c r="L29" s="1">
        <f t="shared" si="4"/>
        <v>34715.901486024835</v>
      </c>
      <c r="M29" s="1">
        <f t="shared" si="8"/>
        <v>34715.901486024835</v>
      </c>
      <c r="N29" s="5">
        <f t="shared" si="5"/>
        <v>15606.312696000001</v>
      </c>
      <c r="O29" s="5">
        <f t="shared" si="6"/>
        <v>17331.049105600698</v>
      </c>
      <c r="P29" s="5">
        <f t="shared" si="7"/>
        <v>1778.5396844241393</v>
      </c>
    </row>
    <row r="30" spans="1:16">
      <c r="A30" t="s">
        <v>141</v>
      </c>
      <c r="B30" t="s">
        <v>1842</v>
      </c>
      <c r="C30" t="s">
        <v>93</v>
      </c>
      <c r="D30" s="12" t="s">
        <v>1070</v>
      </c>
      <c r="E30" s="1">
        <f>VLOOKUP(A30,'ADM Data'!$A$2:$T$357,18,FALSE)</f>
        <v>0.49382599999999999</v>
      </c>
      <c r="F30" s="1">
        <f>VLOOKUP(A30,'ADM Data'!$A$2:$T$357,19,FALSE)</f>
        <v>9.0679010000000009</v>
      </c>
      <c r="G30" s="1">
        <f>VLOOKUP(A30,'ADM Data'!$A$2:$T$357,20,FALSE)</f>
        <v>2</v>
      </c>
      <c r="H30" s="1">
        <f t="shared" si="0"/>
        <v>11.561727000000001</v>
      </c>
      <c r="I30" s="1">
        <f t="shared" si="1"/>
        <v>856.3114414905441</v>
      </c>
      <c r="J30" s="1">
        <f t="shared" si="2"/>
        <v>11785.5681315082</v>
      </c>
      <c r="K30" s="6">
        <f t="shared" si="3"/>
        <v>1735.6830660000003</v>
      </c>
      <c r="L30" s="1">
        <f t="shared" si="4"/>
        <v>14377.562638998745</v>
      </c>
      <c r="M30" s="1">
        <f t="shared" si="8"/>
        <v>14377.562638998745</v>
      </c>
      <c r="N30" s="5">
        <f t="shared" si="5"/>
        <v>856.3114414905441</v>
      </c>
      <c r="O30" s="5">
        <f t="shared" si="6"/>
        <v>11785.5681315082</v>
      </c>
      <c r="P30" s="5">
        <f t="shared" si="7"/>
        <v>1735.6830660000003</v>
      </c>
    </row>
    <row r="31" spans="1:16">
      <c r="A31" t="s">
        <v>143</v>
      </c>
      <c r="B31" t="s">
        <v>1843</v>
      </c>
      <c r="C31" t="s">
        <v>101</v>
      </c>
      <c r="D31" s="12" t="s">
        <v>1070</v>
      </c>
      <c r="E31" s="1">
        <f>VLOOKUP(A31,'ADM Data'!$A$2:$T$357,18,FALSE)</f>
        <v>0</v>
      </c>
      <c r="F31" s="1">
        <f>VLOOKUP(A31,'ADM Data'!$A$2:$T$357,19,FALSE)</f>
        <v>0</v>
      </c>
      <c r="G31" s="1">
        <f>VLOOKUP(A31,'ADM Data'!$A$2:$T$357,20,FALSE)</f>
        <v>0</v>
      </c>
      <c r="H31" s="1">
        <f t="shared" si="0"/>
        <v>0</v>
      </c>
      <c r="I31" s="1">
        <f t="shared" si="1"/>
        <v>0</v>
      </c>
      <c r="J31" s="1">
        <f t="shared" si="2"/>
        <v>0</v>
      </c>
      <c r="K31" s="6">
        <f t="shared" si="3"/>
        <v>0</v>
      </c>
      <c r="L31" s="1">
        <f t="shared" si="4"/>
        <v>0</v>
      </c>
      <c r="M31" s="1">
        <f t="shared" si="8"/>
        <v>0</v>
      </c>
      <c r="N31" s="5">
        <f t="shared" si="5"/>
        <v>0</v>
      </c>
      <c r="O31" s="5">
        <f t="shared" si="6"/>
        <v>0</v>
      </c>
      <c r="P31" s="5">
        <f t="shared" si="7"/>
        <v>0</v>
      </c>
    </row>
    <row r="32" spans="1:16">
      <c r="A32" t="s">
        <v>145</v>
      </c>
      <c r="B32" t="s">
        <v>1844</v>
      </c>
      <c r="C32" t="s">
        <v>80</v>
      </c>
      <c r="D32" s="12" t="s">
        <v>1070</v>
      </c>
      <c r="E32" s="1">
        <f>VLOOKUP(A32,'ADM Data'!$A$2:$T$357,18,FALSE)</f>
        <v>0</v>
      </c>
      <c r="F32" s="1">
        <f>VLOOKUP(A32,'ADM Data'!$A$2:$T$357,19,FALSE)</f>
        <v>2</v>
      </c>
      <c r="G32" s="1">
        <f>VLOOKUP(A32,'ADM Data'!$A$2:$T$357,20,FALSE)</f>
        <v>0</v>
      </c>
      <c r="H32" s="1">
        <f t="shared" si="0"/>
        <v>2</v>
      </c>
      <c r="I32" s="1">
        <f t="shared" si="1"/>
        <v>0</v>
      </c>
      <c r="J32" s="1">
        <f t="shared" si="2"/>
        <v>2599.4037940000003</v>
      </c>
      <c r="K32" s="6">
        <f t="shared" si="3"/>
        <v>0</v>
      </c>
      <c r="L32" s="1">
        <f t="shared" si="4"/>
        <v>2599.4037940000003</v>
      </c>
      <c r="M32" s="1">
        <f t="shared" si="8"/>
        <v>2599.4037940000003</v>
      </c>
      <c r="N32" s="5">
        <f t="shared" si="5"/>
        <v>0</v>
      </c>
      <c r="O32" s="5">
        <f t="shared" si="6"/>
        <v>2599.4037940000003</v>
      </c>
      <c r="P32" s="5">
        <f t="shared" si="7"/>
        <v>0</v>
      </c>
    </row>
    <row r="33" spans="1:16">
      <c r="A33" t="s">
        <v>147</v>
      </c>
      <c r="B33" t="s">
        <v>1845</v>
      </c>
      <c r="C33" t="s">
        <v>80</v>
      </c>
      <c r="D33" s="12" t="s">
        <v>1070</v>
      </c>
      <c r="E33" s="1">
        <f>VLOOKUP(A33,'ADM Data'!$A$2:$T$357,18,FALSE)</f>
        <v>0</v>
      </c>
      <c r="F33" s="1">
        <f>VLOOKUP(A33,'ADM Data'!$A$2:$T$357,19,FALSE)</f>
        <v>9</v>
      </c>
      <c r="G33" s="1">
        <f>VLOOKUP(A33,'ADM Data'!$A$2:$T$357,20,FALSE)</f>
        <v>4.8362579999999999</v>
      </c>
      <c r="H33" s="1">
        <f t="shared" si="0"/>
        <v>13.836258000000001</v>
      </c>
      <c r="I33" s="1">
        <f t="shared" si="1"/>
        <v>0</v>
      </c>
      <c r="J33" s="1">
        <f t="shared" si="2"/>
        <v>11697.317073</v>
      </c>
      <c r="K33" s="6">
        <f t="shared" si="3"/>
        <v>4197.1055567035146</v>
      </c>
      <c r="L33" s="1">
        <f t="shared" si="4"/>
        <v>15894.422629703515</v>
      </c>
      <c r="M33" s="1">
        <f t="shared" si="8"/>
        <v>15894.422629703515</v>
      </c>
      <c r="N33" s="5">
        <f t="shared" si="5"/>
        <v>0</v>
      </c>
      <c r="O33" s="5">
        <f t="shared" si="6"/>
        <v>11697.317073</v>
      </c>
      <c r="P33" s="5">
        <f t="shared" si="7"/>
        <v>4197.1055567035146</v>
      </c>
    </row>
    <row r="34" spans="1:16">
      <c r="A34" t="s">
        <v>149</v>
      </c>
      <c r="B34" t="s">
        <v>150</v>
      </c>
      <c r="C34" t="s">
        <v>80</v>
      </c>
      <c r="D34" s="12" t="s">
        <v>1070</v>
      </c>
      <c r="E34" s="1">
        <f>VLOOKUP(A34,'ADM Data'!$A$2:$T$357,18,FALSE)</f>
        <v>0</v>
      </c>
      <c r="F34" s="1">
        <f>VLOOKUP(A34,'ADM Data'!$A$2:$T$357,19,FALSE)</f>
        <v>1.9548019999999999</v>
      </c>
      <c r="G34" s="1">
        <f>VLOOKUP(A34,'ADM Data'!$A$2:$T$357,20,FALSE)</f>
        <v>0</v>
      </c>
      <c r="H34" s="1">
        <f t="shared" si="0"/>
        <v>1.9548019999999999</v>
      </c>
      <c r="I34" s="1">
        <f t="shared" si="1"/>
        <v>0</v>
      </c>
      <c r="J34" s="1">
        <f t="shared" si="2"/>
        <v>2540.6598676593944</v>
      </c>
      <c r="K34" s="6">
        <f t="shared" si="3"/>
        <v>0</v>
      </c>
      <c r="L34" s="1">
        <f t="shared" si="4"/>
        <v>2540.6598676593944</v>
      </c>
      <c r="M34" s="1">
        <f t="shared" si="8"/>
        <v>2540.6598676593944</v>
      </c>
      <c r="N34" s="5">
        <f t="shared" si="5"/>
        <v>0</v>
      </c>
      <c r="O34" s="5">
        <f t="shared" si="6"/>
        <v>2540.6598676593944</v>
      </c>
      <c r="P34" s="5">
        <f t="shared" si="7"/>
        <v>0</v>
      </c>
    </row>
    <row r="35" spans="1:16">
      <c r="A35" t="s">
        <v>151</v>
      </c>
      <c r="B35" t="s">
        <v>152</v>
      </c>
      <c r="C35" t="s">
        <v>68</v>
      </c>
      <c r="D35" s="12" t="s">
        <v>1070</v>
      </c>
      <c r="E35" s="1">
        <f>VLOOKUP(A35,'ADM Data'!$A$2:$T$357,18,FALSE)</f>
        <v>0</v>
      </c>
      <c r="F35" s="1">
        <f>VLOOKUP(A35,'ADM Data'!$A$2:$T$357,19,FALSE)</f>
        <v>0.96610200000000002</v>
      </c>
      <c r="G35" s="1">
        <f>VLOOKUP(A35,'ADM Data'!$A$2:$T$357,20,FALSE)</f>
        <v>0</v>
      </c>
      <c r="H35" s="1">
        <f t="shared" si="0"/>
        <v>0.96610200000000002</v>
      </c>
      <c r="I35" s="1">
        <f t="shared" si="1"/>
        <v>0</v>
      </c>
      <c r="J35" s="1">
        <f t="shared" si="2"/>
        <v>1255.6446020954943</v>
      </c>
      <c r="K35" s="6">
        <f t="shared" si="3"/>
        <v>0</v>
      </c>
      <c r="L35" s="1">
        <f t="shared" si="4"/>
        <v>1255.6446020954943</v>
      </c>
      <c r="M35" s="1">
        <f t="shared" si="8"/>
        <v>1255.6446020954943</v>
      </c>
      <c r="N35" s="5">
        <f t="shared" si="5"/>
        <v>0</v>
      </c>
      <c r="O35" s="5">
        <f t="shared" si="6"/>
        <v>1255.6446020954943</v>
      </c>
      <c r="P35" s="5">
        <f t="shared" si="7"/>
        <v>0</v>
      </c>
    </row>
    <row r="36" spans="1:16">
      <c r="A36" t="s">
        <v>153</v>
      </c>
      <c r="B36" t="s">
        <v>1846</v>
      </c>
      <c r="C36" t="s">
        <v>93</v>
      </c>
      <c r="D36" s="12" t="s">
        <v>1070</v>
      </c>
      <c r="E36" s="1">
        <f>VLOOKUP(A36,'ADM Data'!$A$2:$T$357,18,FALSE)</f>
        <v>0</v>
      </c>
      <c r="F36" s="1">
        <f>VLOOKUP(A36,'ADM Data'!$A$2:$T$357,19,FALSE)</f>
        <v>139.81502800000001</v>
      </c>
      <c r="G36" s="1">
        <f>VLOOKUP(A36,'ADM Data'!$A$2:$T$357,20,FALSE)</f>
        <v>25</v>
      </c>
      <c r="H36" s="1">
        <f t="shared" si="0"/>
        <v>164.81502800000001</v>
      </c>
      <c r="I36" s="1">
        <f t="shared" si="1"/>
        <v>0</v>
      </c>
      <c r="J36" s="1">
        <f t="shared" si="2"/>
        <v>181717.85712070815</v>
      </c>
      <c r="K36" s="6">
        <f t="shared" si="3"/>
        <v>21696.038325000005</v>
      </c>
      <c r="L36" s="1">
        <f t="shared" si="4"/>
        <v>203413.89544570816</v>
      </c>
      <c r="M36" s="1">
        <f t="shared" si="8"/>
        <v>203413.89544570816</v>
      </c>
      <c r="N36" s="5">
        <f t="shared" si="5"/>
        <v>0</v>
      </c>
      <c r="O36" s="5">
        <f t="shared" si="6"/>
        <v>181717.85712070815</v>
      </c>
      <c r="P36" s="5">
        <f t="shared" si="7"/>
        <v>21696.038325000005</v>
      </c>
    </row>
    <row r="37" spans="1:16">
      <c r="A37" t="s">
        <v>155</v>
      </c>
      <c r="B37" t="s">
        <v>156</v>
      </c>
      <c r="C37" t="s">
        <v>93</v>
      </c>
      <c r="D37" s="12" t="s">
        <v>1070</v>
      </c>
      <c r="E37" s="1">
        <f>VLOOKUP(A37,'ADM Data'!$A$2:$T$357,18,FALSE)</f>
        <v>0</v>
      </c>
      <c r="F37" s="1">
        <f>VLOOKUP(A37,'ADM Data'!$A$2:$T$357,19,FALSE)</f>
        <v>0</v>
      </c>
      <c r="G37" s="1">
        <f>VLOOKUP(A37,'ADM Data'!$A$2:$T$357,20,FALSE)</f>
        <v>0</v>
      </c>
      <c r="H37" s="1">
        <f t="shared" si="0"/>
        <v>0</v>
      </c>
      <c r="I37" s="1">
        <f t="shared" si="1"/>
        <v>0</v>
      </c>
      <c r="J37" s="1">
        <f t="shared" si="2"/>
        <v>0</v>
      </c>
      <c r="K37" s="6">
        <f t="shared" si="3"/>
        <v>0</v>
      </c>
      <c r="L37" s="1">
        <f t="shared" si="4"/>
        <v>0</v>
      </c>
      <c r="M37" s="1">
        <f t="shared" si="8"/>
        <v>0</v>
      </c>
      <c r="N37" s="5">
        <f t="shared" si="5"/>
        <v>0</v>
      </c>
      <c r="O37" s="5">
        <f t="shared" si="6"/>
        <v>0</v>
      </c>
      <c r="P37" s="5">
        <f t="shared" si="7"/>
        <v>0</v>
      </c>
    </row>
    <row r="38" spans="1:16">
      <c r="A38" t="s">
        <v>157</v>
      </c>
      <c r="B38" t="s">
        <v>1847</v>
      </c>
      <c r="C38" t="s">
        <v>93</v>
      </c>
      <c r="D38" s="12" t="s">
        <v>1070</v>
      </c>
      <c r="E38" s="1">
        <f>VLOOKUP(A38,'ADM Data'!$A$2:$T$357,18,FALSE)</f>
        <v>0</v>
      </c>
      <c r="F38" s="1">
        <f>VLOOKUP(A38,'ADM Data'!$A$2:$T$357,19,FALSE)</f>
        <v>45.975757999999999</v>
      </c>
      <c r="G38" s="1">
        <f>VLOOKUP(A38,'ADM Data'!$A$2:$T$357,20,FALSE)</f>
        <v>7</v>
      </c>
      <c r="H38" s="1">
        <f t="shared" si="0"/>
        <v>52.975757999999999</v>
      </c>
      <c r="I38" s="1">
        <f t="shared" si="1"/>
        <v>0</v>
      </c>
      <c r="J38" s="1">
        <f t="shared" si="2"/>
        <v>59754.779888612931</v>
      </c>
      <c r="K38" s="6">
        <f t="shared" si="3"/>
        <v>6074.8907310000013</v>
      </c>
      <c r="L38" s="1">
        <f t="shared" si="4"/>
        <v>65829.670619612938</v>
      </c>
      <c r="M38" s="1">
        <f t="shared" si="8"/>
        <v>65829.670619612938</v>
      </c>
      <c r="N38" s="5">
        <f t="shared" si="5"/>
        <v>0</v>
      </c>
      <c r="O38" s="5">
        <f t="shared" si="6"/>
        <v>59754.779888612931</v>
      </c>
      <c r="P38" s="5">
        <f t="shared" si="7"/>
        <v>6074.8907310000013</v>
      </c>
    </row>
    <row r="39" spans="1:16">
      <c r="A39" t="s">
        <v>159</v>
      </c>
      <c r="B39" t="s">
        <v>160</v>
      </c>
      <c r="C39" t="s">
        <v>93</v>
      </c>
      <c r="D39" s="12" t="s">
        <v>1070</v>
      </c>
      <c r="E39" s="1">
        <f>VLOOKUP(A39,'ADM Data'!$A$2:$T$357,18,FALSE)</f>
        <v>15.085886</v>
      </c>
      <c r="F39" s="1">
        <f>VLOOKUP(A39,'ADM Data'!$A$2:$T$357,19,FALSE)</f>
        <v>77.999999000000003</v>
      </c>
      <c r="G39" s="1">
        <f>VLOOKUP(A39,'ADM Data'!$A$2:$T$357,20,FALSE)</f>
        <v>40.272824</v>
      </c>
      <c r="H39" s="1">
        <f t="shared" si="0"/>
        <v>133.358709</v>
      </c>
      <c r="I39" s="1">
        <f t="shared" si="1"/>
        <v>26159.450468023188</v>
      </c>
      <c r="J39" s="1">
        <f t="shared" si="2"/>
        <v>101376.74666629812</v>
      </c>
      <c r="K39" s="6">
        <f t="shared" si="3"/>
        <v>34950.429318399198</v>
      </c>
      <c r="L39" s="1">
        <f t="shared" si="4"/>
        <v>162486.62645272049</v>
      </c>
      <c r="M39" s="1">
        <f t="shared" si="8"/>
        <v>162486.62645272049</v>
      </c>
      <c r="N39" s="5">
        <f t="shared" si="5"/>
        <v>26159.450468023188</v>
      </c>
      <c r="O39" s="5">
        <f t="shared" si="6"/>
        <v>101376.74666629812</v>
      </c>
      <c r="P39" s="5">
        <f t="shared" si="7"/>
        <v>34950.429318399198</v>
      </c>
    </row>
    <row r="40" spans="1:16">
      <c r="A40" t="s">
        <v>161</v>
      </c>
      <c r="B40" t="s">
        <v>162</v>
      </c>
      <c r="C40" t="s">
        <v>75</v>
      </c>
      <c r="D40" s="12" t="s">
        <v>1070</v>
      </c>
      <c r="E40" s="1">
        <f>VLOOKUP(A40,'ADM Data'!$A$2:$T$357,18,FALSE)</f>
        <v>1.8361590000000001</v>
      </c>
      <c r="F40" s="1">
        <f>VLOOKUP(A40,'ADM Data'!$A$2:$T$357,19,FALSE)</f>
        <v>22.288132999999998</v>
      </c>
      <c r="G40" s="1">
        <f>VLOOKUP(A40,'ADM Data'!$A$2:$T$357,20,FALSE)</f>
        <v>11.728812</v>
      </c>
      <c r="H40" s="1">
        <f t="shared" si="0"/>
        <v>35.853103999999995</v>
      </c>
      <c r="I40" s="1">
        <f t="shared" si="1"/>
        <v>3183.9635015082968</v>
      </c>
      <c r="J40" s="1">
        <f t="shared" si="2"/>
        <v>28967.928740688305</v>
      </c>
      <c r="K40" s="6">
        <f t="shared" si="3"/>
        <v>10178.750186348798</v>
      </c>
      <c r="L40" s="1">
        <f t="shared" si="4"/>
        <v>42330.642428545398</v>
      </c>
      <c r="M40" s="1">
        <f t="shared" si="8"/>
        <v>42330.642428545398</v>
      </c>
      <c r="N40" s="5">
        <f t="shared" si="5"/>
        <v>3183.9635015082968</v>
      </c>
      <c r="O40" s="5">
        <f t="shared" si="6"/>
        <v>28967.928740688305</v>
      </c>
      <c r="P40" s="5">
        <f t="shared" si="7"/>
        <v>10178.750186348798</v>
      </c>
    </row>
    <row r="41" spans="1:16">
      <c r="A41" t="s">
        <v>163</v>
      </c>
      <c r="B41" t="s">
        <v>164</v>
      </c>
      <c r="C41" t="s">
        <v>80</v>
      </c>
      <c r="D41" s="12" t="s">
        <v>1070</v>
      </c>
      <c r="E41" s="1">
        <f>VLOOKUP(A41,'ADM Data'!$A$2:$T$357,18,FALSE)</f>
        <v>0</v>
      </c>
      <c r="F41" s="1">
        <f>VLOOKUP(A41,'ADM Data'!$A$2:$T$357,19,FALSE)</f>
        <v>0.92655399999999999</v>
      </c>
      <c r="G41" s="1">
        <f>VLOOKUP(A41,'ADM Data'!$A$2:$T$357,20,FALSE)</f>
        <v>0</v>
      </c>
      <c r="H41" s="1">
        <f t="shared" si="0"/>
        <v>0.92655399999999999</v>
      </c>
      <c r="I41" s="1">
        <f t="shared" si="1"/>
        <v>0</v>
      </c>
      <c r="J41" s="1">
        <f t="shared" si="2"/>
        <v>1204.2439914729382</v>
      </c>
      <c r="K41" s="6">
        <f t="shared" si="3"/>
        <v>0</v>
      </c>
      <c r="L41" s="1">
        <f t="shared" si="4"/>
        <v>1204.2439914729382</v>
      </c>
      <c r="M41" s="1">
        <f t="shared" si="8"/>
        <v>1204.2439914729382</v>
      </c>
      <c r="N41" s="5">
        <f t="shared" si="5"/>
        <v>0</v>
      </c>
      <c r="O41" s="5">
        <f t="shared" si="6"/>
        <v>1204.2439914729382</v>
      </c>
      <c r="P41" s="5">
        <f t="shared" si="7"/>
        <v>0</v>
      </c>
    </row>
    <row r="42" spans="1:16">
      <c r="A42" t="s">
        <v>165</v>
      </c>
      <c r="B42" t="s">
        <v>1848</v>
      </c>
      <c r="C42" t="s">
        <v>80</v>
      </c>
      <c r="D42" s="12" t="s">
        <v>1070</v>
      </c>
      <c r="E42" s="1">
        <f>VLOOKUP(A42,'ADM Data'!$A$2:$T$357,18,FALSE)</f>
        <v>0</v>
      </c>
      <c r="F42" s="1">
        <f>VLOOKUP(A42,'ADM Data'!$A$2:$T$357,19,FALSE)</f>
        <v>5</v>
      </c>
      <c r="G42" s="1">
        <f>VLOOKUP(A42,'ADM Data'!$A$2:$T$357,20,FALSE)</f>
        <v>2</v>
      </c>
      <c r="H42" s="1">
        <f t="shared" si="0"/>
        <v>7</v>
      </c>
      <c r="I42" s="1">
        <f t="shared" si="1"/>
        <v>0</v>
      </c>
      <c r="J42" s="1">
        <f t="shared" si="2"/>
        <v>6498.5094850000005</v>
      </c>
      <c r="K42" s="6">
        <f t="shared" si="3"/>
        <v>1735.6830660000003</v>
      </c>
      <c r="L42" s="1">
        <f t="shared" si="4"/>
        <v>8234.1925510000001</v>
      </c>
      <c r="M42" s="1">
        <f t="shared" si="8"/>
        <v>8234.1925510000001</v>
      </c>
      <c r="N42" s="5">
        <f t="shared" si="5"/>
        <v>0</v>
      </c>
      <c r="O42" s="5">
        <f t="shared" si="6"/>
        <v>6498.5094850000005</v>
      </c>
      <c r="P42" s="5">
        <f t="shared" si="7"/>
        <v>1735.6830660000003</v>
      </c>
    </row>
    <row r="43" spans="1:16">
      <c r="A43" t="s">
        <v>169</v>
      </c>
      <c r="B43" t="s">
        <v>1850</v>
      </c>
      <c r="C43" t="s">
        <v>72</v>
      </c>
      <c r="D43" s="12" t="s">
        <v>1070</v>
      </c>
      <c r="E43" s="1">
        <f>VLOOKUP(A43,'ADM Data'!$A$2:$T$357,18,FALSE)</f>
        <v>2.9209040000000002</v>
      </c>
      <c r="F43" s="1">
        <f>VLOOKUP(A43,'ADM Data'!$A$2:$T$357,19,FALSE)</f>
        <v>16.711863999999998</v>
      </c>
      <c r="G43" s="1">
        <f>VLOOKUP(A43,'ADM Data'!$A$2:$T$357,20,FALSE)</f>
        <v>2.9322029999999999</v>
      </c>
      <c r="H43" s="1">
        <f t="shared" si="0"/>
        <v>22.564971</v>
      </c>
      <c r="I43" s="1">
        <f t="shared" si="1"/>
        <v>5064.9490198885769</v>
      </c>
      <c r="J43" s="1">
        <f t="shared" si="2"/>
        <v>21720.44134320601</v>
      </c>
      <c r="K43" s="6">
        <f t="shared" si="3"/>
        <v>2544.6875465871994</v>
      </c>
      <c r="L43" s="1">
        <f t="shared" si="4"/>
        <v>29330.077909681786</v>
      </c>
      <c r="M43" s="1">
        <f t="shared" si="8"/>
        <v>29330.077909681786</v>
      </c>
      <c r="N43" s="5">
        <f t="shared" si="5"/>
        <v>5064.9490198885769</v>
      </c>
      <c r="O43" s="5">
        <f t="shared" si="6"/>
        <v>21720.44134320601</v>
      </c>
      <c r="P43" s="5">
        <f t="shared" si="7"/>
        <v>2544.6875465871994</v>
      </c>
    </row>
    <row r="44" spans="1:16">
      <c r="A44" t="s">
        <v>171</v>
      </c>
      <c r="B44" t="s">
        <v>172</v>
      </c>
      <c r="C44" t="s">
        <v>173</v>
      </c>
      <c r="D44" s="12" t="s">
        <v>1070</v>
      </c>
      <c r="E44" s="1">
        <f>VLOOKUP(A44,'ADM Data'!$A$2:$T$357,18,FALSE)</f>
        <v>0</v>
      </c>
      <c r="F44" s="1">
        <f>VLOOKUP(A44,'ADM Data'!$A$2:$T$357,19,FALSE)</f>
        <v>0</v>
      </c>
      <c r="G44" s="1">
        <f>VLOOKUP(A44,'ADM Data'!$A$2:$T$357,20,FALSE)</f>
        <v>0</v>
      </c>
      <c r="H44" s="1">
        <f t="shared" si="0"/>
        <v>0</v>
      </c>
      <c r="I44" s="1">
        <f t="shared" si="1"/>
        <v>0</v>
      </c>
      <c r="J44" s="1">
        <f t="shared" si="2"/>
        <v>0</v>
      </c>
      <c r="K44" s="6">
        <f t="shared" si="3"/>
        <v>0</v>
      </c>
      <c r="L44" s="1">
        <f t="shared" si="4"/>
        <v>0</v>
      </c>
      <c r="M44" s="1">
        <f t="shared" si="8"/>
        <v>0</v>
      </c>
      <c r="N44" s="5">
        <f t="shared" si="5"/>
        <v>0</v>
      </c>
      <c r="O44" s="5">
        <f t="shared" si="6"/>
        <v>0</v>
      </c>
      <c r="P44" s="5">
        <f t="shared" si="7"/>
        <v>0</v>
      </c>
    </row>
    <row r="45" spans="1:16">
      <c r="A45" t="s">
        <v>174</v>
      </c>
      <c r="B45" t="s">
        <v>2898</v>
      </c>
      <c r="C45" t="s">
        <v>75</v>
      </c>
      <c r="D45" s="12" t="s">
        <v>1070</v>
      </c>
      <c r="E45" s="1">
        <f>VLOOKUP(A45,'ADM Data'!$A$2:$T$357,18,FALSE)</f>
        <v>0</v>
      </c>
      <c r="F45" s="1">
        <f>VLOOKUP(A45,'ADM Data'!$A$2:$T$357,19,FALSE)</f>
        <v>0</v>
      </c>
      <c r="G45" s="1">
        <f>VLOOKUP(A45,'ADM Data'!$A$2:$T$357,20,FALSE)</f>
        <v>0</v>
      </c>
      <c r="H45" s="1">
        <f t="shared" si="0"/>
        <v>0</v>
      </c>
      <c r="I45" s="1">
        <f t="shared" si="1"/>
        <v>0</v>
      </c>
      <c r="J45" s="1">
        <f t="shared" si="2"/>
        <v>0</v>
      </c>
      <c r="K45" s="6">
        <f t="shared" si="3"/>
        <v>0</v>
      </c>
      <c r="L45" s="1">
        <f t="shared" si="4"/>
        <v>0</v>
      </c>
      <c r="M45" s="1">
        <f t="shared" si="8"/>
        <v>0</v>
      </c>
      <c r="N45" s="5">
        <f t="shared" si="5"/>
        <v>0</v>
      </c>
      <c r="O45" s="5">
        <f t="shared" si="6"/>
        <v>0</v>
      </c>
      <c r="P45" s="5">
        <f t="shared" si="7"/>
        <v>0</v>
      </c>
    </row>
    <row r="46" spans="1:16">
      <c r="A46" t="s">
        <v>179</v>
      </c>
      <c r="B46" t="s">
        <v>180</v>
      </c>
      <c r="C46" t="s">
        <v>90</v>
      </c>
      <c r="D46" s="12" t="s">
        <v>1070</v>
      </c>
      <c r="E46" s="1">
        <f>VLOOKUP(A46,'ADM Data'!$A$2:$T$357,18,FALSE)</f>
        <v>0</v>
      </c>
      <c r="F46" s="1">
        <f>VLOOKUP(A46,'ADM Data'!$A$2:$T$357,19,FALSE)</f>
        <v>0</v>
      </c>
      <c r="G46" s="1">
        <f>VLOOKUP(A46,'ADM Data'!$A$2:$T$357,20,FALSE)</f>
        <v>0</v>
      </c>
      <c r="H46" s="1">
        <f t="shared" si="0"/>
        <v>0</v>
      </c>
      <c r="I46" s="1">
        <f t="shared" si="1"/>
        <v>0</v>
      </c>
      <c r="J46" s="1">
        <f t="shared" si="2"/>
        <v>0</v>
      </c>
      <c r="K46" s="6">
        <f t="shared" si="3"/>
        <v>0</v>
      </c>
      <c r="L46" s="1">
        <f t="shared" si="4"/>
        <v>0</v>
      </c>
      <c r="M46" s="1">
        <f t="shared" si="8"/>
        <v>0</v>
      </c>
      <c r="N46" s="5">
        <f t="shared" si="5"/>
        <v>0</v>
      </c>
      <c r="O46" s="5">
        <f t="shared" si="6"/>
        <v>0</v>
      </c>
      <c r="P46" s="5">
        <f t="shared" si="7"/>
        <v>0</v>
      </c>
    </row>
    <row r="47" spans="1:16">
      <c r="A47" t="s">
        <v>181</v>
      </c>
      <c r="B47" t="s">
        <v>2899</v>
      </c>
      <c r="C47" t="s">
        <v>93</v>
      </c>
      <c r="D47" s="12" t="s">
        <v>1070</v>
      </c>
      <c r="E47" s="1">
        <f>VLOOKUP(A47,'ADM Data'!$A$2:$T$357,18,FALSE)</f>
        <v>0</v>
      </c>
      <c r="F47" s="1">
        <f>VLOOKUP(A47,'ADM Data'!$A$2:$T$357,19,FALSE)</f>
        <v>0</v>
      </c>
      <c r="G47" s="1">
        <f>VLOOKUP(A47,'ADM Data'!$A$2:$T$357,20,FALSE)</f>
        <v>0</v>
      </c>
      <c r="H47" s="1">
        <f t="shared" si="0"/>
        <v>0</v>
      </c>
      <c r="I47" s="1">
        <f t="shared" si="1"/>
        <v>0</v>
      </c>
      <c r="J47" s="1">
        <f t="shared" si="2"/>
        <v>0</v>
      </c>
      <c r="K47" s="6">
        <f t="shared" si="3"/>
        <v>0</v>
      </c>
      <c r="L47" s="1">
        <f t="shared" si="4"/>
        <v>0</v>
      </c>
      <c r="M47" s="1">
        <f t="shared" si="8"/>
        <v>0</v>
      </c>
      <c r="N47" s="5">
        <f t="shared" si="5"/>
        <v>0</v>
      </c>
      <c r="O47" s="5">
        <f t="shared" si="6"/>
        <v>0</v>
      </c>
      <c r="P47" s="5">
        <f t="shared" si="7"/>
        <v>0</v>
      </c>
    </row>
    <row r="48" spans="1:16">
      <c r="A48" t="s">
        <v>183</v>
      </c>
      <c r="B48" t="s">
        <v>1854</v>
      </c>
      <c r="C48" t="s">
        <v>111</v>
      </c>
      <c r="D48" s="12" t="s">
        <v>1070</v>
      </c>
      <c r="E48" s="1">
        <f>VLOOKUP(A48,'ADM Data'!$A$2:$T$357,18,FALSE)</f>
        <v>0</v>
      </c>
      <c r="F48" s="1">
        <f>VLOOKUP(A48,'ADM Data'!$A$2:$T$357,19,FALSE)</f>
        <v>0</v>
      </c>
      <c r="G48" s="1">
        <f>VLOOKUP(A48,'ADM Data'!$A$2:$T$357,20,FALSE)</f>
        <v>0</v>
      </c>
      <c r="H48" s="1">
        <f t="shared" si="0"/>
        <v>0</v>
      </c>
      <c r="I48" s="1">
        <f t="shared" si="1"/>
        <v>0</v>
      </c>
      <c r="J48" s="1">
        <f t="shared" si="2"/>
        <v>0</v>
      </c>
      <c r="K48" s="6">
        <f t="shared" si="3"/>
        <v>0</v>
      </c>
      <c r="L48" s="1">
        <f t="shared" si="4"/>
        <v>0</v>
      </c>
      <c r="M48" s="1">
        <f t="shared" si="8"/>
        <v>0</v>
      </c>
      <c r="N48" s="5">
        <f t="shared" si="5"/>
        <v>0</v>
      </c>
      <c r="O48" s="5">
        <f t="shared" si="6"/>
        <v>0</v>
      </c>
      <c r="P48" s="5">
        <f t="shared" si="7"/>
        <v>0</v>
      </c>
    </row>
    <row r="49" spans="1:16">
      <c r="A49" t="s">
        <v>185</v>
      </c>
      <c r="B49" t="s">
        <v>2900</v>
      </c>
      <c r="C49" t="s">
        <v>72</v>
      </c>
      <c r="D49" s="12" t="s">
        <v>1070</v>
      </c>
      <c r="E49" s="1">
        <f>VLOOKUP(A49,'ADM Data'!$A$2:$T$357,18,FALSE)</f>
        <v>0</v>
      </c>
      <c r="F49" s="1">
        <f>VLOOKUP(A49,'ADM Data'!$A$2:$T$357,19,FALSE)</f>
        <v>0</v>
      </c>
      <c r="G49" s="1">
        <f>VLOOKUP(A49,'ADM Data'!$A$2:$T$357,20,FALSE)</f>
        <v>0</v>
      </c>
      <c r="H49" s="1">
        <f t="shared" si="0"/>
        <v>0</v>
      </c>
      <c r="I49" s="1">
        <f t="shared" si="1"/>
        <v>0</v>
      </c>
      <c r="J49" s="1">
        <f t="shared" si="2"/>
        <v>0</v>
      </c>
      <c r="K49" s="6">
        <f t="shared" si="3"/>
        <v>0</v>
      </c>
      <c r="L49" s="1">
        <f t="shared" si="4"/>
        <v>0</v>
      </c>
      <c r="M49" s="1">
        <f t="shared" si="8"/>
        <v>0</v>
      </c>
      <c r="N49" s="5">
        <f t="shared" si="5"/>
        <v>0</v>
      </c>
      <c r="O49" s="5">
        <f t="shared" si="6"/>
        <v>0</v>
      </c>
      <c r="P49" s="5">
        <f t="shared" si="7"/>
        <v>0</v>
      </c>
    </row>
    <row r="50" spans="1:16">
      <c r="A50" s="32" t="s">
        <v>187</v>
      </c>
      <c r="B50" t="s">
        <v>188</v>
      </c>
      <c r="C50" t="s">
        <v>108</v>
      </c>
      <c r="D50" s="12" t="s">
        <v>1070</v>
      </c>
      <c r="E50" s="1">
        <f>VLOOKUP(A50,'ADM Data'!$A$2:$T$357,18,FALSE)</f>
        <v>0</v>
      </c>
      <c r="F50" s="1">
        <f>VLOOKUP(A50,'ADM Data'!$A$2:$T$357,19,FALSE)</f>
        <v>1</v>
      </c>
      <c r="G50" s="1">
        <f>VLOOKUP(A50,'ADM Data'!$A$2:$T$357,20,FALSE)</f>
        <v>0</v>
      </c>
      <c r="H50" s="1">
        <f t="shared" si="0"/>
        <v>1</v>
      </c>
      <c r="I50" s="1">
        <f t="shared" si="1"/>
        <v>0</v>
      </c>
      <c r="J50" s="1">
        <f t="shared" si="2"/>
        <v>1299.7018970000001</v>
      </c>
      <c r="K50" s="6">
        <f t="shared" si="3"/>
        <v>0</v>
      </c>
      <c r="L50" s="1">
        <f t="shared" si="4"/>
        <v>1299.7018970000001</v>
      </c>
      <c r="M50" s="1">
        <f t="shared" si="8"/>
        <v>1299.7018970000001</v>
      </c>
      <c r="N50" s="5">
        <f t="shared" si="5"/>
        <v>0</v>
      </c>
      <c r="O50" s="5">
        <f t="shared" si="6"/>
        <v>1299.7018970000001</v>
      </c>
      <c r="P50" s="5">
        <f t="shared" si="7"/>
        <v>0</v>
      </c>
    </row>
    <row r="51" spans="1:16">
      <c r="A51" t="s">
        <v>191</v>
      </c>
      <c r="B51" t="s">
        <v>1856</v>
      </c>
      <c r="C51" t="s">
        <v>193</v>
      </c>
      <c r="D51" s="12" t="s">
        <v>1070</v>
      </c>
      <c r="E51" s="1">
        <f>VLOOKUP(A51,'ADM Data'!$A$2:$T$357,18,FALSE)</f>
        <v>0</v>
      </c>
      <c r="F51" s="1">
        <f>VLOOKUP(A51,'ADM Data'!$A$2:$T$357,19,FALSE)</f>
        <v>0</v>
      </c>
      <c r="G51" s="1">
        <f>VLOOKUP(A51,'ADM Data'!$A$2:$T$357,20,FALSE)</f>
        <v>0</v>
      </c>
      <c r="H51" s="1">
        <f t="shared" si="0"/>
        <v>0</v>
      </c>
      <c r="I51" s="1">
        <f t="shared" si="1"/>
        <v>0</v>
      </c>
      <c r="J51" s="1">
        <f t="shared" si="2"/>
        <v>0</v>
      </c>
      <c r="K51" s="6">
        <f t="shared" si="3"/>
        <v>0</v>
      </c>
      <c r="L51" s="1">
        <f t="shared" si="4"/>
        <v>0</v>
      </c>
      <c r="M51" s="1">
        <f t="shared" si="8"/>
        <v>0</v>
      </c>
      <c r="N51" s="5">
        <f t="shared" si="5"/>
        <v>0</v>
      </c>
      <c r="O51" s="5">
        <f t="shared" si="6"/>
        <v>0</v>
      </c>
      <c r="P51" s="5">
        <f t="shared" si="7"/>
        <v>0</v>
      </c>
    </row>
    <row r="52" spans="1:16">
      <c r="A52" t="s">
        <v>194</v>
      </c>
      <c r="B52" t="s">
        <v>195</v>
      </c>
      <c r="C52" t="s">
        <v>196</v>
      </c>
      <c r="D52" s="12" t="s">
        <v>1070</v>
      </c>
      <c r="E52" s="1">
        <f>VLOOKUP(A52,'ADM Data'!$A$2:$T$357,18,FALSE)</f>
        <v>0</v>
      </c>
      <c r="F52" s="1">
        <f>VLOOKUP(A52,'ADM Data'!$A$2:$T$357,19,FALSE)</f>
        <v>0</v>
      </c>
      <c r="G52" s="1">
        <f>VLOOKUP(A52,'ADM Data'!$A$2:$T$357,20,FALSE)</f>
        <v>0</v>
      </c>
      <c r="H52" s="1">
        <f t="shared" si="0"/>
        <v>0</v>
      </c>
      <c r="I52" s="1">
        <f t="shared" si="1"/>
        <v>0</v>
      </c>
      <c r="J52" s="1">
        <f t="shared" si="2"/>
        <v>0</v>
      </c>
      <c r="K52" s="6">
        <f t="shared" si="3"/>
        <v>0</v>
      </c>
      <c r="L52" s="1">
        <f t="shared" si="4"/>
        <v>0</v>
      </c>
      <c r="M52" s="1">
        <f t="shared" si="8"/>
        <v>0</v>
      </c>
      <c r="N52" s="5">
        <f t="shared" si="5"/>
        <v>0</v>
      </c>
      <c r="O52" s="5">
        <f t="shared" si="6"/>
        <v>0</v>
      </c>
      <c r="P52" s="5">
        <f t="shared" si="7"/>
        <v>0</v>
      </c>
    </row>
    <row r="53" spans="1:16">
      <c r="A53" t="s">
        <v>197</v>
      </c>
      <c r="B53" t="s">
        <v>1857</v>
      </c>
      <c r="C53" t="s">
        <v>93</v>
      </c>
      <c r="D53" s="12" t="s">
        <v>1070</v>
      </c>
      <c r="E53" s="1">
        <f>VLOOKUP(A53,'ADM Data'!$A$2:$T$357,18,FALSE)</f>
        <v>2</v>
      </c>
      <c r="F53" s="1">
        <f>VLOOKUP(A53,'ADM Data'!$A$2:$T$357,19,FALSE)</f>
        <v>9.2965119999999999</v>
      </c>
      <c r="G53" s="1">
        <f>VLOOKUP(A53,'ADM Data'!$A$2:$T$357,20,FALSE)</f>
        <v>0</v>
      </c>
      <c r="H53" s="1">
        <f t="shared" si="0"/>
        <v>11.296512</v>
      </c>
      <c r="I53" s="1">
        <f t="shared" si="1"/>
        <v>3468.0694880000001</v>
      </c>
      <c r="J53" s="1">
        <f t="shared" si="2"/>
        <v>12082.694281883265</v>
      </c>
      <c r="K53" s="6">
        <f t="shared" si="3"/>
        <v>0</v>
      </c>
      <c r="L53" s="1">
        <f t="shared" si="4"/>
        <v>15550.763769883266</v>
      </c>
      <c r="M53" s="1">
        <f t="shared" si="8"/>
        <v>15550.763769883266</v>
      </c>
      <c r="N53" s="5">
        <f t="shared" si="5"/>
        <v>3468.0694880000001</v>
      </c>
      <c r="O53" s="5">
        <f t="shared" si="6"/>
        <v>12082.694281883265</v>
      </c>
      <c r="P53" s="5">
        <f t="shared" si="7"/>
        <v>0</v>
      </c>
    </row>
    <row r="54" spans="1:16">
      <c r="A54" t="s">
        <v>199</v>
      </c>
      <c r="B54" t="s">
        <v>200</v>
      </c>
      <c r="C54" t="s">
        <v>93</v>
      </c>
      <c r="D54" s="12" t="s">
        <v>1070</v>
      </c>
      <c r="E54" s="1">
        <f>VLOOKUP(A54,'ADM Data'!$A$2:$T$357,18,FALSE)</f>
        <v>0</v>
      </c>
      <c r="F54" s="1">
        <f>VLOOKUP(A54,'ADM Data'!$A$2:$T$357,19,FALSE)</f>
        <v>2</v>
      </c>
      <c r="G54" s="1">
        <f>VLOOKUP(A54,'ADM Data'!$A$2:$T$357,20,FALSE)</f>
        <v>1</v>
      </c>
      <c r="H54" s="1">
        <f t="shared" si="0"/>
        <v>3</v>
      </c>
      <c r="I54" s="1">
        <f t="shared" si="1"/>
        <v>0</v>
      </c>
      <c r="J54" s="1">
        <f t="shared" si="2"/>
        <v>2599.4037940000003</v>
      </c>
      <c r="K54" s="6">
        <f t="shared" si="3"/>
        <v>867.84153300000014</v>
      </c>
      <c r="L54" s="1">
        <f t="shared" si="4"/>
        <v>3467.2453270000005</v>
      </c>
      <c r="M54" s="1">
        <f t="shared" si="8"/>
        <v>3467.2453270000005</v>
      </c>
      <c r="N54" s="5">
        <f t="shared" si="5"/>
        <v>0</v>
      </c>
      <c r="O54" s="5">
        <f t="shared" si="6"/>
        <v>2599.4037940000003</v>
      </c>
      <c r="P54" s="5">
        <f t="shared" si="7"/>
        <v>867.84153300000014</v>
      </c>
    </row>
    <row r="55" spans="1:16">
      <c r="A55" t="s">
        <v>201</v>
      </c>
      <c r="B55" t="s">
        <v>202</v>
      </c>
      <c r="C55" t="s">
        <v>93</v>
      </c>
      <c r="D55" s="12" t="s">
        <v>1070</v>
      </c>
      <c r="E55" s="1">
        <f>VLOOKUP(A55,'ADM Data'!$A$2:$T$357,18,FALSE)</f>
        <v>8</v>
      </c>
      <c r="F55" s="1">
        <f>VLOOKUP(A55,'ADM Data'!$A$2:$T$357,19,FALSE)</f>
        <v>23</v>
      </c>
      <c r="G55" s="1">
        <f>VLOOKUP(A55,'ADM Data'!$A$2:$T$357,20,FALSE)</f>
        <v>43.030675000000002</v>
      </c>
      <c r="H55" s="1">
        <f t="shared" si="0"/>
        <v>74.030675000000002</v>
      </c>
      <c r="I55" s="1">
        <f t="shared" si="1"/>
        <v>13872.277952</v>
      </c>
      <c r="J55" s="1">
        <f t="shared" si="2"/>
        <v>29893.143631000003</v>
      </c>
      <c r="K55" s="6">
        <f t="shared" si="3"/>
        <v>37343.806958024783</v>
      </c>
      <c r="L55" s="1">
        <f t="shared" si="4"/>
        <v>81109.228541024786</v>
      </c>
      <c r="M55" s="1">
        <f t="shared" si="8"/>
        <v>81109.228541024786</v>
      </c>
      <c r="N55" s="5">
        <f t="shared" si="5"/>
        <v>13872.277952</v>
      </c>
      <c r="O55" s="5">
        <f t="shared" si="6"/>
        <v>29893.143631000003</v>
      </c>
      <c r="P55" s="5">
        <f t="shared" si="7"/>
        <v>37343.806958024783</v>
      </c>
    </row>
    <row r="56" spans="1:16">
      <c r="A56" t="s">
        <v>203</v>
      </c>
      <c r="B56" t="s">
        <v>1858</v>
      </c>
      <c r="C56" t="s">
        <v>80</v>
      </c>
      <c r="D56" s="12" t="s">
        <v>1070</v>
      </c>
      <c r="E56" s="1">
        <f>VLOOKUP(A56,'ADM Data'!$A$2:$T$357,18,FALSE)</f>
        <v>0</v>
      </c>
      <c r="F56" s="1">
        <f>VLOOKUP(A56,'ADM Data'!$A$2:$T$357,19,FALSE)</f>
        <v>0</v>
      </c>
      <c r="G56" s="1">
        <f>VLOOKUP(A56,'ADM Data'!$A$2:$T$357,20,FALSE)</f>
        <v>0</v>
      </c>
      <c r="H56" s="1">
        <f t="shared" si="0"/>
        <v>0</v>
      </c>
      <c r="I56" s="1">
        <f t="shared" si="1"/>
        <v>0</v>
      </c>
      <c r="J56" s="1">
        <f t="shared" si="2"/>
        <v>0</v>
      </c>
      <c r="K56" s="6">
        <f t="shared" si="3"/>
        <v>0</v>
      </c>
      <c r="L56" s="1">
        <f t="shared" si="4"/>
        <v>0</v>
      </c>
      <c r="M56" s="1">
        <f t="shared" si="8"/>
        <v>0</v>
      </c>
      <c r="N56" s="5">
        <f t="shared" si="5"/>
        <v>0</v>
      </c>
      <c r="O56" s="5">
        <f t="shared" si="6"/>
        <v>0</v>
      </c>
      <c r="P56" s="5">
        <f t="shared" si="7"/>
        <v>0</v>
      </c>
    </row>
    <row r="57" spans="1:16">
      <c r="A57" t="s">
        <v>205</v>
      </c>
      <c r="B57" t="s">
        <v>1859</v>
      </c>
      <c r="C57" t="s">
        <v>68</v>
      </c>
      <c r="D57" s="12" t="s">
        <v>1070</v>
      </c>
      <c r="E57" s="1">
        <f>VLOOKUP(A57,'ADM Data'!$A$2:$T$357,18,FALSE)</f>
        <v>1</v>
      </c>
      <c r="F57" s="1">
        <f>VLOOKUP(A57,'ADM Data'!$A$2:$T$357,19,FALSE)</f>
        <v>2</v>
      </c>
      <c r="G57" s="1">
        <f>VLOOKUP(A57,'ADM Data'!$A$2:$T$357,20,FALSE)</f>
        <v>0</v>
      </c>
      <c r="H57" s="1">
        <f t="shared" si="0"/>
        <v>3</v>
      </c>
      <c r="I57" s="1">
        <f t="shared" si="1"/>
        <v>1734.034744</v>
      </c>
      <c r="J57" s="1">
        <f t="shared" si="2"/>
        <v>2599.4037940000003</v>
      </c>
      <c r="K57" s="6">
        <f t="shared" si="3"/>
        <v>0</v>
      </c>
      <c r="L57" s="1">
        <f t="shared" si="4"/>
        <v>4333.4385380000003</v>
      </c>
      <c r="M57" s="1">
        <f t="shared" si="8"/>
        <v>4333.4385380000003</v>
      </c>
      <c r="N57" s="5">
        <f t="shared" si="5"/>
        <v>1734.034744</v>
      </c>
      <c r="O57" s="5">
        <f t="shared" si="6"/>
        <v>2599.4037940000003</v>
      </c>
      <c r="P57" s="5">
        <f t="shared" si="7"/>
        <v>0</v>
      </c>
    </row>
    <row r="58" spans="1:16">
      <c r="A58" t="s">
        <v>207</v>
      </c>
      <c r="B58" t="s">
        <v>1860</v>
      </c>
      <c r="C58" t="s">
        <v>93</v>
      </c>
      <c r="D58" s="12" t="s">
        <v>1070</v>
      </c>
      <c r="E58" s="1">
        <f>VLOOKUP(A58,'ADM Data'!$A$2:$T$357,18,FALSE)</f>
        <v>56.265431999999997</v>
      </c>
      <c r="F58" s="1">
        <f>VLOOKUP(A58,'ADM Data'!$A$2:$T$357,19,FALSE)</f>
        <v>44.296297000000003</v>
      </c>
      <c r="G58" s="1">
        <f>VLOOKUP(A58,'ADM Data'!$A$2:$T$357,20,FALSE)</f>
        <v>12</v>
      </c>
      <c r="H58" s="1">
        <f t="shared" si="0"/>
        <v>112.561729</v>
      </c>
      <c r="I58" s="1">
        <f t="shared" si="1"/>
        <v>97566.213974169412</v>
      </c>
      <c r="J58" s="1">
        <f t="shared" si="2"/>
        <v>57571.981240975416</v>
      </c>
      <c r="K58" s="6">
        <f t="shared" si="3"/>
        <v>10414.098396000001</v>
      </c>
      <c r="L58" s="1">
        <f t="shared" si="4"/>
        <v>165552.29361114482</v>
      </c>
      <c r="M58" s="1">
        <f t="shared" si="8"/>
        <v>165552.29361114482</v>
      </c>
      <c r="N58" s="5">
        <f t="shared" si="5"/>
        <v>97566.213974169412</v>
      </c>
      <c r="O58" s="5">
        <f t="shared" si="6"/>
        <v>57571.981240975416</v>
      </c>
      <c r="P58" s="5">
        <f t="shared" si="7"/>
        <v>10414.098396000001</v>
      </c>
    </row>
    <row r="59" spans="1:16">
      <c r="A59" t="s">
        <v>209</v>
      </c>
      <c r="B59" t="s">
        <v>1861</v>
      </c>
      <c r="C59" t="s">
        <v>93</v>
      </c>
      <c r="D59" s="12" t="s">
        <v>1070</v>
      </c>
      <c r="E59" s="1">
        <f>VLOOKUP(A59,'ADM Data'!$A$2:$T$357,18,FALSE)</f>
        <v>13.080247</v>
      </c>
      <c r="F59" s="1">
        <f>VLOOKUP(A59,'ADM Data'!$A$2:$T$357,19,FALSE)</f>
        <v>47.716048999999998</v>
      </c>
      <c r="G59" s="1">
        <f>VLOOKUP(A59,'ADM Data'!$A$2:$T$357,20,FALSE)</f>
        <v>25.012346000000001</v>
      </c>
      <c r="H59" s="1">
        <f t="shared" si="0"/>
        <v>85.808641999999992</v>
      </c>
      <c r="I59" s="1">
        <f t="shared" si="1"/>
        <v>22681.60275810177</v>
      </c>
      <c r="J59" s="1">
        <f t="shared" si="2"/>
        <v>62016.639402644963</v>
      </c>
      <c r="K59" s="6">
        <f t="shared" si="3"/>
        <v>21706.752696566418</v>
      </c>
      <c r="L59" s="1">
        <f t="shared" si="4"/>
        <v>106404.99485731316</v>
      </c>
      <c r="M59" s="1">
        <f t="shared" si="8"/>
        <v>106404.99485731316</v>
      </c>
      <c r="N59" s="5">
        <f t="shared" si="5"/>
        <v>22681.60275810177</v>
      </c>
      <c r="O59" s="5">
        <f t="shared" si="6"/>
        <v>62016.639402644963</v>
      </c>
      <c r="P59" s="5">
        <f t="shared" si="7"/>
        <v>21706.752696566418</v>
      </c>
    </row>
    <row r="60" spans="1:16">
      <c r="A60" t="s">
        <v>211</v>
      </c>
      <c r="B60" t="s">
        <v>1862</v>
      </c>
      <c r="C60" t="s">
        <v>75</v>
      </c>
      <c r="D60" s="12" t="s">
        <v>1070</v>
      </c>
      <c r="E60" s="1">
        <f>VLOOKUP(A60,'ADM Data'!$A$2:$T$357,18,FALSE)</f>
        <v>0</v>
      </c>
      <c r="F60" s="1">
        <f>VLOOKUP(A60,'ADM Data'!$A$2:$T$357,19,FALSE)</f>
        <v>3</v>
      </c>
      <c r="G60" s="1">
        <f>VLOOKUP(A60,'ADM Data'!$A$2:$T$357,20,FALSE)</f>
        <v>0</v>
      </c>
      <c r="H60" s="1">
        <f t="shared" si="0"/>
        <v>3</v>
      </c>
      <c r="I60" s="1">
        <f t="shared" si="1"/>
        <v>0</v>
      </c>
      <c r="J60" s="1">
        <f t="shared" si="2"/>
        <v>3899.1056910000007</v>
      </c>
      <c r="K60" s="6">
        <f t="shared" si="3"/>
        <v>0</v>
      </c>
      <c r="L60" s="1">
        <f t="shared" si="4"/>
        <v>3899.1056910000007</v>
      </c>
      <c r="M60" s="1">
        <f t="shared" si="8"/>
        <v>3899.1056910000007</v>
      </c>
      <c r="N60" s="5">
        <f t="shared" si="5"/>
        <v>0</v>
      </c>
      <c r="O60" s="5">
        <f t="shared" si="6"/>
        <v>3899.1056910000007</v>
      </c>
      <c r="P60" s="5">
        <f t="shared" si="7"/>
        <v>0</v>
      </c>
    </row>
    <row r="61" spans="1:16">
      <c r="A61" t="s">
        <v>213</v>
      </c>
      <c r="B61" t="s">
        <v>1863</v>
      </c>
      <c r="C61" t="s">
        <v>72</v>
      </c>
      <c r="D61" s="12" t="s">
        <v>1070</v>
      </c>
      <c r="E61" s="1">
        <f>VLOOKUP(A61,'ADM Data'!$A$2:$T$357,18,FALSE)</f>
        <v>0</v>
      </c>
      <c r="F61" s="1">
        <f>VLOOKUP(A61,'ADM Data'!$A$2:$T$357,19,FALSE)</f>
        <v>0</v>
      </c>
      <c r="G61" s="1">
        <f>VLOOKUP(A61,'ADM Data'!$A$2:$T$357,20,FALSE)</f>
        <v>0</v>
      </c>
      <c r="H61" s="1">
        <f t="shared" si="0"/>
        <v>0</v>
      </c>
      <c r="I61" s="1">
        <f t="shared" si="1"/>
        <v>0</v>
      </c>
      <c r="J61" s="1">
        <f t="shared" si="2"/>
        <v>0</v>
      </c>
      <c r="K61" s="6">
        <f t="shared" si="3"/>
        <v>0</v>
      </c>
      <c r="L61" s="1">
        <f t="shared" si="4"/>
        <v>0</v>
      </c>
      <c r="M61" s="1">
        <f t="shared" si="8"/>
        <v>0</v>
      </c>
      <c r="N61" s="5">
        <f t="shared" si="5"/>
        <v>0</v>
      </c>
      <c r="O61" s="5">
        <f t="shared" si="6"/>
        <v>0</v>
      </c>
      <c r="P61" s="5">
        <f t="shared" si="7"/>
        <v>0</v>
      </c>
    </row>
    <row r="62" spans="1:16">
      <c r="A62" t="s">
        <v>215</v>
      </c>
      <c r="B62" t="s">
        <v>1864</v>
      </c>
      <c r="C62" t="s">
        <v>72</v>
      </c>
      <c r="D62" s="12" t="s">
        <v>1070</v>
      </c>
      <c r="E62" s="1">
        <f>VLOOKUP(A62,'ADM Data'!$A$2:$T$357,18,FALSE)</f>
        <v>0</v>
      </c>
      <c r="F62" s="1">
        <f>VLOOKUP(A62,'ADM Data'!$A$2:$T$357,19,FALSE)</f>
        <v>6.2690039999999998</v>
      </c>
      <c r="G62" s="1">
        <f>VLOOKUP(A62,'ADM Data'!$A$2:$T$357,20,FALSE)</f>
        <v>0</v>
      </c>
      <c r="H62" s="1">
        <f t="shared" si="0"/>
        <v>6.2690039999999998</v>
      </c>
      <c r="I62" s="1">
        <f t="shared" si="1"/>
        <v>0</v>
      </c>
      <c r="J62" s="1">
        <f t="shared" si="2"/>
        <v>8147.836391100589</v>
      </c>
      <c r="K62" s="6">
        <f t="shared" si="3"/>
        <v>0</v>
      </c>
      <c r="L62" s="1">
        <f t="shared" si="4"/>
        <v>8147.836391100589</v>
      </c>
      <c r="M62" s="1">
        <f t="shared" si="8"/>
        <v>8147.836391100589</v>
      </c>
      <c r="N62" s="5">
        <f t="shared" si="5"/>
        <v>0</v>
      </c>
      <c r="O62" s="5">
        <f t="shared" si="6"/>
        <v>8147.836391100589</v>
      </c>
      <c r="P62" s="5">
        <f t="shared" si="7"/>
        <v>0</v>
      </c>
    </row>
    <row r="63" spans="1:16">
      <c r="A63" t="s">
        <v>217</v>
      </c>
      <c r="B63" t="s">
        <v>1865</v>
      </c>
      <c r="C63" t="s">
        <v>68</v>
      </c>
      <c r="D63" s="12" t="s">
        <v>1070</v>
      </c>
      <c r="E63" s="1">
        <f>VLOOKUP(A63,'ADM Data'!$A$2:$T$357,18,FALSE)</f>
        <v>0</v>
      </c>
      <c r="F63" s="1">
        <f>VLOOKUP(A63,'ADM Data'!$A$2:$T$357,19,FALSE)</f>
        <v>1.388676</v>
      </c>
      <c r="G63" s="1">
        <f>VLOOKUP(A63,'ADM Data'!$A$2:$T$357,20,FALSE)</f>
        <v>3.3886759999999998</v>
      </c>
      <c r="H63" s="1">
        <f t="shared" si="0"/>
        <v>4.7773519999999996</v>
      </c>
      <c r="I63" s="1">
        <f t="shared" si="1"/>
        <v>0</v>
      </c>
      <c r="J63" s="1">
        <f t="shared" si="2"/>
        <v>1804.8648315183723</v>
      </c>
      <c r="K63" s="6">
        <f t="shared" si="3"/>
        <v>2940.8337746803081</v>
      </c>
      <c r="L63" s="1">
        <f t="shared" si="4"/>
        <v>4745.6986061986809</v>
      </c>
      <c r="M63" s="1">
        <f t="shared" si="8"/>
        <v>4745.6986061986809</v>
      </c>
      <c r="N63" s="5">
        <f t="shared" si="5"/>
        <v>0</v>
      </c>
      <c r="O63" s="5">
        <f t="shared" si="6"/>
        <v>1804.8648315183723</v>
      </c>
      <c r="P63" s="5">
        <f t="shared" si="7"/>
        <v>2940.8337746803081</v>
      </c>
    </row>
    <row r="64" spans="1:16">
      <c r="A64" t="s">
        <v>219</v>
      </c>
      <c r="B64" t="s">
        <v>1866</v>
      </c>
      <c r="C64" t="s">
        <v>80</v>
      </c>
      <c r="D64" s="12" t="s">
        <v>1070</v>
      </c>
      <c r="E64" s="1">
        <f>VLOOKUP(A64,'ADM Data'!$A$2:$T$357,18,FALSE)</f>
        <v>11.547613</v>
      </c>
      <c r="F64" s="1">
        <f>VLOOKUP(A64,'ADM Data'!$A$2:$T$357,19,FALSE)</f>
        <v>32.706403999999999</v>
      </c>
      <c r="G64" s="1">
        <f>VLOOKUP(A64,'ADM Data'!$A$2:$T$357,20,FALSE)</f>
        <v>10.355105</v>
      </c>
      <c r="H64" s="1">
        <f t="shared" si="0"/>
        <v>54.609121999999999</v>
      </c>
      <c r="I64" s="1">
        <f t="shared" si="1"/>
        <v>20023.962152266075</v>
      </c>
      <c r="J64" s="1">
        <f t="shared" si="2"/>
        <v>42508.575322848388</v>
      </c>
      <c r="K64" s="6">
        <f t="shared" si="3"/>
        <v>8986.5901975759662</v>
      </c>
      <c r="L64" s="1">
        <f t="shared" si="4"/>
        <v>71519.127672690433</v>
      </c>
      <c r="M64" s="1">
        <f t="shared" si="8"/>
        <v>71519.127672690433</v>
      </c>
      <c r="N64" s="5">
        <f t="shared" si="5"/>
        <v>20023.962152266075</v>
      </c>
      <c r="O64" s="5">
        <f t="shared" si="6"/>
        <v>42508.575322848388</v>
      </c>
      <c r="P64" s="5">
        <f t="shared" si="7"/>
        <v>8986.5901975759662</v>
      </c>
    </row>
    <row r="65" spans="1:16">
      <c r="A65" t="s">
        <v>221</v>
      </c>
      <c r="B65" t="s">
        <v>222</v>
      </c>
      <c r="C65" t="s">
        <v>68</v>
      </c>
      <c r="D65" s="12" t="s">
        <v>1070</v>
      </c>
      <c r="E65" s="1">
        <f>VLOOKUP(A65,'ADM Data'!$A$2:$T$357,18,FALSE)</f>
        <v>0</v>
      </c>
      <c r="F65" s="1">
        <f>VLOOKUP(A65,'ADM Data'!$A$2:$T$357,19,FALSE)</f>
        <v>0.96610200000000002</v>
      </c>
      <c r="G65" s="1">
        <f>VLOOKUP(A65,'ADM Data'!$A$2:$T$357,20,FALSE)</f>
        <v>0</v>
      </c>
      <c r="H65" s="1">
        <f t="shared" si="0"/>
        <v>0.96610200000000002</v>
      </c>
      <c r="I65" s="1">
        <f t="shared" si="1"/>
        <v>0</v>
      </c>
      <c r="J65" s="1">
        <f t="shared" si="2"/>
        <v>1255.6446020954943</v>
      </c>
      <c r="K65" s="6">
        <f t="shared" si="3"/>
        <v>0</v>
      </c>
      <c r="L65" s="1">
        <f t="shared" si="4"/>
        <v>1255.6446020954943</v>
      </c>
      <c r="M65" s="1">
        <f t="shared" si="8"/>
        <v>1255.6446020954943</v>
      </c>
      <c r="N65" s="5">
        <f t="shared" si="5"/>
        <v>0</v>
      </c>
      <c r="O65" s="5">
        <f t="shared" si="6"/>
        <v>1255.6446020954943</v>
      </c>
      <c r="P65" s="5">
        <f t="shared" si="7"/>
        <v>0</v>
      </c>
    </row>
    <row r="66" spans="1:16">
      <c r="A66" t="s">
        <v>223</v>
      </c>
      <c r="B66" t="s">
        <v>224</v>
      </c>
      <c r="C66" t="s">
        <v>108</v>
      </c>
      <c r="D66" s="12" t="s">
        <v>1070</v>
      </c>
      <c r="E66" s="1">
        <f>VLOOKUP(A66,'ADM Data'!$A$2:$T$357,18,FALSE)</f>
        <v>6.7231639999999997</v>
      </c>
      <c r="F66" s="1">
        <f>VLOOKUP(A66,'ADM Data'!$A$2:$T$357,19,FALSE)</f>
        <v>37.728814999999997</v>
      </c>
      <c r="G66" s="1">
        <f>VLOOKUP(A66,'ADM Data'!$A$2:$T$357,20,FALSE)</f>
        <v>3.8418079999999999</v>
      </c>
      <c r="H66" s="1">
        <f t="shared" si="0"/>
        <v>48.293786999999995</v>
      </c>
      <c r="I66" s="1">
        <f t="shared" si="1"/>
        <v>11658.199965610016</v>
      </c>
      <c r="J66" s="1">
        <f t="shared" si="2"/>
        <v>49036.212427062055</v>
      </c>
      <c r="K66" s="6">
        <f t="shared" si="3"/>
        <v>3334.0805442116643</v>
      </c>
      <c r="L66" s="1">
        <f t="shared" si="4"/>
        <v>64028.492936883733</v>
      </c>
      <c r="M66" s="1">
        <f t="shared" si="8"/>
        <v>64028.492936883733</v>
      </c>
      <c r="N66" s="5">
        <f t="shared" si="5"/>
        <v>11658.199965610016</v>
      </c>
      <c r="O66" s="5">
        <f t="shared" si="6"/>
        <v>49036.212427062055</v>
      </c>
      <c r="P66" s="5">
        <f t="shared" si="7"/>
        <v>3334.0805442116643</v>
      </c>
    </row>
    <row r="67" spans="1:16">
      <c r="A67" t="s">
        <v>225</v>
      </c>
      <c r="B67" t="s">
        <v>1867</v>
      </c>
      <c r="C67" t="s">
        <v>80</v>
      </c>
      <c r="D67" s="12" t="s">
        <v>1070</v>
      </c>
      <c r="E67" s="1">
        <f>VLOOKUP(A67,'ADM Data'!$A$2:$T$357,18,FALSE)</f>
        <v>0</v>
      </c>
      <c r="F67" s="1">
        <f>VLOOKUP(A67,'ADM Data'!$A$2:$T$357,19,FALSE)</f>
        <v>0</v>
      </c>
      <c r="G67" s="1">
        <f>VLOOKUP(A67,'ADM Data'!$A$2:$T$357,20,FALSE)</f>
        <v>0</v>
      </c>
      <c r="H67" s="1">
        <f t="shared" si="0"/>
        <v>0</v>
      </c>
      <c r="I67" s="1">
        <f t="shared" si="1"/>
        <v>0</v>
      </c>
      <c r="J67" s="1">
        <f t="shared" si="2"/>
        <v>0</v>
      </c>
      <c r="K67" s="6">
        <f t="shared" si="3"/>
        <v>0</v>
      </c>
      <c r="L67" s="1">
        <f t="shared" si="4"/>
        <v>0</v>
      </c>
      <c r="M67" s="1">
        <f t="shared" si="8"/>
        <v>0</v>
      </c>
      <c r="N67" s="5">
        <f t="shared" si="5"/>
        <v>0</v>
      </c>
      <c r="O67" s="5">
        <f t="shared" si="6"/>
        <v>0</v>
      </c>
      <c r="P67" s="5">
        <f t="shared" si="7"/>
        <v>0</v>
      </c>
    </row>
    <row r="68" spans="1:16">
      <c r="A68" t="s">
        <v>227</v>
      </c>
      <c r="B68" t="s">
        <v>228</v>
      </c>
      <c r="C68" t="s">
        <v>93</v>
      </c>
      <c r="D68" s="12" t="s">
        <v>1070</v>
      </c>
      <c r="E68" s="1">
        <f>VLOOKUP(A68,'ADM Data'!$A$2:$T$357,18,FALSE)</f>
        <v>38.747129999999999</v>
      </c>
      <c r="F68" s="1">
        <f>VLOOKUP(A68,'ADM Data'!$A$2:$T$357,19,FALSE)</f>
        <v>124.568967</v>
      </c>
      <c r="G68" s="1">
        <f>VLOOKUP(A68,'ADM Data'!$A$2:$T$357,20,FALSE)</f>
        <v>44.436781000000003</v>
      </c>
      <c r="H68" s="1">
        <f t="shared" si="0"/>
        <v>207.75287800000001</v>
      </c>
      <c r="I68" s="1">
        <f t="shared" si="1"/>
        <v>67188.869650284716</v>
      </c>
      <c r="J68" s="1">
        <f t="shared" si="2"/>
        <v>161902.52271723043</v>
      </c>
      <c r="K68" s="6">
        <f t="shared" si="3"/>
        <v>38564.084144625282</v>
      </c>
      <c r="L68" s="1">
        <f t="shared" si="4"/>
        <v>267655.47651214042</v>
      </c>
      <c r="M68" s="1">
        <f t="shared" si="8"/>
        <v>267655.47651214042</v>
      </c>
      <c r="N68" s="5">
        <f t="shared" si="5"/>
        <v>67188.869650284716</v>
      </c>
      <c r="O68" s="5">
        <f t="shared" si="6"/>
        <v>161902.52271723043</v>
      </c>
      <c r="P68" s="5">
        <f t="shared" si="7"/>
        <v>38564.084144625282</v>
      </c>
    </row>
    <row r="69" spans="1:16">
      <c r="A69" t="s">
        <v>231</v>
      </c>
      <c r="B69" t="s">
        <v>232</v>
      </c>
      <c r="C69" t="s">
        <v>93</v>
      </c>
      <c r="D69" s="12" t="s">
        <v>1070</v>
      </c>
      <c r="E69" s="1">
        <f>VLOOKUP(A69,'ADM Data'!$A$2:$T$357,18,FALSE)</f>
        <v>0</v>
      </c>
      <c r="F69" s="1">
        <f>VLOOKUP(A69,'ADM Data'!$A$2:$T$357,19,FALSE)</f>
        <v>0</v>
      </c>
      <c r="G69" s="1">
        <f>VLOOKUP(A69,'ADM Data'!$A$2:$T$357,20,FALSE)</f>
        <v>0</v>
      </c>
      <c r="H69" s="1">
        <f t="shared" ref="H69:H132" si="9">E69+F69+G69</f>
        <v>0</v>
      </c>
      <c r="I69" s="1">
        <f t="shared" ref="I69:I132" si="10">E69*$E$2*$L$1</f>
        <v>0</v>
      </c>
      <c r="J69" s="1">
        <f t="shared" ref="J69:J132" si="11">F69*$F$2*$L$1</f>
        <v>0</v>
      </c>
      <c r="K69" s="6">
        <f t="shared" ref="K69:K132" si="12">G69*$G$2*$L$1</f>
        <v>0</v>
      </c>
      <c r="L69" s="1">
        <f t="shared" ref="L69:L132" si="13">I69+J69+K69</f>
        <v>0</v>
      </c>
      <c r="M69" s="1">
        <f t="shared" si="8"/>
        <v>0</v>
      </c>
      <c r="N69" s="5">
        <f t="shared" ref="N69:N132" si="14">IF(D69="E",0,I69)</f>
        <v>0</v>
      </c>
      <c r="O69" s="5">
        <f t="shared" ref="O69:O132" si="15">IF(D69="E",0,J69)</f>
        <v>0</v>
      </c>
      <c r="P69" s="5">
        <f t="shared" ref="P69:P132" si="16">IF(D69="E",0,K69)</f>
        <v>0</v>
      </c>
    </row>
    <row r="70" spans="1:16">
      <c r="A70" t="s">
        <v>233</v>
      </c>
      <c r="B70" t="s">
        <v>234</v>
      </c>
      <c r="C70" t="s">
        <v>80</v>
      </c>
      <c r="D70" s="12" t="s">
        <v>1070</v>
      </c>
      <c r="E70" s="1">
        <f>VLOOKUP(A70,'ADM Data'!$A$2:$T$357,18,FALSE)</f>
        <v>0</v>
      </c>
      <c r="F70" s="1">
        <f>VLOOKUP(A70,'ADM Data'!$A$2:$T$357,19,FALSE)</f>
        <v>0</v>
      </c>
      <c r="G70" s="1">
        <f>VLOOKUP(A70,'ADM Data'!$A$2:$T$357,20,FALSE)</f>
        <v>0</v>
      </c>
      <c r="H70" s="1">
        <f t="shared" si="9"/>
        <v>0</v>
      </c>
      <c r="I70" s="1">
        <f t="shared" si="10"/>
        <v>0</v>
      </c>
      <c r="J70" s="1">
        <f t="shared" si="11"/>
        <v>0</v>
      </c>
      <c r="K70" s="6">
        <f t="shared" si="12"/>
        <v>0</v>
      </c>
      <c r="L70" s="1">
        <f t="shared" si="13"/>
        <v>0</v>
      </c>
      <c r="M70" s="1">
        <f t="shared" ref="M70:M133" si="17">IF(D70="E",L70,L70)</f>
        <v>0</v>
      </c>
      <c r="N70" s="5">
        <f t="shared" si="14"/>
        <v>0</v>
      </c>
      <c r="O70" s="5">
        <f t="shared" si="15"/>
        <v>0</v>
      </c>
      <c r="P70" s="5">
        <f t="shared" si="16"/>
        <v>0</v>
      </c>
    </row>
    <row r="71" spans="1:16">
      <c r="A71" t="s">
        <v>235</v>
      </c>
      <c r="B71" t="s">
        <v>1868</v>
      </c>
      <c r="C71" t="s">
        <v>93</v>
      </c>
      <c r="D71" s="12" t="s">
        <v>1070</v>
      </c>
      <c r="E71" s="1">
        <f>VLOOKUP(A71,'ADM Data'!$A$2:$T$357,18,FALSE)</f>
        <v>6.0606E-2</v>
      </c>
      <c r="F71" s="1">
        <f>VLOOKUP(A71,'ADM Data'!$A$2:$T$357,19,FALSE)</f>
        <v>31.436364000000001</v>
      </c>
      <c r="G71" s="1">
        <f>VLOOKUP(A71,'ADM Data'!$A$2:$T$357,20,FALSE)</f>
        <v>1</v>
      </c>
      <c r="H71" s="1">
        <f t="shared" si="9"/>
        <v>32.496970000000005</v>
      </c>
      <c r="I71" s="1">
        <f t="shared" si="10"/>
        <v>105.09290969486401</v>
      </c>
      <c r="J71" s="1">
        <f t="shared" si="11"/>
        <v>40857.901925582519</v>
      </c>
      <c r="K71" s="6">
        <f t="shared" si="12"/>
        <v>867.84153300000014</v>
      </c>
      <c r="L71" s="1">
        <f t="shared" si="13"/>
        <v>41830.836368277385</v>
      </c>
      <c r="M71" s="1">
        <f t="shared" si="17"/>
        <v>41830.836368277385</v>
      </c>
      <c r="N71" s="5">
        <f t="shared" si="14"/>
        <v>105.09290969486401</v>
      </c>
      <c r="O71" s="5">
        <f t="shared" si="15"/>
        <v>40857.901925582519</v>
      </c>
      <c r="P71" s="5">
        <f t="shared" si="16"/>
        <v>867.84153300000014</v>
      </c>
    </row>
    <row r="72" spans="1:16">
      <c r="A72" t="s">
        <v>237</v>
      </c>
      <c r="B72" t="s">
        <v>1869</v>
      </c>
      <c r="C72" t="s">
        <v>239</v>
      </c>
      <c r="D72" s="12" t="s">
        <v>1070</v>
      </c>
      <c r="E72" s="1">
        <f>VLOOKUP(A72,'ADM Data'!$A$2:$T$357,18,FALSE)</f>
        <v>1</v>
      </c>
      <c r="F72" s="1">
        <f>VLOOKUP(A72,'ADM Data'!$A$2:$T$357,19,FALSE)</f>
        <v>1</v>
      </c>
      <c r="G72" s="1">
        <f>VLOOKUP(A72,'ADM Data'!$A$2:$T$357,20,FALSE)</f>
        <v>0</v>
      </c>
      <c r="H72" s="1">
        <f t="shared" si="9"/>
        <v>2</v>
      </c>
      <c r="I72" s="1">
        <f t="shared" si="10"/>
        <v>1734.034744</v>
      </c>
      <c r="J72" s="1">
        <f t="shared" si="11"/>
        <v>1299.7018970000001</v>
      </c>
      <c r="K72" s="6">
        <f t="shared" si="12"/>
        <v>0</v>
      </c>
      <c r="L72" s="1">
        <f t="shared" si="13"/>
        <v>3033.7366410000004</v>
      </c>
      <c r="M72" s="1">
        <f t="shared" si="17"/>
        <v>3033.7366410000004</v>
      </c>
      <c r="N72" s="5">
        <f t="shared" si="14"/>
        <v>1734.034744</v>
      </c>
      <c r="O72" s="5">
        <f t="shared" si="15"/>
        <v>1299.7018970000001</v>
      </c>
      <c r="P72" s="5">
        <f t="shared" si="16"/>
        <v>0</v>
      </c>
    </row>
    <row r="73" spans="1:16">
      <c r="A73" t="s">
        <v>240</v>
      </c>
      <c r="B73" t="s">
        <v>1870</v>
      </c>
      <c r="C73" t="s">
        <v>68</v>
      </c>
      <c r="D73" s="12" t="s">
        <v>1070</v>
      </c>
      <c r="E73" s="1">
        <f>VLOOKUP(A73,'ADM Data'!$A$2:$T$357,18,FALSE)</f>
        <v>2</v>
      </c>
      <c r="F73" s="1">
        <f>VLOOKUP(A73,'ADM Data'!$A$2:$T$357,19,FALSE)</f>
        <v>0</v>
      </c>
      <c r="G73" s="1">
        <f>VLOOKUP(A73,'ADM Data'!$A$2:$T$357,20,FALSE)</f>
        <v>0</v>
      </c>
      <c r="H73" s="1">
        <f t="shared" si="9"/>
        <v>2</v>
      </c>
      <c r="I73" s="1">
        <f t="shared" si="10"/>
        <v>3468.0694880000001</v>
      </c>
      <c r="J73" s="1">
        <f t="shared" si="11"/>
        <v>0</v>
      </c>
      <c r="K73" s="6">
        <f t="shared" si="12"/>
        <v>0</v>
      </c>
      <c r="L73" s="1">
        <f t="shared" si="13"/>
        <v>3468.0694880000001</v>
      </c>
      <c r="M73" s="1">
        <f t="shared" si="17"/>
        <v>3468.0694880000001</v>
      </c>
      <c r="N73" s="5">
        <f t="shared" si="14"/>
        <v>3468.0694880000001</v>
      </c>
      <c r="O73" s="5">
        <f t="shared" si="15"/>
        <v>0</v>
      </c>
      <c r="P73" s="5">
        <f t="shared" si="16"/>
        <v>0</v>
      </c>
    </row>
    <row r="74" spans="1:16">
      <c r="A74" t="s">
        <v>242</v>
      </c>
      <c r="B74" t="s">
        <v>1871</v>
      </c>
      <c r="C74" t="s">
        <v>93</v>
      </c>
      <c r="D74" s="12" t="s">
        <v>1070</v>
      </c>
      <c r="E74" s="1">
        <f>VLOOKUP(A74,'ADM Data'!$A$2:$T$357,18,FALSE)</f>
        <v>37.531908999999999</v>
      </c>
      <c r="F74" s="1">
        <f>VLOOKUP(A74,'ADM Data'!$A$2:$T$357,19,FALSE)</f>
        <v>146.467827</v>
      </c>
      <c r="G74" s="1">
        <f>VLOOKUP(A74,'ADM Data'!$A$2:$T$357,20,FALSE)</f>
        <v>15.950616999999999</v>
      </c>
      <c r="H74" s="1">
        <f t="shared" si="9"/>
        <v>199.95035299999998</v>
      </c>
      <c r="I74" s="1">
        <f t="shared" si="10"/>
        <v>65081.634214646299</v>
      </c>
      <c r="J74" s="1">
        <f t="shared" si="11"/>
        <v>190364.51260136784</v>
      </c>
      <c r="K74" s="6">
        <f t="shared" si="12"/>
        <v>13842.607909575861</v>
      </c>
      <c r="L74" s="1">
        <f t="shared" si="13"/>
        <v>269288.75472559</v>
      </c>
      <c r="M74" s="1">
        <f t="shared" si="17"/>
        <v>269288.75472559</v>
      </c>
      <c r="N74" s="5">
        <f t="shared" si="14"/>
        <v>65081.634214646299</v>
      </c>
      <c r="O74" s="5">
        <f t="shared" si="15"/>
        <v>190364.51260136784</v>
      </c>
      <c r="P74" s="5">
        <f t="shared" si="16"/>
        <v>13842.607909575861</v>
      </c>
    </row>
    <row r="75" spans="1:16">
      <c r="A75" t="s">
        <v>244</v>
      </c>
      <c r="B75" t="s">
        <v>1872</v>
      </c>
      <c r="C75" t="s">
        <v>75</v>
      </c>
      <c r="D75" s="12" t="s">
        <v>1070</v>
      </c>
      <c r="E75" s="1">
        <f>VLOOKUP(A75,'ADM Data'!$A$2:$T$357,18,FALSE)</f>
        <v>0</v>
      </c>
      <c r="F75" s="1">
        <f>VLOOKUP(A75,'ADM Data'!$A$2:$T$357,19,FALSE)</f>
        <v>1.067901</v>
      </c>
      <c r="G75" s="1">
        <f>VLOOKUP(A75,'ADM Data'!$A$2:$T$357,20,FALSE)</f>
        <v>0</v>
      </c>
      <c r="H75" s="1">
        <f t="shared" si="9"/>
        <v>1.067901</v>
      </c>
      <c r="I75" s="1">
        <f t="shared" si="10"/>
        <v>0</v>
      </c>
      <c r="J75" s="1">
        <f t="shared" si="11"/>
        <v>1387.9529555081972</v>
      </c>
      <c r="K75" s="6">
        <f t="shared" si="12"/>
        <v>0</v>
      </c>
      <c r="L75" s="1">
        <f t="shared" si="13"/>
        <v>1387.9529555081972</v>
      </c>
      <c r="M75" s="1">
        <f t="shared" si="17"/>
        <v>1387.9529555081972</v>
      </c>
      <c r="N75" s="5">
        <f t="shared" si="14"/>
        <v>0</v>
      </c>
      <c r="O75" s="5">
        <f t="shared" si="15"/>
        <v>1387.9529555081972</v>
      </c>
      <c r="P75" s="5">
        <f t="shared" si="16"/>
        <v>0</v>
      </c>
    </row>
    <row r="76" spans="1:16">
      <c r="A76" t="s">
        <v>246</v>
      </c>
      <c r="B76" t="s">
        <v>1873</v>
      </c>
      <c r="C76" t="s">
        <v>108</v>
      </c>
      <c r="D76" s="12" t="s">
        <v>1070</v>
      </c>
      <c r="E76" s="1">
        <f>VLOOKUP(A76,'ADM Data'!$A$2:$T$357,18,FALSE)</f>
        <v>4</v>
      </c>
      <c r="F76" s="1">
        <f>VLOOKUP(A76,'ADM Data'!$A$2:$T$357,19,FALSE)</f>
        <v>40.409357</v>
      </c>
      <c r="G76" s="1">
        <f>VLOOKUP(A76,'ADM Data'!$A$2:$T$357,20,FALSE)</f>
        <v>4</v>
      </c>
      <c r="H76" s="1">
        <f t="shared" si="9"/>
        <v>48.409357</v>
      </c>
      <c r="I76" s="1">
        <f t="shared" si="10"/>
        <v>6936.1389760000002</v>
      </c>
      <c r="J76" s="1">
        <f t="shared" si="11"/>
        <v>52520.117949450236</v>
      </c>
      <c r="K76" s="6">
        <f t="shared" si="12"/>
        <v>3471.3661320000006</v>
      </c>
      <c r="L76" s="1">
        <f t="shared" si="13"/>
        <v>62927.623057450241</v>
      </c>
      <c r="M76" s="1">
        <f t="shared" si="17"/>
        <v>62927.623057450241</v>
      </c>
      <c r="N76" s="5">
        <f t="shared" si="14"/>
        <v>6936.1389760000002</v>
      </c>
      <c r="O76" s="5">
        <f t="shared" si="15"/>
        <v>52520.117949450236</v>
      </c>
      <c r="P76" s="5">
        <f t="shared" si="16"/>
        <v>3471.3661320000006</v>
      </c>
    </row>
    <row r="77" spans="1:16">
      <c r="A77" t="s">
        <v>248</v>
      </c>
      <c r="B77" t="s">
        <v>1874</v>
      </c>
      <c r="C77" t="s">
        <v>80</v>
      </c>
      <c r="D77" s="12" t="s">
        <v>1070</v>
      </c>
      <c r="E77" s="1">
        <f>VLOOKUP(A77,'ADM Data'!$A$2:$T$357,18,FALSE)</f>
        <v>0</v>
      </c>
      <c r="F77" s="1">
        <f>VLOOKUP(A77,'ADM Data'!$A$2:$T$357,19,FALSE)</f>
        <v>0</v>
      </c>
      <c r="G77" s="1">
        <f>VLOOKUP(A77,'ADM Data'!$A$2:$T$357,20,FALSE)</f>
        <v>1</v>
      </c>
      <c r="H77" s="1">
        <f t="shared" si="9"/>
        <v>1</v>
      </c>
      <c r="I77" s="1">
        <f t="shared" si="10"/>
        <v>0</v>
      </c>
      <c r="J77" s="1">
        <f t="shared" si="11"/>
        <v>0</v>
      </c>
      <c r="K77" s="6">
        <f t="shared" si="12"/>
        <v>867.84153300000014</v>
      </c>
      <c r="L77" s="1">
        <f t="shared" si="13"/>
        <v>867.84153300000014</v>
      </c>
      <c r="M77" s="1">
        <f t="shared" si="17"/>
        <v>867.84153300000014</v>
      </c>
      <c r="N77" s="5">
        <f t="shared" si="14"/>
        <v>0</v>
      </c>
      <c r="O77" s="5">
        <f t="shared" si="15"/>
        <v>0</v>
      </c>
      <c r="P77" s="5">
        <f t="shared" si="16"/>
        <v>867.84153300000014</v>
      </c>
    </row>
    <row r="78" spans="1:16">
      <c r="A78" t="s">
        <v>250</v>
      </c>
      <c r="B78" t="s">
        <v>1875</v>
      </c>
      <c r="C78" t="s">
        <v>93</v>
      </c>
      <c r="D78" s="12" t="s">
        <v>1070</v>
      </c>
      <c r="E78" s="1">
        <f>VLOOKUP(A78,'ADM Data'!$A$2:$T$357,18,FALSE)</f>
        <v>0</v>
      </c>
      <c r="F78" s="1">
        <f>VLOOKUP(A78,'ADM Data'!$A$2:$T$357,19,FALSE)</f>
        <v>30.934601000000001</v>
      </c>
      <c r="G78" s="1">
        <f>VLOOKUP(A78,'ADM Data'!$A$2:$T$357,20,FALSE)</f>
        <v>5.9662920000000002</v>
      </c>
      <c r="H78" s="1">
        <f t="shared" si="9"/>
        <v>36.900893000000003</v>
      </c>
      <c r="I78" s="1">
        <f t="shared" si="10"/>
        <v>0</v>
      </c>
      <c r="J78" s="1">
        <f t="shared" si="11"/>
        <v>40205.759602638107</v>
      </c>
      <c r="K78" s="6">
        <f t="shared" si="12"/>
        <v>5177.7959956056375</v>
      </c>
      <c r="L78" s="1">
        <f t="shared" si="13"/>
        <v>45383.555598243744</v>
      </c>
      <c r="M78" s="1">
        <f t="shared" si="17"/>
        <v>45383.555598243744</v>
      </c>
      <c r="N78" s="5">
        <f t="shared" si="14"/>
        <v>0</v>
      </c>
      <c r="O78" s="5">
        <f t="shared" si="15"/>
        <v>40205.759602638107</v>
      </c>
      <c r="P78" s="5">
        <f t="shared" si="16"/>
        <v>5177.7959956056375</v>
      </c>
    </row>
    <row r="79" spans="1:16">
      <c r="A79" t="s">
        <v>252</v>
      </c>
      <c r="B79" t="s">
        <v>253</v>
      </c>
      <c r="C79" t="s">
        <v>125</v>
      </c>
      <c r="D79" s="12" t="s">
        <v>1070</v>
      </c>
      <c r="E79" s="1">
        <f>VLOOKUP(A79,'ADM Data'!$A$2:$T$357,18,FALSE)</f>
        <v>0</v>
      </c>
      <c r="F79" s="1">
        <f>VLOOKUP(A79,'ADM Data'!$A$2:$T$357,19,FALSE)</f>
        <v>19.139534999999999</v>
      </c>
      <c r="G79" s="1">
        <f>VLOOKUP(A79,'ADM Data'!$A$2:$T$357,20,FALSE)</f>
        <v>8</v>
      </c>
      <c r="H79" s="1">
        <f t="shared" si="9"/>
        <v>27.139534999999999</v>
      </c>
      <c r="I79" s="1">
        <f t="shared" si="10"/>
        <v>0</v>
      </c>
      <c r="J79" s="1">
        <f t="shared" si="11"/>
        <v>24875.689947197898</v>
      </c>
      <c r="K79" s="6">
        <f t="shared" si="12"/>
        <v>6942.7322640000011</v>
      </c>
      <c r="L79" s="1">
        <f t="shared" si="13"/>
        <v>31818.4222111979</v>
      </c>
      <c r="M79" s="1">
        <f t="shared" si="17"/>
        <v>31818.4222111979</v>
      </c>
      <c r="N79" s="5">
        <f t="shared" si="14"/>
        <v>0</v>
      </c>
      <c r="O79" s="5">
        <f t="shared" si="15"/>
        <v>24875.689947197898</v>
      </c>
      <c r="P79" s="5">
        <f t="shared" si="16"/>
        <v>6942.7322640000011</v>
      </c>
    </row>
    <row r="80" spans="1:16">
      <c r="A80" t="s">
        <v>254</v>
      </c>
      <c r="B80" t="s">
        <v>1876</v>
      </c>
      <c r="C80" t="s">
        <v>98</v>
      </c>
      <c r="D80" s="12" t="s">
        <v>1070</v>
      </c>
      <c r="E80" s="1">
        <f>VLOOKUP(A80,'ADM Data'!$A$2:$T$357,18,FALSE)</f>
        <v>0</v>
      </c>
      <c r="F80" s="1">
        <f>VLOOKUP(A80,'ADM Data'!$A$2:$T$357,19,FALSE)</f>
        <v>1.75</v>
      </c>
      <c r="G80" s="1">
        <f>VLOOKUP(A80,'ADM Data'!$A$2:$T$357,20,FALSE)</f>
        <v>0</v>
      </c>
      <c r="H80" s="1">
        <f t="shared" si="9"/>
        <v>1.75</v>
      </c>
      <c r="I80" s="1">
        <f t="shared" si="10"/>
        <v>0</v>
      </c>
      <c r="J80" s="1">
        <f t="shared" si="11"/>
        <v>2274.4783197500005</v>
      </c>
      <c r="K80" s="6">
        <f t="shared" si="12"/>
        <v>0</v>
      </c>
      <c r="L80" s="1">
        <f t="shared" si="13"/>
        <v>2274.4783197500005</v>
      </c>
      <c r="M80" s="1">
        <f t="shared" si="17"/>
        <v>2274.4783197500005</v>
      </c>
      <c r="N80" s="5">
        <f t="shared" si="14"/>
        <v>0</v>
      </c>
      <c r="O80" s="5">
        <f t="shared" si="15"/>
        <v>2274.4783197500005</v>
      </c>
      <c r="P80" s="5">
        <f t="shared" si="16"/>
        <v>0</v>
      </c>
    </row>
    <row r="81" spans="1:16">
      <c r="A81" t="s">
        <v>256</v>
      </c>
      <c r="B81" t="s">
        <v>257</v>
      </c>
      <c r="C81" t="s">
        <v>258</v>
      </c>
      <c r="D81" s="12" t="s">
        <v>1070</v>
      </c>
      <c r="E81" s="1">
        <f>VLOOKUP(A81,'ADM Data'!$A$2:$T$357,18,FALSE)</f>
        <v>0</v>
      </c>
      <c r="F81" s="1">
        <f>VLOOKUP(A81,'ADM Data'!$A$2:$T$357,19,FALSE)</f>
        <v>0</v>
      </c>
      <c r="G81" s="1">
        <f>VLOOKUP(A81,'ADM Data'!$A$2:$T$357,20,FALSE)</f>
        <v>0</v>
      </c>
      <c r="H81" s="1">
        <f t="shared" si="9"/>
        <v>0</v>
      </c>
      <c r="I81" s="1">
        <f t="shared" si="10"/>
        <v>0</v>
      </c>
      <c r="J81" s="1">
        <f t="shared" si="11"/>
        <v>0</v>
      </c>
      <c r="K81" s="6">
        <f t="shared" si="12"/>
        <v>0</v>
      </c>
      <c r="L81" s="1">
        <f t="shared" si="13"/>
        <v>0</v>
      </c>
      <c r="M81" s="1">
        <f t="shared" si="17"/>
        <v>0</v>
      </c>
      <c r="N81" s="5">
        <f t="shared" si="14"/>
        <v>0</v>
      </c>
      <c r="O81" s="5">
        <f t="shared" si="15"/>
        <v>0</v>
      </c>
      <c r="P81" s="5">
        <f t="shared" si="16"/>
        <v>0</v>
      </c>
    </row>
    <row r="82" spans="1:16">
      <c r="A82" t="s">
        <v>259</v>
      </c>
      <c r="B82" t="s">
        <v>260</v>
      </c>
      <c r="C82" t="s">
        <v>80</v>
      </c>
      <c r="D82" s="12" t="s">
        <v>1070</v>
      </c>
      <c r="E82" s="1">
        <f>VLOOKUP(A82,'ADM Data'!$A$2:$T$357,18,FALSE)</f>
        <v>0</v>
      </c>
      <c r="F82" s="1">
        <f>VLOOKUP(A82,'ADM Data'!$A$2:$T$357,19,FALSE)</f>
        <v>0</v>
      </c>
      <c r="G82" s="1">
        <f>VLOOKUP(A82,'ADM Data'!$A$2:$T$357,20,FALSE)</f>
        <v>0</v>
      </c>
      <c r="H82" s="1">
        <f t="shared" si="9"/>
        <v>0</v>
      </c>
      <c r="I82" s="1">
        <f t="shared" si="10"/>
        <v>0</v>
      </c>
      <c r="J82" s="1">
        <f t="shared" si="11"/>
        <v>0</v>
      </c>
      <c r="K82" s="6">
        <f t="shared" si="12"/>
        <v>0</v>
      </c>
      <c r="L82" s="1">
        <f t="shared" si="13"/>
        <v>0</v>
      </c>
      <c r="M82" s="1">
        <f t="shared" si="17"/>
        <v>0</v>
      </c>
      <c r="N82" s="5">
        <f t="shared" si="14"/>
        <v>0</v>
      </c>
      <c r="O82" s="5">
        <f t="shared" si="15"/>
        <v>0</v>
      </c>
      <c r="P82" s="5">
        <f t="shared" si="16"/>
        <v>0</v>
      </c>
    </row>
    <row r="83" spans="1:16">
      <c r="A83" t="s">
        <v>261</v>
      </c>
      <c r="B83" t="s">
        <v>262</v>
      </c>
      <c r="C83" t="s">
        <v>93</v>
      </c>
      <c r="D83" s="12" t="s">
        <v>1070</v>
      </c>
      <c r="E83" s="1">
        <f>VLOOKUP(A83,'ADM Data'!$A$2:$T$357,18,FALSE)</f>
        <v>21.113420999999999</v>
      </c>
      <c r="F83" s="1">
        <f>VLOOKUP(A83,'ADM Data'!$A$2:$T$357,19,FALSE)</f>
        <v>83.663707000000002</v>
      </c>
      <c r="G83" s="1">
        <f>VLOOKUP(A83,'ADM Data'!$A$2:$T$357,20,FALSE)</f>
        <v>13.7577</v>
      </c>
      <c r="H83" s="1">
        <f t="shared" si="9"/>
        <v>118.534828</v>
      </c>
      <c r="I83" s="1">
        <f t="shared" si="10"/>
        <v>36611.405578699225</v>
      </c>
      <c r="J83" s="1">
        <f t="shared" si="11"/>
        <v>108737.8786979522</v>
      </c>
      <c r="K83" s="6">
        <f t="shared" si="12"/>
        <v>11939.5034585541</v>
      </c>
      <c r="L83" s="1">
        <f t="shared" si="13"/>
        <v>157288.78773520552</v>
      </c>
      <c r="M83" s="1">
        <f t="shared" si="17"/>
        <v>157288.78773520552</v>
      </c>
      <c r="N83" s="5">
        <f t="shared" si="14"/>
        <v>36611.405578699225</v>
      </c>
      <c r="O83" s="5">
        <f t="shared" si="15"/>
        <v>108737.8786979522</v>
      </c>
      <c r="P83" s="5">
        <f t="shared" si="16"/>
        <v>11939.5034585541</v>
      </c>
    </row>
    <row r="84" spans="1:16">
      <c r="A84" t="s">
        <v>263</v>
      </c>
      <c r="B84" t="s">
        <v>264</v>
      </c>
      <c r="C84" t="s">
        <v>93</v>
      </c>
      <c r="D84" s="12" t="s">
        <v>1070</v>
      </c>
      <c r="E84" s="1">
        <f>VLOOKUP(A84,'ADM Data'!$A$2:$T$357,18,FALSE)</f>
        <v>5.9371070000000001</v>
      </c>
      <c r="F84" s="1">
        <f>VLOOKUP(A84,'ADM Data'!$A$2:$T$357,19,FALSE)</f>
        <v>0</v>
      </c>
      <c r="G84" s="1">
        <f>VLOOKUP(A84,'ADM Data'!$A$2:$T$357,20,FALSE)</f>
        <v>1</v>
      </c>
      <c r="H84" s="1">
        <f t="shared" si="9"/>
        <v>6.9371070000000001</v>
      </c>
      <c r="I84" s="1">
        <f t="shared" si="10"/>
        <v>10295.149816845609</v>
      </c>
      <c r="J84" s="1">
        <f t="shared" si="11"/>
        <v>0</v>
      </c>
      <c r="K84" s="6">
        <f t="shared" si="12"/>
        <v>867.84153300000014</v>
      </c>
      <c r="L84" s="1">
        <f t="shared" si="13"/>
        <v>11162.99134984561</v>
      </c>
      <c r="M84" s="1">
        <f t="shared" si="17"/>
        <v>11162.99134984561</v>
      </c>
      <c r="N84" s="5">
        <f t="shared" si="14"/>
        <v>10295.149816845609</v>
      </c>
      <c r="O84" s="5">
        <f t="shared" si="15"/>
        <v>0</v>
      </c>
      <c r="P84" s="5">
        <f t="shared" si="16"/>
        <v>867.84153300000014</v>
      </c>
    </row>
    <row r="85" spans="1:16">
      <c r="A85" t="s">
        <v>265</v>
      </c>
      <c r="B85" t="s">
        <v>1877</v>
      </c>
      <c r="C85" t="s">
        <v>93</v>
      </c>
      <c r="D85" s="12" t="s">
        <v>1070</v>
      </c>
      <c r="E85" s="1">
        <f>VLOOKUP(A85,'ADM Data'!$A$2:$T$357,18,FALSE)</f>
        <v>40.521073000000001</v>
      </c>
      <c r="F85" s="1">
        <f>VLOOKUP(A85,'ADM Data'!$A$2:$T$357,19,FALSE)</f>
        <v>38.397756999999999</v>
      </c>
      <c r="G85" s="1">
        <f>VLOOKUP(A85,'ADM Data'!$A$2:$T$357,20,FALSE)</f>
        <v>4.9480519999999997</v>
      </c>
      <c r="H85" s="1">
        <f t="shared" si="9"/>
        <v>83.866882000000004</v>
      </c>
      <c r="I85" s="1">
        <f t="shared" si="10"/>
        <v>70264.948446160313</v>
      </c>
      <c r="J85" s="1">
        <f t="shared" si="11"/>
        <v>49905.637613445033</v>
      </c>
      <c r="K85" s="6">
        <f t="shared" si="12"/>
        <v>4294.1250330437169</v>
      </c>
      <c r="L85" s="1">
        <f t="shared" si="13"/>
        <v>124464.71109264907</v>
      </c>
      <c r="M85" s="1">
        <f t="shared" si="17"/>
        <v>124464.71109264907</v>
      </c>
      <c r="N85" s="5">
        <f t="shared" si="14"/>
        <v>70264.948446160313</v>
      </c>
      <c r="O85" s="5">
        <f t="shared" si="15"/>
        <v>49905.637613445033</v>
      </c>
      <c r="P85" s="5">
        <f t="shared" si="16"/>
        <v>4294.1250330437169</v>
      </c>
    </row>
    <row r="86" spans="1:16">
      <c r="A86" t="s">
        <v>267</v>
      </c>
      <c r="B86" t="s">
        <v>1878</v>
      </c>
      <c r="C86" t="s">
        <v>72</v>
      </c>
      <c r="D86" s="12" t="s">
        <v>1070</v>
      </c>
      <c r="E86" s="1">
        <f>VLOOKUP(A86,'ADM Data'!$A$2:$T$357,18,FALSE)</f>
        <v>0</v>
      </c>
      <c r="F86" s="1">
        <f>VLOOKUP(A86,'ADM Data'!$A$2:$T$357,19,FALSE)</f>
        <v>0</v>
      </c>
      <c r="G86" s="1">
        <f>VLOOKUP(A86,'ADM Data'!$A$2:$T$357,20,FALSE)</f>
        <v>0</v>
      </c>
      <c r="H86" s="1">
        <f t="shared" si="9"/>
        <v>0</v>
      </c>
      <c r="I86" s="1">
        <f t="shared" si="10"/>
        <v>0</v>
      </c>
      <c r="J86" s="1">
        <f t="shared" si="11"/>
        <v>0</v>
      </c>
      <c r="K86" s="6">
        <f t="shared" si="12"/>
        <v>0</v>
      </c>
      <c r="L86" s="1">
        <f t="shared" si="13"/>
        <v>0</v>
      </c>
      <c r="M86" s="1">
        <f t="shared" si="17"/>
        <v>0</v>
      </c>
      <c r="N86" s="5">
        <f t="shared" si="14"/>
        <v>0</v>
      </c>
      <c r="O86" s="5">
        <f t="shared" si="15"/>
        <v>0</v>
      </c>
      <c r="P86" s="5">
        <f t="shared" si="16"/>
        <v>0</v>
      </c>
    </row>
    <row r="87" spans="1:16">
      <c r="A87" t="s">
        <v>269</v>
      </c>
      <c r="B87" t="s">
        <v>1879</v>
      </c>
      <c r="C87" t="s">
        <v>80</v>
      </c>
      <c r="D87" s="12" t="s">
        <v>1070</v>
      </c>
      <c r="E87" s="1">
        <f>VLOOKUP(A87,'ADM Data'!$A$2:$T$357,18,FALSE)</f>
        <v>0</v>
      </c>
      <c r="F87" s="1">
        <f>VLOOKUP(A87,'ADM Data'!$A$2:$T$357,19,FALSE)</f>
        <v>0</v>
      </c>
      <c r="G87" s="1">
        <f>VLOOKUP(A87,'ADM Data'!$A$2:$T$357,20,FALSE)</f>
        <v>0</v>
      </c>
      <c r="H87" s="1">
        <f t="shared" si="9"/>
        <v>0</v>
      </c>
      <c r="I87" s="1">
        <f t="shared" si="10"/>
        <v>0</v>
      </c>
      <c r="J87" s="1">
        <f t="shared" si="11"/>
        <v>0</v>
      </c>
      <c r="K87" s="6">
        <f t="shared" si="12"/>
        <v>0</v>
      </c>
      <c r="L87" s="1">
        <f t="shared" si="13"/>
        <v>0</v>
      </c>
      <c r="M87" s="1">
        <f t="shared" si="17"/>
        <v>0</v>
      </c>
      <c r="N87" s="5">
        <f t="shared" si="14"/>
        <v>0</v>
      </c>
      <c r="O87" s="5">
        <f t="shared" si="15"/>
        <v>0</v>
      </c>
      <c r="P87" s="5">
        <f t="shared" si="16"/>
        <v>0</v>
      </c>
    </row>
    <row r="88" spans="1:16">
      <c r="A88" t="s">
        <v>271</v>
      </c>
      <c r="B88" t="s">
        <v>272</v>
      </c>
      <c r="C88" t="s">
        <v>93</v>
      </c>
      <c r="D88" s="12" t="s">
        <v>1070</v>
      </c>
      <c r="E88" s="1">
        <f>VLOOKUP(A88,'ADM Data'!$A$2:$T$357,18,FALSE)</f>
        <v>16.740110999999999</v>
      </c>
      <c r="F88" s="1">
        <f>VLOOKUP(A88,'ADM Data'!$A$2:$T$357,19,FALSE)</f>
        <v>53.841800999999997</v>
      </c>
      <c r="G88" s="1">
        <f>VLOOKUP(A88,'ADM Data'!$A$2:$T$357,20,FALSE)</f>
        <v>14.661015000000001</v>
      </c>
      <c r="H88" s="1">
        <f t="shared" si="9"/>
        <v>85.242926999999995</v>
      </c>
      <c r="I88" s="1">
        <f t="shared" si="10"/>
        <v>29027.934092416584</v>
      </c>
      <c r="J88" s="1">
        <f t="shared" si="11"/>
        <v>69978.290897596497</v>
      </c>
      <c r="K88" s="6">
        <f t="shared" si="12"/>
        <v>12723.437732935998</v>
      </c>
      <c r="L88" s="1">
        <f t="shared" si="13"/>
        <v>111729.66272294908</v>
      </c>
      <c r="M88" s="1">
        <f t="shared" si="17"/>
        <v>111729.66272294908</v>
      </c>
      <c r="N88" s="5">
        <f t="shared" si="14"/>
        <v>29027.934092416584</v>
      </c>
      <c r="O88" s="5">
        <f t="shared" si="15"/>
        <v>69978.290897596497</v>
      </c>
      <c r="P88" s="5">
        <f t="shared" si="16"/>
        <v>12723.437732935998</v>
      </c>
    </row>
    <row r="89" spans="1:16">
      <c r="A89" t="s">
        <v>273</v>
      </c>
      <c r="B89" t="s">
        <v>274</v>
      </c>
      <c r="C89" t="s">
        <v>68</v>
      </c>
      <c r="D89" s="12" t="s">
        <v>1070</v>
      </c>
      <c r="E89" s="1">
        <f>VLOOKUP(A89,'ADM Data'!$A$2:$T$357,18,FALSE)</f>
        <v>0</v>
      </c>
      <c r="F89" s="1">
        <f>VLOOKUP(A89,'ADM Data'!$A$2:$T$357,19,FALSE)</f>
        <v>0</v>
      </c>
      <c r="G89" s="1">
        <f>VLOOKUP(A89,'ADM Data'!$A$2:$T$357,20,FALSE)</f>
        <v>0</v>
      </c>
      <c r="H89" s="1">
        <f t="shared" si="9"/>
        <v>0</v>
      </c>
      <c r="I89" s="1">
        <f t="shared" si="10"/>
        <v>0</v>
      </c>
      <c r="J89" s="1">
        <f t="shared" si="11"/>
        <v>0</v>
      </c>
      <c r="K89" s="6">
        <f t="shared" si="12"/>
        <v>0</v>
      </c>
      <c r="L89" s="1">
        <f t="shared" si="13"/>
        <v>0</v>
      </c>
      <c r="M89" s="1">
        <f t="shared" si="17"/>
        <v>0</v>
      </c>
      <c r="N89" s="5">
        <f t="shared" si="14"/>
        <v>0</v>
      </c>
      <c r="O89" s="5">
        <f t="shared" si="15"/>
        <v>0</v>
      </c>
      <c r="P89" s="5">
        <f t="shared" si="16"/>
        <v>0</v>
      </c>
    </row>
    <row r="90" spans="1:16">
      <c r="A90" t="s">
        <v>276</v>
      </c>
      <c r="B90" t="s">
        <v>1880</v>
      </c>
      <c r="C90" t="s">
        <v>278</v>
      </c>
      <c r="D90" s="12" t="s">
        <v>1070</v>
      </c>
      <c r="E90" s="1">
        <f>VLOOKUP(A90,'ADM Data'!$A$2:$T$357,18,FALSE)</f>
        <v>0</v>
      </c>
      <c r="F90" s="1">
        <f>VLOOKUP(A90,'ADM Data'!$A$2:$T$357,19,FALSE)</f>
        <v>1.982558</v>
      </c>
      <c r="G90" s="1">
        <f>VLOOKUP(A90,'ADM Data'!$A$2:$T$357,20,FALSE)</f>
        <v>0</v>
      </c>
      <c r="H90" s="1">
        <f t="shared" si="9"/>
        <v>1.982558</v>
      </c>
      <c r="I90" s="1">
        <f t="shared" si="10"/>
        <v>0</v>
      </c>
      <c r="J90" s="1">
        <f t="shared" si="11"/>
        <v>2576.7343935125264</v>
      </c>
      <c r="K90" s="6">
        <f t="shared" si="12"/>
        <v>0</v>
      </c>
      <c r="L90" s="1">
        <f t="shared" si="13"/>
        <v>2576.7343935125264</v>
      </c>
      <c r="M90" s="1">
        <f t="shared" si="17"/>
        <v>2576.7343935125264</v>
      </c>
      <c r="N90" s="5">
        <f t="shared" si="14"/>
        <v>0</v>
      </c>
      <c r="O90" s="5">
        <f t="shared" si="15"/>
        <v>2576.7343935125264</v>
      </c>
      <c r="P90" s="5">
        <f t="shared" si="16"/>
        <v>0</v>
      </c>
    </row>
    <row r="91" spans="1:16">
      <c r="A91" t="s">
        <v>279</v>
      </c>
      <c r="B91" t="s">
        <v>1881</v>
      </c>
      <c r="C91" t="s">
        <v>80</v>
      </c>
      <c r="D91" s="12" t="s">
        <v>1070</v>
      </c>
      <c r="E91" s="1">
        <f>VLOOKUP(A91,'ADM Data'!$A$2:$T$357,18,FALSE)</f>
        <v>1</v>
      </c>
      <c r="F91" s="1">
        <f>VLOOKUP(A91,'ADM Data'!$A$2:$T$357,19,FALSE)</f>
        <v>7</v>
      </c>
      <c r="G91" s="1">
        <f>VLOOKUP(A91,'ADM Data'!$A$2:$T$357,20,FALSE)</f>
        <v>1.036144</v>
      </c>
      <c r="H91" s="1">
        <f t="shared" si="9"/>
        <v>9.0361440000000002</v>
      </c>
      <c r="I91" s="1">
        <f t="shared" si="10"/>
        <v>1734.034744</v>
      </c>
      <c r="J91" s="1">
        <f t="shared" si="11"/>
        <v>9097.9132790000021</v>
      </c>
      <c r="K91" s="6">
        <f t="shared" si="12"/>
        <v>899.20879736875213</v>
      </c>
      <c r="L91" s="1">
        <f t="shared" si="13"/>
        <v>11731.156820368755</v>
      </c>
      <c r="M91" s="1">
        <f t="shared" si="17"/>
        <v>11731.156820368755</v>
      </c>
      <c r="N91" s="5">
        <f t="shared" si="14"/>
        <v>1734.034744</v>
      </c>
      <c r="O91" s="5">
        <f t="shared" si="15"/>
        <v>9097.9132790000021</v>
      </c>
      <c r="P91" s="5">
        <f t="shared" si="16"/>
        <v>899.20879736875213</v>
      </c>
    </row>
    <row r="92" spans="1:16">
      <c r="A92" t="s">
        <v>282</v>
      </c>
      <c r="B92" t="s">
        <v>1882</v>
      </c>
      <c r="C92" t="s">
        <v>93</v>
      </c>
      <c r="D92" s="12" t="s">
        <v>1070</v>
      </c>
      <c r="E92" s="1">
        <f>VLOOKUP(A92,'ADM Data'!$A$2:$T$357,18,FALSE)</f>
        <v>11.590833999999999</v>
      </c>
      <c r="F92" s="1">
        <f>VLOOKUP(A92,'ADM Data'!$A$2:$T$357,19,FALSE)</f>
        <v>99.779612</v>
      </c>
      <c r="G92" s="1">
        <f>VLOOKUP(A92,'ADM Data'!$A$2:$T$357,20,FALSE)</f>
        <v>49.609613000000003</v>
      </c>
      <c r="H92" s="1">
        <f t="shared" si="9"/>
        <v>160.98005900000001</v>
      </c>
      <c r="I92" s="1">
        <f t="shared" si="10"/>
        <v>20098.908867936494</v>
      </c>
      <c r="J92" s="1">
        <f t="shared" si="11"/>
        <v>129683.75099832399</v>
      </c>
      <c r="K92" s="6">
        <f t="shared" si="12"/>
        <v>43053.282597456739</v>
      </c>
      <c r="L92" s="1">
        <f t="shared" si="13"/>
        <v>192835.94246371722</v>
      </c>
      <c r="M92" s="1">
        <f t="shared" si="17"/>
        <v>192835.94246371722</v>
      </c>
      <c r="N92" s="5">
        <f t="shared" si="14"/>
        <v>20098.908867936494</v>
      </c>
      <c r="O92" s="5">
        <f t="shared" si="15"/>
        <v>129683.75099832399</v>
      </c>
      <c r="P92" s="5">
        <f t="shared" si="16"/>
        <v>43053.282597456739</v>
      </c>
    </row>
    <row r="93" spans="1:16">
      <c r="A93" t="s">
        <v>284</v>
      </c>
      <c r="B93" t="s">
        <v>285</v>
      </c>
      <c r="C93" t="s">
        <v>230</v>
      </c>
      <c r="D93" s="12" t="s">
        <v>1070</v>
      </c>
      <c r="E93" s="1">
        <f>VLOOKUP(A93,'ADM Data'!$A$2:$T$357,18,FALSE)</f>
        <v>0</v>
      </c>
      <c r="F93" s="1">
        <f>VLOOKUP(A93,'ADM Data'!$A$2:$T$357,19,FALSE)</f>
        <v>1</v>
      </c>
      <c r="G93" s="1">
        <f>VLOOKUP(A93,'ADM Data'!$A$2:$T$357,20,FALSE)</f>
        <v>0</v>
      </c>
      <c r="H93" s="1">
        <f t="shared" si="9"/>
        <v>1</v>
      </c>
      <c r="I93" s="1">
        <f t="shared" si="10"/>
        <v>0</v>
      </c>
      <c r="J93" s="1">
        <f t="shared" si="11"/>
        <v>1299.7018970000001</v>
      </c>
      <c r="K93" s="6">
        <f t="shared" si="12"/>
        <v>0</v>
      </c>
      <c r="L93" s="1">
        <f t="shared" si="13"/>
        <v>1299.7018970000001</v>
      </c>
      <c r="M93" s="1">
        <f t="shared" si="17"/>
        <v>1299.7018970000001</v>
      </c>
      <c r="N93" s="5">
        <f t="shared" si="14"/>
        <v>0</v>
      </c>
      <c r="O93" s="5">
        <f t="shared" si="15"/>
        <v>1299.7018970000001</v>
      </c>
      <c r="P93" s="5">
        <f t="shared" si="16"/>
        <v>0</v>
      </c>
    </row>
    <row r="94" spans="1:16">
      <c r="A94" t="s">
        <v>286</v>
      </c>
      <c r="B94" t="s">
        <v>1883</v>
      </c>
      <c r="C94" t="s">
        <v>72</v>
      </c>
      <c r="D94" s="12" t="s">
        <v>1070</v>
      </c>
      <c r="E94" s="1">
        <f>VLOOKUP(A94,'ADM Data'!$A$2:$T$357,18,FALSE)</f>
        <v>0</v>
      </c>
      <c r="F94" s="1">
        <f>VLOOKUP(A94,'ADM Data'!$A$2:$T$357,19,FALSE)</f>
        <v>3</v>
      </c>
      <c r="G94" s="1">
        <f>VLOOKUP(A94,'ADM Data'!$A$2:$T$357,20,FALSE)</f>
        <v>1</v>
      </c>
      <c r="H94" s="1">
        <f t="shared" si="9"/>
        <v>4</v>
      </c>
      <c r="I94" s="1">
        <f t="shared" si="10"/>
        <v>0</v>
      </c>
      <c r="J94" s="1">
        <f t="shared" si="11"/>
        <v>3899.1056910000007</v>
      </c>
      <c r="K94" s="6">
        <f t="shared" si="12"/>
        <v>867.84153300000014</v>
      </c>
      <c r="L94" s="1">
        <f t="shared" si="13"/>
        <v>4766.9472240000005</v>
      </c>
      <c r="M94" s="1">
        <f t="shared" si="17"/>
        <v>4766.9472240000005</v>
      </c>
      <c r="N94" s="5">
        <f t="shared" si="14"/>
        <v>0</v>
      </c>
      <c r="O94" s="5">
        <f t="shared" si="15"/>
        <v>3899.1056910000007</v>
      </c>
      <c r="P94" s="5">
        <f t="shared" si="16"/>
        <v>867.84153300000014</v>
      </c>
    </row>
    <row r="95" spans="1:16">
      <c r="A95" t="s">
        <v>288</v>
      </c>
      <c r="B95" t="s">
        <v>1884</v>
      </c>
      <c r="C95" t="s">
        <v>93</v>
      </c>
      <c r="D95" s="12" t="s">
        <v>1070</v>
      </c>
      <c r="E95" s="1">
        <f>VLOOKUP(A95,'ADM Data'!$A$2:$T$357,18,FALSE)</f>
        <v>55.526452999999997</v>
      </c>
      <c r="F95" s="1">
        <f>VLOOKUP(A95,'ADM Data'!$A$2:$T$357,19,FALSE)</f>
        <v>153.612122</v>
      </c>
      <c r="G95" s="1">
        <f>VLOOKUP(A95,'ADM Data'!$A$2:$T$357,20,FALSE)</f>
        <v>7</v>
      </c>
      <c r="H95" s="1">
        <f t="shared" si="9"/>
        <v>216.138575</v>
      </c>
      <c r="I95" s="1">
        <f t="shared" si="10"/>
        <v>96284.798713083044</v>
      </c>
      <c r="J95" s="1">
        <f t="shared" si="11"/>
        <v>199649.96636559546</v>
      </c>
      <c r="K95" s="6">
        <f t="shared" si="12"/>
        <v>6074.8907310000013</v>
      </c>
      <c r="L95" s="1">
        <f t="shared" si="13"/>
        <v>302009.65580967849</v>
      </c>
      <c r="M95" s="1">
        <f t="shared" si="17"/>
        <v>302009.65580967849</v>
      </c>
      <c r="N95" s="5">
        <f t="shared" si="14"/>
        <v>96284.798713083044</v>
      </c>
      <c r="O95" s="5">
        <f t="shared" si="15"/>
        <v>199649.96636559546</v>
      </c>
      <c r="P95" s="5">
        <f t="shared" si="16"/>
        <v>6074.8907310000013</v>
      </c>
    </row>
    <row r="96" spans="1:16">
      <c r="A96" t="s">
        <v>290</v>
      </c>
      <c r="B96" t="s">
        <v>291</v>
      </c>
      <c r="C96" t="s">
        <v>68</v>
      </c>
      <c r="D96" s="12" t="s">
        <v>1070</v>
      </c>
      <c r="E96" s="1">
        <f>VLOOKUP(A96,'ADM Data'!$A$2:$T$357,18,FALSE)</f>
        <v>0</v>
      </c>
      <c r="F96" s="1">
        <f>VLOOKUP(A96,'ADM Data'!$A$2:$T$357,19,FALSE)</f>
        <v>0</v>
      </c>
      <c r="G96" s="1">
        <f>VLOOKUP(A96,'ADM Data'!$A$2:$T$357,20,FALSE)</f>
        <v>0</v>
      </c>
      <c r="H96" s="1">
        <f t="shared" si="9"/>
        <v>0</v>
      </c>
      <c r="I96" s="1">
        <f t="shared" si="10"/>
        <v>0</v>
      </c>
      <c r="J96" s="1">
        <f t="shared" si="11"/>
        <v>0</v>
      </c>
      <c r="K96" s="6">
        <f t="shared" si="12"/>
        <v>0</v>
      </c>
      <c r="L96" s="1">
        <f t="shared" si="13"/>
        <v>0</v>
      </c>
      <c r="M96" s="1">
        <f t="shared" si="17"/>
        <v>0</v>
      </c>
      <c r="N96" s="5">
        <f t="shared" si="14"/>
        <v>0</v>
      </c>
      <c r="O96" s="5">
        <f t="shared" si="15"/>
        <v>0</v>
      </c>
      <c r="P96" s="5">
        <f t="shared" si="16"/>
        <v>0</v>
      </c>
    </row>
    <row r="97" spans="1:16">
      <c r="A97" t="s">
        <v>292</v>
      </c>
      <c r="B97" t="s">
        <v>293</v>
      </c>
      <c r="C97" t="s">
        <v>72</v>
      </c>
      <c r="D97" s="12" t="s">
        <v>1070</v>
      </c>
      <c r="E97" s="1">
        <f>VLOOKUP(A97,'ADM Data'!$A$2:$T$357,18,FALSE)</f>
        <v>0</v>
      </c>
      <c r="F97" s="1">
        <f>VLOOKUP(A97,'ADM Data'!$A$2:$T$357,19,FALSE)</f>
        <v>0</v>
      </c>
      <c r="G97" s="1">
        <f>VLOOKUP(A97,'ADM Data'!$A$2:$T$357,20,FALSE)</f>
        <v>0</v>
      </c>
      <c r="H97" s="1">
        <f t="shared" si="9"/>
        <v>0</v>
      </c>
      <c r="I97" s="1">
        <f t="shared" si="10"/>
        <v>0</v>
      </c>
      <c r="J97" s="1">
        <f t="shared" si="11"/>
        <v>0</v>
      </c>
      <c r="K97" s="6">
        <f t="shared" si="12"/>
        <v>0</v>
      </c>
      <c r="L97" s="1">
        <f t="shared" si="13"/>
        <v>0</v>
      </c>
      <c r="M97" s="1">
        <f t="shared" si="17"/>
        <v>0</v>
      </c>
      <c r="N97" s="5">
        <f t="shared" si="14"/>
        <v>0</v>
      </c>
      <c r="O97" s="5">
        <f t="shared" si="15"/>
        <v>0</v>
      </c>
      <c r="P97" s="5">
        <f t="shared" si="16"/>
        <v>0</v>
      </c>
    </row>
    <row r="98" spans="1:16">
      <c r="A98" t="s">
        <v>294</v>
      </c>
      <c r="B98" t="s">
        <v>1885</v>
      </c>
      <c r="C98" t="s">
        <v>296</v>
      </c>
      <c r="D98" s="12" t="s">
        <v>1070</v>
      </c>
      <c r="E98" s="1">
        <f>VLOOKUP(A98,'ADM Data'!$A$2:$T$357,18,FALSE)</f>
        <v>0</v>
      </c>
      <c r="F98" s="1">
        <f>VLOOKUP(A98,'ADM Data'!$A$2:$T$357,19,FALSE)</f>
        <v>0</v>
      </c>
      <c r="G98" s="1">
        <f>VLOOKUP(A98,'ADM Data'!$A$2:$T$357,20,FALSE)</f>
        <v>0</v>
      </c>
      <c r="H98" s="1">
        <f t="shared" si="9"/>
        <v>0</v>
      </c>
      <c r="I98" s="1">
        <f t="shared" si="10"/>
        <v>0</v>
      </c>
      <c r="J98" s="1">
        <f t="shared" si="11"/>
        <v>0</v>
      </c>
      <c r="K98" s="6">
        <f t="shared" si="12"/>
        <v>0</v>
      </c>
      <c r="L98" s="1">
        <f t="shared" si="13"/>
        <v>0</v>
      </c>
      <c r="M98" s="1">
        <f t="shared" si="17"/>
        <v>0</v>
      </c>
      <c r="N98" s="5">
        <f t="shared" si="14"/>
        <v>0</v>
      </c>
      <c r="O98" s="5">
        <f t="shared" si="15"/>
        <v>0</v>
      </c>
      <c r="P98" s="5">
        <f t="shared" si="16"/>
        <v>0</v>
      </c>
    </row>
    <row r="99" spans="1:16">
      <c r="A99" t="s">
        <v>297</v>
      </c>
      <c r="B99" t="s">
        <v>1886</v>
      </c>
      <c r="C99" t="s">
        <v>93</v>
      </c>
      <c r="D99" s="12" t="s">
        <v>1070</v>
      </c>
      <c r="E99" s="1">
        <f>VLOOKUP(A99,'ADM Data'!$A$2:$T$357,18,FALSE)</f>
        <v>77.003735000000006</v>
      </c>
      <c r="F99" s="1">
        <f>VLOOKUP(A99,'ADM Data'!$A$2:$T$357,19,FALSE)</f>
        <v>197.76527100000001</v>
      </c>
      <c r="G99" s="1">
        <f>VLOOKUP(A99,'ADM Data'!$A$2:$T$357,20,FALSE)</f>
        <v>71.359353999999996</v>
      </c>
      <c r="H99" s="1">
        <f t="shared" si="9"/>
        <v>346.12835999999999</v>
      </c>
      <c r="I99" s="1">
        <f t="shared" si="10"/>
        <v>133527.15190776886</v>
      </c>
      <c r="J99" s="1">
        <f t="shared" si="11"/>
        <v>257035.89787941912</v>
      </c>
      <c r="K99" s="6">
        <f t="shared" si="12"/>
        <v>61928.611169249685</v>
      </c>
      <c r="L99" s="1">
        <f t="shared" si="13"/>
        <v>452491.66095643764</v>
      </c>
      <c r="M99" s="1">
        <f t="shared" si="17"/>
        <v>452491.66095643764</v>
      </c>
      <c r="N99" s="5">
        <f t="shared" si="14"/>
        <v>133527.15190776886</v>
      </c>
      <c r="O99" s="5">
        <f t="shared" si="15"/>
        <v>257035.89787941912</v>
      </c>
      <c r="P99" s="5">
        <f t="shared" si="16"/>
        <v>61928.611169249685</v>
      </c>
    </row>
    <row r="100" spans="1:16">
      <c r="A100" t="s">
        <v>299</v>
      </c>
      <c r="B100" t="s">
        <v>2800</v>
      </c>
      <c r="C100" t="s">
        <v>108</v>
      </c>
      <c r="D100" s="12" t="s">
        <v>1070</v>
      </c>
      <c r="E100" s="1">
        <f>VLOOKUP(A100,'ADM Data'!$A$2:$T$357,18,FALSE)</f>
        <v>0</v>
      </c>
      <c r="F100" s="1">
        <f>VLOOKUP(A100,'ADM Data'!$A$2:$T$357,19,FALSE)</f>
        <v>8.7055509999999998</v>
      </c>
      <c r="G100" s="1">
        <f>VLOOKUP(A100,'ADM Data'!$A$2:$T$357,20,FALSE)</f>
        <v>0</v>
      </c>
      <c r="H100" s="1">
        <f t="shared" si="9"/>
        <v>8.7055509999999998</v>
      </c>
      <c r="I100" s="1">
        <f t="shared" si="10"/>
        <v>0</v>
      </c>
      <c r="J100" s="1">
        <f t="shared" si="11"/>
        <v>11314.621149130249</v>
      </c>
      <c r="K100" s="6">
        <f t="shared" si="12"/>
        <v>0</v>
      </c>
      <c r="L100" s="1">
        <f t="shared" si="13"/>
        <v>11314.621149130249</v>
      </c>
      <c r="M100" s="1">
        <f t="shared" si="17"/>
        <v>11314.621149130249</v>
      </c>
      <c r="N100" s="5">
        <f t="shared" si="14"/>
        <v>0</v>
      </c>
      <c r="O100" s="5">
        <f t="shared" si="15"/>
        <v>11314.621149130249</v>
      </c>
      <c r="P100" s="5">
        <f t="shared" si="16"/>
        <v>0</v>
      </c>
    </row>
    <row r="101" spans="1:16">
      <c r="A101" t="s">
        <v>301</v>
      </c>
      <c r="B101" t="s">
        <v>302</v>
      </c>
      <c r="C101" t="s">
        <v>93</v>
      </c>
      <c r="D101" s="12" t="s">
        <v>1070</v>
      </c>
      <c r="E101" s="1">
        <f>VLOOKUP(A101,'ADM Data'!$A$2:$T$357,18,FALSE)</f>
        <v>17</v>
      </c>
      <c r="F101" s="1">
        <f>VLOOKUP(A101,'ADM Data'!$A$2:$T$357,19,FALSE)</f>
        <v>66.422867999999994</v>
      </c>
      <c r="G101" s="1">
        <f>VLOOKUP(A101,'ADM Data'!$A$2:$T$357,20,FALSE)</f>
        <v>15</v>
      </c>
      <c r="H101" s="1">
        <f t="shared" si="9"/>
        <v>98.422867999999994</v>
      </c>
      <c r="I101" s="1">
        <f t="shared" si="10"/>
        <v>29478.590648000001</v>
      </c>
      <c r="J101" s="1">
        <f t="shared" si="11"/>
        <v>86329.927543780606</v>
      </c>
      <c r="K101" s="6">
        <f t="shared" si="12"/>
        <v>13017.622995000002</v>
      </c>
      <c r="L101" s="1">
        <f t="shared" si="13"/>
        <v>128826.1411867806</v>
      </c>
      <c r="M101" s="1">
        <f t="shared" si="17"/>
        <v>128826.1411867806</v>
      </c>
      <c r="N101" s="5">
        <f t="shared" si="14"/>
        <v>29478.590648000001</v>
      </c>
      <c r="O101" s="5">
        <f t="shared" si="15"/>
        <v>86329.927543780606</v>
      </c>
      <c r="P101" s="5">
        <f t="shared" si="16"/>
        <v>13017.622995000002</v>
      </c>
    </row>
    <row r="102" spans="1:16">
      <c r="A102" t="s">
        <v>303</v>
      </c>
      <c r="B102" t="s">
        <v>1887</v>
      </c>
      <c r="C102" t="s">
        <v>93</v>
      </c>
      <c r="D102" s="12" t="s">
        <v>1070</v>
      </c>
      <c r="E102" s="1">
        <f>VLOOKUP(A102,'ADM Data'!$A$2:$T$357,18,FALSE)</f>
        <v>153.092592</v>
      </c>
      <c r="F102" s="1">
        <f>VLOOKUP(A102,'ADM Data'!$A$2:$T$357,19,FALSE)</f>
        <v>98.932100000000005</v>
      </c>
      <c r="G102" s="1">
        <f>VLOOKUP(A102,'ADM Data'!$A$2:$T$357,20,FALSE)</f>
        <v>51.401234000000002</v>
      </c>
      <c r="H102" s="1">
        <f t="shared" si="9"/>
        <v>303.425926</v>
      </c>
      <c r="I102" s="1">
        <f t="shared" si="10"/>
        <v>265467.87357701646</v>
      </c>
      <c r="J102" s="1">
        <f t="shared" si="11"/>
        <v>128582.23804419373</v>
      </c>
      <c r="K102" s="6">
        <f t="shared" si="12"/>
        <v>44608.12571265173</v>
      </c>
      <c r="L102" s="1">
        <f t="shared" si="13"/>
        <v>438658.23733386188</v>
      </c>
      <c r="M102" s="1">
        <f t="shared" si="17"/>
        <v>438658.23733386188</v>
      </c>
      <c r="N102" s="5">
        <f t="shared" si="14"/>
        <v>265467.87357701646</v>
      </c>
      <c r="O102" s="5">
        <f t="shared" si="15"/>
        <v>128582.23804419373</v>
      </c>
      <c r="P102" s="5">
        <f t="shared" si="16"/>
        <v>44608.12571265173</v>
      </c>
    </row>
    <row r="103" spans="1:16">
      <c r="A103" t="s">
        <v>305</v>
      </c>
      <c r="B103" t="s">
        <v>306</v>
      </c>
      <c r="C103" t="s">
        <v>93</v>
      </c>
      <c r="D103" s="12" t="s">
        <v>1070</v>
      </c>
      <c r="E103" s="1">
        <f>VLOOKUP(A103,'ADM Data'!$A$2:$T$357,18,FALSE)</f>
        <v>25.785817000000002</v>
      </c>
      <c r="F103" s="1">
        <f>VLOOKUP(A103,'ADM Data'!$A$2:$T$357,19,FALSE)</f>
        <v>79.006170999999995</v>
      </c>
      <c r="G103" s="1">
        <f>VLOOKUP(A103,'ADM Data'!$A$2:$T$357,20,FALSE)</f>
        <v>6.055555</v>
      </c>
      <c r="H103" s="1">
        <f t="shared" si="9"/>
        <v>110.847543</v>
      </c>
      <c r="I103" s="1">
        <f t="shared" si="10"/>
        <v>44713.502580425855</v>
      </c>
      <c r="J103" s="1">
        <f t="shared" si="11"/>
        <v>102684.47032340639</v>
      </c>
      <c r="K103" s="6">
        <f t="shared" si="12"/>
        <v>5255.2621343658157</v>
      </c>
      <c r="L103" s="1">
        <f t="shared" si="13"/>
        <v>152653.23503819807</v>
      </c>
      <c r="M103" s="1">
        <f t="shared" si="17"/>
        <v>152653.23503819807</v>
      </c>
      <c r="N103" s="5">
        <f t="shared" si="14"/>
        <v>44713.502580425855</v>
      </c>
      <c r="O103" s="5">
        <f t="shared" si="15"/>
        <v>102684.47032340639</v>
      </c>
      <c r="P103" s="5">
        <f t="shared" si="16"/>
        <v>5255.2621343658157</v>
      </c>
    </row>
    <row r="104" spans="1:16">
      <c r="A104" t="s">
        <v>307</v>
      </c>
      <c r="B104" t="s">
        <v>1888</v>
      </c>
      <c r="C104" t="s">
        <v>68</v>
      </c>
      <c r="D104" s="12" t="s">
        <v>1070</v>
      </c>
      <c r="E104" s="1">
        <f>VLOOKUP(A104,'ADM Data'!$A$2:$T$357,18,FALSE)</f>
        <v>3.167665</v>
      </c>
      <c r="F104" s="1">
        <f>VLOOKUP(A104,'ADM Data'!$A$2:$T$357,19,FALSE)</f>
        <v>9.7964070000000003</v>
      </c>
      <c r="G104" s="1">
        <f>VLOOKUP(A104,'ADM Data'!$A$2:$T$357,20,FALSE)</f>
        <v>7</v>
      </c>
      <c r="H104" s="1">
        <f t="shared" si="9"/>
        <v>19.964072000000002</v>
      </c>
      <c r="I104" s="1">
        <f t="shared" si="10"/>
        <v>5492.8411673527607</v>
      </c>
      <c r="J104" s="1">
        <f t="shared" si="11"/>
        <v>12732.408761684081</v>
      </c>
      <c r="K104" s="6">
        <f t="shared" si="12"/>
        <v>6074.8907310000013</v>
      </c>
      <c r="L104" s="1">
        <f t="shared" si="13"/>
        <v>24300.140660036843</v>
      </c>
      <c r="M104" s="1">
        <f t="shared" si="17"/>
        <v>24300.140660036843</v>
      </c>
      <c r="N104" s="5">
        <f t="shared" si="14"/>
        <v>5492.8411673527607</v>
      </c>
      <c r="O104" s="5">
        <f t="shared" si="15"/>
        <v>12732.408761684081</v>
      </c>
      <c r="P104" s="5">
        <f t="shared" si="16"/>
        <v>6074.8907310000013</v>
      </c>
    </row>
    <row r="105" spans="1:16">
      <c r="A105" t="s">
        <v>309</v>
      </c>
      <c r="B105" t="s">
        <v>1889</v>
      </c>
      <c r="C105" t="s">
        <v>80</v>
      </c>
      <c r="D105" s="12" t="s">
        <v>1070</v>
      </c>
      <c r="E105" s="1">
        <f>VLOOKUP(A105,'ADM Data'!$A$2:$T$357,18,FALSE)</f>
        <v>16.662355000000002</v>
      </c>
      <c r="F105" s="1">
        <f>VLOOKUP(A105,'ADM Data'!$A$2:$T$357,19,FALSE)</f>
        <v>40.574033999999997</v>
      </c>
      <c r="G105" s="1">
        <f>VLOOKUP(A105,'ADM Data'!$A$2:$T$357,20,FALSE)</f>
        <v>14.071006000000001</v>
      </c>
      <c r="H105" s="1">
        <f t="shared" si="9"/>
        <v>71.307395</v>
      </c>
      <c r="I105" s="1">
        <f t="shared" si="10"/>
        <v>28893.102486862128</v>
      </c>
      <c r="J105" s="1">
        <f t="shared" si="11"/>
        <v>52734.148958742502</v>
      </c>
      <c r="K105" s="6">
        <f t="shared" si="12"/>
        <v>12211.403417892199</v>
      </c>
      <c r="L105" s="1">
        <f t="shared" si="13"/>
        <v>93838.654863496835</v>
      </c>
      <c r="M105" s="1">
        <f t="shared" si="17"/>
        <v>93838.654863496835</v>
      </c>
      <c r="N105" s="5">
        <f t="shared" si="14"/>
        <v>28893.102486862128</v>
      </c>
      <c r="O105" s="5">
        <f t="shared" si="15"/>
        <v>52734.148958742502</v>
      </c>
      <c r="P105" s="5">
        <f t="shared" si="16"/>
        <v>12211.403417892199</v>
      </c>
    </row>
    <row r="106" spans="1:16">
      <c r="A106" t="s">
        <v>311</v>
      </c>
      <c r="B106" t="s">
        <v>312</v>
      </c>
      <c r="C106" t="s">
        <v>313</v>
      </c>
      <c r="D106" s="12" t="s">
        <v>1070</v>
      </c>
      <c r="E106" s="1">
        <f>VLOOKUP(A106,'ADM Data'!$A$2:$T$357,18,FALSE)</f>
        <v>0</v>
      </c>
      <c r="F106" s="1">
        <f>VLOOKUP(A106,'ADM Data'!$A$2:$T$357,19,FALSE)</f>
        <v>0</v>
      </c>
      <c r="G106" s="1">
        <f>VLOOKUP(A106,'ADM Data'!$A$2:$T$357,20,FALSE)</f>
        <v>0</v>
      </c>
      <c r="H106" s="1">
        <f t="shared" si="9"/>
        <v>0</v>
      </c>
      <c r="I106" s="1">
        <f t="shared" si="10"/>
        <v>0</v>
      </c>
      <c r="J106" s="1">
        <f t="shared" si="11"/>
        <v>0</v>
      </c>
      <c r="K106" s="6">
        <f t="shared" si="12"/>
        <v>0</v>
      </c>
      <c r="L106" s="1">
        <f t="shared" si="13"/>
        <v>0</v>
      </c>
      <c r="M106" s="1">
        <f t="shared" si="17"/>
        <v>0</v>
      </c>
      <c r="N106" s="5">
        <f t="shared" si="14"/>
        <v>0</v>
      </c>
      <c r="O106" s="5">
        <f t="shared" si="15"/>
        <v>0</v>
      </c>
      <c r="P106" s="5">
        <f t="shared" si="16"/>
        <v>0</v>
      </c>
    </row>
    <row r="107" spans="1:16">
      <c r="A107" t="s">
        <v>314</v>
      </c>
      <c r="B107" t="s">
        <v>1890</v>
      </c>
      <c r="C107" t="s">
        <v>98</v>
      </c>
      <c r="D107" s="12" t="s">
        <v>1070</v>
      </c>
      <c r="E107" s="1">
        <f>VLOOKUP(A107,'ADM Data'!$A$2:$T$357,18,FALSE)</f>
        <v>0</v>
      </c>
      <c r="F107" s="1">
        <f>VLOOKUP(A107,'ADM Data'!$A$2:$T$357,19,FALSE)</f>
        <v>0</v>
      </c>
      <c r="G107" s="1">
        <f>VLOOKUP(A107,'ADM Data'!$A$2:$T$357,20,FALSE)</f>
        <v>1</v>
      </c>
      <c r="H107" s="1">
        <f t="shared" si="9"/>
        <v>1</v>
      </c>
      <c r="I107" s="1">
        <f t="shared" si="10"/>
        <v>0</v>
      </c>
      <c r="J107" s="1">
        <f t="shared" si="11"/>
        <v>0</v>
      </c>
      <c r="K107" s="6">
        <f t="shared" si="12"/>
        <v>867.84153300000014</v>
      </c>
      <c r="L107" s="1">
        <f t="shared" si="13"/>
        <v>867.84153300000014</v>
      </c>
      <c r="M107" s="1">
        <f t="shared" si="17"/>
        <v>867.84153300000014</v>
      </c>
      <c r="N107" s="5">
        <f t="shared" si="14"/>
        <v>0</v>
      </c>
      <c r="O107" s="5">
        <f t="shared" si="15"/>
        <v>0</v>
      </c>
      <c r="P107" s="5">
        <f t="shared" si="16"/>
        <v>867.84153300000014</v>
      </c>
    </row>
    <row r="108" spans="1:16">
      <c r="A108" t="s">
        <v>316</v>
      </c>
      <c r="B108" t="s">
        <v>317</v>
      </c>
      <c r="C108" t="s">
        <v>80</v>
      </c>
      <c r="D108" s="12" t="s">
        <v>1070</v>
      </c>
      <c r="E108" s="1">
        <f>VLOOKUP(A108,'ADM Data'!$A$2:$T$357,18,FALSE)</f>
        <v>0</v>
      </c>
      <c r="F108" s="1">
        <f>VLOOKUP(A108,'ADM Data'!$A$2:$T$357,19,FALSE)</f>
        <v>0</v>
      </c>
      <c r="G108" s="1">
        <f>VLOOKUP(A108,'ADM Data'!$A$2:$T$357,20,FALSE)</f>
        <v>0</v>
      </c>
      <c r="H108" s="1">
        <f t="shared" si="9"/>
        <v>0</v>
      </c>
      <c r="I108" s="1">
        <f t="shared" si="10"/>
        <v>0</v>
      </c>
      <c r="J108" s="1">
        <f t="shared" si="11"/>
        <v>0</v>
      </c>
      <c r="K108" s="6">
        <f t="shared" si="12"/>
        <v>0</v>
      </c>
      <c r="L108" s="1">
        <f t="shared" si="13"/>
        <v>0</v>
      </c>
      <c r="M108" s="1">
        <f t="shared" si="17"/>
        <v>0</v>
      </c>
      <c r="N108" s="5">
        <f t="shared" si="14"/>
        <v>0</v>
      </c>
      <c r="O108" s="5">
        <f t="shared" si="15"/>
        <v>0</v>
      </c>
      <c r="P108" s="5">
        <f t="shared" si="16"/>
        <v>0</v>
      </c>
    </row>
    <row r="109" spans="1:16">
      <c r="A109" t="s">
        <v>318</v>
      </c>
      <c r="B109" t="s">
        <v>1891</v>
      </c>
      <c r="C109" t="s">
        <v>93</v>
      </c>
      <c r="D109" s="12" t="s">
        <v>1070</v>
      </c>
      <c r="E109" s="1">
        <f>VLOOKUP(A109,'ADM Data'!$A$2:$T$357,18,FALSE)</f>
        <v>0</v>
      </c>
      <c r="F109" s="1">
        <f>VLOOKUP(A109,'ADM Data'!$A$2:$T$357,19,FALSE)</f>
        <v>0</v>
      </c>
      <c r="G109" s="1">
        <f>VLOOKUP(A109,'ADM Data'!$A$2:$T$357,20,FALSE)</f>
        <v>0</v>
      </c>
      <c r="H109" s="1">
        <f t="shared" si="9"/>
        <v>0</v>
      </c>
      <c r="I109" s="1">
        <f t="shared" si="10"/>
        <v>0</v>
      </c>
      <c r="J109" s="1">
        <f t="shared" si="11"/>
        <v>0</v>
      </c>
      <c r="K109" s="6">
        <f t="shared" si="12"/>
        <v>0</v>
      </c>
      <c r="L109" s="1">
        <f t="shared" si="13"/>
        <v>0</v>
      </c>
      <c r="M109" s="1">
        <f t="shared" si="17"/>
        <v>0</v>
      </c>
      <c r="N109" s="5">
        <f t="shared" si="14"/>
        <v>0</v>
      </c>
      <c r="O109" s="5">
        <f t="shared" si="15"/>
        <v>0</v>
      </c>
      <c r="P109" s="5">
        <f t="shared" si="16"/>
        <v>0</v>
      </c>
    </row>
    <row r="110" spans="1:16">
      <c r="A110" t="s">
        <v>320</v>
      </c>
      <c r="B110" t="s">
        <v>1892</v>
      </c>
      <c r="C110" t="s">
        <v>93</v>
      </c>
      <c r="D110" s="12" t="s">
        <v>1070</v>
      </c>
      <c r="E110" s="1">
        <f>VLOOKUP(A110,'ADM Data'!$A$2:$T$357,18,FALSE)</f>
        <v>1</v>
      </c>
      <c r="F110" s="1">
        <f>VLOOKUP(A110,'ADM Data'!$A$2:$T$357,19,FALSE)</f>
        <v>304.70405399999999</v>
      </c>
      <c r="G110" s="1">
        <f>VLOOKUP(A110,'ADM Data'!$A$2:$T$357,20,FALSE)</f>
        <v>36.076023999999997</v>
      </c>
      <c r="H110" s="1">
        <f t="shared" si="9"/>
        <v>341.780078</v>
      </c>
      <c r="I110" s="1">
        <f t="shared" si="10"/>
        <v>1734.034744</v>
      </c>
      <c r="J110" s="1">
        <f t="shared" si="11"/>
        <v>396024.43700739049</v>
      </c>
      <c r="K110" s="6">
        <f t="shared" si="12"/>
        <v>31308.271972704792</v>
      </c>
      <c r="L110" s="1">
        <f t="shared" si="13"/>
        <v>429066.74372409529</v>
      </c>
      <c r="M110" s="1">
        <f t="shared" si="17"/>
        <v>429066.74372409529</v>
      </c>
      <c r="N110" s="5">
        <f t="shared" si="14"/>
        <v>1734.034744</v>
      </c>
      <c r="O110" s="5">
        <f t="shared" si="15"/>
        <v>396024.43700739049</v>
      </c>
      <c r="P110" s="5">
        <f t="shared" si="16"/>
        <v>31308.271972704792</v>
      </c>
    </row>
    <row r="111" spans="1:16">
      <c r="A111" t="s">
        <v>322</v>
      </c>
      <c r="B111" t="s">
        <v>2801</v>
      </c>
      <c r="C111" t="s">
        <v>72</v>
      </c>
      <c r="D111" s="12" t="s">
        <v>807</v>
      </c>
      <c r="E111" s="1">
        <f>VLOOKUP(A111,'ADM Data'!$A$2:$T$357,18,FALSE)</f>
        <v>0</v>
      </c>
      <c r="F111" s="1">
        <f>VLOOKUP(A111,'ADM Data'!$A$2:$T$357,19,FALSE)</f>
        <v>0</v>
      </c>
      <c r="G111" s="1">
        <f>VLOOKUP(A111,'ADM Data'!$A$2:$T$357,20,FALSE)</f>
        <v>2</v>
      </c>
      <c r="H111" s="1">
        <f t="shared" si="9"/>
        <v>2</v>
      </c>
      <c r="I111" s="1">
        <f t="shared" si="10"/>
        <v>0</v>
      </c>
      <c r="J111" s="1">
        <f t="shared" si="11"/>
        <v>0</v>
      </c>
      <c r="K111" s="6">
        <f t="shared" si="12"/>
        <v>1735.6830660000003</v>
      </c>
      <c r="L111" s="1">
        <f t="shared" si="13"/>
        <v>1735.6830660000003</v>
      </c>
      <c r="M111" s="1">
        <f t="shared" si="17"/>
        <v>1735.6830660000003</v>
      </c>
      <c r="N111" s="5">
        <f t="shared" si="14"/>
        <v>0</v>
      </c>
      <c r="O111" s="5">
        <f t="shared" si="15"/>
        <v>0</v>
      </c>
      <c r="P111" s="5">
        <f t="shared" si="16"/>
        <v>1735.6830660000003</v>
      </c>
    </row>
    <row r="112" spans="1:16">
      <c r="A112" t="s">
        <v>326</v>
      </c>
      <c r="B112" t="s">
        <v>1893</v>
      </c>
      <c r="C112" t="s">
        <v>328</v>
      </c>
      <c r="D112" s="12" t="s">
        <v>1070</v>
      </c>
      <c r="E112" s="1">
        <f>VLOOKUP(A112,'ADM Data'!$A$2:$T$357,18,FALSE)</f>
        <v>0</v>
      </c>
      <c r="F112" s="1">
        <f>VLOOKUP(A112,'ADM Data'!$A$2:$T$357,19,FALSE)</f>
        <v>0</v>
      </c>
      <c r="G112" s="1">
        <f>VLOOKUP(A112,'ADM Data'!$A$2:$T$357,20,FALSE)</f>
        <v>0</v>
      </c>
      <c r="H112" s="1">
        <f t="shared" si="9"/>
        <v>0</v>
      </c>
      <c r="I112" s="1">
        <f t="shared" si="10"/>
        <v>0</v>
      </c>
      <c r="J112" s="1">
        <f t="shared" si="11"/>
        <v>0</v>
      </c>
      <c r="K112" s="6">
        <f t="shared" si="12"/>
        <v>0</v>
      </c>
      <c r="L112" s="1">
        <f t="shared" si="13"/>
        <v>0</v>
      </c>
      <c r="M112" s="1">
        <f t="shared" si="17"/>
        <v>0</v>
      </c>
      <c r="N112" s="5">
        <f t="shared" si="14"/>
        <v>0</v>
      </c>
      <c r="O112" s="5">
        <f t="shared" si="15"/>
        <v>0</v>
      </c>
      <c r="P112" s="5">
        <f t="shared" si="16"/>
        <v>0</v>
      </c>
    </row>
    <row r="113" spans="1:16">
      <c r="A113" t="s">
        <v>329</v>
      </c>
      <c r="B113" t="s">
        <v>330</v>
      </c>
      <c r="C113" t="s">
        <v>125</v>
      </c>
      <c r="D113" s="12" t="s">
        <v>1070</v>
      </c>
      <c r="E113" s="1">
        <f>VLOOKUP(A113,'ADM Data'!$A$2:$T$357,18,FALSE)</f>
        <v>13.92353</v>
      </c>
      <c r="F113" s="1">
        <f>VLOOKUP(A113,'ADM Data'!$A$2:$T$357,19,FALSE)</f>
        <v>66.570250999999999</v>
      </c>
      <c r="G113" s="1">
        <f>VLOOKUP(A113,'ADM Data'!$A$2:$T$357,20,FALSE)</f>
        <v>26.182856999999998</v>
      </c>
      <c r="H113" s="1">
        <f t="shared" si="9"/>
        <v>106.676638</v>
      </c>
      <c r="I113" s="1">
        <f t="shared" si="10"/>
        <v>24143.884779126322</v>
      </c>
      <c r="J113" s="1">
        <f t="shared" si="11"/>
        <v>86521.481508466153</v>
      </c>
      <c r="K113" s="6">
        <f t="shared" si="12"/>
        <v>22722.570757199785</v>
      </c>
      <c r="L113" s="1">
        <f t="shared" si="13"/>
        <v>133387.93704479226</v>
      </c>
      <c r="M113" s="1">
        <f t="shared" si="17"/>
        <v>133387.93704479226</v>
      </c>
      <c r="N113" s="5">
        <f t="shared" si="14"/>
        <v>24143.884779126322</v>
      </c>
      <c r="O113" s="5">
        <f t="shared" si="15"/>
        <v>86521.481508466153</v>
      </c>
      <c r="P113" s="5">
        <f t="shared" si="16"/>
        <v>22722.570757199785</v>
      </c>
    </row>
    <row r="114" spans="1:16">
      <c r="A114" t="s">
        <v>331</v>
      </c>
      <c r="B114" t="s">
        <v>1894</v>
      </c>
      <c r="C114" t="s">
        <v>72</v>
      </c>
      <c r="D114" s="12" t="s">
        <v>1070</v>
      </c>
      <c r="E114" s="1">
        <f>VLOOKUP(A114,'ADM Data'!$A$2:$T$357,18,FALSE)</f>
        <v>0</v>
      </c>
      <c r="F114" s="1">
        <f>VLOOKUP(A114,'ADM Data'!$A$2:$T$357,19,FALSE)</f>
        <v>0</v>
      </c>
      <c r="G114" s="1">
        <f>VLOOKUP(A114,'ADM Data'!$A$2:$T$357,20,FALSE)</f>
        <v>1</v>
      </c>
      <c r="H114" s="1">
        <f t="shared" si="9"/>
        <v>1</v>
      </c>
      <c r="I114" s="1">
        <f t="shared" si="10"/>
        <v>0</v>
      </c>
      <c r="J114" s="1">
        <f t="shared" si="11"/>
        <v>0</v>
      </c>
      <c r="K114" s="6">
        <f t="shared" si="12"/>
        <v>867.84153300000014</v>
      </c>
      <c r="L114" s="1">
        <f t="shared" si="13"/>
        <v>867.84153300000014</v>
      </c>
      <c r="M114" s="1">
        <f t="shared" si="17"/>
        <v>867.84153300000014</v>
      </c>
      <c r="N114" s="5">
        <f t="shared" si="14"/>
        <v>0</v>
      </c>
      <c r="O114" s="5">
        <f t="shared" si="15"/>
        <v>0</v>
      </c>
      <c r="P114" s="5">
        <f t="shared" si="16"/>
        <v>867.84153300000014</v>
      </c>
    </row>
    <row r="115" spans="1:16">
      <c r="A115" t="s">
        <v>333</v>
      </c>
      <c r="B115" t="s">
        <v>1895</v>
      </c>
      <c r="C115" t="s">
        <v>80</v>
      </c>
      <c r="D115" s="12" t="s">
        <v>1070</v>
      </c>
      <c r="E115" s="1">
        <f>VLOOKUP(A115,'ADM Data'!$A$2:$T$357,18,FALSE)</f>
        <v>0</v>
      </c>
      <c r="F115" s="1">
        <f>VLOOKUP(A115,'ADM Data'!$A$2:$T$357,19,FALSE)</f>
        <v>5.5134990000000004</v>
      </c>
      <c r="G115" s="1">
        <f>VLOOKUP(A115,'ADM Data'!$A$2:$T$357,20,FALSE)</f>
        <v>0.78700400000000004</v>
      </c>
      <c r="H115" s="1">
        <f t="shared" si="9"/>
        <v>6.3005030000000009</v>
      </c>
      <c r="I115" s="1">
        <f t="shared" si="10"/>
        <v>0</v>
      </c>
      <c r="J115" s="1">
        <f t="shared" si="11"/>
        <v>7165.9051094076049</v>
      </c>
      <c r="K115" s="6">
        <f t="shared" si="12"/>
        <v>682.99475783713206</v>
      </c>
      <c r="L115" s="1">
        <f t="shared" si="13"/>
        <v>7848.8998672447369</v>
      </c>
      <c r="M115" s="1">
        <f t="shared" si="17"/>
        <v>7848.8998672447369</v>
      </c>
      <c r="N115" s="5">
        <f t="shared" si="14"/>
        <v>0</v>
      </c>
      <c r="O115" s="5">
        <f t="shared" si="15"/>
        <v>7165.9051094076049</v>
      </c>
      <c r="P115" s="5">
        <f t="shared" si="16"/>
        <v>682.99475783713206</v>
      </c>
    </row>
    <row r="116" spans="1:16">
      <c r="A116" t="s">
        <v>335</v>
      </c>
      <c r="B116" t="s">
        <v>336</v>
      </c>
      <c r="C116" t="s">
        <v>98</v>
      </c>
      <c r="D116" s="12" t="s">
        <v>1070</v>
      </c>
      <c r="E116" s="1">
        <f>VLOOKUP(A116,'ADM Data'!$A$2:$T$357,18,FALSE)</f>
        <v>0</v>
      </c>
      <c r="F116" s="1">
        <f>VLOOKUP(A116,'ADM Data'!$A$2:$T$357,19,FALSE)</f>
        <v>0</v>
      </c>
      <c r="G116" s="1">
        <f>VLOOKUP(A116,'ADM Data'!$A$2:$T$357,20,FALSE)</f>
        <v>0</v>
      </c>
      <c r="H116" s="1">
        <f t="shared" si="9"/>
        <v>0</v>
      </c>
      <c r="I116" s="1">
        <f t="shared" si="10"/>
        <v>0</v>
      </c>
      <c r="J116" s="1">
        <f t="shared" si="11"/>
        <v>0</v>
      </c>
      <c r="K116" s="6">
        <f t="shared" si="12"/>
        <v>0</v>
      </c>
      <c r="L116" s="1">
        <f t="shared" si="13"/>
        <v>0</v>
      </c>
      <c r="M116" s="1">
        <f t="shared" si="17"/>
        <v>0</v>
      </c>
      <c r="N116" s="5">
        <f t="shared" si="14"/>
        <v>0</v>
      </c>
      <c r="O116" s="5">
        <f t="shared" si="15"/>
        <v>0</v>
      </c>
      <c r="P116" s="5">
        <f t="shared" si="16"/>
        <v>0</v>
      </c>
    </row>
    <row r="117" spans="1:16">
      <c r="A117" t="s">
        <v>337</v>
      </c>
      <c r="B117" t="s">
        <v>1896</v>
      </c>
      <c r="C117" t="s">
        <v>230</v>
      </c>
      <c r="D117" s="12" t="s">
        <v>1070</v>
      </c>
      <c r="E117" s="1">
        <f>VLOOKUP(A117,'ADM Data'!$A$2:$T$357,18,FALSE)</f>
        <v>0</v>
      </c>
      <c r="F117" s="1">
        <f>VLOOKUP(A117,'ADM Data'!$A$2:$T$357,19,FALSE)</f>
        <v>0</v>
      </c>
      <c r="G117" s="1">
        <f>VLOOKUP(A117,'ADM Data'!$A$2:$T$357,20,FALSE)</f>
        <v>0</v>
      </c>
      <c r="H117" s="1">
        <f t="shared" si="9"/>
        <v>0</v>
      </c>
      <c r="I117" s="1">
        <f t="shared" si="10"/>
        <v>0</v>
      </c>
      <c r="J117" s="1">
        <f t="shared" si="11"/>
        <v>0</v>
      </c>
      <c r="K117" s="6">
        <f t="shared" si="12"/>
        <v>0</v>
      </c>
      <c r="L117" s="1">
        <f t="shared" si="13"/>
        <v>0</v>
      </c>
      <c r="M117" s="1">
        <f t="shared" si="17"/>
        <v>0</v>
      </c>
      <c r="N117" s="5">
        <f t="shared" si="14"/>
        <v>0</v>
      </c>
      <c r="O117" s="5">
        <f t="shared" si="15"/>
        <v>0</v>
      </c>
      <c r="P117" s="5">
        <f t="shared" si="16"/>
        <v>0</v>
      </c>
    </row>
    <row r="118" spans="1:16">
      <c r="A118" t="s">
        <v>339</v>
      </c>
      <c r="B118" t="s">
        <v>1897</v>
      </c>
      <c r="C118" t="s">
        <v>93</v>
      </c>
      <c r="D118" s="12" t="s">
        <v>1070</v>
      </c>
      <c r="E118" s="1">
        <f>VLOOKUP(A118,'ADM Data'!$A$2:$T$357,18,FALSE)</f>
        <v>1.9072849999999999</v>
      </c>
      <c r="F118" s="1">
        <f>VLOOKUP(A118,'ADM Data'!$A$2:$T$357,19,FALSE)</f>
        <v>5.7483440000000003</v>
      </c>
      <c r="G118" s="1">
        <f>VLOOKUP(A118,'ADM Data'!$A$2:$T$357,20,FALSE)</f>
        <v>4</v>
      </c>
      <c r="H118" s="1">
        <f t="shared" si="9"/>
        <v>11.655629000000001</v>
      </c>
      <c r="I118" s="1">
        <f t="shared" si="10"/>
        <v>3307.2984567100398</v>
      </c>
      <c r="J118" s="1">
        <f t="shared" si="11"/>
        <v>7471.1336014085691</v>
      </c>
      <c r="K118" s="6">
        <f t="shared" si="12"/>
        <v>3471.3661320000006</v>
      </c>
      <c r="L118" s="1">
        <f t="shared" si="13"/>
        <v>14249.79819011861</v>
      </c>
      <c r="M118" s="1">
        <f t="shared" si="17"/>
        <v>14249.79819011861</v>
      </c>
      <c r="N118" s="5">
        <f t="shared" si="14"/>
        <v>3307.2984567100398</v>
      </c>
      <c r="O118" s="5">
        <f t="shared" si="15"/>
        <v>7471.1336014085691</v>
      </c>
      <c r="P118" s="5">
        <f t="shared" si="16"/>
        <v>3471.3661320000006</v>
      </c>
    </row>
    <row r="119" spans="1:16">
      <c r="A119" t="s">
        <v>341</v>
      </c>
      <c r="B119" t="s">
        <v>1898</v>
      </c>
      <c r="C119" t="s">
        <v>72</v>
      </c>
      <c r="D119" s="12" t="s">
        <v>1070</v>
      </c>
      <c r="E119" s="1">
        <f>VLOOKUP(A119,'ADM Data'!$A$2:$T$357,18,FALSE)</f>
        <v>0</v>
      </c>
      <c r="F119" s="1">
        <f>VLOOKUP(A119,'ADM Data'!$A$2:$T$357,19,FALSE)</f>
        <v>7</v>
      </c>
      <c r="G119" s="1">
        <f>VLOOKUP(A119,'ADM Data'!$A$2:$T$357,20,FALSE)</f>
        <v>2</v>
      </c>
      <c r="H119" s="1">
        <f t="shared" si="9"/>
        <v>9</v>
      </c>
      <c r="I119" s="1">
        <f t="shared" si="10"/>
        <v>0</v>
      </c>
      <c r="J119" s="1">
        <f t="shared" si="11"/>
        <v>9097.9132790000021</v>
      </c>
      <c r="K119" s="6">
        <f t="shared" si="12"/>
        <v>1735.6830660000003</v>
      </c>
      <c r="L119" s="1">
        <f t="shared" si="13"/>
        <v>10833.596345000002</v>
      </c>
      <c r="M119" s="1">
        <f t="shared" si="17"/>
        <v>10833.596345000002</v>
      </c>
      <c r="N119" s="5">
        <f t="shared" si="14"/>
        <v>0</v>
      </c>
      <c r="O119" s="5">
        <f t="shared" si="15"/>
        <v>9097.9132790000021</v>
      </c>
      <c r="P119" s="5">
        <f t="shared" si="16"/>
        <v>1735.6830660000003</v>
      </c>
    </row>
    <row r="120" spans="1:16">
      <c r="A120" t="s">
        <v>342</v>
      </c>
      <c r="B120" t="s">
        <v>1899</v>
      </c>
      <c r="C120" t="s">
        <v>108</v>
      </c>
      <c r="D120" s="12" t="s">
        <v>1070</v>
      </c>
      <c r="E120" s="1">
        <f>VLOOKUP(A120,'ADM Data'!$A$2:$T$357,18,FALSE)</f>
        <v>10</v>
      </c>
      <c r="F120" s="1">
        <f>VLOOKUP(A120,'ADM Data'!$A$2:$T$357,19,FALSE)</f>
        <v>18</v>
      </c>
      <c r="G120" s="1">
        <f>VLOOKUP(A120,'ADM Data'!$A$2:$T$357,20,FALSE)</f>
        <v>8.9884620000000002</v>
      </c>
      <c r="H120" s="1">
        <f t="shared" si="9"/>
        <v>36.988461999999998</v>
      </c>
      <c r="I120" s="1">
        <f t="shared" si="10"/>
        <v>17340.347440000001</v>
      </c>
      <c r="J120" s="1">
        <f t="shared" si="11"/>
        <v>23394.634146</v>
      </c>
      <c r="K120" s="6">
        <f t="shared" si="12"/>
        <v>7800.5606413922469</v>
      </c>
      <c r="L120" s="1">
        <f t="shared" si="13"/>
        <v>48535.542227392245</v>
      </c>
      <c r="M120" s="1">
        <f t="shared" si="17"/>
        <v>48535.542227392245</v>
      </c>
      <c r="N120" s="5">
        <f t="shared" si="14"/>
        <v>17340.347440000001</v>
      </c>
      <c r="O120" s="5">
        <f t="shared" si="15"/>
        <v>23394.634146</v>
      </c>
      <c r="P120" s="5">
        <f t="shared" si="16"/>
        <v>7800.5606413922469</v>
      </c>
    </row>
    <row r="121" spans="1:16">
      <c r="A121" t="s">
        <v>344</v>
      </c>
      <c r="B121" t="s">
        <v>345</v>
      </c>
      <c r="C121" t="s">
        <v>93</v>
      </c>
      <c r="D121" s="12" t="s">
        <v>1070</v>
      </c>
      <c r="E121" s="1">
        <f>VLOOKUP(A121,'ADM Data'!$A$2:$T$357,18,FALSE)</f>
        <v>6</v>
      </c>
      <c r="F121" s="1">
        <f>VLOOKUP(A121,'ADM Data'!$A$2:$T$357,19,FALSE)</f>
        <v>9</v>
      </c>
      <c r="G121" s="1">
        <f>VLOOKUP(A121,'ADM Data'!$A$2:$T$357,20,FALSE)</f>
        <v>15.963190000000001</v>
      </c>
      <c r="H121" s="1">
        <f t="shared" si="9"/>
        <v>30.963190000000001</v>
      </c>
      <c r="I121" s="1">
        <f t="shared" si="10"/>
        <v>10404.208464000001</v>
      </c>
      <c r="J121" s="1">
        <f t="shared" si="11"/>
        <v>11697.317073</v>
      </c>
      <c r="K121" s="6">
        <f t="shared" si="12"/>
        <v>13853.519281170273</v>
      </c>
      <c r="L121" s="1">
        <f t="shared" si="13"/>
        <v>35955.044818170274</v>
      </c>
      <c r="M121" s="1">
        <f t="shared" si="17"/>
        <v>35955.044818170274</v>
      </c>
      <c r="N121" s="5">
        <f t="shared" si="14"/>
        <v>10404.208464000001</v>
      </c>
      <c r="O121" s="5">
        <f t="shared" si="15"/>
        <v>11697.317073</v>
      </c>
      <c r="P121" s="5">
        <f t="shared" si="16"/>
        <v>13853.519281170273</v>
      </c>
    </row>
    <row r="122" spans="1:16">
      <c r="A122" t="s">
        <v>346</v>
      </c>
      <c r="B122" t="s">
        <v>1900</v>
      </c>
      <c r="C122" t="s">
        <v>80</v>
      </c>
      <c r="D122" s="12" t="s">
        <v>1070</v>
      </c>
      <c r="E122" s="1">
        <f>VLOOKUP(A122,'ADM Data'!$A$2:$T$357,18,FALSE)</f>
        <v>0</v>
      </c>
      <c r="F122" s="1">
        <f>VLOOKUP(A122,'ADM Data'!$A$2:$T$357,19,FALSE)</f>
        <v>9</v>
      </c>
      <c r="G122" s="1">
        <f>VLOOKUP(A122,'ADM Data'!$A$2:$T$357,20,FALSE)</f>
        <v>0</v>
      </c>
      <c r="H122" s="1">
        <f t="shared" si="9"/>
        <v>9</v>
      </c>
      <c r="I122" s="1">
        <f t="shared" si="10"/>
        <v>0</v>
      </c>
      <c r="J122" s="1">
        <f t="shared" si="11"/>
        <v>11697.317073</v>
      </c>
      <c r="K122" s="6">
        <f t="shared" si="12"/>
        <v>0</v>
      </c>
      <c r="L122" s="1">
        <f t="shared" si="13"/>
        <v>11697.317073</v>
      </c>
      <c r="M122" s="1">
        <f t="shared" si="17"/>
        <v>11697.317073</v>
      </c>
      <c r="N122" s="5">
        <f t="shared" si="14"/>
        <v>0</v>
      </c>
      <c r="O122" s="5">
        <f t="shared" si="15"/>
        <v>11697.317073</v>
      </c>
      <c r="P122" s="5">
        <f t="shared" si="16"/>
        <v>0</v>
      </c>
    </row>
    <row r="123" spans="1:16">
      <c r="A123" t="s">
        <v>348</v>
      </c>
      <c r="B123" t="s">
        <v>349</v>
      </c>
      <c r="C123" t="s">
        <v>93</v>
      </c>
      <c r="D123" s="12" t="s">
        <v>1070</v>
      </c>
      <c r="E123" s="1">
        <f>VLOOKUP(A123,'ADM Data'!$A$2:$T$357,18,FALSE)</f>
        <v>0</v>
      </c>
      <c r="F123" s="1">
        <f>VLOOKUP(A123,'ADM Data'!$A$2:$T$357,19,FALSE)</f>
        <v>0</v>
      </c>
      <c r="G123" s="1">
        <f>VLOOKUP(A123,'ADM Data'!$A$2:$T$357,20,FALSE)</f>
        <v>0</v>
      </c>
      <c r="H123" s="1">
        <f t="shared" si="9"/>
        <v>0</v>
      </c>
      <c r="I123" s="1">
        <f t="shared" si="10"/>
        <v>0</v>
      </c>
      <c r="J123" s="1">
        <f t="shared" si="11"/>
        <v>0</v>
      </c>
      <c r="K123" s="6">
        <f t="shared" si="12"/>
        <v>0</v>
      </c>
      <c r="L123" s="1">
        <f t="shared" si="13"/>
        <v>0</v>
      </c>
      <c r="M123" s="1">
        <f t="shared" si="17"/>
        <v>0</v>
      </c>
      <c r="N123" s="5">
        <f t="shared" si="14"/>
        <v>0</v>
      </c>
      <c r="O123" s="5">
        <f t="shared" si="15"/>
        <v>0</v>
      </c>
      <c r="P123" s="5">
        <f t="shared" si="16"/>
        <v>0</v>
      </c>
    </row>
    <row r="124" spans="1:16">
      <c r="A124" t="s">
        <v>350</v>
      </c>
      <c r="B124" t="s">
        <v>1901</v>
      </c>
      <c r="C124" t="s">
        <v>80</v>
      </c>
      <c r="D124" s="12" t="s">
        <v>1070</v>
      </c>
      <c r="E124" s="1">
        <f>VLOOKUP(A124,'ADM Data'!$A$2:$T$357,18,FALSE)</f>
        <v>0</v>
      </c>
      <c r="F124" s="1">
        <f>VLOOKUP(A124,'ADM Data'!$A$2:$T$357,19,FALSE)</f>
        <v>5.379518</v>
      </c>
      <c r="G124" s="1">
        <f>VLOOKUP(A124,'ADM Data'!$A$2:$T$357,20,FALSE)</f>
        <v>0</v>
      </c>
      <c r="H124" s="1">
        <f t="shared" si="9"/>
        <v>5.379518</v>
      </c>
      <c r="I124" s="1">
        <f t="shared" si="10"/>
        <v>0</v>
      </c>
      <c r="J124" s="1">
        <f t="shared" si="11"/>
        <v>6991.7697495456468</v>
      </c>
      <c r="K124" s="6">
        <f t="shared" si="12"/>
        <v>0</v>
      </c>
      <c r="L124" s="1">
        <f t="shared" si="13"/>
        <v>6991.7697495456468</v>
      </c>
      <c r="M124" s="1">
        <f t="shared" si="17"/>
        <v>6991.7697495456468</v>
      </c>
      <c r="N124" s="5">
        <f t="shared" si="14"/>
        <v>0</v>
      </c>
      <c r="O124" s="5">
        <f t="shared" si="15"/>
        <v>6991.7697495456468</v>
      </c>
      <c r="P124" s="5">
        <f t="shared" si="16"/>
        <v>0</v>
      </c>
    </row>
    <row r="125" spans="1:16">
      <c r="A125" t="s">
        <v>352</v>
      </c>
      <c r="B125" t="s">
        <v>1902</v>
      </c>
      <c r="C125" t="s">
        <v>80</v>
      </c>
      <c r="D125" s="12" t="s">
        <v>1070</v>
      </c>
      <c r="E125" s="1">
        <f>VLOOKUP(A125,'ADM Data'!$A$2:$T$357,18,FALSE)</f>
        <v>0</v>
      </c>
      <c r="F125" s="1">
        <f>VLOOKUP(A125,'ADM Data'!$A$2:$T$357,19,FALSE)</f>
        <v>1</v>
      </c>
      <c r="G125" s="1">
        <f>VLOOKUP(A125,'ADM Data'!$A$2:$T$357,20,FALSE)</f>
        <v>2</v>
      </c>
      <c r="H125" s="1">
        <f t="shared" si="9"/>
        <v>3</v>
      </c>
      <c r="I125" s="1">
        <f t="shared" si="10"/>
        <v>0</v>
      </c>
      <c r="J125" s="1">
        <f t="shared" si="11"/>
        <v>1299.7018970000001</v>
      </c>
      <c r="K125" s="6">
        <f t="shared" si="12"/>
        <v>1735.6830660000003</v>
      </c>
      <c r="L125" s="1">
        <f t="shared" si="13"/>
        <v>3035.3849630000004</v>
      </c>
      <c r="M125" s="1">
        <f t="shared" si="17"/>
        <v>3035.3849630000004</v>
      </c>
      <c r="N125" s="5">
        <f t="shared" si="14"/>
        <v>0</v>
      </c>
      <c r="O125" s="5">
        <f t="shared" si="15"/>
        <v>1299.7018970000001</v>
      </c>
      <c r="P125" s="5">
        <f t="shared" si="16"/>
        <v>1735.6830660000003</v>
      </c>
    </row>
    <row r="126" spans="1:16">
      <c r="A126" t="s">
        <v>354</v>
      </c>
      <c r="B126" t="s">
        <v>355</v>
      </c>
      <c r="C126" t="s">
        <v>278</v>
      </c>
      <c r="D126" s="12" t="s">
        <v>1070</v>
      </c>
      <c r="E126" s="1">
        <f>VLOOKUP(A126,'ADM Data'!$A$2:$T$357,18,FALSE)</f>
        <v>0</v>
      </c>
      <c r="F126" s="1">
        <f>VLOOKUP(A126,'ADM Data'!$A$2:$T$357,19,FALSE)</f>
        <v>0</v>
      </c>
      <c r="G126" s="1">
        <f>VLOOKUP(A126,'ADM Data'!$A$2:$T$357,20,FALSE)</f>
        <v>0</v>
      </c>
      <c r="H126" s="1">
        <f t="shared" si="9"/>
        <v>0</v>
      </c>
      <c r="I126" s="1">
        <f t="shared" si="10"/>
        <v>0</v>
      </c>
      <c r="J126" s="1">
        <f t="shared" si="11"/>
        <v>0</v>
      </c>
      <c r="K126" s="6">
        <f t="shared" si="12"/>
        <v>0</v>
      </c>
      <c r="L126" s="1">
        <f t="shared" si="13"/>
        <v>0</v>
      </c>
      <c r="M126" s="1">
        <f t="shared" si="17"/>
        <v>0</v>
      </c>
      <c r="N126" s="5">
        <f t="shared" si="14"/>
        <v>0</v>
      </c>
      <c r="O126" s="5">
        <f t="shared" si="15"/>
        <v>0</v>
      </c>
      <c r="P126" s="5">
        <f t="shared" si="16"/>
        <v>0</v>
      </c>
    </row>
    <row r="127" spans="1:16">
      <c r="A127" t="s">
        <v>356</v>
      </c>
      <c r="B127" t="s">
        <v>357</v>
      </c>
      <c r="C127" t="s">
        <v>80</v>
      </c>
      <c r="D127" s="12" t="s">
        <v>1070</v>
      </c>
      <c r="E127" s="1">
        <f>VLOOKUP(A127,'ADM Data'!$A$2:$T$357,18,FALSE)</f>
        <v>0</v>
      </c>
      <c r="F127" s="1">
        <f>VLOOKUP(A127,'ADM Data'!$A$2:$T$357,19,FALSE)</f>
        <v>3.5463420000000001</v>
      </c>
      <c r="G127" s="1">
        <f>VLOOKUP(A127,'ADM Data'!$A$2:$T$357,20,FALSE)</f>
        <v>0</v>
      </c>
      <c r="H127" s="1">
        <f t="shared" si="9"/>
        <v>3.5463420000000001</v>
      </c>
      <c r="I127" s="1">
        <f t="shared" si="10"/>
        <v>0</v>
      </c>
      <c r="J127" s="1">
        <f t="shared" si="11"/>
        <v>4609.1874248107752</v>
      </c>
      <c r="K127" s="6">
        <f t="shared" si="12"/>
        <v>0</v>
      </c>
      <c r="L127" s="1">
        <f t="shared" si="13"/>
        <v>4609.1874248107752</v>
      </c>
      <c r="M127" s="1">
        <f t="shared" si="17"/>
        <v>4609.1874248107752</v>
      </c>
      <c r="N127" s="5">
        <f t="shared" si="14"/>
        <v>0</v>
      </c>
      <c r="O127" s="5">
        <f t="shared" si="15"/>
        <v>4609.1874248107752</v>
      </c>
      <c r="P127" s="5">
        <f t="shared" si="16"/>
        <v>0</v>
      </c>
    </row>
    <row r="128" spans="1:16">
      <c r="A128" t="s">
        <v>358</v>
      </c>
      <c r="B128" t="s">
        <v>359</v>
      </c>
      <c r="C128" t="s">
        <v>93</v>
      </c>
      <c r="D128" s="12" t="s">
        <v>1070</v>
      </c>
      <c r="E128" s="1">
        <f>VLOOKUP(A128,'ADM Data'!$A$2:$T$357,18,FALSE)</f>
        <v>0</v>
      </c>
      <c r="F128" s="1">
        <f>VLOOKUP(A128,'ADM Data'!$A$2:$T$357,19,FALSE)</f>
        <v>4.0802129999999996</v>
      </c>
      <c r="G128" s="1">
        <f>VLOOKUP(A128,'ADM Data'!$A$2:$T$357,20,FALSE)</f>
        <v>0</v>
      </c>
      <c r="H128" s="1">
        <f t="shared" si="9"/>
        <v>4.0802129999999996</v>
      </c>
      <c r="I128" s="1">
        <f t="shared" si="10"/>
        <v>0</v>
      </c>
      <c r="J128" s="1">
        <f t="shared" si="11"/>
        <v>5303.0605762640616</v>
      </c>
      <c r="K128" s="6">
        <f t="shared" si="12"/>
        <v>0</v>
      </c>
      <c r="L128" s="1">
        <f t="shared" si="13"/>
        <v>5303.0605762640616</v>
      </c>
      <c r="M128" s="1">
        <f t="shared" si="17"/>
        <v>5303.0605762640616</v>
      </c>
      <c r="N128" s="5">
        <f t="shared" si="14"/>
        <v>0</v>
      </c>
      <c r="O128" s="5">
        <f t="shared" si="15"/>
        <v>5303.0605762640616</v>
      </c>
      <c r="P128" s="5">
        <f t="shared" si="16"/>
        <v>0</v>
      </c>
    </row>
    <row r="129" spans="1:16">
      <c r="A129" t="s">
        <v>360</v>
      </c>
      <c r="B129" t="s">
        <v>1903</v>
      </c>
      <c r="C129" t="s">
        <v>80</v>
      </c>
      <c r="D129" s="12" t="s">
        <v>1070</v>
      </c>
      <c r="E129" s="1">
        <f>VLOOKUP(A129,'ADM Data'!$A$2:$T$357,18,FALSE)</f>
        <v>0</v>
      </c>
      <c r="F129" s="1">
        <f>VLOOKUP(A129,'ADM Data'!$A$2:$T$357,19,FALSE)</f>
        <v>26.243883</v>
      </c>
      <c r="G129" s="1">
        <f>VLOOKUP(A129,'ADM Data'!$A$2:$T$357,20,FALSE)</f>
        <v>0.68137300000000001</v>
      </c>
      <c r="H129" s="1">
        <f t="shared" si="9"/>
        <v>26.925256000000001</v>
      </c>
      <c r="I129" s="1">
        <f t="shared" si="10"/>
        <v>0</v>
      </c>
      <c r="J129" s="1">
        <f t="shared" si="11"/>
        <v>34109.224519746058</v>
      </c>
      <c r="K129" s="6">
        <f t="shared" si="12"/>
        <v>591.32378886480899</v>
      </c>
      <c r="L129" s="1">
        <f t="shared" si="13"/>
        <v>34700.548308610865</v>
      </c>
      <c r="M129" s="1">
        <f t="shared" si="17"/>
        <v>34700.548308610865</v>
      </c>
      <c r="N129" s="5">
        <f t="shared" si="14"/>
        <v>0</v>
      </c>
      <c r="O129" s="5">
        <f t="shared" si="15"/>
        <v>34109.224519746058</v>
      </c>
      <c r="P129" s="5">
        <f t="shared" si="16"/>
        <v>591.32378886480899</v>
      </c>
    </row>
    <row r="130" spans="1:16">
      <c r="A130" t="s">
        <v>362</v>
      </c>
      <c r="B130" t="s">
        <v>363</v>
      </c>
      <c r="C130" t="s">
        <v>93</v>
      </c>
      <c r="D130" s="12" t="s">
        <v>1070</v>
      </c>
      <c r="E130" s="1">
        <f>VLOOKUP(A130,'ADM Data'!$A$2:$T$357,18,FALSE)</f>
        <v>0</v>
      </c>
      <c r="F130" s="1">
        <f>VLOOKUP(A130,'ADM Data'!$A$2:$T$357,19,FALSE)</f>
        <v>0</v>
      </c>
      <c r="G130" s="1">
        <f>VLOOKUP(A130,'ADM Data'!$A$2:$T$357,20,FALSE)</f>
        <v>0</v>
      </c>
      <c r="H130" s="1">
        <f t="shared" si="9"/>
        <v>0</v>
      </c>
      <c r="I130" s="1">
        <f t="shared" si="10"/>
        <v>0</v>
      </c>
      <c r="J130" s="1">
        <f t="shared" si="11"/>
        <v>0</v>
      </c>
      <c r="K130" s="6">
        <f t="shared" si="12"/>
        <v>0</v>
      </c>
      <c r="L130" s="1">
        <f t="shared" si="13"/>
        <v>0</v>
      </c>
      <c r="M130" s="1">
        <f t="shared" si="17"/>
        <v>0</v>
      </c>
      <c r="N130" s="5">
        <f t="shared" si="14"/>
        <v>0</v>
      </c>
      <c r="O130" s="5">
        <f t="shared" si="15"/>
        <v>0</v>
      </c>
      <c r="P130" s="5">
        <f t="shared" si="16"/>
        <v>0</v>
      </c>
    </row>
    <row r="131" spans="1:16">
      <c r="A131" t="s">
        <v>364</v>
      </c>
      <c r="B131" t="s">
        <v>365</v>
      </c>
      <c r="C131" t="s">
        <v>93</v>
      </c>
      <c r="D131" s="12" t="s">
        <v>1070</v>
      </c>
      <c r="E131" s="1">
        <f>VLOOKUP(A131,'ADM Data'!$A$2:$T$357,18,FALSE)</f>
        <v>0</v>
      </c>
      <c r="F131" s="1">
        <f>VLOOKUP(A131,'ADM Data'!$A$2:$T$357,19,FALSE)</f>
        <v>0</v>
      </c>
      <c r="G131" s="1">
        <f>VLOOKUP(A131,'ADM Data'!$A$2:$T$357,20,FALSE)</f>
        <v>0</v>
      </c>
      <c r="H131" s="1">
        <f t="shared" si="9"/>
        <v>0</v>
      </c>
      <c r="I131" s="1">
        <f t="shared" si="10"/>
        <v>0</v>
      </c>
      <c r="J131" s="1">
        <f t="shared" si="11"/>
        <v>0</v>
      </c>
      <c r="K131" s="6">
        <f t="shared" si="12"/>
        <v>0</v>
      </c>
      <c r="L131" s="1">
        <f t="shared" si="13"/>
        <v>0</v>
      </c>
      <c r="M131" s="1">
        <f t="shared" si="17"/>
        <v>0</v>
      </c>
      <c r="N131" s="5">
        <f t="shared" si="14"/>
        <v>0</v>
      </c>
      <c r="O131" s="5">
        <f t="shared" si="15"/>
        <v>0</v>
      </c>
      <c r="P131" s="5">
        <f t="shared" si="16"/>
        <v>0</v>
      </c>
    </row>
    <row r="132" spans="1:16">
      <c r="A132" t="s">
        <v>366</v>
      </c>
      <c r="B132" t="s">
        <v>1904</v>
      </c>
      <c r="C132" t="s">
        <v>80</v>
      </c>
      <c r="D132" s="12" t="s">
        <v>1070</v>
      </c>
      <c r="E132" s="1">
        <f>VLOOKUP(A132,'ADM Data'!$A$2:$T$357,18,FALSE)</f>
        <v>0</v>
      </c>
      <c r="F132" s="1">
        <f>VLOOKUP(A132,'ADM Data'!$A$2:$T$357,19,FALSE)</f>
        <v>0</v>
      </c>
      <c r="G132" s="1">
        <f>VLOOKUP(A132,'ADM Data'!$A$2:$T$357,20,FALSE)</f>
        <v>0</v>
      </c>
      <c r="H132" s="1">
        <f t="shared" si="9"/>
        <v>0</v>
      </c>
      <c r="I132" s="1">
        <f t="shared" si="10"/>
        <v>0</v>
      </c>
      <c r="J132" s="1">
        <f t="shared" si="11"/>
        <v>0</v>
      </c>
      <c r="K132" s="6">
        <f t="shared" si="12"/>
        <v>0</v>
      </c>
      <c r="L132" s="1">
        <f t="shared" si="13"/>
        <v>0</v>
      </c>
      <c r="M132" s="1">
        <f t="shared" si="17"/>
        <v>0</v>
      </c>
      <c r="N132" s="5">
        <f t="shared" si="14"/>
        <v>0</v>
      </c>
      <c r="O132" s="5">
        <f t="shared" si="15"/>
        <v>0</v>
      </c>
      <c r="P132" s="5">
        <f t="shared" si="16"/>
        <v>0</v>
      </c>
    </row>
    <row r="133" spans="1:16">
      <c r="A133" t="s">
        <v>368</v>
      </c>
      <c r="B133" t="s">
        <v>1905</v>
      </c>
      <c r="C133" t="s">
        <v>80</v>
      </c>
      <c r="D133" s="12" t="s">
        <v>1070</v>
      </c>
      <c r="E133" s="1">
        <f>VLOOKUP(A133,'ADM Data'!$A$2:$T$357,18,FALSE)</f>
        <v>0</v>
      </c>
      <c r="F133" s="1">
        <f>VLOOKUP(A133,'ADM Data'!$A$2:$T$357,19,FALSE)</f>
        <v>84.443899999999999</v>
      </c>
      <c r="G133" s="1">
        <f>VLOOKUP(A133,'ADM Data'!$A$2:$T$357,20,FALSE)</f>
        <v>0</v>
      </c>
      <c r="H133" s="1">
        <f t="shared" ref="H133:H196" si="18">E133+F133+G133</f>
        <v>84.443899999999999</v>
      </c>
      <c r="I133" s="1">
        <f t="shared" ref="I133:I196" si="19">E133*$E$2*$L$1</f>
        <v>0</v>
      </c>
      <c r="J133" s="1">
        <f t="shared" ref="J133:J196" si="20">F133*$F$2*$L$1</f>
        <v>109751.89702007831</v>
      </c>
      <c r="K133" s="6">
        <f t="shared" ref="K133:K196" si="21">G133*$G$2*$L$1</f>
        <v>0</v>
      </c>
      <c r="L133" s="1">
        <f t="shared" ref="L133:L196" si="22">I133+J133+K133</f>
        <v>109751.89702007831</v>
      </c>
      <c r="M133" s="1">
        <f t="shared" si="17"/>
        <v>109751.89702007831</v>
      </c>
      <c r="N133" s="5">
        <f t="shared" ref="N133:N196" si="23">IF(D133="E",0,I133)</f>
        <v>0</v>
      </c>
      <c r="O133" s="5">
        <f t="shared" ref="O133:O196" si="24">IF(D133="E",0,J133)</f>
        <v>109751.89702007831</v>
      </c>
      <c r="P133" s="5">
        <f t="shared" ref="P133:P196" si="25">IF(D133="E",0,K133)</f>
        <v>0</v>
      </c>
    </row>
    <row r="134" spans="1:16">
      <c r="A134" t="s">
        <v>370</v>
      </c>
      <c r="B134" t="s">
        <v>371</v>
      </c>
      <c r="C134" t="s">
        <v>93</v>
      </c>
      <c r="D134" s="12" t="s">
        <v>1070</v>
      </c>
      <c r="E134" s="1">
        <f>VLOOKUP(A134,'ADM Data'!$A$2:$T$357,18,FALSE)</f>
        <v>0</v>
      </c>
      <c r="F134" s="1">
        <f>VLOOKUP(A134,'ADM Data'!$A$2:$T$357,19,FALSE)</f>
        <v>0</v>
      </c>
      <c r="G134" s="1">
        <f>VLOOKUP(A134,'ADM Data'!$A$2:$T$357,20,FALSE)</f>
        <v>0</v>
      </c>
      <c r="H134" s="1">
        <f t="shared" si="18"/>
        <v>0</v>
      </c>
      <c r="I134" s="1">
        <f t="shared" si="19"/>
        <v>0</v>
      </c>
      <c r="J134" s="1">
        <f t="shared" si="20"/>
        <v>0</v>
      </c>
      <c r="K134" s="6">
        <f t="shared" si="21"/>
        <v>0</v>
      </c>
      <c r="L134" s="1">
        <f t="shared" si="22"/>
        <v>0</v>
      </c>
      <c r="M134" s="1">
        <f t="shared" ref="M134:M197" si="26">IF(D134="E",L134,L134)</f>
        <v>0</v>
      </c>
      <c r="N134" s="5">
        <f t="shared" si="23"/>
        <v>0</v>
      </c>
      <c r="O134" s="5">
        <f t="shared" si="24"/>
        <v>0</v>
      </c>
      <c r="P134" s="5">
        <f t="shared" si="25"/>
        <v>0</v>
      </c>
    </row>
    <row r="135" spans="1:16">
      <c r="A135" t="s">
        <v>372</v>
      </c>
      <c r="B135" t="s">
        <v>373</v>
      </c>
      <c r="C135" t="s">
        <v>93</v>
      </c>
      <c r="D135" s="12" t="s">
        <v>1070</v>
      </c>
      <c r="E135" s="1">
        <f>VLOOKUP(A135,'ADM Data'!$A$2:$T$357,18,FALSE)</f>
        <v>10.922618</v>
      </c>
      <c r="F135" s="1">
        <f>VLOOKUP(A135,'ADM Data'!$A$2:$T$357,19,FALSE)</f>
        <v>81</v>
      </c>
      <c r="G135" s="1">
        <f>VLOOKUP(A135,'ADM Data'!$A$2:$T$357,20,FALSE)</f>
        <v>20.982353</v>
      </c>
      <c r="H135" s="1">
        <f t="shared" si="18"/>
        <v>112.904971</v>
      </c>
      <c r="I135" s="1">
        <f t="shared" si="19"/>
        <v>18940.199107439796</v>
      </c>
      <c r="J135" s="1">
        <f t="shared" si="20"/>
        <v>105275.853657</v>
      </c>
      <c r="K135" s="6">
        <f t="shared" si="21"/>
        <v>18209.357393467151</v>
      </c>
      <c r="L135" s="1">
        <f t="shared" si="22"/>
        <v>142425.41015790694</v>
      </c>
      <c r="M135" s="1">
        <f t="shared" si="26"/>
        <v>142425.41015790694</v>
      </c>
      <c r="N135" s="5">
        <f t="shared" si="23"/>
        <v>18940.199107439796</v>
      </c>
      <c r="O135" s="5">
        <f t="shared" si="24"/>
        <v>105275.853657</v>
      </c>
      <c r="P135" s="5">
        <f t="shared" si="25"/>
        <v>18209.357393467151</v>
      </c>
    </row>
    <row r="136" spans="1:16">
      <c r="A136" t="s">
        <v>376</v>
      </c>
      <c r="B136" t="s">
        <v>377</v>
      </c>
      <c r="C136" t="s">
        <v>98</v>
      </c>
      <c r="D136" s="12" t="s">
        <v>1070</v>
      </c>
      <c r="E136" s="1">
        <f>VLOOKUP(A136,'ADM Data'!$A$2:$T$357,18,FALSE)</f>
        <v>0</v>
      </c>
      <c r="F136" s="1">
        <f>VLOOKUP(A136,'ADM Data'!$A$2:$T$357,19,FALSE)</f>
        <v>1</v>
      </c>
      <c r="G136" s="1">
        <f>VLOOKUP(A136,'ADM Data'!$A$2:$T$357,20,FALSE)</f>
        <v>0.217171</v>
      </c>
      <c r="H136" s="1">
        <f t="shared" si="18"/>
        <v>1.217171</v>
      </c>
      <c r="I136" s="1">
        <f t="shared" si="19"/>
        <v>0</v>
      </c>
      <c r="J136" s="1">
        <f t="shared" si="20"/>
        <v>1299.7018970000001</v>
      </c>
      <c r="K136" s="6">
        <f t="shared" si="21"/>
        <v>188.470013563143</v>
      </c>
      <c r="L136" s="1">
        <f t="shared" si="22"/>
        <v>1488.1719105631432</v>
      </c>
      <c r="M136" s="1">
        <f t="shared" si="26"/>
        <v>1488.1719105631432</v>
      </c>
      <c r="N136" s="5">
        <f t="shared" si="23"/>
        <v>0</v>
      </c>
      <c r="O136" s="5">
        <f t="shared" si="24"/>
        <v>1299.7018970000001</v>
      </c>
      <c r="P136" s="5">
        <f t="shared" si="25"/>
        <v>188.470013563143</v>
      </c>
    </row>
    <row r="137" spans="1:16">
      <c r="A137" t="s">
        <v>378</v>
      </c>
      <c r="B137" t="s">
        <v>379</v>
      </c>
      <c r="C137" t="s">
        <v>108</v>
      </c>
      <c r="D137" s="12" t="s">
        <v>1070</v>
      </c>
      <c r="E137" s="1">
        <f>VLOOKUP(A137,'ADM Data'!$A$2:$T$357,18,FALSE)</f>
        <v>0</v>
      </c>
      <c r="F137" s="1">
        <f>VLOOKUP(A137,'ADM Data'!$A$2:$T$357,19,FALSE)</f>
        <v>0</v>
      </c>
      <c r="G137" s="1">
        <f>VLOOKUP(A137,'ADM Data'!$A$2:$T$357,20,FALSE)</f>
        <v>0.29239799999999999</v>
      </c>
      <c r="H137" s="1">
        <f t="shared" si="18"/>
        <v>0.29239799999999999</v>
      </c>
      <c r="I137" s="1">
        <f t="shared" si="19"/>
        <v>0</v>
      </c>
      <c r="J137" s="1">
        <f t="shared" si="20"/>
        <v>0</v>
      </c>
      <c r="K137" s="6">
        <f t="shared" si="21"/>
        <v>253.75512856613403</v>
      </c>
      <c r="L137" s="1">
        <f t="shared" si="22"/>
        <v>253.75512856613403</v>
      </c>
      <c r="M137" s="1">
        <f t="shared" si="26"/>
        <v>253.75512856613403</v>
      </c>
      <c r="N137" s="5">
        <f t="shared" si="23"/>
        <v>0</v>
      </c>
      <c r="O137" s="5">
        <f t="shared" si="24"/>
        <v>0</v>
      </c>
      <c r="P137" s="5">
        <f t="shared" si="25"/>
        <v>253.75512856613403</v>
      </c>
    </row>
    <row r="138" spans="1:16">
      <c r="A138" t="s">
        <v>380</v>
      </c>
      <c r="B138" t="s">
        <v>1907</v>
      </c>
      <c r="C138" t="s">
        <v>93</v>
      </c>
      <c r="D138" s="12" t="s">
        <v>807</v>
      </c>
      <c r="E138" s="1">
        <f>VLOOKUP(A138,'ADM Data'!$A$2:$T$357,18,FALSE)</f>
        <v>6.5853679999999999</v>
      </c>
      <c r="F138" s="1">
        <f>VLOOKUP(A138,'ADM Data'!$A$2:$T$357,19,FALSE)</f>
        <v>85.502217999999999</v>
      </c>
      <c r="G138" s="1">
        <f>VLOOKUP(A138,'ADM Data'!$A$2:$T$357,20,FALSE)</f>
        <v>41.153962999999997</v>
      </c>
      <c r="H138" s="1">
        <f t="shared" si="18"/>
        <v>133.24154899999999</v>
      </c>
      <c r="I138" s="1">
        <f t="shared" si="19"/>
        <v>11419.256914025793</v>
      </c>
      <c r="J138" s="1">
        <f t="shared" si="20"/>
        <v>111127.39493230755</v>
      </c>
      <c r="K138" s="6">
        <f t="shared" si="21"/>
        <v>35715.118338945285</v>
      </c>
      <c r="L138" s="1">
        <f t="shared" si="22"/>
        <v>158261.77018527864</v>
      </c>
      <c r="M138" s="1">
        <f t="shared" si="26"/>
        <v>158261.77018527864</v>
      </c>
      <c r="N138" s="5">
        <f t="shared" si="23"/>
        <v>11419.256914025793</v>
      </c>
      <c r="O138" s="5">
        <f t="shared" si="24"/>
        <v>111127.39493230755</v>
      </c>
      <c r="P138" s="5">
        <f t="shared" si="25"/>
        <v>35715.118338945285</v>
      </c>
    </row>
    <row r="139" spans="1:16">
      <c r="A139" t="s">
        <v>382</v>
      </c>
      <c r="B139" t="s">
        <v>2759</v>
      </c>
      <c r="C139" t="s">
        <v>196</v>
      </c>
      <c r="D139" s="12" t="s">
        <v>1070</v>
      </c>
      <c r="E139" s="1">
        <f>VLOOKUP(A139,'ADM Data'!$A$2:$T$357,18,FALSE)</f>
        <v>20</v>
      </c>
      <c r="F139" s="1">
        <f>VLOOKUP(A139,'ADM Data'!$A$2:$T$357,19,FALSE)</f>
        <v>60</v>
      </c>
      <c r="G139" s="1">
        <f>VLOOKUP(A139,'ADM Data'!$A$2:$T$357,20,FALSE)</f>
        <v>20.092486000000001</v>
      </c>
      <c r="H139" s="1">
        <f t="shared" si="18"/>
        <v>100.09248600000001</v>
      </c>
      <c r="I139" s="1">
        <f t="shared" si="19"/>
        <v>34680.694880000003</v>
      </c>
      <c r="J139" s="1">
        <f t="shared" si="20"/>
        <v>77982.113819999999</v>
      </c>
      <c r="K139" s="6">
        <f t="shared" si="21"/>
        <v>17437.09385202104</v>
      </c>
      <c r="L139" s="1">
        <f t="shared" si="22"/>
        <v>130099.90255202103</v>
      </c>
      <c r="M139" s="1">
        <f t="shared" si="26"/>
        <v>130099.90255202103</v>
      </c>
      <c r="N139" s="5">
        <f t="shared" si="23"/>
        <v>34680.694880000003</v>
      </c>
      <c r="O139" s="5">
        <f t="shared" si="24"/>
        <v>77982.113819999999</v>
      </c>
      <c r="P139" s="5">
        <f t="shared" si="25"/>
        <v>17437.09385202104</v>
      </c>
    </row>
    <row r="140" spans="1:16">
      <c r="A140" t="s">
        <v>384</v>
      </c>
      <c r="B140" t="s">
        <v>1908</v>
      </c>
      <c r="C140" t="s">
        <v>93</v>
      </c>
      <c r="D140" s="12" t="s">
        <v>1070</v>
      </c>
      <c r="E140" s="1">
        <f>VLOOKUP(A140,'ADM Data'!$A$2:$T$357,18,FALSE)</f>
        <v>0</v>
      </c>
      <c r="F140" s="1">
        <f>VLOOKUP(A140,'ADM Data'!$A$2:$T$357,19,FALSE)</f>
        <v>0</v>
      </c>
      <c r="G140" s="1">
        <f>VLOOKUP(A140,'ADM Data'!$A$2:$T$357,20,FALSE)</f>
        <v>0</v>
      </c>
      <c r="H140" s="1">
        <f t="shared" si="18"/>
        <v>0</v>
      </c>
      <c r="I140" s="1">
        <f t="shared" si="19"/>
        <v>0</v>
      </c>
      <c r="J140" s="1">
        <f t="shared" si="20"/>
        <v>0</v>
      </c>
      <c r="K140" s="6">
        <f t="shared" si="21"/>
        <v>0</v>
      </c>
      <c r="L140" s="1">
        <f t="shared" si="22"/>
        <v>0</v>
      </c>
      <c r="M140" s="1">
        <f t="shared" si="26"/>
        <v>0</v>
      </c>
      <c r="N140" s="5">
        <f t="shared" si="23"/>
        <v>0</v>
      </c>
      <c r="O140" s="5">
        <f t="shared" si="24"/>
        <v>0</v>
      </c>
      <c r="P140" s="5">
        <f t="shared" si="25"/>
        <v>0</v>
      </c>
    </row>
    <row r="141" spans="1:16">
      <c r="A141" t="s">
        <v>386</v>
      </c>
      <c r="B141" t="s">
        <v>387</v>
      </c>
      <c r="C141" t="s">
        <v>93</v>
      </c>
      <c r="D141" s="12" t="s">
        <v>1070</v>
      </c>
      <c r="E141" s="1">
        <f>VLOOKUP(A141,'ADM Data'!$A$2:$T$357,18,FALSE)</f>
        <v>11.549058</v>
      </c>
      <c r="F141" s="1">
        <f>VLOOKUP(A141,'ADM Data'!$A$2:$T$357,19,FALSE)</f>
        <v>8.4188690000000008</v>
      </c>
      <c r="G141" s="1">
        <f>VLOOKUP(A141,'ADM Data'!$A$2:$T$357,20,FALSE)</f>
        <v>1</v>
      </c>
      <c r="H141" s="1">
        <f t="shared" si="18"/>
        <v>20.967927000000003</v>
      </c>
      <c r="I141" s="1">
        <f t="shared" si="19"/>
        <v>20026.467832471153</v>
      </c>
      <c r="J141" s="1">
        <f t="shared" si="20"/>
        <v>10942.020009894495</v>
      </c>
      <c r="K141" s="6">
        <f t="shared" si="21"/>
        <v>867.84153300000014</v>
      </c>
      <c r="L141" s="1">
        <f t="shared" si="22"/>
        <v>31836.329375365647</v>
      </c>
      <c r="M141" s="1">
        <f t="shared" si="26"/>
        <v>31836.329375365647</v>
      </c>
      <c r="N141" s="5">
        <f t="shared" si="23"/>
        <v>20026.467832471153</v>
      </c>
      <c r="O141" s="5">
        <f t="shared" si="24"/>
        <v>10942.020009894495</v>
      </c>
      <c r="P141" s="5">
        <f t="shared" si="25"/>
        <v>867.84153300000014</v>
      </c>
    </row>
    <row r="142" spans="1:16">
      <c r="A142" t="s">
        <v>388</v>
      </c>
      <c r="B142" t="s">
        <v>1909</v>
      </c>
      <c r="C142" t="s">
        <v>80</v>
      </c>
      <c r="D142" s="12" t="s">
        <v>1070</v>
      </c>
      <c r="E142" s="1">
        <f>VLOOKUP(A142,'ADM Data'!$A$2:$T$357,18,FALSE)</f>
        <v>0</v>
      </c>
      <c r="F142" s="1">
        <f>VLOOKUP(A142,'ADM Data'!$A$2:$T$357,19,FALSE)</f>
        <v>1</v>
      </c>
      <c r="G142" s="1">
        <f>VLOOKUP(A142,'ADM Data'!$A$2:$T$357,20,FALSE)</f>
        <v>0</v>
      </c>
      <c r="H142" s="1">
        <f t="shared" si="18"/>
        <v>1</v>
      </c>
      <c r="I142" s="1">
        <f t="shared" si="19"/>
        <v>0</v>
      </c>
      <c r="J142" s="1">
        <f t="shared" si="20"/>
        <v>1299.7018970000001</v>
      </c>
      <c r="K142" s="6">
        <f t="shared" si="21"/>
        <v>0</v>
      </c>
      <c r="L142" s="1">
        <f t="shared" si="22"/>
        <v>1299.7018970000001</v>
      </c>
      <c r="M142" s="1">
        <f t="shared" si="26"/>
        <v>1299.7018970000001</v>
      </c>
      <c r="N142" s="5">
        <f t="shared" si="23"/>
        <v>0</v>
      </c>
      <c r="O142" s="5">
        <f t="shared" si="24"/>
        <v>1299.7018970000001</v>
      </c>
      <c r="P142" s="5">
        <f t="shared" si="25"/>
        <v>0</v>
      </c>
    </row>
    <row r="143" spans="1:16">
      <c r="A143" t="s">
        <v>390</v>
      </c>
      <c r="B143" t="s">
        <v>391</v>
      </c>
      <c r="C143" t="s">
        <v>80</v>
      </c>
      <c r="D143" s="12" t="s">
        <v>1070</v>
      </c>
      <c r="E143" s="1">
        <f>VLOOKUP(A143,'ADM Data'!$A$2:$T$357,18,FALSE)</f>
        <v>28</v>
      </c>
      <c r="F143" s="1">
        <f>VLOOKUP(A143,'ADM Data'!$A$2:$T$357,19,FALSE)</f>
        <v>97.982067999999998</v>
      </c>
      <c r="G143" s="1">
        <f>VLOOKUP(A143,'ADM Data'!$A$2:$T$357,20,FALSE)</f>
        <v>50.004925999999998</v>
      </c>
      <c r="H143" s="1">
        <f t="shared" si="18"/>
        <v>175.98699399999998</v>
      </c>
      <c r="I143" s="1">
        <f t="shared" si="19"/>
        <v>48552.972832000007</v>
      </c>
      <c r="J143" s="1">
        <f t="shared" si="20"/>
        <v>127347.47965158299</v>
      </c>
      <c r="K143" s="6">
        <f t="shared" si="21"/>
        <v>43396.351637391563</v>
      </c>
      <c r="L143" s="1">
        <f t="shared" si="22"/>
        <v>219296.80412097456</v>
      </c>
      <c r="M143" s="1">
        <f t="shared" si="26"/>
        <v>219296.80412097456</v>
      </c>
      <c r="N143" s="5">
        <f t="shared" si="23"/>
        <v>48552.972832000007</v>
      </c>
      <c r="O143" s="5">
        <f t="shared" si="24"/>
        <v>127347.47965158299</v>
      </c>
      <c r="P143" s="5">
        <f t="shared" si="25"/>
        <v>43396.351637391563</v>
      </c>
    </row>
    <row r="144" spans="1:16">
      <c r="A144" t="s">
        <v>394</v>
      </c>
      <c r="B144" t="s">
        <v>395</v>
      </c>
      <c r="C144" t="s">
        <v>111</v>
      </c>
      <c r="D144" s="12" t="s">
        <v>1070</v>
      </c>
      <c r="E144" s="1">
        <f>VLOOKUP(A144,'ADM Data'!$A$2:$T$357,18,FALSE)</f>
        <v>0</v>
      </c>
      <c r="F144" s="1">
        <f>VLOOKUP(A144,'ADM Data'!$A$2:$T$357,19,FALSE)</f>
        <v>6</v>
      </c>
      <c r="G144" s="1">
        <f>VLOOKUP(A144,'ADM Data'!$A$2:$T$357,20,FALSE)</f>
        <v>0</v>
      </c>
      <c r="H144" s="1">
        <f t="shared" si="18"/>
        <v>6</v>
      </c>
      <c r="I144" s="1">
        <f t="shared" si="19"/>
        <v>0</v>
      </c>
      <c r="J144" s="1">
        <f t="shared" si="20"/>
        <v>7798.2113820000013</v>
      </c>
      <c r="K144" s="6">
        <f t="shared" si="21"/>
        <v>0</v>
      </c>
      <c r="L144" s="1">
        <f t="shared" si="22"/>
        <v>7798.2113820000013</v>
      </c>
      <c r="M144" s="1">
        <f t="shared" si="26"/>
        <v>7798.2113820000013</v>
      </c>
      <c r="N144" s="5">
        <f t="shared" si="23"/>
        <v>0</v>
      </c>
      <c r="O144" s="5">
        <f t="shared" si="24"/>
        <v>7798.2113820000013</v>
      </c>
      <c r="P144" s="5">
        <f t="shared" si="25"/>
        <v>0</v>
      </c>
    </row>
    <row r="145" spans="1:16">
      <c r="A145" t="s">
        <v>396</v>
      </c>
      <c r="B145" t="s">
        <v>1910</v>
      </c>
      <c r="C145" t="s">
        <v>80</v>
      </c>
      <c r="D145" s="12" t="s">
        <v>1070</v>
      </c>
      <c r="E145" s="1">
        <f>VLOOKUP(A145,'ADM Data'!$A$2:$T$357,18,FALSE)</f>
        <v>0</v>
      </c>
      <c r="F145" s="1">
        <f>VLOOKUP(A145,'ADM Data'!$A$2:$T$357,19,FALSE)</f>
        <v>1</v>
      </c>
      <c r="G145" s="1">
        <f>VLOOKUP(A145,'ADM Data'!$A$2:$T$357,20,FALSE)</f>
        <v>1.1144579999999999</v>
      </c>
      <c r="H145" s="1">
        <f t="shared" si="18"/>
        <v>2.1144579999999999</v>
      </c>
      <c r="I145" s="1">
        <f t="shared" si="19"/>
        <v>0</v>
      </c>
      <c r="J145" s="1">
        <f t="shared" si="20"/>
        <v>1299.7018970000001</v>
      </c>
      <c r="K145" s="6">
        <f t="shared" si="21"/>
        <v>967.17293918411406</v>
      </c>
      <c r="L145" s="1">
        <f t="shared" si="22"/>
        <v>2266.8748361841144</v>
      </c>
      <c r="M145" s="1">
        <f t="shared" si="26"/>
        <v>2266.8748361841144</v>
      </c>
      <c r="N145" s="5">
        <f t="shared" si="23"/>
        <v>0</v>
      </c>
      <c r="O145" s="5">
        <f t="shared" si="24"/>
        <v>1299.7018970000001</v>
      </c>
      <c r="P145" s="5">
        <f t="shared" si="25"/>
        <v>967.17293918411406</v>
      </c>
    </row>
    <row r="146" spans="1:16">
      <c r="A146" t="s">
        <v>398</v>
      </c>
      <c r="B146" t="s">
        <v>399</v>
      </c>
      <c r="C146" t="s">
        <v>80</v>
      </c>
      <c r="D146" s="12" t="s">
        <v>1070</v>
      </c>
      <c r="E146" s="1">
        <f>VLOOKUP(A146,'ADM Data'!$A$2:$T$357,18,FALSE)</f>
        <v>0</v>
      </c>
      <c r="F146" s="1">
        <f>VLOOKUP(A146,'ADM Data'!$A$2:$T$357,19,FALSE)</f>
        <v>0</v>
      </c>
      <c r="G146" s="1">
        <f>VLOOKUP(A146,'ADM Data'!$A$2:$T$357,20,FALSE)</f>
        <v>0</v>
      </c>
      <c r="H146" s="1">
        <f t="shared" si="18"/>
        <v>0</v>
      </c>
      <c r="I146" s="1">
        <f t="shared" si="19"/>
        <v>0</v>
      </c>
      <c r="J146" s="1">
        <f t="shared" si="20"/>
        <v>0</v>
      </c>
      <c r="K146" s="6">
        <f t="shared" si="21"/>
        <v>0</v>
      </c>
      <c r="L146" s="1">
        <f t="shared" si="22"/>
        <v>0</v>
      </c>
      <c r="M146" s="1">
        <f t="shared" si="26"/>
        <v>0</v>
      </c>
      <c r="N146" s="5">
        <f t="shared" si="23"/>
        <v>0</v>
      </c>
      <c r="O146" s="5">
        <f t="shared" si="24"/>
        <v>0</v>
      </c>
      <c r="P146" s="5">
        <f t="shared" si="25"/>
        <v>0</v>
      </c>
    </row>
    <row r="147" spans="1:16">
      <c r="A147" t="s">
        <v>400</v>
      </c>
      <c r="B147" t="s">
        <v>1911</v>
      </c>
      <c r="C147" t="s">
        <v>258</v>
      </c>
      <c r="D147" s="12" t="s">
        <v>1070</v>
      </c>
      <c r="E147" s="1">
        <f>VLOOKUP(A147,'ADM Data'!$A$2:$T$357,18,FALSE)</f>
        <v>0</v>
      </c>
      <c r="F147" s="1">
        <f>VLOOKUP(A147,'ADM Data'!$A$2:$T$357,19,FALSE)</f>
        <v>4.3154120000000002</v>
      </c>
      <c r="G147" s="1">
        <f>VLOOKUP(A147,'ADM Data'!$A$2:$T$357,20,FALSE)</f>
        <v>0</v>
      </c>
      <c r="H147" s="1">
        <f t="shared" si="18"/>
        <v>4.3154120000000002</v>
      </c>
      <c r="I147" s="1">
        <f t="shared" si="19"/>
        <v>0</v>
      </c>
      <c r="J147" s="1">
        <f t="shared" si="20"/>
        <v>5608.7491627365644</v>
      </c>
      <c r="K147" s="6">
        <f t="shared" si="21"/>
        <v>0</v>
      </c>
      <c r="L147" s="1">
        <f t="shared" si="22"/>
        <v>5608.7491627365644</v>
      </c>
      <c r="M147" s="1">
        <f t="shared" si="26"/>
        <v>5608.7491627365644</v>
      </c>
      <c r="N147" s="5">
        <f t="shared" si="23"/>
        <v>0</v>
      </c>
      <c r="O147" s="5">
        <f t="shared" si="24"/>
        <v>5608.7491627365644</v>
      </c>
      <c r="P147" s="5">
        <f t="shared" si="25"/>
        <v>0</v>
      </c>
    </row>
    <row r="148" spans="1:16">
      <c r="A148" t="s">
        <v>402</v>
      </c>
      <c r="B148" t="s">
        <v>403</v>
      </c>
      <c r="C148" t="s">
        <v>72</v>
      </c>
      <c r="D148" s="12" t="s">
        <v>1070</v>
      </c>
      <c r="E148" s="1">
        <f>VLOOKUP(A148,'ADM Data'!$A$2:$T$357,18,FALSE)</f>
        <v>4.9714289999999997</v>
      </c>
      <c r="F148" s="1">
        <f>VLOOKUP(A148,'ADM Data'!$A$2:$T$357,19,FALSE)</f>
        <v>8</v>
      </c>
      <c r="G148" s="1">
        <f>VLOOKUP(A148,'ADM Data'!$A$2:$T$357,20,FALSE)</f>
        <v>2</v>
      </c>
      <c r="H148" s="1">
        <f t="shared" si="18"/>
        <v>14.971429000000001</v>
      </c>
      <c r="I148" s="1">
        <f t="shared" si="19"/>
        <v>8620.6306133291764</v>
      </c>
      <c r="J148" s="1">
        <f t="shared" si="20"/>
        <v>10397.615176000001</v>
      </c>
      <c r="K148" s="6">
        <f t="shared" si="21"/>
        <v>1735.6830660000003</v>
      </c>
      <c r="L148" s="1">
        <f t="shared" si="22"/>
        <v>20753.928855329181</v>
      </c>
      <c r="M148" s="1">
        <f t="shared" si="26"/>
        <v>20753.928855329181</v>
      </c>
      <c r="N148" s="5">
        <f t="shared" si="23"/>
        <v>8620.6306133291764</v>
      </c>
      <c r="O148" s="5">
        <f t="shared" si="24"/>
        <v>10397.615176000001</v>
      </c>
      <c r="P148" s="5">
        <f t="shared" si="25"/>
        <v>1735.6830660000003</v>
      </c>
    </row>
    <row r="149" spans="1:16">
      <c r="A149" t="s">
        <v>405</v>
      </c>
      <c r="B149" t="s">
        <v>1912</v>
      </c>
      <c r="C149" t="s">
        <v>80</v>
      </c>
      <c r="D149" s="12" t="s">
        <v>1070</v>
      </c>
      <c r="E149" s="1">
        <f>VLOOKUP(A149,'ADM Data'!$A$2:$T$357,18,FALSE)</f>
        <v>3.9748510000000001</v>
      </c>
      <c r="F149" s="1">
        <f>VLOOKUP(A149,'ADM Data'!$A$2:$T$357,19,FALSE)</f>
        <v>3</v>
      </c>
      <c r="G149" s="1">
        <f>VLOOKUP(A149,'ADM Data'!$A$2:$T$357,20,FALSE)</f>
        <v>0</v>
      </c>
      <c r="H149" s="1">
        <f t="shared" si="18"/>
        <v>6.9748510000000001</v>
      </c>
      <c r="I149" s="1">
        <f t="shared" si="19"/>
        <v>6892.5297362231449</v>
      </c>
      <c r="J149" s="1">
        <f t="shared" si="20"/>
        <v>3899.1056910000007</v>
      </c>
      <c r="K149" s="6">
        <f t="shared" si="21"/>
        <v>0</v>
      </c>
      <c r="L149" s="1">
        <f t="shared" si="22"/>
        <v>10791.635427223146</v>
      </c>
      <c r="M149" s="1">
        <f t="shared" si="26"/>
        <v>10791.635427223146</v>
      </c>
      <c r="N149" s="5">
        <f t="shared" si="23"/>
        <v>6892.5297362231449</v>
      </c>
      <c r="O149" s="5">
        <f t="shared" si="24"/>
        <v>3899.1056910000007</v>
      </c>
      <c r="P149" s="5">
        <f t="shared" si="25"/>
        <v>0</v>
      </c>
    </row>
    <row r="150" spans="1:16">
      <c r="A150" t="s">
        <v>407</v>
      </c>
      <c r="B150" t="s">
        <v>1913</v>
      </c>
      <c r="C150" t="s">
        <v>80</v>
      </c>
      <c r="D150" s="12" t="s">
        <v>1070</v>
      </c>
      <c r="E150" s="1">
        <f>VLOOKUP(A150,'ADM Data'!$A$2:$T$357,18,FALSE)</f>
        <v>0</v>
      </c>
      <c r="F150" s="1">
        <f>VLOOKUP(A150,'ADM Data'!$A$2:$T$357,19,FALSE)</f>
        <v>0</v>
      </c>
      <c r="G150" s="1">
        <f>VLOOKUP(A150,'ADM Data'!$A$2:$T$357,20,FALSE)</f>
        <v>1</v>
      </c>
      <c r="H150" s="1">
        <f t="shared" si="18"/>
        <v>1</v>
      </c>
      <c r="I150" s="1">
        <f t="shared" si="19"/>
        <v>0</v>
      </c>
      <c r="J150" s="1">
        <f t="shared" si="20"/>
        <v>0</v>
      </c>
      <c r="K150" s="6">
        <f t="shared" si="21"/>
        <v>867.84153300000014</v>
      </c>
      <c r="L150" s="1">
        <f t="shared" si="22"/>
        <v>867.84153300000014</v>
      </c>
      <c r="M150" s="1">
        <f t="shared" si="26"/>
        <v>867.84153300000014</v>
      </c>
      <c r="N150" s="5">
        <f t="shared" si="23"/>
        <v>0</v>
      </c>
      <c r="O150" s="5">
        <f t="shared" si="24"/>
        <v>0</v>
      </c>
      <c r="P150" s="5">
        <f t="shared" si="25"/>
        <v>867.84153300000014</v>
      </c>
    </row>
    <row r="151" spans="1:16">
      <c r="A151" t="s">
        <v>409</v>
      </c>
      <c r="B151" t="s">
        <v>1914</v>
      </c>
      <c r="C151" t="s">
        <v>80</v>
      </c>
      <c r="D151" s="12" t="s">
        <v>1070</v>
      </c>
      <c r="E151" s="1">
        <f>VLOOKUP(A151,'ADM Data'!$A$2:$T$357,18,FALSE)</f>
        <v>0</v>
      </c>
      <c r="F151" s="1">
        <f>VLOOKUP(A151,'ADM Data'!$A$2:$T$357,19,FALSE)</f>
        <v>0</v>
      </c>
      <c r="G151" s="1">
        <f>VLOOKUP(A151,'ADM Data'!$A$2:$T$357,20,FALSE)</f>
        <v>0</v>
      </c>
      <c r="H151" s="1">
        <f t="shared" si="18"/>
        <v>0</v>
      </c>
      <c r="I151" s="1">
        <f t="shared" si="19"/>
        <v>0</v>
      </c>
      <c r="J151" s="1">
        <f t="shared" si="20"/>
        <v>0</v>
      </c>
      <c r="K151" s="6">
        <f t="shared" si="21"/>
        <v>0</v>
      </c>
      <c r="L151" s="1">
        <f t="shared" si="22"/>
        <v>0</v>
      </c>
      <c r="M151" s="1">
        <f t="shared" si="26"/>
        <v>0</v>
      </c>
      <c r="N151" s="5">
        <f t="shared" si="23"/>
        <v>0</v>
      </c>
      <c r="O151" s="5">
        <f t="shared" si="24"/>
        <v>0</v>
      </c>
      <c r="P151" s="5">
        <f t="shared" si="25"/>
        <v>0</v>
      </c>
    </row>
    <row r="152" spans="1:16">
      <c r="A152" t="s">
        <v>411</v>
      </c>
      <c r="B152" t="s">
        <v>412</v>
      </c>
      <c r="C152" t="s">
        <v>80</v>
      </c>
      <c r="D152" s="12" t="s">
        <v>1070</v>
      </c>
      <c r="E152" s="1">
        <f>VLOOKUP(A152,'ADM Data'!$A$2:$T$357,18,FALSE)</f>
        <v>0</v>
      </c>
      <c r="F152" s="1">
        <f>VLOOKUP(A152,'ADM Data'!$A$2:$T$357,19,FALSE)</f>
        <v>0</v>
      </c>
      <c r="G152" s="1">
        <f>VLOOKUP(A152,'ADM Data'!$A$2:$T$357,20,FALSE)</f>
        <v>0</v>
      </c>
      <c r="H152" s="1">
        <f t="shared" si="18"/>
        <v>0</v>
      </c>
      <c r="I152" s="1">
        <f t="shared" si="19"/>
        <v>0</v>
      </c>
      <c r="J152" s="1">
        <f t="shared" si="20"/>
        <v>0</v>
      </c>
      <c r="K152" s="6">
        <f t="shared" si="21"/>
        <v>0</v>
      </c>
      <c r="L152" s="1">
        <f t="shared" si="22"/>
        <v>0</v>
      </c>
      <c r="M152" s="1">
        <f t="shared" si="26"/>
        <v>0</v>
      </c>
      <c r="N152" s="5">
        <f t="shared" si="23"/>
        <v>0</v>
      </c>
      <c r="O152" s="5">
        <f t="shared" si="24"/>
        <v>0</v>
      </c>
      <c r="P152" s="5">
        <f t="shared" si="25"/>
        <v>0</v>
      </c>
    </row>
    <row r="153" spans="1:16">
      <c r="A153" t="s">
        <v>413</v>
      </c>
      <c r="B153" t="s">
        <v>1915</v>
      </c>
      <c r="C153" t="s">
        <v>80</v>
      </c>
      <c r="D153" s="12" t="s">
        <v>1070</v>
      </c>
      <c r="E153" s="1">
        <f>VLOOKUP(A153,'ADM Data'!$A$2:$T$357,18,FALSE)</f>
        <v>0</v>
      </c>
      <c r="F153" s="1">
        <f>VLOOKUP(A153,'ADM Data'!$A$2:$T$357,19,FALSE)</f>
        <v>0</v>
      </c>
      <c r="G153" s="1">
        <f>VLOOKUP(A153,'ADM Data'!$A$2:$T$357,20,FALSE)</f>
        <v>0</v>
      </c>
      <c r="H153" s="1">
        <f t="shared" si="18"/>
        <v>0</v>
      </c>
      <c r="I153" s="1">
        <f t="shared" si="19"/>
        <v>0</v>
      </c>
      <c r="J153" s="1">
        <f t="shared" si="20"/>
        <v>0</v>
      </c>
      <c r="K153" s="6">
        <f t="shared" si="21"/>
        <v>0</v>
      </c>
      <c r="L153" s="1">
        <f t="shared" si="22"/>
        <v>0</v>
      </c>
      <c r="M153" s="1">
        <f t="shared" si="26"/>
        <v>0</v>
      </c>
      <c r="N153" s="5">
        <f t="shared" si="23"/>
        <v>0</v>
      </c>
      <c r="O153" s="5">
        <f t="shared" si="24"/>
        <v>0</v>
      </c>
      <c r="P153" s="5">
        <f t="shared" si="25"/>
        <v>0</v>
      </c>
    </row>
    <row r="154" spans="1:16">
      <c r="A154" t="s">
        <v>417</v>
      </c>
      <c r="B154" t="s">
        <v>418</v>
      </c>
      <c r="C154" t="s">
        <v>68</v>
      </c>
      <c r="D154" s="12" t="s">
        <v>1070</v>
      </c>
      <c r="E154" s="1">
        <f>VLOOKUP(A154,'ADM Data'!$A$2:$T$357,18,FALSE)</f>
        <v>0</v>
      </c>
      <c r="F154" s="1">
        <f>VLOOKUP(A154,'ADM Data'!$A$2:$T$357,19,FALSE)</f>
        <v>0</v>
      </c>
      <c r="G154" s="1">
        <f>VLOOKUP(A154,'ADM Data'!$A$2:$T$357,20,FALSE)</f>
        <v>0</v>
      </c>
      <c r="H154" s="1">
        <f t="shared" si="18"/>
        <v>0</v>
      </c>
      <c r="I154" s="1">
        <f t="shared" si="19"/>
        <v>0</v>
      </c>
      <c r="J154" s="1">
        <f t="shared" si="20"/>
        <v>0</v>
      </c>
      <c r="K154" s="6">
        <f t="shared" si="21"/>
        <v>0</v>
      </c>
      <c r="L154" s="1">
        <f t="shared" si="22"/>
        <v>0</v>
      </c>
      <c r="M154" s="1">
        <f t="shared" si="26"/>
        <v>0</v>
      </c>
      <c r="N154" s="5">
        <f t="shared" si="23"/>
        <v>0</v>
      </c>
      <c r="O154" s="5">
        <f t="shared" si="24"/>
        <v>0</v>
      </c>
      <c r="P154" s="5">
        <f t="shared" si="25"/>
        <v>0</v>
      </c>
    </row>
    <row r="155" spans="1:16">
      <c r="A155" t="s">
        <v>419</v>
      </c>
      <c r="B155" t="s">
        <v>1917</v>
      </c>
      <c r="C155" t="s">
        <v>68</v>
      </c>
      <c r="D155" s="12" t="s">
        <v>1070</v>
      </c>
      <c r="E155" s="1">
        <f>VLOOKUP(A155,'ADM Data'!$A$2:$T$357,18,FALSE)</f>
        <v>0</v>
      </c>
      <c r="F155" s="1">
        <f>VLOOKUP(A155,'ADM Data'!$A$2:$T$357,19,FALSE)</f>
        <v>0.99418600000000001</v>
      </c>
      <c r="G155" s="1">
        <f>VLOOKUP(A155,'ADM Data'!$A$2:$T$357,20,FALSE)</f>
        <v>0</v>
      </c>
      <c r="H155" s="1">
        <f t="shared" si="18"/>
        <v>0.99418600000000001</v>
      </c>
      <c r="I155" s="1">
        <f t="shared" si="19"/>
        <v>0</v>
      </c>
      <c r="J155" s="1">
        <f t="shared" si="20"/>
        <v>1292.1454301708422</v>
      </c>
      <c r="K155" s="6">
        <f t="shared" si="21"/>
        <v>0</v>
      </c>
      <c r="L155" s="1">
        <f t="shared" si="22"/>
        <v>1292.1454301708422</v>
      </c>
      <c r="M155" s="1">
        <f t="shared" si="26"/>
        <v>1292.1454301708422</v>
      </c>
      <c r="N155" s="5">
        <f t="shared" si="23"/>
        <v>0</v>
      </c>
      <c r="O155" s="5">
        <f t="shared" si="24"/>
        <v>1292.1454301708422</v>
      </c>
      <c r="P155" s="5">
        <f t="shared" si="25"/>
        <v>0</v>
      </c>
    </row>
    <row r="156" spans="1:16">
      <c r="A156" t="s">
        <v>421</v>
      </c>
      <c r="B156" t="s">
        <v>422</v>
      </c>
      <c r="C156" t="s">
        <v>80</v>
      </c>
      <c r="D156" s="12" t="s">
        <v>1070</v>
      </c>
      <c r="E156" s="1">
        <f>VLOOKUP(A156,'ADM Data'!$A$2:$T$357,18,FALSE)</f>
        <v>0</v>
      </c>
      <c r="F156" s="1">
        <f>VLOOKUP(A156,'ADM Data'!$A$2:$T$357,19,FALSE)</f>
        <v>5.6588240000000001</v>
      </c>
      <c r="G156" s="1">
        <f>VLOOKUP(A156,'ADM Data'!$A$2:$T$357,20,FALSE)</f>
        <v>0</v>
      </c>
      <c r="H156" s="1">
        <f t="shared" si="18"/>
        <v>5.6588240000000001</v>
      </c>
      <c r="I156" s="1">
        <f t="shared" si="19"/>
        <v>0</v>
      </c>
      <c r="J156" s="1">
        <f t="shared" si="20"/>
        <v>7354.7842875891292</v>
      </c>
      <c r="K156" s="6">
        <f t="shared" si="21"/>
        <v>0</v>
      </c>
      <c r="L156" s="1">
        <f t="shared" si="22"/>
        <v>7354.7842875891292</v>
      </c>
      <c r="M156" s="1">
        <f t="shared" si="26"/>
        <v>7354.7842875891292</v>
      </c>
      <c r="N156" s="5">
        <f t="shared" si="23"/>
        <v>0</v>
      </c>
      <c r="O156" s="5">
        <f t="shared" si="24"/>
        <v>7354.7842875891292</v>
      </c>
      <c r="P156" s="5">
        <f t="shared" si="25"/>
        <v>0</v>
      </c>
    </row>
    <row r="157" spans="1:16">
      <c r="A157" t="s">
        <v>423</v>
      </c>
      <c r="B157" t="s">
        <v>424</v>
      </c>
      <c r="C157" t="s">
        <v>93</v>
      </c>
      <c r="D157" s="12" t="s">
        <v>1070</v>
      </c>
      <c r="E157" s="1">
        <f>VLOOKUP(A157,'ADM Data'!$A$2:$T$357,18,FALSE)</f>
        <v>0</v>
      </c>
      <c r="F157" s="1">
        <f>VLOOKUP(A157,'ADM Data'!$A$2:$T$357,19,FALSE)</f>
        <v>0</v>
      </c>
      <c r="G157" s="1">
        <f>VLOOKUP(A157,'ADM Data'!$A$2:$T$357,20,FALSE)</f>
        <v>0</v>
      </c>
      <c r="H157" s="1">
        <f t="shared" si="18"/>
        <v>0</v>
      </c>
      <c r="I157" s="1">
        <f t="shared" si="19"/>
        <v>0</v>
      </c>
      <c r="J157" s="1">
        <f t="shared" si="20"/>
        <v>0</v>
      </c>
      <c r="K157" s="6">
        <f t="shared" si="21"/>
        <v>0</v>
      </c>
      <c r="L157" s="1">
        <f t="shared" si="22"/>
        <v>0</v>
      </c>
      <c r="M157" s="1">
        <f t="shared" si="26"/>
        <v>0</v>
      </c>
      <c r="N157" s="5">
        <f t="shared" si="23"/>
        <v>0</v>
      </c>
      <c r="O157" s="5">
        <f t="shared" si="24"/>
        <v>0</v>
      </c>
      <c r="P157" s="5">
        <f t="shared" si="25"/>
        <v>0</v>
      </c>
    </row>
    <row r="158" spans="1:16">
      <c r="A158" t="s">
        <v>425</v>
      </c>
      <c r="B158" t="s">
        <v>1918</v>
      </c>
      <c r="C158" t="s">
        <v>108</v>
      </c>
      <c r="D158" s="12" t="s">
        <v>1070</v>
      </c>
      <c r="E158" s="1">
        <f>VLOOKUP(A158,'ADM Data'!$A$2:$T$357,18,FALSE)</f>
        <v>0</v>
      </c>
      <c r="F158" s="1">
        <f>VLOOKUP(A158,'ADM Data'!$A$2:$T$357,19,FALSE)</f>
        <v>0</v>
      </c>
      <c r="G158" s="1">
        <f>VLOOKUP(A158,'ADM Data'!$A$2:$T$357,20,FALSE)</f>
        <v>0</v>
      </c>
      <c r="H158" s="1">
        <f t="shared" si="18"/>
        <v>0</v>
      </c>
      <c r="I158" s="1">
        <f t="shared" si="19"/>
        <v>0</v>
      </c>
      <c r="J158" s="1">
        <f t="shared" si="20"/>
        <v>0</v>
      </c>
      <c r="K158" s="6">
        <f t="shared" si="21"/>
        <v>0</v>
      </c>
      <c r="L158" s="1">
        <f t="shared" si="22"/>
        <v>0</v>
      </c>
      <c r="M158" s="1">
        <f t="shared" si="26"/>
        <v>0</v>
      </c>
      <c r="N158" s="5">
        <f t="shared" si="23"/>
        <v>0</v>
      </c>
      <c r="O158" s="5">
        <f t="shared" si="24"/>
        <v>0</v>
      </c>
      <c r="P158" s="5">
        <f t="shared" si="25"/>
        <v>0</v>
      </c>
    </row>
    <row r="159" spans="1:16">
      <c r="A159" t="s">
        <v>427</v>
      </c>
      <c r="B159" t="s">
        <v>1919</v>
      </c>
      <c r="C159" t="s">
        <v>80</v>
      </c>
      <c r="D159" s="12" t="s">
        <v>1070</v>
      </c>
      <c r="E159" s="1">
        <f>VLOOKUP(A159,'ADM Data'!$A$2:$T$357,18,FALSE)</f>
        <v>0</v>
      </c>
      <c r="F159" s="1">
        <f>VLOOKUP(A159,'ADM Data'!$A$2:$T$357,19,FALSE)</f>
        <v>0</v>
      </c>
      <c r="G159" s="1">
        <f>VLOOKUP(A159,'ADM Data'!$A$2:$T$357,20,FALSE)</f>
        <v>0</v>
      </c>
      <c r="H159" s="1">
        <f t="shared" si="18"/>
        <v>0</v>
      </c>
      <c r="I159" s="1">
        <f t="shared" si="19"/>
        <v>0</v>
      </c>
      <c r="J159" s="1">
        <f t="shared" si="20"/>
        <v>0</v>
      </c>
      <c r="K159" s="6">
        <f t="shared" si="21"/>
        <v>0</v>
      </c>
      <c r="L159" s="1">
        <f t="shared" si="22"/>
        <v>0</v>
      </c>
      <c r="M159" s="1">
        <f t="shared" si="26"/>
        <v>0</v>
      </c>
      <c r="N159" s="5">
        <f t="shared" si="23"/>
        <v>0</v>
      </c>
      <c r="O159" s="5">
        <f t="shared" si="24"/>
        <v>0</v>
      </c>
      <c r="P159" s="5">
        <f t="shared" si="25"/>
        <v>0</v>
      </c>
    </row>
    <row r="160" spans="1:16">
      <c r="A160" t="s">
        <v>429</v>
      </c>
      <c r="B160" t="s">
        <v>430</v>
      </c>
      <c r="C160" t="s">
        <v>98</v>
      </c>
      <c r="D160" s="12" t="s">
        <v>1070</v>
      </c>
      <c r="E160" s="1">
        <f>VLOOKUP(A160,'ADM Data'!$A$2:$T$357,18,FALSE)</f>
        <v>0</v>
      </c>
      <c r="F160" s="1">
        <f>VLOOKUP(A160,'ADM Data'!$A$2:$T$357,19,FALSE)</f>
        <v>2.16568</v>
      </c>
      <c r="G160" s="1">
        <f>VLOOKUP(A160,'ADM Data'!$A$2:$T$357,20,FALSE)</f>
        <v>8.2839999999999997E-2</v>
      </c>
      <c r="H160" s="1">
        <f t="shared" si="18"/>
        <v>2.2485200000000001</v>
      </c>
      <c r="I160" s="1">
        <f t="shared" si="19"/>
        <v>0</v>
      </c>
      <c r="J160" s="1">
        <f t="shared" si="20"/>
        <v>2814.7384042949602</v>
      </c>
      <c r="K160" s="6">
        <f t="shared" si="21"/>
        <v>71.891992593720005</v>
      </c>
      <c r="L160" s="1">
        <f t="shared" si="22"/>
        <v>2886.63039688868</v>
      </c>
      <c r="M160" s="1">
        <f t="shared" si="26"/>
        <v>2886.63039688868</v>
      </c>
      <c r="N160" s="5">
        <f t="shared" si="23"/>
        <v>0</v>
      </c>
      <c r="O160" s="5">
        <f t="shared" si="24"/>
        <v>2814.7384042949602</v>
      </c>
      <c r="P160" s="5">
        <f t="shared" si="25"/>
        <v>71.891992593720005</v>
      </c>
    </row>
    <row r="161" spans="1:16">
      <c r="A161" t="s">
        <v>431</v>
      </c>
      <c r="B161" t="s">
        <v>1920</v>
      </c>
      <c r="C161" t="s">
        <v>101</v>
      </c>
      <c r="D161" s="12" t="s">
        <v>1070</v>
      </c>
      <c r="E161" s="1">
        <f>VLOOKUP(A161,'ADM Data'!$A$2:$T$357,18,FALSE)</f>
        <v>0</v>
      </c>
      <c r="F161" s="1">
        <f>VLOOKUP(A161,'ADM Data'!$A$2:$T$357,19,FALSE)</f>
        <v>2</v>
      </c>
      <c r="G161" s="1">
        <f>VLOOKUP(A161,'ADM Data'!$A$2:$T$357,20,FALSE)</f>
        <v>3</v>
      </c>
      <c r="H161" s="1">
        <f t="shared" si="18"/>
        <v>5</v>
      </c>
      <c r="I161" s="1">
        <f t="shared" si="19"/>
        <v>0</v>
      </c>
      <c r="J161" s="1">
        <f t="shared" si="20"/>
        <v>2599.4037940000003</v>
      </c>
      <c r="K161" s="6">
        <f t="shared" si="21"/>
        <v>2603.5245990000003</v>
      </c>
      <c r="L161" s="1">
        <f t="shared" si="22"/>
        <v>5202.9283930000001</v>
      </c>
      <c r="M161" s="1">
        <f t="shared" si="26"/>
        <v>5202.9283930000001</v>
      </c>
      <c r="N161" s="5">
        <f t="shared" si="23"/>
        <v>0</v>
      </c>
      <c r="O161" s="5">
        <f t="shared" si="24"/>
        <v>2599.4037940000003</v>
      </c>
      <c r="P161" s="5">
        <f t="shared" si="25"/>
        <v>2603.5245990000003</v>
      </c>
    </row>
    <row r="162" spans="1:16">
      <c r="A162" t="s">
        <v>433</v>
      </c>
      <c r="B162" t="s">
        <v>434</v>
      </c>
      <c r="C162" t="s">
        <v>75</v>
      </c>
      <c r="D162" s="12" t="s">
        <v>1070</v>
      </c>
      <c r="E162" s="1">
        <f>VLOOKUP(A162,'ADM Data'!$A$2:$T$357,18,FALSE)</f>
        <v>14.131736999999999</v>
      </c>
      <c r="F162" s="1">
        <f>VLOOKUP(A162,'ADM Data'!$A$2:$T$357,19,FALSE)</f>
        <v>23.898204</v>
      </c>
      <c r="G162" s="1">
        <f>VLOOKUP(A162,'ADM Data'!$A$2:$T$357,20,FALSE)</f>
        <v>3.8742510000000001</v>
      </c>
      <c r="H162" s="1">
        <f t="shared" si="18"/>
        <v>41.904192000000002</v>
      </c>
      <c r="I162" s="1">
        <f t="shared" si="19"/>
        <v>24504.92295107033</v>
      </c>
      <c r="J162" s="1">
        <f t="shared" si="20"/>
        <v>31060.541073692992</v>
      </c>
      <c r="K162" s="6">
        <f t="shared" si="21"/>
        <v>3362.2359270667835</v>
      </c>
      <c r="L162" s="1">
        <f t="shared" si="22"/>
        <v>58927.699951830102</v>
      </c>
      <c r="M162" s="1">
        <f t="shared" si="26"/>
        <v>58927.699951830102</v>
      </c>
      <c r="N162" s="5">
        <f t="shared" si="23"/>
        <v>24504.92295107033</v>
      </c>
      <c r="O162" s="5">
        <f t="shared" si="24"/>
        <v>31060.541073692992</v>
      </c>
      <c r="P162" s="5">
        <f t="shared" si="25"/>
        <v>3362.2359270667835</v>
      </c>
    </row>
    <row r="163" spans="1:16">
      <c r="A163" t="s">
        <v>435</v>
      </c>
      <c r="B163" t="s">
        <v>436</v>
      </c>
      <c r="C163" t="s">
        <v>140</v>
      </c>
      <c r="D163" s="12" t="s">
        <v>807</v>
      </c>
      <c r="E163" s="1">
        <f>VLOOKUP(A163,'ADM Data'!$A$2:$T$357,18,FALSE)</f>
        <v>0</v>
      </c>
      <c r="F163" s="1">
        <f>VLOOKUP(A163,'ADM Data'!$A$2:$T$357,19,FALSE)</f>
        <v>0</v>
      </c>
      <c r="G163" s="1">
        <f>VLOOKUP(A163,'ADM Data'!$A$2:$T$357,20,FALSE)</f>
        <v>0</v>
      </c>
      <c r="H163" s="1">
        <f t="shared" si="18"/>
        <v>0</v>
      </c>
      <c r="I163" s="1">
        <f t="shared" si="19"/>
        <v>0</v>
      </c>
      <c r="J163" s="1">
        <f t="shared" si="20"/>
        <v>0</v>
      </c>
      <c r="K163" s="6">
        <f t="shared" si="21"/>
        <v>0</v>
      </c>
      <c r="L163" s="1">
        <f t="shared" si="22"/>
        <v>0</v>
      </c>
      <c r="M163" s="1">
        <f t="shared" si="26"/>
        <v>0</v>
      </c>
      <c r="N163" s="5">
        <f t="shared" si="23"/>
        <v>0</v>
      </c>
      <c r="O163" s="5">
        <f t="shared" si="24"/>
        <v>0</v>
      </c>
      <c r="P163" s="5">
        <f t="shared" si="25"/>
        <v>0</v>
      </c>
    </row>
    <row r="164" spans="1:16">
      <c r="A164" t="s">
        <v>437</v>
      </c>
      <c r="B164" t="s">
        <v>1921</v>
      </c>
      <c r="C164" t="s">
        <v>196</v>
      </c>
      <c r="D164" s="12" t="s">
        <v>1070</v>
      </c>
      <c r="E164" s="1">
        <f>VLOOKUP(A164,'ADM Data'!$A$2:$T$357,18,FALSE)</f>
        <v>0</v>
      </c>
      <c r="F164" s="1">
        <f>VLOOKUP(A164,'ADM Data'!$A$2:$T$357,19,FALSE)</f>
        <v>0</v>
      </c>
      <c r="G164" s="1">
        <f>VLOOKUP(A164,'ADM Data'!$A$2:$T$357,20,FALSE)</f>
        <v>0</v>
      </c>
      <c r="H164" s="1">
        <f t="shared" si="18"/>
        <v>0</v>
      </c>
      <c r="I164" s="1">
        <f t="shared" si="19"/>
        <v>0</v>
      </c>
      <c r="J164" s="1">
        <f t="shared" si="20"/>
        <v>0</v>
      </c>
      <c r="K164" s="6">
        <f t="shared" si="21"/>
        <v>0</v>
      </c>
      <c r="L164" s="1">
        <f t="shared" si="22"/>
        <v>0</v>
      </c>
      <c r="M164" s="1">
        <f t="shared" si="26"/>
        <v>0</v>
      </c>
      <c r="N164" s="5">
        <f t="shared" si="23"/>
        <v>0</v>
      </c>
      <c r="O164" s="5">
        <f t="shared" si="24"/>
        <v>0</v>
      </c>
      <c r="P164" s="5">
        <f t="shared" si="25"/>
        <v>0</v>
      </c>
    </row>
    <row r="165" spans="1:16">
      <c r="A165" t="s">
        <v>439</v>
      </c>
      <c r="B165" t="s">
        <v>1922</v>
      </c>
      <c r="C165" t="s">
        <v>80</v>
      </c>
      <c r="D165" s="12" t="s">
        <v>1070</v>
      </c>
      <c r="E165" s="1">
        <f>VLOOKUP(A165,'ADM Data'!$A$2:$T$357,18,FALSE)</f>
        <v>0</v>
      </c>
      <c r="F165" s="1">
        <f>VLOOKUP(A165,'ADM Data'!$A$2:$T$357,19,FALSE)</f>
        <v>0</v>
      </c>
      <c r="G165" s="1">
        <f>VLOOKUP(A165,'ADM Data'!$A$2:$T$357,20,FALSE)</f>
        <v>0</v>
      </c>
      <c r="H165" s="1">
        <f t="shared" si="18"/>
        <v>0</v>
      </c>
      <c r="I165" s="1">
        <f t="shared" si="19"/>
        <v>0</v>
      </c>
      <c r="J165" s="1">
        <f t="shared" si="20"/>
        <v>0</v>
      </c>
      <c r="K165" s="6">
        <f t="shared" si="21"/>
        <v>0</v>
      </c>
      <c r="L165" s="1">
        <f t="shared" si="22"/>
        <v>0</v>
      </c>
      <c r="M165" s="1">
        <f t="shared" si="26"/>
        <v>0</v>
      </c>
      <c r="N165" s="5">
        <f t="shared" si="23"/>
        <v>0</v>
      </c>
      <c r="O165" s="5">
        <f t="shared" si="24"/>
        <v>0</v>
      </c>
      <c r="P165" s="5">
        <f t="shared" si="25"/>
        <v>0</v>
      </c>
    </row>
    <row r="166" spans="1:16">
      <c r="A166" t="s">
        <v>441</v>
      </c>
      <c r="B166" t="s">
        <v>442</v>
      </c>
      <c r="C166" t="s">
        <v>68</v>
      </c>
      <c r="D166" s="12" t="s">
        <v>1070</v>
      </c>
      <c r="E166" s="1">
        <f>VLOOKUP(A166,'ADM Data'!$A$2:$T$357,18,FALSE)</f>
        <v>0</v>
      </c>
      <c r="F166" s="1">
        <f>VLOOKUP(A166,'ADM Data'!$A$2:$T$357,19,FALSE)</f>
        <v>0</v>
      </c>
      <c r="G166" s="1">
        <f>VLOOKUP(A166,'ADM Data'!$A$2:$T$357,20,FALSE)</f>
        <v>0</v>
      </c>
      <c r="H166" s="1">
        <f t="shared" si="18"/>
        <v>0</v>
      </c>
      <c r="I166" s="1">
        <f t="shared" si="19"/>
        <v>0</v>
      </c>
      <c r="J166" s="1">
        <f t="shared" si="20"/>
        <v>0</v>
      </c>
      <c r="K166" s="6">
        <f t="shared" si="21"/>
        <v>0</v>
      </c>
      <c r="L166" s="1">
        <f t="shared" si="22"/>
        <v>0</v>
      </c>
      <c r="M166" s="1">
        <f t="shared" si="26"/>
        <v>0</v>
      </c>
      <c r="N166" s="5">
        <f t="shared" si="23"/>
        <v>0</v>
      </c>
      <c r="O166" s="5">
        <f t="shared" si="24"/>
        <v>0</v>
      </c>
      <c r="P166" s="5">
        <f t="shared" si="25"/>
        <v>0</v>
      </c>
    </row>
    <row r="167" spans="1:16">
      <c r="A167" t="s">
        <v>443</v>
      </c>
      <c r="B167" t="s">
        <v>444</v>
      </c>
      <c r="C167" t="s">
        <v>80</v>
      </c>
      <c r="D167" s="12" t="s">
        <v>1070</v>
      </c>
      <c r="E167" s="1">
        <f>VLOOKUP(A167,'ADM Data'!$A$2:$T$357,18,FALSE)</f>
        <v>2.9828570000000001</v>
      </c>
      <c r="F167" s="1">
        <f>VLOOKUP(A167,'ADM Data'!$A$2:$T$357,19,FALSE)</f>
        <v>17.114255</v>
      </c>
      <c r="G167" s="1">
        <f>VLOOKUP(A167,'ADM Data'!$A$2:$T$357,20,FALSE)</f>
        <v>5</v>
      </c>
      <c r="H167" s="1">
        <f t="shared" si="18"/>
        <v>25.097111999999999</v>
      </c>
      <c r="I167" s="1">
        <f t="shared" si="19"/>
        <v>5172.3776743836088</v>
      </c>
      <c r="J167" s="1">
        <f t="shared" si="20"/>
        <v>22243.429689241737</v>
      </c>
      <c r="K167" s="6">
        <f t="shared" si="21"/>
        <v>4339.2076649999999</v>
      </c>
      <c r="L167" s="1">
        <f t="shared" si="22"/>
        <v>31755.015028625348</v>
      </c>
      <c r="M167" s="1">
        <f t="shared" si="26"/>
        <v>31755.015028625348</v>
      </c>
      <c r="N167" s="5">
        <f t="shared" si="23"/>
        <v>5172.3776743836088</v>
      </c>
      <c r="O167" s="5">
        <f t="shared" si="24"/>
        <v>22243.429689241737</v>
      </c>
      <c r="P167" s="5">
        <f t="shared" si="25"/>
        <v>4339.2076649999999</v>
      </c>
    </row>
    <row r="168" spans="1:16">
      <c r="A168" t="s">
        <v>445</v>
      </c>
      <c r="B168" t="s">
        <v>1923</v>
      </c>
      <c r="C168" t="s">
        <v>98</v>
      </c>
      <c r="D168" s="12" t="s">
        <v>1070</v>
      </c>
      <c r="E168" s="1">
        <f>VLOOKUP(A168,'ADM Data'!$A$2:$T$357,18,FALSE)</f>
        <v>0</v>
      </c>
      <c r="F168" s="1">
        <f>VLOOKUP(A168,'ADM Data'!$A$2:$T$357,19,FALSE)</f>
        <v>1</v>
      </c>
      <c r="G168" s="1">
        <f>VLOOKUP(A168,'ADM Data'!$A$2:$T$357,20,FALSE)</f>
        <v>0</v>
      </c>
      <c r="H168" s="1">
        <f t="shared" si="18"/>
        <v>1</v>
      </c>
      <c r="I168" s="1">
        <f t="shared" si="19"/>
        <v>0</v>
      </c>
      <c r="J168" s="1">
        <f t="shared" si="20"/>
        <v>1299.7018970000001</v>
      </c>
      <c r="K168" s="6">
        <f t="shared" si="21"/>
        <v>0</v>
      </c>
      <c r="L168" s="1">
        <f t="shared" si="22"/>
        <v>1299.7018970000001</v>
      </c>
      <c r="M168" s="1">
        <f t="shared" si="26"/>
        <v>1299.7018970000001</v>
      </c>
      <c r="N168" s="5">
        <f t="shared" si="23"/>
        <v>0</v>
      </c>
      <c r="O168" s="5">
        <f t="shared" si="24"/>
        <v>1299.7018970000001</v>
      </c>
      <c r="P168" s="5">
        <f t="shared" si="25"/>
        <v>0</v>
      </c>
    </row>
    <row r="169" spans="1:16">
      <c r="A169" t="s">
        <v>447</v>
      </c>
      <c r="B169" t="s">
        <v>448</v>
      </c>
      <c r="C169" t="s">
        <v>93</v>
      </c>
      <c r="D169" s="12" t="s">
        <v>1070</v>
      </c>
      <c r="E169" s="1">
        <f>VLOOKUP(A169,'ADM Data'!$A$2:$T$357,18,FALSE)</f>
        <v>0</v>
      </c>
      <c r="F169" s="1">
        <f>VLOOKUP(A169,'ADM Data'!$A$2:$T$357,19,FALSE)</f>
        <v>0</v>
      </c>
      <c r="G169" s="1">
        <f>VLOOKUP(A169,'ADM Data'!$A$2:$T$357,20,FALSE)</f>
        <v>0</v>
      </c>
      <c r="H169" s="1">
        <f t="shared" si="18"/>
        <v>0</v>
      </c>
      <c r="I169" s="1">
        <f t="shared" si="19"/>
        <v>0</v>
      </c>
      <c r="J169" s="1">
        <f t="shared" si="20"/>
        <v>0</v>
      </c>
      <c r="K169" s="6">
        <f t="shared" si="21"/>
        <v>0</v>
      </c>
      <c r="L169" s="1">
        <f t="shared" si="22"/>
        <v>0</v>
      </c>
      <c r="M169" s="1">
        <f t="shared" si="26"/>
        <v>0</v>
      </c>
      <c r="N169" s="5">
        <f t="shared" si="23"/>
        <v>0</v>
      </c>
      <c r="O169" s="5">
        <f t="shared" si="24"/>
        <v>0</v>
      </c>
      <c r="P169" s="5">
        <f t="shared" si="25"/>
        <v>0</v>
      </c>
    </row>
    <row r="170" spans="1:16">
      <c r="A170" t="s">
        <v>449</v>
      </c>
      <c r="B170" t="s">
        <v>1924</v>
      </c>
      <c r="C170" t="s">
        <v>93</v>
      </c>
      <c r="D170" s="12" t="s">
        <v>1070</v>
      </c>
      <c r="E170" s="1">
        <f>VLOOKUP(A170,'ADM Data'!$A$2:$T$357,18,FALSE)</f>
        <v>0</v>
      </c>
      <c r="F170" s="1">
        <f>VLOOKUP(A170,'ADM Data'!$A$2:$T$357,19,FALSE)</f>
        <v>2</v>
      </c>
      <c r="G170" s="1">
        <f>VLOOKUP(A170,'ADM Data'!$A$2:$T$357,20,FALSE)</f>
        <v>0</v>
      </c>
      <c r="H170" s="1">
        <f t="shared" si="18"/>
        <v>2</v>
      </c>
      <c r="I170" s="1">
        <f t="shared" si="19"/>
        <v>0</v>
      </c>
      <c r="J170" s="1">
        <f t="shared" si="20"/>
        <v>2599.4037940000003</v>
      </c>
      <c r="K170" s="6">
        <f t="shared" si="21"/>
        <v>0</v>
      </c>
      <c r="L170" s="1">
        <f t="shared" si="22"/>
        <v>2599.4037940000003</v>
      </c>
      <c r="M170" s="1">
        <f t="shared" si="26"/>
        <v>2599.4037940000003</v>
      </c>
      <c r="N170" s="5">
        <f t="shared" si="23"/>
        <v>0</v>
      </c>
      <c r="O170" s="5">
        <f t="shared" si="24"/>
        <v>2599.4037940000003</v>
      </c>
      <c r="P170" s="5">
        <f t="shared" si="25"/>
        <v>0</v>
      </c>
    </row>
    <row r="171" spans="1:16">
      <c r="A171" t="s">
        <v>451</v>
      </c>
      <c r="B171" t="s">
        <v>1925</v>
      </c>
      <c r="C171" t="s">
        <v>68</v>
      </c>
      <c r="D171" s="12" t="s">
        <v>1070</v>
      </c>
      <c r="E171" s="1">
        <f>VLOOKUP(A171,'ADM Data'!$A$2:$T$357,18,FALSE)</f>
        <v>0</v>
      </c>
      <c r="F171" s="1">
        <f>VLOOKUP(A171,'ADM Data'!$A$2:$T$357,19,FALSE)</f>
        <v>0</v>
      </c>
      <c r="G171" s="1">
        <f>VLOOKUP(A171,'ADM Data'!$A$2:$T$357,20,FALSE)</f>
        <v>0</v>
      </c>
      <c r="H171" s="1">
        <f t="shared" si="18"/>
        <v>0</v>
      </c>
      <c r="I171" s="1">
        <f t="shared" si="19"/>
        <v>0</v>
      </c>
      <c r="J171" s="1">
        <f t="shared" si="20"/>
        <v>0</v>
      </c>
      <c r="K171" s="6">
        <f t="shared" si="21"/>
        <v>0</v>
      </c>
      <c r="L171" s="1">
        <f t="shared" si="22"/>
        <v>0</v>
      </c>
      <c r="M171" s="1">
        <f t="shared" si="26"/>
        <v>0</v>
      </c>
      <c r="N171" s="5">
        <f t="shared" si="23"/>
        <v>0</v>
      </c>
      <c r="O171" s="5">
        <f t="shared" si="24"/>
        <v>0</v>
      </c>
      <c r="P171" s="5">
        <f t="shared" si="25"/>
        <v>0</v>
      </c>
    </row>
    <row r="172" spans="1:16">
      <c r="A172" t="s">
        <v>453</v>
      </c>
      <c r="B172" t="s">
        <v>454</v>
      </c>
      <c r="C172" t="s">
        <v>98</v>
      </c>
      <c r="D172" s="12" t="s">
        <v>1070</v>
      </c>
      <c r="E172" s="1">
        <f>VLOOKUP(A172,'ADM Data'!$A$2:$T$357,18,FALSE)</f>
        <v>0</v>
      </c>
      <c r="F172" s="1">
        <f>VLOOKUP(A172,'ADM Data'!$A$2:$T$357,19,FALSE)</f>
        <v>0</v>
      </c>
      <c r="G172" s="1">
        <f>VLOOKUP(A172,'ADM Data'!$A$2:$T$357,20,FALSE)</f>
        <v>1</v>
      </c>
      <c r="H172" s="1">
        <f t="shared" si="18"/>
        <v>1</v>
      </c>
      <c r="I172" s="1">
        <f t="shared" si="19"/>
        <v>0</v>
      </c>
      <c r="J172" s="1">
        <f t="shared" si="20"/>
        <v>0</v>
      </c>
      <c r="K172" s="6">
        <f t="shared" si="21"/>
        <v>867.84153300000014</v>
      </c>
      <c r="L172" s="1">
        <f t="shared" si="22"/>
        <v>867.84153300000014</v>
      </c>
      <c r="M172" s="1">
        <f t="shared" si="26"/>
        <v>867.84153300000014</v>
      </c>
      <c r="N172" s="5">
        <f t="shared" si="23"/>
        <v>0</v>
      </c>
      <c r="O172" s="5">
        <f t="shared" si="24"/>
        <v>0</v>
      </c>
      <c r="P172" s="5">
        <f t="shared" si="25"/>
        <v>867.84153300000014</v>
      </c>
    </row>
    <row r="173" spans="1:16">
      <c r="A173" t="s">
        <v>455</v>
      </c>
      <c r="B173" t="s">
        <v>1926</v>
      </c>
      <c r="C173" t="s">
        <v>93</v>
      </c>
      <c r="D173" s="12" t="s">
        <v>1070</v>
      </c>
      <c r="E173" s="1">
        <f>VLOOKUP(A173,'ADM Data'!$A$2:$T$357,18,FALSE)</f>
        <v>36.339399999999998</v>
      </c>
      <c r="F173" s="1">
        <f>VLOOKUP(A173,'ADM Data'!$A$2:$T$357,19,FALSE)</f>
        <v>149.33938000000001</v>
      </c>
      <c r="G173" s="1">
        <f>VLOOKUP(A173,'ADM Data'!$A$2:$T$357,20,FALSE)</f>
        <v>9</v>
      </c>
      <c r="H173" s="1">
        <f t="shared" si="18"/>
        <v>194.67878000000002</v>
      </c>
      <c r="I173" s="1">
        <f t="shared" si="19"/>
        <v>63013.7821761136</v>
      </c>
      <c r="J173" s="1">
        <f t="shared" si="20"/>
        <v>194096.6754828039</v>
      </c>
      <c r="K173" s="6">
        <f t="shared" si="21"/>
        <v>7810.573797</v>
      </c>
      <c r="L173" s="1">
        <f t="shared" si="22"/>
        <v>264921.03145591752</v>
      </c>
      <c r="M173" s="1">
        <f t="shared" si="26"/>
        <v>264921.03145591752</v>
      </c>
      <c r="N173" s="5">
        <f t="shared" si="23"/>
        <v>63013.7821761136</v>
      </c>
      <c r="O173" s="5">
        <f t="shared" si="24"/>
        <v>194096.6754828039</v>
      </c>
      <c r="P173" s="5">
        <f t="shared" si="25"/>
        <v>7810.573797</v>
      </c>
    </row>
    <row r="174" spans="1:16">
      <c r="A174" t="s">
        <v>457</v>
      </c>
      <c r="B174" t="s">
        <v>1927</v>
      </c>
      <c r="C174" t="s">
        <v>80</v>
      </c>
      <c r="D174" s="12" t="s">
        <v>1070</v>
      </c>
      <c r="E174" s="1">
        <f>VLOOKUP(A174,'ADM Data'!$A$2:$T$357,18,FALSE)</f>
        <v>0</v>
      </c>
      <c r="F174" s="1">
        <f>VLOOKUP(A174,'ADM Data'!$A$2:$T$357,19,FALSE)</f>
        <v>0</v>
      </c>
      <c r="G174" s="1">
        <f>VLOOKUP(A174,'ADM Data'!$A$2:$T$357,20,FALSE)</f>
        <v>0.17714299999999999</v>
      </c>
      <c r="H174" s="1">
        <f t="shared" si="18"/>
        <v>0.17714299999999999</v>
      </c>
      <c r="I174" s="1">
        <f t="shared" si="19"/>
        <v>0</v>
      </c>
      <c r="J174" s="1">
        <f t="shared" si="20"/>
        <v>0</v>
      </c>
      <c r="K174" s="6">
        <f t="shared" si="21"/>
        <v>153.73205268021903</v>
      </c>
      <c r="L174" s="1">
        <f t="shared" si="22"/>
        <v>153.73205268021903</v>
      </c>
      <c r="M174" s="1">
        <f t="shared" si="26"/>
        <v>153.73205268021903</v>
      </c>
      <c r="N174" s="5">
        <f t="shared" si="23"/>
        <v>0</v>
      </c>
      <c r="O174" s="5">
        <f t="shared" si="24"/>
        <v>0</v>
      </c>
      <c r="P174" s="5">
        <f t="shared" si="25"/>
        <v>153.73205268021903</v>
      </c>
    </row>
    <row r="175" spans="1:16">
      <c r="A175" t="s">
        <v>459</v>
      </c>
      <c r="B175" t="s">
        <v>1928</v>
      </c>
      <c r="C175" t="s">
        <v>72</v>
      </c>
      <c r="D175" s="12" t="s">
        <v>1070</v>
      </c>
      <c r="E175" s="1">
        <f>VLOOKUP(A175,'ADM Data'!$A$2:$T$357,18,FALSE)</f>
        <v>8.1520469999999996</v>
      </c>
      <c r="F175" s="1">
        <f>VLOOKUP(A175,'ADM Data'!$A$2:$T$357,19,FALSE)</f>
        <v>29.666665999999999</v>
      </c>
      <c r="G175" s="1">
        <f>VLOOKUP(A175,'ADM Data'!$A$2:$T$357,20,FALSE)</f>
        <v>0</v>
      </c>
      <c r="H175" s="1">
        <f t="shared" si="18"/>
        <v>37.818713000000002</v>
      </c>
      <c r="I175" s="1">
        <f t="shared" si="19"/>
        <v>14135.932732720968</v>
      </c>
      <c r="J175" s="1">
        <f t="shared" si="20"/>
        <v>38557.822077865407</v>
      </c>
      <c r="K175" s="6">
        <f t="shared" si="21"/>
        <v>0</v>
      </c>
      <c r="L175" s="1">
        <f t="shared" si="22"/>
        <v>52693.754810586375</v>
      </c>
      <c r="M175" s="1">
        <f t="shared" si="26"/>
        <v>52693.754810586375</v>
      </c>
      <c r="N175" s="5">
        <f t="shared" si="23"/>
        <v>14135.932732720968</v>
      </c>
      <c r="O175" s="5">
        <f t="shared" si="24"/>
        <v>38557.822077865407</v>
      </c>
      <c r="P175" s="5">
        <f t="shared" si="25"/>
        <v>0</v>
      </c>
    </row>
    <row r="176" spans="1:16">
      <c r="A176" t="s">
        <v>461</v>
      </c>
      <c r="B176" t="s">
        <v>462</v>
      </c>
      <c r="C176" t="s">
        <v>80</v>
      </c>
      <c r="D176" s="12" t="s">
        <v>1070</v>
      </c>
      <c r="E176" s="1">
        <f>VLOOKUP(A176,'ADM Data'!$A$2:$T$357,18,FALSE)</f>
        <v>0</v>
      </c>
      <c r="F176" s="1">
        <f>VLOOKUP(A176,'ADM Data'!$A$2:$T$357,19,FALSE)</f>
        <v>0</v>
      </c>
      <c r="G176" s="1">
        <f>VLOOKUP(A176,'ADM Data'!$A$2:$T$357,20,FALSE)</f>
        <v>0</v>
      </c>
      <c r="H176" s="1">
        <f t="shared" si="18"/>
        <v>0</v>
      </c>
      <c r="I176" s="1">
        <f t="shared" si="19"/>
        <v>0</v>
      </c>
      <c r="J176" s="1">
        <f t="shared" si="20"/>
        <v>0</v>
      </c>
      <c r="K176" s="6">
        <f t="shared" si="21"/>
        <v>0</v>
      </c>
      <c r="L176" s="1">
        <f t="shared" si="22"/>
        <v>0</v>
      </c>
      <c r="M176" s="1">
        <f t="shared" si="26"/>
        <v>0</v>
      </c>
      <c r="N176" s="5">
        <f t="shared" si="23"/>
        <v>0</v>
      </c>
      <c r="O176" s="5">
        <f t="shared" si="24"/>
        <v>0</v>
      </c>
      <c r="P176" s="5">
        <f t="shared" si="25"/>
        <v>0</v>
      </c>
    </row>
    <row r="177" spans="1:16">
      <c r="A177" t="s">
        <v>463</v>
      </c>
      <c r="B177" t="s">
        <v>464</v>
      </c>
      <c r="C177" t="s">
        <v>68</v>
      </c>
      <c r="D177" s="12" t="s">
        <v>1070</v>
      </c>
      <c r="E177" s="1">
        <f>VLOOKUP(A177,'ADM Data'!$A$2:$T$357,18,FALSE)</f>
        <v>0</v>
      </c>
      <c r="F177" s="1">
        <f>VLOOKUP(A177,'ADM Data'!$A$2:$T$357,19,FALSE)</f>
        <v>0</v>
      </c>
      <c r="G177" s="1">
        <f>VLOOKUP(A177,'ADM Data'!$A$2:$T$357,20,FALSE)</f>
        <v>0</v>
      </c>
      <c r="H177" s="1">
        <f t="shared" si="18"/>
        <v>0</v>
      </c>
      <c r="I177" s="1">
        <f t="shared" si="19"/>
        <v>0</v>
      </c>
      <c r="J177" s="1">
        <f t="shared" si="20"/>
        <v>0</v>
      </c>
      <c r="K177" s="6">
        <f t="shared" si="21"/>
        <v>0</v>
      </c>
      <c r="L177" s="1">
        <f t="shared" si="22"/>
        <v>0</v>
      </c>
      <c r="M177" s="1">
        <f t="shared" si="26"/>
        <v>0</v>
      </c>
      <c r="N177" s="5">
        <f t="shared" si="23"/>
        <v>0</v>
      </c>
      <c r="O177" s="5">
        <f t="shared" si="24"/>
        <v>0</v>
      </c>
      <c r="P177" s="5">
        <f t="shared" si="25"/>
        <v>0</v>
      </c>
    </row>
    <row r="178" spans="1:16">
      <c r="A178" t="s">
        <v>465</v>
      </c>
      <c r="B178" t="s">
        <v>2802</v>
      </c>
      <c r="C178" t="s">
        <v>80</v>
      </c>
      <c r="D178" s="12" t="s">
        <v>1070</v>
      </c>
      <c r="E178" s="1">
        <f>VLOOKUP(A178,'ADM Data'!$A$2:$T$357,18,FALSE)</f>
        <v>0</v>
      </c>
      <c r="F178" s="1">
        <f>VLOOKUP(A178,'ADM Data'!$A$2:$T$357,19,FALSE)</f>
        <v>41.666980000000002</v>
      </c>
      <c r="G178" s="1">
        <f>VLOOKUP(A178,'ADM Data'!$A$2:$T$357,20,FALSE)</f>
        <v>5.3</v>
      </c>
      <c r="H178" s="1">
        <f t="shared" si="18"/>
        <v>46.96698</v>
      </c>
      <c r="I178" s="1">
        <f t="shared" si="19"/>
        <v>0</v>
      </c>
      <c r="J178" s="1">
        <f t="shared" si="20"/>
        <v>54154.652948261071</v>
      </c>
      <c r="K178" s="6">
        <f t="shared" si="21"/>
        <v>4599.5601249000001</v>
      </c>
      <c r="L178" s="1">
        <f t="shared" si="22"/>
        <v>58754.213073161074</v>
      </c>
      <c r="M178" s="1">
        <f t="shared" si="26"/>
        <v>58754.213073161074</v>
      </c>
      <c r="N178" s="5">
        <f t="shared" si="23"/>
        <v>0</v>
      </c>
      <c r="O178" s="5">
        <f t="shared" si="24"/>
        <v>54154.652948261071</v>
      </c>
      <c r="P178" s="5">
        <f t="shared" si="25"/>
        <v>4599.5601249000001</v>
      </c>
    </row>
    <row r="179" spans="1:16">
      <c r="A179" t="s">
        <v>467</v>
      </c>
      <c r="B179" t="s">
        <v>1929</v>
      </c>
      <c r="C179" t="s">
        <v>469</v>
      </c>
      <c r="D179" s="12" t="s">
        <v>807</v>
      </c>
      <c r="E179" s="1">
        <f>VLOOKUP(A179,'ADM Data'!$A$2:$T$357,18,FALSE)</f>
        <v>1</v>
      </c>
      <c r="F179" s="1">
        <f>VLOOKUP(A179,'ADM Data'!$A$2:$T$357,19,FALSE)</f>
        <v>2</v>
      </c>
      <c r="G179" s="1">
        <f>VLOOKUP(A179,'ADM Data'!$A$2:$T$357,20,FALSE)</f>
        <v>0</v>
      </c>
      <c r="H179" s="1">
        <f t="shared" si="18"/>
        <v>3</v>
      </c>
      <c r="I179" s="1">
        <f t="shared" si="19"/>
        <v>1734.034744</v>
      </c>
      <c r="J179" s="1">
        <f t="shared" si="20"/>
        <v>2599.4037940000003</v>
      </c>
      <c r="K179" s="6">
        <f t="shared" si="21"/>
        <v>0</v>
      </c>
      <c r="L179" s="1">
        <f t="shared" si="22"/>
        <v>4333.4385380000003</v>
      </c>
      <c r="M179" s="1">
        <f t="shared" si="26"/>
        <v>4333.4385380000003</v>
      </c>
      <c r="N179" s="5">
        <f t="shared" si="23"/>
        <v>1734.034744</v>
      </c>
      <c r="O179" s="5">
        <f t="shared" si="24"/>
        <v>2599.4037940000003</v>
      </c>
      <c r="P179" s="5">
        <f t="shared" si="25"/>
        <v>0</v>
      </c>
    </row>
    <row r="180" spans="1:16">
      <c r="A180" t="s">
        <v>470</v>
      </c>
      <c r="B180" t="s">
        <v>2760</v>
      </c>
      <c r="C180" t="s">
        <v>93</v>
      </c>
      <c r="D180" s="12" t="s">
        <v>1070</v>
      </c>
      <c r="E180" s="1">
        <f>VLOOKUP(A180,'ADM Data'!$A$2:$T$357,18,FALSE)</f>
        <v>10.747126</v>
      </c>
      <c r="F180" s="1">
        <f>VLOOKUP(A180,'ADM Data'!$A$2:$T$357,19,FALSE)</f>
        <v>51.591951999999999</v>
      </c>
      <c r="G180" s="1">
        <f>VLOOKUP(A180,'ADM Data'!$A$2:$T$357,20,FALSE)</f>
        <v>7</v>
      </c>
      <c r="H180" s="1">
        <f t="shared" si="18"/>
        <v>69.339078000000001</v>
      </c>
      <c r="I180" s="1">
        <f t="shared" si="19"/>
        <v>18635.889882145744</v>
      </c>
      <c r="J180" s="1">
        <f t="shared" si="20"/>
        <v>67054.157884332948</v>
      </c>
      <c r="K180" s="6">
        <f t="shared" si="21"/>
        <v>6074.8907310000013</v>
      </c>
      <c r="L180" s="1">
        <f t="shared" si="22"/>
        <v>91764.938497478695</v>
      </c>
      <c r="M180" s="1">
        <f t="shared" si="26"/>
        <v>91764.938497478695</v>
      </c>
      <c r="N180" s="5">
        <f t="shared" si="23"/>
        <v>18635.889882145744</v>
      </c>
      <c r="O180" s="5">
        <f t="shared" si="24"/>
        <v>67054.157884332948</v>
      </c>
      <c r="P180" s="5">
        <f t="shared" si="25"/>
        <v>6074.8907310000013</v>
      </c>
    </row>
    <row r="181" spans="1:16">
      <c r="A181" t="s">
        <v>472</v>
      </c>
      <c r="B181" t="s">
        <v>1930</v>
      </c>
      <c r="C181" t="s">
        <v>135</v>
      </c>
      <c r="D181" s="12" t="s">
        <v>1070</v>
      </c>
      <c r="E181" s="1">
        <f>VLOOKUP(A181,'ADM Data'!$A$2:$T$357,18,FALSE)</f>
        <v>0</v>
      </c>
      <c r="F181" s="1">
        <f>VLOOKUP(A181,'ADM Data'!$A$2:$T$357,19,FALSE)</f>
        <v>0</v>
      </c>
      <c r="G181" s="1">
        <f>VLOOKUP(A181,'ADM Data'!$A$2:$T$357,20,FALSE)</f>
        <v>0</v>
      </c>
      <c r="H181" s="1">
        <f t="shared" si="18"/>
        <v>0</v>
      </c>
      <c r="I181" s="1">
        <f t="shared" si="19"/>
        <v>0</v>
      </c>
      <c r="J181" s="1">
        <f t="shared" si="20"/>
        <v>0</v>
      </c>
      <c r="K181" s="6">
        <f t="shared" si="21"/>
        <v>0</v>
      </c>
      <c r="L181" s="1">
        <f t="shared" si="22"/>
        <v>0</v>
      </c>
      <c r="M181" s="1">
        <f t="shared" si="26"/>
        <v>0</v>
      </c>
      <c r="N181" s="5">
        <f t="shared" si="23"/>
        <v>0</v>
      </c>
      <c r="O181" s="5">
        <f t="shared" si="24"/>
        <v>0</v>
      </c>
      <c r="P181" s="5">
        <f t="shared" si="25"/>
        <v>0</v>
      </c>
    </row>
    <row r="182" spans="1:16">
      <c r="A182" t="s">
        <v>474</v>
      </c>
      <c r="B182" t="s">
        <v>475</v>
      </c>
      <c r="C182" t="s">
        <v>80</v>
      </c>
      <c r="D182" s="12" t="s">
        <v>1070</v>
      </c>
      <c r="E182" s="1">
        <f>VLOOKUP(A182,'ADM Data'!$A$2:$T$357,18,FALSE)</f>
        <v>0</v>
      </c>
      <c r="F182" s="1">
        <f>VLOOKUP(A182,'ADM Data'!$A$2:$T$357,19,FALSE)</f>
        <v>0</v>
      </c>
      <c r="G182" s="1">
        <f>VLOOKUP(A182,'ADM Data'!$A$2:$T$357,20,FALSE)</f>
        <v>0</v>
      </c>
      <c r="H182" s="1">
        <f t="shared" si="18"/>
        <v>0</v>
      </c>
      <c r="I182" s="1">
        <f t="shared" si="19"/>
        <v>0</v>
      </c>
      <c r="J182" s="1">
        <f t="shared" si="20"/>
        <v>0</v>
      </c>
      <c r="K182" s="6">
        <f t="shared" si="21"/>
        <v>0</v>
      </c>
      <c r="L182" s="1">
        <f t="shared" si="22"/>
        <v>0</v>
      </c>
      <c r="M182" s="1">
        <f t="shared" si="26"/>
        <v>0</v>
      </c>
      <c r="N182" s="5">
        <f t="shared" si="23"/>
        <v>0</v>
      </c>
      <c r="O182" s="5">
        <f t="shared" si="24"/>
        <v>0</v>
      </c>
      <c r="P182" s="5">
        <f t="shared" si="25"/>
        <v>0</v>
      </c>
    </row>
    <row r="183" spans="1:16">
      <c r="A183" t="s">
        <v>478</v>
      </c>
      <c r="B183" t="s">
        <v>479</v>
      </c>
      <c r="C183" t="s">
        <v>98</v>
      </c>
      <c r="D183" s="12" t="s">
        <v>1070</v>
      </c>
      <c r="E183" s="1">
        <f>VLOOKUP(A183,'ADM Data'!$A$2:$T$357,18,FALSE)</f>
        <v>0</v>
      </c>
      <c r="F183" s="1">
        <f>VLOOKUP(A183,'ADM Data'!$A$2:$T$357,19,FALSE)</f>
        <v>0</v>
      </c>
      <c r="G183" s="1">
        <f>VLOOKUP(A183,'ADM Data'!$A$2:$T$357,20,FALSE)</f>
        <v>0</v>
      </c>
      <c r="H183" s="1">
        <f t="shared" si="18"/>
        <v>0</v>
      </c>
      <c r="I183" s="1">
        <f t="shared" si="19"/>
        <v>0</v>
      </c>
      <c r="J183" s="1">
        <f t="shared" si="20"/>
        <v>0</v>
      </c>
      <c r="K183" s="6">
        <f t="shared" si="21"/>
        <v>0</v>
      </c>
      <c r="L183" s="1">
        <f t="shared" si="22"/>
        <v>0</v>
      </c>
      <c r="M183" s="1">
        <f t="shared" si="26"/>
        <v>0</v>
      </c>
      <c r="N183" s="5">
        <f t="shared" si="23"/>
        <v>0</v>
      </c>
      <c r="O183" s="5">
        <f t="shared" si="24"/>
        <v>0</v>
      </c>
      <c r="P183" s="5">
        <f t="shared" si="25"/>
        <v>0</v>
      </c>
    </row>
    <row r="184" spans="1:16">
      <c r="A184" t="s">
        <v>480</v>
      </c>
      <c r="B184" t="s">
        <v>1932</v>
      </c>
      <c r="C184" t="s">
        <v>108</v>
      </c>
      <c r="D184" s="12" t="s">
        <v>807</v>
      </c>
      <c r="E184" s="1">
        <f>VLOOKUP(A184,'ADM Data'!$A$2:$T$357,18,FALSE)</f>
        <v>0</v>
      </c>
      <c r="F184" s="1">
        <f>VLOOKUP(A184,'ADM Data'!$A$2:$T$357,19,FALSE)</f>
        <v>0</v>
      </c>
      <c r="G184" s="1">
        <f>VLOOKUP(A184,'ADM Data'!$A$2:$T$357,20,FALSE)</f>
        <v>0</v>
      </c>
      <c r="H184" s="1">
        <f t="shared" si="18"/>
        <v>0</v>
      </c>
      <c r="I184" s="1">
        <f t="shared" si="19"/>
        <v>0</v>
      </c>
      <c r="J184" s="1">
        <f t="shared" si="20"/>
        <v>0</v>
      </c>
      <c r="K184" s="6">
        <f t="shared" si="21"/>
        <v>0</v>
      </c>
      <c r="L184" s="1">
        <f t="shared" si="22"/>
        <v>0</v>
      </c>
      <c r="M184" s="1">
        <f t="shared" si="26"/>
        <v>0</v>
      </c>
      <c r="N184" s="5">
        <f t="shared" si="23"/>
        <v>0</v>
      </c>
      <c r="O184" s="5">
        <f t="shared" si="24"/>
        <v>0</v>
      </c>
      <c r="P184" s="5">
        <f t="shared" si="25"/>
        <v>0</v>
      </c>
    </row>
    <row r="185" spans="1:16">
      <c r="A185" t="s">
        <v>482</v>
      </c>
      <c r="B185" t="s">
        <v>483</v>
      </c>
      <c r="C185" t="s">
        <v>93</v>
      </c>
      <c r="D185" s="12" t="s">
        <v>1070</v>
      </c>
      <c r="E185" s="1">
        <f>VLOOKUP(A185,'ADM Data'!$A$2:$T$357,18,FALSE)</f>
        <v>19.907975</v>
      </c>
      <c r="F185" s="1">
        <f>VLOOKUP(A185,'ADM Data'!$A$2:$T$357,19,FALSE)</f>
        <v>6.0061349999999996</v>
      </c>
      <c r="G185" s="1">
        <f>VLOOKUP(A185,'ADM Data'!$A$2:$T$357,20,FALSE)</f>
        <v>22.012270999999998</v>
      </c>
      <c r="H185" s="1">
        <f t="shared" si="18"/>
        <v>47.926380999999999</v>
      </c>
      <c r="I185" s="1">
        <f t="shared" si="19"/>
        <v>34521.120332683407</v>
      </c>
      <c r="J185" s="1">
        <f t="shared" si="20"/>
        <v>7806.1850531380951</v>
      </c>
      <c r="K185" s="6">
        <f t="shared" si="21"/>
        <v>19103.163009451444</v>
      </c>
      <c r="L185" s="1">
        <f t="shared" si="22"/>
        <v>61430.468395272939</v>
      </c>
      <c r="M185" s="1">
        <f t="shared" si="26"/>
        <v>61430.468395272939</v>
      </c>
      <c r="N185" s="5">
        <f t="shared" si="23"/>
        <v>34521.120332683407</v>
      </c>
      <c r="O185" s="5">
        <f t="shared" si="24"/>
        <v>7806.1850531380951</v>
      </c>
      <c r="P185" s="5">
        <f t="shared" si="25"/>
        <v>19103.163009451444</v>
      </c>
    </row>
    <row r="186" spans="1:16">
      <c r="A186" t="s">
        <v>484</v>
      </c>
      <c r="B186" t="s">
        <v>485</v>
      </c>
      <c r="C186" t="s">
        <v>93</v>
      </c>
      <c r="D186" s="12" t="s">
        <v>1070</v>
      </c>
      <c r="E186" s="1">
        <f>VLOOKUP(A186,'ADM Data'!$A$2:$T$357,18,FALSE)</f>
        <v>0</v>
      </c>
      <c r="F186" s="1">
        <f>VLOOKUP(A186,'ADM Data'!$A$2:$T$357,19,FALSE)</f>
        <v>24.589887000000001</v>
      </c>
      <c r="G186" s="1">
        <f>VLOOKUP(A186,'ADM Data'!$A$2:$T$357,20,FALSE)</f>
        <v>1.0337080000000001</v>
      </c>
      <c r="H186" s="1">
        <f t="shared" si="18"/>
        <v>25.623595000000002</v>
      </c>
      <c r="I186" s="1">
        <f t="shared" si="19"/>
        <v>0</v>
      </c>
      <c r="J186" s="1">
        <f t="shared" si="20"/>
        <v>31959.522780915642</v>
      </c>
      <c r="K186" s="6">
        <f t="shared" si="21"/>
        <v>897.09473539436419</v>
      </c>
      <c r="L186" s="1">
        <f t="shared" si="22"/>
        <v>32856.617516310005</v>
      </c>
      <c r="M186" s="1">
        <f t="shared" si="26"/>
        <v>32856.617516310005</v>
      </c>
      <c r="N186" s="5">
        <f t="shared" si="23"/>
        <v>0</v>
      </c>
      <c r="O186" s="5">
        <f t="shared" si="24"/>
        <v>31959.522780915642</v>
      </c>
      <c r="P186" s="5">
        <f t="shared" si="25"/>
        <v>897.09473539436419</v>
      </c>
    </row>
    <row r="187" spans="1:16">
      <c r="A187" t="s">
        <v>486</v>
      </c>
      <c r="B187" t="s">
        <v>487</v>
      </c>
      <c r="C187" t="s">
        <v>80</v>
      </c>
      <c r="D187" s="12" t="s">
        <v>1070</v>
      </c>
      <c r="E187" s="1">
        <f>VLOOKUP(A187,'ADM Data'!$A$2:$T$357,18,FALSE)</f>
        <v>4.9823529999999998</v>
      </c>
      <c r="F187" s="1">
        <f>VLOOKUP(A187,'ADM Data'!$A$2:$T$357,19,FALSE)</f>
        <v>0.8</v>
      </c>
      <c r="G187" s="1">
        <f>VLOOKUP(A187,'ADM Data'!$A$2:$T$357,20,FALSE)</f>
        <v>0</v>
      </c>
      <c r="H187" s="1">
        <f t="shared" si="18"/>
        <v>5.7823529999999996</v>
      </c>
      <c r="I187" s="1">
        <f t="shared" si="19"/>
        <v>8639.5732088726327</v>
      </c>
      <c r="J187" s="1">
        <f t="shared" si="20"/>
        <v>1039.7615176000002</v>
      </c>
      <c r="K187" s="6">
        <f t="shared" si="21"/>
        <v>0</v>
      </c>
      <c r="L187" s="1">
        <f t="shared" si="22"/>
        <v>9679.3347264726326</v>
      </c>
      <c r="M187" s="1">
        <f t="shared" si="26"/>
        <v>9679.3347264726326</v>
      </c>
      <c r="N187" s="5">
        <f t="shared" si="23"/>
        <v>8639.5732088726327</v>
      </c>
      <c r="O187" s="5">
        <f t="shared" si="24"/>
        <v>1039.7615176000002</v>
      </c>
      <c r="P187" s="5">
        <f t="shared" si="25"/>
        <v>0</v>
      </c>
    </row>
    <row r="188" spans="1:16">
      <c r="A188" t="s">
        <v>488</v>
      </c>
      <c r="B188" t="s">
        <v>1933</v>
      </c>
      <c r="C188" t="s">
        <v>190</v>
      </c>
      <c r="D188" s="12" t="s">
        <v>807</v>
      </c>
      <c r="E188" s="1">
        <f>VLOOKUP(A188,'ADM Data'!$A$2:$T$357,18,FALSE)</f>
        <v>0</v>
      </c>
      <c r="F188" s="1">
        <f>VLOOKUP(A188,'ADM Data'!$A$2:$T$357,19,FALSE)</f>
        <v>0</v>
      </c>
      <c r="G188" s="1">
        <f>VLOOKUP(A188,'ADM Data'!$A$2:$T$357,20,FALSE)</f>
        <v>0</v>
      </c>
      <c r="H188" s="1">
        <f t="shared" si="18"/>
        <v>0</v>
      </c>
      <c r="I188" s="1">
        <f t="shared" si="19"/>
        <v>0</v>
      </c>
      <c r="J188" s="1">
        <f t="shared" si="20"/>
        <v>0</v>
      </c>
      <c r="K188" s="6">
        <f t="shared" si="21"/>
        <v>0</v>
      </c>
      <c r="L188" s="1">
        <f t="shared" si="22"/>
        <v>0</v>
      </c>
      <c r="M188" s="1">
        <f t="shared" si="26"/>
        <v>0</v>
      </c>
      <c r="N188" s="5">
        <f t="shared" si="23"/>
        <v>0</v>
      </c>
      <c r="O188" s="5">
        <f t="shared" si="24"/>
        <v>0</v>
      </c>
      <c r="P188" s="5">
        <f t="shared" si="25"/>
        <v>0</v>
      </c>
    </row>
    <row r="189" spans="1:16">
      <c r="A189" t="s">
        <v>490</v>
      </c>
      <c r="B189" t="s">
        <v>1934</v>
      </c>
      <c r="C189" t="s">
        <v>492</v>
      </c>
      <c r="D189" s="12" t="s">
        <v>807</v>
      </c>
      <c r="E189" s="1">
        <f>VLOOKUP(A189,'ADM Data'!$A$2:$T$357,18,FALSE)</f>
        <v>0</v>
      </c>
      <c r="F189" s="1">
        <f>VLOOKUP(A189,'ADM Data'!$A$2:$T$357,19,FALSE)</f>
        <v>0</v>
      </c>
      <c r="G189" s="1">
        <f>VLOOKUP(A189,'ADM Data'!$A$2:$T$357,20,FALSE)</f>
        <v>0</v>
      </c>
      <c r="H189" s="1">
        <f t="shared" si="18"/>
        <v>0</v>
      </c>
      <c r="I189" s="1">
        <f t="shared" si="19"/>
        <v>0</v>
      </c>
      <c r="J189" s="1">
        <f t="shared" si="20"/>
        <v>0</v>
      </c>
      <c r="K189" s="6">
        <f t="shared" si="21"/>
        <v>0</v>
      </c>
      <c r="L189" s="1">
        <f t="shared" si="22"/>
        <v>0</v>
      </c>
      <c r="M189" s="1">
        <f t="shared" si="26"/>
        <v>0</v>
      </c>
      <c r="N189" s="5">
        <f t="shared" si="23"/>
        <v>0</v>
      </c>
      <c r="O189" s="5">
        <f t="shared" si="24"/>
        <v>0</v>
      </c>
      <c r="P189" s="5">
        <f t="shared" si="25"/>
        <v>0</v>
      </c>
    </row>
    <row r="190" spans="1:16">
      <c r="A190" t="s">
        <v>493</v>
      </c>
      <c r="B190" t="s">
        <v>1935</v>
      </c>
      <c r="C190" t="s">
        <v>101</v>
      </c>
      <c r="D190" s="12" t="s">
        <v>1070</v>
      </c>
      <c r="E190" s="1">
        <f>VLOOKUP(A190,'ADM Data'!$A$2:$T$357,18,FALSE)</f>
        <v>0</v>
      </c>
      <c r="F190" s="1">
        <f>VLOOKUP(A190,'ADM Data'!$A$2:$T$357,19,FALSE)</f>
        <v>0</v>
      </c>
      <c r="G190" s="1">
        <f>VLOOKUP(A190,'ADM Data'!$A$2:$T$357,20,FALSE)</f>
        <v>0</v>
      </c>
      <c r="H190" s="1">
        <f t="shared" si="18"/>
        <v>0</v>
      </c>
      <c r="I190" s="1">
        <f t="shared" si="19"/>
        <v>0</v>
      </c>
      <c r="J190" s="1">
        <f t="shared" si="20"/>
        <v>0</v>
      </c>
      <c r="K190" s="6">
        <f t="shared" si="21"/>
        <v>0</v>
      </c>
      <c r="L190" s="1">
        <f t="shared" si="22"/>
        <v>0</v>
      </c>
      <c r="M190" s="1">
        <f t="shared" si="26"/>
        <v>0</v>
      </c>
      <c r="N190" s="5">
        <f t="shared" si="23"/>
        <v>0</v>
      </c>
      <c r="O190" s="5">
        <f t="shared" si="24"/>
        <v>0</v>
      </c>
      <c r="P190" s="5">
        <f t="shared" si="25"/>
        <v>0</v>
      </c>
    </row>
    <row r="191" spans="1:16">
      <c r="A191" t="s">
        <v>495</v>
      </c>
      <c r="B191" t="s">
        <v>496</v>
      </c>
      <c r="C191" t="s">
        <v>93</v>
      </c>
      <c r="D191" s="12" t="s">
        <v>1070</v>
      </c>
      <c r="E191" s="1">
        <f>VLOOKUP(A191,'ADM Data'!$A$2:$T$357,18,FALSE)</f>
        <v>28.264201</v>
      </c>
      <c r="F191" s="1">
        <f>VLOOKUP(A191,'ADM Data'!$A$2:$T$357,19,FALSE)</f>
        <v>50.734974999999999</v>
      </c>
      <c r="G191" s="1">
        <f>VLOOKUP(A191,'ADM Data'!$A$2:$T$357,20,FALSE)</f>
        <v>5.9661020000000002</v>
      </c>
      <c r="H191" s="1">
        <f t="shared" si="18"/>
        <v>84.965278000000012</v>
      </c>
      <c r="I191" s="1">
        <f t="shared" si="19"/>
        <v>49011.106545399554</v>
      </c>
      <c r="J191" s="1">
        <f t="shared" si="20"/>
        <v>65940.343251747574</v>
      </c>
      <c r="K191" s="6">
        <f t="shared" si="21"/>
        <v>5177.6311057143666</v>
      </c>
      <c r="L191" s="1">
        <f t="shared" si="22"/>
        <v>120129.08090286149</v>
      </c>
      <c r="M191" s="1">
        <f t="shared" si="26"/>
        <v>120129.08090286149</v>
      </c>
      <c r="N191" s="5">
        <f t="shared" si="23"/>
        <v>49011.106545399554</v>
      </c>
      <c r="O191" s="5">
        <f t="shared" si="24"/>
        <v>65940.343251747574</v>
      </c>
      <c r="P191" s="5">
        <f t="shared" si="25"/>
        <v>5177.6311057143666</v>
      </c>
    </row>
    <row r="192" spans="1:16">
      <c r="A192" t="s">
        <v>497</v>
      </c>
      <c r="B192" t="s">
        <v>1936</v>
      </c>
      <c r="C192" t="s">
        <v>80</v>
      </c>
      <c r="D192" s="12" t="s">
        <v>1070</v>
      </c>
      <c r="E192" s="1">
        <f>VLOOKUP(A192,'ADM Data'!$A$2:$T$357,18,FALSE)</f>
        <v>0</v>
      </c>
      <c r="F192" s="1">
        <f>VLOOKUP(A192,'ADM Data'!$A$2:$T$357,19,FALSE)</f>
        <v>0</v>
      </c>
      <c r="G192" s="1">
        <f>VLOOKUP(A192,'ADM Data'!$A$2:$T$357,20,FALSE)</f>
        <v>0</v>
      </c>
      <c r="H192" s="1">
        <f t="shared" si="18"/>
        <v>0</v>
      </c>
      <c r="I192" s="1">
        <f t="shared" si="19"/>
        <v>0</v>
      </c>
      <c r="J192" s="1">
        <f t="shared" si="20"/>
        <v>0</v>
      </c>
      <c r="K192" s="6">
        <f t="shared" si="21"/>
        <v>0</v>
      </c>
      <c r="L192" s="1">
        <f t="shared" si="22"/>
        <v>0</v>
      </c>
      <c r="M192" s="1">
        <f t="shared" si="26"/>
        <v>0</v>
      </c>
      <c r="N192" s="5">
        <f t="shared" si="23"/>
        <v>0</v>
      </c>
      <c r="O192" s="5">
        <f t="shared" si="24"/>
        <v>0</v>
      </c>
      <c r="P192" s="5">
        <f t="shared" si="25"/>
        <v>0</v>
      </c>
    </row>
    <row r="193" spans="1:16">
      <c r="A193" t="s">
        <v>499</v>
      </c>
      <c r="B193" t="s">
        <v>1937</v>
      </c>
      <c r="C193" t="s">
        <v>101</v>
      </c>
      <c r="D193" s="12" t="s">
        <v>1070</v>
      </c>
      <c r="E193" s="1">
        <f>VLOOKUP(A193,'ADM Data'!$A$2:$T$357,18,FALSE)</f>
        <v>0</v>
      </c>
      <c r="F193" s="1">
        <f>VLOOKUP(A193,'ADM Data'!$A$2:$T$357,19,FALSE)</f>
        <v>0</v>
      </c>
      <c r="G193" s="1">
        <f>VLOOKUP(A193,'ADM Data'!$A$2:$T$357,20,FALSE)</f>
        <v>0</v>
      </c>
      <c r="H193" s="1">
        <f t="shared" si="18"/>
        <v>0</v>
      </c>
      <c r="I193" s="1">
        <f t="shared" si="19"/>
        <v>0</v>
      </c>
      <c r="J193" s="1">
        <f t="shared" si="20"/>
        <v>0</v>
      </c>
      <c r="K193" s="6">
        <f t="shared" si="21"/>
        <v>0</v>
      </c>
      <c r="L193" s="1">
        <f t="shared" si="22"/>
        <v>0</v>
      </c>
      <c r="M193" s="1">
        <f t="shared" si="26"/>
        <v>0</v>
      </c>
      <c r="N193" s="5">
        <f t="shared" si="23"/>
        <v>0</v>
      </c>
      <c r="O193" s="5">
        <f t="shared" si="24"/>
        <v>0</v>
      </c>
      <c r="P193" s="5">
        <f t="shared" si="25"/>
        <v>0</v>
      </c>
    </row>
    <row r="194" spans="1:16">
      <c r="A194" t="s">
        <v>501</v>
      </c>
      <c r="B194" t="s">
        <v>2803</v>
      </c>
      <c r="C194" t="s">
        <v>72</v>
      </c>
      <c r="D194" s="12" t="s">
        <v>1070</v>
      </c>
      <c r="E194" s="1">
        <f>VLOOKUP(A194,'ADM Data'!$A$2:$T$357,18,FALSE)</f>
        <v>0</v>
      </c>
      <c r="F194" s="1">
        <f>VLOOKUP(A194,'ADM Data'!$A$2:$T$357,19,FALSE)</f>
        <v>0</v>
      </c>
      <c r="G194" s="1">
        <f>VLOOKUP(A194,'ADM Data'!$A$2:$T$357,20,FALSE)</f>
        <v>0</v>
      </c>
      <c r="H194" s="1">
        <f t="shared" si="18"/>
        <v>0</v>
      </c>
      <c r="I194" s="1">
        <f t="shared" si="19"/>
        <v>0</v>
      </c>
      <c r="J194" s="1">
        <f t="shared" si="20"/>
        <v>0</v>
      </c>
      <c r="K194" s="6">
        <f t="shared" si="21"/>
        <v>0</v>
      </c>
      <c r="L194" s="1">
        <f t="shared" si="22"/>
        <v>0</v>
      </c>
      <c r="M194" s="1">
        <f t="shared" si="26"/>
        <v>0</v>
      </c>
      <c r="N194" s="5">
        <f t="shared" si="23"/>
        <v>0</v>
      </c>
      <c r="O194" s="5">
        <f t="shared" si="24"/>
        <v>0</v>
      </c>
      <c r="P194" s="5">
        <f t="shared" si="25"/>
        <v>0</v>
      </c>
    </row>
    <row r="195" spans="1:16">
      <c r="A195" t="s">
        <v>506</v>
      </c>
      <c r="B195" t="s">
        <v>1940</v>
      </c>
      <c r="C195" t="s">
        <v>80</v>
      </c>
      <c r="D195" s="12" t="s">
        <v>1070</v>
      </c>
      <c r="E195" s="1">
        <f>VLOOKUP(A195,'ADM Data'!$A$2:$T$357,18,FALSE)</f>
        <v>29</v>
      </c>
      <c r="F195" s="1">
        <f>VLOOKUP(A195,'ADM Data'!$A$2:$T$357,19,FALSE)</f>
        <v>31.04908</v>
      </c>
      <c r="G195" s="1">
        <f>VLOOKUP(A195,'ADM Data'!$A$2:$T$357,20,FALSE)</f>
        <v>4.2822089999999999</v>
      </c>
      <c r="H195" s="1">
        <f t="shared" si="18"/>
        <v>64.331288999999998</v>
      </c>
      <c r="I195" s="1">
        <f t="shared" si="19"/>
        <v>50287.007576000004</v>
      </c>
      <c r="J195" s="1">
        <f t="shared" si="20"/>
        <v>40354.548176104763</v>
      </c>
      <c r="K195" s="6">
        <f t="shared" si="21"/>
        <v>3716.2788231863974</v>
      </c>
      <c r="L195" s="1">
        <f t="shared" si="22"/>
        <v>94357.834575291155</v>
      </c>
      <c r="M195" s="1">
        <f t="shared" si="26"/>
        <v>94357.834575291155</v>
      </c>
      <c r="N195" s="5">
        <f t="shared" si="23"/>
        <v>50287.007576000004</v>
      </c>
      <c r="O195" s="5">
        <f t="shared" si="24"/>
        <v>40354.548176104763</v>
      </c>
      <c r="P195" s="5">
        <f t="shared" si="25"/>
        <v>3716.2788231863974</v>
      </c>
    </row>
    <row r="196" spans="1:16">
      <c r="A196" t="s">
        <v>508</v>
      </c>
      <c r="B196" t="s">
        <v>1941</v>
      </c>
      <c r="C196" t="s">
        <v>93</v>
      </c>
      <c r="D196" s="12" t="s">
        <v>1070</v>
      </c>
      <c r="E196" s="1">
        <f>VLOOKUP(A196,'ADM Data'!$A$2:$T$357,18,FALSE)</f>
        <v>0</v>
      </c>
      <c r="F196" s="1">
        <f>VLOOKUP(A196,'ADM Data'!$A$2:$T$357,19,FALSE)</f>
        <v>2.8249E-2</v>
      </c>
      <c r="G196" s="1">
        <f>VLOOKUP(A196,'ADM Data'!$A$2:$T$357,20,FALSE)</f>
        <v>0</v>
      </c>
      <c r="H196" s="1">
        <f t="shared" si="18"/>
        <v>2.8249E-2</v>
      </c>
      <c r="I196" s="1">
        <f t="shared" si="19"/>
        <v>0</v>
      </c>
      <c r="J196" s="1">
        <f t="shared" si="20"/>
        <v>36.715278888353005</v>
      </c>
      <c r="K196" s="6">
        <f t="shared" si="21"/>
        <v>0</v>
      </c>
      <c r="L196" s="1">
        <f t="shared" si="22"/>
        <v>36.715278888353005</v>
      </c>
      <c r="M196" s="1">
        <f t="shared" si="26"/>
        <v>36.715278888353005</v>
      </c>
      <c r="N196" s="5">
        <f t="shared" si="23"/>
        <v>0</v>
      </c>
      <c r="O196" s="5">
        <f t="shared" si="24"/>
        <v>36.715278888353005</v>
      </c>
      <c r="P196" s="5">
        <f t="shared" si="25"/>
        <v>0</v>
      </c>
    </row>
    <row r="197" spans="1:16">
      <c r="A197" t="s">
        <v>510</v>
      </c>
      <c r="B197" t="s">
        <v>511</v>
      </c>
      <c r="C197" t="s">
        <v>80</v>
      </c>
      <c r="D197" s="12" t="s">
        <v>1070</v>
      </c>
      <c r="E197" s="1">
        <f>VLOOKUP(A197,'ADM Data'!$A$2:$T$357,18,FALSE)</f>
        <v>0</v>
      </c>
      <c r="F197" s="1">
        <f>VLOOKUP(A197,'ADM Data'!$A$2:$T$357,19,FALSE)</f>
        <v>0</v>
      </c>
      <c r="G197" s="1">
        <f>VLOOKUP(A197,'ADM Data'!$A$2:$T$357,20,FALSE)</f>
        <v>0</v>
      </c>
      <c r="H197" s="1">
        <f t="shared" ref="H197:H260" si="27">E197+F197+G197</f>
        <v>0</v>
      </c>
      <c r="I197" s="1">
        <f t="shared" ref="I197:I260" si="28">E197*$E$2*$L$1</f>
        <v>0</v>
      </c>
      <c r="J197" s="1">
        <f t="shared" ref="J197:J260" si="29">F197*$F$2*$L$1</f>
        <v>0</v>
      </c>
      <c r="K197" s="6">
        <f t="shared" ref="K197:K260" si="30">G197*$G$2*$L$1</f>
        <v>0</v>
      </c>
      <c r="L197" s="1">
        <f t="shared" ref="L197:L260" si="31">I197+J197+K197</f>
        <v>0</v>
      </c>
      <c r="M197" s="1">
        <f t="shared" si="26"/>
        <v>0</v>
      </c>
      <c r="N197" s="5">
        <f t="shared" ref="N197:N260" si="32">IF(D197="E",0,I197)</f>
        <v>0</v>
      </c>
      <c r="O197" s="5">
        <f t="shared" ref="O197:O260" si="33">IF(D197="E",0,J197)</f>
        <v>0</v>
      </c>
      <c r="P197" s="5">
        <f t="shared" ref="P197:P260" si="34">IF(D197="E",0,K197)</f>
        <v>0</v>
      </c>
    </row>
    <row r="198" spans="1:16">
      <c r="A198" t="s">
        <v>512</v>
      </c>
      <c r="B198" t="s">
        <v>1942</v>
      </c>
      <c r="C198" t="s">
        <v>93</v>
      </c>
      <c r="D198" s="12" t="s">
        <v>1070</v>
      </c>
      <c r="E198" s="1">
        <f>VLOOKUP(A198,'ADM Data'!$A$2:$T$357,18,FALSE)</f>
        <v>0</v>
      </c>
      <c r="F198" s="1">
        <f>VLOOKUP(A198,'ADM Data'!$A$2:$T$357,19,FALSE)</f>
        <v>0</v>
      </c>
      <c r="G198" s="1">
        <f>VLOOKUP(A198,'ADM Data'!$A$2:$T$357,20,FALSE)</f>
        <v>0</v>
      </c>
      <c r="H198" s="1">
        <f t="shared" si="27"/>
        <v>0</v>
      </c>
      <c r="I198" s="1">
        <f t="shared" si="28"/>
        <v>0</v>
      </c>
      <c r="J198" s="1">
        <f t="shared" si="29"/>
        <v>0</v>
      </c>
      <c r="K198" s="6">
        <f t="shared" si="30"/>
        <v>0</v>
      </c>
      <c r="L198" s="1">
        <f t="shared" si="31"/>
        <v>0</v>
      </c>
      <c r="M198" s="1">
        <f t="shared" ref="M198:M261" si="35">IF(D198="E",L198,L198)</f>
        <v>0</v>
      </c>
      <c r="N198" s="5">
        <f t="shared" si="32"/>
        <v>0</v>
      </c>
      <c r="O198" s="5">
        <f t="shared" si="33"/>
        <v>0</v>
      </c>
      <c r="P198" s="5">
        <f t="shared" si="34"/>
        <v>0</v>
      </c>
    </row>
    <row r="199" spans="1:16">
      <c r="A199" t="s">
        <v>514</v>
      </c>
      <c r="B199" t="s">
        <v>515</v>
      </c>
      <c r="C199" t="s">
        <v>93</v>
      </c>
      <c r="D199" s="12" t="s">
        <v>1070</v>
      </c>
      <c r="E199" s="1">
        <f>VLOOKUP(A199,'ADM Data'!$A$2:$T$357,18,FALSE)</f>
        <v>13.724551</v>
      </c>
      <c r="F199" s="1">
        <f>VLOOKUP(A199,'ADM Data'!$A$2:$T$357,19,FALSE)</f>
        <v>40.083832000000001</v>
      </c>
      <c r="G199" s="1">
        <f>VLOOKUP(A199,'ADM Data'!$A$2:$T$357,20,FALSE)</f>
        <v>20</v>
      </c>
      <c r="H199" s="1">
        <f t="shared" si="27"/>
        <v>73.808382999999992</v>
      </c>
      <c r="I199" s="1">
        <f t="shared" si="28"/>
        <v>23798.848279799946</v>
      </c>
      <c r="J199" s="1">
        <f t="shared" si="29"/>
        <v>52097.032489429315</v>
      </c>
      <c r="K199" s="6">
        <f t="shared" si="30"/>
        <v>17356.83066</v>
      </c>
      <c r="L199" s="1">
        <f t="shared" si="31"/>
        <v>93252.711429229268</v>
      </c>
      <c r="M199" s="1">
        <f t="shared" si="35"/>
        <v>93252.711429229268</v>
      </c>
      <c r="N199" s="5">
        <f t="shared" si="32"/>
        <v>23798.848279799946</v>
      </c>
      <c r="O199" s="5">
        <f t="shared" si="33"/>
        <v>52097.032489429315</v>
      </c>
      <c r="P199" s="5">
        <f t="shared" si="34"/>
        <v>17356.83066</v>
      </c>
    </row>
    <row r="200" spans="1:16">
      <c r="A200" t="s">
        <v>516</v>
      </c>
      <c r="B200" t="s">
        <v>517</v>
      </c>
      <c r="C200" t="s">
        <v>80</v>
      </c>
      <c r="D200" s="12" t="s">
        <v>1070</v>
      </c>
      <c r="E200" s="1">
        <f>VLOOKUP(A200,'ADM Data'!$A$2:$T$357,18,FALSE)</f>
        <v>8.0399999999999991</v>
      </c>
      <c r="F200" s="1">
        <f>VLOOKUP(A200,'ADM Data'!$A$2:$T$357,19,FALSE)</f>
        <v>39.08</v>
      </c>
      <c r="G200" s="1">
        <f>VLOOKUP(A200,'ADM Data'!$A$2:$T$357,20,FALSE)</f>
        <v>4</v>
      </c>
      <c r="H200" s="1">
        <f t="shared" si="27"/>
        <v>51.12</v>
      </c>
      <c r="I200" s="1">
        <f t="shared" si="28"/>
        <v>13941.639341759999</v>
      </c>
      <c r="J200" s="1">
        <f t="shared" si="29"/>
        <v>50792.350134760003</v>
      </c>
      <c r="K200" s="6">
        <f t="shared" si="30"/>
        <v>3471.3661320000006</v>
      </c>
      <c r="L200" s="1">
        <f t="shared" si="31"/>
        <v>68205.355608519996</v>
      </c>
      <c r="M200" s="1">
        <f t="shared" si="35"/>
        <v>68205.355608519996</v>
      </c>
      <c r="N200" s="5">
        <f t="shared" si="32"/>
        <v>13941.639341759999</v>
      </c>
      <c r="O200" s="5">
        <f t="shared" si="33"/>
        <v>50792.350134760003</v>
      </c>
      <c r="P200" s="5">
        <f t="shared" si="34"/>
        <v>3471.3661320000006</v>
      </c>
    </row>
    <row r="201" spans="1:16">
      <c r="A201" t="s">
        <v>520</v>
      </c>
      <c r="B201" t="s">
        <v>521</v>
      </c>
      <c r="C201" t="s">
        <v>72</v>
      </c>
      <c r="D201" s="12" t="s">
        <v>1070</v>
      </c>
      <c r="E201" s="1">
        <f>VLOOKUP(A201,'ADM Data'!$A$2:$T$357,18,FALSE)</f>
        <v>0</v>
      </c>
      <c r="F201" s="1">
        <f>VLOOKUP(A201,'ADM Data'!$A$2:$T$357,19,FALSE)</f>
        <v>7.1601939999999997</v>
      </c>
      <c r="G201" s="1">
        <f>VLOOKUP(A201,'ADM Data'!$A$2:$T$357,20,FALSE)</f>
        <v>0</v>
      </c>
      <c r="H201" s="1">
        <f t="shared" si="27"/>
        <v>7.1601939999999997</v>
      </c>
      <c r="I201" s="1">
        <f t="shared" si="28"/>
        <v>0</v>
      </c>
      <c r="J201" s="1">
        <f t="shared" si="29"/>
        <v>9306.1177246880197</v>
      </c>
      <c r="K201" s="6">
        <f t="shared" si="30"/>
        <v>0</v>
      </c>
      <c r="L201" s="1">
        <f t="shared" si="31"/>
        <v>9306.1177246880197</v>
      </c>
      <c r="M201" s="1">
        <f t="shared" si="35"/>
        <v>9306.1177246880197</v>
      </c>
      <c r="N201" s="5">
        <f t="shared" si="32"/>
        <v>0</v>
      </c>
      <c r="O201" s="5">
        <f t="shared" si="33"/>
        <v>9306.1177246880197</v>
      </c>
      <c r="P201" s="5">
        <f t="shared" si="34"/>
        <v>0</v>
      </c>
    </row>
    <row r="202" spans="1:16">
      <c r="A202" t="s">
        <v>522</v>
      </c>
      <c r="B202" t="s">
        <v>523</v>
      </c>
      <c r="C202" t="s">
        <v>75</v>
      </c>
      <c r="D202" s="12" t="s">
        <v>1070</v>
      </c>
      <c r="E202" s="1">
        <f>VLOOKUP(A202,'ADM Data'!$A$2:$T$357,18,FALSE)</f>
        <v>3</v>
      </c>
      <c r="F202" s="1">
        <f>VLOOKUP(A202,'ADM Data'!$A$2:$T$357,19,FALSE)</f>
        <v>6.2754490000000001</v>
      </c>
      <c r="G202" s="1">
        <f>VLOOKUP(A202,'ADM Data'!$A$2:$T$357,20,FALSE)</f>
        <v>0</v>
      </c>
      <c r="H202" s="1">
        <f t="shared" si="27"/>
        <v>9.2754490000000001</v>
      </c>
      <c r="I202" s="1">
        <f t="shared" si="28"/>
        <v>5202.1042320000006</v>
      </c>
      <c r="J202" s="1">
        <f t="shared" si="29"/>
        <v>8156.2129698267536</v>
      </c>
      <c r="K202" s="6">
        <f t="shared" si="30"/>
        <v>0</v>
      </c>
      <c r="L202" s="1">
        <f t="shared" si="31"/>
        <v>13358.317201826754</v>
      </c>
      <c r="M202" s="1">
        <f t="shared" si="35"/>
        <v>13358.317201826754</v>
      </c>
      <c r="N202" s="5">
        <f t="shared" si="32"/>
        <v>5202.1042320000006</v>
      </c>
      <c r="O202" s="5">
        <f t="shared" si="33"/>
        <v>8156.2129698267536</v>
      </c>
      <c r="P202" s="5">
        <f t="shared" si="34"/>
        <v>0</v>
      </c>
    </row>
    <row r="203" spans="1:16">
      <c r="A203" t="s">
        <v>527</v>
      </c>
      <c r="B203" t="s">
        <v>2804</v>
      </c>
      <c r="C203" t="s">
        <v>75</v>
      </c>
      <c r="D203" s="12" t="s">
        <v>1070</v>
      </c>
      <c r="E203" s="1">
        <f>VLOOKUP(A203,'ADM Data'!$A$2:$T$357,18,FALSE)</f>
        <v>0</v>
      </c>
      <c r="F203" s="1">
        <f>VLOOKUP(A203,'ADM Data'!$A$2:$T$357,19,FALSE)</f>
        <v>0</v>
      </c>
      <c r="G203" s="1">
        <f>VLOOKUP(A203,'ADM Data'!$A$2:$T$357,20,FALSE)</f>
        <v>0</v>
      </c>
      <c r="H203" s="1">
        <f t="shared" si="27"/>
        <v>0</v>
      </c>
      <c r="I203" s="1">
        <f t="shared" si="28"/>
        <v>0</v>
      </c>
      <c r="J203" s="1">
        <f t="shared" si="29"/>
        <v>0</v>
      </c>
      <c r="K203" s="6">
        <f t="shared" si="30"/>
        <v>0</v>
      </c>
      <c r="L203" s="1">
        <f t="shared" si="31"/>
        <v>0</v>
      </c>
      <c r="M203" s="1">
        <f t="shared" si="35"/>
        <v>0</v>
      </c>
      <c r="N203" s="5">
        <f t="shared" si="32"/>
        <v>0</v>
      </c>
      <c r="O203" s="5">
        <f t="shared" si="33"/>
        <v>0</v>
      </c>
      <c r="P203" s="5">
        <f t="shared" si="34"/>
        <v>0</v>
      </c>
    </row>
    <row r="204" spans="1:16">
      <c r="A204" t="s">
        <v>529</v>
      </c>
      <c r="B204" t="s">
        <v>1945</v>
      </c>
      <c r="C204" t="s">
        <v>93</v>
      </c>
      <c r="D204" s="12" t="s">
        <v>1823</v>
      </c>
      <c r="E204" s="1">
        <f>VLOOKUP(A204,'ADM Data'!$A$2:$T$357,18,FALSE)</f>
        <v>1.1359060000000001</v>
      </c>
      <c r="F204" s="1">
        <f>VLOOKUP(A204,'ADM Data'!$A$2:$T$357,19,FALSE)</f>
        <v>20.038471999999999</v>
      </c>
      <c r="G204" s="1">
        <f>VLOOKUP(A204,'ADM Data'!$A$2:$T$357,20,FALSE)</f>
        <v>5.9039760000000001</v>
      </c>
      <c r="H204" s="1">
        <f t="shared" si="27"/>
        <v>27.078353999999997</v>
      </c>
      <c r="I204" s="1">
        <f t="shared" si="28"/>
        <v>1969.7004699180643</v>
      </c>
      <c r="J204" s="1">
        <f t="shared" si="29"/>
        <v>26044.040071381387</v>
      </c>
      <c r="K204" s="6">
        <f t="shared" si="30"/>
        <v>5123.7155826352091</v>
      </c>
      <c r="L204" s="1">
        <f t="shared" si="31"/>
        <v>33137.456123934659</v>
      </c>
      <c r="M204" s="1">
        <f t="shared" si="35"/>
        <v>33137.456123934659</v>
      </c>
      <c r="N204" s="5">
        <f t="shared" si="32"/>
        <v>1969.7004699180643</v>
      </c>
      <c r="O204" s="5">
        <f t="shared" si="33"/>
        <v>26044.040071381387</v>
      </c>
      <c r="P204" s="5">
        <f t="shared" si="34"/>
        <v>5123.7155826352091</v>
      </c>
    </row>
    <row r="205" spans="1:16">
      <c r="A205" t="s">
        <v>531</v>
      </c>
      <c r="B205" t="s">
        <v>532</v>
      </c>
      <c r="C205" t="s">
        <v>72</v>
      </c>
      <c r="D205" s="12" t="s">
        <v>1070</v>
      </c>
      <c r="E205" s="1">
        <f>VLOOKUP(A205,'ADM Data'!$A$2:$T$357,18,FALSE)</f>
        <v>0</v>
      </c>
      <c r="F205" s="1">
        <f>VLOOKUP(A205,'ADM Data'!$A$2:$T$357,19,FALSE)</f>
        <v>11</v>
      </c>
      <c r="G205" s="1">
        <f>VLOOKUP(A205,'ADM Data'!$A$2:$T$357,20,FALSE)</f>
        <v>0</v>
      </c>
      <c r="H205" s="1">
        <f t="shared" si="27"/>
        <v>11</v>
      </c>
      <c r="I205" s="1">
        <f t="shared" si="28"/>
        <v>0</v>
      </c>
      <c r="J205" s="1">
        <f t="shared" si="29"/>
        <v>14296.720867000002</v>
      </c>
      <c r="K205" s="6">
        <f t="shared" si="30"/>
        <v>0</v>
      </c>
      <c r="L205" s="1">
        <f t="shared" si="31"/>
        <v>14296.720867000002</v>
      </c>
      <c r="M205" s="1">
        <f t="shared" si="35"/>
        <v>14296.720867000002</v>
      </c>
      <c r="N205" s="5">
        <f t="shared" si="32"/>
        <v>0</v>
      </c>
      <c r="O205" s="5">
        <f t="shared" si="33"/>
        <v>14296.720867000002</v>
      </c>
      <c r="P205" s="5">
        <f t="shared" si="34"/>
        <v>0</v>
      </c>
    </row>
    <row r="206" spans="1:16">
      <c r="A206" t="s">
        <v>533</v>
      </c>
      <c r="B206" t="s">
        <v>1946</v>
      </c>
      <c r="C206" t="s">
        <v>125</v>
      </c>
      <c r="D206" s="12" t="s">
        <v>1070</v>
      </c>
      <c r="E206" s="1">
        <f>VLOOKUP(A206,'ADM Data'!$A$2:$T$357,18,FALSE)</f>
        <v>5.267442</v>
      </c>
      <c r="F206" s="1">
        <f>VLOOKUP(A206,'ADM Data'!$A$2:$T$357,19,FALSE)</f>
        <v>57.441859999999998</v>
      </c>
      <c r="G206" s="1">
        <f>VLOOKUP(A206,'ADM Data'!$A$2:$T$357,20,FALSE)</f>
        <v>8.6220929999999996</v>
      </c>
      <c r="H206" s="1">
        <f t="shared" si="27"/>
        <v>71.331395000000001</v>
      </c>
      <c r="I206" s="1">
        <f t="shared" si="28"/>
        <v>9133.9274400048489</v>
      </c>
      <c r="J206" s="1">
        <f t="shared" si="29"/>
        <v>74657.294409208422</v>
      </c>
      <c r="K206" s="6">
        <f t="shared" si="30"/>
        <v>7482.610406788569</v>
      </c>
      <c r="L206" s="1">
        <f t="shared" si="31"/>
        <v>91273.832256001842</v>
      </c>
      <c r="M206" s="1">
        <f t="shared" si="35"/>
        <v>91273.832256001842</v>
      </c>
      <c r="N206" s="5">
        <f t="shared" si="32"/>
        <v>9133.9274400048489</v>
      </c>
      <c r="O206" s="5">
        <f t="shared" si="33"/>
        <v>74657.294409208422</v>
      </c>
      <c r="P206" s="5">
        <f t="shared" si="34"/>
        <v>7482.610406788569</v>
      </c>
    </row>
    <row r="207" spans="1:16">
      <c r="A207" t="s">
        <v>535</v>
      </c>
      <c r="B207" t="s">
        <v>1947</v>
      </c>
      <c r="C207" t="s">
        <v>75</v>
      </c>
      <c r="D207" s="12" t="s">
        <v>1070</v>
      </c>
      <c r="E207" s="1">
        <f>VLOOKUP(A207,'ADM Data'!$A$2:$T$357,18,FALSE)</f>
        <v>0</v>
      </c>
      <c r="F207" s="1">
        <f>VLOOKUP(A207,'ADM Data'!$A$2:$T$357,19,FALSE)</f>
        <v>0</v>
      </c>
      <c r="G207" s="1">
        <f>VLOOKUP(A207,'ADM Data'!$A$2:$T$357,20,FALSE)</f>
        <v>0</v>
      </c>
      <c r="H207" s="1">
        <f t="shared" si="27"/>
        <v>0</v>
      </c>
      <c r="I207" s="1">
        <f t="shared" si="28"/>
        <v>0</v>
      </c>
      <c r="J207" s="1">
        <f t="shared" si="29"/>
        <v>0</v>
      </c>
      <c r="K207" s="6">
        <f t="shared" si="30"/>
        <v>0</v>
      </c>
      <c r="L207" s="1">
        <f t="shared" si="31"/>
        <v>0</v>
      </c>
      <c r="M207" s="1">
        <f t="shared" si="35"/>
        <v>0</v>
      </c>
      <c r="N207" s="5">
        <f t="shared" si="32"/>
        <v>0</v>
      </c>
      <c r="O207" s="5">
        <f t="shared" si="33"/>
        <v>0</v>
      </c>
      <c r="P207" s="5">
        <f t="shared" si="34"/>
        <v>0</v>
      </c>
    </row>
    <row r="208" spans="1:16">
      <c r="A208" t="s">
        <v>537</v>
      </c>
      <c r="B208" t="s">
        <v>1948</v>
      </c>
      <c r="C208" t="s">
        <v>75</v>
      </c>
      <c r="D208" s="12" t="s">
        <v>1070</v>
      </c>
      <c r="E208" s="1">
        <f>VLOOKUP(A208,'ADM Data'!$A$2:$T$357,18,FALSE)</f>
        <v>0.143647</v>
      </c>
      <c r="F208" s="1">
        <f>VLOOKUP(A208,'ADM Data'!$A$2:$T$357,19,FALSE)</f>
        <v>2.994475</v>
      </c>
      <c r="G208" s="1">
        <f>VLOOKUP(A208,'ADM Data'!$A$2:$T$357,20,FALSE)</f>
        <v>0</v>
      </c>
      <c r="H208" s="1">
        <f t="shared" si="27"/>
        <v>3.1381220000000001</v>
      </c>
      <c r="I208" s="1">
        <f t="shared" si="28"/>
        <v>249.08888887136803</v>
      </c>
      <c r="J208" s="1">
        <f t="shared" si="29"/>
        <v>3891.9248380190752</v>
      </c>
      <c r="K208" s="6">
        <f t="shared" si="30"/>
        <v>0</v>
      </c>
      <c r="L208" s="1">
        <f t="shared" si="31"/>
        <v>4141.0137268904436</v>
      </c>
      <c r="M208" s="1">
        <f t="shared" si="35"/>
        <v>4141.0137268904436</v>
      </c>
      <c r="N208" s="5">
        <f t="shared" si="32"/>
        <v>249.08888887136803</v>
      </c>
      <c r="O208" s="5">
        <f t="shared" si="33"/>
        <v>3891.9248380190752</v>
      </c>
      <c r="P208" s="5">
        <f t="shared" si="34"/>
        <v>0</v>
      </c>
    </row>
    <row r="209" spans="1:16">
      <c r="A209" t="s">
        <v>539</v>
      </c>
      <c r="B209" t="s">
        <v>540</v>
      </c>
      <c r="C209" t="s">
        <v>75</v>
      </c>
      <c r="D209" s="12" t="s">
        <v>1070</v>
      </c>
      <c r="E209" s="1">
        <f>VLOOKUP(A209,'ADM Data'!$A$2:$T$357,18,FALSE)</f>
        <v>0</v>
      </c>
      <c r="F209" s="1">
        <f>VLOOKUP(A209,'ADM Data'!$A$2:$T$357,19,FALSE)</f>
        <v>0</v>
      </c>
      <c r="G209" s="1">
        <f>VLOOKUP(A209,'ADM Data'!$A$2:$T$357,20,FALSE)</f>
        <v>0</v>
      </c>
      <c r="H209" s="1">
        <f t="shared" si="27"/>
        <v>0</v>
      </c>
      <c r="I209" s="1">
        <f t="shared" si="28"/>
        <v>0</v>
      </c>
      <c r="J209" s="1">
        <f t="shared" si="29"/>
        <v>0</v>
      </c>
      <c r="K209" s="6">
        <f t="shared" si="30"/>
        <v>0</v>
      </c>
      <c r="L209" s="1">
        <f t="shared" si="31"/>
        <v>0</v>
      </c>
      <c r="M209" s="1">
        <f t="shared" si="35"/>
        <v>0</v>
      </c>
      <c r="N209" s="5">
        <f t="shared" si="32"/>
        <v>0</v>
      </c>
      <c r="O209" s="5">
        <f t="shared" si="33"/>
        <v>0</v>
      </c>
      <c r="P209" s="5">
        <f t="shared" si="34"/>
        <v>0</v>
      </c>
    </row>
    <row r="210" spans="1:16">
      <c r="A210" t="s">
        <v>541</v>
      </c>
      <c r="B210" t="s">
        <v>542</v>
      </c>
      <c r="C210" t="s">
        <v>230</v>
      </c>
      <c r="D210" s="12" t="s">
        <v>1070</v>
      </c>
      <c r="E210" s="1">
        <f>VLOOKUP(A210,'ADM Data'!$A$2:$T$357,18,FALSE)</f>
        <v>0</v>
      </c>
      <c r="F210" s="1">
        <f>VLOOKUP(A210,'ADM Data'!$A$2:$T$357,19,FALSE)</f>
        <v>0</v>
      </c>
      <c r="G210" s="1">
        <f>VLOOKUP(A210,'ADM Data'!$A$2:$T$357,20,FALSE)</f>
        <v>0</v>
      </c>
      <c r="H210" s="1">
        <f t="shared" si="27"/>
        <v>0</v>
      </c>
      <c r="I210" s="1">
        <f t="shared" si="28"/>
        <v>0</v>
      </c>
      <c r="J210" s="1">
        <f t="shared" si="29"/>
        <v>0</v>
      </c>
      <c r="K210" s="6">
        <f t="shared" si="30"/>
        <v>0</v>
      </c>
      <c r="L210" s="1">
        <f t="shared" si="31"/>
        <v>0</v>
      </c>
      <c r="M210" s="1">
        <f t="shared" si="35"/>
        <v>0</v>
      </c>
      <c r="N210" s="5">
        <f t="shared" si="32"/>
        <v>0</v>
      </c>
      <c r="O210" s="5">
        <f t="shared" si="33"/>
        <v>0</v>
      </c>
      <c r="P210" s="5">
        <f t="shared" si="34"/>
        <v>0</v>
      </c>
    </row>
    <row r="211" spans="1:16">
      <c r="A211" t="s">
        <v>543</v>
      </c>
      <c r="B211" t="s">
        <v>1949</v>
      </c>
      <c r="C211" t="s">
        <v>68</v>
      </c>
      <c r="D211" s="12" t="s">
        <v>1070</v>
      </c>
      <c r="E211" s="1">
        <f>VLOOKUP(A211,'ADM Data'!$A$2:$T$357,18,FALSE)</f>
        <v>0</v>
      </c>
      <c r="F211" s="1">
        <f>VLOOKUP(A211,'ADM Data'!$A$2:$T$357,19,FALSE)</f>
        <v>0</v>
      </c>
      <c r="G211" s="1">
        <f>VLOOKUP(A211,'ADM Data'!$A$2:$T$357,20,FALSE)</f>
        <v>0.284024</v>
      </c>
      <c r="H211" s="1">
        <f t="shared" si="27"/>
        <v>0.284024</v>
      </c>
      <c r="I211" s="1">
        <f t="shared" si="28"/>
        <v>0</v>
      </c>
      <c r="J211" s="1">
        <f t="shared" si="29"/>
        <v>0</v>
      </c>
      <c r="K211" s="6">
        <f t="shared" si="30"/>
        <v>246.48782356879204</v>
      </c>
      <c r="L211" s="1">
        <f t="shared" si="31"/>
        <v>246.48782356879204</v>
      </c>
      <c r="M211" s="1">
        <f t="shared" si="35"/>
        <v>246.48782356879204</v>
      </c>
      <c r="N211" s="5">
        <f t="shared" si="32"/>
        <v>0</v>
      </c>
      <c r="O211" s="5">
        <f t="shared" si="33"/>
        <v>0</v>
      </c>
      <c r="P211" s="5">
        <f t="shared" si="34"/>
        <v>246.48782356879204</v>
      </c>
    </row>
    <row r="212" spans="1:16">
      <c r="A212" t="s">
        <v>545</v>
      </c>
      <c r="B212" t="s">
        <v>1950</v>
      </c>
      <c r="C212" t="s">
        <v>80</v>
      </c>
      <c r="D212" s="12" t="s">
        <v>1070</v>
      </c>
      <c r="E212" s="1">
        <f>VLOOKUP(A212,'ADM Data'!$A$2:$T$357,18,FALSE)</f>
        <v>1</v>
      </c>
      <c r="F212" s="1">
        <f>VLOOKUP(A212,'ADM Data'!$A$2:$T$357,19,FALSE)</f>
        <v>8</v>
      </c>
      <c r="G212" s="1">
        <f>VLOOKUP(A212,'ADM Data'!$A$2:$T$357,20,FALSE)</f>
        <v>1</v>
      </c>
      <c r="H212" s="1">
        <f t="shared" si="27"/>
        <v>10</v>
      </c>
      <c r="I212" s="1">
        <f t="shared" si="28"/>
        <v>1734.034744</v>
      </c>
      <c r="J212" s="1">
        <f t="shared" si="29"/>
        <v>10397.615176000001</v>
      </c>
      <c r="K212" s="6">
        <f t="shared" si="30"/>
        <v>867.84153300000014</v>
      </c>
      <c r="L212" s="1">
        <f t="shared" si="31"/>
        <v>12999.491453000002</v>
      </c>
      <c r="M212" s="1">
        <f t="shared" si="35"/>
        <v>12999.491453000002</v>
      </c>
      <c r="N212" s="5">
        <f t="shared" si="32"/>
        <v>1734.034744</v>
      </c>
      <c r="O212" s="5">
        <f t="shared" si="33"/>
        <v>10397.615176000001</v>
      </c>
      <c r="P212" s="5">
        <f t="shared" si="34"/>
        <v>867.84153300000014</v>
      </c>
    </row>
    <row r="213" spans="1:16">
      <c r="A213" t="s">
        <v>547</v>
      </c>
      <c r="B213" t="s">
        <v>1951</v>
      </c>
      <c r="C213" t="s">
        <v>68</v>
      </c>
      <c r="D213" s="12" t="s">
        <v>1070</v>
      </c>
      <c r="E213" s="1">
        <f>VLOOKUP(A213,'ADM Data'!$A$2:$T$357,18,FALSE)</f>
        <v>0</v>
      </c>
      <c r="F213" s="1">
        <f>VLOOKUP(A213,'ADM Data'!$A$2:$T$357,19,FALSE)</f>
        <v>1</v>
      </c>
      <c r="G213" s="1">
        <f>VLOOKUP(A213,'ADM Data'!$A$2:$T$357,20,FALSE)</f>
        <v>0</v>
      </c>
      <c r="H213" s="1">
        <f t="shared" si="27"/>
        <v>1</v>
      </c>
      <c r="I213" s="1">
        <f t="shared" si="28"/>
        <v>0</v>
      </c>
      <c r="J213" s="1">
        <f t="shared" si="29"/>
        <v>1299.7018970000001</v>
      </c>
      <c r="K213" s="6">
        <f t="shared" si="30"/>
        <v>0</v>
      </c>
      <c r="L213" s="1">
        <f t="shared" si="31"/>
        <v>1299.7018970000001</v>
      </c>
      <c r="M213" s="1">
        <f t="shared" si="35"/>
        <v>1299.7018970000001</v>
      </c>
      <c r="N213" s="5">
        <f t="shared" si="32"/>
        <v>0</v>
      </c>
      <c r="O213" s="5">
        <f t="shared" si="33"/>
        <v>1299.7018970000001</v>
      </c>
      <c r="P213" s="5">
        <f t="shared" si="34"/>
        <v>0</v>
      </c>
    </row>
    <row r="214" spans="1:16">
      <c r="A214" t="s">
        <v>549</v>
      </c>
      <c r="B214" t="s">
        <v>1952</v>
      </c>
      <c r="C214" t="s">
        <v>93</v>
      </c>
      <c r="D214" s="12" t="s">
        <v>1070</v>
      </c>
      <c r="E214" s="1">
        <f>VLOOKUP(A214,'ADM Data'!$A$2:$T$357,18,FALSE)</f>
        <v>0</v>
      </c>
      <c r="F214" s="1">
        <f>VLOOKUP(A214,'ADM Data'!$A$2:$T$357,19,FALSE)</f>
        <v>0</v>
      </c>
      <c r="G214" s="1">
        <f>VLOOKUP(A214,'ADM Data'!$A$2:$T$357,20,FALSE)</f>
        <v>0</v>
      </c>
      <c r="H214" s="1">
        <f t="shared" si="27"/>
        <v>0</v>
      </c>
      <c r="I214" s="1">
        <f t="shared" si="28"/>
        <v>0</v>
      </c>
      <c r="J214" s="1">
        <f t="shared" si="29"/>
        <v>0</v>
      </c>
      <c r="K214" s="6">
        <f t="shared" si="30"/>
        <v>0</v>
      </c>
      <c r="L214" s="1">
        <f t="shared" si="31"/>
        <v>0</v>
      </c>
      <c r="M214" s="1">
        <f t="shared" si="35"/>
        <v>0</v>
      </c>
      <c r="N214" s="5">
        <f t="shared" si="32"/>
        <v>0</v>
      </c>
      <c r="O214" s="5">
        <f t="shared" si="33"/>
        <v>0</v>
      </c>
      <c r="P214" s="5">
        <f t="shared" si="34"/>
        <v>0</v>
      </c>
    </row>
    <row r="215" spans="1:16">
      <c r="A215" t="s">
        <v>551</v>
      </c>
      <c r="B215" t="s">
        <v>1953</v>
      </c>
      <c r="C215" t="s">
        <v>93</v>
      </c>
      <c r="D215" s="12" t="s">
        <v>1070</v>
      </c>
      <c r="E215" s="1">
        <f>VLOOKUP(A215,'ADM Data'!$A$2:$T$357,18,FALSE)</f>
        <v>0</v>
      </c>
      <c r="F215" s="1">
        <f>VLOOKUP(A215,'ADM Data'!$A$2:$T$357,19,FALSE)</f>
        <v>6</v>
      </c>
      <c r="G215" s="1">
        <f>VLOOKUP(A215,'ADM Data'!$A$2:$T$357,20,FALSE)</f>
        <v>1.6667000000000001E-2</v>
      </c>
      <c r="H215" s="1">
        <f t="shared" si="27"/>
        <v>6.016667</v>
      </c>
      <c r="I215" s="1">
        <f t="shared" si="28"/>
        <v>0</v>
      </c>
      <c r="J215" s="1">
        <f t="shared" si="29"/>
        <v>7798.2113820000013</v>
      </c>
      <c r="K215" s="6">
        <f t="shared" si="30"/>
        <v>14.464314830511004</v>
      </c>
      <c r="L215" s="1">
        <f t="shared" si="31"/>
        <v>7812.6756968305126</v>
      </c>
      <c r="M215" s="1">
        <f t="shared" si="35"/>
        <v>7812.6756968305126</v>
      </c>
      <c r="N215" s="5">
        <f t="shared" si="32"/>
        <v>0</v>
      </c>
      <c r="O215" s="5">
        <f t="shared" si="33"/>
        <v>7798.2113820000013</v>
      </c>
      <c r="P215" s="5">
        <f t="shared" si="34"/>
        <v>14.464314830511004</v>
      </c>
    </row>
    <row r="216" spans="1:16">
      <c r="A216" t="s">
        <v>553</v>
      </c>
      <c r="B216" t="s">
        <v>2805</v>
      </c>
      <c r="C216" t="s">
        <v>555</v>
      </c>
      <c r="D216" s="12" t="s">
        <v>1070</v>
      </c>
      <c r="E216" s="1">
        <f>VLOOKUP(A216,'ADM Data'!$A$2:$T$357,18,FALSE)</f>
        <v>0</v>
      </c>
      <c r="F216" s="1">
        <f>VLOOKUP(A216,'ADM Data'!$A$2:$T$357,19,FALSE)</f>
        <v>0</v>
      </c>
      <c r="G216" s="1">
        <f>VLOOKUP(A216,'ADM Data'!$A$2:$T$357,20,FALSE)</f>
        <v>0</v>
      </c>
      <c r="H216" s="1">
        <f t="shared" si="27"/>
        <v>0</v>
      </c>
      <c r="I216" s="1">
        <f t="shared" si="28"/>
        <v>0</v>
      </c>
      <c r="J216" s="1">
        <f t="shared" si="29"/>
        <v>0</v>
      </c>
      <c r="K216" s="6">
        <f t="shared" si="30"/>
        <v>0</v>
      </c>
      <c r="L216" s="1">
        <f t="shared" si="31"/>
        <v>0</v>
      </c>
      <c r="M216" s="1">
        <f t="shared" si="35"/>
        <v>0</v>
      </c>
      <c r="N216" s="5">
        <f t="shared" si="32"/>
        <v>0</v>
      </c>
      <c r="O216" s="5">
        <f t="shared" si="33"/>
        <v>0</v>
      </c>
      <c r="P216" s="5">
        <f t="shared" si="34"/>
        <v>0</v>
      </c>
    </row>
    <row r="217" spans="1:16">
      <c r="A217" t="s">
        <v>558</v>
      </c>
      <c r="B217" t="s">
        <v>559</v>
      </c>
      <c r="C217" t="s">
        <v>68</v>
      </c>
      <c r="D217" s="12" t="s">
        <v>1823</v>
      </c>
      <c r="E217" s="1">
        <f>VLOOKUP(A217,'ADM Data'!$A$2:$T$357,18,FALSE)</f>
        <v>0</v>
      </c>
      <c r="F217" s="1">
        <f>VLOOKUP(A217,'ADM Data'!$A$2:$T$357,19,FALSE)</f>
        <v>10.447228000000001</v>
      </c>
      <c r="G217" s="1">
        <f>VLOOKUP(A217,'ADM Data'!$A$2:$T$357,20,FALSE)</f>
        <v>0.562446</v>
      </c>
      <c r="H217" s="1">
        <f t="shared" si="27"/>
        <v>11.009674</v>
      </c>
      <c r="I217" s="1">
        <f t="shared" si="28"/>
        <v>0</v>
      </c>
      <c r="J217" s="1">
        <f t="shared" si="29"/>
        <v>13578.282049991518</v>
      </c>
      <c r="K217" s="6">
        <f t="shared" si="30"/>
        <v>488.1139988697181</v>
      </c>
      <c r="L217" s="1">
        <f t="shared" si="31"/>
        <v>14066.396048861236</v>
      </c>
      <c r="M217" s="1">
        <f t="shared" si="35"/>
        <v>14066.396048861236</v>
      </c>
      <c r="N217" s="5">
        <f t="shared" si="32"/>
        <v>0</v>
      </c>
      <c r="O217" s="5">
        <f t="shared" si="33"/>
        <v>13578.282049991518</v>
      </c>
      <c r="P217" s="5">
        <f t="shared" si="34"/>
        <v>488.1139988697181</v>
      </c>
    </row>
    <row r="218" spans="1:16">
      <c r="A218" t="s">
        <v>560</v>
      </c>
      <c r="B218" t="s">
        <v>561</v>
      </c>
      <c r="C218" t="s">
        <v>230</v>
      </c>
      <c r="D218" s="12" t="s">
        <v>1070</v>
      </c>
      <c r="E218" s="1">
        <f>VLOOKUP(A218,'ADM Data'!$A$2:$T$357,18,FALSE)</f>
        <v>0</v>
      </c>
      <c r="F218" s="1">
        <f>VLOOKUP(A218,'ADM Data'!$A$2:$T$357,19,FALSE)</f>
        <v>2</v>
      </c>
      <c r="G218" s="1">
        <f>VLOOKUP(A218,'ADM Data'!$A$2:$T$357,20,FALSE)</f>
        <v>0</v>
      </c>
      <c r="H218" s="1">
        <f t="shared" si="27"/>
        <v>2</v>
      </c>
      <c r="I218" s="1">
        <f t="shared" si="28"/>
        <v>0</v>
      </c>
      <c r="J218" s="1">
        <f t="shared" si="29"/>
        <v>2599.4037940000003</v>
      </c>
      <c r="K218" s="6">
        <f t="shared" si="30"/>
        <v>0</v>
      </c>
      <c r="L218" s="1">
        <f t="shared" si="31"/>
        <v>2599.4037940000003</v>
      </c>
      <c r="M218" s="1">
        <f t="shared" si="35"/>
        <v>2599.4037940000003</v>
      </c>
      <c r="N218" s="5">
        <f t="shared" si="32"/>
        <v>0</v>
      </c>
      <c r="O218" s="5">
        <f t="shared" si="33"/>
        <v>2599.4037940000003</v>
      </c>
      <c r="P218" s="5">
        <f t="shared" si="34"/>
        <v>0</v>
      </c>
    </row>
    <row r="219" spans="1:16">
      <c r="A219" t="s">
        <v>564</v>
      </c>
      <c r="B219" t="s">
        <v>565</v>
      </c>
      <c r="C219" t="s">
        <v>80</v>
      </c>
      <c r="D219" s="12" t="s">
        <v>1070</v>
      </c>
      <c r="E219" s="1">
        <f>VLOOKUP(A219,'ADM Data'!$A$2:$T$357,18,FALSE)</f>
        <v>0</v>
      </c>
      <c r="F219" s="1">
        <f>VLOOKUP(A219,'ADM Data'!$A$2:$T$357,19,FALSE)</f>
        <v>0</v>
      </c>
      <c r="G219" s="1">
        <f>VLOOKUP(A219,'ADM Data'!$A$2:$T$357,20,FALSE)</f>
        <v>0</v>
      </c>
      <c r="H219" s="1">
        <f t="shared" si="27"/>
        <v>0</v>
      </c>
      <c r="I219" s="1">
        <f t="shared" si="28"/>
        <v>0</v>
      </c>
      <c r="J219" s="1">
        <f t="shared" si="29"/>
        <v>0</v>
      </c>
      <c r="K219" s="6">
        <f t="shared" si="30"/>
        <v>0</v>
      </c>
      <c r="L219" s="1">
        <f t="shared" si="31"/>
        <v>0</v>
      </c>
      <c r="M219" s="1">
        <f t="shared" si="35"/>
        <v>0</v>
      </c>
      <c r="N219" s="5">
        <f t="shared" si="32"/>
        <v>0</v>
      </c>
      <c r="O219" s="5">
        <f t="shared" si="33"/>
        <v>0</v>
      </c>
      <c r="P219" s="5">
        <f t="shared" si="34"/>
        <v>0</v>
      </c>
    </row>
    <row r="220" spans="1:16">
      <c r="A220" t="s">
        <v>566</v>
      </c>
      <c r="B220" t="s">
        <v>2806</v>
      </c>
      <c r="C220" t="s">
        <v>93</v>
      </c>
      <c r="D220" s="12" t="s">
        <v>1070</v>
      </c>
      <c r="E220" s="1">
        <f>VLOOKUP(A220,'ADM Data'!$A$2:$T$357,18,FALSE)</f>
        <v>0.79041899999999998</v>
      </c>
      <c r="F220" s="1">
        <f>VLOOKUP(A220,'ADM Data'!$A$2:$T$357,19,FALSE)</f>
        <v>4</v>
      </c>
      <c r="G220" s="1">
        <f>VLOOKUP(A220,'ADM Data'!$A$2:$T$357,20,FALSE)</f>
        <v>0</v>
      </c>
      <c r="H220" s="1">
        <f t="shared" si="27"/>
        <v>4.790419</v>
      </c>
      <c r="I220" s="1">
        <f t="shared" si="28"/>
        <v>1370.6140083177361</v>
      </c>
      <c r="J220" s="1">
        <f t="shared" si="29"/>
        <v>5198.8075880000006</v>
      </c>
      <c r="K220" s="6">
        <f t="shared" si="30"/>
        <v>0</v>
      </c>
      <c r="L220" s="1">
        <f t="shared" si="31"/>
        <v>6569.4215963177367</v>
      </c>
      <c r="M220" s="1">
        <f t="shared" si="35"/>
        <v>6569.4215963177367</v>
      </c>
      <c r="N220" s="5">
        <f t="shared" si="32"/>
        <v>1370.6140083177361</v>
      </c>
      <c r="O220" s="5">
        <f t="shared" si="33"/>
        <v>5198.8075880000006</v>
      </c>
      <c r="P220" s="5">
        <f t="shared" si="34"/>
        <v>0</v>
      </c>
    </row>
    <row r="221" spans="1:16">
      <c r="A221" t="s">
        <v>568</v>
      </c>
      <c r="B221" t="s">
        <v>1955</v>
      </c>
      <c r="C221" t="s">
        <v>93</v>
      </c>
      <c r="D221" s="12" t="s">
        <v>1070</v>
      </c>
      <c r="E221" s="1">
        <f>VLOOKUP(A221,'ADM Data'!$A$2:$T$357,18,FALSE)</f>
        <v>0</v>
      </c>
      <c r="F221" s="1">
        <f>VLOOKUP(A221,'ADM Data'!$A$2:$T$357,19,FALSE)</f>
        <v>9</v>
      </c>
      <c r="G221" s="1">
        <f>VLOOKUP(A221,'ADM Data'!$A$2:$T$357,20,FALSE)</f>
        <v>7</v>
      </c>
      <c r="H221" s="1">
        <f t="shared" si="27"/>
        <v>16</v>
      </c>
      <c r="I221" s="1">
        <f t="shared" si="28"/>
        <v>0</v>
      </c>
      <c r="J221" s="1">
        <f t="shared" si="29"/>
        <v>11697.317073</v>
      </c>
      <c r="K221" s="6">
        <f t="shared" si="30"/>
        <v>6074.8907310000013</v>
      </c>
      <c r="L221" s="1">
        <f t="shared" si="31"/>
        <v>17772.207804000001</v>
      </c>
      <c r="M221" s="1">
        <f t="shared" si="35"/>
        <v>17772.207804000001</v>
      </c>
      <c r="N221" s="5">
        <f t="shared" si="32"/>
        <v>0</v>
      </c>
      <c r="O221" s="5">
        <f t="shared" si="33"/>
        <v>11697.317073</v>
      </c>
      <c r="P221" s="5">
        <f t="shared" si="34"/>
        <v>6074.8907310000013</v>
      </c>
    </row>
    <row r="222" spans="1:16">
      <c r="A222" t="s">
        <v>570</v>
      </c>
      <c r="B222" t="s">
        <v>571</v>
      </c>
      <c r="C222" t="s">
        <v>93</v>
      </c>
      <c r="D222" s="12" t="s">
        <v>1070</v>
      </c>
      <c r="E222" s="1">
        <f>VLOOKUP(A222,'ADM Data'!$A$2:$T$357,18,FALSE)</f>
        <v>1</v>
      </c>
      <c r="F222" s="1">
        <f>VLOOKUP(A222,'ADM Data'!$A$2:$T$357,19,FALSE)</f>
        <v>36.674754999999998</v>
      </c>
      <c r="G222" s="1">
        <f>VLOOKUP(A222,'ADM Data'!$A$2:$T$357,20,FALSE)</f>
        <v>0</v>
      </c>
      <c r="H222" s="1">
        <f t="shared" si="27"/>
        <v>37.674754999999998</v>
      </c>
      <c r="I222" s="1">
        <f t="shared" si="28"/>
        <v>1734.034744</v>
      </c>
      <c r="J222" s="1">
        <f t="shared" si="29"/>
        <v>47666.248645510233</v>
      </c>
      <c r="K222" s="6">
        <f t="shared" si="30"/>
        <v>0</v>
      </c>
      <c r="L222" s="1">
        <f t="shared" si="31"/>
        <v>49400.28338951023</v>
      </c>
      <c r="M222" s="1">
        <f t="shared" si="35"/>
        <v>49400.28338951023</v>
      </c>
      <c r="N222" s="5">
        <f t="shared" si="32"/>
        <v>1734.034744</v>
      </c>
      <c r="O222" s="5">
        <f t="shared" si="33"/>
        <v>47666.248645510233</v>
      </c>
      <c r="P222" s="5">
        <f t="shared" si="34"/>
        <v>0</v>
      </c>
    </row>
    <row r="223" spans="1:16">
      <c r="A223" t="s">
        <v>574</v>
      </c>
      <c r="B223" t="s">
        <v>575</v>
      </c>
      <c r="C223" t="s">
        <v>80</v>
      </c>
      <c r="D223" s="12" t="s">
        <v>1070</v>
      </c>
      <c r="E223" s="1">
        <f>VLOOKUP(A223,'ADM Data'!$A$2:$T$357,18,FALSE)</f>
        <v>0</v>
      </c>
      <c r="F223" s="1">
        <f>VLOOKUP(A223,'ADM Data'!$A$2:$T$357,19,FALSE)</f>
        <v>3</v>
      </c>
      <c r="G223" s="1">
        <f>VLOOKUP(A223,'ADM Data'!$A$2:$T$357,20,FALSE)</f>
        <v>0</v>
      </c>
      <c r="H223" s="1">
        <f t="shared" si="27"/>
        <v>3</v>
      </c>
      <c r="I223" s="1">
        <f t="shared" si="28"/>
        <v>0</v>
      </c>
      <c r="J223" s="1">
        <f t="shared" si="29"/>
        <v>3899.1056910000007</v>
      </c>
      <c r="K223" s="6">
        <f t="shared" si="30"/>
        <v>0</v>
      </c>
      <c r="L223" s="1">
        <f t="shared" si="31"/>
        <v>3899.1056910000007</v>
      </c>
      <c r="M223" s="1">
        <f t="shared" si="35"/>
        <v>3899.1056910000007</v>
      </c>
      <c r="N223" s="5">
        <f t="shared" si="32"/>
        <v>0</v>
      </c>
      <c r="O223" s="5">
        <f t="shared" si="33"/>
        <v>3899.1056910000007</v>
      </c>
      <c r="P223" s="5">
        <f t="shared" si="34"/>
        <v>0</v>
      </c>
    </row>
    <row r="224" spans="1:16">
      <c r="A224" t="s">
        <v>576</v>
      </c>
      <c r="B224" t="s">
        <v>577</v>
      </c>
      <c r="C224" t="s">
        <v>98</v>
      </c>
      <c r="D224" s="12" t="s">
        <v>1070</v>
      </c>
      <c r="E224" s="1">
        <f>VLOOKUP(A224,'ADM Data'!$A$2:$T$357,18,FALSE)</f>
        <v>0</v>
      </c>
      <c r="F224" s="1">
        <f>VLOOKUP(A224,'ADM Data'!$A$2:$T$357,19,FALSE)</f>
        <v>2</v>
      </c>
      <c r="G224" s="1">
        <f>VLOOKUP(A224,'ADM Data'!$A$2:$T$357,20,FALSE)</f>
        <v>1</v>
      </c>
      <c r="H224" s="1">
        <f t="shared" si="27"/>
        <v>3</v>
      </c>
      <c r="I224" s="1">
        <f t="shared" si="28"/>
        <v>0</v>
      </c>
      <c r="J224" s="1">
        <f t="shared" si="29"/>
        <v>2599.4037940000003</v>
      </c>
      <c r="K224" s="6">
        <f t="shared" si="30"/>
        <v>867.84153300000014</v>
      </c>
      <c r="L224" s="1">
        <f t="shared" si="31"/>
        <v>3467.2453270000005</v>
      </c>
      <c r="M224" s="1">
        <f t="shared" si="35"/>
        <v>3467.2453270000005</v>
      </c>
      <c r="N224" s="5">
        <f t="shared" si="32"/>
        <v>0</v>
      </c>
      <c r="O224" s="5">
        <f t="shared" si="33"/>
        <v>2599.4037940000003</v>
      </c>
      <c r="P224" s="5">
        <f t="shared" si="34"/>
        <v>867.84153300000014</v>
      </c>
    </row>
    <row r="225" spans="1:16">
      <c r="A225" t="s">
        <v>578</v>
      </c>
      <c r="B225" t="s">
        <v>579</v>
      </c>
      <c r="C225" t="s">
        <v>93</v>
      </c>
      <c r="D225" s="12" t="s">
        <v>1070</v>
      </c>
      <c r="E225" s="1">
        <f>VLOOKUP(A225,'ADM Data'!$A$2:$T$357,18,FALSE)</f>
        <v>0</v>
      </c>
      <c r="F225" s="1">
        <f>VLOOKUP(A225,'ADM Data'!$A$2:$T$357,19,FALSE)</f>
        <v>0</v>
      </c>
      <c r="G225" s="1">
        <f>VLOOKUP(A225,'ADM Data'!$A$2:$T$357,20,FALSE)</f>
        <v>1</v>
      </c>
      <c r="H225" s="1">
        <f t="shared" si="27"/>
        <v>1</v>
      </c>
      <c r="I225" s="1">
        <f t="shared" si="28"/>
        <v>0</v>
      </c>
      <c r="J225" s="1">
        <f t="shared" si="29"/>
        <v>0</v>
      </c>
      <c r="K225" s="6">
        <f t="shared" si="30"/>
        <v>867.84153300000014</v>
      </c>
      <c r="L225" s="1">
        <f t="shared" si="31"/>
        <v>867.84153300000014</v>
      </c>
      <c r="M225" s="1">
        <f t="shared" si="35"/>
        <v>867.84153300000014</v>
      </c>
      <c r="N225" s="5">
        <f t="shared" si="32"/>
        <v>0</v>
      </c>
      <c r="O225" s="5">
        <f t="shared" si="33"/>
        <v>0</v>
      </c>
      <c r="P225" s="5">
        <f t="shared" si="34"/>
        <v>867.84153300000014</v>
      </c>
    </row>
    <row r="226" spans="1:16">
      <c r="A226" t="s">
        <v>580</v>
      </c>
      <c r="B226" t="s">
        <v>1956</v>
      </c>
      <c r="C226" t="s">
        <v>75</v>
      </c>
      <c r="D226" s="12" t="s">
        <v>1070</v>
      </c>
      <c r="E226" s="1">
        <f>VLOOKUP(A226,'ADM Data'!$A$2:$T$357,18,FALSE)</f>
        <v>0</v>
      </c>
      <c r="F226" s="1">
        <f>VLOOKUP(A226,'ADM Data'!$A$2:$T$357,19,FALSE)</f>
        <v>4</v>
      </c>
      <c r="G226" s="1">
        <f>VLOOKUP(A226,'ADM Data'!$A$2:$T$357,20,FALSE)</f>
        <v>0</v>
      </c>
      <c r="H226" s="1">
        <f t="shared" si="27"/>
        <v>4</v>
      </c>
      <c r="I226" s="1">
        <f t="shared" si="28"/>
        <v>0</v>
      </c>
      <c r="J226" s="1">
        <f t="shared" si="29"/>
        <v>5198.8075880000006</v>
      </c>
      <c r="K226" s="6">
        <f t="shared" si="30"/>
        <v>0</v>
      </c>
      <c r="L226" s="1">
        <f t="shared" si="31"/>
        <v>5198.8075880000006</v>
      </c>
      <c r="M226" s="1">
        <f t="shared" si="35"/>
        <v>5198.8075880000006</v>
      </c>
      <c r="N226" s="5">
        <f t="shared" si="32"/>
        <v>0</v>
      </c>
      <c r="O226" s="5">
        <f t="shared" si="33"/>
        <v>5198.8075880000006</v>
      </c>
      <c r="P226" s="5">
        <f t="shared" si="34"/>
        <v>0</v>
      </c>
    </row>
    <row r="227" spans="1:16">
      <c r="A227" t="s">
        <v>582</v>
      </c>
      <c r="B227" t="s">
        <v>1957</v>
      </c>
      <c r="C227" t="s">
        <v>93</v>
      </c>
      <c r="D227" s="12" t="s">
        <v>1070</v>
      </c>
      <c r="E227" s="1">
        <f>VLOOKUP(A227,'ADM Data'!$A$2:$T$357,18,FALSE)</f>
        <v>70.922329000000005</v>
      </c>
      <c r="F227" s="1">
        <f>VLOOKUP(A227,'ADM Data'!$A$2:$T$357,19,FALSE)</f>
        <v>31.800971000000001</v>
      </c>
      <c r="G227" s="1">
        <f>VLOOKUP(A227,'ADM Data'!$A$2:$T$357,20,FALSE)</f>
        <v>7.9951460000000001</v>
      </c>
      <c r="H227" s="1">
        <f t="shared" si="27"/>
        <v>110.71844600000001</v>
      </c>
      <c r="I227" s="1">
        <f t="shared" si="28"/>
        <v>122981.7826113988</v>
      </c>
      <c r="J227" s="1">
        <f t="shared" si="29"/>
        <v>41331.782335141994</v>
      </c>
      <c r="K227" s="6">
        <f t="shared" si="30"/>
        <v>6938.5197611988187</v>
      </c>
      <c r="L227" s="1">
        <f t="shared" si="31"/>
        <v>171252.08470773962</v>
      </c>
      <c r="M227" s="1">
        <f t="shared" si="35"/>
        <v>171252.08470773962</v>
      </c>
      <c r="N227" s="5">
        <f t="shared" si="32"/>
        <v>122981.7826113988</v>
      </c>
      <c r="O227" s="5">
        <f t="shared" si="33"/>
        <v>41331.782335141994</v>
      </c>
      <c r="P227" s="5">
        <f t="shared" si="34"/>
        <v>6938.5197611988187</v>
      </c>
    </row>
    <row r="228" spans="1:16">
      <c r="A228" t="s">
        <v>584</v>
      </c>
      <c r="B228" t="s">
        <v>2807</v>
      </c>
      <c r="C228" t="s">
        <v>72</v>
      </c>
      <c r="D228" s="12" t="s">
        <v>1070</v>
      </c>
      <c r="E228" s="1">
        <f>VLOOKUP(A228,'ADM Data'!$A$2:$T$357,18,FALSE)</f>
        <v>0</v>
      </c>
      <c r="F228" s="1">
        <f>VLOOKUP(A228,'ADM Data'!$A$2:$T$357,19,FALSE)</f>
        <v>0</v>
      </c>
      <c r="G228" s="1">
        <f>VLOOKUP(A228,'ADM Data'!$A$2:$T$357,20,FALSE)</f>
        <v>0</v>
      </c>
      <c r="H228" s="1">
        <f t="shared" si="27"/>
        <v>0</v>
      </c>
      <c r="I228" s="1">
        <f t="shared" si="28"/>
        <v>0</v>
      </c>
      <c r="J228" s="1">
        <f t="shared" si="29"/>
        <v>0</v>
      </c>
      <c r="K228" s="6">
        <f t="shared" si="30"/>
        <v>0</v>
      </c>
      <c r="L228" s="1">
        <f t="shared" si="31"/>
        <v>0</v>
      </c>
      <c r="M228" s="1">
        <f t="shared" si="35"/>
        <v>0</v>
      </c>
      <c r="N228" s="5">
        <f t="shared" si="32"/>
        <v>0</v>
      </c>
      <c r="O228" s="5">
        <f t="shared" si="33"/>
        <v>0</v>
      </c>
      <c r="P228" s="5">
        <f t="shared" si="34"/>
        <v>0</v>
      </c>
    </row>
    <row r="229" spans="1:16">
      <c r="A229" t="s">
        <v>586</v>
      </c>
      <c r="B229" t="s">
        <v>587</v>
      </c>
      <c r="C229" t="s">
        <v>98</v>
      </c>
      <c r="D229" s="12" t="s">
        <v>1070</v>
      </c>
      <c r="E229" s="1">
        <f>VLOOKUP(A229,'ADM Data'!$A$2:$T$357,18,FALSE)</f>
        <v>0</v>
      </c>
      <c r="F229" s="1">
        <f>VLOOKUP(A229,'ADM Data'!$A$2:$T$357,19,FALSE)</f>
        <v>0</v>
      </c>
      <c r="G229" s="1">
        <f>VLOOKUP(A229,'ADM Data'!$A$2:$T$357,20,FALSE)</f>
        <v>0</v>
      </c>
      <c r="H229" s="1">
        <f t="shared" si="27"/>
        <v>0</v>
      </c>
      <c r="I229" s="1">
        <f t="shared" si="28"/>
        <v>0</v>
      </c>
      <c r="J229" s="1">
        <f t="shared" si="29"/>
        <v>0</v>
      </c>
      <c r="K229" s="6">
        <f t="shared" si="30"/>
        <v>0</v>
      </c>
      <c r="L229" s="1">
        <f t="shared" si="31"/>
        <v>0</v>
      </c>
      <c r="M229" s="1">
        <f t="shared" si="35"/>
        <v>0</v>
      </c>
      <c r="N229" s="5">
        <f t="shared" si="32"/>
        <v>0</v>
      </c>
      <c r="O229" s="5">
        <f t="shared" si="33"/>
        <v>0</v>
      </c>
      <c r="P229" s="5">
        <f t="shared" si="34"/>
        <v>0</v>
      </c>
    </row>
    <row r="230" spans="1:16">
      <c r="A230" t="s">
        <v>588</v>
      </c>
      <c r="B230" t="s">
        <v>1959</v>
      </c>
      <c r="C230" t="s">
        <v>590</v>
      </c>
      <c r="D230" s="12" t="s">
        <v>1070</v>
      </c>
      <c r="E230" s="1">
        <f>VLOOKUP(A230,'ADM Data'!$A$2:$T$357,18,FALSE)</f>
        <v>0</v>
      </c>
      <c r="F230" s="1">
        <f>VLOOKUP(A230,'ADM Data'!$A$2:$T$357,19,FALSE)</f>
        <v>0</v>
      </c>
      <c r="G230" s="1">
        <f>VLOOKUP(A230,'ADM Data'!$A$2:$T$357,20,FALSE)</f>
        <v>0</v>
      </c>
      <c r="H230" s="1">
        <f t="shared" si="27"/>
        <v>0</v>
      </c>
      <c r="I230" s="1">
        <f t="shared" si="28"/>
        <v>0</v>
      </c>
      <c r="J230" s="1">
        <f t="shared" si="29"/>
        <v>0</v>
      </c>
      <c r="K230" s="6">
        <f t="shared" si="30"/>
        <v>0</v>
      </c>
      <c r="L230" s="1">
        <f t="shared" si="31"/>
        <v>0</v>
      </c>
      <c r="M230" s="1">
        <f t="shared" si="35"/>
        <v>0</v>
      </c>
      <c r="N230" s="5">
        <f t="shared" si="32"/>
        <v>0</v>
      </c>
      <c r="O230" s="5">
        <f t="shared" si="33"/>
        <v>0</v>
      </c>
      <c r="P230" s="5">
        <f t="shared" si="34"/>
        <v>0</v>
      </c>
    </row>
    <row r="231" spans="1:16">
      <c r="A231" t="s">
        <v>591</v>
      </c>
      <c r="B231" t="s">
        <v>1960</v>
      </c>
      <c r="C231" t="s">
        <v>555</v>
      </c>
      <c r="D231" s="12" t="s">
        <v>1070</v>
      </c>
      <c r="E231" s="1">
        <f>VLOOKUP(A231,'ADM Data'!$A$2:$T$357,18,FALSE)</f>
        <v>0</v>
      </c>
      <c r="F231" s="1">
        <f>VLOOKUP(A231,'ADM Data'!$A$2:$T$357,19,FALSE)</f>
        <v>4</v>
      </c>
      <c r="G231" s="1">
        <f>VLOOKUP(A231,'ADM Data'!$A$2:$T$357,20,FALSE)</f>
        <v>1</v>
      </c>
      <c r="H231" s="1">
        <f t="shared" si="27"/>
        <v>5</v>
      </c>
      <c r="I231" s="1">
        <f t="shared" si="28"/>
        <v>0</v>
      </c>
      <c r="J231" s="1">
        <f t="shared" si="29"/>
        <v>5198.8075880000006</v>
      </c>
      <c r="K231" s="6">
        <f t="shared" si="30"/>
        <v>867.84153300000014</v>
      </c>
      <c r="L231" s="1">
        <f t="shared" si="31"/>
        <v>6066.6491210000004</v>
      </c>
      <c r="M231" s="1">
        <f t="shared" si="35"/>
        <v>6066.6491210000004</v>
      </c>
      <c r="N231" s="5">
        <f t="shared" si="32"/>
        <v>0</v>
      </c>
      <c r="O231" s="5">
        <f t="shared" si="33"/>
        <v>5198.8075880000006</v>
      </c>
      <c r="P231" s="5">
        <f t="shared" si="34"/>
        <v>867.84153300000014</v>
      </c>
    </row>
    <row r="232" spans="1:16">
      <c r="A232" t="s">
        <v>593</v>
      </c>
      <c r="B232" t="s">
        <v>594</v>
      </c>
      <c r="C232" t="s">
        <v>108</v>
      </c>
      <c r="D232" s="12" t="s">
        <v>1070</v>
      </c>
      <c r="E232" s="1">
        <f>VLOOKUP(A232,'ADM Data'!$A$2:$T$357,18,FALSE)</f>
        <v>0</v>
      </c>
      <c r="F232" s="1">
        <f>VLOOKUP(A232,'ADM Data'!$A$2:$T$357,19,FALSE)</f>
        <v>1</v>
      </c>
      <c r="G232" s="1">
        <f>VLOOKUP(A232,'ADM Data'!$A$2:$T$357,20,FALSE)</f>
        <v>0</v>
      </c>
      <c r="H232" s="1">
        <f t="shared" si="27"/>
        <v>1</v>
      </c>
      <c r="I232" s="1">
        <f t="shared" si="28"/>
        <v>0</v>
      </c>
      <c r="J232" s="1">
        <f t="shared" si="29"/>
        <v>1299.7018970000001</v>
      </c>
      <c r="K232" s="6">
        <f t="shared" si="30"/>
        <v>0</v>
      </c>
      <c r="L232" s="1">
        <f t="shared" si="31"/>
        <v>1299.7018970000001</v>
      </c>
      <c r="M232" s="1">
        <f t="shared" si="35"/>
        <v>1299.7018970000001</v>
      </c>
      <c r="N232" s="5">
        <f t="shared" si="32"/>
        <v>0</v>
      </c>
      <c r="O232" s="5">
        <f t="shared" si="33"/>
        <v>1299.7018970000001</v>
      </c>
      <c r="P232" s="5">
        <f t="shared" si="34"/>
        <v>0</v>
      </c>
    </row>
    <row r="233" spans="1:16">
      <c r="A233" t="s">
        <v>596</v>
      </c>
      <c r="B233" t="s">
        <v>1961</v>
      </c>
      <c r="C233" t="s">
        <v>68</v>
      </c>
      <c r="D233" s="12" t="s">
        <v>1070</v>
      </c>
      <c r="E233" s="1">
        <f>VLOOKUP(A233,'ADM Data'!$A$2:$T$357,18,FALSE)</f>
        <v>0</v>
      </c>
      <c r="F233" s="1">
        <f>VLOOKUP(A233,'ADM Data'!$A$2:$T$357,19,FALSE)</f>
        <v>0</v>
      </c>
      <c r="G233" s="1">
        <f>VLOOKUP(A233,'ADM Data'!$A$2:$T$357,20,FALSE)</f>
        <v>0</v>
      </c>
      <c r="H233" s="1">
        <f t="shared" si="27"/>
        <v>0</v>
      </c>
      <c r="I233" s="1">
        <f t="shared" si="28"/>
        <v>0</v>
      </c>
      <c r="J233" s="1">
        <f t="shared" si="29"/>
        <v>0</v>
      </c>
      <c r="K233" s="6">
        <f t="shared" si="30"/>
        <v>0</v>
      </c>
      <c r="L233" s="1">
        <f t="shared" si="31"/>
        <v>0</v>
      </c>
      <c r="M233" s="1">
        <f t="shared" si="35"/>
        <v>0</v>
      </c>
      <c r="N233" s="5">
        <f t="shared" si="32"/>
        <v>0</v>
      </c>
      <c r="O233" s="5">
        <f t="shared" si="33"/>
        <v>0</v>
      </c>
      <c r="P233" s="5">
        <f t="shared" si="34"/>
        <v>0</v>
      </c>
    </row>
    <row r="234" spans="1:16">
      <c r="A234" t="s">
        <v>598</v>
      </c>
      <c r="B234" t="s">
        <v>599</v>
      </c>
      <c r="C234" t="s">
        <v>111</v>
      </c>
      <c r="D234" s="12" t="s">
        <v>1070</v>
      </c>
      <c r="E234" s="1">
        <f>VLOOKUP(A234,'ADM Data'!$A$2:$T$357,18,FALSE)</f>
        <v>0</v>
      </c>
      <c r="F234" s="1">
        <f>VLOOKUP(A234,'ADM Data'!$A$2:$T$357,19,FALSE)</f>
        <v>0</v>
      </c>
      <c r="G234" s="1">
        <f>VLOOKUP(A234,'ADM Data'!$A$2:$T$357,20,FALSE)</f>
        <v>0</v>
      </c>
      <c r="H234" s="1">
        <f t="shared" si="27"/>
        <v>0</v>
      </c>
      <c r="I234" s="1">
        <f t="shared" si="28"/>
        <v>0</v>
      </c>
      <c r="J234" s="1">
        <f t="shared" si="29"/>
        <v>0</v>
      </c>
      <c r="K234" s="6">
        <f t="shared" si="30"/>
        <v>0</v>
      </c>
      <c r="L234" s="1">
        <f t="shared" si="31"/>
        <v>0</v>
      </c>
      <c r="M234" s="1">
        <f t="shared" si="35"/>
        <v>0</v>
      </c>
      <c r="N234" s="5">
        <f t="shared" si="32"/>
        <v>0</v>
      </c>
      <c r="O234" s="5">
        <f t="shared" si="33"/>
        <v>0</v>
      </c>
      <c r="P234" s="5">
        <f t="shared" si="34"/>
        <v>0</v>
      </c>
    </row>
    <row r="235" spans="1:16">
      <c r="A235" t="s">
        <v>600</v>
      </c>
      <c r="B235" t="s">
        <v>1962</v>
      </c>
      <c r="C235" t="s">
        <v>68</v>
      </c>
      <c r="D235" s="12" t="s">
        <v>1070</v>
      </c>
      <c r="E235" s="1">
        <f>VLOOKUP(A235,'ADM Data'!$A$2:$T$357,18,FALSE)</f>
        <v>0</v>
      </c>
      <c r="F235" s="1">
        <f>VLOOKUP(A235,'ADM Data'!$A$2:$T$357,19,FALSE)</f>
        <v>0</v>
      </c>
      <c r="G235" s="1">
        <f>VLOOKUP(A235,'ADM Data'!$A$2:$T$357,20,FALSE)</f>
        <v>0</v>
      </c>
      <c r="H235" s="1">
        <f t="shared" si="27"/>
        <v>0</v>
      </c>
      <c r="I235" s="1">
        <f t="shared" si="28"/>
        <v>0</v>
      </c>
      <c r="J235" s="1">
        <f t="shared" si="29"/>
        <v>0</v>
      </c>
      <c r="K235" s="6">
        <f t="shared" si="30"/>
        <v>0</v>
      </c>
      <c r="L235" s="1">
        <f t="shared" si="31"/>
        <v>0</v>
      </c>
      <c r="M235" s="1">
        <f t="shared" si="35"/>
        <v>0</v>
      </c>
      <c r="N235" s="5">
        <f t="shared" si="32"/>
        <v>0</v>
      </c>
      <c r="O235" s="5">
        <f t="shared" si="33"/>
        <v>0</v>
      </c>
      <c r="P235" s="5">
        <f t="shared" si="34"/>
        <v>0</v>
      </c>
    </row>
    <row r="236" spans="1:16">
      <c r="A236" t="s">
        <v>602</v>
      </c>
      <c r="B236" t="s">
        <v>603</v>
      </c>
      <c r="C236" t="s">
        <v>75</v>
      </c>
      <c r="D236" s="12" t="s">
        <v>1070</v>
      </c>
      <c r="E236" s="1">
        <f>VLOOKUP(A236,'ADM Data'!$A$2:$T$357,18,FALSE)</f>
        <v>0</v>
      </c>
      <c r="F236" s="1">
        <f>VLOOKUP(A236,'ADM Data'!$A$2:$T$357,19,FALSE)</f>
        <v>4</v>
      </c>
      <c r="G236" s="1">
        <f>VLOOKUP(A236,'ADM Data'!$A$2:$T$357,20,FALSE)</f>
        <v>10</v>
      </c>
      <c r="H236" s="1">
        <f t="shared" si="27"/>
        <v>14</v>
      </c>
      <c r="I236" s="1">
        <f t="shared" si="28"/>
        <v>0</v>
      </c>
      <c r="J236" s="1">
        <f t="shared" si="29"/>
        <v>5198.8075880000006</v>
      </c>
      <c r="K236" s="6">
        <f t="shared" si="30"/>
        <v>8678.4153299999998</v>
      </c>
      <c r="L236" s="1">
        <f t="shared" si="31"/>
        <v>13877.222917999999</v>
      </c>
      <c r="M236" s="1">
        <f t="shared" si="35"/>
        <v>13877.222917999999</v>
      </c>
      <c r="N236" s="5">
        <f t="shared" si="32"/>
        <v>0</v>
      </c>
      <c r="O236" s="5">
        <f t="shared" si="33"/>
        <v>5198.8075880000006</v>
      </c>
      <c r="P236" s="5">
        <f t="shared" si="34"/>
        <v>8678.4153299999998</v>
      </c>
    </row>
    <row r="237" spans="1:16">
      <c r="A237" t="s">
        <v>1964</v>
      </c>
      <c r="B237" t="s">
        <v>1965</v>
      </c>
      <c r="C237" t="s">
        <v>324</v>
      </c>
      <c r="D237" s="12" t="s">
        <v>807</v>
      </c>
      <c r="E237" s="1">
        <f>VLOOKUP(A237,'ADM Data'!$A$2:$T$357,18,FALSE)</f>
        <v>0</v>
      </c>
      <c r="F237" s="1">
        <f>VLOOKUP(A237,'ADM Data'!$A$2:$T$357,19,FALSE)</f>
        <v>0</v>
      </c>
      <c r="G237" s="1">
        <f>VLOOKUP(A237,'ADM Data'!$A$2:$T$357,20,FALSE)</f>
        <v>0</v>
      </c>
      <c r="H237" s="1">
        <f t="shared" si="27"/>
        <v>0</v>
      </c>
      <c r="I237" s="1">
        <f t="shared" si="28"/>
        <v>0</v>
      </c>
      <c r="J237" s="1">
        <f t="shared" si="29"/>
        <v>0</v>
      </c>
      <c r="K237" s="6">
        <f t="shared" si="30"/>
        <v>0</v>
      </c>
      <c r="L237" s="1">
        <f t="shared" si="31"/>
        <v>0</v>
      </c>
      <c r="M237" s="1">
        <f t="shared" si="35"/>
        <v>0</v>
      </c>
      <c r="N237" s="5">
        <f t="shared" si="32"/>
        <v>0</v>
      </c>
      <c r="O237" s="5">
        <f t="shared" si="33"/>
        <v>0</v>
      </c>
      <c r="P237" s="5">
        <f t="shared" si="34"/>
        <v>0</v>
      </c>
    </row>
    <row r="238" spans="1:16">
      <c r="A238" t="s">
        <v>606</v>
      </c>
      <c r="B238" t="s">
        <v>607</v>
      </c>
      <c r="C238" t="s">
        <v>75</v>
      </c>
      <c r="D238" s="12" t="s">
        <v>1070</v>
      </c>
      <c r="E238" s="1">
        <f>VLOOKUP(A238,'ADM Data'!$A$2:$T$357,18,FALSE)</f>
        <v>87.929852999999994</v>
      </c>
      <c r="F238" s="1">
        <f>VLOOKUP(A238,'ADM Data'!$A$2:$T$357,19,FALSE)</f>
        <v>179.198589</v>
      </c>
      <c r="G238" s="1">
        <f>VLOOKUP(A238,'ADM Data'!$A$2:$T$357,20,FALSE)</f>
        <v>15.022421</v>
      </c>
      <c r="H238" s="1">
        <f t="shared" si="27"/>
        <v>282.15086300000002</v>
      </c>
      <c r="I238" s="1">
        <f t="shared" si="28"/>
        <v>152473.42013681261</v>
      </c>
      <c r="J238" s="1">
        <f t="shared" si="29"/>
        <v>232904.74606302337</v>
      </c>
      <c r="K238" s="6">
        <f t="shared" si="30"/>
        <v>13037.080870011394</v>
      </c>
      <c r="L238" s="1">
        <f t="shared" si="31"/>
        <v>398415.24706984736</v>
      </c>
      <c r="M238" s="1">
        <f t="shared" si="35"/>
        <v>398415.24706984736</v>
      </c>
      <c r="N238" s="5">
        <f t="shared" si="32"/>
        <v>152473.42013681261</v>
      </c>
      <c r="O238" s="5">
        <f t="shared" si="33"/>
        <v>232904.74606302337</v>
      </c>
      <c r="P238" s="5">
        <f t="shared" si="34"/>
        <v>13037.080870011394</v>
      </c>
    </row>
    <row r="239" spans="1:16">
      <c r="A239" t="s">
        <v>608</v>
      </c>
      <c r="B239" t="s">
        <v>609</v>
      </c>
      <c r="C239" t="s">
        <v>93</v>
      </c>
      <c r="D239" s="12" t="s">
        <v>1070</v>
      </c>
      <c r="E239" s="1">
        <f>VLOOKUP(A239,'ADM Data'!$A$2:$T$357,18,FALSE)</f>
        <v>11</v>
      </c>
      <c r="F239" s="1">
        <f>VLOOKUP(A239,'ADM Data'!$A$2:$T$357,19,FALSE)</f>
        <v>37.925925999999997</v>
      </c>
      <c r="G239" s="1">
        <f>VLOOKUP(A239,'ADM Data'!$A$2:$T$357,20,FALSE)</f>
        <v>2</v>
      </c>
      <c r="H239" s="1">
        <f t="shared" si="27"/>
        <v>50.925925999999997</v>
      </c>
      <c r="I239" s="1">
        <f t="shared" si="28"/>
        <v>19074.382184000002</v>
      </c>
      <c r="J239" s="1">
        <f t="shared" si="29"/>
        <v>49292.397967681623</v>
      </c>
      <c r="K239" s="6">
        <f t="shared" si="30"/>
        <v>1735.6830660000003</v>
      </c>
      <c r="L239" s="1">
        <f t="shared" si="31"/>
        <v>70102.463217681623</v>
      </c>
      <c r="M239" s="1">
        <f t="shared" si="35"/>
        <v>70102.463217681623</v>
      </c>
      <c r="N239" s="5">
        <f t="shared" si="32"/>
        <v>19074.382184000002</v>
      </c>
      <c r="O239" s="5">
        <f t="shared" si="33"/>
        <v>49292.397967681623</v>
      </c>
      <c r="P239" s="5">
        <f t="shared" si="34"/>
        <v>1735.6830660000003</v>
      </c>
    </row>
    <row r="240" spans="1:16">
      <c r="A240" t="s">
        <v>610</v>
      </c>
      <c r="B240" t="s">
        <v>611</v>
      </c>
      <c r="C240" t="s">
        <v>80</v>
      </c>
      <c r="D240" s="12" t="s">
        <v>1070</v>
      </c>
      <c r="E240" s="1">
        <f>VLOOKUP(A240,'ADM Data'!$A$2:$T$357,18,FALSE)</f>
        <v>0</v>
      </c>
      <c r="F240" s="1">
        <f>VLOOKUP(A240,'ADM Data'!$A$2:$T$357,19,FALSE)</f>
        <v>0</v>
      </c>
      <c r="G240" s="1">
        <f>VLOOKUP(A240,'ADM Data'!$A$2:$T$357,20,FALSE)</f>
        <v>0</v>
      </c>
      <c r="H240" s="1">
        <f t="shared" si="27"/>
        <v>0</v>
      </c>
      <c r="I240" s="1">
        <f t="shared" si="28"/>
        <v>0</v>
      </c>
      <c r="J240" s="1">
        <f t="shared" si="29"/>
        <v>0</v>
      </c>
      <c r="K240" s="6">
        <f t="shared" si="30"/>
        <v>0</v>
      </c>
      <c r="L240" s="1">
        <f t="shared" si="31"/>
        <v>0</v>
      </c>
      <c r="M240" s="1">
        <f t="shared" si="35"/>
        <v>0</v>
      </c>
      <c r="N240" s="5">
        <f t="shared" si="32"/>
        <v>0</v>
      </c>
      <c r="O240" s="5">
        <f t="shared" si="33"/>
        <v>0</v>
      </c>
      <c r="P240" s="5">
        <f t="shared" si="34"/>
        <v>0</v>
      </c>
    </row>
    <row r="241" spans="1:16">
      <c r="A241" t="s">
        <v>612</v>
      </c>
      <c r="B241" t="s">
        <v>613</v>
      </c>
      <c r="C241" t="s">
        <v>80</v>
      </c>
      <c r="D241" s="12" t="s">
        <v>1070</v>
      </c>
      <c r="E241" s="1">
        <f>VLOOKUP(A241,'ADM Data'!$A$2:$T$357,18,FALSE)</f>
        <v>0</v>
      </c>
      <c r="F241" s="1">
        <f>VLOOKUP(A241,'ADM Data'!$A$2:$T$357,19,FALSE)</f>
        <v>1</v>
      </c>
      <c r="G241" s="1">
        <f>VLOOKUP(A241,'ADM Data'!$A$2:$T$357,20,FALSE)</f>
        <v>0</v>
      </c>
      <c r="H241" s="1">
        <f t="shared" si="27"/>
        <v>1</v>
      </c>
      <c r="I241" s="1">
        <f t="shared" si="28"/>
        <v>0</v>
      </c>
      <c r="J241" s="1">
        <f t="shared" si="29"/>
        <v>1299.7018970000001</v>
      </c>
      <c r="K241" s="6">
        <f t="shared" si="30"/>
        <v>0</v>
      </c>
      <c r="L241" s="1">
        <f t="shared" si="31"/>
        <v>1299.7018970000001</v>
      </c>
      <c r="M241" s="1">
        <f t="shared" si="35"/>
        <v>1299.7018970000001</v>
      </c>
      <c r="N241" s="5">
        <f t="shared" si="32"/>
        <v>0</v>
      </c>
      <c r="O241" s="5">
        <f t="shared" si="33"/>
        <v>1299.7018970000001</v>
      </c>
      <c r="P241" s="5">
        <f t="shared" si="34"/>
        <v>0</v>
      </c>
    </row>
    <row r="242" spans="1:16">
      <c r="A242" t="s">
        <v>614</v>
      </c>
      <c r="B242" t="s">
        <v>615</v>
      </c>
      <c r="C242" t="s">
        <v>80</v>
      </c>
      <c r="D242" s="12" t="s">
        <v>1823</v>
      </c>
      <c r="E242" s="1">
        <f>VLOOKUP(A242,'ADM Data'!$A$2:$T$357,18,FALSE)</f>
        <v>0</v>
      </c>
      <c r="F242" s="1">
        <f>VLOOKUP(A242,'ADM Data'!$A$2:$T$357,19,FALSE)</f>
        <v>24.073564000000001</v>
      </c>
      <c r="G242" s="1">
        <f>VLOOKUP(A242,'ADM Data'!$A$2:$T$357,20,FALSE)</f>
        <v>2.4885000000000002</v>
      </c>
      <c r="H242" s="1">
        <f t="shared" si="27"/>
        <v>26.562063999999999</v>
      </c>
      <c r="I242" s="1">
        <f t="shared" si="28"/>
        <v>0</v>
      </c>
      <c r="J242" s="1">
        <f t="shared" si="29"/>
        <v>31288.456798350911</v>
      </c>
      <c r="K242" s="6">
        <f t="shared" si="30"/>
        <v>2159.6236548705006</v>
      </c>
      <c r="L242" s="1">
        <f t="shared" si="31"/>
        <v>33448.08045322141</v>
      </c>
      <c r="M242" s="1">
        <f t="shared" si="35"/>
        <v>33448.08045322141</v>
      </c>
      <c r="N242" s="5">
        <f t="shared" si="32"/>
        <v>0</v>
      </c>
      <c r="O242" s="5">
        <f t="shared" si="33"/>
        <v>31288.456798350911</v>
      </c>
      <c r="P242" s="5">
        <f t="shared" si="34"/>
        <v>2159.6236548705006</v>
      </c>
    </row>
    <row r="243" spans="1:16">
      <c r="A243" t="s">
        <v>616</v>
      </c>
      <c r="B243" t="s">
        <v>617</v>
      </c>
      <c r="C243" t="s">
        <v>93</v>
      </c>
      <c r="D243" s="12" t="s">
        <v>1070</v>
      </c>
      <c r="E243" s="1">
        <f>VLOOKUP(A243,'ADM Data'!$A$2:$T$357,18,FALSE)</f>
        <v>0</v>
      </c>
      <c r="F243" s="1">
        <f>VLOOKUP(A243,'ADM Data'!$A$2:$T$357,19,FALSE)</f>
        <v>0.17543900000000001</v>
      </c>
      <c r="G243" s="1">
        <f>VLOOKUP(A243,'ADM Data'!$A$2:$T$357,20,FALSE)</f>
        <v>0</v>
      </c>
      <c r="H243" s="1">
        <f t="shared" si="27"/>
        <v>0.17543900000000001</v>
      </c>
      <c r="I243" s="1">
        <f t="shared" si="28"/>
        <v>0</v>
      </c>
      <c r="J243" s="1">
        <f t="shared" si="29"/>
        <v>228.01840110778306</v>
      </c>
      <c r="K243" s="6">
        <f t="shared" si="30"/>
        <v>0</v>
      </c>
      <c r="L243" s="1">
        <f t="shared" si="31"/>
        <v>228.01840110778306</v>
      </c>
      <c r="M243" s="1">
        <f t="shared" si="35"/>
        <v>228.01840110778306</v>
      </c>
      <c r="N243" s="5">
        <f t="shared" si="32"/>
        <v>0</v>
      </c>
      <c r="O243" s="5">
        <f t="shared" si="33"/>
        <v>228.01840110778306</v>
      </c>
      <c r="P243" s="5">
        <f t="shared" si="34"/>
        <v>0</v>
      </c>
    </row>
    <row r="244" spans="1:16">
      <c r="A244" t="s">
        <v>618</v>
      </c>
      <c r="B244" t="s">
        <v>619</v>
      </c>
      <c r="C244" t="s">
        <v>125</v>
      </c>
      <c r="D244" s="12" t="s">
        <v>1070</v>
      </c>
      <c r="E244" s="1">
        <f>VLOOKUP(A244,'ADM Data'!$A$2:$T$357,18,FALSE)</f>
        <v>0</v>
      </c>
      <c r="F244" s="1">
        <f>VLOOKUP(A244,'ADM Data'!$A$2:$T$357,19,FALSE)</f>
        <v>0</v>
      </c>
      <c r="G244" s="1">
        <f>VLOOKUP(A244,'ADM Data'!$A$2:$T$357,20,FALSE)</f>
        <v>0</v>
      </c>
      <c r="H244" s="1">
        <f t="shared" si="27"/>
        <v>0</v>
      </c>
      <c r="I244" s="1">
        <f t="shared" si="28"/>
        <v>0</v>
      </c>
      <c r="J244" s="1">
        <f t="shared" si="29"/>
        <v>0</v>
      </c>
      <c r="K244" s="6">
        <f t="shared" si="30"/>
        <v>0</v>
      </c>
      <c r="L244" s="1">
        <f t="shared" si="31"/>
        <v>0</v>
      </c>
      <c r="M244" s="1">
        <f t="shared" si="35"/>
        <v>0</v>
      </c>
      <c r="N244" s="5">
        <f t="shared" si="32"/>
        <v>0</v>
      </c>
      <c r="O244" s="5">
        <f t="shared" si="33"/>
        <v>0</v>
      </c>
      <c r="P244" s="5">
        <f t="shared" si="34"/>
        <v>0</v>
      </c>
    </row>
    <row r="245" spans="1:16">
      <c r="A245" t="s">
        <v>620</v>
      </c>
      <c r="B245" t="s">
        <v>621</v>
      </c>
      <c r="C245" t="s">
        <v>125</v>
      </c>
      <c r="D245" s="12" t="s">
        <v>1070</v>
      </c>
      <c r="E245" s="1">
        <f>VLOOKUP(A245,'ADM Data'!$A$2:$T$357,18,FALSE)</f>
        <v>0</v>
      </c>
      <c r="F245" s="1">
        <f>VLOOKUP(A245,'ADM Data'!$A$2:$T$357,19,FALSE)</f>
        <v>12.041176</v>
      </c>
      <c r="G245" s="1">
        <f>VLOOKUP(A245,'ADM Data'!$A$2:$T$357,20,FALSE)</f>
        <v>0</v>
      </c>
      <c r="H245" s="1">
        <f t="shared" si="27"/>
        <v>12.041176</v>
      </c>
      <c r="I245" s="1">
        <f t="shared" si="28"/>
        <v>0</v>
      </c>
      <c r="J245" s="1">
        <f t="shared" si="29"/>
        <v>15649.939289310874</v>
      </c>
      <c r="K245" s="6">
        <f t="shared" si="30"/>
        <v>0</v>
      </c>
      <c r="L245" s="1">
        <f t="shared" si="31"/>
        <v>15649.939289310874</v>
      </c>
      <c r="M245" s="1">
        <f t="shared" si="35"/>
        <v>15649.939289310874</v>
      </c>
      <c r="N245" s="5">
        <f t="shared" si="32"/>
        <v>0</v>
      </c>
      <c r="O245" s="5">
        <f t="shared" si="33"/>
        <v>15649.939289310874</v>
      </c>
      <c r="P245" s="5">
        <f t="shared" si="34"/>
        <v>0</v>
      </c>
    </row>
    <row r="246" spans="1:16">
      <c r="A246" t="s">
        <v>2901</v>
      </c>
      <c r="B246" t="s">
        <v>2902</v>
      </c>
      <c r="C246" t="s">
        <v>80</v>
      </c>
      <c r="D246" s="12" t="s">
        <v>1070</v>
      </c>
      <c r="E246" s="1">
        <f>VLOOKUP(A246,'ADM Data'!$A$2:$T$357,18,FALSE)</f>
        <v>0</v>
      </c>
      <c r="F246" s="1">
        <f>VLOOKUP(A246,'ADM Data'!$A$2:$T$357,19,FALSE)</f>
        <v>0</v>
      </c>
      <c r="G246" s="1">
        <f>VLOOKUP(A246,'ADM Data'!$A$2:$T$357,20,FALSE)</f>
        <v>0</v>
      </c>
      <c r="H246" s="1">
        <f t="shared" si="27"/>
        <v>0</v>
      </c>
      <c r="I246" s="1">
        <f t="shared" si="28"/>
        <v>0</v>
      </c>
      <c r="J246" s="1">
        <f t="shared" si="29"/>
        <v>0</v>
      </c>
      <c r="K246" s="6">
        <f t="shared" si="30"/>
        <v>0</v>
      </c>
      <c r="L246" s="1">
        <f t="shared" si="31"/>
        <v>0</v>
      </c>
      <c r="M246" s="1">
        <f t="shared" si="35"/>
        <v>0</v>
      </c>
      <c r="N246" s="5">
        <f t="shared" si="32"/>
        <v>0</v>
      </c>
      <c r="O246" s="5">
        <f t="shared" si="33"/>
        <v>0</v>
      </c>
      <c r="P246" s="5">
        <f t="shared" si="34"/>
        <v>0</v>
      </c>
    </row>
    <row r="247" spans="1:16">
      <c r="A247" t="s">
        <v>1966</v>
      </c>
      <c r="B247" t="s">
        <v>1967</v>
      </c>
      <c r="C247" t="s">
        <v>1192</v>
      </c>
      <c r="D247" s="12" t="s">
        <v>1070</v>
      </c>
      <c r="E247" s="1">
        <f>VLOOKUP(A247,'ADM Data'!$A$2:$T$357,18,FALSE)</f>
        <v>0</v>
      </c>
      <c r="F247" s="1">
        <f>VLOOKUP(A247,'ADM Data'!$A$2:$T$357,19,FALSE)</f>
        <v>1</v>
      </c>
      <c r="G247" s="1">
        <f>VLOOKUP(A247,'ADM Data'!$A$2:$T$357,20,FALSE)</f>
        <v>1</v>
      </c>
      <c r="H247" s="1">
        <f t="shared" si="27"/>
        <v>2</v>
      </c>
      <c r="I247" s="1">
        <f t="shared" si="28"/>
        <v>0</v>
      </c>
      <c r="J247" s="1">
        <f t="shared" si="29"/>
        <v>1299.7018970000001</v>
      </c>
      <c r="K247" s="6">
        <f t="shared" si="30"/>
        <v>867.84153300000014</v>
      </c>
      <c r="L247" s="1">
        <f t="shared" si="31"/>
        <v>2167.5434300000002</v>
      </c>
      <c r="M247" s="1">
        <f t="shared" si="35"/>
        <v>2167.5434300000002</v>
      </c>
      <c r="N247" s="5">
        <f t="shared" si="32"/>
        <v>0</v>
      </c>
      <c r="O247" s="5">
        <f t="shared" si="33"/>
        <v>1299.7018970000001</v>
      </c>
      <c r="P247" s="5">
        <f t="shared" si="34"/>
        <v>867.84153300000014</v>
      </c>
    </row>
    <row r="248" spans="1:16">
      <c r="A248" t="s">
        <v>622</v>
      </c>
      <c r="B248" t="s">
        <v>623</v>
      </c>
      <c r="C248" t="s">
        <v>80</v>
      </c>
      <c r="D248" s="12" t="s">
        <v>1070</v>
      </c>
      <c r="E248" s="1">
        <f>VLOOKUP(A248,'ADM Data'!$A$2:$T$357,18,FALSE)</f>
        <v>0</v>
      </c>
      <c r="F248" s="1">
        <f>VLOOKUP(A248,'ADM Data'!$A$2:$T$357,19,FALSE)</f>
        <v>1</v>
      </c>
      <c r="G248" s="1">
        <f>VLOOKUP(A248,'ADM Data'!$A$2:$T$357,20,FALSE)</f>
        <v>0</v>
      </c>
      <c r="H248" s="1">
        <f t="shared" si="27"/>
        <v>1</v>
      </c>
      <c r="I248" s="1">
        <f t="shared" si="28"/>
        <v>0</v>
      </c>
      <c r="J248" s="1">
        <f t="shared" si="29"/>
        <v>1299.7018970000001</v>
      </c>
      <c r="K248" s="6">
        <f t="shared" si="30"/>
        <v>0</v>
      </c>
      <c r="L248" s="1">
        <f t="shared" si="31"/>
        <v>1299.7018970000001</v>
      </c>
      <c r="M248" s="1">
        <f t="shared" si="35"/>
        <v>1299.7018970000001</v>
      </c>
      <c r="N248" s="5">
        <f t="shared" si="32"/>
        <v>0</v>
      </c>
      <c r="O248" s="5">
        <f t="shared" si="33"/>
        <v>1299.7018970000001</v>
      </c>
      <c r="P248" s="5">
        <f t="shared" si="34"/>
        <v>0</v>
      </c>
    </row>
    <row r="249" spans="1:16">
      <c r="A249" t="s">
        <v>626</v>
      </c>
      <c r="B249" t="s">
        <v>2761</v>
      </c>
      <c r="C249" t="s">
        <v>72</v>
      </c>
      <c r="D249" s="12" t="s">
        <v>1070</v>
      </c>
      <c r="E249" s="1">
        <f>VLOOKUP(A249,'ADM Data'!$A$2:$T$357,18,FALSE)</f>
        <v>0</v>
      </c>
      <c r="F249" s="1">
        <f>VLOOKUP(A249,'ADM Data'!$A$2:$T$357,19,FALSE)</f>
        <v>0</v>
      </c>
      <c r="G249" s="1">
        <f>VLOOKUP(A249,'ADM Data'!$A$2:$T$357,20,FALSE)</f>
        <v>0</v>
      </c>
      <c r="H249" s="1">
        <f t="shared" si="27"/>
        <v>0</v>
      </c>
      <c r="I249" s="1">
        <f t="shared" si="28"/>
        <v>0</v>
      </c>
      <c r="J249" s="1">
        <f t="shared" si="29"/>
        <v>0</v>
      </c>
      <c r="K249" s="6">
        <f t="shared" si="30"/>
        <v>0</v>
      </c>
      <c r="L249" s="1">
        <f t="shared" si="31"/>
        <v>0</v>
      </c>
      <c r="M249" s="1">
        <f t="shared" si="35"/>
        <v>0</v>
      </c>
      <c r="N249" s="5">
        <f t="shared" si="32"/>
        <v>0</v>
      </c>
      <c r="O249" s="5">
        <f t="shared" si="33"/>
        <v>0</v>
      </c>
      <c r="P249" s="5">
        <f t="shared" si="34"/>
        <v>0</v>
      </c>
    </row>
    <row r="250" spans="1:16">
      <c r="A250" t="s">
        <v>1970</v>
      </c>
      <c r="B250" t="s">
        <v>1971</v>
      </c>
      <c r="C250" t="s">
        <v>75</v>
      </c>
      <c r="D250" s="12" t="s">
        <v>1823</v>
      </c>
      <c r="E250" s="1">
        <f>VLOOKUP(A250,'ADM Data'!$A$2:$T$357,18,FALSE)</f>
        <v>0</v>
      </c>
      <c r="F250" s="1">
        <f>VLOOKUP(A250,'ADM Data'!$A$2:$T$357,19,FALSE)</f>
        <v>5.8817919999999999</v>
      </c>
      <c r="G250" s="1">
        <f>VLOOKUP(A250,'ADM Data'!$A$2:$T$357,20,FALSE)</f>
        <v>0.65</v>
      </c>
      <c r="H250" s="1">
        <f t="shared" si="27"/>
        <v>6.5317920000000003</v>
      </c>
      <c r="I250" s="1">
        <f t="shared" si="28"/>
        <v>0</v>
      </c>
      <c r="J250" s="1">
        <f t="shared" si="29"/>
        <v>7644.5762201594243</v>
      </c>
      <c r="K250" s="6">
        <f t="shared" si="30"/>
        <v>564.09699645000012</v>
      </c>
      <c r="L250" s="1">
        <f t="shared" si="31"/>
        <v>8208.6732166094243</v>
      </c>
      <c r="M250" s="1">
        <f t="shared" si="35"/>
        <v>8208.6732166094243</v>
      </c>
      <c r="N250" s="5">
        <f t="shared" si="32"/>
        <v>0</v>
      </c>
      <c r="O250" s="5">
        <f t="shared" si="33"/>
        <v>7644.5762201594243</v>
      </c>
      <c r="P250" s="5">
        <f t="shared" si="34"/>
        <v>564.09699645000012</v>
      </c>
    </row>
    <row r="251" spans="1:16">
      <c r="A251" t="s">
        <v>1972</v>
      </c>
      <c r="B251" t="s">
        <v>1973</v>
      </c>
      <c r="C251" t="s">
        <v>68</v>
      </c>
      <c r="D251" s="12" t="s">
        <v>1070</v>
      </c>
      <c r="E251" s="1">
        <f>VLOOKUP(A251,'ADM Data'!$A$2:$T$357,18,FALSE)</f>
        <v>0</v>
      </c>
      <c r="F251" s="1">
        <f>VLOOKUP(A251,'ADM Data'!$A$2:$T$357,19,FALSE)</f>
        <v>0</v>
      </c>
      <c r="G251" s="1">
        <f>VLOOKUP(A251,'ADM Data'!$A$2:$T$357,20,FALSE)</f>
        <v>0</v>
      </c>
      <c r="H251" s="1">
        <f t="shared" si="27"/>
        <v>0</v>
      </c>
      <c r="I251" s="1">
        <f t="shared" si="28"/>
        <v>0</v>
      </c>
      <c r="J251" s="1">
        <f t="shared" si="29"/>
        <v>0</v>
      </c>
      <c r="K251" s="6">
        <f t="shared" si="30"/>
        <v>0</v>
      </c>
      <c r="L251" s="1">
        <f t="shared" si="31"/>
        <v>0</v>
      </c>
      <c r="M251" s="1">
        <f t="shared" si="35"/>
        <v>0</v>
      </c>
      <c r="N251" s="5">
        <f t="shared" si="32"/>
        <v>0</v>
      </c>
      <c r="O251" s="5">
        <f t="shared" si="33"/>
        <v>0</v>
      </c>
      <c r="P251" s="5">
        <f t="shared" si="34"/>
        <v>0</v>
      </c>
    </row>
    <row r="252" spans="1:16">
      <c r="A252" t="s">
        <v>1974</v>
      </c>
      <c r="B252" t="s">
        <v>1975</v>
      </c>
      <c r="C252" t="s">
        <v>98</v>
      </c>
      <c r="D252" s="12" t="s">
        <v>1070</v>
      </c>
      <c r="E252" s="1">
        <f>VLOOKUP(A252,'ADM Data'!$A$2:$T$357,18,FALSE)</f>
        <v>0</v>
      </c>
      <c r="F252" s="1">
        <f>VLOOKUP(A252,'ADM Data'!$A$2:$T$357,19,FALSE)</f>
        <v>0</v>
      </c>
      <c r="G252" s="1">
        <f>VLOOKUP(A252,'ADM Data'!$A$2:$T$357,20,FALSE)</f>
        <v>0</v>
      </c>
      <c r="H252" s="1">
        <f t="shared" si="27"/>
        <v>0</v>
      </c>
      <c r="I252" s="1">
        <f t="shared" si="28"/>
        <v>0</v>
      </c>
      <c r="J252" s="1">
        <f t="shared" si="29"/>
        <v>0</v>
      </c>
      <c r="K252" s="6">
        <f t="shared" si="30"/>
        <v>0</v>
      </c>
      <c r="L252" s="1">
        <f t="shared" si="31"/>
        <v>0</v>
      </c>
      <c r="M252" s="1">
        <f t="shared" si="35"/>
        <v>0</v>
      </c>
      <c r="N252" s="5">
        <f t="shared" si="32"/>
        <v>0</v>
      </c>
      <c r="O252" s="5">
        <f t="shared" si="33"/>
        <v>0</v>
      </c>
      <c r="P252" s="5">
        <f t="shared" si="34"/>
        <v>0</v>
      </c>
    </row>
    <row r="253" spans="1:16">
      <c r="A253" t="s">
        <v>1976</v>
      </c>
      <c r="B253" t="s">
        <v>1977</v>
      </c>
      <c r="C253" t="s">
        <v>1268</v>
      </c>
      <c r="D253" s="12" t="s">
        <v>1070</v>
      </c>
      <c r="E253" s="1">
        <f>VLOOKUP(A253,'ADM Data'!$A$2:$T$357,18,FALSE)</f>
        <v>0</v>
      </c>
      <c r="F253" s="1">
        <f>VLOOKUP(A253,'ADM Data'!$A$2:$T$357,19,FALSE)</f>
        <v>0.14857100000000001</v>
      </c>
      <c r="G253" s="1">
        <f>VLOOKUP(A253,'ADM Data'!$A$2:$T$357,20,FALSE)</f>
        <v>0</v>
      </c>
      <c r="H253" s="1">
        <f t="shared" si="27"/>
        <v>0.14857100000000001</v>
      </c>
      <c r="I253" s="1">
        <f t="shared" si="28"/>
        <v>0</v>
      </c>
      <c r="J253" s="1">
        <f t="shared" si="29"/>
        <v>193.09801053918702</v>
      </c>
      <c r="K253" s="6">
        <f t="shared" si="30"/>
        <v>0</v>
      </c>
      <c r="L253" s="1">
        <f t="shared" si="31"/>
        <v>193.09801053918702</v>
      </c>
      <c r="M253" s="1">
        <f t="shared" si="35"/>
        <v>193.09801053918702</v>
      </c>
      <c r="N253" s="5">
        <f t="shared" si="32"/>
        <v>0</v>
      </c>
      <c r="O253" s="5">
        <f t="shared" si="33"/>
        <v>193.09801053918702</v>
      </c>
      <c r="P253" s="5">
        <f t="shared" si="34"/>
        <v>0</v>
      </c>
    </row>
    <row r="254" spans="1:16">
      <c r="A254" t="s">
        <v>1978</v>
      </c>
      <c r="B254" t="s">
        <v>1979</v>
      </c>
      <c r="C254" t="s">
        <v>80</v>
      </c>
      <c r="D254" s="12" t="s">
        <v>1823</v>
      </c>
      <c r="E254" s="1">
        <f>VLOOKUP(A254,'ADM Data'!$A$2:$T$357,18,FALSE)</f>
        <v>0</v>
      </c>
      <c r="F254" s="1">
        <f>VLOOKUP(A254,'ADM Data'!$A$2:$T$357,19,FALSE)</f>
        <v>8.2340219999999995</v>
      </c>
      <c r="G254" s="1">
        <f>VLOOKUP(A254,'ADM Data'!$A$2:$T$357,20,FALSE)</f>
        <v>1.3</v>
      </c>
      <c r="H254" s="1">
        <f t="shared" si="27"/>
        <v>9.5340220000000002</v>
      </c>
      <c r="I254" s="1">
        <f t="shared" si="28"/>
        <v>0</v>
      </c>
      <c r="J254" s="1">
        <f t="shared" si="29"/>
        <v>10701.774013339735</v>
      </c>
      <c r="K254" s="6">
        <f t="shared" si="30"/>
        <v>1128.1939929000002</v>
      </c>
      <c r="L254" s="1">
        <f t="shared" si="31"/>
        <v>11829.968006239735</v>
      </c>
      <c r="M254" s="1">
        <f t="shared" si="35"/>
        <v>11829.968006239735</v>
      </c>
      <c r="N254" s="5">
        <f t="shared" si="32"/>
        <v>0</v>
      </c>
      <c r="O254" s="5">
        <f t="shared" si="33"/>
        <v>10701.774013339735</v>
      </c>
      <c r="P254" s="5">
        <f t="shared" si="34"/>
        <v>1128.1939929000002</v>
      </c>
    </row>
    <row r="255" spans="1:16">
      <c r="A255" t="s">
        <v>1980</v>
      </c>
      <c r="B255" t="s">
        <v>1981</v>
      </c>
      <c r="C255" t="s">
        <v>193</v>
      </c>
      <c r="D255" s="12" t="s">
        <v>1070</v>
      </c>
      <c r="E255" s="1">
        <f>VLOOKUP(A255,'ADM Data'!$A$2:$T$357,18,FALSE)</f>
        <v>0</v>
      </c>
      <c r="F255" s="1">
        <f>VLOOKUP(A255,'ADM Data'!$A$2:$T$357,19,FALSE)</f>
        <v>8</v>
      </c>
      <c r="G255" s="1">
        <f>VLOOKUP(A255,'ADM Data'!$A$2:$T$357,20,FALSE)</f>
        <v>6.9882359999999997</v>
      </c>
      <c r="H255" s="1">
        <f t="shared" si="27"/>
        <v>14.988236000000001</v>
      </c>
      <c r="I255" s="1">
        <f t="shared" si="28"/>
        <v>0</v>
      </c>
      <c r="J255" s="1">
        <f t="shared" si="29"/>
        <v>10397.615176000001</v>
      </c>
      <c r="K255" s="6">
        <f t="shared" si="30"/>
        <v>6064.6814432057881</v>
      </c>
      <c r="L255" s="1">
        <f t="shared" si="31"/>
        <v>16462.29661920579</v>
      </c>
      <c r="M255" s="1">
        <f t="shared" si="35"/>
        <v>16462.29661920579</v>
      </c>
      <c r="N255" s="5">
        <f t="shared" si="32"/>
        <v>0</v>
      </c>
      <c r="O255" s="5">
        <f t="shared" si="33"/>
        <v>10397.615176000001</v>
      </c>
      <c r="P255" s="5">
        <f t="shared" si="34"/>
        <v>6064.6814432057881</v>
      </c>
    </row>
    <row r="256" spans="1:16">
      <c r="A256" t="s">
        <v>1982</v>
      </c>
      <c r="B256" t="s">
        <v>1983</v>
      </c>
      <c r="C256" t="s">
        <v>93</v>
      </c>
      <c r="D256" s="12" t="s">
        <v>1070</v>
      </c>
      <c r="E256" s="1">
        <f>VLOOKUP(A256,'ADM Data'!$A$2:$T$357,18,FALSE)</f>
        <v>0</v>
      </c>
      <c r="F256" s="1">
        <f>VLOOKUP(A256,'ADM Data'!$A$2:$T$357,19,FALSE)</f>
        <v>0</v>
      </c>
      <c r="G256" s="1">
        <f>VLOOKUP(A256,'ADM Data'!$A$2:$T$357,20,FALSE)</f>
        <v>0</v>
      </c>
      <c r="H256" s="1">
        <f t="shared" si="27"/>
        <v>0</v>
      </c>
      <c r="I256" s="1">
        <f t="shared" si="28"/>
        <v>0</v>
      </c>
      <c r="J256" s="1">
        <f t="shared" si="29"/>
        <v>0</v>
      </c>
      <c r="K256" s="6">
        <f t="shared" si="30"/>
        <v>0</v>
      </c>
      <c r="L256" s="1">
        <f t="shared" si="31"/>
        <v>0</v>
      </c>
      <c r="M256" s="1">
        <f t="shared" si="35"/>
        <v>0</v>
      </c>
      <c r="N256" s="5">
        <f t="shared" si="32"/>
        <v>0</v>
      </c>
      <c r="O256" s="5">
        <f t="shared" si="33"/>
        <v>0</v>
      </c>
      <c r="P256" s="5">
        <f t="shared" si="34"/>
        <v>0</v>
      </c>
    </row>
    <row r="257" spans="1:16">
      <c r="A257" t="s">
        <v>2762</v>
      </c>
      <c r="B257" t="s">
        <v>2763</v>
      </c>
      <c r="C257" t="s">
        <v>1164</v>
      </c>
      <c r="D257" s="12" t="s">
        <v>1070</v>
      </c>
      <c r="E257" s="1">
        <f>VLOOKUP(A257,'ADM Data'!$A$2:$T$357,18,FALSE)</f>
        <v>0</v>
      </c>
      <c r="F257" s="1">
        <f>VLOOKUP(A257,'ADM Data'!$A$2:$T$357,19,FALSE)</f>
        <v>0</v>
      </c>
      <c r="G257" s="1">
        <f>VLOOKUP(A257,'ADM Data'!$A$2:$T$357,20,FALSE)</f>
        <v>0</v>
      </c>
      <c r="H257" s="1">
        <f t="shared" si="27"/>
        <v>0</v>
      </c>
      <c r="I257" s="1">
        <f t="shared" si="28"/>
        <v>0</v>
      </c>
      <c r="J257" s="1">
        <f t="shared" si="29"/>
        <v>0</v>
      </c>
      <c r="K257" s="6">
        <f t="shared" si="30"/>
        <v>0</v>
      </c>
      <c r="L257" s="1">
        <f t="shared" si="31"/>
        <v>0</v>
      </c>
      <c r="M257" s="1">
        <f t="shared" si="35"/>
        <v>0</v>
      </c>
      <c r="N257" s="5">
        <f t="shared" si="32"/>
        <v>0</v>
      </c>
      <c r="O257" s="5">
        <f t="shared" si="33"/>
        <v>0</v>
      </c>
      <c r="P257" s="5">
        <f t="shared" si="34"/>
        <v>0</v>
      </c>
    </row>
    <row r="258" spans="1:16">
      <c r="A258" t="s">
        <v>1984</v>
      </c>
      <c r="B258" t="s">
        <v>1985</v>
      </c>
      <c r="C258" t="s">
        <v>1129</v>
      </c>
      <c r="D258" s="12" t="s">
        <v>1070</v>
      </c>
      <c r="E258" s="1">
        <f>VLOOKUP(A258,'ADM Data'!$A$2:$T$357,18,FALSE)</f>
        <v>0</v>
      </c>
      <c r="F258" s="1">
        <f>VLOOKUP(A258,'ADM Data'!$A$2:$T$357,19,FALSE)</f>
        <v>0</v>
      </c>
      <c r="G258" s="1">
        <f>VLOOKUP(A258,'ADM Data'!$A$2:$T$357,20,FALSE)</f>
        <v>0</v>
      </c>
      <c r="H258" s="1">
        <f t="shared" si="27"/>
        <v>0</v>
      </c>
      <c r="I258" s="1">
        <f t="shared" si="28"/>
        <v>0</v>
      </c>
      <c r="J258" s="1">
        <f t="shared" si="29"/>
        <v>0</v>
      </c>
      <c r="K258" s="6">
        <f t="shared" si="30"/>
        <v>0</v>
      </c>
      <c r="L258" s="1">
        <f t="shared" si="31"/>
        <v>0</v>
      </c>
      <c r="M258" s="1">
        <f t="shared" si="35"/>
        <v>0</v>
      </c>
      <c r="N258" s="5">
        <f t="shared" si="32"/>
        <v>0</v>
      </c>
      <c r="O258" s="5">
        <f t="shared" si="33"/>
        <v>0</v>
      </c>
      <c r="P258" s="5">
        <f t="shared" si="34"/>
        <v>0</v>
      </c>
    </row>
    <row r="259" spans="1:16">
      <c r="A259" t="s">
        <v>1986</v>
      </c>
      <c r="B259" t="s">
        <v>1987</v>
      </c>
      <c r="C259" t="s">
        <v>75</v>
      </c>
      <c r="D259" s="12" t="s">
        <v>1070</v>
      </c>
      <c r="E259" s="1">
        <f>VLOOKUP(A259,'ADM Data'!$A$2:$T$357,18,FALSE)</f>
        <v>0</v>
      </c>
      <c r="F259" s="1">
        <f>VLOOKUP(A259,'ADM Data'!$A$2:$T$357,19,FALSE)</f>
        <v>0</v>
      </c>
      <c r="G259" s="1">
        <f>VLOOKUP(A259,'ADM Data'!$A$2:$T$357,20,FALSE)</f>
        <v>0</v>
      </c>
      <c r="H259" s="1">
        <f t="shared" si="27"/>
        <v>0</v>
      </c>
      <c r="I259" s="1">
        <f t="shared" si="28"/>
        <v>0</v>
      </c>
      <c r="J259" s="1">
        <f t="shared" si="29"/>
        <v>0</v>
      </c>
      <c r="K259" s="6">
        <f t="shared" si="30"/>
        <v>0</v>
      </c>
      <c r="L259" s="1">
        <f t="shared" si="31"/>
        <v>0</v>
      </c>
      <c r="M259" s="1">
        <f t="shared" si="35"/>
        <v>0</v>
      </c>
      <c r="N259" s="5">
        <f t="shared" si="32"/>
        <v>0</v>
      </c>
      <c r="O259" s="5">
        <f t="shared" si="33"/>
        <v>0</v>
      </c>
      <c r="P259" s="5">
        <f t="shared" si="34"/>
        <v>0</v>
      </c>
    </row>
    <row r="260" spans="1:16">
      <c r="A260" t="s">
        <v>1988</v>
      </c>
      <c r="B260" t="s">
        <v>1989</v>
      </c>
      <c r="C260" t="s">
        <v>140</v>
      </c>
      <c r="D260" s="12" t="s">
        <v>1070</v>
      </c>
      <c r="E260" s="1">
        <f>VLOOKUP(A260,'ADM Data'!$A$2:$T$357,18,FALSE)</f>
        <v>0</v>
      </c>
      <c r="F260" s="1">
        <f>VLOOKUP(A260,'ADM Data'!$A$2:$T$357,19,FALSE)</f>
        <v>5</v>
      </c>
      <c r="G260" s="1">
        <f>VLOOKUP(A260,'ADM Data'!$A$2:$T$357,20,FALSE)</f>
        <v>1</v>
      </c>
      <c r="H260" s="1">
        <f t="shared" si="27"/>
        <v>6</v>
      </c>
      <c r="I260" s="1">
        <f t="shared" si="28"/>
        <v>0</v>
      </c>
      <c r="J260" s="1">
        <f t="shared" si="29"/>
        <v>6498.5094850000005</v>
      </c>
      <c r="K260" s="6">
        <f t="shared" si="30"/>
        <v>867.84153300000014</v>
      </c>
      <c r="L260" s="1">
        <f t="shared" si="31"/>
        <v>7366.3510180000003</v>
      </c>
      <c r="M260" s="1">
        <f t="shared" si="35"/>
        <v>7366.3510180000003</v>
      </c>
      <c r="N260" s="5">
        <f t="shared" si="32"/>
        <v>0</v>
      </c>
      <c r="O260" s="5">
        <f t="shared" si="33"/>
        <v>6498.5094850000005</v>
      </c>
      <c r="P260" s="5">
        <f t="shared" si="34"/>
        <v>867.84153300000014</v>
      </c>
    </row>
    <row r="261" spans="1:16">
      <c r="A261" t="s">
        <v>2764</v>
      </c>
      <c r="B261" t="s">
        <v>2765</v>
      </c>
      <c r="C261" t="s">
        <v>93</v>
      </c>
      <c r="D261" s="12" t="s">
        <v>1070</v>
      </c>
      <c r="E261" s="1">
        <f>VLOOKUP(A261,'ADM Data'!$A$2:$T$357,18,FALSE)</f>
        <v>13.142011999999999</v>
      </c>
      <c r="F261" s="1">
        <f>VLOOKUP(A261,'ADM Data'!$A$2:$T$357,19,FALSE)</f>
        <v>8</v>
      </c>
      <c r="G261" s="1">
        <f>VLOOKUP(A261,'ADM Data'!$A$2:$T$357,20,FALSE)</f>
        <v>2</v>
      </c>
      <c r="H261" s="1">
        <f t="shared" ref="H261:H324" si="36">E261+F261+G261</f>
        <v>23.142012000000001</v>
      </c>
      <c r="I261" s="1">
        <f t="shared" ref="I261:I324" si="37">E261*$E$2*$L$1</f>
        <v>22788.705414064927</v>
      </c>
      <c r="J261" s="1">
        <f t="shared" ref="J261:J324" si="38">F261*$F$2*$L$1</f>
        <v>10397.615176000001</v>
      </c>
      <c r="K261" s="6">
        <f t="shared" ref="K261:K324" si="39">G261*$G$2*$L$1</f>
        <v>1735.6830660000003</v>
      </c>
      <c r="L261" s="1">
        <f t="shared" ref="L261:L324" si="40">I261+J261+K261</f>
        <v>34922.003656064924</v>
      </c>
      <c r="M261" s="1">
        <f t="shared" si="35"/>
        <v>34922.003656064924</v>
      </c>
      <c r="N261" s="5">
        <f t="shared" ref="N261:N324" si="41">IF(D261="E",0,I261)</f>
        <v>22788.705414064927</v>
      </c>
      <c r="O261" s="5">
        <f t="shared" ref="O261:O324" si="42">IF(D261="E",0,J261)</f>
        <v>10397.615176000001</v>
      </c>
      <c r="P261" s="5">
        <f t="shared" ref="P261:P324" si="43">IF(D261="E",0,K261)</f>
        <v>1735.6830660000003</v>
      </c>
    </row>
    <row r="262" spans="1:16">
      <c r="A262" t="s">
        <v>2766</v>
      </c>
      <c r="B262" t="s">
        <v>2767</v>
      </c>
      <c r="C262" t="s">
        <v>230</v>
      </c>
      <c r="D262" s="12" t="s">
        <v>1070</v>
      </c>
      <c r="E262" s="1">
        <f>VLOOKUP(A262,'ADM Data'!$A$2:$T$357,18,FALSE)</f>
        <v>0</v>
      </c>
      <c r="F262" s="1">
        <f>VLOOKUP(A262,'ADM Data'!$A$2:$T$357,19,FALSE)</f>
        <v>0</v>
      </c>
      <c r="G262" s="1">
        <f>VLOOKUP(A262,'ADM Data'!$A$2:$T$357,20,FALSE)</f>
        <v>0</v>
      </c>
      <c r="H262" s="1">
        <f t="shared" si="36"/>
        <v>0</v>
      </c>
      <c r="I262" s="1">
        <f t="shared" si="37"/>
        <v>0</v>
      </c>
      <c r="J262" s="1">
        <f t="shared" si="38"/>
        <v>0</v>
      </c>
      <c r="K262" s="6">
        <f t="shared" si="39"/>
        <v>0</v>
      </c>
      <c r="L262" s="1">
        <f t="shared" si="40"/>
        <v>0</v>
      </c>
      <c r="M262" s="1">
        <f t="shared" ref="M262:M325" si="44">IF(D262="E",L262,L262)</f>
        <v>0</v>
      </c>
      <c r="N262" s="5">
        <f t="shared" si="41"/>
        <v>0</v>
      </c>
      <c r="O262" s="5">
        <f t="shared" si="42"/>
        <v>0</v>
      </c>
      <c r="P262" s="5">
        <f t="shared" si="43"/>
        <v>0</v>
      </c>
    </row>
    <row r="263" spans="1:16">
      <c r="A263" t="s">
        <v>2768</v>
      </c>
      <c r="B263" t="s">
        <v>2769</v>
      </c>
      <c r="C263" t="s">
        <v>125</v>
      </c>
      <c r="D263" s="12" t="s">
        <v>1070</v>
      </c>
      <c r="E263" s="1">
        <f>VLOOKUP(A263,'ADM Data'!$A$2:$T$357,18,FALSE)</f>
        <v>0</v>
      </c>
      <c r="F263" s="1">
        <f>VLOOKUP(A263,'ADM Data'!$A$2:$T$357,19,FALSE)</f>
        <v>20.121358000000001</v>
      </c>
      <c r="G263" s="1">
        <f>VLOOKUP(A263,'ADM Data'!$A$2:$T$357,20,FALSE)</f>
        <v>1</v>
      </c>
      <c r="H263" s="1">
        <f t="shared" si="36"/>
        <v>21.121358000000001</v>
      </c>
      <c r="I263" s="1">
        <f t="shared" si="37"/>
        <v>0</v>
      </c>
      <c r="J263" s="1">
        <f t="shared" si="38"/>
        <v>26151.76716281613</v>
      </c>
      <c r="K263" s="6">
        <f t="shared" si="39"/>
        <v>867.84153300000014</v>
      </c>
      <c r="L263" s="1">
        <f t="shared" si="40"/>
        <v>27019.608695816129</v>
      </c>
      <c r="M263" s="1">
        <f t="shared" si="44"/>
        <v>27019.608695816129</v>
      </c>
      <c r="N263" s="5">
        <f t="shared" si="41"/>
        <v>0</v>
      </c>
      <c r="O263" s="5">
        <f t="shared" si="42"/>
        <v>26151.76716281613</v>
      </c>
      <c r="P263" s="5">
        <f t="shared" si="43"/>
        <v>867.84153300000014</v>
      </c>
    </row>
    <row r="264" spans="1:16">
      <c r="A264" t="s">
        <v>2770</v>
      </c>
      <c r="B264" t="s">
        <v>2771</v>
      </c>
      <c r="C264" t="s">
        <v>1183</v>
      </c>
      <c r="D264" s="12" t="s">
        <v>1070</v>
      </c>
      <c r="E264" s="1">
        <f>VLOOKUP(A264,'ADM Data'!$A$2:$T$357,18,FALSE)</f>
        <v>0</v>
      </c>
      <c r="F264" s="1">
        <f>VLOOKUP(A264,'ADM Data'!$A$2:$T$357,19,FALSE)</f>
        <v>0</v>
      </c>
      <c r="G264" s="1">
        <f>VLOOKUP(A264,'ADM Data'!$A$2:$T$357,20,FALSE)</f>
        <v>0</v>
      </c>
      <c r="H264" s="1">
        <f t="shared" si="36"/>
        <v>0</v>
      </c>
      <c r="I264" s="1">
        <f t="shared" si="37"/>
        <v>0</v>
      </c>
      <c r="J264" s="1">
        <f t="shared" si="38"/>
        <v>0</v>
      </c>
      <c r="K264" s="6">
        <f t="shared" si="39"/>
        <v>0</v>
      </c>
      <c r="L264" s="1">
        <f t="shared" si="40"/>
        <v>0</v>
      </c>
      <c r="M264" s="1">
        <f t="shared" si="44"/>
        <v>0</v>
      </c>
      <c r="N264" s="5">
        <f t="shared" si="41"/>
        <v>0</v>
      </c>
      <c r="O264" s="5">
        <f t="shared" si="42"/>
        <v>0</v>
      </c>
      <c r="P264" s="5">
        <f t="shared" si="43"/>
        <v>0</v>
      </c>
    </row>
    <row r="265" spans="1:16">
      <c r="A265" t="s">
        <v>2772</v>
      </c>
      <c r="B265" t="s">
        <v>2773</v>
      </c>
      <c r="C265" t="s">
        <v>93</v>
      </c>
      <c r="D265" s="12" t="s">
        <v>1070</v>
      </c>
      <c r="E265" s="1">
        <f>VLOOKUP(A265,'ADM Data'!$A$2:$T$357,18,FALSE)</f>
        <v>0</v>
      </c>
      <c r="F265" s="1">
        <f>VLOOKUP(A265,'ADM Data'!$A$2:$T$357,19,FALSE)</f>
        <v>0</v>
      </c>
      <c r="G265" s="1">
        <f>VLOOKUP(A265,'ADM Data'!$A$2:$T$357,20,FALSE)</f>
        <v>5</v>
      </c>
      <c r="H265" s="1">
        <f t="shared" si="36"/>
        <v>5</v>
      </c>
      <c r="I265" s="1">
        <f t="shared" si="37"/>
        <v>0</v>
      </c>
      <c r="J265" s="1">
        <f t="shared" si="38"/>
        <v>0</v>
      </c>
      <c r="K265" s="6">
        <f t="shared" si="39"/>
        <v>4339.2076649999999</v>
      </c>
      <c r="L265" s="1">
        <f t="shared" si="40"/>
        <v>4339.2076649999999</v>
      </c>
      <c r="M265" s="1">
        <f t="shared" si="44"/>
        <v>4339.2076649999999</v>
      </c>
      <c r="N265" s="5">
        <f t="shared" si="41"/>
        <v>0</v>
      </c>
      <c r="O265" s="5">
        <f t="shared" si="42"/>
        <v>0</v>
      </c>
      <c r="P265" s="5">
        <f t="shared" si="43"/>
        <v>4339.2076649999999</v>
      </c>
    </row>
    <row r="266" spans="1:16">
      <c r="A266" t="s">
        <v>2774</v>
      </c>
      <c r="B266" t="s">
        <v>2775</v>
      </c>
      <c r="C266" t="s">
        <v>93</v>
      </c>
      <c r="D266" s="12" t="s">
        <v>1070</v>
      </c>
      <c r="E266" s="1">
        <f>VLOOKUP(A266,'ADM Data'!$A$2:$T$357,18,FALSE)</f>
        <v>14.608495</v>
      </c>
      <c r="F266" s="1">
        <f>VLOOKUP(A266,'ADM Data'!$A$2:$T$357,19,FALSE)</f>
        <v>16.331289000000002</v>
      </c>
      <c r="G266" s="1">
        <f>VLOOKUP(A266,'ADM Data'!$A$2:$T$357,20,FALSE)</f>
        <v>2.9238789999999999</v>
      </c>
      <c r="H266" s="1">
        <f t="shared" si="36"/>
        <v>33.863663000000003</v>
      </c>
      <c r="I266" s="1">
        <f t="shared" si="37"/>
        <v>25331.637887550281</v>
      </c>
      <c r="J266" s="1">
        <f t="shared" si="38"/>
        <v>21225.807293755235</v>
      </c>
      <c r="K266" s="6">
        <f t="shared" si="39"/>
        <v>2537.4636336665076</v>
      </c>
      <c r="L266" s="1">
        <f t="shared" si="40"/>
        <v>49094.908814972026</v>
      </c>
      <c r="M266" s="1">
        <f t="shared" si="44"/>
        <v>49094.908814972026</v>
      </c>
      <c r="N266" s="5">
        <f t="shared" si="41"/>
        <v>25331.637887550281</v>
      </c>
      <c r="O266" s="5">
        <f t="shared" si="42"/>
        <v>21225.807293755235</v>
      </c>
      <c r="P266" s="5">
        <f t="shared" si="43"/>
        <v>2537.4636336665076</v>
      </c>
    </row>
    <row r="267" spans="1:16">
      <c r="A267" t="s">
        <v>2776</v>
      </c>
      <c r="B267" t="s">
        <v>2777</v>
      </c>
      <c r="C267" t="s">
        <v>98</v>
      </c>
      <c r="D267" s="12" t="s">
        <v>1070</v>
      </c>
      <c r="E267" s="1">
        <f>VLOOKUP(A267,'ADM Data'!$A$2:$T$357,18,FALSE)</f>
        <v>0</v>
      </c>
      <c r="F267" s="1">
        <f>VLOOKUP(A267,'ADM Data'!$A$2:$T$357,19,FALSE)</f>
        <v>0</v>
      </c>
      <c r="G267" s="1">
        <f>VLOOKUP(A267,'ADM Data'!$A$2:$T$357,20,FALSE)</f>
        <v>0</v>
      </c>
      <c r="H267" s="1">
        <f t="shared" si="36"/>
        <v>0</v>
      </c>
      <c r="I267" s="1">
        <f t="shared" si="37"/>
        <v>0</v>
      </c>
      <c r="J267" s="1">
        <f t="shared" si="38"/>
        <v>0</v>
      </c>
      <c r="K267" s="6">
        <f t="shared" si="39"/>
        <v>0</v>
      </c>
      <c r="L267" s="1">
        <f t="shared" si="40"/>
        <v>0</v>
      </c>
      <c r="M267" s="1">
        <f t="shared" si="44"/>
        <v>0</v>
      </c>
      <c r="N267" s="5">
        <f t="shared" si="41"/>
        <v>0</v>
      </c>
      <c r="O267" s="5">
        <f t="shared" si="42"/>
        <v>0</v>
      </c>
      <c r="P267" s="5">
        <f t="shared" si="43"/>
        <v>0</v>
      </c>
    </row>
    <row r="268" spans="1:16">
      <c r="A268" t="s">
        <v>2778</v>
      </c>
      <c r="B268" t="s">
        <v>2779</v>
      </c>
      <c r="C268" t="s">
        <v>1458</v>
      </c>
      <c r="D268" s="12" t="s">
        <v>1070</v>
      </c>
      <c r="E268" s="1">
        <f>VLOOKUP(A268,'ADM Data'!$A$2:$T$357,18,FALSE)</f>
        <v>0</v>
      </c>
      <c r="F268" s="1">
        <f>VLOOKUP(A268,'ADM Data'!$A$2:$T$357,19,FALSE)</f>
        <v>0</v>
      </c>
      <c r="G268" s="1">
        <f>VLOOKUP(A268,'ADM Data'!$A$2:$T$357,20,FALSE)</f>
        <v>0</v>
      </c>
      <c r="H268" s="1">
        <f t="shared" si="36"/>
        <v>0</v>
      </c>
      <c r="I268" s="1">
        <f t="shared" si="37"/>
        <v>0</v>
      </c>
      <c r="J268" s="1">
        <f t="shared" si="38"/>
        <v>0</v>
      </c>
      <c r="K268" s="6">
        <f t="shared" si="39"/>
        <v>0</v>
      </c>
      <c r="L268" s="1">
        <f t="shared" si="40"/>
        <v>0</v>
      </c>
      <c r="M268" s="1">
        <f t="shared" si="44"/>
        <v>0</v>
      </c>
      <c r="N268" s="5">
        <f t="shared" si="41"/>
        <v>0</v>
      </c>
      <c r="O268" s="5">
        <f t="shared" si="42"/>
        <v>0</v>
      </c>
      <c r="P268" s="5">
        <f t="shared" si="43"/>
        <v>0</v>
      </c>
    </row>
    <row r="269" spans="1:16">
      <c r="A269" t="s">
        <v>2780</v>
      </c>
      <c r="B269" t="s">
        <v>2781</v>
      </c>
      <c r="C269" t="s">
        <v>80</v>
      </c>
      <c r="D269" s="12" t="s">
        <v>1070</v>
      </c>
      <c r="E269" s="1">
        <f>VLOOKUP(A269,'ADM Data'!$A$2:$T$357,18,FALSE)</f>
        <v>0</v>
      </c>
      <c r="F269" s="1">
        <f>VLOOKUP(A269,'ADM Data'!$A$2:$T$357,19,FALSE)</f>
        <v>0</v>
      </c>
      <c r="G269" s="1">
        <f>VLOOKUP(A269,'ADM Data'!$A$2:$T$357,20,FALSE)</f>
        <v>0</v>
      </c>
      <c r="H269" s="1">
        <f t="shared" si="36"/>
        <v>0</v>
      </c>
      <c r="I269" s="1">
        <f t="shared" si="37"/>
        <v>0</v>
      </c>
      <c r="J269" s="1">
        <f t="shared" si="38"/>
        <v>0</v>
      </c>
      <c r="K269" s="6">
        <f t="shared" si="39"/>
        <v>0</v>
      </c>
      <c r="L269" s="1">
        <f t="shared" si="40"/>
        <v>0</v>
      </c>
      <c r="M269" s="1">
        <f t="shared" si="44"/>
        <v>0</v>
      </c>
      <c r="N269" s="5">
        <f t="shared" si="41"/>
        <v>0</v>
      </c>
      <c r="O269" s="5">
        <f t="shared" si="42"/>
        <v>0</v>
      </c>
      <c r="P269" s="5">
        <f t="shared" si="43"/>
        <v>0</v>
      </c>
    </row>
    <row r="270" spans="1:16">
      <c r="A270" t="s">
        <v>2782</v>
      </c>
      <c r="B270" t="s">
        <v>2783</v>
      </c>
      <c r="C270" t="s">
        <v>190</v>
      </c>
      <c r="D270" s="12" t="s">
        <v>1070</v>
      </c>
      <c r="E270" s="1">
        <f>VLOOKUP(A270,'ADM Data'!$A$2:$T$357,18,FALSE)</f>
        <v>0</v>
      </c>
      <c r="F270" s="1">
        <f>VLOOKUP(A270,'ADM Data'!$A$2:$T$357,19,FALSE)</f>
        <v>15.214689</v>
      </c>
      <c r="G270" s="1">
        <f>VLOOKUP(A270,'ADM Data'!$A$2:$T$357,20,FALSE)</f>
        <v>3.1694909999999998</v>
      </c>
      <c r="H270" s="1">
        <f t="shared" si="36"/>
        <v>18.384180000000001</v>
      </c>
      <c r="I270" s="1">
        <f t="shared" si="37"/>
        <v>0</v>
      </c>
      <c r="J270" s="1">
        <f t="shared" si="38"/>
        <v>19774.560155565036</v>
      </c>
      <c r="K270" s="6">
        <f t="shared" si="39"/>
        <v>2750.6159282697031</v>
      </c>
      <c r="L270" s="1">
        <f t="shared" si="40"/>
        <v>22525.17608383474</v>
      </c>
      <c r="M270" s="1">
        <f t="shared" si="44"/>
        <v>22525.17608383474</v>
      </c>
      <c r="N270" s="5">
        <f t="shared" si="41"/>
        <v>0</v>
      </c>
      <c r="O270" s="5">
        <f t="shared" si="42"/>
        <v>19774.560155565036</v>
      </c>
      <c r="P270" s="5">
        <f t="shared" si="43"/>
        <v>2750.6159282697031</v>
      </c>
    </row>
    <row r="271" spans="1:16">
      <c r="A271" t="s">
        <v>2784</v>
      </c>
      <c r="B271" t="s">
        <v>2785</v>
      </c>
      <c r="C271" t="s">
        <v>258</v>
      </c>
      <c r="D271" s="12" t="s">
        <v>1070</v>
      </c>
      <c r="E271" s="1">
        <f>VLOOKUP(A271,'ADM Data'!$A$2:$T$357,18,FALSE)</f>
        <v>0</v>
      </c>
      <c r="F271" s="1">
        <f>VLOOKUP(A271,'ADM Data'!$A$2:$T$357,19,FALSE)</f>
        <v>0</v>
      </c>
      <c r="G271" s="1">
        <f>VLOOKUP(A271,'ADM Data'!$A$2:$T$357,20,FALSE)</f>
        <v>0</v>
      </c>
      <c r="H271" s="1">
        <f t="shared" si="36"/>
        <v>0</v>
      </c>
      <c r="I271" s="1">
        <f t="shared" si="37"/>
        <v>0</v>
      </c>
      <c r="J271" s="1">
        <f t="shared" si="38"/>
        <v>0</v>
      </c>
      <c r="K271" s="6">
        <f t="shared" si="39"/>
        <v>0</v>
      </c>
      <c r="L271" s="1">
        <f t="shared" si="40"/>
        <v>0</v>
      </c>
      <c r="M271" s="1">
        <f t="shared" si="44"/>
        <v>0</v>
      </c>
      <c r="N271" s="5">
        <f t="shared" si="41"/>
        <v>0</v>
      </c>
      <c r="O271" s="5">
        <f t="shared" si="42"/>
        <v>0</v>
      </c>
      <c r="P271" s="5">
        <f t="shared" si="43"/>
        <v>0</v>
      </c>
    </row>
    <row r="272" spans="1:16">
      <c r="A272" t="s">
        <v>2786</v>
      </c>
      <c r="B272" t="s">
        <v>2787</v>
      </c>
      <c r="C272" t="s">
        <v>93</v>
      </c>
      <c r="D272" s="12" t="s">
        <v>1070</v>
      </c>
      <c r="E272" s="1">
        <f>VLOOKUP(A272,'ADM Data'!$A$2:$T$357,18,FALSE)</f>
        <v>0</v>
      </c>
      <c r="F272" s="1">
        <f>VLOOKUP(A272,'ADM Data'!$A$2:$T$357,19,FALSE)</f>
        <v>47.111109999999996</v>
      </c>
      <c r="G272" s="1">
        <f>VLOOKUP(A272,'ADM Data'!$A$2:$T$357,20,FALSE)</f>
        <v>0</v>
      </c>
      <c r="H272" s="1">
        <f t="shared" si="36"/>
        <v>47.111109999999996</v>
      </c>
      <c r="I272" s="1">
        <f t="shared" si="37"/>
        <v>0</v>
      </c>
      <c r="J272" s="1">
        <f t="shared" si="38"/>
        <v>61230.399036775678</v>
      </c>
      <c r="K272" s="6">
        <f t="shared" si="39"/>
        <v>0</v>
      </c>
      <c r="L272" s="1">
        <f t="shared" si="40"/>
        <v>61230.399036775678</v>
      </c>
      <c r="M272" s="1">
        <f t="shared" si="44"/>
        <v>61230.399036775678</v>
      </c>
      <c r="N272" s="5">
        <f t="shared" si="41"/>
        <v>0</v>
      </c>
      <c r="O272" s="5">
        <f t="shared" si="42"/>
        <v>61230.399036775678</v>
      </c>
      <c r="P272" s="5">
        <f t="shared" si="43"/>
        <v>0</v>
      </c>
    </row>
    <row r="273" spans="1:16">
      <c r="A273" t="s">
        <v>2790</v>
      </c>
      <c r="B273" t="s">
        <v>2791</v>
      </c>
      <c r="C273" t="s">
        <v>140</v>
      </c>
      <c r="D273" s="12" t="s">
        <v>1070</v>
      </c>
      <c r="E273" s="1">
        <f>VLOOKUP(A273,'ADM Data'!$A$2:$T$357,18,FALSE)</f>
        <v>0.16</v>
      </c>
      <c r="F273" s="1">
        <f>VLOOKUP(A273,'ADM Data'!$A$2:$T$357,19,FALSE)</f>
        <v>5.274286</v>
      </c>
      <c r="G273" s="1">
        <f>VLOOKUP(A273,'ADM Data'!$A$2:$T$357,20,FALSE)</f>
        <v>0</v>
      </c>
      <c r="H273" s="1">
        <f t="shared" si="36"/>
        <v>5.4342860000000002</v>
      </c>
      <c r="I273" s="1">
        <f t="shared" si="37"/>
        <v>277.44555904000003</v>
      </c>
      <c r="J273" s="1">
        <f t="shared" si="38"/>
        <v>6854.9995195205429</v>
      </c>
      <c r="K273" s="6">
        <f t="shared" si="39"/>
        <v>0</v>
      </c>
      <c r="L273" s="1">
        <f t="shared" si="40"/>
        <v>7132.4450785605432</v>
      </c>
      <c r="M273" s="1">
        <f t="shared" si="44"/>
        <v>7132.4450785605432</v>
      </c>
      <c r="N273" s="5">
        <f t="shared" si="41"/>
        <v>277.44555904000003</v>
      </c>
      <c r="O273" s="5">
        <f t="shared" si="42"/>
        <v>6854.9995195205429</v>
      </c>
      <c r="P273" s="5">
        <f t="shared" si="43"/>
        <v>0</v>
      </c>
    </row>
    <row r="274" spans="1:16">
      <c r="A274" t="s">
        <v>2792</v>
      </c>
      <c r="B274" t="s">
        <v>2793</v>
      </c>
      <c r="C274" t="s">
        <v>93</v>
      </c>
      <c r="D274" s="12" t="s">
        <v>1070</v>
      </c>
      <c r="E274" s="1">
        <f>VLOOKUP(A274,'ADM Data'!$A$2:$T$357,18,FALSE)</f>
        <v>0</v>
      </c>
      <c r="F274" s="1">
        <f>VLOOKUP(A274,'ADM Data'!$A$2:$T$357,19,FALSE)</f>
        <v>0</v>
      </c>
      <c r="G274" s="1">
        <f>VLOOKUP(A274,'ADM Data'!$A$2:$T$357,20,FALSE)</f>
        <v>0</v>
      </c>
      <c r="H274" s="1">
        <f t="shared" si="36"/>
        <v>0</v>
      </c>
      <c r="I274" s="1">
        <f t="shared" si="37"/>
        <v>0</v>
      </c>
      <c r="J274" s="1">
        <f t="shared" si="38"/>
        <v>0</v>
      </c>
      <c r="K274" s="6">
        <f t="shared" si="39"/>
        <v>0</v>
      </c>
      <c r="L274" s="1">
        <f t="shared" si="40"/>
        <v>0</v>
      </c>
      <c r="M274" s="1">
        <f t="shared" si="44"/>
        <v>0</v>
      </c>
      <c r="N274" s="5">
        <f t="shared" si="41"/>
        <v>0</v>
      </c>
      <c r="O274" s="5">
        <f t="shared" si="42"/>
        <v>0</v>
      </c>
      <c r="P274" s="5">
        <f t="shared" si="43"/>
        <v>0</v>
      </c>
    </row>
    <row r="275" spans="1:16">
      <c r="A275" t="s">
        <v>2837</v>
      </c>
      <c r="B275" t="s">
        <v>2903</v>
      </c>
      <c r="C275" t="s">
        <v>93</v>
      </c>
      <c r="D275" s="12" t="s">
        <v>1823</v>
      </c>
      <c r="E275" s="1">
        <f>VLOOKUP(A275,'ADM Data'!$A$2:$T$357,18,FALSE)</f>
        <v>0</v>
      </c>
      <c r="F275" s="1">
        <f>VLOOKUP(A275,'ADM Data'!$A$2:$T$357,19,FALSE)</f>
        <v>0.58717399999999997</v>
      </c>
      <c r="G275" s="1">
        <f>VLOOKUP(A275,'ADM Data'!$A$2:$T$357,20,FALSE)</f>
        <v>0</v>
      </c>
      <c r="H275" s="1">
        <f t="shared" si="36"/>
        <v>0.58717399999999997</v>
      </c>
      <c r="I275" s="1">
        <f t="shared" si="37"/>
        <v>0</v>
      </c>
      <c r="J275" s="1">
        <f t="shared" si="38"/>
        <v>763.15116166907808</v>
      </c>
      <c r="K275" s="6">
        <f t="shared" si="39"/>
        <v>0</v>
      </c>
      <c r="L275" s="1">
        <f t="shared" si="40"/>
        <v>763.15116166907808</v>
      </c>
      <c r="M275" s="1">
        <f t="shared" si="44"/>
        <v>763.15116166907808</v>
      </c>
      <c r="N275" s="5">
        <f t="shared" si="41"/>
        <v>0</v>
      </c>
      <c r="O275" s="5">
        <f t="shared" si="42"/>
        <v>763.15116166907808</v>
      </c>
      <c r="P275" s="5">
        <f t="shared" si="43"/>
        <v>0</v>
      </c>
    </row>
    <row r="276" spans="1:16">
      <c r="A276" t="s">
        <v>2904</v>
      </c>
      <c r="B276" t="s">
        <v>2905</v>
      </c>
      <c r="C276" t="s">
        <v>93</v>
      </c>
      <c r="D276" s="12" t="s">
        <v>1823</v>
      </c>
      <c r="E276" s="1">
        <f>VLOOKUP(A276,'ADM Data'!$A$2:$T$357,18,FALSE)</f>
        <v>0</v>
      </c>
      <c r="F276" s="1">
        <f>VLOOKUP(A276,'ADM Data'!$A$2:$T$357,19,FALSE)</f>
        <v>0</v>
      </c>
      <c r="G276" s="1">
        <f>VLOOKUP(A276,'ADM Data'!$A$2:$T$357,20,FALSE)</f>
        <v>0</v>
      </c>
      <c r="H276" s="1">
        <f t="shared" si="36"/>
        <v>0</v>
      </c>
      <c r="I276" s="1">
        <f t="shared" si="37"/>
        <v>0</v>
      </c>
      <c r="J276" s="1">
        <f t="shared" si="38"/>
        <v>0</v>
      </c>
      <c r="K276" s="6">
        <f t="shared" si="39"/>
        <v>0</v>
      </c>
      <c r="L276" s="1">
        <f t="shared" si="40"/>
        <v>0</v>
      </c>
      <c r="M276" s="1">
        <f t="shared" si="44"/>
        <v>0</v>
      </c>
      <c r="N276" s="5">
        <f t="shared" si="41"/>
        <v>0</v>
      </c>
      <c r="O276" s="5">
        <f t="shared" si="42"/>
        <v>0</v>
      </c>
      <c r="P276" s="5">
        <f t="shared" si="43"/>
        <v>0</v>
      </c>
    </row>
    <row r="277" spans="1:16">
      <c r="A277" t="s">
        <v>2831</v>
      </c>
      <c r="B277" t="s">
        <v>2906</v>
      </c>
      <c r="C277" t="s">
        <v>93</v>
      </c>
      <c r="D277" s="12" t="s">
        <v>1823</v>
      </c>
      <c r="E277" s="1">
        <f>VLOOKUP(A277,'ADM Data'!$A$2:$T$357,18,FALSE)</f>
        <v>0</v>
      </c>
      <c r="F277" s="1">
        <f>VLOOKUP(A277,'ADM Data'!$A$2:$T$357,19,FALSE)</f>
        <v>0</v>
      </c>
      <c r="G277" s="1">
        <f>VLOOKUP(A277,'ADM Data'!$A$2:$T$357,20,FALSE)</f>
        <v>0</v>
      </c>
      <c r="H277" s="1">
        <f t="shared" si="36"/>
        <v>0</v>
      </c>
      <c r="I277" s="1">
        <f t="shared" si="37"/>
        <v>0</v>
      </c>
      <c r="J277" s="1">
        <f t="shared" si="38"/>
        <v>0</v>
      </c>
      <c r="K277" s="6">
        <f t="shared" si="39"/>
        <v>0</v>
      </c>
      <c r="L277" s="1">
        <f t="shared" si="40"/>
        <v>0</v>
      </c>
      <c r="M277" s="1">
        <f t="shared" si="44"/>
        <v>0</v>
      </c>
      <c r="N277" s="5">
        <f t="shared" si="41"/>
        <v>0</v>
      </c>
      <c r="O277" s="5">
        <f t="shared" si="42"/>
        <v>0</v>
      </c>
      <c r="P277" s="5">
        <f t="shared" si="43"/>
        <v>0</v>
      </c>
    </row>
    <row r="278" spans="1:16">
      <c r="A278" t="s">
        <v>2835</v>
      </c>
      <c r="B278" t="s">
        <v>2907</v>
      </c>
      <c r="C278" t="s">
        <v>93</v>
      </c>
      <c r="D278" s="12" t="s">
        <v>1823</v>
      </c>
      <c r="E278" s="1">
        <f>VLOOKUP(A278,'ADM Data'!$A$2:$T$357,18,FALSE)</f>
        <v>0</v>
      </c>
      <c r="F278" s="1">
        <f>VLOOKUP(A278,'ADM Data'!$A$2:$T$357,19,FALSE)</f>
        <v>11.684628</v>
      </c>
      <c r="G278" s="1">
        <f>VLOOKUP(A278,'ADM Data'!$A$2:$T$357,20,FALSE)</f>
        <v>0.94021699999999997</v>
      </c>
      <c r="H278" s="1">
        <f t="shared" si="36"/>
        <v>12.624845000000001</v>
      </c>
      <c r="I278" s="1">
        <f t="shared" si="37"/>
        <v>0</v>
      </c>
      <c r="J278" s="1">
        <f t="shared" si="38"/>
        <v>15186.533177339317</v>
      </c>
      <c r="K278" s="6">
        <f t="shared" si="39"/>
        <v>815.95936263266105</v>
      </c>
      <c r="L278" s="1">
        <f t="shared" si="40"/>
        <v>16002.492539971978</v>
      </c>
      <c r="M278" s="1">
        <f t="shared" si="44"/>
        <v>16002.492539971978</v>
      </c>
      <c r="N278" s="5">
        <f t="shared" si="41"/>
        <v>0</v>
      </c>
      <c r="O278" s="5">
        <f t="shared" si="42"/>
        <v>15186.533177339317</v>
      </c>
      <c r="P278" s="5">
        <f t="shared" si="43"/>
        <v>815.95936263266105</v>
      </c>
    </row>
    <row r="279" spans="1:16">
      <c r="A279" t="s">
        <v>2839</v>
      </c>
      <c r="B279" t="s">
        <v>2908</v>
      </c>
      <c r="C279" t="s">
        <v>75</v>
      </c>
      <c r="D279" s="12" t="s">
        <v>1823</v>
      </c>
      <c r="E279" s="1">
        <f>VLOOKUP(A279,'ADM Data'!$A$2:$T$357,18,FALSE)</f>
        <v>0</v>
      </c>
      <c r="F279" s="1">
        <f>VLOOKUP(A279,'ADM Data'!$A$2:$T$357,19,FALSE)</f>
        <v>4.4739880000000003</v>
      </c>
      <c r="G279" s="1">
        <f>VLOOKUP(A279,'ADM Data'!$A$2:$T$357,20,FALSE)</f>
        <v>0</v>
      </c>
      <c r="H279" s="1">
        <f t="shared" si="36"/>
        <v>4.4739880000000003</v>
      </c>
      <c r="I279" s="1">
        <f t="shared" si="37"/>
        <v>0</v>
      </c>
      <c r="J279" s="1">
        <f t="shared" si="38"/>
        <v>5814.8506907552373</v>
      </c>
      <c r="K279" s="6">
        <f t="shared" si="39"/>
        <v>0</v>
      </c>
      <c r="L279" s="1">
        <f t="shared" si="40"/>
        <v>5814.8506907552373</v>
      </c>
      <c r="M279" s="1">
        <f t="shared" si="44"/>
        <v>5814.8506907552373</v>
      </c>
      <c r="N279" s="5">
        <f t="shared" si="41"/>
        <v>0</v>
      </c>
      <c r="O279" s="5">
        <f t="shared" si="42"/>
        <v>5814.8506907552373</v>
      </c>
      <c r="P279" s="5">
        <f t="shared" si="43"/>
        <v>0</v>
      </c>
    </row>
    <row r="280" spans="1:16">
      <c r="A280" t="s">
        <v>2827</v>
      </c>
      <c r="B280" t="s">
        <v>2828</v>
      </c>
      <c r="C280" t="s">
        <v>75</v>
      </c>
      <c r="D280" s="12" t="s">
        <v>1070</v>
      </c>
      <c r="E280" s="1">
        <f>VLOOKUP(A280,'ADM Data'!$A$2:$T$357,18,FALSE)</f>
        <v>0</v>
      </c>
      <c r="F280" s="1">
        <f>VLOOKUP(A280,'ADM Data'!$A$2:$T$357,19,FALSE)</f>
        <v>0</v>
      </c>
      <c r="G280" s="1">
        <f>VLOOKUP(A280,'ADM Data'!$A$2:$T$357,20,FALSE)</f>
        <v>0</v>
      </c>
      <c r="H280" s="1">
        <f t="shared" si="36"/>
        <v>0</v>
      </c>
      <c r="I280" s="1">
        <f t="shared" si="37"/>
        <v>0</v>
      </c>
      <c r="J280" s="1">
        <f t="shared" si="38"/>
        <v>0</v>
      </c>
      <c r="K280" s="6">
        <f t="shared" si="39"/>
        <v>0</v>
      </c>
      <c r="L280" s="1">
        <f t="shared" si="40"/>
        <v>0</v>
      </c>
      <c r="M280" s="1">
        <f t="shared" si="44"/>
        <v>0</v>
      </c>
      <c r="N280" s="5">
        <f t="shared" si="41"/>
        <v>0</v>
      </c>
      <c r="O280" s="5">
        <f t="shared" si="42"/>
        <v>0</v>
      </c>
      <c r="P280" s="5">
        <f t="shared" si="43"/>
        <v>0</v>
      </c>
    </row>
    <row r="281" spans="1:16">
      <c r="A281" t="s">
        <v>2808</v>
      </c>
      <c r="B281" t="s">
        <v>2809</v>
      </c>
      <c r="C281" t="s">
        <v>93</v>
      </c>
      <c r="D281" s="12" t="s">
        <v>1070</v>
      </c>
      <c r="E281" s="1">
        <f>VLOOKUP(A281,'ADM Data'!$A$2:$T$357,18,FALSE)</f>
        <v>0</v>
      </c>
      <c r="F281" s="1">
        <f>VLOOKUP(A281,'ADM Data'!$A$2:$T$357,19,FALSE)</f>
        <v>0</v>
      </c>
      <c r="G281" s="1">
        <f>VLOOKUP(A281,'ADM Data'!$A$2:$T$357,20,FALSE)</f>
        <v>1</v>
      </c>
      <c r="H281" s="1">
        <f t="shared" si="36"/>
        <v>1</v>
      </c>
      <c r="I281" s="1">
        <f t="shared" si="37"/>
        <v>0</v>
      </c>
      <c r="J281" s="1">
        <f t="shared" si="38"/>
        <v>0</v>
      </c>
      <c r="K281" s="6">
        <f t="shared" si="39"/>
        <v>867.84153300000014</v>
      </c>
      <c r="L281" s="1">
        <f t="shared" si="40"/>
        <v>867.84153300000014</v>
      </c>
      <c r="M281" s="1">
        <f t="shared" si="44"/>
        <v>867.84153300000014</v>
      </c>
      <c r="N281" s="5">
        <f t="shared" si="41"/>
        <v>0</v>
      </c>
      <c r="O281" s="5">
        <f t="shared" si="42"/>
        <v>0</v>
      </c>
      <c r="P281" s="5">
        <f t="shared" si="43"/>
        <v>867.84153300000014</v>
      </c>
    </row>
    <row r="282" spans="1:16">
      <c r="A282" t="s">
        <v>2829</v>
      </c>
      <c r="B282" t="s">
        <v>2830</v>
      </c>
      <c r="C282" t="s">
        <v>1221</v>
      </c>
      <c r="D282" s="12" t="s">
        <v>1823</v>
      </c>
      <c r="E282" s="1">
        <f>VLOOKUP(A282,'ADM Data'!$A$2:$T$357,18,FALSE)</f>
        <v>0</v>
      </c>
      <c r="F282" s="1">
        <f>VLOOKUP(A282,'ADM Data'!$A$2:$T$357,19,FALSE)</f>
        <v>0</v>
      </c>
      <c r="G282" s="1">
        <f>VLOOKUP(A282,'ADM Data'!$A$2:$T$357,20,FALSE)</f>
        <v>0</v>
      </c>
      <c r="H282" s="1">
        <f t="shared" si="36"/>
        <v>0</v>
      </c>
      <c r="I282" s="1">
        <f t="shared" si="37"/>
        <v>0</v>
      </c>
      <c r="J282" s="1">
        <f t="shared" si="38"/>
        <v>0</v>
      </c>
      <c r="K282" s="6">
        <f t="shared" si="39"/>
        <v>0</v>
      </c>
      <c r="L282" s="1">
        <f t="shared" si="40"/>
        <v>0</v>
      </c>
      <c r="M282" s="1">
        <f t="shared" si="44"/>
        <v>0</v>
      </c>
      <c r="N282" s="5">
        <f t="shared" si="41"/>
        <v>0</v>
      </c>
      <c r="O282" s="5">
        <f t="shared" si="42"/>
        <v>0</v>
      </c>
      <c r="P282" s="5">
        <f t="shared" si="43"/>
        <v>0</v>
      </c>
    </row>
    <row r="283" spans="1:16">
      <c r="A283" t="s">
        <v>2812</v>
      </c>
      <c r="B283" t="s">
        <v>2813</v>
      </c>
      <c r="C283" t="s">
        <v>116</v>
      </c>
      <c r="D283" s="12" t="s">
        <v>1070</v>
      </c>
      <c r="E283" s="1">
        <f>VLOOKUP(A283,'ADM Data'!$A$2:$T$357,18,FALSE)</f>
        <v>0</v>
      </c>
      <c r="F283" s="1">
        <f>VLOOKUP(A283,'ADM Data'!$A$2:$T$357,19,FALSE)</f>
        <v>0</v>
      </c>
      <c r="G283" s="1">
        <f>VLOOKUP(A283,'ADM Data'!$A$2:$T$357,20,FALSE)</f>
        <v>0</v>
      </c>
      <c r="H283" s="1">
        <f t="shared" si="36"/>
        <v>0</v>
      </c>
      <c r="I283" s="1">
        <f t="shared" si="37"/>
        <v>0</v>
      </c>
      <c r="J283" s="1">
        <f t="shared" si="38"/>
        <v>0</v>
      </c>
      <c r="K283" s="6">
        <f t="shared" si="39"/>
        <v>0</v>
      </c>
      <c r="L283" s="1">
        <f t="shared" si="40"/>
        <v>0</v>
      </c>
      <c r="M283" s="1">
        <f t="shared" si="44"/>
        <v>0</v>
      </c>
      <c r="N283" s="5">
        <f t="shared" si="41"/>
        <v>0</v>
      </c>
      <c r="O283" s="5">
        <f t="shared" si="42"/>
        <v>0</v>
      </c>
      <c r="P283" s="5">
        <f t="shared" si="43"/>
        <v>0</v>
      </c>
    </row>
    <row r="284" spans="1:16">
      <c r="A284" t="s">
        <v>2814</v>
      </c>
      <c r="B284" t="s">
        <v>2815</v>
      </c>
      <c r="C284" t="s">
        <v>80</v>
      </c>
      <c r="D284" s="12" t="s">
        <v>1070</v>
      </c>
      <c r="E284" s="1">
        <f>VLOOKUP(A284,'ADM Data'!$A$2:$T$357,18,FALSE)</f>
        <v>0</v>
      </c>
      <c r="F284" s="1">
        <f>VLOOKUP(A284,'ADM Data'!$A$2:$T$357,19,FALSE)</f>
        <v>22.318574999999999</v>
      </c>
      <c r="G284" s="1">
        <f>VLOOKUP(A284,'ADM Data'!$A$2:$T$357,20,FALSE)</f>
        <v>1</v>
      </c>
      <c r="H284" s="1">
        <f t="shared" si="36"/>
        <v>23.318574999999999</v>
      </c>
      <c r="I284" s="1">
        <f t="shared" si="37"/>
        <v>0</v>
      </c>
      <c r="J284" s="1">
        <f t="shared" si="38"/>
        <v>29007.494265836776</v>
      </c>
      <c r="K284" s="6">
        <f t="shared" si="39"/>
        <v>867.84153300000014</v>
      </c>
      <c r="L284" s="1">
        <f t="shared" si="40"/>
        <v>29875.335798836775</v>
      </c>
      <c r="M284" s="1">
        <f t="shared" si="44"/>
        <v>29875.335798836775</v>
      </c>
      <c r="N284" s="5">
        <f t="shared" si="41"/>
        <v>0</v>
      </c>
      <c r="O284" s="5">
        <f t="shared" si="42"/>
        <v>29007.494265836776</v>
      </c>
      <c r="P284" s="5">
        <f t="shared" si="43"/>
        <v>867.84153300000014</v>
      </c>
    </row>
    <row r="285" spans="1:16">
      <c r="A285" t="s">
        <v>2816</v>
      </c>
      <c r="B285" t="s">
        <v>2817</v>
      </c>
      <c r="C285" t="s">
        <v>68</v>
      </c>
      <c r="D285" s="12" t="s">
        <v>1070</v>
      </c>
      <c r="E285" s="1">
        <f>VLOOKUP(A285,'ADM Data'!$A$2:$T$357,18,FALSE)</f>
        <v>0</v>
      </c>
      <c r="F285" s="1">
        <f>VLOOKUP(A285,'ADM Data'!$A$2:$T$357,19,FALSE)</f>
        <v>0</v>
      </c>
      <c r="G285" s="1">
        <f>VLOOKUP(A285,'ADM Data'!$A$2:$T$357,20,FALSE)</f>
        <v>0</v>
      </c>
      <c r="H285" s="1">
        <f t="shared" si="36"/>
        <v>0</v>
      </c>
      <c r="I285" s="1">
        <f t="shared" si="37"/>
        <v>0</v>
      </c>
      <c r="J285" s="1">
        <f t="shared" si="38"/>
        <v>0</v>
      </c>
      <c r="K285" s="6">
        <f t="shared" si="39"/>
        <v>0</v>
      </c>
      <c r="L285" s="1">
        <f t="shared" si="40"/>
        <v>0</v>
      </c>
      <c r="M285" s="1">
        <f t="shared" si="44"/>
        <v>0</v>
      </c>
      <c r="N285" s="5">
        <f t="shared" si="41"/>
        <v>0</v>
      </c>
      <c r="O285" s="5">
        <f t="shared" si="42"/>
        <v>0</v>
      </c>
      <c r="P285" s="5">
        <f t="shared" si="43"/>
        <v>0</v>
      </c>
    </row>
    <row r="286" spans="1:16">
      <c r="A286" t="s">
        <v>2818</v>
      </c>
      <c r="B286" t="s">
        <v>2819</v>
      </c>
      <c r="C286" t="s">
        <v>80</v>
      </c>
      <c r="D286" s="12" t="s">
        <v>1070</v>
      </c>
      <c r="E286" s="1">
        <f>VLOOKUP(A286,'ADM Data'!$A$2:$T$357,18,FALSE)</f>
        <v>0</v>
      </c>
      <c r="F286" s="1">
        <f>VLOOKUP(A286,'ADM Data'!$A$2:$T$357,19,FALSE)</f>
        <v>0</v>
      </c>
      <c r="G286" s="1">
        <f>VLOOKUP(A286,'ADM Data'!$A$2:$T$357,20,FALSE)</f>
        <v>0</v>
      </c>
      <c r="H286" s="1">
        <f t="shared" si="36"/>
        <v>0</v>
      </c>
      <c r="I286" s="1">
        <f t="shared" si="37"/>
        <v>0</v>
      </c>
      <c r="J286" s="1">
        <f t="shared" si="38"/>
        <v>0</v>
      </c>
      <c r="K286" s="6">
        <f t="shared" si="39"/>
        <v>0</v>
      </c>
      <c r="L286" s="1">
        <f t="shared" si="40"/>
        <v>0</v>
      </c>
      <c r="M286" s="1">
        <f t="shared" si="44"/>
        <v>0</v>
      </c>
      <c r="N286" s="5">
        <f t="shared" si="41"/>
        <v>0</v>
      </c>
      <c r="O286" s="5">
        <f t="shared" si="42"/>
        <v>0</v>
      </c>
      <c r="P286" s="5">
        <f t="shared" si="43"/>
        <v>0</v>
      </c>
    </row>
    <row r="287" spans="1:16">
      <c r="A287" t="s">
        <v>2820</v>
      </c>
      <c r="B287" t="s">
        <v>2821</v>
      </c>
      <c r="C287" t="s">
        <v>93</v>
      </c>
      <c r="D287" s="12" t="s">
        <v>1070</v>
      </c>
      <c r="E287" s="1">
        <f>VLOOKUP(A287,'ADM Data'!$A$2:$T$357,18,FALSE)</f>
        <v>2.2405059999999999</v>
      </c>
      <c r="F287" s="1">
        <f>VLOOKUP(A287,'ADM Data'!$A$2:$T$357,19,FALSE)</f>
        <v>2</v>
      </c>
      <c r="G287" s="1">
        <f>VLOOKUP(A287,'ADM Data'!$A$2:$T$357,20,FALSE)</f>
        <v>0</v>
      </c>
      <c r="H287" s="1">
        <f t="shared" si="36"/>
        <v>4.2405059999999999</v>
      </c>
      <c r="I287" s="1">
        <f t="shared" si="37"/>
        <v>3885.1152481404642</v>
      </c>
      <c r="J287" s="1">
        <f t="shared" si="38"/>
        <v>2599.4037940000003</v>
      </c>
      <c r="K287" s="6">
        <f t="shared" si="39"/>
        <v>0</v>
      </c>
      <c r="L287" s="1">
        <f t="shared" si="40"/>
        <v>6484.5190421404641</v>
      </c>
      <c r="M287" s="1">
        <f t="shared" si="44"/>
        <v>6484.5190421404641</v>
      </c>
      <c r="N287" s="5">
        <f t="shared" si="41"/>
        <v>3885.1152481404642</v>
      </c>
      <c r="O287" s="5">
        <f t="shared" si="42"/>
        <v>2599.4037940000003</v>
      </c>
      <c r="P287" s="5">
        <f t="shared" si="43"/>
        <v>0</v>
      </c>
    </row>
    <row r="288" spans="1:16">
      <c r="A288" t="s">
        <v>628</v>
      </c>
      <c r="B288" t="s">
        <v>1990</v>
      </c>
      <c r="C288" t="s">
        <v>193</v>
      </c>
      <c r="D288" s="12" t="s">
        <v>1070</v>
      </c>
      <c r="E288" s="1">
        <f>VLOOKUP(A288,'ADM Data'!$A$2:$T$357,18,FALSE)</f>
        <v>0</v>
      </c>
      <c r="F288" s="1">
        <f>VLOOKUP(A288,'ADM Data'!$A$2:$T$357,19,FALSE)</f>
        <v>0</v>
      </c>
      <c r="G288" s="1">
        <f>VLOOKUP(A288,'ADM Data'!$A$2:$T$357,20,FALSE)</f>
        <v>0</v>
      </c>
      <c r="H288" s="1">
        <f t="shared" si="36"/>
        <v>0</v>
      </c>
      <c r="I288" s="1">
        <f t="shared" si="37"/>
        <v>0</v>
      </c>
      <c r="J288" s="1">
        <f t="shared" si="38"/>
        <v>0</v>
      </c>
      <c r="K288" s="6">
        <f t="shared" si="39"/>
        <v>0</v>
      </c>
      <c r="L288" s="1">
        <f t="shared" si="40"/>
        <v>0</v>
      </c>
      <c r="M288" s="1">
        <f t="shared" si="44"/>
        <v>0</v>
      </c>
      <c r="N288" s="5">
        <f t="shared" si="41"/>
        <v>0</v>
      </c>
      <c r="O288" s="5">
        <f t="shared" si="42"/>
        <v>0</v>
      </c>
      <c r="P288" s="5">
        <f t="shared" si="43"/>
        <v>0</v>
      </c>
    </row>
    <row r="289" spans="1:16">
      <c r="A289" t="s">
        <v>630</v>
      </c>
      <c r="B289" t="s">
        <v>1991</v>
      </c>
      <c r="C289" t="s">
        <v>324</v>
      </c>
      <c r="D289" s="12" t="s">
        <v>1070</v>
      </c>
      <c r="E289" s="1">
        <f>VLOOKUP(A289,'ADM Data'!$A$2:$T$357,18,FALSE)</f>
        <v>0</v>
      </c>
      <c r="F289" s="1">
        <f>VLOOKUP(A289,'ADM Data'!$A$2:$T$357,19,FALSE)</f>
        <v>0</v>
      </c>
      <c r="G289" s="1">
        <f>VLOOKUP(A289,'ADM Data'!$A$2:$T$357,20,FALSE)</f>
        <v>0</v>
      </c>
      <c r="H289" s="1">
        <f t="shared" si="36"/>
        <v>0</v>
      </c>
      <c r="I289" s="1">
        <f t="shared" si="37"/>
        <v>0</v>
      </c>
      <c r="J289" s="1">
        <f t="shared" si="38"/>
        <v>0</v>
      </c>
      <c r="K289" s="6">
        <f t="shared" si="39"/>
        <v>0</v>
      </c>
      <c r="L289" s="1">
        <f t="shared" si="40"/>
        <v>0</v>
      </c>
      <c r="M289" s="1">
        <f t="shared" si="44"/>
        <v>0</v>
      </c>
      <c r="N289" s="5">
        <f t="shared" si="41"/>
        <v>0</v>
      </c>
      <c r="O289" s="5">
        <f t="shared" si="42"/>
        <v>0</v>
      </c>
      <c r="P289" s="5">
        <f t="shared" si="43"/>
        <v>0</v>
      </c>
    </row>
    <row r="290" spans="1:16">
      <c r="A290" t="s">
        <v>632</v>
      </c>
      <c r="B290" t="s">
        <v>1992</v>
      </c>
      <c r="C290" t="s">
        <v>98</v>
      </c>
      <c r="D290" s="12" t="s">
        <v>1070</v>
      </c>
      <c r="E290" s="1">
        <f>VLOOKUP(A290,'ADM Data'!$A$2:$T$357,18,FALSE)</f>
        <v>0</v>
      </c>
      <c r="F290" s="1">
        <f>VLOOKUP(A290,'ADM Data'!$A$2:$T$357,19,FALSE)</f>
        <v>0</v>
      </c>
      <c r="G290" s="1">
        <f>VLOOKUP(A290,'ADM Data'!$A$2:$T$357,20,FALSE)</f>
        <v>0</v>
      </c>
      <c r="H290" s="1">
        <f t="shared" si="36"/>
        <v>0</v>
      </c>
      <c r="I290" s="1">
        <f t="shared" si="37"/>
        <v>0</v>
      </c>
      <c r="J290" s="1">
        <f t="shared" si="38"/>
        <v>0</v>
      </c>
      <c r="K290" s="6">
        <f t="shared" si="39"/>
        <v>0</v>
      </c>
      <c r="L290" s="1">
        <f t="shared" si="40"/>
        <v>0</v>
      </c>
      <c r="M290" s="1">
        <f t="shared" si="44"/>
        <v>0</v>
      </c>
      <c r="N290" s="5">
        <f t="shared" si="41"/>
        <v>0</v>
      </c>
      <c r="O290" s="5">
        <f t="shared" si="42"/>
        <v>0</v>
      </c>
      <c r="P290" s="5">
        <f t="shared" si="43"/>
        <v>0</v>
      </c>
    </row>
    <row r="291" spans="1:16">
      <c r="A291" t="s">
        <v>634</v>
      </c>
      <c r="B291" t="s">
        <v>635</v>
      </c>
      <c r="C291" t="s">
        <v>140</v>
      </c>
      <c r="D291" s="12" t="s">
        <v>1070</v>
      </c>
      <c r="E291" s="1">
        <f>VLOOKUP(A291,'ADM Data'!$A$2:$T$357,18,FALSE)</f>
        <v>0</v>
      </c>
      <c r="F291" s="1">
        <f>VLOOKUP(A291,'ADM Data'!$A$2:$T$357,19,FALSE)</f>
        <v>1</v>
      </c>
      <c r="G291" s="1">
        <f>VLOOKUP(A291,'ADM Data'!$A$2:$T$357,20,FALSE)</f>
        <v>0</v>
      </c>
      <c r="H291" s="1">
        <f t="shared" si="36"/>
        <v>1</v>
      </c>
      <c r="I291" s="1">
        <f t="shared" si="37"/>
        <v>0</v>
      </c>
      <c r="J291" s="1">
        <f t="shared" si="38"/>
        <v>1299.7018970000001</v>
      </c>
      <c r="K291" s="6">
        <f t="shared" si="39"/>
        <v>0</v>
      </c>
      <c r="L291" s="1">
        <f t="shared" si="40"/>
        <v>1299.7018970000001</v>
      </c>
      <c r="M291" s="1">
        <f t="shared" si="44"/>
        <v>1299.7018970000001</v>
      </c>
      <c r="N291" s="5">
        <f t="shared" si="41"/>
        <v>0</v>
      </c>
      <c r="O291" s="5">
        <f t="shared" si="42"/>
        <v>1299.7018970000001</v>
      </c>
      <c r="P291" s="5">
        <f t="shared" si="43"/>
        <v>0</v>
      </c>
    </row>
    <row r="292" spans="1:16">
      <c r="A292" t="s">
        <v>636</v>
      </c>
      <c r="B292" t="s">
        <v>637</v>
      </c>
      <c r="C292" t="s">
        <v>193</v>
      </c>
      <c r="D292" s="12" t="s">
        <v>1070</v>
      </c>
      <c r="E292" s="1">
        <f>VLOOKUP(A292,'ADM Data'!$A$2:$T$357,18,FALSE)</f>
        <v>2.6371500000000001</v>
      </c>
      <c r="F292" s="1">
        <f>VLOOKUP(A292,'ADM Data'!$A$2:$T$357,19,FALSE)</f>
        <v>26.970876000000001</v>
      </c>
      <c r="G292" s="1">
        <f>VLOOKUP(A292,'ADM Data'!$A$2:$T$357,20,FALSE)</f>
        <v>0</v>
      </c>
      <c r="H292" s="1">
        <f t="shared" si="36"/>
        <v>29.608026000000002</v>
      </c>
      <c r="I292" s="1">
        <f t="shared" si="37"/>
        <v>4572.9097251396006</v>
      </c>
      <c r="J292" s="1">
        <f t="shared" si="38"/>
        <v>35054.098700951778</v>
      </c>
      <c r="K292" s="6">
        <f t="shared" si="39"/>
        <v>0</v>
      </c>
      <c r="L292" s="1">
        <f t="shared" si="40"/>
        <v>39627.008426091379</v>
      </c>
      <c r="M292" s="1">
        <f t="shared" si="44"/>
        <v>39627.008426091379</v>
      </c>
      <c r="N292" s="5">
        <f t="shared" si="41"/>
        <v>4572.9097251396006</v>
      </c>
      <c r="O292" s="5">
        <f t="shared" si="42"/>
        <v>35054.098700951778</v>
      </c>
      <c r="P292" s="5">
        <f t="shared" si="43"/>
        <v>0</v>
      </c>
    </row>
    <row r="293" spans="1:16">
      <c r="A293" t="s">
        <v>638</v>
      </c>
      <c r="B293" t="s">
        <v>639</v>
      </c>
      <c r="C293" t="s">
        <v>72</v>
      </c>
      <c r="D293" s="12" t="s">
        <v>1070</v>
      </c>
      <c r="E293" s="1">
        <f>VLOOKUP(A293,'ADM Data'!$A$2:$T$357,18,FALSE)</f>
        <v>0</v>
      </c>
      <c r="F293" s="1">
        <f>VLOOKUP(A293,'ADM Data'!$A$2:$T$357,19,FALSE)</f>
        <v>0</v>
      </c>
      <c r="G293" s="1">
        <f>VLOOKUP(A293,'ADM Data'!$A$2:$T$357,20,FALSE)</f>
        <v>0</v>
      </c>
      <c r="H293" s="1">
        <f t="shared" si="36"/>
        <v>0</v>
      </c>
      <c r="I293" s="1">
        <f t="shared" si="37"/>
        <v>0</v>
      </c>
      <c r="J293" s="1">
        <f t="shared" si="38"/>
        <v>0</v>
      </c>
      <c r="K293" s="6">
        <f t="shared" si="39"/>
        <v>0</v>
      </c>
      <c r="L293" s="1">
        <f t="shared" si="40"/>
        <v>0</v>
      </c>
      <c r="M293" s="1">
        <f t="shared" si="44"/>
        <v>0</v>
      </c>
      <c r="N293" s="5">
        <f t="shared" si="41"/>
        <v>0</v>
      </c>
      <c r="O293" s="5">
        <f t="shared" si="42"/>
        <v>0</v>
      </c>
      <c r="P293" s="5">
        <f t="shared" si="43"/>
        <v>0</v>
      </c>
    </row>
    <row r="294" spans="1:16">
      <c r="A294" t="s">
        <v>640</v>
      </c>
      <c r="B294" t="s">
        <v>1993</v>
      </c>
      <c r="C294" t="s">
        <v>125</v>
      </c>
      <c r="D294" s="12" t="s">
        <v>1070</v>
      </c>
      <c r="E294" s="1">
        <f>VLOOKUP(A294,'ADM Data'!$A$2:$T$357,18,FALSE)</f>
        <v>0</v>
      </c>
      <c r="F294" s="1">
        <f>VLOOKUP(A294,'ADM Data'!$A$2:$T$357,19,FALSE)</f>
        <v>3</v>
      </c>
      <c r="G294" s="1">
        <f>VLOOKUP(A294,'ADM Data'!$A$2:$T$357,20,FALSE)</f>
        <v>0</v>
      </c>
      <c r="H294" s="1">
        <f t="shared" si="36"/>
        <v>3</v>
      </c>
      <c r="I294" s="1">
        <f t="shared" si="37"/>
        <v>0</v>
      </c>
      <c r="J294" s="1">
        <f t="shared" si="38"/>
        <v>3899.1056910000007</v>
      </c>
      <c r="K294" s="6">
        <f t="shared" si="39"/>
        <v>0</v>
      </c>
      <c r="L294" s="1">
        <f t="shared" si="40"/>
        <v>3899.1056910000007</v>
      </c>
      <c r="M294" s="1">
        <f t="shared" si="44"/>
        <v>3899.1056910000007</v>
      </c>
      <c r="N294" s="5">
        <f t="shared" si="41"/>
        <v>0</v>
      </c>
      <c r="O294" s="5">
        <f t="shared" si="42"/>
        <v>3899.1056910000007</v>
      </c>
      <c r="P294" s="5">
        <f t="shared" si="43"/>
        <v>0</v>
      </c>
    </row>
    <row r="295" spans="1:16">
      <c r="A295" t="s">
        <v>642</v>
      </c>
      <c r="B295" t="s">
        <v>1994</v>
      </c>
      <c r="C295" t="s">
        <v>125</v>
      </c>
      <c r="D295" s="12" t="s">
        <v>1070</v>
      </c>
      <c r="E295" s="1">
        <f>VLOOKUP(A295,'ADM Data'!$A$2:$T$357,18,FALSE)</f>
        <v>0</v>
      </c>
      <c r="F295" s="1">
        <f>VLOOKUP(A295,'ADM Data'!$A$2:$T$357,19,FALSE)</f>
        <v>2</v>
      </c>
      <c r="G295" s="1">
        <f>VLOOKUP(A295,'ADM Data'!$A$2:$T$357,20,FALSE)</f>
        <v>0</v>
      </c>
      <c r="H295" s="1">
        <f t="shared" si="36"/>
        <v>2</v>
      </c>
      <c r="I295" s="1">
        <f t="shared" si="37"/>
        <v>0</v>
      </c>
      <c r="J295" s="1">
        <f t="shared" si="38"/>
        <v>2599.4037940000003</v>
      </c>
      <c r="K295" s="6">
        <f t="shared" si="39"/>
        <v>0</v>
      </c>
      <c r="L295" s="1">
        <f t="shared" si="40"/>
        <v>2599.4037940000003</v>
      </c>
      <c r="M295" s="1">
        <f t="shared" si="44"/>
        <v>2599.4037940000003</v>
      </c>
      <c r="N295" s="5">
        <f t="shared" si="41"/>
        <v>0</v>
      </c>
      <c r="O295" s="5">
        <f t="shared" si="42"/>
        <v>2599.4037940000003</v>
      </c>
      <c r="P295" s="5">
        <f t="shared" si="43"/>
        <v>0</v>
      </c>
    </row>
    <row r="296" spans="1:16">
      <c r="A296" t="s">
        <v>644</v>
      </c>
      <c r="B296" t="s">
        <v>1995</v>
      </c>
      <c r="C296" t="s">
        <v>93</v>
      </c>
      <c r="D296" s="12" t="s">
        <v>1070</v>
      </c>
      <c r="E296" s="1">
        <f>VLOOKUP(A296,'ADM Data'!$A$2:$T$357,18,FALSE)</f>
        <v>18.533548</v>
      </c>
      <c r="F296" s="1">
        <f>VLOOKUP(A296,'ADM Data'!$A$2:$T$357,19,FALSE)</f>
        <v>4.063898</v>
      </c>
      <c r="G296" s="1">
        <f>VLOOKUP(A296,'ADM Data'!$A$2:$T$357,20,FALSE)</f>
        <v>0</v>
      </c>
      <c r="H296" s="1">
        <f t="shared" si="36"/>
        <v>22.597445999999998</v>
      </c>
      <c r="I296" s="1">
        <f t="shared" si="37"/>
        <v>32137.816161591716</v>
      </c>
      <c r="J296" s="1">
        <f t="shared" si="38"/>
        <v>5281.8559398145071</v>
      </c>
      <c r="K296" s="6">
        <f t="shared" si="39"/>
        <v>0</v>
      </c>
      <c r="L296" s="1">
        <f t="shared" si="40"/>
        <v>37419.67210140622</v>
      </c>
      <c r="M296" s="1">
        <f t="shared" si="44"/>
        <v>37419.67210140622</v>
      </c>
      <c r="N296" s="5">
        <f t="shared" si="41"/>
        <v>32137.816161591716</v>
      </c>
      <c r="O296" s="5">
        <f t="shared" si="42"/>
        <v>5281.8559398145071</v>
      </c>
      <c r="P296" s="5">
        <f t="shared" si="43"/>
        <v>0</v>
      </c>
    </row>
    <row r="297" spans="1:16">
      <c r="A297" t="s">
        <v>646</v>
      </c>
      <c r="B297" t="s">
        <v>1996</v>
      </c>
      <c r="C297" t="s">
        <v>80</v>
      </c>
      <c r="D297" s="12" t="s">
        <v>1070</v>
      </c>
      <c r="E297" s="1">
        <f>VLOOKUP(A297,'ADM Data'!$A$2:$T$357,18,FALSE)</f>
        <v>0</v>
      </c>
      <c r="F297" s="1">
        <f>VLOOKUP(A297,'ADM Data'!$A$2:$T$357,19,FALSE)</f>
        <v>6.0301200000000001</v>
      </c>
      <c r="G297" s="1">
        <f>VLOOKUP(A297,'ADM Data'!$A$2:$T$357,20,FALSE)</f>
        <v>1</v>
      </c>
      <c r="H297" s="1">
        <f t="shared" si="36"/>
        <v>7.0301200000000001</v>
      </c>
      <c r="I297" s="1">
        <f t="shared" si="37"/>
        <v>0</v>
      </c>
      <c r="J297" s="1">
        <f t="shared" si="38"/>
        <v>7837.3584031376413</v>
      </c>
      <c r="K297" s="6">
        <f t="shared" si="39"/>
        <v>867.84153300000014</v>
      </c>
      <c r="L297" s="1">
        <f t="shared" si="40"/>
        <v>8705.199936137642</v>
      </c>
      <c r="M297" s="1">
        <f t="shared" si="44"/>
        <v>8705.199936137642</v>
      </c>
      <c r="N297" s="5">
        <f t="shared" si="41"/>
        <v>0</v>
      </c>
      <c r="O297" s="5">
        <f t="shared" si="42"/>
        <v>7837.3584031376413</v>
      </c>
      <c r="P297" s="5">
        <f t="shared" si="43"/>
        <v>867.84153300000014</v>
      </c>
    </row>
    <row r="298" spans="1:16">
      <c r="A298" t="s">
        <v>648</v>
      </c>
      <c r="B298" t="s">
        <v>649</v>
      </c>
      <c r="C298" t="s">
        <v>80</v>
      </c>
      <c r="D298" s="12" t="s">
        <v>1070</v>
      </c>
      <c r="E298" s="1">
        <f>VLOOKUP(A298,'ADM Data'!$A$2:$T$357,18,FALSE)</f>
        <v>0</v>
      </c>
      <c r="F298" s="1">
        <f>VLOOKUP(A298,'ADM Data'!$A$2:$T$357,19,FALSE)</f>
        <v>5</v>
      </c>
      <c r="G298" s="1">
        <f>VLOOKUP(A298,'ADM Data'!$A$2:$T$357,20,FALSE)</f>
        <v>0</v>
      </c>
      <c r="H298" s="1">
        <f t="shared" si="36"/>
        <v>5</v>
      </c>
      <c r="I298" s="1">
        <f t="shared" si="37"/>
        <v>0</v>
      </c>
      <c r="J298" s="1">
        <f t="shared" si="38"/>
        <v>6498.5094850000005</v>
      </c>
      <c r="K298" s="6">
        <f t="shared" si="39"/>
        <v>0</v>
      </c>
      <c r="L298" s="1">
        <f t="shared" si="40"/>
        <v>6498.5094850000005</v>
      </c>
      <c r="M298" s="1">
        <f t="shared" si="44"/>
        <v>6498.5094850000005</v>
      </c>
      <c r="N298" s="5">
        <f t="shared" si="41"/>
        <v>0</v>
      </c>
      <c r="O298" s="5">
        <f t="shared" si="42"/>
        <v>6498.5094850000005</v>
      </c>
      <c r="P298" s="5">
        <f t="shared" si="43"/>
        <v>0</v>
      </c>
    </row>
    <row r="299" spans="1:16">
      <c r="A299" t="s">
        <v>650</v>
      </c>
      <c r="B299" t="s">
        <v>1997</v>
      </c>
      <c r="C299" t="s">
        <v>80</v>
      </c>
      <c r="D299" s="12" t="s">
        <v>1070</v>
      </c>
      <c r="E299" s="1">
        <f>VLOOKUP(A299,'ADM Data'!$A$2:$T$357,18,FALSE)</f>
        <v>1</v>
      </c>
      <c r="F299" s="1">
        <f>VLOOKUP(A299,'ADM Data'!$A$2:$T$357,19,FALSE)</f>
        <v>101.174216</v>
      </c>
      <c r="G299" s="1">
        <f>VLOOKUP(A299,'ADM Data'!$A$2:$T$357,20,FALSE)</f>
        <v>22.825299999999999</v>
      </c>
      <c r="H299" s="1">
        <f t="shared" si="36"/>
        <v>124.999516</v>
      </c>
      <c r="I299" s="1">
        <f t="shared" si="37"/>
        <v>1734.034744</v>
      </c>
      <c r="J299" s="1">
        <f t="shared" si="38"/>
        <v>131496.32046268776</v>
      </c>
      <c r="K299" s="6">
        <f t="shared" si="39"/>
        <v>19808.743343184899</v>
      </c>
      <c r="L299" s="1">
        <f t="shared" si="40"/>
        <v>153039.09854987267</v>
      </c>
      <c r="M299" s="1">
        <f t="shared" si="44"/>
        <v>153039.09854987267</v>
      </c>
      <c r="N299" s="5">
        <f t="shared" si="41"/>
        <v>1734.034744</v>
      </c>
      <c r="O299" s="5">
        <f t="shared" si="42"/>
        <v>131496.32046268776</v>
      </c>
      <c r="P299" s="5">
        <f t="shared" si="43"/>
        <v>19808.743343184899</v>
      </c>
    </row>
    <row r="300" spans="1:16">
      <c r="A300" t="s">
        <v>654</v>
      </c>
      <c r="B300" t="s">
        <v>1998</v>
      </c>
      <c r="C300" t="s">
        <v>80</v>
      </c>
      <c r="D300" s="12" t="s">
        <v>1070</v>
      </c>
      <c r="E300" s="1">
        <f>VLOOKUP(A300,'ADM Data'!$A$2:$T$357,18,FALSE)</f>
        <v>0</v>
      </c>
      <c r="F300" s="1">
        <f>VLOOKUP(A300,'ADM Data'!$A$2:$T$357,19,FALSE)</f>
        <v>1</v>
      </c>
      <c r="G300" s="1">
        <f>VLOOKUP(A300,'ADM Data'!$A$2:$T$357,20,FALSE)</f>
        <v>0</v>
      </c>
      <c r="H300" s="1">
        <f t="shared" si="36"/>
        <v>1</v>
      </c>
      <c r="I300" s="1">
        <f t="shared" si="37"/>
        <v>0</v>
      </c>
      <c r="J300" s="1">
        <f t="shared" si="38"/>
        <v>1299.7018970000001</v>
      </c>
      <c r="K300" s="6">
        <f t="shared" si="39"/>
        <v>0</v>
      </c>
      <c r="L300" s="1">
        <f t="shared" si="40"/>
        <v>1299.7018970000001</v>
      </c>
      <c r="M300" s="1">
        <f t="shared" si="44"/>
        <v>1299.7018970000001</v>
      </c>
      <c r="N300" s="5">
        <f t="shared" si="41"/>
        <v>0</v>
      </c>
      <c r="O300" s="5">
        <f t="shared" si="42"/>
        <v>1299.7018970000001</v>
      </c>
      <c r="P300" s="5">
        <f t="shared" si="43"/>
        <v>0</v>
      </c>
    </row>
    <row r="301" spans="1:16">
      <c r="A301" t="s">
        <v>656</v>
      </c>
      <c r="B301" t="s">
        <v>1999</v>
      </c>
      <c r="C301" t="s">
        <v>101</v>
      </c>
      <c r="D301" s="12" t="s">
        <v>1070</v>
      </c>
      <c r="E301" s="1">
        <f>VLOOKUP(A301,'ADM Data'!$A$2:$T$357,18,FALSE)</f>
        <v>0</v>
      </c>
      <c r="F301" s="1">
        <f>VLOOKUP(A301,'ADM Data'!$A$2:$T$357,19,FALSE)</f>
        <v>0</v>
      </c>
      <c r="G301" s="1">
        <f>VLOOKUP(A301,'ADM Data'!$A$2:$T$357,20,FALSE)</f>
        <v>0</v>
      </c>
      <c r="H301" s="1">
        <f t="shared" si="36"/>
        <v>0</v>
      </c>
      <c r="I301" s="1">
        <f t="shared" si="37"/>
        <v>0</v>
      </c>
      <c r="J301" s="1">
        <f t="shared" si="38"/>
        <v>0</v>
      </c>
      <c r="K301" s="6">
        <f t="shared" si="39"/>
        <v>0</v>
      </c>
      <c r="L301" s="1">
        <f t="shared" si="40"/>
        <v>0</v>
      </c>
      <c r="M301" s="1">
        <f t="shared" si="44"/>
        <v>0</v>
      </c>
      <c r="N301" s="5">
        <f t="shared" si="41"/>
        <v>0</v>
      </c>
      <c r="O301" s="5">
        <f t="shared" si="42"/>
        <v>0</v>
      </c>
      <c r="P301" s="5">
        <f t="shared" si="43"/>
        <v>0</v>
      </c>
    </row>
    <row r="302" spans="1:16">
      <c r="A302" t="s">
        <v>658</v>
      </c>
      <c r="B302" t="s">
        <v>2000</v>
      </c>
      <c r="C302" t="s">
        <v>125</v>
      </c>
      <c r="D302" s="12" t="s">
        <v>1070</v>
      </c>
      <c r="E302" s="1">
        <f>VLOOKUP(A302,'ADM Data'!$A$2:$T$357,18,FALSE)</f>
        <v>0</v>
      </c>
      <c r="F302" s="1">
        <f>VLOOKUP(A302,'ADM Data'!$A$2:$T$357,19,FALSE)</f>
        <v>2</v>
      </c>
      <c r="G302" s="1">
        <f>VLOOKUP(A302,'ADM Data'!$A$2:$T$357,20,FALSE)</f>
        <v>0</v>
      </c>
      <c r="H302" s="1">
        <f t="shared" si="36"/>
        <v>2</v>
      </c>
      <c r="I302" s="1">
        <f t="shared" si="37"/>
        <v>0</v>
      </c>
      <c r="J302" s="1">
        <f t="shared" si="38"/>
        <v>2599.4037940000003</v>
      </c>
      <c r="K302" s="6">
        <f t="shared" si="39"/>
        <v>0</v>
      </c>
      <c r="L302" s="1">
        <f t="shared" si="40"/>
        <v>2599.4037940000003</v>
      </c>
      <c r="M302" s="1">
        <f t="shared" si="44"/>
        <v>2599.4037940000003</v>
      </c>
      <c r="N302" s="5">
        <f t="shared" si="41"/>
        <v>0</v>
      </c>
      <c r="O302" s="5">
        <f t="shared" si="42"/>
        <v>2599.4037940000003</v>
      </c>
      <c r="P302" s="5">
        <f t="shared" si="43"/>
        <v>0</v>
      </c>
    </row>
    <row r="303" spans="1:16">
      <c r="A303" t="s">
        <v>660</v>
      </c>
      <c r="B303" t="s">
        <v>661</v>
      </c>
      <c r="C303" t="s">
        <v>75</v>
      </c>
      <c r="D303" s="12" t="s">
        <v>1070</v>
      </c>
      <c r="E303" s="1">
        <f>VLOOKUP(A303,'ADM Data'!$A$2:$T$357,18,FALSE)</f>
        <v>10.017543999999999</v>
      </c>
      <c r="F303" s="1">
        <f>VLOOKUP(A303,'ADM Data'!$A$2:$T$357,19,FALSE)</f>
        <v>6</v>
      </c>
      <c r="G303" s="1">
        <f>VLOOKUP(A303,'ADM Data'!$A$2:$T$357,20,FALSE)</f>
        <v>1</v>
      </c>
      <c r="H303" s="1">
        <f t="shared" si="36"/>
        <v>17.017544000000001</v>
      </c>
      <c r="I303" s="1">
        <f t="shared" si="37"/>
        <v>17370.769345548739</v>
      </c>
      <c r="J303" s="1">
        <f t="shared" si="38"/>
        <v>7798.2113820000013</v>
      </c>
      <c r="K303" s="6">
        <f t="shared" si="39"/>
        <v>867.84153300000014</v>
      </c>
      <c r="L303" s="1">
        <f t="shared" si="40"/>
        <v>26036.822260548739</v>
      </c>
      <c r="M303" s="1">
        <f t="shared" si="44"/>
        <v>26036.822260548739</v>
      </c>
      <c r="N303" s="5">
        <f t="shared" si="41"/>
        <v>17370.769345548739</v>
      </c>
      <c r="O303" s="5">
        <f t="shared" si="42"/>
        <v>7798.2113820000013</v>
      </c>
      <c r="P303" s="5">
        <f t="shared" si="43"/>
        <v>867.84153300000014</v>
      </c>
    </row>
    <row r="304" spans="1:16">
      <c r="A304" t="s">
        <v>662</v>
      </c>
      <c r="B304" t="s">
        <v>663</v>
      </c>
      <c r="C304" t="s">
        <v>72</v>
      </c>
      <c r="D304" s="12" t="s">
        <v>1070</v>
      </c>
      <c r="E304" s="1">
        <f>VLOOKUP(A304,'ADM Data'!$A$2:$T$357,18,FALSE)</f>
        <v>1</v>
      </c>
      <c r="F304" s="1">
        <f>VLOOKUP(A304,'ADM Data'!$A$2:$T$357,19,FALSE)</f>
        <v>0</v>
      </c>
      <c r="G304" s="1">
        <f>VLOOKUP(A304,'ADM Data'!$A$2:$T$357,20,FALSE)</f>
        <v>0</v>
      </c>
      <c r="H304" s="1">
        <f t="shared" si="36"/>
        <v>1</v>
      </c>
      <c r="I304" s="1">
        <f t="shared" si="37"/>
        <v>1734.034744</v>
      </c>
      <c r="J304" s="1">
        <f t="shared" si="38"/>
        <v>0</v>
      </c>
      <c r="K304" s="6">
        <f t="shared" si="39"/>
        <v>0</v>
      </c>
      <c r="L304" s="1">
        <f t="shared" si="40"/>
        <v>1734.034744</v>
      </c>
      <c r="M304" s="1">
        <f t="shared" si="44"/>
        <v>1734.034744</v>
      </c>
      <c r="N304" s="5">
        <f t="shared" si="41"/>
        <v>1734.034744</v>
      </c>
      <c r="O304" s="5">
        <f t="shared" si="42"/>
        <v>0</v>
      </c>
      <c r="P304" s="5">
        <f t="shared" si="43"/>
        <v>0</v>
      </c>
    </row>
    <row r="305" spans="1:16">
      <c r="A305" t="s">
        <v>664</v>
      </c>
      <c r="B305" t="s">
        <v>665</v>
      </c>
      <c r="C305" t="s">
        <v>93</v>
      </c>
      <c r="D305" s="12" t="s">
        <v>1070</v>
      </c>
      <c r="E305" s="1">
        <f>VLOOKUP(A305,'ADM Data'!$A$2:$T$357,18,FALSE)</f>
        <v>0</v>
      </c>
      <c r="F305" s="1">
        <f>VLOOKUP(A305,'ADM Data'!$A$2:$T$357,19,FALSE)</f>
        <v>4.9675320000000003</v>
      </c>
      <c r="G305" s="1">
        <f>VLOOKUP(A305,'ADM Data'!$A$2:$T$357,20,FALSE)</f>
        <v>0</v>
      </c>
      <c r="H305" s="1">
        <f t="shared" si="36"/>
        <v>4.9675320000000003</v>
      </c>
      <c r="I305" s="1">
        <f t="shared" si="37"/>
        <v>0</v>
      </c>
      <c r="J305" s="1">
        <f t="shared" si="38"/>
        <v>6456.3107638082056</v>
      </c>
      <c r="K305" s="6">
        <f t="shared" si="39"/>
        <v>0</v>
      </c>
      <c r="L305" s="1">
        <f t="shared" si="40"/>
        <v>6456.3107638082056</v>
      </c>
      <c r="M305" s="1">
        <f t="shared" si="44"/>
        <v>6456.3107638082056</v>
      </c>
      <c r="N305" s="5">
        <f t="shared" si="41"/>
        <v>0</v>
      </c>
      <c r="O305" s="5">
        <f t="shared" si="42"/>
        <v>6456.3107638082056</v>
      </c>
      <c r="P305" s="5">
        <f t="shared" si="43"/>
        <v>0</v>
      </c>
    </row>
    <row r="306" spans="1:16">
      <c r="A306" t="s">
        <v>666</v>
      </c>
      <c r="B306" t="s">
        <v>2001</v>
      </c>
      <c r="C306" t="s">
        <v>93</v>
      </c>
      <c r="D306" s="12" t="s">
        <v>1070</v>
      </c>
      <c r="E306" s="1">
        <f>VLOOKUP(A306,'ADM Data'!$A$2:$T$357,18,FALSE)</f>
        <v>1.9767440000000001</v>
      </c>
      <c r="F306" s="1">
        <f>VLOOKUP(A306,'ADM Data'!$A$2:$T$357,19,FALSE)</f>
        <v>154.599276</v>
      </c>
      <c r="G306" s="1">
        <f>VLOOKUP(A306,'ADM Data'!$A$2:$T$357,20,FALSE)</f>
        <v>60.361575999999999</v>
      </c>
      <c r="H306" s="1">
        <f t="shared" si="36"/>
        <v>216.93759599999998</v>
      </c>
      <c r="I306" s="1">
        <f t="shared" si="37"/>
        <v>3427.7427759935363</v>
      </c>
      <c r="J306" s="1">
        <f t="shared" si="38"/>
        <v>200932.97229202659</v>
      </c>
      <c r="K306" s="6">
        <f t="shared" si="39"/>
        <v>52384.28265013601</v>
      </c>
      <c r="L306" s="1">
        <f t="shared" si="40"/>
        <v>256744.99771815614</v>
      </c>
      <c r="M306" s="1">
        <f t="shared" si="44"/>
        <v>256744.99771815614</v>
      </c>
      <c r="N306" s="5">
        <f t="shared" si="41"/>
        <v>3427.7427759935363</v>
      </c>
      <c r="O306" s="5">
        <f t="shared" si="42"/>
        <v>200932.97229202659</v>
      </c>
      <c r="P306" s="5">
        <f t="shared" si="43"/>
        <v>52384.28265013601</v>
      </c>
    </row>
    <row r="307" spans="1:16">
      <c r="A307" t="s">
        <v>668</v>
      </c>
      <c r="B307" t="s">
        <v>2002</v>
      </c>
      <c r="C307" t="s">
        <v>72</v>
      </c>
      <c r="D307" s="12" t="s">
        <v>1070</v>
      </c>
      <c r="E307" s="1">
        <f>VLOOKUP(A307,'ADM Data'!$A$2:$T$357,18,FALSE)</f>
        <v>0</v>
      </c>
      <c r="F307" s="1">
        <f>VLOOKUP(A307,'ADM Data'!$A$2:$T$357,19,FALSE)</f>
        <v>0</v>
      </c>
      <c r="G307" s="1">
        <f>VLOOKUP(A307,'ADM Data'!$A$2:$T$357,20,FALSE)</f>
        <v>1</v>
      </c>
      <c r="H307" s="1">
        <f t="shared" si="36"/>
        <v>1</v>
      </c>
      <c r="I307" s="1">
        <f t="shared" si="37"/>
        <v>0</v>
      </c>
      <c r="J307" s="1">
        <f t="shared" si="38"/>
        <v>0</v>
      </c>
      <c r="K307" s="6">
        <f t="shared" si="39"/>
        <v>867.84153300000014</v>
      </c>
      <c r="L307" s="1">
        <f t="shared" si="40"/>
        <v>867.84153300000014</v>
      </c>
      <c r="M307" s="1">
        <f t="shared" si="44"/>
        <v>867.84153300000014</v>
      </c>
      <c r="N307" s="5">
        <f t="shared" si="41"/>
        <v>0</v>
      </c>
      <c r="O307" s="5">
        <f t="shared" si="42"/>
        <v>0</v>
      </c>
      <c r="P307" s="5">
        <f t="shared" si="43"/>
        <v>867.84153300000014</v>
      </c>
    </row>
    <row r="308" spans="1:16">
      <c r="A308" t="s">
        <v>670</v>
      </c>
      <c r="B308" t="s">
        <v>671</v>
      </c>
      <c r="C308" t="s">
        <v>111</v>
      </c>
      <c r="D308" s="12" t="s">
        <v>1070</v>
      </c>
      <c r="E308" s="1">
        <f>VLOOKUP(A308,'ADM Data'!$A$2:$T$357,18,FALSE)</f>
        <v>0</v>
      </c>
      <c r="F308" s="1">
        <f>VLOOKUP(A308,'ADM Data'!$A$2:$T$357,19,FALSE)</f>
        <v>0</v>
      </c>
      <c r="G308" s="1">
        <f>VLOOKUP(A308,'ADM Data'!$A$2:$T$357,20,FALSE)</f>
        <v>0</v>
      </c>
      <c r="H308" s="1">
        <f t="shared" si="36"/>
        <v>0</v>
      </c>
      <c r="I308" s="1">
        <f t="shared" si="37"/>
        <v>0</v>
      </c>
      <c r="J308" s="1">
        <f t="shared" si="38"/>
        <v>0</v>
      </c>
      <c r="K308" s="6">
        <f t="shared" si="39"/>
        <v>0</v>
      </c>
      <c r="L308" s="1">
        <f t="shared" si="40"/>
        <v>0</v>
      </c>
      <c r="M308" s="1">
        <f t="shared" si="44"/>
        <v>0</v>
      </c>
      <c r="N308" s="5">
        <f t="shared" si="41"/>
        <v>0</v>
      </c>
      <c r="O308" s="5">
        <f t="shared" si="42"/>
        <v>0</v>
      </c>
      <c r="P308" s="5">
        <f t="shared" si="43"/>
        <v>0</v>
      </c>
    </row>
    <row r="309" spans="1:16">
      <c r="A309" t="s">
        <v>672</v>
      </c>
      <c r="B309" t="s">
        <v>2003</v>
      </c>
      <c r="C309" t="s">
        <v>75</v>
      </c>
      <c r="D309" s="12" t="s">
        <v>1070</v>
      </c>
      <c r="E309" s="1">
        <f>VLOOKUP(A309,'ADM Data'!$A$2:$T$357,18,FALSE)</f>
        <v>1.733706</v>
      </c>
      <c r="F309" s="1">
        <f>VLOOKUP(A309,'ADM Data'!$A$2:$T$357,19,FALSE)</f>
        <v>0.92138699999999996</v>
      </c>
      <c r="G309" s="1">
        <f>VLOOKUP(A309,'ADM Data'!$A$2:$T$357,20,FALSE)</f>
        <v>1</v>
      </c>
      <c r="H309" s="1">
        <f t="shared" si="36"/>
        <v>3.6550929999999999</v>
      </c>
      <c r="I309" s="1">
        <f t="shared" si="37"/>
        <v>3006.3064398812639</v>
      </c>
      <c r="J309" s="1">
        <f t="shared" si="38"/>
        <v>1197.5284317711391</v>
      </c>
      <c r="K309" s="6">
        <f t="shared" si="39"/>
        <v>867.84153300000014</v>
      </c>
      <c r="L309" s="1">
        <f t="shared" si="40"/>
        <v>5071.6764046524031</v>
      </c>
      <c r="M309" s="1">
        <f t="shared" si="44"/>
        <v>5071.6764046524031</v>
      </c>
      <c r="N309" s="5">
        <f t="shared" si="41"/>
        <v>3006.3064398812639</v>
      </c>
      <c r="O309" s="5">
        <f t="shared" si="42"/>
        <v>1197.5284317711391</v>
      </c>
      <c r="P309" s="5">
        <f t="shared" si="43"/>
        <v>867.84153300000014</v>
      </c>
    </row>
    <row r="310" spans="1:16">
      <c r="A310" t="s">
        <v>674</v>
      </c>
      <c r="B310" t="s">
        <v>2004</v>
      </c>
      <c r="C310" t="s">
        <v>75</v>
      </c>
      <c r="D310" s="12" t="s">
        <v>1070</v>
      </c>
      <c r="E310" s="1">
        <f>VLOOKUP(A310,'ADM Data'!$A$2:$T$357,18,FALSE)</f>
        <v>1.374233</v>
      </c>
      <c r="F310" s="1">
        <f>VLOOKUP(A310,'ADM Data'!$A$2:$T$357,19,FALSE)</f>
        <v>22</v>
      </c>
      <c r="G310" s="1">
        <f>VLOOKUP(A310,'ADM Data'!$A$2:$T$357,20,FALSE)</f>
        <v>4</v>
      </c>
      <c r="H310" s="1">
        <f t="shared" si="36"/>
        <v>27.374233</v>
      </c>
      <c r="I310" s="1">
        <f t="shared" si="37"/>
        <v>2382.9677683513523</v>
      </c>
      <c r="J310" s="1">
        <f t="shared" si="38"/>
        <v>28593.441734000004</v>
      </c>
      <c r="K310" s="6">
        <f t="shared" si="39"/>
        <v>3471.3661320000006</v>
      </c>
      <c r="L310" s="1">
        <f t="shared" si="40"/>
        <v>34447.775634351354</v>
      </c>
      <c r="M310" s="1">
        <f t="shared" si="44"/>
        <v>34447.775634351354</v>
      </c>
      <c r="N310" s="5">
        <f t="shared" si="41"/>
        <v>2382.9677683513523</v>
      </c>
      <c r="O310" s="5">
        <f t="shared" si="42"/>
        <v>28593.441734000004</v>
      </c>
      <c r="P310" s="5">
        <f t="shared" si="43"/>
        <v>3471.3661320000006</v>
      </c>
    </row>
    <row r="311" spans="1:16">
      <c r="A311" t="s">
        <v>676</v>
      </c>
      <c r="B311" t="s">
        <v>2005</v>
      </c>
      <c r="C311" t="s">
        <v>98</v>
      </c>
      <c r="D311" s="12" t="s">
        <v>1070</v>
      </c>
      <c r="E311" s="1">
        <f>VLOOKUP(A311,'ADM Data'!$A$2:$T$357,18,FALSE)</f>
        <v>2</v>
      </c>
      <c r="F311" s="1">
        <f>VLOOKUP(A311,'ADM Data'!$A$2:$T$357,19,FALSE)</f>
        <v>4</v>
      </c>
      <c r="G311" s="1">
        <f>VLOOKUP(A311,'ADM Data'!$A$2:$T$357,20,FALSE)</f>
        <v>0</v>
      </c>
      <c r="H311" s="1">
        <f t="shared" si="36"/>
        <v>6</v>
      </c>
      <c r="I311" s="1">
        <f t="shared" si="37"/>
        <v>3468.0694880000001</v>
      </c>
      <c r="J311" s="1">
        <f t="shared" si="38"/>
        <v>5198.8075880000006</v>
      </c>
      <c r="K311" s="6">
        <f t="shared" si="39"/>
        <v>0</v>
      </c>
      <c r="L311" s="1">
        <f t="shared" si="40"/>
        <v>8666.8770760000007</v>
      </c>
      <c r="M311" s="1">
        <f t="shared" si="44"/>
        <v>8666.8770760000007</v>
      </c>
      <c r="N311" s="5">
        <f t="shared" si="41"/>
        <v>3468.0694880000001</v>
      </c>
      <c r="O311" s="5">
        <f t="shared" si="42"/>
        <v>5198.8075880000006</v>
      </c>
      <c r="P311" s="5">
        <f t="shared" si="43"/>
        <v>0</v>
      </c>
    </row>
    <row r="312" spans="1:16">
      <c r="A312" t="s">
        <v>678</v>
      </c>
      <c r="B312" t="s">
        <v>2006</v>
      </c>
      <c r="C312" t="s">
        <v>93</v>
      </c>
      <c r="D312" s="12" t="s">
        <v>1070</v>
      </c>
      <c r="E312" s="1">
        <f>VLOOKUP(A312,'ADM Data'!$A$2:$T$357,18,FALSE)</f>
        <v>14.839286</v>
      </c>
      <c r="F312" s="1">
        <f>VLOOKUP(A312,'ADM Data'!$A$2:$T$357,19,FALSE)</f>
        <v>31</v>
      </c>
      <c r="G312" s="1">
        <f>VLOOKUP(A312,'ADM Data'!$A$2:$T$357,20,FALSE)</f>
        <v>7</v>
      </c>
      <c r="H312" s="1">
        <f t="shared" si="36"/>
        <v>52.839286000000001</v>
      </c>
      <c r="I312" s="1">
        <f t="shared" si="37"/>
        <v>25731.837500152786</v>
      </c>
      <c r="J312" s="1">
        <f t="shared" si="38"/>
        <v>40290.758807000006</v>
      </c>
      <c r="K312" s="6">
        <f t="shared" si="39"/>
        <v>6074.8907310000013</v>
      </c>
      <c r="L312" s="1">
        <f t="shared" si="40"/>
        <v>72097.487038152802</v>
      </c>
      <c r="M312" s="1">
        <f t="shared" si="44"/>
        <v>72097.487038152802</v>
      </c>
      <c r="N312" s="5">
        <f t="shared" si="41"/>
        <v>25731.837500152786</v>
      </c>
      <c r="O312" s="5">
        <f t="shared" si="42"/>
        <v>40290.758807000006</v>
      </c>
      <c r="P312" s="5">
        <f t="shared" si="43"/>
        <v>6074.8907310000013</v>
      </c>
    </row>
    <row r="313" spans="1:16">
      <c r="A313" t="s">
        <v>680</v>
      </c>
      <c r="B313" t="s">
        <v>2007</v>
      </c>
      <c r="C313" t="s">
        <v>98</v>
      </c>
      <c r="D313" s="12" t="s">
        <v>1070</v>
      </c>
      <c r="E313" s="1">
        <f>VLOOKUP(A313,'ADM Data'!$A$2:$T$357,18,FALSE)</f>
        <v>0</v>
      </c>
      <c r="F313" s="1">
        <f>VLOOKUP(A313,'ADM Data'!$A$2:$T$357,19,FALSE)</f>
        <v>0</v>
      </c>
      <c r="G313" s="1">
        <f>VLOOKUP(A313,'ADM Data'!$A$2:$T$357,20,FALSE)</f>
        <v>0</v>
      </c>
      <c r="H313" s="1">
        <f t="shared" si="36"/>
        <v>0</v>
      </c>
      <c r="I313" s="1">
        <f t="shared" si="37"/>
        <v>0</v>
      </c>
      <c r="J313" s="1">
        <f t="shared" si="38"/>
        <v>0</v>
      </c>
      <c r="K313" s="6">
        <f t="shared" si="39"/>
        <v>0</v>
      </c>
      <c r="L313" s="1">
        <f t="shared" si="40"/>
        <v>0</v>
      </c>
      <c r="M313" s="1">
        <f t="shared" si="44"/>
        <v>0</v>
      </c>
      <c r="N313" s="5">
        <f t="shared" si="41"/>
        <v>0</v>
      </c>
      <c r="O313" s="5">
        <f t="shared" si="42"/>
        <v>0</v>
      </c>
      <c r="P313" s="5">
        <f t="shared" si="43"/>
        <v>0</v>
      </c>
    </row>
    <row r="314" spans="1:16">
      <c r="A314" t="s">
        <v>682</v>
      </c>
      <c r="B314" t="s">
        <v>683</v>
      </c>
      <c r="C314" t="s">
        <v>80</v>
      </c>
      <c r="D314" s="12" t="s">
        <v>1070</v>
      </c>
      <c r="E314" s="1">
        <f>VLOOKUP(A314,'ADM Data'!$A$2:$T$357,18,FALSE)</f>
        <v>0</v>
      </c>
      <c r="F314" s="1">
        <f>VLOOKUP(A314,'ADM Data'!$A$2:$T$357,19,FALSE)</f>
        <v>1</v>
      </c>
      <c r="G314" s="1">
        <f>VLOOKUP(A314,'ADM Data'!$A$2:$T$357,20,FALSE)</f>
        <v>0</v>
      </c>
      <c r="H314" s="1">
        <f t="shared" si="36"/>
        <v>1</v>
      </c>
      <c r="I314" s="1">
        <f t="shared" si="37"/>
        <v>0</v>
      </c>
      <c r="J314" s="1">
        <f t="shared" si="38"/>
        <v>1299.7018970000001</v>
      </c>
      <c r="K314" s="6">
        <f t="shared" si="39"/>
        <v>0</v>
      </c>
      <c r="L314" s="1">
        <f t="shared" si="40"/>
        <v>1299.7018970000001</v>
      </c>
      <c r="M314" s="1">
        <f t="shared" si="44"/>
        <v>1299.7018970000001</v>
      </c>
      <c r="N314" s="5">
        <f t="shared" si="41"/>
        <v>0</v>
      </c>
      <c r="O314" s="5">
        <f t="shared" si="42"/>
        <v>1299.7018970000001</v>
      </c>
      <c r="P314" s="5">
        <f t="shared" si="43"/>
        <v>0</v>
      </c>
    </row>
    <row r="315" spans="1:16">
      <c r="A315" t="s">
        <v>684</v>
      </c>
      <c r="B315" t="s">
        <v>2008</v>
      </c>
      <c r="C315" t="s">
        <v>93</v>
      </c>
      <c r="D315" s="12" t="s">
        <v>1070</v>
      </c>
      <c r="E315" s="1">
        <f>VLOOKUP(A315,'ADM Data'!$A$2:$T$357,18,FALSE)</f>
        <v>6</v>
      </c>
      <c r="F315" s="1">
        <f>VLOOKUP(A315,'ADM Data'!$A$2:$T$357,19,FALSE)</f>
        <v>173.318389</v>
      </c>
      <c r="G315" s="1">
        <f>VLOOKUP(A315,'ADM Data'!$A$2:$T$357,20,FALSE)</f>
        <v>36.943978000000001</v>
      </c>
      <c r="H315" s="1">
        <f t="shared" si="36"/>
        <v>216.26236699999998</v>
      </c>
      <c r="I315" s="1">
        <f t="shared" si="37"/>
        <v>10404.208464000001</v>
      </c>
      <c r="J315" s="1">
        <f t="shared" si="38"/>
        <v>225262.23896828396</v>
      </c>
      <c r="K315" s="6">
        <f t="shared" si="39"/>
        <v>32061.518502638279</v>
      </c>
      <c r="L315" s="1">
        <f t="shared" si="40"/>
        <v>267727.96593492222</v>
      </c>
      <c r="M315" s="1">
        <f t="shared" si="44"/>
        <v>267727.96593492222</v>
      </c>
      <c r="N315" s="5">
        <f t="shared" si="41"/>
        <v>10404.208464000001</v>
      </c>
      <c r="O315" s="5">
        <f t="shared" si="42"/>
        <v>225262.23896828396</v>
      </c>
      <c r="P315" s="5">
        <f t="shared" si="43"/>
        <v>32061.518502638279</v>
      </c>
    </row>
    <row r="316" spans="1:16">
      <c r="A316" t="s">
        <v>686</v>
      </c>
      <c r="B316" t="s">
        <v>2009</v>
      </c>
      <c r="C316" t="s">
        <v>75</v>
      </c>
      <c r="D316" s="12" t="s">
        <v>1070</v>
      </c>
      <c r="E316" s="1">
        <f>VLOOKUP(A316,'ADM Data'!$A$2:$T$357,18,FALSE)</f>
        <v>0</v>
      </c>
      <c r="F316" s="1">
        <f>VLOOKUP(A316,'ADM Data'!$A$2:$T$357,19,FALSE)</f>
        <v>6</v>
      </c>
      <c r="G316" s="1">
        <f>VLOOKUP(A316,'ADM Data'!$A$2:$T$357,20,FALSE)</f>
        <v>0</v>
      </c>
      <c r="H316" s="1">
        <f t="shared" si="36"/>
        <v>6</v>
      </c>
      <c r="I316" s="1">
        <f t="shared" si="37"/>
        <v>0</v>
      </c>
      <c r="J316" s="1">
        <f t="shared" si="38"/>
        <v>7798.2113820000013</v>
      </c>
      <c r="K316" s="6">
        <f t="shared" si="39"/>
        <v>0</v>
      </c>
      <c r="L316" s="1">
        <f t="shared" si="40"/>
        <v>7798.2113820000013</v>
      </c>
      <c r="M316" s="1">
        <f t="shared" si="44"/>
        <v>7798.2113820000013</v>
      </c>
      <c r="N316" s="5">
        <f t="shared" si="41"/>
        <v>0</v>
      </c>
      <c r="O316" s="5">
        <f t="shared" si="42"/>
        <v>7798.2113820000013</v>
      </c>
      <c r="P316" s="5">
        <f t="shared" si="43"/>
        <v>0</v>
      </c>
    </row>
    <row r="317" spans="1:16">
      <c r="A317" t="s">
        <v>688</v>
      </c>
      <c r="B317" t="s">
        <v>689</v>
      </c>
      <c r="C317" t="s">
        <v>193</v>
      </c>
      <c r="D317" s="12" t="s">
        <v>1070</v>
      </c>
      <c r="E317" s="1">
        <f>VLOOKUP(A317,'ADM Data'!$A$2:$T$357,18,FALSE)</f>
        <v>10.128341000000001</v>
      </c>
      <c r="F317" s="1">
        <f>VLOOKUP(A317,'ADM Data'!$A$2:$T$357,19,FALSE)</f>
        <v>29.897849000000001</v>
      </c>
      <c r="G317" s="1">
        <f>VLOOKUP(A317,'ADM Data'!$A$2:$T$357,20,FALSE)</f>
        <v>10</v>
      </c>
      <c r="H317" s="1">
        <f t="shared" si="36"/>
        <v>50.02619</v>
      </c>
      <c r="I317" s="1">
        <f t="shared" si="37"/>
        <v>17562.895193079708</v>
      </c>
      <c r="J317" s="1">
        <f t="shared" si="38"/>
        <v>38858.291061519558</v>
      </c>
      <c r="K317" s="6">
        <f t="shared" si="39"/>
        <v>8678.4153299999998</v>
      </c>
      <c r="L317" s="1">
        <f t="shared" si="40"/>
        <v>65099.601584599266</v>
      </c>
      <c r="M317" s="1">
        <f t="shared" si="44"/>
        <v>65099.601584599266</v>
      </c>
      <c r="N317" s="5">
        <f t="shared" si="41"/>
        <v>17562.895193079708</v>
      </c>
      <c r="O317" s="5">
        <f t="shared" si="42"/>
        <v>38858.291061519558</v>
      </c>
      <c r="P317" s="5">
        <f t="shared" si="43"/>
        <v>8678.4153299999998</v>
      </c>
    </row>
    <row r="318" spans="1:16">
      <c r="A318" t="s">
        <v>690</v>
      </c>
      <c r="B318" t="s">
        <v>2909</v>
      </c>
      <c r="C318" t="s">
        <v>75</v>
      </c>
      <c r="D318" s="12" t="s">
        <v>1070</v>
      </c>
      <c r="E318" s="1">
        <f>VLOOKUP(A318,'ADM Data'!$A$2:$T$357,18,FALSE)</f>
        <v>0</v>
      </c>
      <c r="F318" s="1">
        <f>VLOOKUP(A318,'ADM Data'!$A$2:$T$357,19,FALSE)</f>
        <v>0</v>
      </c>
      <c r="G318" s="1">
        <f>VLOOKUP(A318,'ADM Data'!$A$2:$T$357,20,FALSE)</f>
        <v>0</v>
      </c>
      <c r="H318" s="1">
        <f t="shared" si="36"/>
        <v>0</v>
      </c>
      <c r="I318" s="1">
        <f t="shared" si="37"/>
        <v>0</v>
      </c>
      <c r="J318" s="1">
        <f t="shared" si="38"/>
        <v>0</v>
      </c>
      <c r="K318" s="6">
        <f t="shared" si="39"/>
        <v>0</v>
      </c>
      <c r="L318" s="1">
        <f t="shared" si="40"/>
        <v>0</v>
      </c>
      <c r="M318" s="1">
        <f t="shared" si="44"/>
        <v>0</v>
      </c>
      <c r="N318" s="5">
        <f t="shared" si="41"/>
        <v>0</v>
      </c>
      <c r="O318" s="5">
        <f t="shared" si="42"/>
        <v>0</v>
      </c>
      <c r="P318" s="5">
        <f t="shared" si="43"/>
        <v>0</v>
      </c>
    </row>
    <row r="319" spans="1:16">
      <c r="A319" t="s">
        <v>692</v>
      </c>
      <c r="B319" t="s">
        <v>693</v>
      </c>
      <c r="C319" t="s">
        <v>80</v>
      </c>
      <c r="D319" s="12" t="s">
        <v>1070</v>
      </c>
      <c r="E319" s="1">
        <f>VLOOKUP(A319,'ADM Data'!$A$2:$T$357,18,FALSE)</f>
        <v>0</v>
      </c>
      <c r="F319" s="1">
        <f>VLOOKUP(A319,'ADM Data'!$A$2:$T$357,19,FALSE)</f>
        <v>0</v>
      </c>
      <c r="G319" s="1">
        <f>VLOOKUP(A319,'ADM Data'!$A$2:$T$357,20,FALSE)</f>
        <v>0</v>
      </c>
      <c r="H319" s="1">
        <f t="shared" si="36"/>
        <v>0</v>
      </c>
      <c r="I319" s="1">
        <f t="shared" si="37"/>
        <v>0</v>
      </c>
      <c r="J319" s="1">
        <f t="shared" si="38"/>
        <v>0</v>
      </c>
      <c r="K319" s="6">
        <f t="shared" si="39"/>
        <v>0</v>
      </c>
      <c r="L319" s="1">
        <f t="shared" si="40"/>
        <v>0</v>
      </c>
      <c r="M319" s="1">
        <f t="shared" si="44"/>
        <v>0</v>
      </c>
      <c r="N319" s="5">
        <f t="shared" si="41"/>
        <v>0</v>
      </c>
      <c r="O319" s="5">
        <f t="shared" si="42"/>
        <v>0</v>
      </c>
      <c r="P319" s="5">
        <f t="shared" si="43"/>
        <v>0</v>
      </c>
    </row>
    <row r="320" spans="1:16">
      <c r="A320" t="s">
        <v>694</v>
      </c>
      <c r="B320" t="s">
        <v>695</v>
      </c>
      <c r="C320" t="s">
        <v>98</v>
      </c>
      <c r="D320" s="12" t="s">
        <v>1070</v>
      </c>
      <c r="E320" s="1">
        <f>VLOOKUP(A320,'ADM Data'!$A$2:$T$357,18,FALSE)</f>
        <v>4.3804879999999997</v>
      </c>
      <c r="F320" s="1">
        <f>VLOOKUP(A320,'ADM Data'!$A$2:$T$357,19,FALSE)</f>
        <v>9.3658540000000006</v>
      </c>
      <c r="G320" s="1">
        <f>VLOOKUP(A320,'ADM Data'!$A$2:$T$357,20,FALSE)</f>
        <v>0</v>
      </c>
      <c r="H320" s="1">
        <f t="shared" si="36"/>
        <v>13.746342</v>
      </c>
      <c r="I320" s="1">
        <f t="shared" si="37"/>
        <v>7595.9183876750722</v>
      </c>
      <c r="J320" s="1">
        <f t="shared" si="38"/>
        <v>12172.81821082504</v>
      </c>
      <c r="K320" s="6">
        <f t="shared" si="39"/>
        <v>0</v>
      </c>
      <c r="L320" s="1">
        <f t="shared" si="40"/>
        <v>19768.736598500112</v>
      </c>
      <c r="M320" s="1">
        <f t="shared" si="44"/>
        <v>19768.736598500112</v>
      </c>
      <c r="N320" s="5">
        <f t="shared" si="41"/>
        <v>7595.9183876750722</v>
      </c>
      <c r="O320" s="5">
        <f t="shared" si="42"/>
        <v>12172.81821082504</v>
      </c>
      <c r="P320" s="5">
        <f t="shared" si="43"/>
        <v>0</v>
      </c>
    </row>
    <row r="321" spans="1:16">
      <c r="A321" t="s">
        <v>696</v>
      </c>
      <c r="B321" t="s">
        <v>697</v>
      </c>
      <c r="C321" t="s">
        <v>68</v>
      </c>
      <c r="D321" s="12" t="s">
        <v>1070</v>
      </c>
      <c r="E321" s="1">
        <f>VLOOKUP(A321,'ADM Data'!$A$2:$T$357,18,FALSE)</f>
        <v>0</v>
      </c>
      <c r="F321" s="1">
        <f>VLOOKUP(A321,'ADM Data'!$A$2:$T$357,19,FALSE)</f>
        <v>1</v>
      </c>
      <c r="G321" s="1">
        <f>VLOOKUP(A321,'ADM Data'!$A$2:$T$357,20,FALSE)</f>
        <v>1</v>
      </c>
      <c r="H321" s="1">
        <f t="shared" si="36"/>
        <v>2</v>
      </c>
      <c r="I321" s="1">
        <f t="shared" si="37"/>
        <v>0</v>
      </c>
      <c r="J321" s="1">
        <f t="shared" si="38"/>
        <v>1299.7018970000001</v>
      </c>
      <c r="K321" s="6">
        <f t="shared" si="39"/>
        <v>867.84153300000014</v>
      </c>
      <c r="L321" s="1">
        <f t="shared" si="40"/>
        <v>2167.5434300000002</v>
      </c>
      <c r="M321" s="1">
        <f t="shared" si="44"/>
        <v>2167.5434300000002</v>
      </c>
      <c r="N321" s="5">
        <f t="shared" si="41"/>
        <v>0</v>
      </c>
      <c r="O321" s="5">
        <f t="shared" si="42"/>
        <v>1299.7018970000001</v>
      </c>
      <c r="P321" s="5">
        <f t="shared" si="43"/>
        <v>867.84153300000014</v>
      </c>
    </row>
    <row r="322" spans="1:16">
      <c r="A322" t="s">
        <v>698</v>
      </c>
      <c r="B322" t="s">
        <v>699</v>
      </c>
      <c r="C322" t="s">
        <v>108</v>
      </c>
      <c r="D322" s="12" t="s">
        <v>1070</v>
      </c>
      <c r="E322" s="1">
        <f>VLOOKUP(A322,'ADM Data'!$A$2:$T$357,18,FALSE)</f>
        <v>0</v>
      </c>
      <c r="F322" s="1">
        <f>VLOOKUP(A322,'ADM Data'!$A$2:$T$357,19,FALSE)</f>
        <v>5</v>
      </c>
      <c r="G322" s="1">
        <f>VLOOKUP(A322,'ADM Data'!$A$2:$T$357,20,FALSE)</f>
        <v>2</v>
      </c>
      <c r="H322" s="1">
        <f t="shared" si="36"/>
        <v>7</v>
      </c>
      <c r="I322" s="1">
        <f t="shared" si="37"/>
        <v>0</v>
      </c>
      <c r="J322" s="1">
        <f t="shared" si="38"/>
        <v>6498.5094850000005</v>
      </c>
      <c r="K322" s="6">
        <f t="shared" si="39"/>
        <v>1735.6830660000003</v>
      </c>
      <c r="L322" s="1">
        <f t="shared" si="40"/>
        <v>8234.1925510000001</v>
      </c>
      <c r="M322" s="1">
        <f t="shared" si="44"/>
        <v>8234.1925510000001</v>
      </c>
      <c r="N322" s="5">
        <f t="shared" si="41"/>
        <v>0</v>
      </c>
      <c r="O322" s="5">
        <f t="shared" si="42"/>
        <v>6498.5094850000005</v>
      </c>
      <c r="P322" s="5">
        <f t="shared" si="43"/>
        <v>1735.6830660000003</v>
      </c>
    </row>
    <row r="323" spans="1:16">
      <c r="A323" t="s">
        <v>700</v>
      </c>
      <c r="B323" t="s">
        <v>2011</v>
      </c>
      <c r="C323" t="s">
        <v>80</v>
      </c>
      <c r="D323" s="12" t="s">
        <v>1070</v>
      </c>
      <c r="E323" s="1">
        <f>VLOOKUP(A323,'ADM Data'!$A$2:$T$357,18,FALSE)</f>
        <v>0</v>
      </c>
      <c r="F323" s="1">
        <f>VLOOKUP(A323,'ADM Data'!$A$2:$T$357,19,FALSE)</f>
        <v>3</v>
      </c>
      <c r="G323" s="1">
        <f>VLOOKUP(A323,'ADM Data'!$A$2:$T$357,20,FALSE)</f>
        <v>1</v>
      </c>
      <c r="H323" s="1">
        <f t="shared" si="36"/>
        <v>4</v>
      </c>
      <c r="I323" s="1">
        <f t="shared" si="37"/>
        <v>0</v>
      </c>
      <c r="J323" s="1">
        <f t="shared" si="38"/>
        <v>3899.1056910000007</v>
      </c>
      <c r="K323" s="6">
        <f t="shared" si="39"/>
        <v>867.84153300000014</v>
      </c>
      <c r="L323" s="1">
        <f t="shared" si="40"/>
        <v>4766.9472240000005</v>
      </c>
      <c r="M323" s="1">
        <f t="shared" si="44"/>
        <v>4766.9472240000005</v>
      </c>
      <c r="N323" s="5">
        <f t="shared" si="41"/>
        <v>0</v>
      </c>
      <c r="O323" s="5">
        <f t="shared" si="42"/>
        <v>3899.1056910000007</v>
      </c>
      <c r="P323" s="5">
        <f t="shared" si="43"/>
        <v>867.84153300000014</v>
      </c>
    </row>
    <row r="324" spans="1:16">
      <c r="A324" t="s">
        <v>702</v>
      </c>
      <c r="B324" t="s">
        <v>703</v>
      </c>
      <c r="C324" t="s">
        <v>68</v>
      </c>
      <c r="D324" s="12" t="s">
        <v>1070</v>
      </c>
      <c r="E324" s="1">
        <f>VLOOKUP(A324,'ADM Data'!$A$2:$T$357,18,FALSE)</f>
        <v>0</v>
      </c>
      <c r="F324" s="1">
        <f>VLOOKUP(A324,'ADM Data'!$A$2:$T$357,19,FALSE)</f>
        <v>0</v>
      </c>
      <c r="G324" s="1">
        <f>VLOOKUP(A324,'ADM Data'!$A$2:$T$357,20,FALSE)</f>
        <v>0</v>
      </c>
      <c r="H324" s="1">
        <f t="shared" si="36"/>
        <v>0</v>
      </c>
      <c r="I324" s="1">
        <f t="shared" si="37"/>
        <v>0</v>
      </c>
      <c r="J324" s="1">
        <f t="shared" si="38"/>
        <v>0</v>
      </c>
      <c r="K324" s="6">
        <f t="shared" si="39"/>
        <v>0</v>
      </c>
      <c r="L324" s="1">
        <f t="shared" si="40"/>
        <v>0</v>
      </c>
      <c r="M324" s="1">
        <f t="shared" si="44"/>
        <v>0</v>
      </c>
      <c r="N324" s="5">
        <f t="shared" si="41"/>
        <v>0</v>
      </c>
      <c r="O324" s="5">
        <f t="shared" si="42"/>
        <v>0</v>
      </c>
      <c r="P324" s="5">
        <f t="shared" si="43"/>
        <v>0</v>
      </c>
    </row>
    <row r="325" spans="1:16">
      <c r="A325" t="s">
        <v>704</v>
      </c>
      <c r="B325" t="s">
        <v>2012</v>
      </c>
      <c r="C325" t="s">
        <v>80</v>
      </c>
      <c r="D325" s="12" t="s">
        <v>1070</v>
      </c>
      <c r="E325" s="1">
        <f>VLOOKUP(A325,'ADM Data'!$A$2:$T$357,18,FALSE)</f>
        <v>0</v>
      </c>
      <c r="F325" s="1">
        <f>VLOOKUP(A325,'ADM Data'!$A$2:$T$357,19,FALSE)</f>
        <v>0</v>
      </c>
      <c r="G325" s="1">
        <f>VLOOKUP(A325,'ADM Data'!$A$2:$T$357,20,FALSE)</f>
        <v>0</v>
      </c>
      <c r="H325" s="1">
        <f t="shared" ref="H325:H359" si="45">E325+F325+G325</f>
        <v>0</v>
      </c>
      <c r="I325" s="1">
        <f t="shared" ref="I325:I359" si="46">E325*$E$2*$L$1</f>
        <v>0</v>
      </c>
      <c r="J325" s="1">
        <f t="shared" ref="J325:J359" si="47">F325*$F$2*$L$1</f>
        <v>0</v>
      </c>
      <c r="K325" s="6">
        <f t="shared" ref="K325:K359" si="48">G325*$G$2*$L$1</f>
        <v>0</v>
      </c>
      <c r="L325" s="1">
        <f t="shared" ref="L325:L359" si="49">I325+J325+K325</f>
        <v>0</v>
      </c>
      <c r="M325" s="1">
        <f t="shared" si="44"/>
        <v>0</v>
      </c>
      <c r="N325" s="5">
        <f t="shared" ref="N325:N359" si="50">IF(D325="E",0,I325)</f>
        <v>0</v>
      </c>
      <c r="O325" s="5">
        <f t="shared" ref="O325:O359" si="51">IF(D325="E",0,J325)</f>
        <v>0</v>
      </c>
      <c r="P325" s="5">
        <f t="shared" ref="P325:P359" si="52">IF(D325="E",0,K325)</f>
        <v>0</v>
      </c>
    </row>
    <row r="326" spans="1:16">
      <c r="A326" t="s">
        <v>706</v>
      </c>
      <c r="B326" t="s">
        <v>707</v>
      </c>
      <c r="C326" t="s">
        <v>98</v>
      </c>
      <c r="D326" s="12" t="s">
        <v>1070</v>
      </c>
      <c r="E326" s="1">
        <f>VLOOKUP(A326,'ADM Data'!$A$2:$T$357,18,FALSE)</f>
        <v>3</v>
      </c>
      <c r="F326" s="1">
        <f>VLOOKUP(A326,'ADM Data'!$A$2:$T$357,19,FALSE)</f>
        <v>2.84884</v>
      </c>
      <c r="G326" s="1">
        <f>VLOOKUP(A326,'ADM Data'!$A$2:$T$357,20,FALSE)</f>
        <v>1.9302330000000001</v>
      </c>
      <c r="H326" s="1">
        <f t="shared" si="45"/>
        <v>7.7790730000000003</v>
      </c>
      <c r="I326" s="1">
        <f t="shared" si="46"/>
        <v>5202.1042320000006</v>
      </c>
      <c r="J326" s="1">
        <f t="shared" si="47"/>
        <v>3702.6427522494805</v>
      </c>
      <c r="K326" s="6">
        <f t="shared" si="48"/>
        <v>1675.1363657671891</v>
      </c>
      <c r="L326" s="1">
        <f t="shared" si="49"/>
        <v>10579.883350016669</v>
      </c>
      <c r="M326" s="1">
        <f t="shared" ref="M326:M359" si="53">IF(D326="E",L326,L326)</f>
        <v>10579.883350016669</v>
      </c>
      <c r="N326" s="5">
        <f t="shared" si="50"/>
        <v>5202.1042320000006</v>
      </c>
      <c r="O326" s="5">
        <f t="shared" si="51"/>
        <v>3702.6427522494805</v>
      </c>
      <c r="P326" s="5">
        <f t="shared" si="52"/>
        <v>1675.1363657671891</v>
      </c>
    </row>
    <row r="327" spans="1:16">
      <c r="A327" t="s">
        <v>708</v>
      </c>
      <c r="B327" t="s">
        <v>709</v>
      </c>
      <c r="C327" t="s">
        <v>72</v>
      </c>
      <c r="D327" s="12" t="s">
        <v>1070</v>
      </c>
      <c r="E327" s="1">
        <f>VLOOKUP(A327,'ADM Data'!$A$2:$T$357,18,FALSE)</f>
        <v>0</v>
      </c>
      <c r="F327" s="1">
        <f>VLOOKUP(A327,'ADM Data'!$A$2:$T$357,19,FALSE)</f>
        <v>0</v>
      </c>
      <c r="G327" s="1">
        <f>VLOOKUP(A327,'ADM Data'!$A$2:$T$357,20,FALSE)</f>
        <v>0</v>
      </c>
      <c r="H327" s="1">
        <f t="shared" si="45"/>
        <v>0</v>
      </c>
      <c r="I327" s="1">
        <f t="shared" si="46"/>
        <v>0</v>
      </c>
      <c r="J327" s="1">
        <f t="shared" si="47"/>
        <v>0</v>
      </c>
      <c r="K327" s="6">
        <f t="shared" si="48"/>
        <v>0</v>
      </c>
      <c r="L327" s="1">
        <f t="shared" si="49"/>
        <v>0</v>
      </c>
      <c r="M327" s="1">
        <f t="shared" si="53"/>
        <v>0</v>
      </c>
      <c r="N327" s="5">
        <f t="shared" si="50"/>
        <v>0</v>
      </c>
      <c r="O327" s="5">
        <f t="shared" si="51"/>
        <v>0</v>
      </c>
      <c r="P327" s="5">
        <f t="shared" si="52"/>
        <v>0</v>
      </c>
    </row>
    <row r="328" spans="1:16">
      <c r="A328" t="s">
        <v>710</v>
      </c>
      <c r="B328" t="s">
        <v>2013</v>
      </c>
      <c r="C328" t="s">
        <v>101</v>
      </c>
      <c r="D328" s="12" t="s">
        <v>1070</v>
      </c>
      <c r="E328" s="1">
        <f>VLOOKUP(A328,'ADM Data'!$A$2:$T$357,18,FALSE)</f>
        <v>0</v>
      </c>
      <c r="F328" s="1">
        <f>VLOOKUP(A328,'ADM Data'!$A$2:$T$357,19,FALSE)</f>
        <v>0</v>
      </c>
      <c r="G328" s="1">
        <f>VLOOKUP(A328,'ADM Data'!$A$2:$T$357,20,FALSE)</f>
        <v>0</v>
      </c>
      <c r="H328" s="1">
        <f t="shared" si="45"/>
        <v>0</v>
      </c>
      <c r="I328" s="1">
        <f t="shared" si="46"/>
        <v>0</v>
      </c>
      <c r="J328" s="1">
        <f t="shared" si="47"/>
        <v>0</v>
      </c>
      <c r="K328" s="6">
        <f t="shared" si="48"/>
        <v>0</v>
      </c>
      <c r="L328" s="1">
        <f t="shared" si="49"/>
        <v>0</v>
      </c>
      <c r="M328" s="1">
        <f t="shared" si="53"/>
        <v>0</v>
      </c>
      <c r="N328" s="5">
        <f t="shared" si="50"/>
        <v>0</v>
      </c>
      <c r="O328" s="5">
        <f t="shared" si="51"/>
        <v>0</v>
      </c>
      <c r="P328" s="5">
        <f t="shared" si="52"/>
        <v>0</v>
      </c>
    </row>
    <row r="329" spans="1:16">
      <c r="A329" t="s">
        <v>712</v>
      </c>
      <c r="B329" t="s">
        <v>2014</v>
      </c>
      <c r="C329" t="s">
        <v>125</v>
      </c>
      <c r="D329" s="12" t="s">
        <v>1070</v>
      </c>
      <c r="E329" s="1">
        <f>VLOOKUP(A329,'ADM Data'!$A$2:$T$357,18,FALSE)</f>
        <v>0</v>
      </c>
      <c r="F329" s="1">
        <f>VLOOKUP(A329,'ADM Data'!$A$2:$T$357,19,FALSE)</f>
        <v>4.6273429999999998</v>
      </c>
      <c r="G329" s="1">
        <f>VLOOKUP(A329,'ADM Data'!$A$2:$T$357,20,FALSE)</f>
        <v>0</v>
      </c>
      <c r="H329" s="1">
        <f t="shared" si="45"/>
        <v>4.6273429999999998</v>
      </c>
      <c r="I329" s="1">
        <f t="shared" si="46"/>
        <v>0</v>
      </c>
      <c r="J329" s="1">
        <f t="shared" si="47"/>
        <v>6014.1664751696717</v>
      </c>
      <c r="K329" s="6">
        <f t="shared" si="48"/>
        <v>0</v>
      </c>
      <c r="L329" s="1">
        <f t="shared" si="49"/>
        <v>6014.1664751696717</v>
      </c>
      <c r="M329" s="1">
        <f t="shared" si="53"/>
        <v>6014.1664751696717</v>
      </c>
      <c r="N329" s="5">
        <f t="shared" si="50"/>
        <v>0</v>
      </c>
      <c r="O329" s="5">
        <f t="shared" si="51"/>
        <v>6014.1664751696717</v>
      </c>
      <c r="P329" s="5">
        <f t="shared" si="52"/>
        <v>0</v>
      </c>
    </row>
    <row r="330" spans="1:16">
      <c r="A330" t="s">
        <v>714</v>
      </c>
      <c r="B330" t="s">
        <v>2794</v>
      </c>
      <c r="C330" t="s">
        <v>93</v>
      </c>
      <c r="D330" s="12" t="s">
        <v>1070</v>
      </c>
      <c r="E330" s="1">
        <f>VLOOKUP(A330,'ADM Data'!$A$2:$T$357,18,FALSE)</f>
        <v>0</v>
      </c>
      <c r="F330" s="1">
        <f>VLOOKUP(A330,'ADM Data'!$A$2:$T$357,19,FALSE)</f>
        <v>0.998641</v>
      </c>
      <c r="G330" s="1">
        <f>VLOOKUP(A330,'ADM Data'!$A$2:$T$357,20,FALSE)</f>
        <v>0</v>
      </c>
      <c r="H330" s="1">
        <f t="shared" si="45"/>
        <v>0.998641</v>
      </c>
      <c r="I330" s="1">
        <f t="shared" si="46"/>
        <v>0</v>
      </c>
      <c r="J330" s="1">
        <f t="shared" si="47"/>
        <v>1297.9356021219771</v>
      </c>
      <c r="K330" s="6">
        <f t="shared" si="48"/>
        <v>0</v>
      </c>
      <c r="L330" s="1">
        <f t="shared" si="49"/>
        <v>1297.9356021219771</v>
      </c>
      <c r="M330" s="1">
        <f t="shared" si="53"/>
        <v>1297.9356021219771</v>
      </c>
      <c r="N330" s="5">
        <f t="shared" si="50"/>
        <v>0</v>
      </c>
      <c r="O330" s="5">
        <f t="shared" si="51"/>
        <v>1297.9356021219771</v>
      </c>
      <c r="P330" s="5">
        <f t="shared" si="52"/>
        <v>0</v>
      </c>
    </row>
    <row r="331" spans="1:16">
      <c r="A331" t="s">
        <v>716</v>
      </c>
      <c r="B331" t="s">
        <v>2016</v>
      </c>
      <c r="C331" t="s">
        <v>93</v>
      </c>
      <c r="D331" s="12" t="s">
        <v>1070</v>
      </c>
      <c r="E331" s="1">
        <f>VLOOKUP(A331,'ADM Data'!$A$2:$T$357,18,FALSE)</f>
        <v>1.090395</v>
      </c>
      <c r="F331" s="1">
        <f>VLOOKUP(A331,'ADM Data'!$A$2:$T$357,19,FALSE)</f>
        <v>2.87622</v>
      </c>
      <c r="G331" s="1">
        <f>VLOOKUP(A331,'ADM Data'!$A$2:$T$357,20,FALSE)</f>
        <v>0.95804199999999995</v>
      </c>
      <c r="H331" s="1">
        <f t="shared" si="45"/>
        <v>4.9246569999999998</v>
      </c>
      <c r="I331" s="1">
        <f t="shared" si="46"/>
        <v>1890.7828146838801</v>
      </c>
      <c r="J331" s="1">
        <f t="shared" si="47"/>
        <v>3738.2285901893406</v>
      </c>
      <c r="K331" s="6">
        <f t="shared" si="48"/>
        <v>831.42863795838605</v>
      </c>
      <c r="L331" s="1">
        <f t="shared" si="49"/>
        <v>6460.4400428316076</v>
      </c>
      <c r="M331" s="1">
        <f t="shared" si="53"/>
        <v>6460.4400428316076</v>
      </c>
      <c r="N331" s="5">
        <f t="shared" si="50"/>
        <v>1890.7828146838801</v>
      </c>
      <c r="O331" s="5">
        <f t="shared" si="51"/>
        <v>3738.2285901893406</v>
      </c>
      <c r="P331" s="5">
        <f t="shared" si="52"/>
        <v>831.42863795838605</v>
      </c>
    </row>
    <row r="332" spans="1:16">
      <c r="A332" t="s">
        <v>718</v>
      </c>
      <c r="B332" t="s">
        <v>2017</v>
      </c>
      <c r="C332" t="s">
        <v>93</v>
      </c>
      <c r="D332" s="12" t="s">
        <v>1070</v>
      </c>
      <c r="E332" s="1">
        <f>VLOOKUP(A332,'ADM Data'!$A$2:$T$357,18,FALSE)</f>
        <v>54.558253999999998</v>
      </c>
      <c r="F332" s="1">
        <f>VLOOKUP(A332,'ADM Data'!$A$2:$T$357,19,FALSE)</f>
        <v>367.746893</v>
      </c>
      <c r="G332" s="1">
        <f>VLOOKUP(A332,'ADM Data'!$A$2:$T$357,20,FALSE)</f>
        <v>82.126211999999995</v>
      </c>
      <c r="H332" s="1">
        <f t="shared" si="45"/>
        <v>504.43135899999999</v>
      </c>
      <c r="I332" s="1">
        <f t="shared" si="46"/>
        <v>94605.908007976977</v>
      </c>
      <c r="J332" s="1">
        <f t="shared" si="47"/>
        <v>477961.33444795606</v>
      </c>
      <c r="K332" s="6">
        <f t="shared" si="48"/>
        <v>71272.537721563</v>
      </c>
      <c r="L332" s="1">
        <f t="shared" si="49"/>
        <v>643839.78017749602</v>
      </c>
      <c r="M332" s="1">
        <f t="shared" si="53"/>
        <v>643839.78017749602</v>
      </c>
      <c r="N332" s="5">
        <f t="shared" si="50"/>
        <v>94605.908007976977</v>
      </c>
      <c r="O332" s="5">
        <f t="shared" si="51"/>
        <v>477961.33444795606</v>
      </c>
      <c r="P332" s="5">
        <f t="shared" si="52"/>
        <v>71272.537721563</v>
      </c>
    </row>
    <row r="333" spans="1:16">
      <c r="A333" t="s">
        <v>720</v>
      </c>
      <c r="B333" t="s">
        <v>721</v>
      </c>
      <c r="C333" t="s">
        <v>68</v>
      </c>
      <c r="D333" s="12" t="s">
        <v>1823</v>
      </c>
      <c r="E333" s="1">
        <f>VLOOKUP(A333,'ADM Data'!$A$2:$T$357,18,FALSE)</f>
        <v>8.7568330000000003</v>
      </c>
      <c r="F333" s="1">
        <f>VLOOKUP(A333,'ADM Data'!$A$2:$T$357,19,FALSE)</f>
        <v>98.787165000000002</v>
      </c>
      <c r="G333" s="1">
        <f>VLOOKUP(A333,'ADM Data'!$A$2:$T$357,20,FALSE)</f>
        <v>37.127153999999997</v>
      </c>
      <c r="H333" s="1">
        <f t="shared" si="45"/>
        <v>144.67115200000001</v>
      </c>
      <c r="I333" s="1">
        <f t="shared" si="46"/>
        <v>15184.652669405754</v>
      </c>
      <c r="J333" s="1">
        <f t="shared" si="47"/>
        <v>128393.86574975203</v>
      </c>
      <c r="K333" s="6">
        <f t="shared" si="48"/>
        <v>32220.486243287083</v>
      </c>
      <c r="L333" s="1">
        <f t="shared" si="49"/>
        <v>175799.00466244484</v>
      </c>
      <c r="M333" s="1">
        <f t="shared" si="53"/>
        <v>175799.00466244484</v>
      </c>
      <c r="N333" s="5">
        <f t="shared" si="50"/>
        <v>15184.652669405754</v>
      </c>
      <c r="O333" s="5">
        <f t="shared" si="51"/>
        <v>128393.86574975203</v>
      </c>
      <c r="P333" s="5">
        <f t="shared" si="52"/>
        <v>32220.486243287083</v>
      </c>
    </row>
    <row r="334" spans="1:16">
      <c r="A334" t="s">
        <v>722</v>
      </c>
      <c r="B334" t="s">
        <v>2910</v>
      </c>
      <c r="C334" t="s">
        <v>80</v>
      </c>
      <c r="D334" s="12" t="s">
        <v>1070</v>
      </c>
      <c r="E334" s="1">
        <f>VLOOKUP(A334,'ADM Data'!$A$2:$T$357,18,FALSE)</f>
        <v>0</v>
      </c>
      <c r="F334" s="1">
        <f>VLOOKUP(A334,'ADM Data'!$A$2:$T$357,19,FALSE)</f>
        <v>3</v>
      </c>
      <c r="G334" s="1">
        <f>VLOOKUP(A334,'ADM Data'!$A$2:$T$357,20,FALSE)</f>
        <v>0</v>
      </c>
      <c r="H334" s="1">
        <f t="shared" si="45"/>
        <v>3</v>
      </c>
      <c r="I334" s="1">
        <f t="shared" si="46"/>
        <v>0</v>
      </c>
      <c r="J334" s="1">
        <f t="shared" si="47"/>
        <v>3899.1056910000007</v>
      </c>
      <c r="K334" s="6">
        <f t="shared" si="48"/>
        <v>0</v>
      </c>
      <c r="L334" s="1">
        <f t="shared" si="49"/>
        <v>3899.1056910000007</v>
      </c>
      <c r="M334" s="1">
        <f t="shared" si="53"/>
        <v>3899.1056910000007</v>
      </c>
      <c r="N334" s="5">
        <f t="shared" si="50"/>
        <v>0</v>
      </c>
      <c r="O334" s="5">
        <f t="shared" si="51"/>
        <v>3899.1056910000007</v>
      </c>
      <c r="P334" s="5">
        <f t="shared" si="52"/>
        <v>0</v>
      </c>
    </row>
    <row r="335" spans="1:16">
      <c r="A335" t="s">
        <v>724</v>
      </c>
      <c r="B335" t="s">
        <v>725</v>
      </c>
      <c r="C335" t="s">
        <v>93</v>
      </c>
      <c r="D335" s="12" t="s">
        <v>1070</v>
      </c>
      <c r="E335" s="1">
        <f>VLOOKUP(A335,'ADM Data'!$A$2:$T$357,18,FALSE)</f>
        <v>29.909638999999999</v>
      </c>
      <c r="F335" s="1">
        <f>VLOOKUP(A335,'ADM Data'!$A$2:$T$357,19,FALSE)</f>
        <v>74.038113999999993</v>
      </c>
      <c r="G335" s="1">
        <f>VLOOKUP(A335,'ADM Data'!$A$2:$T$357,20,FALSE)</f>
        <v>30.805178999999999</v>
      </c>
      <c r="H335" s="1">
        <f t="shared" si="45"/>
        <v>134.75293199999999</v>
      </c>
      <c r="I335" s="1">
        <f t="shared" si="46"/>
        <v>51864.353206497413</v>
      </c>
      <c r="J335" s="1">
        <f t="shared" si="47"/>
        <v>96227.47721610227</v>
      </c>
      <c r="K335" s="6">
        <f t="shared" si="48"/>
        <v>26734.013767699409</v>
      </c>
      <c r="L335" s="1">
        <f t="shared" si="49"/>
        <v>174825.8441902991</v>
      </c>
      <c r="M335" s="1">
        <f t="shared" si="53"/>
        <v>174825.8441902991</v>
      </c>
      <c r="N335" s="5">
        <f t="shared" si="50"/>
        <v>51864.353206497413</v>
      </c>
      <c r="O335" s="5">
        <f t="shared" si="51"/>
        <v>96227.47721610227</v>
      </c>
      <c r="P335" s="5">
        <f t="shared" si="52"/>
        <v>26734.013767699409</v>
      </c>
    </row>
    <row r="336" spans="1:16">
      <c r="A336" s="115" t="s">
        <v>726</v>
      </c>
      <c r="B336" t="s">
        <v>727</v>
      </c>
      <c r="C336" t="s">
        <v>93</v>
      </c>
      <c r="D336" s="12" t="s">
        <v>1070</v>
      </c>
      <c r="E336" s="1">
        <f>VLOOKUP(A336,'ADM Data'!$A$2:$T$357,18,FALSE)</f>
        <v>25.419993999999999</v>
      </c>
      <c r="F336" s="1">
        <f>VLOOKUP(A336,'ADM Data'!$A$2:$T$357,19,FALSE)</f>
        <v>195.64071999999999</v>
      </c>
      <c r="G336" s="1">
        <f>VLOOKUP(A336,'ADM Data'!$A$2:$T$357,20,FALSE)</f>
        <v>19.347306</v>
      </c>
      <c r="H336" s="1">
        <f t="shared" si="45"/>
        <v>240.40801999999999</v>
      </c>
      <c r="I336" s="1">
        <f t="shared" si="46"/>
        <v>44079.152788271538</v>
      </c>
      <c r="J336" s="1">
        <f t="shared" si="47"/>
        <v>254274.61491444588</v>
      </c>
      <c r="K336" s="6">
        <f t="shared" si="48"/>
        <v>16790.395698460099</v>
      </c>
      <c r="L336" s="1">
        <f t="shared" si="49"/>
        <v>315144.1634011775</v>
      </c>
      <c r="M336" s="1">
        <f t="shared" si="53"/>
        <v>315144.1634011775</v>
      </c>
      <c r="N336" s="5">
        <f t="shared" si="50"/>
        <v>44079.152788271538</v>
      </c>
      <c r="O336" s="5">
        <f t="shared" si="51"/>
        <v>254274.61491444588</v>
      </c>
      <c r="P336" s="5">
        <f t="shared" si="52"/>
        <v>16790.395698460099</v>
      </c>
    </row>
    <row r="337" spans="1:16">
      <c r="A337" t="s">
        <v>728</v>
      </c>
      <c r="B337" t="s">
        <v>2018</v>
      </c>
      <c r="C337" t="s">
        <v>72</v>
      </c>
      <c r="D337" s="12" t="s">
        <v>1070</v>
      </c>
      <c r="E337" s="1">
        <f>VLOOKUP(A337,'ADM Data'!$A$2:$T$357,18,FALSE)</f>
        <v>2.7232699999999999</v>
      </c>
      <c r="F337" s="1">
        <f>VLOOKUP(A337,'ADM Data'!$A$2:$T$357,19,FALSE)</f>
        <v>14.186503</v>
      </c>
      <c r="G337" s="1">
        <f>VLOOKUP(A337,'ADM Data'!$A$2:$T$357,20,FALSE)</f>
        <v>0.75819300000000001</v>
      </c>
      <c r="H337" s="1">
        <f t="shared" si="45"/>
        <v>17.667966</v>
      </c>
      <c r="I337" s="1">
        <f t="shared" si="46"/>
        <v>4722.2447972928794</v>
      </c>
      <c r="J337" s="1">
        <f t="shared" si="47"/>
        <v>18438.224860896193</v>
      </c>
      <c r="K337" s="6">
        <f t="shared" si="48"/>
        <v>657.99137542986909</v>
      </c>
      <c r="L337" s="1">
        <f t="shared" si="49"/>
        <v>23818.46103361894</v>
      </c>
      <c r="M337" s="1">
        <f t="shared" si="53"/>
        <v>23818.46103361894</v>
      </c>
      <c r="N337" s="5">
        <f t="shared" si="50"/>
        <v>4722.2447972928794</v>
      </c>
      <c r="O337" s="5">
        <f t="shared" si="51"/>
        <v>18438.224860896193</v>
      </c>
      <c r="P337" s="5">
        <f t="shared" si="52"/>
        <v>657.99137542986909</v>
      </c>
    </row>
    <row r="338" spans="1:16">
      <c r="A338" t="s">
        <v>730</v>
      </c>
      <c r="B338" t="s">
        <v>2019</v>
      </c>
      <c r="C338" t="s">
        <v>193</v>
      </c>
      <c r="D338" s="12" t="s">
        <v>1070</v>
      </c>
      <c r="E338" s="1">
        <f>VLOOKUP(A338,'ADM Data'!$A$2:$T$357,18,FALSE)</f>
        <v>23.956910000000001</v>
      </c>
      <c r="F338" s="1">
        <f>VLOOKUP(A338,'ADM Data'!$A$2:$T$357,19,FALSE)</f>
        <v>125.814814</v>
      </c>
      <c r="G338" s="1">
        <f>VLOOKUP(A338,'ADM Data'!$A$2:$T$357,20,FALSE)</f>
        <v>15.922293</v>
      </c>
      <c r="H338" s="1">
        <f t="shared" si="45"/>
        <v>165.694017</v>
      </c>
      <c r="I338" s="1">
        <f t="shared" si="46"/>
        <v>41542.114298881046</v>
      </c>
      <c r="J338" s="1">
        <f t="shared" si="47"/>
        <v>163521.75242650218</v>
      </c>
      <c r="K338" s="6">
        <f t="shared" si="48"/>
        <v>13818.02716599517</v>
      </c>
      <c r="L338" s="1">
        <f t="shared" si="49"/>
        <v>218881.89389137839</v>
      </c>
      <c r="M338" s="1">
        <f t="shared" si="53"/>
        <v>218881.89389137839</v>
      </c>
      <c r="N338" s="5">
        <f t="shared" si="50"/>
        <v>41542.114298881046</v>
      </c>
      <c r="O338" s="5">
        <f t="shared" si="51"/>
        <v>163521.75242650218</v>
      </c>
      <c r="P338" s="5">
        <f t="shared" si="52"/>
        <v>13818.02716599517</v>
      </c>
    </row>
    <row r="339" spans="1:16">
      <c r="A339" t="s">
        <v>732</v>
      </c>
      <c r="B339" t="s">
        <v>2020</v>
      </c>
      <c r="C339" t="s">
        <v>68</v>
      </c>
      <c r="D339" s="12" t="s">
        <v>1070</v>
      </c>
      <c r="E339" s="1">
        <f>VLOOKUP(A339,'ADM Data'!$A$2:$T$357,18,FALSE)</f>
        <v>0</v>
      </c>
      <c r="F339" s="1">
        <f>VLOOKUP(A339,'ADM Data'!$A$2:$T$357,19,FALSE)</f>
        <v>0</v>
      </c>
      <c r="G339" s="1">
        <f>VLOOKUP(A339,'ADM Data'!$A$2:$T$357,20,FALSE)</f>
        <v>0</v>
      </c>
      <c r="H339" s="1">
        <f t="shared" si="45"/>
        <v>0</v>
      </c>
      <c r="I339" s="1">
        <f t="shared" si="46"/>
        <v>0</v>
      </c>
      <c r="J339" s="1">
        <f t="shared" si="47"/>
        <v>0</v>
      </c>
      <c r="K339" s="6">
        <f t="shared" si="48"/>
        <v>0</v>
      </c>
      <c r="L339" s="1">
        <f t="shared" si="49"/>
        <v>0</v>
      </c>
      <c r="M339" s="1">
        <f t="shared" si="53"/>
        <v>0</v>
      </c>
      <c r="N339" s="5">
        <f t="shared" si="50"/>
        <v>0</v>
      </c>
      <c r="O339" s="5">
        <f t="shared" si="51"/>
        <v>0</v>
      </c>
      <c r="P339" s="5">
        <f t="shared" si="52"/>
        <v>0</v>
      </c>
    </row>
    <row r="340" spans="1:16">
      <c r="A340" t="s">
        <v>734</v>
      </c>
      <c r="B340" t="s">
        <v>735</v>
      </c>
      <c r="C340" t="s">
        <v>555</v>
      </c>
      <c r="D340" s="12" t="s">
        <v>1823</v>
      </c>
      <c r="E340" s="1">
        <f>VLOOKUP(A340,'ADM Data'!$A$2:$T$357,18,FALSE)</f>
        <v>0</v>
      </c>
      <c r="F340" s="1">
        <f>VLOOKUP(A340,'ADM Data'!$A$2:$T$357,19,FALSE)</f>
        <v>48.049567000000003</v>
      </c>
      <c r="G340" s="1">
        <f>VLOOKUP(A340,'ADM Data'!$A$2:$T$357,20,FALSE)</f>
        <v>7.17354</v>
      </c>
      <c r="H340" s="1">
        <f t="shared" si="45"/>
        <v>55.223107000000006</v>
      </c>
      <c r="I340" s="1">
        <f t="shared" si="46"/>
        <v>0</v>
      </c>
      <c r="J340" s="1">
        <f t="shared" si="47"/>
        <v>62450.113379928611</v>
      </c>
      <c r="K340" s="6">
        <f t="shared" si="48"/>
        <v>6225.4959506368214</v>
      </c>
      <c r="L340" s="1">
        <f t="shared" si="49"/>
        <v>68675.609330565436</v>
      </c>
      <c r="M340" s="1">
        <f t="shared" si="53"/>
        <v>68675.609330565436</v>
      </c>
      <c r="N340" s="5">
        <f t="shared" si="50"/>
        <v>0</v>
      </c>
      <c r="O340" s="5">
        <f t="shared" si="51"/>
        <v>62450.113379928611</v>
      </c>
      <c r="P340" s="5">
        <f t="shared" si="52"/>
        <v>6225.4959506368214</v>
      </c>
    </row>
    <row r="341" spans="1:16">
      <c r="A341" t="s">
        <v>736</v>
      </c>
      <c r="B341" t="s">
        <v>737</v>
      </c>
      <c r="C341" t="s">
        <v>80</v>
      </c>
      <c r="D341" s="12" t="s">
        <v>1070</v>
      </c>
      <c r="E341" s="1">
        <f>VLOOKUP(A341,'ADM Data'!$A$2:$T$357,18,FALSE)</f>
        <v>2</v>
      </c>
      <c r="F341" s="1">
        <f>VLOOKUP(A341,'ADM Data'!$A$2:$T$357,19,FALSE)</f>
        <v>3.0935670000000002</v>
      </c>
      <c r="G341" s="1">
        <f>VLOOKUP(A341,'ADM Data'!$A$2:$T$357,20,FALSE)</f>
        <v>2.1637420000000001</v>
      </c>
      <c r="H341" s="1">
        <f t="shared" si="45"/>
        <v>7.2573090000000002</v>
      </c>
      <c r="I341" s="1">
        <f t="shared" si="46"/>
        <v>3468.0694880000001</v>
      </c>
      <c r="J341" s="1">
        <f t="shared" si="47"/>
        <v>4020.7148983965994</v>
      </c>
      <c r="K341" s="6">
        <f t="shared" si="48"/>
        <v>1877.7851742964863</v>
      </c>
      <c r="L341" s="1">
        <f t="shared" si="49"/>
        <v>9366.5695606930858</v>
      </c>
      <c r="M341" s="1">
        <f t="shared" si="53"/>
        <v>9366.5695606930858</v>
      </c>
      <c r="N341" s="5">
        <f t="shared" si="50"/>
        <v>3468.0694880000001</v>
      </c>
      <c r="O341" s="5">
        <f t="shared" si="51"/>
        <v>4020.7148983965994</v>
      </c>
      <c r="P341" s="5">
        <f t="shared" si="52"/>
        <v>1877.7851742964863</v>
      </c>
    </row>
    <row r="342" spans="1:16">
      <c r="A342" t="s">
        <v>738</v>
      </c>
      <c r="B342" t="s">
        <v>739</v>
      </c>
      <c r="C342" t="s">
        <v>98</v>
      </c>
      <c r="D342" s="12" t="s">
        <v>1823</v>
      </c>
      <c r="E342" s="1">
        <f>VLOOKUP(A342,'ADM Data'!$A$2:$T$357,18,FALSE)</f>
        <v>2</v>
      </c>
      <c r="F342" s="1">
        <f>VLOOKUP(A342,'ADM Data'!$A$2:$T$357,19,FALSE)</f>
        <v>79.902569</v>
      </c>
      <c r="G342" s="1">
        <f>VLOOKUP(A342,'ADM Data'!$A$2:$T$357,20,FALSE)</f>
        <v>11.19712</v>
      </c>
      <c r="H342" s="1">
        <f t="shared" si="45"/>
        <v>93.099688999999998</v>
      </c>
      <c r="I342" s="1">
        <f t="shared" si="46"/>
        <v>3468.0694880000001</v>
      </c>
      <c r="J342" s="1">
        <f t="shared" si="47"/>
        <v>103849.5205044734</v>
      </c>
      <c r="K342" s="6">
        <f t="shared" si="48"/>
        <v>9717.32578598496</v>
      </c>
      <c r="L342" s="1">
        <f t="shared" si="49"/>
        <v>117034.91577845835</v>
      </c>
      <c r="M342" s="1">
        <f t="shared" si="53"/>
        <v>117034.91577845835</v>
      </c>
      <c r="N342" s="5">
        <f t="shared" si="50"/>
        <v>3468.0694880000001</v>
      </c>
      <c r="O342" s="5">
        <f t="shared" si="51"/>
        <v>103849.5205044734</v>
      </c>
      <c r="P342" s="5">
        <f t="shared" si="52"/>
        <v>9717.32578598496</v>
      </c>
    </row>
    <row r="343" spans="1:16">
      <c r="A343" t="s">
        <v>740</v>
      </c>
      <c r="B343" t="s">
        <v>2022</v>
      </c>
      <c r="C343" t="s">
        <v>80</v>
      </c>
      <c r="D343" s="12" t="s">
        <v>1070</v>
      </c>
      <c r="E343" s="1">
        <f>VLOOKUP(A343,'ADM Data'!$A$2:$T$357,18,FALSE)</f>
        <v>0</v>
      </c>
      <c r="F343" s="1">
        <f>VLOOKUP(A343,'ADM Data'!$A$2:$T$357,19,FALSE)</f>
        <v>10.879517999999999</v>
      </c>
      <c r="G343" s="1">
        <f>VLOOKUP(A343,'ADM Data'!$A$2:$T$357,20,FALSE)</f>
        <v>2</v>
      </c>
      <c r="H343" s="1">
        <f t="shared" si="45"/>
        <v>12.879517999999999</v>
      </c>
      <c r="I343" s="1">
        <f t="shared" si="46"/>
        <v>0</v>
      </c>
      <c r="J343" s="1">
        <f t="shared" si="47"/>
        <v>14140.130183045647</v>
      </c>
      <c r="K343" s="6">
        <f t="shared" si="48"/>
        <v>1735.6830660000003</v>
      </c>
      <c r="L343" s="1">
        <f t="shared" si="49"/>
        <v>15875.813249045646</v>
      </c>
      <c r="M343" s="1">
        <f t="shared" si="53"/>
        <v>15875.813249045646</v>
      </c>
      <c r="N343" s="5">
        <f t="shared" si="50"/>
        <v>0</v>
      </c>
      <c r="O343" s="5">
        <f t="shared" si="51"/>
        <v>14140.130183045647</v>
      </c>
      <c r="P343" s="5">
        <f t="shared" si="52"/>
        <v>1735.6830660000003</v>
      </c>
    </row>
    <row r="344" spans="1:16">
      <c r="A344" t="s">
        <v>742</v>
      </c>
      <c r="B344" t="s">
        <v>2023</v>
      </c>
      <c r="C344" t="s">
        <v>80</v>
      </c>
      <c r="D344" s="12" t="s">
        <v>1070</v>
      </c>
      <c r="E344" s="1">
        <f>VLOOKUP(A344,'ADM Data'!$A$2:$T$357,18,FALSE)</f>
        <v>0</v>
      </c>
      <c r="F344" s="1">
        <f>VLOOKUP(A344,'ADM Data'!$A$2:$T$357,19,FALSE)</f>
        <v>13.240964</v>
      </c>
      <c r="G344" s="1">
        <f>VLOOKUP(A344,'ADM Data'!$A$2:$T$357,20,FALSE)</f>
        <v>1</v>
      </c>
      <c r="H344" s="1">
        <f t="shared" si="45"/>
        <v>14.240964</v>
      </c>
      <c r="I344" s="1">
        <f t="shared" si="46"/>
        <v>0</v>
      </c>
      <c r="J344" s="1">
        <f t="shared" si="47"/>
        <v>17209.306028908708</v>
      </c>
      <c r="K344" s="6">
        <f t="shared" si="48"/>
        <v>867.84153300000014</v>
      </c>
      <c r="L344" s="1">
        <f t="shared" si="49"/>
        <v>18077.147561908707</v>
      </c>
      <c r="M344" s="1">
        <f t="shared" si="53"/>
        <v>18077.147561908707</v>
      </c>
      <c r="N344" s="5">
        <f t="shared" si="50"/>
        <v>0</v>
      </c>
      <c r="O344" s="5">
        <f t="shared" si="51"/>
        <v>17209.306028908708</v>
      </c>
      <c r="P344" s="5">
        <f t="shared" si="52"/>
        <v>867.84153300000014</v>
      </c>
    </row>
    <row r="345" spans="1:16">
      <c r="A345" t="s">
        <v>744</v>
      </c>
      <c r="B345" t="s">
        <v>2024</v>
      </c>
      <c r="C345" t="s">
        <v>72</v>
      </c>
      <c r="D345" s="12" t="s">
        <v>1070</v>
      </c>
      <c r="E345" s="1">
        <f>VLOOKUP(A345,'ADM Data'!$A$2:$T$357,18,FALSE)</f>
        <v>2.9322029999999999</v>
      </c>
      <c r="F345" s="1">
        <f>VLOOKUP(A345,'ADM Data'!$A$2:$T$357,19,FALSE)</f>
        <v>17.892652999999999</v>
      </c>
      <c r="G345" s="1">
        <f>VLOOKUP(A345,'ADM Data'!$A$2:$T$357,20,FALSE)</f>
        <v>4.8870050000000003</v>
      </c>
      <c r="H345" s="1">
        <f t="shared" si="45"/>
        <v>25.711860999999999</v>
      </c>
      <c r="I345" s="1">
        <f t="shared" si="46"/>
        <v>5084.5418784610329</v>
      </c>
      <c r="J345" s="1">
        <f t="shared" si="47"/>
        <v>23255.115046462743</v>
      </c>
      <c r="K345" s="6">
        <f t="shared" si="48"/>
        <v>4241.1459109786656</v>
      </c>
      <c r="L345" s="1">
        <f t="shared" si="49"/>
        <v>32580.802835902443</v>
      </c>
      <c r="M345" s="1">
        <f t="shared" si="53"/>
        <v>32580.802835902443</v>
      </c>
      <c r="N345" s="5">
        <f t="shared" si="50"/>
        <v>5084.5418784610329</v>
      </c>
      <c r="O345" s="5">
        <f t="shared" si="51"/>
        <v>23255.115046462743</v>
      </c>
      <c r="P345" s="5">
        <f t="shared" si="52"/>
        <v>4241.1459109786656</v>
      </c>
    </row>
    <row r="346" spans="1:16">
      <c r="A346" t="s">
        <v>746</v>
      </c>
      <c r="B346" t="s">
        <v>747</v>
      </c>
      <c r="C346" t="s">
        <v>75</v>
      </c>
      <c r="D346" s="12" t="s">
        <v>1070</v>
      </c>
      <c r="E346" s="1">
        <f>VLOOKUP(A346,'ADM Data'!$A$2:$T$357,18,FALSE)</f>
        <v>0</v>
      </c>
      <c r="F346" s="1">
        <f>VLOOKUP(A346,'ADM Data'!$A$2:$T$357,19,FALSE)</f>
        <v>0</v>
      </c>
      <c r="G346" s="1">
        <f>VLOOKUP(A346,'ADM Data'!$A$2:$T$357,20,FALSE)</f>
        <v>1</v>
      </c>
      <c r="H346" s="1">
        <f t="shared" si="45"/>
        <v>1</v>
      </c>
      <c r="I346" s="1">
        <f t="shared" si="46"/>
        <v>0</v>
      </c>
      <c r="J346" s="1">
        <f t="shared" si="47"/>
        <v>0</v>
      </c>
      <c r="K346" s="6">
        <f t="shared" si="48"/>
        <v>867.84153300000014</v>
      </c>
      <c r="L346" s="1">
        <f t="shared" si="49"/>
        <v>867.84153300000014</v>
      </c>
      <c r="M346" s="1">
        <f t="shared" si="53"/>
        <v>867.84153300000014</v>
      </c>
      <c r="N346" s="5">
        <f t="shared" si="50"/>
        <v>0</v>
      </c>
      <c r="O346" s="5">
        <f t="shared" si="51"/>
        <v>0</v>
      </c>
      <c r="P346" s="5">
        <f t="shared" si="52"/>
        <v>867.84153300000014</v>
      </c>
    </row>
    <row r="347" spans="1:16">
      <c r="A347" t="s">
        <v>748</v>
      </c>
      <c r="B347" t="s">
        <v>2025</v>
      </c>
      <c r="C347" t="s">
        <v>93</v>
      </c>
      <c r="D347" s="12" t="s">
        <v>1070</v>
      </c>
      <c r="E347" s="1">
        <f>VLOOKUP(A347,'ADM Data'!$A$2:$T$357,18,FALSE)</f>
        <v>0</v>
      </c>
      <c r="F347" s="1">
        <f>VLOOKUP(A347,'ADM Data'!$A$2:$T$357,19,FALSE)</f>
        <v>9.6149419999999992</v>
      </c>
      <c r="G347" s="1">
        <f>VLOOKUP(A347,'ADM Data'!$A$2:$T$357,20,FALSE)</f>
        <v>4.9827589999999997</v>
      </c>
      <c r="H347" s="1">
        <f t="shared" si="45"/>
        <v>14.597700999999999</v>
      </c>
      <c r="I347" s="1">
        <f t="shared" si="46"/>
        <v>0</v>
      </c>
      <c r="J347" s="1">
        <f t="shared" si="47"/>
        <v>12496.558356944974</v>
      </c>
      <c r="K347" s="6">
        <f t="shared" si="48"/>
        <v>4324.2452091295472</v>
      </c>
      <c r="L347" s="1">
        <f t="shared" si="49"/>
        <v>16820.803566074523</v>
      </c>
      <c r="M347" s="1">
        <f t="shared" si="53"/>
        <v>16820.803566074523</v>
      </c>
      <c r="N347" s="5">
        <f t="shared" si="50"/>
        <v>0</v>
      </c>
      <c r="O347" s="5">
        <f t="shared" si="51"/>
        <v>12496.558356944974</v>
      </c>
      <c r="P347" s="5">
        <f t="shared" si="52"/>
        <v>4324.2452091295472</v>
      </c>
    </row>
    <row r="348" spans="1:16">
      <c r="A348" s="115" t="s">
        <v>750</v>
      </c>
      <c r="B348" t="s">
        <v>2026</v>
      </c>
      <c r="C348" t="s">
        <v>752</v>
      </c>
      <c r="D348" s="12" t="s">
        <v>1070</v>
      </c>
      <c r="E348" s="1">
        <f>VLOOKUP(A348,'ADM Data'!$A$2:$T$357,18,FALSE)</f>
        <v>0</v>
      </c>
      <c r="F348" s="1">
        <f>VLOOKUP(A348,'ADM Data'!$A$2:$T$357,19,FALSE)</f>
        <v>0</v>
      </c>
      <c r="G348" s="1">
        <f>VLOOKUP(A348,'ADM Data'!$A$2:$T$357,20,FALSE)</f>
        <v>0</v>
      </c>
      <c r="H348" s="1">
        <f t="shared" si="45"/>
        <v>0</v>
      </c>
      <c r="I348" s="1">
        <f t="shared" si="46"/>
        <v>0</v>
      </c>
      <c r="J348" s="1">
        <f t="shared" si="47"/>
        <v>0</v>
      </c>
      <c r="K348" s="6">
        <f t="shared" si="48"/>
        <v>0</v>
      </c>
      <c r="L348" s="1">
        <f t="shared" si="49"/>
        <v>0</v>
      </c>
      <c r="M348" s="1">
        <f t="shared" si="53"/>
        <v>0</v>
      </c>
      <c r="N348" s="5">
        <f t="shared" si="50"/>
        <v>0</v>
      </c>
      <c r="O348" s="5">
        <f t="shared" si="51"/>
        <v>0</v>
      </c>
      <c r="P348" s="5">
        <f t="shared" si="52"/>
        <v>0</v>
      </c>
    </row>
    <row r="349" spans="1:16">
      <c r="A349" t="s">
        <v>753</v>
      </c>
      <c r="B349" t="s">
        <v>2027</v>
      </c>
      <c r="C349" t="s">
        <v>98</v>
      </c>
      <c r="D349" s="12" t="s">
        <v>1070</v>
      </c>
      <c r="E349" s="1">
        <f>VLOOKUP(A349,'ADM Data'!$A$2:$T$357,18,FALSE)</f>
        <v>0</v>
      </c>
      <c r="F349" s="1">
        <f>VLOOKUP(A349,'ADM Data'!$A$2:$T$357,19,FALSE)</f>
        <v>0</v>
      </c>
      <c r="G349" s="1">
        <f>VLOOKUP(A349,'ADM Data'!$A$2:$T$357,20,FALSE)</f>
        <v>0</v>
      </c>
      <c r="H349" s="1">
        <f t="shared" si="45"/>
        <v>0</v>
      </c>
      <c r="I349" s="1">
        <f t="shared" si="46"/>
        <v>0</v>
      </c>
      <c r="J349" s="1">
        <f t="shared" si="47"/>
        <v>0</v>
      </c>
      <c r="K349" s="6">
        <f t="shared" si="48"/>
        <v>0</v>
      </c>
      <c r="L349" s="1">
        <f t="shared" si="49"/>
        <v>0</v>
      </c>
      <c r="M349" s="1">
        <f t="shared" si="53"/>
        <v>0</v>
      </c>
      <c r="N349" s="5">
        <f t="shared" si="50"/>
        <v>0</v>
      </c>
      <c r="O349" s="5">
        <f t="shared" si="51"/>
        <v>0</v>
      </c>
      <c r="P349" s="5">
        <f t="shared" si="52"/>
        <v>0</v>
      </c>
    </row>
    <row r="350" spans="1:16">
      <c r="A350" t="s">
        <v>755</v>
      </c>
      <c r="B350" t="s">
        <v>756</v>
      </c>
      <c r="C350" t="s">
        <v>757</v>
      </c>
      <c r="D350" s="12" t="s">
        <v>1070</v>
      </c>
      <c r="E350" s="1">
        <f>VLOOKUP(A350,'ADM Data'!$A$2:$T$357,18,FALSE)</f>
        <v>0</v>
      </c>
      <c r="F350" s="1">
        <f>VLOOKUP(A350,'ADM Data'!$A$2:$T$357,19,FALSE)</f>
        <v>0</v>
      </c>
      <c r="G350" s="1">
        <f>VLOOKUP(A350,'ADM Data'!$A$2:$T$357,20,FALSE)</f>
        <v>0</v>
      </c>
      <c r="H350" s="1">
        <f t="shared" si="45"/>
        <v>0</v>
      </c>
      <c r="I350" s="1">
        <f t="shared" si="46"/>
        <v>0</v>
      </c>
      <c r="J350" s="1">
        <f t="shared" si="47"/>
        <v>0</v>
      </c>
      <c r="K350" s="6">
        <f t="shared" si="48"/>
        <v>0</v>
      </c>
      <c r="L350" s="1">
        <f t="shared" si="49"/>
        <v>0</v>
      </c>
      <c r="M350" s="1">
        <f t="shared" si="53"/>
        <v>0</v>
      </c>
      <c r="N350" s="5">
        <f t="shared" si="50"/>
        <v>0</v>
      </c>
      <c r="O350" s="5">
        <f t="shared" si="51"/>
        <v>0</v>
      </c>
      <c r="P350" s="5">
        <f t="shared" si="52"/>
        <v>0</v>
      </c>
    </row>
    <row r="351" spans="1:16">
      <c r="A351" t="s">
        <v>758</v>
      </c>
      <c r="B351" t="s">
        <v>2028</v>
      </c>
      <c r="C351" t="s">
        <v>108</v>
      </c>
      <c r="D351" s="12" t="s">
        <v>1823</v>
      </c>
      <c r="E351" s="1">
        <f>VLOOKUP(A351,'ADM Data'!$A$2:$T$357,18,FALSE)</f>
        <v>1.2461580000000001</v>
      </c>
      <c r="F351" s="1">
        <f>VLOOKUP(A351,'ADM Data'!$A$2:$T$357,19,FALSE)</f>
        <v>8.1359999999999991E-3</v>
      </c>
      <c r="G351" s="1">
        <f>VLOOKUP(A351,'ADM Data'!$A$2:$T$357,20,FALSE)</f>
        <v>0</v>
      </c>
      <c r="H351" s="1">
        <f t="shared" si="45"/>
        <v>1.254294</v>
      </c>
      <c r="I351" s="1">
        <f t="shared" si="46"/>
        <v>2160.8812685135526</v>
      </c>
      <c r="J351" s="1">
        <f t="shared" si="47"/>
        <v>10.574374633991999</v>
      </c>
      <c r="K351" s="6">
        <f t="shared" si="48"/>
        <v>0</v>
      </c>
      <c r="L351" s="1">
        <f t="shared" si="49"/>
        <v>2171.4556431475448</v>
      </c>
      <c r="M351" s="1">
        <f t="shared" si="53"/>
        <v>2171.4556431475448</v>
      </c>
      <c r="N351" s="5">
        <f t="shared" si="50"/>
        <v>2160.8812685135526</v>
      </c>
      <c r="O351" s="5">
        <f t="shared" si="51"/>
        <v>10.574374633991999</v>
      </c>
      <c r="P351" s="5">
        <f t="shared" si="52"/>
        <v>0</v>
      </c>
    </row>
    <row r="352" spans="1:16">
      <c r="A352" t="s">
        <v>760</v>
      </c>
      <c r="B352" t="s">
        <v>761</v>
      </c>
      <c r="C352" t="s">
        <v>230</v>
      </c>
      <c r="D352" s="12" t="s">
        <v>1823</v>
      </c>
      <c r="E352" s="1">
        <f>VLOOKUP(A352,'ADM Data'!$A$2:$T$357,18,FALSE)</f>
        <v>0</v>
      </c>
      <c r="F352" s="1">
        <f>VLOOKUP(A352,'ADM Data'!$A$2:$T$357,19,FALSE)</f>
        <v>9.3811400000000003</v>
      </c>
      <c r="G352" s="1">
        <f>VLOOKUP(A352,'ADM Data'!$A$2:$T$357,20,FALSE)</f>
        <v>1.089385</v>
      </c>
      <c r="H352" s="1">
        <f t="shared" si="45"/>
        <v>10.470525</v>
      </c>
      <c r="I352" s="1">
        <f t="shared" si="46"/>
        <v>0</v>
      </c>
      <c r="J352" s="1">
        <f t="shared" si="47"/>
        <v>12192.685454022581</v>
      </c>
      <c r="K352" s="6">
        <f t="shared" si="48"/>
        <v>945.41354842720511</v>
      </c>
      <c r="L352" s="1">
        <f t="shared" si="49"/>
        <v>13138.099002449786</v>
      </c>
      <c r="M352" s="1">
        <f t="shared" si="53"/>
        <v>13138.099002449786</v>
      </c>
      <c r="N352" s="5">
        <f t="shared" si="50"/>
        <v>0</v>
      </c>
      <c r="O352" s="5">
        <f t="shared" si="51"/>
        <v>12192.685454022581</v>
      </c>
      <c r="P352" s="5">
        <f t="shared" si="52"/>
        <v>945.41354842720511</v>
      </c>
    </row>
    <row r="353" spans="1:16">
      <c r="A353" t="s">
        <v>762</v>
      </c>
      <c r="B353" t="s">
        <v>763</v>
      </c>
      <c r="C353" t="s">
        <v>324</v>
      </c>
      <c r="D353" s="12" t="s">
        <v>1823</v>
      </c>
      <c r="E353" s="1">
        <f>VLOOKUP(A353,'ADM Data'!$A$2:$T$357,18,FALSE)</f>
        <v>0</v>
      </c>
      <c r="F353" s="1">
        <f>VLOOKUP(A353,'ADM Data'!$A$2:$T$357,19,FALSE)</f>
        <v>0</v>
      </c>
      <c r="G353" s="1">
        <f>VLOOKUP(A353,'ADM Data'!$A$2:$T$357,20,FALSE)</f>
        <v>0</v>
      </c>
      <c r="H353" s="1">
        <f t="shared" si="45"/>
        <v>0</v>
      </c>
      <c r="I353" s="1">
        <f t="shared" si="46"/>
        <v>0</v>
      </c>
      <c r="J353" s="1">
        <f t="shared" si="47"/>
        <v>0</v>
      </c>
      <c r="K353" s="6">
        <f t="shared" si="48"/>
        <v>0</v>
      </c>
      <c r="L353" s="1">
        <f t="shared" si="49"/>
        <v>0</v>
      </c>
      <c r="M353" s="1">
        <f t="shared" si="53"/>
        <v>0</v>
      </c>
      <c r="N353" s="5">
        <f t="shared" si="50"/>
        <v>0</v>
      </c>
      <c r="O353" s="5">
        <f t="shared" si="51"/>
        <v>0</v>
      </c>
      <c r="P353" s="5">
        <f t="shared" si="52"/>
        <v>0</v>
      </c>
    </row>
    <row r="354" spans="1:16">
      <c r="A354" t="s">
        <v>764</v>
      </c>
      <c r="B354" t="s">
        <v>2029</v>
      </c>
      <c r="C354" t="s">
        <v>68</v>
      </c>
      <c r="D354" s="12" t="s">
        <v>1070</v>
      </c>
      <c r="E354" s="1">
        <f>VLOOKUP(A354,'ADM Data'!$A$2:$T$357,18,FALSE)</f>
        <v>0</v>
      </c>
      <c r="F354" s="1">
        <f>VLOOKUP(A354,'ADM Data'!$A$2:$T$357,19,FALSE)</f>
        <v>0</v>
      </c>
      <c r="G354" s="1">
        <f>VLOOKUP(A354,'ADM Data'!$A$2:$T$357,20,FALSE)</f>
        <v>0</v>
      </c>
      <c r="H354" s="1">
        <f t="shared" si="45"/>
        <v>0</v>
      </c>
      <c r="I354" s="1">
        <f t="shared" si="46"/>
        <v>0</v>
      </c>
      <c r="J354" s="1">
        <f t="shared" si="47"/>
        <v>0</v>
      </c>
      <c r="K354" s="6">
        <f t="shared" si="48"/>
        <v>0</v>
      </c>
      <c r="L354" s="1">
        <f t="shared" si="49"/>
        <v>0</v>
      </c>
      <c r="M354" s="1">
        <f t="shared" si="53"/>
        <v>0</v>
      </c>
      <c r="N354" s="5">
        <f t="shared" si="50"/>
        <v>0</v>
      </c>
      <c r="O354" s="5">
        <f t="shared" si="51"/>
        <v>0</v>
      </c>
      <c r="P354" s="5">
        <f t="shared" si="52"/>
        <v>0</v>
      </c>
    </row>
    <row r="355" spans="1:16">
      <c r="A355" t="s">
        <v>766</v>
      </c>
      <c r="B355" t="s">
        <v>767</v>
      </c>
      <c r="C355" t="s">
        <v>278</v>
      </c>
      <c r="D355" s="12" t="s">
        <v>1070</v>
      </c>
      <c r="E355" s="1">
        <f>VLOOKUP(A355,'ADM Data'!$A$2:$T$357,18,FALSE)</f>
        <v>0</v>
      </c>
      <c r="F355" s="1">
        <f>VLOOKUP(A355,'ADM Data'!$A$2:$T$357,19,FALSE)</f>
        <v>0</v>
      </c>
      <c r="G355" s="1">
        <f>VLOOKUP(A355,'ADM Data'!$A$2:$T$357,20,FALSE)</f>
        <v>0</v>
      </c>
      <c r="H355" s="1">
        <f t="shared" si="45"/>
        <v>0</v>
      </c>
      <c r="I355" s="1">
        <f t="shared" si="46"/>
        <v>0</v>
      </c>
      <c r="J355" s="1">
        <f t="shared" si="47"/>
        <v>0</v>
      </c>
      <c r="K355" s="6">
        <f t="shared" si="48"/>
        <v>0</v>
      </c>
      <c r="L355" s="1">
        <f t="shared" si="49"/>
        <v>0</v>
      </c>
      <c r="M355" s="1">
        <f t="shared" si="53"/>
        <v>0</v>
      </c>
      <c r="N355" s="5">
        <f t="shared" si="50"/>
        <v>0</v>
      </c>
      <c r="O355" s="5">
        <f t="shared" si="51"/>
        <v>0</v>
      </c>
      <c r="P355" s="5">
        <f t="shared" si="52"/>
        <v>0</v>
      </c>
    </row>
    <row r="356" spans="1:16">
      <c r="A356" t="s">
        <v>768</v>
      </c>
      <c r="B356" t="s">
        <v>2030</v>
      </c>
      <c r="C356" t="s">
        <v>90</v>
      </c>
      <c r="D356" s="12" t="s">
        <v>1070</v>
      </c>
      <c r="E356" s="1">
        <f>VLOOKUP(A356,'ADM Data'!$A$2:$T$357,18,FALSE)</f>
        <v>0</v>
      </c>
      <c r="F356" s="1">
        <f>VLOOKUP(A356,'ADM Data'!$A$2:$T$357,19,FALSE)</f>
        <v>0</v>
      </c>
      <c r="G356" s="1">
        <f>VLOOKUP(A356,'ADM Data'!$A$2:$T$357,20,FALSE)</f>
        <v>0</v>
      </c>
      <c r="H356" s="1">
        <f t="shared" si="45"/>
        <v>0</v>
      </c>
      <c r="I356" s="1">
        <f t="shared" si="46"/>
        <v>0</v>
      </c>
      <c r="J356" s="1">
        <f t="shared" si="47"/>
        <v>0</v>
      </c>
      <c r="K356" s="6">
        <f t="shared" si="48"/>
        <v>0</v>
      </c>
      <c r="L356" s="1">
        <f t="shared" si="49"/>
        <v>0</v>
      </c>
      <c r="M356" s="1">
        <f t="shared" si="53"/>
        <v>0</v>
      </c>
      <c r="N356" s="5">
        <f t="shared" si="50"/>
        <v>0</v>
      </c>
      <c r="O356" s="5">
        <f t="shared" si="51"/>
        <v>0</v>
      </c>
      <c r="P356" s="5">
        <f t="shared" si="52"/>
        <v>0</v>
      </c>
    </row>
    <row r="357" spans="1:16">
      <c r="A357" t="s">
        <v>770</v>
      </c>
      <c r="B357" t="s">
        <v>2031</v>
      </c>
      <c r="C357" t="s">
        <v>80</v>
      </c>
      <c r="D357" s="12" t="s">
        <v>1070</v>
      </c>
      <c r="E357" s="1">
        <f>VLOOKUP(A357,'ADM Data'!$A$2:$T$357,18,FALSE)</f>
        <v>0</v>
      </c>
      <c r="F357" s="1">
        <f>VLOOKUP(A357,'ADM Data'!$A$2:$T$357,19,FALSE)</f>
        <v>0.14835200000000001</v>
      </c>
      <c r="G357" s="1">
        <f>VLOOKUP(A357,'ADM Data'!$A$2:$T$357,20,FALSE)</f>
        <v>0</v>
      </c>
      <c r="H357" s="1">
        <f t="shared" si="45"/>
        <v>0.14835200000000001</v>
      </c>
      <c r="I357" s="1">
        <f t="shared" si="46"/>
        <v>0</v>
      </c>
      <c r="J357" s="1">
        <f t="shared" si="47"/>
        <v>192.81337582374402</v>
      </c>
      <c r="K357" s="6">
        <f t="shared" si="48"/>
        <v>0</v>
      </c>
      <c r="L357" s="1">
        <f t="shared" si="49"/>
        <v>192.81337582374402</v>
      </c>
      <c r="M357" s="1">
        <f t="shared" si="53"/>
        <v>192.81337582374402</v>
      </c>
      <c r="N357" s="5">
        <f t="shared" si="50"/>
        <v>0</v>
      </c>
      <c r="O357" s="5">
        <f t="shared" si="51"/>
        <v>192.81337582374402</v>
      </c>
      <c r="P357" s="5">
        <f t="shared" si="52"/>
        <v>0</v>
      </c>
    </row>
    <row r="358" spans="1:16">
      <c r="A358" t="s">
        <v>772</v>
      </c>
      <c r="B358" t="s">
        <v>773</v>
      </c>
      <c r="C358" t="s">
        <v>80</v>
      </c>
      <c r="D358" s="12" t="s">
        <v>1070</v>
      </c>
      <c r="E358" s="1">
        <f>VLOOKUP(A358,'ADM Data'!$A$2:$T$357,18,FALSE)</f>
        <v>0</v>
      </c>
      <c r="F358" s="1">
        <f>VLOOKUP(A358,'ADM Data'!$A$2:$T$357,19,FALSE)</f>
        <v>0</v>
      </c>
      <c r="G358" s="1">
        <f>VLOOKUP(A358,'ADM Data'!$A$2:$T$357,20,FALSE)</f>
        <v>0</v>
      </c>
      <c r="H358" s="1">
        <f t="shared" si="45"/>
        <v>0</v>
      </c>
      <c r="I358" s="1">
        <f t="shared" si="46"/>
        <v>0</v>
      </c>
      <c r="J358" s="1">
        <f t="shared" si="47"/>
        <v>0</v>
      </c>
      <c r="K358" s="6">
        <f t="shared" si="48"/>
        <v>0</v>
      </c>
      <c r="L358" s="1">
        <f t="shared" si="49"/>
        <v>0</v>
      </c>
      <c r="M358" s="1">
        <f t="shared" si="53"/>
        <v>0</v>
      </c>
      <c r="N358" s="5">
        <f t="shared" si="50"/>
        <v>0</v>
      </c>
      <c r="O358" s="5">
        <f t="shared" si="51"/>
        <v>0</v>
      </c>
      <c r="P358" s="5">
        <f t="shared" si="52"/>
        <v>0</v>
      </c>
    </row>
    <row r="359" spans="1:16">
      <c r="A359" t="s">
        <v>2810</v>
      </c>
      <c r="B359" t="s">
        <v>2811</v>
      </c>
      <c r="D359" s="12" t="s">
        <v>1070</v>
      </c>
      <c r="E359" s="1">
        <f>VLOOKUP(A359,'ADM Data'!$A$2:$T$357,18,FALSE)</f>
        <v>0</v>
      </c>
      <c r="F359" s="1">
        <f>VLOOKUP(A359,'ADM Data'!$A$2:$T$357,19,FALSE)</f>
        <v>0</v>
      </c>
      <c r="G359" s="1">
        <f>VLOOKUP(A359,'ADM Data'!$A$2:$T$357,20,FALSE)</f>
        <v>0</v>
      </c>
      <c r="H359" s="1">
        <f t="shared" si="45"/>
        <v>0</v>
      </c>
      <c r="I359" s="1">
        <f t="shared" si="46"/>
        <v>0</v>
      </c>
      <c r="J359" s="1">
        <f t="shared" si="47"/>
        <v>0</v>
      </c>
      <c r="K359" s="6">
        <f t="shared" si="48"/>
        <v>0</v>
      </c>
      <c r="L359" s="1">
        <f t="shared" si="49"/>
        <v>0</v>
      </c>
      <c r="M359" s="1">
        <f t="shared" si="53"/>
        <v>0</v>
      </c>
      <c r="N359" s="5">
        <f t="shared" si="50"/>
        <v>0</v>
      </c>
      <c r="O359" s="5">
        <f t="shared" si="51"/>
        <v>0</v>
      </c>
      <c r="P359" s="5">
        <f t="shared" si="52"/>
        <v>0</v>
      </c>
    </row>
    <row r="360" spans="1:16">
      <c r="A360" t="s">
        <v>1821</v>
      </c>
      <c r="B360" t="s">
        <v>811</v>
      </c>
      <c r="C360" t="s">
        <v>2041</v>
      </c>
      <c r="E360" s="1">
        <f>SUM(E5:E359)</f>
        <v>1445.5921100000003</v>
      </c>
      <c r="F360" s="1">
        <f t="shared" ref="F360:P360" si="54">SUM(F5:F359)</f>
        <v>5910.747266000003</v>
      </c>
      <c r="G360" s="1">
        <f t="shared" si="54"/>
        <v>1383.690419</v>
      </c>
      <c r="H360" s="1">
        <f t="shared" si="54"/>
        <v>8740.0297950000004</v>
      </c>
      <c r="I360" s="1">
        <f t="shared" si="54"/>
        <v>2506706.9443922709</v>
      </c>
      <c r="J360" s="1">
        <f t="shared" si="54"/>
        <v>7682209.4343077578</v>
      </c>
      <c r="K360" s="1">
        <f t="shared" si="54"/>
        <v>1200824.0144223722</v>
      </c>
      <c r="L360" s="1">
        <f t="shared" si="54"/>
        <v>11389740.39312241</v>
      </c>
      <c r="M360" s="1">
        <f t="shared" si="54"/>
        <v>11389740.39312241</v>
      </c>
      <c r="N360" s="1">
        <f t="shared" si="54"/>
        <v>2506706.9443922709</v>
      </c>
      <c r="O360" s="1">
        <f t="shared" si="54"/>
        <v>7682209.4343077578</v>
      </c>
      <c r="P360" s="1">
        <f t="shared" si="54"/>
        <v>1200824.0144223722</v>
      </c>
    </row>
  </sheetData>
  <autoFilter ref="A4:P4" xr:uid="{A1EBFA49-9CA1-417B-935B-44F2D76D5C4B}">
    <sortState xmlns:xlrd2="http://schemas.microsoft.com/office/spreadsheetml/2017/richdata2" ref="A5:P336">
      <sortCondition ref="B4"/>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8F6B-9A30-4466-9D9E-52FBB96391C5}">
  <dimension ref="A1:AH369"/>
  <sheetViews>
    <sheetView workbookViewId="0">
      <pane xSplit="3" ySplit="4" topLeftCell="D343" activePane="bottomRight" state="frozen"/>
      <selection pane="topRight" activeCell="D1" sqref="D1"/>
      <selection pane="bottomLeft" activeCell="A6" sqref="A6"/>
      <selection pane="bottomRight" activeCell="AE361" sqref="AE361"/>
    </sheetView>
  </sheetViews>
  <sheetFormatPr defaultRowHeight="14.4"/>
  <cols>
    <col min="1" max="1" width="7.109375" bestFit="1" customWidth="1"/>
    <col min="2" max="2" width="33.5546875" bestFit="1" customWidth="1"/>
    <col min="3" max="3" width="33.6640625" bestFit="1" customWidth="1"/>
    <col min="4" max="4" width="11.5546875" style="12" bestFit="1" customWidth="1"/>
    <col min="5" max="5" width="13.33203125" bestFit="1" customWidth="1"/>
    <col min="6" max="6" width="9.33203125" bestFit="1" customWidth="1"/>
    <col min="7" max="7" width="10.33203125" customWidth="1"/>
    <col min="8" max="8" width="12.88671875" customWidth="1"/>
    <col min="9" max="9" width="10" customWidth="1"/>
    <col min="10" max="10" width="9" customWidth="1"/>
    <col min="11" max="11" width="9.33203125" bestFit="1" customWidth="1"/>
    <col min="12" max="12" width="10.5546875" bestFit="1" customWidth="1"/>
    <col min="13" max="13" width="10.33203125" bestFit="1" customWidth="1"/>
    <col min="14" max="14" width="15" bestFit="1" customWidth="1"/>
    <col min="15" max="15" width="9.33203125" bestFit="1" customWidth="1"/>
    <col min="16" max="16" width="14" bestFit="1" customWidth="1"/>
    <col min="17" max="17" width="13" bestFit="1" customWidth="1"/>
    <col min="18" max="18" width="14" bestFit="1" customWidth="1"/>
    <col min="19" max="19" width="17" bestFit="1" customWidth="1"/>
    <col min="20" max="20" width="15" bestFit="1" customWidth="1"/>
    <col min="21" max="21" width="15.6640625" customWidth="1"/>
    <col min="22" max="22" width="14" customWidth="1"/>
    <col min="23" max="23" width="15" bestFit="1" customWidth="1"/>
    <col min="25" max="25" width="18.5546875" bestFit="1" customWidth="1"/>
    <col min="26" max="26" width="16.5546875" bestFit="1" customWidth="1"/>
    <col min="27" max="27" width="11.33203125" bestFit="1" customWidth="1"/>
    <col min="28" max="28" width="16.44140625" bestFit="1" customWidth="1"/>
    <col min="29" max="29" width="14" bestFit="1" customWidth="1"/>
    <col min="30" max="30" width="9.33203125" bestFit="1" customWidth="1"/>
    <col min="31" max="31" width="18" bestFit="1" customWidth="1"/>
    <col min="32" max="32" width="14" bestFit="1" customWidth="1"/>
    <col min="34" max="34" width="11.5546875" bestFit="1" customWidth="1"/>
  </cols>
  <sheetData>
    <row r="1" spans="1:34">
      <c r="E1" t="s">
        <v>774</v>
      </c>
      <c r="G1" s="95">
        <v>68022.22</v>
      </c>
      <c r="I1" t="s">
        <v>775</v>
      </c>
      <c r="L1" s="95">
        <v>17152.68</v>
      </c>
      <c r="N1" t="s">
        <v>776</v>
      </c>
      <c r="P1" s="90">
        <v>976.17642716817329</v>
      </c>
      <c r="R1" t="s">
        <v>777</v>
      </c>
      <c r="T1" s="90">
        <v>539.42465862407801</v>
      </c>
      <c r="U1" t="s">
        <v>778</v>
      </c>
      <c r="W1" s="90">
        <v>1847.8202189524916</v>
      </c>
      <c r="X1" s="5"/>
      <c r="Y1" t="s">
        <v>779</v>
      </c>
      <c r="AA1" s="90">
        <v>192.21407165403886</v>
      </c>
    </row>
    <row r="2" spans="1:34">
      <c r="N2" t="s">
        <v>780</v>
      </c>
      <c r="P2" s="90">
        <v>420.6244944737424</v>
      </c>
    </row>
    <row r="3" spans="1:34">
      <c r="C3" s="5"/>
    </row>
    <row r="4" spans="1:34" s="4" customFormat="1" ht="72">
      <c r="A4" s="4" t="s">
        <v>55</v>
      </c>
      <c r="B4" s="4" t="s">
        <v>56</v>
      </c>
      <c r="C4" s="4" t="s">
        <v>57</v>
      </c>
      <c r="D4" s="3" t="s">
        <v>58</v>
      </c>
      <c r="E4" s="3" t="s">
        <v>781</v>
      </c>
      <c r="F4" s="3" t="s">
        <v>60</v>
      </c>
      <c r="G4" s="3" t="s">
        <v>61</v>
      </c>
      <c r="H4" s="3" t="s">
        <v>782</v>
      </c>
      <c r="I4" s="3" t="s">
        <v>783</v>
      </c>
      <c r="J4" s="3" t="s">
        <v>784</v>
      </c>
      <c r="K4" s="3" t="s">
        <v>785</v>
      </c>
      <c r="L4" s="3" t="s">
        <v>786</v>
      </c>
      <c r="M4" s="3" t="s">
        <v>787</v>
      </c>
      <c r="N4" s="3" t="s">
        <v>788</v>
      </c>
      <c r="O4" s="3" t="s">
        <v>789</v>
      </c>
      <c r="P4" s="3" t="s">
        <v>790</v>
      </c>
      <c r="Q4" s="3" t="s">
        <v>791</v>
      </c>
      <c r="R4" s="3" t="s">
        <v>792</v>
      </c>
      <c r="S4" s="3" t="s">
        <v>793</v>
      </c>
      <c r="T4" s="273" t="s">
        <v>794</v>
      </c>
      <c r="U4" s="24" t="s">
        <v>795</v>
      </c>
      <c r="V4" s="3" t="s">
        <v>796</v>
      </c>
      <c r="W4" s="3" t="s">
        <v>797</v>
      </c>
      <c r="X4" s="3" t="s">
        <v>798</v>
      </c>
      <c r="Y4" s="3" t="s">
        <v>799</v>
      </c>
      <c r="Z4" s="3" t="s">
        <v>800</v>
      </c>
      <c r="AA4" s="264" t="s">
        <v>801</v>
      </c>
      <c r="AB4" s="3" t="s">
        <v>802</v>
      </c>
      <c r="AC4" s="3" t="s">
        <v>803</v>
      </c>
      <c r="AD4" s="264" t="s">
        <v>804</v>
      </c>
      <c r="AE4" s="3" t="s">
        <v>805</v>
      </c>
      <c r="AF4" s="3" t="s">
        <v>806</v>
      </c>
      <c r="AG4" s="4" t="s">
        <v>807</v>
      </c>
      <c r="AH4" s="3"/>
    </row>
    <row r="5" spans="1:34">
      <c r="A5" t="s">
        <v>66</v>
      </c>
      <c r="B5" t="s">
        <v>67</v>
      </c>
      <c r="C5" t="s">
        <v>68</v>
      </c>
      <c r="D5" s="12" t="s">
        <v>1070</v>
      </c>
      <c r="E5" s="1">
        <f>VLOOKUP(A5,'Base ADM'!$A$2:$E$366,5,FALSE)</f>
        <v>384.43756500000001</v>
      </c>
      <c r="F5" s="1">
        <f>VLOOKUP(A5,'Base ADM'!$A$2:$F$366,6,FALSE)</f>
        <v>0</v>
      </c>
      <c r="G5" s="1">
        <f>VLOOKUP(A5,'Base ADM'!$A$2:$G$366,7,FALSE)</f>
        <v>0</v>
      </c>
      <c r="H5" s="1">
        <f>VLOOKUP(A5,'Base ADM'!$A$2:$H$366,8,FALSE)</f>
        <v>0</v>
      </c>
      <c r="I5" s="1">
        <f>VLOOKUP(A5,'Base ADM'!$A$2:$I$366,9,FALSE)</f>
        <v>358.41486600000002</v>
      </c>
      <c r="J5" s="1">
        <f>VLOOKUP(A5,'Base ADM'!$A$2:$J$366,10,FALSE)</f>
        <v>26.022698999999999</v>
      </c>
      <c r="K5" s="1">
        <f>VLOOKUP(A5,'Base ADM'!$A$2:$K$366,11,FALSE)</f>
        <v>0</v>
      </c>
      <c r="L5" s="95">
        <f t="shared" ref="L5:L68" si="0">ROUND(((F5/20)+(G5/23)+(H5/25)+(I5/27)+(J5/18)),2)</f>
        <v>14.72</v>
      </c>
      <c r="M5" s="5">
        <f t="shared" ref="M5:M68" si="1">($G$1*1.16)+$L$1</f>
        <v>96058.455199999997</v>
      </c>
      <c r="N5" s="5">
        <f t="shared" ref="N5:N68" si="2">L5*M5</f>
        <v>1413980.4605439999</v>
      </c>
      <c r="O5" s="6">
        <f t="shared" ref="O5:O68" si="3">ROUND(E5/150,2)</f>
        <v>2.56</v>
      </c>
      <c r="P5" s="5">
        <f t="shared" ref="P5:P68" si="4">O5*M5</f>
        <v>245909.64531200001</v>
      </c>
      <c r="Q5" s="5">
        <f t="shared" ref="Q5:Q68" si="5">90*1.16</f>
        <v>104.39999999999999</v>
      </c>
      <c r="R5" s="5">
        <f t="shared" ref="R5:R68" si="6">(L5+O5)*Q5*5</f>
        <v>9020.16</v>
      </c>
      <c r="S5" s="5">
        <f t="shared" ref="S5:S68" si="7">ROUND(((L5+O5)*(($G$1*1.16)/180)*4),2)</f>
        <v>30299.82</v>
      </c>
      <c r="T5" s="5">
        <f t="shared" ref="T5:T68" si="8">N5+P5+R5+S5</f>
        <v>1699210.085856</v>
      </c>
      <c r="U5" s="5">
        <f t="shared" ref="U5:U68" si="9">E5*$P$1</f>
        <v>375278.88867093239</v>
      </c>
      <c r="V5" s="5">
        <f t="shared" ref="V5:V68" si="10">$T$1*E5</f>
        <v>207375.1022623968</v>
      </c>
      <c r="W5" s="5">
        <f t="shared" ref="W5:W68" si="11">$W$1*E5</f>
        <v>710371.50553186273</v>
      </c>
      <c r="X5" t="s">
        <v>1124</v>
      </c>
      <c r="Y5" s="5">
        <f t="shared" ref="Y5:Y68" si="12">IF(X5="Yes",($AA$1*E5),0)</f>
        <v>0</v>
      </c>
      <c r="Z5" s="5">
        <f t="shared" ref="Z5:Z68" si="13">T5+U5+V5+W5+Y5</f>
        <v>2992235.5823211921</v>
      </c>
      <c r="AA5" s="5">
        <f>IF(D5="STEM",0,IF(AND(E5&gt;0,Z5&gt;0),(K5*(Z5/E5)*0.2),0))</f>
        <v>0</v>
      </c>
      <c r="AB5" s="5">
        <f t="shared" ref="AB5:AB68" si="14">Z5+AA5</f>
        <v>2992235.5823211921</v>
      </c>
      <c r="AC5" s="5">
        <f t="shared" ref="AC5:AC68" si="15">E5*$P$2</f>
        <v>161703.85643484149</v>
      </c>
      <c r="AD5">
        <f>IF(AND(AC5&gt;0,AB5&gt;0),(AC5/AB5),0)</f>
        <v>5.4041151502316406E-2</v>
      </c>
      <c r="AE5" s="5">
        <f>VLOOKUP(A5,Summary_SFPR!$A$5:$E$361,5,FALSE)</f>
        <v>2992235.5823211921</v>
      </c>
      <c r="AF5" s="5">
        <f t="shared" ref="AF5:AF68" si="16">AD5*AE5</f>
        <v>161703.85643484149</v>
      </c>
      <c r="AG5" t="s">
        <v>809</v>
      </c>
    </row>
    <row r="6" spans="1:34">
      <c r="A6" t="s">
        <v>70</v>
      </c>
      <c r="B6" t="s">
        <v>71</v>
      </c>
      <c r="C6" t="s">
        <v>72</v>
      </c>
      <c r="D6" s="12" t="s">
        <v>1070</v>
      </c>
      <c r="E6" s="1">
        <f>VLOOKUP(A6,'Base ADM'!$A$2:$E$366,5,FALSE)</f>
        <v>794.20071800000005</v>
      </c>
      <c r="F6" s="1">
        <f>VLOOKUP(A6,'Base ADM'!$A$2:$F$366,6,FALSE)</f>
        <v>91.966091000000006</v>
      </c>
      <c r="G6" s="1">
        <f>VLOOKUP(A6,'Base ADM'!$A$2:$G$366,7,FALSE)</f>
        <v>272.58539000000002</v>
      </c>
      <c r="H6" s="1">
        <f>VLOOKUP(A6,'Base ADM'!$A$2:$H$366,8,FALSE)</f>
        <v>429.64923700000003</v>
      </c>
      <c r="I6" s="1">
        <f>VLOOKUP(A6,'Base ADM'!$A$2:$I$366,9,FALSE)</f>
        <v>0</v>
      </c>
      <c r="J6" s="1">
        <f>VLOOKUP(A6,'Base ADM'!$A$2:$J$366,10,FALSE)</f>
        <v>0</v>
      </c>
      <c r="K6" s="1">
        <f>VLOOKUP(A6,'Base ADM'!$A$2:$K$366,11,FALSE)</f>
        <v>0</v>
      </c>
      <c r="L6" s="95">
        <f t="shared" si="0"/>
        <v>33.64</v>
      </c>
      <c r="M6" s="5">
        <f t="shared" si="1"/>
        <v>96058.455199999997</v>
      </c>
      <c r="N6" s="5">
        <f t="shared" si="2"/>
        <v>3231406.4329280001</v>
      </c>
      <c r="O6" s="6">
        <f t="shared" si="3"/>
        <v>5.29</v>
      </c>
      <c r="P6" s="5">
        <f t="shared" si="4"/>
        <v>508149.22800800001</v>
      </c>
      <c r="Q6" s="5">
        <f t="shared" si="5"/>
        <v>104.39999999999999</v>
      </c>
      <c r="R6" s="5">
        <f t="shared" si="6"/>
        <v>20321.46</v>
      </c>
      <c r="S6" s="5">
        <f t="shared" si="7"/>
        <v>68262.259999999995</v>
      </c>
      <c r="T6" s="5">
        <f t="shared" si="8"/>
        <v>3828139.380936</v>
      </c>
      <c r="U6" s="5">
        <f t="shared" si="9"/>
        <v>775280.01935163804</v>
      </c>
      <c r="V6" s="5">
        <f t="shared" si="10"/>
        <v>428411.45118614769</v>
      </c>
      <c r="W6" s="5">
        <f t="shared" si="11"/>
        <v>1467540.1446269862</v>
      </c>
      <c r="X6" t="s">
        <v>1124</v>
      </c>
      <c r="Y6" s="5">
        <f t="shared" si="12"/>
        <v>0</v>
      </c>
      <c r="Z6" s="5">
        <f t="shared" si="13"/>
        <v>6499370.9961007722</v>
      </c>
      <c r="AA6" s="5">
        <f t="shared" ref="AA6:AA69" si="17">IF(D6="STEM",0,IF(AND(E6&gt;0,Z6&gt;0),(K6*(Z6/E6)*0.2),0))</f>
        <v>0</v>
      </c>
      <c r="AB6" s="5">
        <f t="shared" si="14"/>
        <v>6499370.9961007722</v>
      </c>
      <c r="AC6" s="5">
        <f t="shared" si="15"/>
        <v>334060.27551943326</v>
      </c>
      <c r="AD6">
        <f t="shared" ref="AD6:AD69" si="18">IF(AND(AC6&gt;0,AB6&gt;0),(AC6/AB6),0)</f>
        <v>5.139886240066141E-2</v>
      </c>
      <c r="AE6" s="5">
        <f>VLOOKUP(A6,Summary_SFPR!$A$5:$E$361,5,FALSE)</f>
        <v>6499370.9961007722</v>
      </c>
      <c r="AF6" s="5">
        <f t="shared" si="16"/>
        <v>334060.27551943326</v>
      </c>
      <c r="AG6" t="s">
        <v>809</v>
      </c>
    </row>
    <row r="7" spans="1:34">
      <c r="A7" t="s">
        <v>73</v>
      </c>
      <c r="B7" t="s">
        <v>74</v>
      </c>
      <c r="C7" t="s">
        <v>75</v>
      </c>
      <c r="D7" s="12" t="s">
        <v>1070</v>
      </c>
      <c r="E7" s="1">
        <f>VLOOKUP(A7,'Base ADM'!$A$2:$E$366,5,FALSE)</f>
        <v>311.71748300000002</v>
      </c>
      <c r="F7" s="1">
        <f>VLOOKUP(A7,'Base ADM'!$A$2:$F$366,6,FALSE)</f>
        <v>47.881352</v>
      </c>
      <c r="G7" s="1">
        <f>VLOOKUP(A7,'Base ADM'!$A$2:$G$366,7,FALSE)</f>
        <v>111.83049699999999</v>
      </c>
      <c r="H7" s="1">
        <f>VLOOKUP(A7,'Base ADM'!$A$2:$H$366,8,FALSE)</f>
        <v>152.00563399999999</v>
      </c>
      <c r="I7" s="1">
        <f>VLOOKUP(A7,'Base ADM'!$A$2:$I$366,9,FALSE)</f>
        <v>0</v>
      </c>
      <c r="J7" s="1">
        <f>VLOOKUP(A7,'Base ADM'!$A$2:$J$366,10,FALSE)</f>
        <v>0</v>
      </c>
      <c r="K7" s="1">
        <f>VLOOKUP(A7,'Base ADM'!$A$2:$K$366,11,FALSE)</f>
        <v>0</v>
      </c>
      <c r="L7" s="95">
        <f t="shared" si="0"/>
        <v>13.34</v>
      </c>
      <c r="M7" s="5">
        <f t="shared" si="1"/>
        <v>96058.455199999997</v>
      </c>
      <c r="N7" s="5">
        <f t="shared" si="2"/>
        <v>1281419.7923679999</v>
      </c>
      <c r="O7" s="6">
        <f t="shared" si="3"/>
        <v>2.08</v>
      </c>
      <c r="P7" s="5">
        <f t="shared" si="4"/>
        <v>199801.586816</v>
      </c>
      <c r="Q7" s="5">
        <f t="shared" si="5"/>
        <v>104.39999999999999</v>
      </c>
      <c r="R7" s="5">
        <f t="shared" si="6"/>
        <v>8049.24</v>
      </c>
      <c r="S7" s="5">
        <f t="shared" si="7"/>
        <v>27038.38</v>
      </c>
      <c r="T7" s="5">
        <f t="shared" si="8"/>
        <v>1516308.9991839998</v>
      </c>
      <c r="U7" s="5">
        <f t="shared" si="9"/>
        <v>304291.25884079584</v>
      </c>
      <c r="V7" s="5">
        <f t="shared" si="10"/>
        <v>168148.09685443185</v>
      </c>
      <c r="W7" s="5">
        <f t="shared" si="11"/>
        <v>575997.8676883796</v>
      </c>
      <c r="X7" t="s">
        <v>1124</v>
      </c>
      <c r="Y7" s="5">
        <f t="shared" si="12"/>
        <v>0</v>
      </c>
      <c r="Z7" s="5">
        <f t="shared" si="13"/>
        <v>2564746.2225676072</v>
      </c>
      <c r="AA7" s="5">
        <f t="shared" si="17"/>
        <v>0</v>
      </c>
      <c r="AB7" s="5">
        <f t="shared" si="14"/>
        <v>2564746.2225676072</v>
      </c>
      <c r="AC7" s="5">
        <f t="shared" si="15"/>
        <v>131116.00870550241</v>
      </c>
      <c r="AD7">
        <f t="shared" si="18"/>
        <v>5.1122410300010163E-2</v>
      </c>
      <c r="AE7" s="5">
        <f>VLOOKUP(A7,Summary_SFPR!$A$5:$E$361,5,FALSE)</f>
        <v>2564746.2225676072</v>
      </c>
      <c r="AF7" s="5">
        <f t="shared" si="16"/>
        <v>131116.00870550241</v>
      </c>
      <c r="AG7" t="s">
        <v>809</v>
      </c>
    </row>
    <row r="8" spans="1:34">
      <c r="A8" t="s">
        <v>76</v>
      </c>
      <c r="B8" t="s">
        <v>77</v>
      </c>
      <c r="C8" t="s">
        <v>68</v>
      </c>
      <c r="D8" s="12" t="s">
        <v>1070</v>
      </c>
      <c r="E8" s="1">
        <f>VLOOKUP(A8,'Base ADM'!$A$2:$E$366,5,FALSE)</f>
        <v>357.69883399999998</v>
      </c>
      <c r="F8" s="1">
        <f>VLOOKUP(A8,'Base ADM'!$A$2:$F$366,6,FALSE)</f>
        <v>38.006579000000002</v>
      </c>
      <c r="G8" s="1">
        <f>VLOOKUP(A8,'Base ADM'!$A$2:$G$366,7,FALSE)</f>
        <v>97.981763000000001</v>
      </c>
      <c r="H8" s="1">
        <f>VLOOKUP(A8,'Base ADM'!$A$2:$H$366,8,FALSE)</f>
        <v>160.18297100000001</v>
      </c>
      <c r="I8" s="1">
        <f>VLOOKUP(A8,'Base ADM'!$A$2:$I$366,9,FALSE)</f>
        <v>61.527521</v>
      </c>
      <c r="J8" s="1">
        <f>VLOOKUP(A8,'Base ADM'!$A$2:$J$366,10,FALSE)</f>
        <v>0</v>
      </c>
      <c r="K8" s="1">
        <f>VLOOKUP(A8,'Base ADM'!$A$2:$K$366,11,FALSE)</f>
        <v>0</v>
      </c>
      <c r="L8" s="95">
        <f t="shared" si="0"/>
        <v>14.85</v>
      </c>
      <c r="M8" s="5">
        <f t="shared" si="1"/>
        <v>96058.455199999997</v>
      </c>
      <c r="N8" s="5">
        <f t="shared" si="2"/>
        <v>1426468.05972</v>
      </c>
      <c r="O8" s="6">
        <f t="shared" si="3"/>
        <v>2.38</v>
      </c>
      <c r="P8" s="5">
        <f t="shared" si="4"/>
        <v>228619.12337599997</v>
      </c>
      <c r="Q8" s="5">
        <f t="shared" si="5"/>
        <v>104.39999999999999</v>
      </c>
      <c r="R8" s="5">
        <f t="shared" si="6"/>
        <v>8994.06</v>
      </c>
      <c r="S8" s="5">
        <f t="shared" si="7"/>
        <v>30212.14</v>
      </c>
      <c r="T8" s="5">
        <f t="shared" si="8"/>
        <v>1694293.3830959999</v>
      </c>
      <c r="U8" s="5">
        <f t="shared" si="9"/>
        <v>349177.16977634147</v>
      </c>
      <c r="V8" s="5">
        <f t="shared" si="10"/>
        <v>192951.57142068073</v>
      </c>
      <c r="W8" s="5">
        <f t="shared" si="11"/>
        <v>660963.13776093093</v>
      </c>
      <c r="X8" t="s">
        <v>1124</v>
      </c>
      <c r="Y8" s="5">
        <f t="shared" si="12"/>
        <v>0</v>
      </c>
      <c r="Z8" s="5">
        <f t="shared" si="13"/>
        <v>2897385.2620539526</v>
      </c>
      <c r="AA8" s="5">
        <f t="shared" si="17"/>
        <v>0</v>
      </c>
      <c r="AB8" s="5">
        <f t="shared" si="14"/>
        <v>2897385.2620539526</v>
      </c>
      <c r="AC8" s="5">
        <f t="shared" si="15"/>
        <v>150456.89122509709</v>
      </c>
      <c r="AD8">
        <f t="shared" si="18"/>
        <v>5.1928507125227244E-2</v>
      </c>
      <c r="AE8" s="5">
        <f>VLOOKUP(A8,Summary_SFPR!$A$5:$E$361,5,FALSE)</f>
        <v>2897385.2620539526</v>
      </c>
      <c r="AF8" s="5">
        <f t="shared" si="16"/>
        <v>150456.89122509709</v>
      </c>
      <c r="AG8" t="s">
        <v>809</v>
      </c>
    </row>
    <row r="9" spans="1:34">
      <c r="A9" t="s">
        <v>78</v>
      </c>
      <c r="B9" t="s">
        <v>1822</v>
      </c>
      <c r="C9" t="s">
        <v>93</v>
      </c>
      <c r="D9" s="12" t="s">
        <v>1823</v>
      </c>
      <c r="E9" s="1">
        <f>VLOOKUP(A9,'Base ADM'!$A$2:$E$366,5,FALSE)</f>
        <v>4666.0637809999998</v>
      </c>
      <c r="F9" s="1">
        <f>VLOOKUP(A9,'Base ADM'!$A$2:$F$366,6,FALSE)</f>
        <v>203.96328800000001</v>
      </c>
      <c r="G9" s="1">
        <f>VLOOKUP(A9,'Base ADM'!$A$2:$G$366,7,FALSE)</f>
        <v>658.70242800000005</v>
      </c>
      <c r="H9" s="1">
        <f>VLOOKUP(A9,'Base ADM'!$A$2:$H$366,8,FALSE)</f>
        <v>1799.3602470000001</v>
      </c>
      <c r="I9" s="1">
        <f>VLOOKUP(A9,'Base ADM'!$A$2:$I$366,9,FALSE)</f>
        <v>1905.314492</v>
      </c>
      <c r="J9" s="1">
        <f>VLOOKUP(A9,'Base ADM'!$A$2:$J$366,10,FALSE)</f>
        <v>98.723326</v>
      </c>
      <c r="K9" s="1">
        <f>VLOOKUP(A9,'Base ADM'!$A$2:$K$366,11,FALSE)</f>
        <v>27.531746999999999</v>
      </c>
      <c r="L9" s="95">
        <f t="shared" si="0"/>
        <v>186.86</v>
      </c>
      <c r="M9" s="5">
        <f t="shared" si="1"/>
        <v>96058.455199999997</v>
      </c>
      <c r="N9" s="5">
        <f t="shared" si="2"/>
        <v>17949482.938672002</v>
      </c>
      <c r="O9" s="6">
        <f t="shared" si="3"/>
        <v>31.11</v>
      </c>
      <c r="P9" s="5">
        <f t="shared" si="4"/>
        <v>2988378.5412719999</v>
      </c>
      <c r="Q9" s="5">
        <f t="shared" si="5"/>
        <v>104.39999999999999</v>
      </c>
      <c r="R9" s="5">
        <f t="shared" si="6"/>
        <v>113780.34</v>
      </c>
      <c r="S9" s="5">
        <f t="shared" si="7"/>
        <v>382202.04</v>
      </c>
      <c r="T9" s="5">
        <f t="shared" si="8"/>
        <v>21433843.859944001</v>
      </c>
      <c r="U9" s="5">
        <f t="shared" si="9"/>
        <v>4554901.4706753977</v>
      </c>
      <c r="V9" s="5">
        <f t="shared" si="10"/>
        <v>2516989.8621840994</v>
      </c>
      <c r="W9" s="5">
        <f t="shared" si="11"/>
        <v>8622046.9974537101</v>
      </c>
      <c r="X9" t="s">
        <v>1124</v>
      </c>
      <c r="Y9" s="5">
        <f t="shared" si="12"/>
        <v>0</v>
      </c>
      <c r="Z9" s="5">
        <f t="shared" si="13"/>
        <v>37127782.190257207</v>
      </c>
      <c r="AA9" s="5">
        <f t="shared" si="17"/>
        <v>43813.919136536017</v>
      </c>
      <c r="AB9" s="5">
        <f t="shared" si="14"/>
        <v>37171596.109393746</v>
      </c>
      <c r="AC9" s="5">
        <f t="shared" si="15"/>
        <v>1962660.719065364</v>
      </c>
      <c r="AD9">
        <f t="shared" si="18"/>
        <v>5.2800011957769392E-2</v>
      </c>
      <c r="AE9" s="5">
        <f>VLOOKUP(A9,Summary_SFPR!$A$5:$E$361,5,FALSE)</f>
        <v>37171596.109393746</v>
      </c>
      <c r="AF9" s="5">
        <f t="shared" si="16"/>
        <v>1962660.719065364</v>
      </c>
      <c r="AG9" t="s">
        <v>809</v>
      </c>
    </row>
    <row r="10" spans="1:34">
      <c r="A10" t="s">
        <v>82</v>
      </c>
      <c r="B10" t="s">
        <v>1824</v>
      </c>
      <c r="C10" t="s">
        <v>84</v>
      </c>
      <c r="D10" s="12" t="s">
        <v>1823</v>
      </c>
      <c r="E10" s="1">
        <f>VLOOKUP(A10,'Base ADM'!$A$2:$E$366,5,FALSE)</f>
        <v>819.48794899999996</v>
      </c>
      <c r="F10" s="1">
        <f>VLOOKUP(A10,'Base ADM'!$A$2:$F$366,6,FALSE)</f>
        <v>7.1282230000000002</v>
      </c>
      <c r="G10" s="1">
        <f>VLOOKUP(A10,'Base ADM'!$A$2:$G$366,7,FALSE)</f>
        <v>37.434024000000001</v>
      </c>
      <c r="H10" s="1">
        <f>VLOOKUP(A10,'Base ADM'!$A$2:$H$366,8,FALSE)</f>
        <v>164.77290400000001</v>
      </c>
      <c r="I10" s="1">
        <f>VLOOKUP(A10,'Base ADM'!$A$2:$I$366,9,FALSE)</f>
        <v>610.15279799999996</v>
      </c>
      <c r="J10" s="1">
        <f>VLOOKUP(A10,'Base ADM'!$A$2:$J$366,10,FALSE)</f>
        <v>0</v>
      </c>
      <c r="K10" s="1">
        <f>VLOOKUP(A10,'Base ADM'!$A$2:$K$366,11,FALSE)</f>
        <v>19.935919999999999</v>
      </c>
      <c r="L10" s="95">
        <f t="shared" si="0"/>
        <v>31.17</v>
      </c>
      <c r="M10" s="5">
        <f t="shared" si="1"/>
        <v>96058.455199999997</v>
      </c>
      <c r="N10" s="5">
        <f t="shared" si="2"/>
        <v>2994142.0485840002</v>
      </c>
      <c r="O10" s="6">
        <f t="shared" si="3"/>
        <v>5.46</v>
      </c>
      <c r="P10" s="5">
        <f t="shared" si="4"/>
        <v>524479.165392</v>
      </c>
      <c r="Q10" s="5">
        <f t="shared" si="5"/>
        <v>104.39999999999999</v>
      </c>
      <c r="R10" s="5">
        <f t="shared" si="6"/>
        <v>19120.86</v>
      </c>
      <c r="S10" s="5">
        <f t="shared" si="7"/>
        <v>64229.3</v>
      </c>
      <c r="T10" s="5">
        <f t="shared" si="8"/>
        <v>3601971.3739760001</v>
      </c>
      <c r="U10" s="5">
        <f t="shared" si="9"/>
        <v>799964.81816219422</v>
      </c>
      <c r="V10" s="5">
        <f t="shared" si="10"/>
        <v>442052.00713587081</v>
      </c>
      <c r="W10" s="5">
        <f t="shared" si="11"/>
        <v>1514266.4013501082</v>
      </c>
      <c r="X10" t="s">
        <v>1124</v>
      </c>
      <c r="Y10" s="5">
        <f t="shared" si="12"/>
        <v>0</v>
      </c>
      <c r="Z10" s="5">
        <f t="shared" si="13"/>
        <v>6358254.6006241729</v>
      </c>
      <c r="AA10" s="5">
        <f t="shared" si="17"/>
        <v>30935.819181320374</v>
      </c>
      <c r="AB10" s="5">
        <f t="shared" si="14"/>
        <v>6389190.4198054932</v>
      </c>
      <c r="AC10" s="5">
        <f t="shared" si="15"/>
        <v>344696.70427544898</v>
      </c>
      <c r="AD10">
        <f t="shared" si="18"/>
        <v>5.3949981394660423E-2</v>
      </c>
      <c r="AE10" s="5">
        <f>VLOOKUP(A10,Summary_SFPR!$A$5:$E$361,5,FALSE)</f>
        <v>6389190.4198054932</v>
      </c>
      <c r="AF10" s="5">
        <f t="shared" si="16"/>
        <v>344696.70427544898</v>
      </c>
      <c r="AG10" t="s">
        <v>809</v>
      </c>
    </row>
    <row r="11" spans="1:34">
      <c r="A11" t="s">
        <v>85</v>
      </c>
      <c r="B11" t="s">
        <v>86</v>
      </c>
      <c r="C11" t="s">
        <v>87</v>
      </c>
      <c r="D11" s="12" t="s">
        <v>1823</v>
      </c>
      <c r="E11" s="1">
        <f>VLOOKUP(A11,'Base ADM'!$A$2:$E$366,5,FALSE)</f>
        <v>364.24098999999995</v>
      </c>
      <c r="F11" s="1">
        <f>VLOOKUP(A11,'Base ADM'!$A$2:$F$366,6,FALSE)</f>
        <v>0</v>
      </c>
      <c r="G11" s="1">
        <f>VLOOKUP(A11,'Base ADM'!$A$2:$G$366,7,FALSE)</f>
        <v>0</v>
      </c>
      <c r="H11" s="1">
        <f>VLOOKUP(A11,'Base ADM'!$A$2:$H$366,8,FALSE)</f>
        <v>15.657228999999999</v>
      </c>
      <c r="I11" s="1">
        <f>VLOOKUP(A11,'Base ADM'!$A$2:$I$366,9,FALSE)</f>
        <v>348.58376099999998</v>
      </c>
      <c r="J11" s="1">
        <f>VLOOKUP(A11,'Base ADM'!$A$2:$J$366,10,FALSE)</f>
        <v>0</v>
      </c>
      <c r="K11" s="1">
        <f>VLOOKUP(A11,'Base ADM'!$A$2:$K$366,11,FALSE)</f>
        <v>9.8914069999999992</v>
      </c>
      <c r="L11" s="95">
        <f t="shared" si="0"/>
        <v>13.54</v>
      </c>
      <c r="M11" s="5">
        <f t="shared" si="1"/>
        <v>96058.455199999997</v>
      </c>
      <c r="N11" s="5">
        <f t="shared" si="2"/>
        <v>1300631.4834079999</v>
      </c>
      <c r="O11" s="6">
        <f t="shared" si="3"/>
        <v>2.4300000000000002</v>
      </c>
      <c r="P11" s="5">
        <f t="shared" si="4"/>
        <v>233422.04613600002</v>
      </c>
      <c r="Q11" s="5">
        <f t="shared" si="5"/>
        <v>104.39999999999999</v>
      </c>
      <c r="R11" s="5">
        <f t="shared" si="6"/>
        <v>8336.3399999999983</v>
      </c>
      <c r="S11" s="5">
        <f t="shared" si="7"/>
        <v>28002.78</v>
      </c>
      <c r="T11" s="5">
        <f t="shared" si="8"/>
        <v>1570392.6495439999</v>
      </c>
      <c r="U11" s="5">
        <f t="shared" si="9"/>
        <v>355563.46824639832</v>
      </c>
      <c r="V11" s="5">
        <f t="shared" si="10"/>
        <v>196480.57168764618</v>
      </c>
      <c r="W11" s="5">
        <f t="shared" si="11"/>
        <v>673051.86589327222</v>
      </c>
      <c r="X11" t="s">
        <v>1124</v>
      </c>
      <c r="Y11" s="5">
        <f t="shared" si="12"/>
        <v>0</v>
      </c>
      <c r="Z11" s="5">
        <f t="shared" si="13"/>
        <v>2795488.5553713166</v>
      </c>
      <c r="AA11" s="5">
        <f t="shared" si="17"/>
        <v>15182.978206280262</v>
      </c>
      <c r="AB11" s="5">
        <f t="shared" si="14"/>
        <v>2810671.5335775968</v>
      </c>
      <c r="AC11" s="5">
        <f t="shared" si="15"/>
        <v>153208.68228536544</v>
      </c>
      <c r="AD11">
        <f t="shared" si="18"/>
        <v>5.4509636026502162E-2</v>
      </c>
      <c r="AE11" s="5">
        <f>VLOOKUP(A11,Summary_SFPR!$A$5:$E$361,5,FALSE)</f>
        <v>2810671.5335775968</v>
      </c>
      <c r="AF11" s="5">
        <f t="shared" si="16"/>
        <v>153208.68228536544</v>
      </c>
      <c r="AG11" t="s">
        <v>809</v>
      </c>
    </row>
    <row r="12" spans="1:34">
      <c r="A12" t="s">
        <v>88</v>
      </c>
      <c r="B12" t="s">
        <v>1825</v>
      </c>
      <c r="C12" t="s">
        <v>1512</v>
      </c>
      <c r="D12" s="12" t="s">
        <v>1823</v>
      </c>
      <c r="E12" s="1">
        <f>VLOOKUP(A12,'Base ADM'!$A$2:$E$366,5,FALSE)</f>
        <v>87.240167999999997</v>
      </c>
      <c r="F12" s="1">
        <f>VLOOKUP(A12,'Base ADM'!$A$2:$F$366,6,FALSE)</f>
        <v>0</v>
      </c>
      <c r="G12" s="1">
        <f>VLOOKUP(A12,'Base ADM'!$A$2:$G$366,7,FALSE)</f>
        <v>0</v>
      </c>
      <c r="H12" s="1">
        <f>VLOOKUP(A12,'Base ADM'!$A$2:$H$366,8,FALSE)</f>
        <v>6.7632999999999999E-2</v>
      </c>
      <c r="I12" s="1">
        <f>VLOOKUP(A12,'Base ADM'!$A$2:$I$366,9,FALSE)</f>
        <v>30.505309</v>
      </c>
      <c r="J12" s="1">
        <f>VLOOKUP(A12,'Base ADM'!$A$2:$J$366,10,FALSE)</f>
        <v>56.667225999999999</v>
      </c>
      <c r="K12" s="1">
        <f>VLOOKUP(A12,'Base ADM'!$A$2:$K$366,11,FALSE)</f>
        <v>4.9370570000000003</v>
      </c>
      <c r="L12" s="95">
        <f t="shared" si="0"/>
        <v>4.28</v>
      </c>
      <c r="M12" s="5">
        <f t="shared" si="1"/>
        <v>96058.455199999997</v>
      </c>
      <c r="N12" s="5">
        <f t="shared" si="2"/>
        <v>411130.18825599999</v>
      </c>
      <c r="O12" s="6">
        <f t="shared" si="3"/>
        <v>0.57999999999999996</v>
      </c>
      <c r="P12" s="5">
        <f t="shared" si="4"/>
        <v>55713.904015999993</v>
      </c>
      <c r="Q12" s="5">
        <f t="shared" si="5"/>
        <v>104.39999999999999</v>
      </c>
      <c r="R12" s="5">
        <f t="shared" si="6"/>
        <v>2536.92</v>
      </c>
      <c r="S12" s="5">
        <f t="shared" si="7"/>
        <v>8521.82</v>
      </c>
      <c r="T12" s="5">
        <f t="shared" si="8"/>
        <v>477902.83227199997</v>
      </c>
      <c r="U12" s="5">
        <f t="shared" si="9"/>
        <v>85161.795503791203</v>
      </c>
      <c r="V12" s="5">
        <f t="shared" si="10"/>
        <v>47059.497841707213</v>
      </c>
      <c r="W12" s="5">
        <f t="shared" si="11"/>
        <v>161204.14633521214</v>
      </c>
      <c r="X12" t="s">
        <v>1124</v>
      </c>
      <c r="Y12" s="5">
        <f t="shared" si="12"/>
        <v>0</v>
      </c>
      <c r="Z12" s="5">
        <f t="shared" si="13"/>
        <v>771328.27195271058</v>
      </c>
      <c r="AA12" s="5">
        <f t="shared" si="17"/>
        <v>8730.1336795730003</v>
      </c>
      <c r="AB12" s="5">
        <f t="shared" si="14"/>
        <v>780058.40563228354</v>
      </c>
      <c r="AC12" s="5">
        <f t="shared" si="15"/>
        <v>36695.351562804361</v>
      </c>
      <c r="AD12">
        <f t="shared" si="18"/>
        <v>4.7041800072727381E-2</v>
      </c>
      <c r="AE12" s="5">
        <f>VLOOKUP(A12,Summary_SFPR!$A$5:$E$361,5,FALSE)</f>
        <v>780058.40563228354</v>
      </c>
      <c r="AF12" s="5">
        <f t="shared" si="16"/>
        <v>36695.351562804361</v>
      </c>
      <c r="AG12" t="s">
        <v>809</v>
      </c>
    </row>
    <row r="13" spans="1:34">
      <c r="A13" t="s">
        <v>96</v>
      </c>
      <c r="B13" t="s">
        <v>1828</v>
      </c>
      <c r="C13" t="s">
        <v>98</v>
      </c>
      <c r="D13" s="12" t="s">
        <v>1070</v>
      </c>
      <c r="E13" s="1">
        <f>VLOOKUP(A13,'Base ADM'!$A$2:$E$366,5,FALSE)</f>
        <v>68.301370000000006</v>
      </c>
      <c r="F13" s="1">
        <f>VLOOKUP(A13,'Base ADM'!$A$2:$F$366,6,FALSE)</f>
        <v>0</v>
      </c>
      <c r="G13" s="1">
        <f>VLOOKUP(A13,'Base ADM'!$A$2:$G$366,7,FALSE)</f>
        <v>0</v>
      </c>
      <c r="H13" s="1">
        <f>VLOOKUP(A13,'Base ADM'!$A$2:$H$366,8,FALSE)</f>
        <v>0</v>
      </c>
      <c r="I13" s="1">
        <f>VLOOKUP(A13,'Base ADM'!$A$2:$I$366,9,FALSE)</f>
        <v>68.301370000000006</v>
      </c>
      <c r="J13" s="1">
        <f>VLOOKUP(A13,'Base ADM'!$A$2:$J$366,10,FALSE)</f>
        <v>0</v>
      </c>
      <c r="K13" s="1">
        <f>VLOOKUP(A13,'Base ADM'!$A$2:$K$366,11,FALSE)</f>
        <v>0</v>
      </c>
      <c r="L13" s="95">
        <f t="shared" si="0"/>
        <v>2.5299999999999998</v>
      </c>
      <c r="M13" s="5">
        <f t="shared" si="1"/>
        <v>96058.455199999997</v>
      </c>
      <c r="N13" s="5">
        <f t="shared" si="2"/>
        <v>243027.89165599996</v>
      </c>
      <c r="O13" s="6">
        <f t="shared" si="3"/>
        <v>0.46</v>
      </c>
      <c r="P13" s="5">
        <f t="shared" si="4"/>
        <v>44186.889391999997</v>
      </c>
      <c r="Q13" s="5">
        <f t="shared" si="5"/>
        <v>104.39999999999999</v>
      </c>
      <c r="R13" s="5">
        <f t="shared" si="6"/>
        <v>1560.7799999999997</v>
      </c>
      <c r="S13" s="5">
        <f t="shared" si="7"/>
        <v>5242.8500000000004</v>
      </c>
      <c r="T13" s="5">
        <f t="shared" si="8"/>
        <v>294018.41104799998</v>
      </c>
      <c r="U13" s="5">
        <f t="shared" si="9"/>
        <v>66674.187337291456</v>
      </c>
      <c r="V13" s="5">
        <f t="shared" si="10"/>
        <v>36843.443195806845</v>
      </c>
      <c r="W13" s="5">
        <f t="shared" si="11"/>
        <v>126208.65246815515</v>
      </c>
      <c r="X13" t="s">
        <v>1124</v>
      </c>
      <c r="Y13" s="5">
        <f t="shared" si="12"/>
        <v>0</v>
      </c>
      <c r="Z13" s="5">
        <f t="shared" si="13"/>
        <v>523744.69404925336</v>
      </c>
      <c r="AA13" s="5">
        <f t="shared" si="17"/>
        <v>0</v>
      </c>
      <c r="AB13" s="5">
        <f t="shared" si="14"/>
        <v>523744.69404925336</v>
      </c>
      <c r="AC13" s="5">
        <f t="shared" si="15"/>
        <v>28729.229228114036</v>
      </c>
      <c r="AD13">
        <f t="shared" si="18"/>
        <v>5.4853499337622534E-2</v>
      </c>
      <c r="AE13" s="5">
        <f>VLOOKUP(A13,Summary_SFPR!$A$5:$E$361,5,FALSE)</f>
        <v>523744.69404925336</v>
      </c>
      <c r="AF13" s="5">
        <f t="shared" si="16"/>
        <v>28729.229228114036</v>
      </c>
      <c r="AG13" t="s">
        <v>809</v>
      </c>
    </row>
    <row r="14" spans="1:34">
      <c r="A14" t="s">
        <v>99</v>
      </c>
      <c r="B14" t="s">
        <v>1829</v>
      </c>
      <c r="C14" t="s">
        <v>101</v>
      </c>
      <c r="D14" s="12" t="s">
        <v>1070</v>
      </c>
      <c r="E14" s="1">
        <f>VLOOKUP(A14,'Base ADM'!$A$2:$E$366,5,FALSE)</f>
        <v>78.822811000000002</v>
      </c>
      <c r="F14" s="1">
        <f>VLOOKUP(A14,'Base ADM'!$A$2:$F$366,6,FALSE)</f>
        <v>0</v>
      </c>
      <c r="G14" s="1">
        <f>VLOOKUP(A14,'Base ADM'!$A$2:$G$366,7,FALSE)</f>
        <v>0</v>
      </c>
      <c r="H14" s="1">
        <f>VLOOKUP(A14,'Base ADM'!$A$2:$H$366,8,FALSE)</f>
        <v>0</v>
      </c>
      <c r="I14" s="1">
        <f>VLOOKUP(A14,'Base ADM'!$A$2:$I$366,9,FALSE)</f>
        <v>78.822811000000002</v>
      </c>
      <c r="J14" s="1">
        <f>VLOOKUP(A14,'Base ADM'!$A$2:$J$366,10,FALSE)</f>
        <v>0</v>
      </c>
      <c r="K14" s="1">
        <f>VLOOKUP(A14,'Base ADM'!$A$2:$K$366,11,FALSE)</f>
        <v>0</v>
      </c>
      <c r="L14" s="95">
        <f t="shared" si="0"/>
        <v>2.92</v>
      </c>
      <c r="M14" s="5">
        <f t="shared" si="1"/>
        <v>96058.455199999997</v>
      </c>
      <c r="N14" s="5">
        <f t="shared" si="2"/>
        <v>280490.68918399996</v>
      </c>
      <c r="O14" s="6">
        <f t="shared" si="3"/>
        <v>0.53</v>
      </c>
      <c r="P14" s="5">
        <f t="shared" si="4"/>
        <v>50910.981255999999</v>
      </c>
      <c r="Q14" s="5">
        <f t="shared" si="5"/>
        <v>104.39999999999999</v>
      </c>
      <c r="R14" s="5">
        <f t="shared" si="6"/>
        <v>1800.9</v>
      </c>
      <c r="S14" s="5">
        <f t="shared" si="7"/>
        <v>6049.44</v>
      </c>
      <c r="T14" s="5">
        <f t="shared" si="8"/>
        <v>339252.01043999998</v>
      </c>
      <c r="U14" s="5">
        <f t="shared" si="9"/>
        <v>76944.970021332192</v>
      </c>
      <c r="V14" s="5">
        <f t="shared" si="10"/>
        <v>42518.967915465219</v>
      </c>
      <c r="W14" s="5">
        <f t="shared" si="11"/>
        <v>145650.38388047088</v>
      </c>
      <c r="X14" t="s">
        <v>1124</v>
      </c>
      <c r="Y14" s="5">
        <f t="shared" si="12"/>
        <v>0</v>
      </c>
      <c r="Z14" s="5">
        <f t="shared" si="13"/>
        <v>604366.33225726825</v>
      </c>
      <c r="AA14" s="5">
        <f t="shared" si="17"/>
        <v>0</v>
      </c>
      <c r="AB14" s="5">
        <f t="shared" si="14"/>
        <v>604366.33225726825</v>
      </c>
      <c r="AC14" s="5">
        <f t="shared" si="15"/>
        <v>33154.80502987434</v>
      </c>
      <c r="AD14">
        <f t="shared" si="18"/>
        <v>5.4858788883959397E-2</v>
      </c>
      <c r="AE14" s="5">
        <f>VLOOKUP(A14,Summary_SFPR!$A$5:$E$361,5,FALSE)</f>
        <v>604366.33225726825</v>
      </c>
      <c r="AF14" s="5">
        <f t="shared" si="16"/>
        <v>33154.80502987434</v>
      </c>
      <c r="AG14" t="s">
        <v>809</v>
      </c>
    </row>
    <row r="15" spans="1:34">
      <c r="A15" t="s">
        <v>102</v>
      </c>
      <c r="B15" t="s">
        <v>103</v>
      </c>
      <c r="C15" t="s">
        <v>68</v>
      </c>
      <c r="D15" s="12" t="s">
        <v>1070</v>
      </c>
      <c r="E15" s="1">
        <f>VLOOKUP(A15,'Base ADM'!$A$2:$E$366,5,FALSE)</f>
        <v>135.83687900000001</v>
      </c>
      <c r="F15" s="1">
        <f>VLOOKUP(A15,'Base ADM'!$A$2:$F$366,6,FALSE)</f>
        <v>10.602836</v>
      </c>
      <c r="G15" s="1">
        <f>VLOOKUP(A15,'Base ADM'!$A$2:$G$366,7,FALSE)</f>
        <v>21.758866000000001</v>
      </c>
      <c r="H15" s="1">
        <f>VLOOKUP(A15,'Base ADM'!$A$2:$H$366,8,FALSE)</f>
        <v>56.134751999999999</v>
      </c>
      <c r="I15" s="1">
        <f>VLOOKUP(A15,'Base ADM'!$A$2:$I$366,9,FALSE)</f>
        <v>47.340425000000003</v>
      </c>
      <c r="J15" s="1">
        <f>VLOOKUP(A15,'Base ADM'!$A$2:$J$366,10,FALSE)</f>
        <v>0</v>
      </c>
      <c r="K15" s="1">
        <f>VLOOKUP(A15,'Base ADM'!$A$2:$K$366,11,FALSE)</f>
        <v>0</v>
      </c>
      <c r="L15" s="95">
        <f t="shared" si="0"/>
        <v>5.47</v>
      </c>
      <c r="M15" s="5">
        <f t="shared" si="1"/>
        <v>96058.455199999997</v>
      </c>
      <c r="N15" s="5">
        <f t="shared" si="2"/>
        <v>525439.74994399992</v>
      </c>
      <c r="O15" s="6">
        <f t="shared" si="3"/>
        <v>0.91</v>
      </c>
      <c r="P15" s="5">
        <f t="shared" si="4"/>
        <v>87413.194231999994</v>
      </c>
      <c r="Q15" s="5">
        <f t="shared" si="5"/>
        <v>104.39999999999999</v>
      </c>
      <c r="R15" s="5">
        <f t="shared" si="6"/>
        <v>3330.3599999999997</v>
      </c>
      <c r="S15" s="5">
        <f t="shared" si="7"/>
        <v>11187.09</v>
      </c>
      <c r="T15" s="5">
        <f t="shared" si="8"/>
        <v>627370.39417599991</v>
      </c>
      <c r="U15" s="5">
        <f t="shared" si="9"/>
        <v>132600.75921989547</v>
      </c>
      <c r="V15" s="5">
        <f t="shared" si="10"/>
        <v>73273.762083135196</v>
      </c>
      <c r="W15" s="5">
        <f t="shared" si="11"/>
        <v>251002.13149560313</v>
      </c>
      <c r="X15" t="s">
        <v>1124</v>
      </c>
      <c r="Y15" s="5">
        <f t="shared" si="12"/>
        <v>0</v>
      </c>
      <c r="Z15" s="5">
        <f t="shared" si="13"/>
        <v>1084247.0469746338</v>
      </c>
      <c r="AA15" s="5">
        <f t="shared" si="17"/>
        <v>0</v>
      </c>
      <c r="AB15" s="5">
        <f t="shared" si="14"/>
        <v>1084247.0469746338</v>
      </c>
      <c r="AC15" s="5">
        <f t="shared" si="15"/>
        <v>57136.318560265921</v>
      </c>
      <c r="AD15">
        <f t="shared" si="18"/>
        <v>5.2696771201446155E-2</v>
      </c>
      <c r="AE15" s="5">
        <f>VLOOKUP(A15,Summary_SFPR!$A$5:$E$361,5,FALSE)</f>
        <v>1084247.0469746338</v>
      </c>
      <c r="AF15" s="5">
        <f t="shared" si="16"/>
        <v>57136.318560265921</v>
      </c>
      <c r="AG15" t="s">
        <v>809</v>
      </c>
    </row>
    <row r="16" spans="1:34">
      <c r="A16" t="s">
        <v>104</v>
      </c>
      <c r="B16" t="s">
        <v>2758</v>
      </c>
      <c r="C16" t="s">
        <v>80</v>
      </c>
      <c r="D16" s="12" t="s">
        <v>1070</v>
      </c>
      <c r="E16" s="1">
        <f>VLOOKUP(A16,'Base ADM'!$A$2:$E$366,5,FALSE)</f>
        <v>116.99766199999999</v>
      </c>
      <c r="F16" s="1">
        <f>VLOOKUP(A16,'Base ADM'!$A$2:$F$366,6,FALSE)</f>
        <v>4</v>
      </c>
      <c r="G16" s="1">
        <f>VLOOKUP(A16,'Base ADM'!$A$2:$G$366,7,FALSE)</f>
        <v>14.906041</v>
      </c>
      <c r="H16" s="1">
        <f>VLOOKUP(A16,'Base ADM'!$A$2:$H$366,8,FALSE)</f>
        <v>51.234453999999999</v>
      </c>
      <c r="I16" s="1">
        <f>VLOOKUP(A16,'Base ADM'!$A$2:$I$366,9,FALSE)</f>
        <v>46.857166999999997</v>
      </c>
      <c r="J16" s="1">
        <f>VLOOKUP(A16,'Base ADM'!$A$2:$J$366,10,FALSE)</f>
        <v>0</v>
      </c>
      <c r="K16" s="1">
        <f>VLOOKUP(A16,'Base ADM'!$A$2:$K$366,11,FALSE)</f>
        <v>0</v>
      </c>
      <c r="L16" s="95">
        <f t="shared" si="0"/>
        <v>4.63</v>
      </c>
      <c r="M16" s="5">
        <f t="shared" si="1"/>
        <v>96058.455199999997</v>
      </c>
      <c r="N16" s="5">
        <f t="shared" si="2"/>
        <v>444750.64757599996</v>
      </c>
      <c r="O16" s="6">
        <f t="shared" si="3"/>
        <v>0.78</v>
      </c>
      <c r="P16" s="5">
        <f t="shared" si="4"/>
        <v>74925.595056000006</v>
      </c>
      <c r="Q16" s="5">
        <f t="shared" si="5"/>
        <v>104.39999999999999</v>
      </c>
      <c r="R16" s="5">
        <f t="shared" si="6"/>
        <v>2824.02</v>
      </c>
      <c r="S16" s="5">
        <f t="shared" si="7"/>
        <v>9486.23</v>
      </c>
      <c r="T16" s="5">
        <f t="shared" si="8"/>
        <v>531986.49263200001</v>
      </c>
      <c r="U16" s="5">
        <f t="shared" si="9"/>
        <v>114210.35967818955</v>
      </c>
      <c r="V16" s="5">
        <f t="shared" si="10"/>
        <v>63111.423884165262</v>
      </c>
      <c r="W16" s="5">
        <f t="shared" si="11"/>
        <v>216190.64541376958</v>
      </c>
      <c r="X16" t="s">
        <v>1124</v>
      </c>
      <c r="Y16" s="5">
        <f t="shared" si="12"/>
        <v>0</v>
      </c>
      <c r="Z16" s="5">
        <f t="shared" si="13"/>
        <v>925498.92160812439</v>
      </c>
      <c r="AA16" s="5">
        <f t="shared" si="17"/>
        <v>0</v>
      </c>
      <c r="AB16" s="5">
        <f t="shared" si="14"/>
        <v>925498.92160812439</v>
      </c>
      <c r="AC16" s="5">
        <f t="shared" si="15"/>
        <v>49212.082433359777</v>
      </c>
      <c r="AD16">
        <f t="shared" si="18"/>
        <v>5.3173570799898998E-2</v>
      </c>
      <c r="AE16" s="5">
        <f>VLOOKUP(A16,Summary_SFPR!$A$5:$E$361,5,FALSE)</f>
        <v>925498.92160812439</v>
      </c>
      <c r="AF16" s="5">
        <f t="shared" si="16"/>
        <v>49212.082433359777</v>
      </c>
      <c r="AG16" t="s">
        <v>809</v>
      </c>
    </row>
    <row r="17" spans="1:33">
      <c r="A17" t="s">
        <v>106</v>
      </c>
      <c r="B17" t="s">
        <v>1831</v>
      </c>
      <c r="C17" t="s">
        <v>108</v>
      </c>
      <c r="D17" s="12" t="s">
        <v>1070</v>
      </c>
      <c r="E17" s="1">
        <f>VLOOKUP(A17,'Base ADM'!$A$2:$E$366,5,FALSE)</f>
        <v>74.181699999999992</v>
      </c>
      <c r="F17" s="1">
        <f>VLOOKUP(A17,'Base ADM'!$A$2:$F$366,6,FALSE)</f>
        <v>0</v>
      </c>
      <c r="G17" s="1">
        <f>VLOOKUP(A17,'Base ADM'!$A$2:$G$366,7,FALSE)</f>
        <v>0</v>
      </c>
      <c r="H17" s="1">
        <f>VLOOKUP(A17,'Base ADM'!$A$2:$H$366,8,FALSE)</f>
        <v>15.219621999999999</v>
      </c>
      <c r="I17" s="1">
        <f>VLOOKUP(A17,'Base ADM'!$A$2:$I$366,9,FALSE)</f>
        <v>58.962077999999998</v>
      </c>
      <c r="J17" s="1">
        <f>VLOOKUP(A17,'Base ADM'!$A$2:$J$366,10,FALSE)</f>
        <v>0</v>
      </c>
      <c r="K17" s="1">
        <f>VLOOKUP(A17,'Base ADM'!$A$2:$K$366,11,FALSE)</f>
        <v>2.1653180000000001</v>
      </c>
      <c r="L17" s="95">
        <f t="shared" si="0"/>
        <v>2.79</v>
      </c>
      <c r="M17" s="5">
        <f t="shared" si="1"/>
        <v>96058.455199999997</v>
      </c>
      <c r="N17" s="5">
        <f t="shared" si="2"/>
        <v>268003.09000799997</v>
      </c>
      <c r="O17" s="6">
        <f t="shared" si="3"/>
        <v>0.49</v>
      </c>
      <c r="P17" s="5">
        <f t="shared" si="4"/>
        <v>47068.643047999998</v>
      </c>
      <c r="Q17" s="5">
        <f t="shared" si="5"/>
        <v>104.39999999999999</v>
      </c>
      <c r="R17" s="5">
        <f t="shared" si="6"/>
        <v>1712.16</v>
      </c>
      <c r="S17" s="5">
        <f t="shared" si="7"/>
        <v>5751.35</v>
      </c>
      <c r="T17" s="5">
        <f t="shared" si="8"/>
        <v>322535.24305599992</v>
      </c>
      <c r="U17" s="5">
        <f t="shared" si="9"/>
        <v>72414.426867261267</v>
      </c>
      <c r="V17" s="5">
        <f t="shared" si="10"/>
        <v>40015.438198653763</v>
      </c>
      <c r="W17" s="5">
        <f t="shared" si="11"/>
        <v>137074.44513626804</v>
      </c>
      <c r="X17" t="s">
        <v>1124</v>
      </c>
      <c r="Y17" s="5">
        <f t="shared" si="12"/>
        <v>0</v>
      </c>
      <c r="Z17" s="5">
        <f t="shared" si="13"/>
        <v>572039.55325818295</v>
      </c>
      <c r="AA17" s="5">
        <f t="shared" si="17"/>
        <v>3339.4962406682571</v>
      </c>
      <c r="AB17" s="5">
        <f t="shared" si="14"/>
        <v>575379.04949885118</v>
      </c>
      <c r="AC17" s="5">
        <f t="shared" si="15"/>
        <v>31202.640061702812</v>
      </c>
      <c r="AD17">
        <f t="shared" si="18"/>
        <v>5.4229711854958861E-2</v>
      </c>
      <c r="AE17" s="5">
        <f>VLOOKUP(A17,Summary_SFPR!$A$5:$E$361,5,FALSE)</f>
        <v>575379.04949885118</v>
      </c>
      <c r="AF17" s="5">
        <f t="shared" si="16"/>
        <v>31202.640061702812</v>
      </c>
      <c r="AG17" t="s">
        <v>809</v>
      </c>
    </row>
    <row r="18" spans="1:33">
      <c r="A18" t="s">
        <v>109</v>
      </c>
      <c r="B18" t="s">
        <v>1832</v>
      </c>
      <c r="C18" t="s">
        <v>111</v>
      </c>
      <c r="D18" s="12" t="s">
        <v>1070</v>
      </c>
      <c r="E18" s="1">
        <f>VLOOKUP(A18,'Base ADM'!$A$2:$E$366,5,FALSE)</f>
        <v>91.479287999999997</v>
      </c>
      <c r="F18" s="1">
        <f>VLOOKUP(A18,'Base ADM'!$A$2:$F$366,6,FALSE)</f>
        <v>5</v>
      </c>
      <c r="G18" s="1">
        <f>VLOOKUP(A18,'Base ADM'!$A$2:$G$366,7,FALSE)</f>
        <v>31.608391999999998</v>
      </c>
      <c r="H18" s="1">
        <f>VLOOKUP(A18,'Base ADM'!$A$2:$H$366,8,FALSE)</f>
        <v>54.870896000000002</v>
      </c>
      <c r="I18" s="1">
        <f>VLOOKUP(A18,'Base ADM'!$A$2:$I$366,9,FALSE)</f>
        <v>0</v>
      </c>
      <c r="J18" s="1">
        <f>VLOOKUP(A18,'Base ADM'!$A$2:$J$366,10,FALSE)</f>
        <v>0</v>
      </c>
      <c r="K18" s="1">
        <f>VLOOKUP(A18,'Base ADM'!$A$2:$K$366,11,FALSE)</f>
        <v>0</v>
      </c>
      <c r="L18" s="95">
        <f t="shared" si="0"/>
        <v>3.82</v>
      </c>
      <c r="M18" s="5">
        <f t="shared" si="1"/>
        <v>96058.455199999997</v>
      </c>
      <c r="N18" s="5">
        <f t="shared" si="2"/>
        <v>366943.29886399995</v>
      </c>
      <c r="O18" s="6">
        <f t="shared" si="3"/>
        <v>0.61</v>
      </c>
      <c r="P18" s="5">
        <f t="shared" si="4"/>
        <v>58595.657671999994</v>
      </c>
      <c r="Q18" s="5">
        <f t="shared" si="5"/>
        <v>104.39999999999999</v>
      </c>
      <c r="R18" s="5">
        <f t="shared" si="6"/>
        <v>2312.4599999999996</v>
      </c>
      <c r="S18" s="5">
        <f t="shared" si="7"/>
        <v>7767.84</v>
      </c>
      <c r="T18" s="5">
        <f t="shared" si="8"/>
        <v>435619.256536</v>
      </c>
      <c r="U18" s="5">
        <f t="shared" si="9"/>
        <v>89299.924519728345</v>
      </c>
      <c r="V18" s="5">
        <f t="shared" si="10"/>
        <v>49346.183700573711</v>
      </c>
      <c r="W18" s="5">
        <f t="shared" si="11"/>
        <v>169037.27798177802</v>
      </c>
      <c r="X18" t="s">
        <v>1124</v>
      </c>
      <c r="Y18" s="5">
        <f t="shared" si="12"/>
        <v>0</v>
      </c>
      <c r="Z18" s="5">
        <f t="shared" si="13"/>
        <v>743302.64273808012</v>
      </c>
      <c r="AA18" s="5">
        <f t="shared" si="17"/>
        <v>0</v>
      </c>
      <c r="AB18" s="5">
        <f t="shared" si="14"/>
        <v>743302.64273808012</v>
      </c>
      <c r="AC18" s="5">
        <f t="shared" si="15"/>
        <v>38478.429269817891</v>
      </c>
      <c r="AD18">
        <f t="shared" si="18"/>
        <v>5.176684039232813E-2</v>
      </c>
      <c r="AE18" s="5">
        <f>VLOOKUP(A18,Summary_SFPR!$A$5:$E$361,5,FALSE)</f>
        <v>743302.64273808012</v>
      </c>
      <c r="AF18" s="5">
        <f t="shared" si="16"/>
        <v>38478.429269817891</v>
      </c>
      <c r="AG18" t="s">
        <v>809</v>
      </c>
    </row>
    <row r="19" spans="1:33">
      <c r="A19" t="s">
        <v>114</v>
      </c>
      <c r="B19" t="s">
        <v>1834</v>
      </c>
      <c r="C19" t="s">
        <v>116</v>
      </c>
      <c r="D19" s="12" t="s">
        <v>1070</v>
      </c>
      <c r="E19" s="1">
        <f>VLOOKUP(A19,'Base ADM'!$A$2:$E$366,5,FALSE)</f>
        <v>115.04220599999999</v>
      </c>
      <c r="F19" s="1">
        <f>VLOOKUP(A19,'Base ADM'!$A$2:$F$366,6,FALSE)</f>
        <v>19.839376000000001</v>
      </c>
      <c r="G19" s="1">
        <f>VLOOKUP(A19,'Base ADM'!$A$2:$G$366,7,FALSE)</f>
        <v>35.760384000000002</v>
      </c>
      <c r="H19" s="1">
        <f>VLOOKUP(A19,'Base ADM'!$A$2:$H$366,8,FALSE)</f>
        <v>59.442445999999997</v>
      </c>
      <c r="I19" s="1">
        <f>VLOOKUP(A19,'Base ADM'!$A$2:$I$366,9,FALSE)</f>
        <v>0</v>
      </c>
      <c r="J19" s="1">
        <f>VLOOKUP(A19,'Base ADM'!$A$2:$J$366,10,FALSE)</f>
        <v>0</v>
      </c>
      <c r="K19" s="1">
        <f>VLOOKUP(A19,'Base ADM'!$A$2:$K$366,11,FALSE)</f>
        <v>0</v>
      </c>
      <c r="L19" s="95">
        <f t="shared" si="0"/>
        <v>4.92</v>
      </c>
      <c r="M19" s="5">
        <f t="shared" si="1"/>
        <v>96058.455199999997</v>
      </c>
      <c r="N19" s="5">
        <f t="shared" si="2"/>
        <v>472607.59958399995</v>
      </c>
      <c r="O19" s="6">
        <f t="shared" si="3"/>
        <v>0.77</v>
      </c>
      <c r="P19" s="5">
        <f t="shared" si="4"/>
        <v>73965.010504000005</v>
      </c>
      <c r="Q19" s="5">
        <f t="shared" si="5"/>
        <v>104.39999999999999</v>
      </c>
      <c r="R19" s="5">
        <f t="shared" si="6"/>
        <v>2970.18</v>
      </c>
      <c r="S19" s="5">
        <f t="shared" si="7"/>
        <v>9977.2000000000007</v>
      </c>
      <c r="T19" s="5">
        <f t="shared" si="8"/>
        <v>559519.99008799996</v>
      </c>
      <c r="U19" s="5">
        <f t="shared" si="9"/>
        <v>112301.48962662499</v>
      </c>
      <c r="V19" s="5">
        <f t="shared" si="10"/>
        <v>62056.602698910858</v>
      </c>
      <c r="W19" s="5">
        <f t="shared" si="11"/>
        <v>212577.31427969763</v>
      </c>
      <c r="X19" t="s">
        <v>1124</v>
      </c>
      <c r="Y19" s="5">
        <f t="shared" si="12"/>
        <v>0</v>
      </c>
      <c r="Z19" s="5">
        <f t="shared" si="13"/>
        <v>946455.3966932334</v>
      </c>
      <c r="AA19" s="5">
        <f t="shared" si="17"/>
        <v>0</v>
      </c>
      <c r="AB19" s="5">
        <f t="shared" si="14"/>
        <v>946455.3966932334</v>
      </c>
      <c r="AC19" s="5">
        <f t="shared" si="15"/>
        <v>48389.569741894134</v>
      </c>
      <c r="AD19">
        <f t="shared" si="18"/>
        <v>5.1127152859986529E-2</v>
      </c>
      <c r="AE19" s="5">
        <f>VLOOKUP(A19,Summary_SFPR!$A$5:$E$361,5,FALSE)</f>
        <v>946455.3966932334</v>
      </c>
      <c r="AF19" s="5">
        <f t="shared" si="16"/>
        <v>48389.569741894134</v>
      </c>
      <c r="AG19" t="s">
        <v>809</v>
      </c>
    </row>
    <row r="20" spans="1:33">
      <c r="A20" t="s">
        <v>117</v>
      </c>
      <c r="B20" t="s">
        <v>1835</v>
      </c>
      <c r="C20" t="s">
        <v>80</v>
      </c>
      <c r="D20" s="12" t="s">
        <v>1070</v>
      </c>
      <c r="E20" s="1">
        <f>VLOOKUP(A20,'Base ADM'!$A$2:$E$366,5,FALSE)</f>
        <v>147.987041</v>
      </c>
      <c r="F20" s="1">
        <f>VLOOKUP(A20,'Base ADM'!$A$2:$F$366,6,FALSE)</f>
        <v>0</v>
      </c>
      <c r="G20" s="1">
        <f>VLOOKUP(A20,'Base ADM'!$A$2:$G$366,7,FALSE)</f>
        <v>0</v>
      </c>
      <c r="H20" s="1">
        <f>VLOOKUP(A20,'Base ADM'!$A$2:$H$366,8,FALSE)</f>
        <v>147.987041</v>
      </c>
      <c r="I20" s="1">
        <f>VLOOKUP(A20,'Base ADM'!$A$2:$I$366,9,FALSE)</f>
        <v>0</v>
      </c>
      <c r="J20" s="1">
        <f>VLOOKUP(A20,'Base ADM'!$A$2:$J$366,10,FALSE)</f>
        <v>0</v>
      </c>
      <c r="K20" s="1">
        <f>VLOOKUP(A20,'Base ADM'!$A$2:$K$366,11,FALSE)</f>
        <v>0</v>
      </c>
      <c r="L20" s="95">
        <f t="shared" si="0"/>
        <v>5.92</v>
      </c>
      <c r="M20" s="5">
        <f t="shared" si="1"/>
        <v>96058.455199999997</v>
      </c>
      <c r="N20" s="5">
        <f t="shared" si="2"/>
        <v>568666.05478399992</v>
      </c>
      <c r="O20" s="6">
        <f t="shared" si="3"/>
        <v>0.99</v>
      </c>
      <c r="P20" s="5">
        <f t="shared" si="4"/>
        <v>95097.870647999996</v>
      </c>
      <c r="Q20" s="5">
        <f t="shared" si="5"/>
        <v>104.39999999999999</v>
      </c>
      <c r="R20" s="5">
        <f t="shared" si="6"/>
        <v>3607.02</v>
      </c>
      <c r="S20" s="5">
        <f t="shared" si="7"/>
        <v>12116.42</v>
      </c>
      <c r="T20" s="5">
        <f t="shared" si="8"/>
        <v>679487.36543200002</v>
      </c>
      <c r="U20" s="5">
        <f t="shared" si="9"/>
        <v>144461.46095056998</v>
      </c>
      <c r="V20" s="5">
        <f t="shared" si="10"/>
        <v>79827.859072212435</v>
      </c>
      <c r="W20" s="5">
        <f t="shared" si="11"/>
        <v>273453.44650275138</v>
      </c>
      <c r="X20" t="s">
        <v>1124</v>
      </c>
      <c r="Y20" s="5">
        <f t="shared" si="12"/>
        <v>0</v>
      </c>
      <c r="Z20" s="5">
        <f t="shared" si="13"/>
        <v>1177230.1319575338</v>
      </c>
      <c r="AA20" s="5">
        <f t="shared" si="17"/>
        <v>0</v>
      </c>
      <c r="AB20" s="5">
        <f t="shared" si="14"/>
        <v>1177230.1319575338</v>
      </c>
      <c r="AC20" s="5">
        <f t="shared" si="15"/>
        <v>62246.974309289995</v>
      </c>
      <c r="AD20">
        <f t="shared" si="18"/>
        <v>5.2875790909109543E-2</v>
      </c>
      <c r="AE20" s="5">
        <f>VLOOKUP(A20,Summary_SFPR!$A$5:$E$361,5,FALSE)</f>
        <v>1177230.1319575338</v>
      </c>
      <c r="AF20" s="5">
        <f t="shared" si="16"/>
        <v>62246.974309289995</v>
      </c>
      <c r="AG20" t="s">
        <v>809</v>
      </c>
    </row>
    <row r="21" spans="1:33">
      <c r="A21" t="s">
        <v>119</v>
      </c>
      <c r="B21" t="s">
        <v>120</v>
      </c>
      <c r="C21" t="s">
        <v>80</v>
      </c>
      <c r="D21" s="12" t="s">
        <v>1070</v>
      </c>
      <c r="E21" s="1">
        <f>VLOOKUP(A21,'Base ADM'!$A$2:$E$366,5,FALSE)</f>
        <v>350.46062599999999</v>
      </c>
      <c r="F21" s="1">
        <f>VLOOKUP(A21,'Base ADM'!$A$2:$F$366,6,FALSE)</f>
        <v>33.060240999999998</v>
      </c>
      <c r="G21" s="1">
        <f>VLOOKUP(A21,'Base ADM'!$A$2:$G$366,7,FALSE)</f>
        <v>110.132046</v>
      </c>
      <c r="H21" s="1">
        <f>VLOOKUP(A21,'Base ADM'!$A$2:$H$366,8,FALSE)</f>
        <v>207.268339</v>
      </c>
      <c r="I21" s="1">
        <f>VLOOKUP(A21,'Base ADM'!$A$2:$I$366,9,FALSE)</f>
        <v>0</v>
      </c>
      <c r="J21" s="1">
        <f>VLOOKUP(A21,'Base ADM'!$A$2:$J$366,10,FALSE)</f>
        <v>0</v>
      </c>
      <c r="K21" s="1">
        <f>VLOOKUP(A21,'Base ADM'!$A$2:$K$366,11,FALSE)</f>
        <v>0</v>
      </c>
      <c r="L21" s="95">
        <f t="shared" si="0"/>
        <v>14.73</v>
      </c>
      <c r="M21" s="5">
        <f t="shared" si="1"/>
        <v>96058.455199999997</v>
      </c>
      <c r="N21" s="5">
        <f t="shared" si="2"/>
        <v>1414941.045096</v>
      </c>
      <c r="O21" s="6">
        <f t="shared" si="3"/>
        <v>2.34</v>
      </c>
      <c r="P21" s="5">
        <f t="shared" si="4"/>
        <v>224776.78516799997</v>
      </c>
      <c r="Q21" s="5">
        <f t="shared" si="5"/>
        <v>104.39999999999999</v>
      </c>
      <c r="R21" s="5">
        <f t="shared" si="6"/>
        <v>8910.5399999999991</v>
      </c>
      <c r="S21" s="5">
        <f t="shared" si="7"/>
        <v>29931.59</v>
      </c>
      <c r="T21" s="5">
        <f t="shared" si="8"/>
        <v>1678559.9602640001</v>
      </c>
      <c r="U21" s="5">
        <f t="shared" si="9"/>
        <v>342111.40175180143</v>
      </c>
      <c r="V21" s="5">
        <f t="shared" si="10"/>
        <v>189047.10354123067</v>
      </c>
      <c r="W21" s="5">
        <f t="shared" si="11"/>
        <v>647588.23066954722</v>
      </c>
      <c r="X21" t="s">
        <v>1124</v>
      </c>
      <c r="Y21" s="5">
        <f t="shared" si="12"/>
        <v>0</v>
      </c>
      <c r="Z21" s="5">
        <f t="shared" si="13"/>
        <v>2857306.6962265796</v>
      </c>
      <c r="AA21" s="5">
        <f t="shared" si="17"/>
        <v>0</v>
      </c>
      <c r="AB21" s="5">
        <f t="shared" si="14"/>
        <v>2857306.6962265796</v>
      </c>
      <c r="AC21" s="5">
        <f t="shared" si="15"/>
        <v>147412.3236442013</v>
      </c>
      <c r="AD21">
        <f t="shared" si="18"/>
        <v>5.1591354837363858E-2</v>
      </c>
      <c r="AE21" s="5">
        <f>VLOOKUP(A21,Summary_SFPR!$A$5:$E$361,5,FALSE)</f>
        <v>2857306.6962265796</v>
      </c>
      <c r="AF21" s="5">
        <f t="shared" si="16"/>
        <v>147412.3236442013</v>
      </c>
      <c r="AG21" t="s">
        <v>809</v>
      </c>
    </row>
    <row r="22" spans="1:33">
      <c r="A22" t="s">
        <v>121</v>
      </c>
      <c r="B22" t="s">
        <v>1836</v>
      </c>
      <c r="C22" t="s">
        <v>80</v>
      </c>
      <c r="D22" s="12" t="s">
        <v>1070</v>
      </c>
      <c r="E22" s="1">
        <f>VLOOKUP(A22,'Base ADM'!$A$2:$E$366,5,FALSE)</f>
        <v>219.13471799999999</v>
      </c>
      <c r="F22" s="1">
        <f>VLOOKUP(A22,'Base ADM'!$A$2:$F$366,6,FALSE)</f>
        <v>31.380399000000001</v>
      </c>
      <c r="G22" s="1">
        <f>VLOOKUP(A22,'Base ADM'!$A$2:$G$366,7,FALSE)</f>
        <v>70.801204999999996</v>
      </c>
      <c r="H22" s="1">
        <f>VLOOKUP(A22,'Base ADM'!$A$2:$H$366,8,FALSE)</f>
        <v>116.953114</v>
      </c>
      <c r="I22" s="1">
        <f>VLOOKUP(A22,'Base ADM'!$A$2:$I$366,9,FALSE)</f>
        <v>0</v>
      </c>
      <c r="J22" s="1">
        <f>VLOOKUP(A22,'Base ADM'!$A$2:$J$366,10,FALSE)</f>
        <v>0</v>
      </c>
      <c r="K22" s="1">
        <f>VLOOKUP(A22,'Base ADM'!$A$2:$K$366,11,FALSE)</f>
        <v>0</v>
      </c>
      <c r="L22" s="95">
        <f t="shared" si="0"/>
        <v>9.33</v>
      </c>
      <c r="M22" s="5">
        <f t="shared" si="1"/>
        <v>96058.455199999997</v>
      </c>
      <c r="N22" s="5">
        <f t="shared" si="2"/>
        <v>896225.38701599999</v>
      </c>
      <c r="O22" s="6">
        <f t="shared" si="3"/>
        <v>1.46</v>
      </c>
      <c r="P22" s="5">
        <f t="shared" si="4"/>
        <v>140245.34459199998</v>
      </c>
      <c r="Q22" s="5">
        <f t="shared" si="5"/>
        <v>104.39999999999999</v>
      </c>
      <c r="R22" s="5">
        <f t="shared" si="6"/>
        <v>5632.3799999999992</v>
      </c>
      <c r="S22" s="5">
        <f t="shared" si="7"/>
        <v>18919.849999999999</v>
      </c>
      <c r="T22" s="5">
        <f t="shared" si="8"/>
        <v>1061022.9616080001</v>
      </c>
      <c r="U22" s="5">
        <f t="shared" si="9"/>
        <v>213914.14608574519</v>
      </c>
      <c r="V22" s="5">
        <f t="shared" si="10"/>
        <v>118206.6704498336</v>
      </c>
      <c r="W22" s="5">
        <f t="shared" si="11"/>
        <v>404921.56259485247</v>
      </c>
      <c r="X22" t="s">
        <v>1124</v>
      </c>
      <c r="Y22" s="5">
        <f t="shared" si="12"/>
        <v>0</v>
      </c>
      <c r="Z22" s="5">
        <f t="shared" si="13"/>
        <v>1798065.3407384313</v>
      </c>
      <c r="AA22" s="5">
        <f t="shared" si="17"/>
        <v>0</v>
      </c>
      <c r="AB22" s="5">
        <f t="shared" si="14"/>
        <v>1798065.3407384313</v>
      </c>
      <c r="AC22" s="5">
        <f t="shared" si="15"/>
        <v>92173.429980396089</v>
      </c>
      <c r="AD22">
        <f t="shared" si="18"/>
        <v>5.126255864680769E-2</v>
      </c>
      <c r="AE22" s="5">
        <f>VLOOKUP(A22,Summary_SFPR!$A$5:$E$361,5,FALSE)</f>
        <v>1798065.3407384313</v>
      </c>
      <c r="AF22" s="5">
        <f t="shared" si="16"/>
        <v>92173.429980396089</v>
      </c>
      <c r="AG22" t="s">
        <v>809</v>
      </c>
    </row>
    <row r="23" spans="1:33">
      <c r="A23" t="s">
        <v>123</v>
      </c>
      <c r="B23" t="s">
        <v>1837</v>
      </c>
      <c r="C23" t="s">
        <v>125</v>
      </c>
      <c r="D23" s="12" t="s">
        <v>1070</v>
      </c>
      <c r="E23" s="1">
        <f>VLOOKUP(A23,'Base ADM'!$A$2:$E$366,5,FALSE)</f>
        <v>88.058280999999994</v>
      </c>
      <c r="F23" s="1">
        <f>VLOOKUP(A23,'Base ADM'!$A$2:$F$366,6,FALSE)</f>
        <v>0</v>
      </c>
      <c r="G23" s="1">
        <f>VLOOKUP(A23,'Base ADM'!$A$2:$G$366,7,FALSE)</f>
        <v>0</v>
      </c>
      <c r="H23" s="1">
        <f>VLOOKUP(A23,'Base ADM'!$A$2:$H$366,8,FALSE)</f>
        <v>88.058280999999994</v>
      </c>
      <c r="I23" s="1">
        <f>VLOOKUP(A23,'Base ADM'!$A$2:$I$366,9,FALSE)</f>
        <v>0</v>
      </c>
      <c r="J23" s="1">
        <f>VLOOKUP(A23,'Base ADM'!$A$2:$J$366,10,FALSE)</f>
        <v>0</v>
      </c>
      <c r="K23" s="1">
        <f>VLOOKUP(A23,'Base ADM'!$A$2:$K$366,11,FALSE)</f>
        <v>0</v>
      </c>
      <c r="L23" s="95">
        <f t="shared" si="0"/>
        <v>3.52</v>
      </c>
      <c r="M23" s="5">
        <f t="shared" si="1"/>
        <v>96058.455199999997</v>
      </c>
      <c r="N23" s="5">
        <f t="shared" si="2"/>
        <v>338125.76230399997</v>
      </c>
      <c r="O23" s="6">
        <f t="shared" si="3"/>
        <v>0.59</v>
      </c>
      <c r="P23" s="5">
        <f t="shared" si="4"/>
        <v>56674.488567999993</v>
      </c>
      <c r="Q23" s="5">
        <f t="shared" si="5"/>
        <v>104.39999999999999</v>
      </c>
      <c r="R23" s="5">
        <f t="shared" si="6"/>
        <v>2145.42</v>
      </c>
      <c r="S23" s="5">
        <f t="shared" si="7"/>
        <v>7206.73</v>
      </c>
      <c r="T23" s="5">
        <f t="shared" si="8"/>
        <v>404152.40087199991</v>
      </c>
      <c r="U23" s="5">
        <f t="shared" si="9"/>
        <v>85960.418129151032</v>
      </c>
      <c r="V23" s="5">
        <f t="shared" si="10"/>
        <v>47500.808167448129</v>
      </c>
      <c r="W23" s="5">
        <f t="shared" si="11"/>
        <v>162715.87207800001</v>
      </c>
      <c r="X23" t="s">
        <v>1124</v>
      </c>
      <c r="Y23" s="5">
        <f t="shared" si="12"/>
        <v>0</v>
      </c>
      <c r="Z23" s="5">
        <f t="shared" si="13"/>
        <v>700329.49924659904</v>
      </c>
      <c r="AA23" s="5">
        <f t="shared" si="17"/>
        <v>0</v>
      </c>
      <c r="AB23" s="5">
        <f t="shared" si="14"/>
        <v>700329.49924659904</v>
      </c>
      <c r="AC23" s="5">
        <f t="shared" si="15"/>
        <v>37039.469929851752</v>
      </c>
      <c r="AD23">
        <f t="shared" si="18"/>
        <v>5.2888633092991369E-2</v>
      </c>
      <c r="AE23" s="5">
        <f>VLOOKUP(A23,Summary_SFPR!$A$5:$E$361,5,FALSE)</f>
        <v>700329.49924659904</v>
      </c>
      <c r="AF23" s="5">
        <f t="shared" si="16"/>
        <v>37039.469929851752</v>
      </c>
      <c r="AG23" t="s">
        <v>809</v>
      </c>
    </row>
    <row r="24" spans="1:33">
      <c r="A24" t="s">
        <v>126</v>
      </c>
      <c r="B24" t="s">
        <v>1838</v>
      </c>
      <c r="C24" t="s">
        <v>80</v>
      </c>
      <c r="D24" s="12" t="s">
        <v>1070</v>
      </c>
      <c r="E24" s="1">
        <f>VLOOKUP(A24,'Base ADM'!$A$2:$E$366,5,FALSE)</f>
        <v>235.07869700000001</v>
      </c>
      <c r="F24" s="1">
        <f>VLOOKUP(A24,'Base ADM'!$A$2:$F$366,6,FALSE)</f>
        <v>0</v>
      </c>
      <c r="G24" s="1">
        <f>VLOOKUP(A24,'Base ADM'!$A$2:$G$366,7,FALSE)</f>
        <v>0</v>
      </c>
      <c r="H24" s="1">
        <f>VLOOKUP(A24,'Base ADM'!$A$2:$H$366,8,FALSE)</f>
        <v>235.07869700000001</v>
      </c>
      <c r="I24" s="1">
        <f>VLOOKUP(A24,'Base ADM'!$A$2:$I$366,9,FALSE)</f>
        <v>0</v>
      </c>
      <c r="J24" s="1">
        <f>VLOOKUP(A24,'Base ADM'!$A$2:$J$366,10,FALSE)</f>
        <v>0</v>
      </c>
      <c r="K24" s="1">
        <f>VLOOKUP(A24,'Base ADM'!$A$2:$K$366,11,FALSE)</f>
        <v>0</v>
      </c>
      <c r="L24" s="95">
        <f t="shared" si="0"/>
        <v>9.4</v>
      </c>
      <c r="M24" s="5">
        <f t="shared" si="1"/>
        <v>96058.455199999997</v>
      </c>
      <c r="N24" s="5">
        <f t="shared" si="2"/>
        <v>902949.47887999995</v>
      </c>
      <c r="O24" s="6">
        <f t="shared" si="3"/>
        <v>1.57</v>
      </c>
      <c r="P24" s="5">
        <f t="shared" si="4"/>
        <v>150811.774664</v>
      </c>
      <c r="Q24" s="5">
        <f t="shared" si="5"/>
        <v>104.39999999999999</v>
      </c>
      <c r="R24" s="5">
        <f t="shared" si="6"/>
        <v>5726.34</v>
      </c>
      <c r="S24" s="5">
        <f t="shared" si="7"/>
        <v>19235.47</v>
      </c>
      <c r="T24" s="5">
        <f t="shared" si="8"/>
        <v>1078723.063544</v>
      </c>
      <c r="U24" s="5">
        <f t="shared" si="9"/>
        <v>229478.2825408096</v>
      </c>
      <c r="V24" s="5">
        <f t="shared" si="10"/>
        <v>126807.24587901807</v>
      </c>
      <c r="W24" s="5">
        <f t="shared" si="11"/>
        <v>434383.16936160641</v>
      </c>
      <c r="X24" t="s">
        <v>1124</v>
      </c>
      <c r="Y24" s="5">
        <f t="shared" si="12"/>
        <v>0</v>
      </c>
      <c r="Z24" s="5">
        <f t="shared" si="13"/>
        <v>1869391.7613254341</v>
      </c>
      <c r="AA24" s="5">
        <f t="shared" si="17"/>
        <v>0</v>
      </c>
      <c r="AB24" s="5">
        <f t="shared" si="14"/>
        <v>1869391.7613254341</v>
      </c>
      <c r="AC24" s="5">
        <f t="shared" si="15"/>
        <v>98879.858087171073</v>
      </c>
      <c r="AD24">
        <f t="shared" si="18"/>
        <v>5.2894133874358894E-2</v>
      </c>
      <c r="AE24" s="5">
        <f>VLOOKUP(A24,Summary_SFPR!$A$5:$E$361,5,FALSE)</f>
        <v>1869391.7613254341</v>
      </c>
      <c r="AF24" s="5">
        <f t="shared" si="16"/>
        <v>98879.858087171073</v>
      </c>
      <c r="AG24" t="s">
        <v>809</v>
      </c>
    </row>
    <row r="25" spans="1:33">
      <c r="A25" t="s">
        <v>128</v>
      </c>
      <c r="B25" t="s">
        <v>129</v>
      </c>
      <c r="C25" t="s">
        <v>68</v>
      </c>
      <c r="D25" s="12" t="s">
        <v>1070</v>
      </c>
      <c r="E25" s="1">
        <f>VLOOKUP(A25,'Base ADM'!$A$2:$E$366,5,FALSE)</f>
        <v>533.56041199999993</v>
      </c>
      <c r="F25" s="1">
        <f>VLOOKUP(A25,'Base ADM'!$A$2:$F$366,6,FALSE)</f>
        <v>35.802708000000003</v>
      </c>
      <c r="G25" s="1">
        <f>VLOOKUP(A25,'Base ADM'!$A$2:$G$366,7,FALSE)</f>
        <v>128.66730999999999</v>
      </c>
      <c r="H25" s="1">
        <f>VLOOKUP(A25,'Base ADM'!$A$2:$H$366,8,FALSE)</f>
        <v>208.298474</v>
      </c>
      <c r="I25" s="1">
        <f>VLOOKUP(A25,'Base ADM'!$A$2:$I$366,9,FALSE)</f>
        <v>117.053659</v>
      </c>
      <c r="J25" s="1">
        <f>VLOOKUP(A25,'Base ADM'!$A$2:$J$366,10,FALSE)</f>
        <v>43.738261000000001</v>
      </c>
      <c r="K25" s="1">
        <f>VLOOKUP(A25,'Base ADM'!$A$2:$K$366,11,FALSE)</f>
        <v>0</v>
      </c>
      <c r="L25" s="95">
        <f t="shared" si="0"/>
        <v>22.48</v>
      </c>
      <c r="M25" s="5">
        <f t="shared" si="1"/>
        <v>96058.455199999997</v>
      </c>
      <c r="N25" s="5">
        <f t="shared" si="2"/>
        <v>2159394.072896</v>
      </c>
      <c r="O25" s="6">
        <f t="shared" si="3"/>
        <v>3.56</v>
      </c>
      <c r="P25" s="5">
        <f t="shared" si="4"/>
        <v>341968.10051199998</v>
      </c>
      <c r="Q25" s="5">
        <f t="shared" si="5"/>
        <v>104.39999999999999</v>
      </c>
      <c r="R25" s="5">
        <f t="shared" si="6"/>
        <v>13592.879999999997</v>
      </c>
      <c r="S25" s="5">
        <f t="shared" si="7"/>
        <v>45660.14</v>
      </c>
      <c r="T25" s="5">
        <f t="shared" si="8"/>
        <v>2560615.1934079998</v>
      </c>
      <c r="U25" s="5">
        <f t="shared" si="9"/>
        <v>520849.09666453849</v>
      </c>
      <c r="V25" s="5">
        <f t="shared" si="10"/>
        <v>287815.64309842238</v>
      </c>
      <c r="W25" s="5">
        <f t="shared" si="11"/>
        <v>985923.71732622152</v>
      </c>
      <c r="X25" t="s">
        <v>1124</v>
      </c>
      <c r="Y25" s="5">
        <f t="shared" si="12"/>
        <v>0</v>
      </c>
      <c r="Z25" s="5">
        <f t="shared" si="13"/>
        <v>4355203.6504971823</v>
      </c>
      <c r="AA25" s="5">
        <f t="shared" si="17"/>
        <v>0</v>
      </c>
      <c r="AB25" s="5">
        <f t="shared" si="14"/>
        <v>4355203.6504971823</v>
      </c>
      <c r="AC25" s="5">
        <f t="shared" si="15"/>
        <v>224428.57856870169</v>
      </c>
      <c r="AD25">
        <f t="shared" si="18"/>
        <v>5.1531133002949543E-2</v>
      </c>
      <c r="AE25" s="5">
        <f>VLOOKUP(A25,Summary_SFPR!$A$5:$E$361,5,FALSE)</f>
        <v>4355203.6504971823</v>
      </c>
      <c r="AF25" s="5">
        <f t="shared" si="16"/>
        <v>224428.57856870169</v>
      </c>
      <c r="AG25" t="s">
        <v>809</v>
      </c>
    </row>
    <row r="26" spans="1:33">
      <c r="A26" t="s">
        <v>130</v>
      </c>
      <c r="B26" t="s">
        <v>131</v>
      </c>
      <c r="C26" t="s">
        <v>132</v>
      </c>
      <c r="D26" s="12" t="s">
        <v>1823</v>
      </c>
      <c r="E26" s="1">
        <f>VLOOKUP(A26,'Base ADM'!$A$2:$E$366,5,FALSE)</f>
        <v>236.424992</v>
      </c>
      <c r="F26" s="1">
        <f>VLOOKUP(A26,'Base ADM'!$A$2:$F$366,6,FALSE)</f>
        <v>0</v>
      </c>
      <c r="G26" s="1">
        <f>VLOOKUP(A26,'Base ADM'!$A$2:$G$366,7,FALSE)</f>
        <v>0</v>
      </c>
      <c r="H26" s="1">
        <f>VLOOKUP(A26,'Base ADM'!$A$2:$H$366,8,FALSE)</f>
        <v>0</v>
      </c>
      <c r="I26" s="1">
        <f>VLOOKUP(A26,'Base ADM'!$A$2:$I$366,9,FALSE)</f>
        <v>236.424992</v>
      </c>
      <c r="J26" s="1">
        <f>VLOOKUP(A26,'Base ADM'!$A$2:$J$366,10,FALSE)</f>
        <v>0</v>
      </c>
      <c r="K26" s="1">
        <f>VLOOKUP(A26,'Base ADM'!$A$2:$K$366,11,FALSE)</f>
        <v>11.718607</v>
      </c>
      <c r="L26" s="95">
        <f t="shared" si="0"/>
        <v>8.76</v>
      </c>
      <c r="M26" s="5">
        <f t="shared" si="1"/>
        <v>96058.455199999997</v>
      </c>
      <c r="N26" s="5">
        <f t="shared" si="2"/>
        <v>841472.06755199993</v>
      </c>
      <c r="O26" s="6">
        <f t="shared" si="3"/>
        <v>1.58</v>
      </c>
      <c r="P26" s="5">
        <f t="shared" si="4"/>
        <v>151772.35921600001</v>
      </c>
      <c r="Q26" s="5">
        <f t="shared" si="5"/>
        <v>104.39999999999999</v>
      </c>
      <c r="R26" s="5">
        <f t="shared" si="6"/>
        <v>5397.48</v>
      </c>
      <c r="S26" s="5">
        <f t="shared" si="7"/>
        <v>18130.79</v>
      </c>
      <c r="T26" s="5">
        <f t="shared" si="8"/>
        <v>1016772.696768</v>
      </c>
      <c r="U26" s="5">
        <f t="shared" si="9"/>
        <v>230792.50398382396</v>
      </c>
      <c r="V26" s="5">
        <f t="shared" si="10"/>
        <v>127533.47059980038</v>
      </c>
      <c r="W26" s="5">
        <f t="shared" si="11"/>
        <v>436870.8804832811</v>
      </c>
      <c r="X26" t="s">
        <v>1124</v>
      </c>
      <c r="Y26" s="5">
        <f t="shared" si="12"/>
        <v>0</v>
      </c>
      <c r="Z26" s="5">
        <f t="shared" si="13"/>
        <v>1811969.5518349055</v>
      </c>
      <c r="AA26" s="5">
        <f t="shared" si="17"/>
        <v>17962.364210564836</v>
      </c>
      <c r="AB26" s="5">
        <f t="shared" si="14"/>
        <v>1829931.9160454704</v>
      </c>
      <c r="AC26" s="5">
        <f t="shared" si="15"/>
        <v>99446.142740958589</v>
      </c>
      <c r="AD26">
        <f t="shared" si="18"/>
        <v>5.4344176342835879E-2</v>
      </c>
      <c r="AE26" s="5">
        <f>VLOOKUP(A26,Summary_SFPR!$A$5:$E$361,5,FALSE)</f>
        <v>1829931.9160454704</v>
      </c>
      <c r="AF26" s="5">
        <f t="shared" si="16"/>
        <v>99446.142740958589</v>
      </c>
      <c r="AG26" t="s">
        <v>809</v>
      </c>
    </row>
    <row r="27" spans="1:33">
      <c r="A27" t="s">
        <v>133</v>
      </c>
      <c r="B27" t="s">
        <v>1839</v>
      </c>
      <c r="C27" t="s">
        <v>135</v>
      </c>
      <c r="D27" s="12" t="s">
        <v>1823</v>
      </c>
      <c r="E27" s="1">
        <f>VLOOKUP(A27,'Base ADM'!$A$2:$E$366,5,FALSE)</f>
        <v>600.97804100000008</v>
      </c>
      <c r="F27" s="1">
        <f>VLOOKUP(A27,'Base ADM'!$A$2:$F$366,6,FALSE)</f>
        <v>16.986228000000001</v>
      </c>
      <c r="G27" s="1">
        <f>VLOOKUP(A27,'Base ADM'!$A$2:$G$366,7,FALSE)</f>
        <v>64.623278999999997</v>
      </c>
      <c r="H27" s="1">
        <f>VLOOKUP(A27,'Base ADM'!$A$2:$H$366,8,FALSE)</f>
        <v>228.59201400000001</v>
      </c>
      <c r="I27" s="1">
        <f>VLOOKUP(A27,'Base ADM'!$A$2:$I$366,9,FALSE)</f>
        <v>290.77652</v>
      </c>
      <c r="J27" s="1">
        <f>VLOOKUP(A27,'Base ADM'!$A$2:$J$366,10,FALSE)</f>
        <v>0</v>
      </c>
      <c r="K27" s="1">
        <f>VLOOKUP(A27,'Base ADM'!$A$2:$K$366,11,FALSE)</f>
        <v>1.9550559999999999</v>
      </c>
      <c r="L27" s="95">
        <f t="shared" si="0"/>
        <v>23.57</v>
      </c>
      <c r="M27" s="5">
        <f t="shared" si="1"/>
        <v>96058.455199999997</v>
      </c>
      <c r="N27" s="5">
        <f t="shared" si="2"/>
        <v>2264097.7890639999</v>
      </c>
      <c r="O27" s="6">
        <f t="shared" si="3"/>
        <v>4.01</v>
      </c>
      <c r="P27" s="5">
        <f t="shared" si="4"/>
        <v>385194.40535199997</v>
      </c>
      <c r="Q27" s="5">
        <f t="shared" si="5"/>
        <v>104.39999999999999</v>
      </c>
      <c r="R27" s="5">
        <f t="shared" si="6"/>
        <v>14396.759999999997</v>
      </c>
      <c r="S27" s="5">
        <f t="shared" si="7"/>
        <v>48360.47</v>
      </c>
      <c r="T27" s="5">
        <f t="shared" si="8"/>
        <v>2712049.424416</v>
      </c>
      <c r="U27" s="5">
        <f t="shared" si="9"/>
        <v>586660.59686990804</v>
      </c>
      <c r="V27" s="5">
        <f t="shared" si="10"/>
        <v>324182.37460699218</v>
      </c>
      <c r="W27" s="5">
        <f t="shared" si="11"/>
        <v>1110499.3753062596</v>
      </c>
      <c r="X27" t="s">
        <v>1124</v>
      </c>
      <c r="Y27" s="5">
        <f t="shared" si="12"/>
        <v>0</v>
      </c>
      <c r="Z27" s="5">
        <f t="shared" si="13"/>
        <v>4733391.7711991603</v>
      </c>
      <c r="AA27" s="5">
        <f t="shared" si="17"/>
        <v>3079.6619348138693</v>
      </c>
      <c r="AB27" s="5">
        <f t="shared" si="14"/>
        <v>4736471.4331339737</v>
      </c>
      <c r="AC27" s="5">
        <f t="shared" si="15"/>
        <v>252786.08468544506</v>
      </c>
      <c r="AD27">
        <f t="shared" si="18"/>
        <v>5.3370127584235101E-2</v>
      </c>
      <c r="AE27" s="5">
        <f>VLOOKUP(A27,Summary_SFPR!$A$5:$E$361,5,FALSE)</f>
        <v>4736471.4331339737</v>
      </c>
      <c r="AF27" s="5">
        <f t="shared" si="16"/>
        <v>252786.08468544506</v>
      </c>
      <c r="AG27" t="s">
        <v>809</v>
      </c>
    </row>
    <row r="28" spans="1:33">
      <c r="A28" t="s">
        <v>136</v>
      </c>
      <c r="B28" t="s">
        <v>1840</v>
      </c>
      <c r="C28" t="s">
        <v>93</v>
      </c>
      <c r="D28" s="12" t="s">
        <v>1070</v>
      </c>
      <c r="E28" s="1">
        <f>VLOOKUP(A28,'Base ADM'!$A$2:$E$366,5,FALSE)</f>
        <v>368.19432800000004</v>
      </c>
      <c r="F28" s="1">
        <f>VLOOKUP(A28,'Base ADM'!$A$2:$F$366,6,FALSE)</f>
        <v>39.094455000000004</v>
      </c>
      <c r="G28" s="1">
        <f>VLOOKUP(A28,'Base ADM'!$A$2:$G$366,7,FALSE)</f>
        <v>138.074288</v>
      </c>
      <c r="H28" s="1">
        <f>VLOOKUP(A28,'Base ADM'!$A$2:$H$366,8,FALSE)</f>
        <v>191.02558500000001</v>
      </c>
      <c r="I28" s="1">
        <f>VLOOKUP(A28,'Base ADM'!$A$2:$I$366,9,FALSE)</f>
        <v>0</v>
      </c>
      <c r="J28" s="1">
        <f>VLOOKUP(A28,'Base ADM'!$A$2:$J$366,10,FALSE)</f>
        <v>0</v>
      </c>
      <c r="K28" s="1">
        <f>VLOOKUP(A28,'Base ADM'!$A$2:$K$366,11,FALSE)</f>
        <v>0</v>
      </c>
      <c r="L28" s="95">
        <f t="shared" si="0"/>
        <v>15.6</v>
      </c>
      <c r="M28" s="5">
        <f t="shared" si="1"/>
        <v>96058.455199999997</v>
      </c>
      <c r="N28" s="5">
        <f t="shared" si="2"/>
        <v>1498511.9011199998</v>
      </c>
      <c r="O28" s="6">
        <f t="shared" si="3"/>
        <v>2.4500000000000002</v>
      </c>
      <c r="P28" s="5">
        <f t="shared" si="4"/>
        <v>235343.21524000002</v>
      </c>
      <c r="Q28" s="5">
        <f t="shared" si="5"/>
        <v>104.39999999999999</v>
      </c>
      <c r="R28" s="5">
        <f t="shared" si="6"/>
        <v>9422.0999999999985</v>
      </c>
      <c r="S28" s="5">
        <f t="shared" si="7"/>
        <v>31649.98</v>
      </c>
      <c r="T28" s="5">
        <f t="shared" si="8"/>
        <v>1774927.1963599999</v>
      </c>
      <c r="U28" s="5">
        <f t="shared" si="9"/>
        <v>359422.62361062656</v>
      </c>
      <c r="V28" s="5">
        <f t="shared" si="10"/>
        <v>198613.09968872182</v>
      </c>
      <c r="W28" s="5">
        <f t="shared" si="11"/>
        <v>680356.92378202558</v>
      </c>
      <c r="X28" t="s">
        <v>1124</v>
      </c>
      <c r="Y28" s="5">
        <f t="shared" si="12"/>
        <v>0</v>
      </c>
      <c r="Z28" s="5">
        <f t="shared" si="13"/>
        <v>3013319.8434413737</v>
      </c>
      <c r="AA28" s="5">
        <f t="shared" si="17"/>
        <v>0</v>
      </c>
      <c r="AB28" s="5">
        <f t="shared" si="14"/>
        <v>3013319.8434413737</v>
      </c>
      <c r="AC28" s="5">
        <f t="shared" si="15"/>
        <v>154871.55308309931</v>
      </c>
      <c r="AD28">
        <f t="shared" si="18"/>
        <v>5.1395656992796239E-2</v>
      </c>
      <c r="AE28" s="5">
        <f>VLOOKUP(A28,Summary_SFPR!$A$5:$E$361,5,FALSE)</f>
        <v>3013319.8434413737</v>
      </c>
      <c r="AF28" s="5">
        <f t="shared" si="16"/>
        <v>154871.55308309931</v>
      </c>
      <c r="AG28" t="s">
        <v>809</v>
      </c>
    </row>
    <row r="29" spans="1:33">
      <c r="A29" t="s">
        <v>138</v>
      </c>
      <c r="B29" t="s">
        <v>1841</v>
      </c>
      <c r="C29" t="s">
        <v>140</v>
      </c>
      <c r="D29" s="12" t="s">
        <v>1070</v>
      </c>
      <c r="E29" s="1">
        <f>VLOOKUP(A29,'Base ADM'!$A$2:$E$366,5,FALSE)</f>
        <v>158.97125600000001</v>
      </c>
      <c r="F29" s="1">
        <f>VLOOKUP(A29,'Base ADM'!$A$2:$F$366,6,FALSE)</f>
        <v>27.044025999999999</v>
      </c>
      <c r="G29" s="1">
        <f>VLOOKUP(A29,'Base ADM'!$A$2:$G$366,7,FALSE)</f>
        <v>49.837884000000003</v>
      </c>
      <c r="H29" s="1">
        <f>VLOOKUP(A29,'Base ADM'!$A$2:$H$366,8,FALSE)</f>
        <v>82.089346000000006</v>
      </c>
      <c r="I29" s="1">
        <f>VLOOKUP(A29,'Base ADM'!$A$2:$I$366,9,FALSE)</f>
        <v>0</v>
      </c>
      <c r="J29" s="1">
        <f>VLOOKUP(A29,'Base ADM'!$A$2:$J$366,10,FALSE)</f>
        <v>0</v>
      </c>
      <c r="K29" s="1">
        <f>VLOOKUP(A29,'Base ADM'!$A$2:$K$366,11,FALSE)</f>
        <v>0</v>
      </c>
      <c r="L29" s="95">
        <f t="shared" si="0"/>
        <v>6.8</v>
      </c>
      <c r="M29" s="5">
        <f t="shared" si="1"/>
        <v>96058.455199999997</v>
      </c>
      <c r="N29" s="5">
        <f t="shared" si="2"/>
        <v>653197.49535999994</v>
      </c>
      <c r="O29" s="6">
        <f t="shared" si="3"/>
        <v>1.06</v>
      </c>
      <c r="P29" s="5">
        <f t="shared" si="4"/>
        <v>101821.962512</v>
      </c>
      <c r="Q29" s="5">
        <f t="shared" si="5"/>
        <v>104.39999999999999</v>
      </c>
      <c r="R29" s="5">
        <f t="shared" si="6"/>
        <v>4102.9199999999992</v>
      </c>
      <c r="S29" s="5">
        <f t="shared" si="7"/>
        <v>13782.21</v>
      </c>
      <c r="T29" s="5">
        <f t="shared" si="8"/>
        <v>772904.58787199995</v>
      </c>
      <c r="U29" s="5">
        <f t="shared" si="9"/>
        <v>155183.99270451703</v>
      </c>
      <c r="V29" s="5">
        <f t="shared" si="10"/>
        <v>85753.015498840919</v>
      </c>
      <c r="W29" s="5">
        <f t="shared" si="11"/>
        <v>293750.30106907262</v>
      </c>
      <c r="X29" t="s">
        <v>1124</v>
      </c>
      <c r="Y29" s="5">
        <f t="shared" si="12"/>
        <v>0</v>
      </c>
      <c r="Z29" s="5">
        <f t="shared" si="13"/>
        <v>1307591.8971444305</v>
      </c>
      <c r="AA29" s="5">
        <f t="shared" si="17"/>
        <v>0</v>
      </c>
      <c r="AB29" s="5">
        <f t="shared" si="14"/>
        <v>1307591.8971444305</v>
      </c>
      <c r="AC29" s="5">
        <f t="shared" si="15"/>
        <v>66867.204190855889</v>
      </c>
      <c r="AD29">
        <f t="shared" si="18"/>
        <v>5.1137670963611097E-2</v>
      </c>
      <c r="AE29" s="5">
        <f>VLOOKUP(A29,Summary_SFPR!$A$5:$E$361,5,FALSE)</f>
        <v>1307591.8971444305</v>
      </c>
      <c r="AF29" s="5">
        <f t="shared" si="16"/>
        <v>66867.204190855889</v>
      </c>
      <c r="AG29" t="s">
        <v>809</v>
      </c>
    </row>
    <row r="30" spans="1:33">
      <c r="A30" t="s">
        <v>141</v>
      </c>
      <c r="B30" t="s">
        <v>1842</v>
      </c>
      <c r="C30" t="s">
        <v>93</v>
      </c>
      <c r="D30" s="12" t="s">
        <v>1070</v>
      </c>
      <c r="E30" s="1">
        <f>VLOOKUP(A30,'Base ADM'!$A$2:$E$366,5,FALSE)</f>
        <v>124.92835700000001</v>
      </c>
      <c r="F30" s="1">
        <f>VLOOKUP(A30,'Base ADM'!$A$2:$F$366,6,FALSE)</f>
        <v>14.216044999999999</v>
      </c>
      <c r="G30" s="1">
        <f>VLOOKUP(A30,'Base ADM'!$A$2:$G$366,7,FALSE)</f>
        <v>35.693797000000004</v>
      </c>
      <c r="H30" s="1">
        <f>VLOOKUP(A30,'Base ADM'!$A$2:$H$366,8,FALSE)</f>
        <v>75.018514999999994</v>
      </c>
      <c r="I30" s="1">
        <f>VLOOKUP(A30,'Base ADM'!$A$2:$I$366,9,FALSE)</f>
        <v>0</v>
      </c>
      <c r="J30" s="1">
        <f>VLOOKUP(A30,'Base ADM'!$A$2:$J$366,10,FALSE)</f>
        <v>0</v>
      </c>
      <c r="K30" s="1">
        <f>VLOOKUP(A30,'Base ADM'!$A$2:$K$366,11,FALSE)</f>
        <v>0</v>
      </c>
      <c r="L30" s="95">
        <f t="shared" si="0"/>
        <v>5.26</v>
      </c>
      <c r="M30" s="5">
        <f t="shared" si="1"/>
        <v>96058.455199999997</v>
      </c>
      <c r="N30" s="5">
        <f t="shared" si="2"/>
        <v>505267.47435199999</v>
      </c>
      <c r="O30" s="6">
        <f t="shared" si="3"/>
        <v>0.83</v>
      </c>
      <c r="P30" s="5">
        <f t="shared" si="4"/>
        <v>79728.517815999992</v>
      </c>
      <c r="Q30" s="5">
        <f t="shared" si="5"/>
        <v>104.39999999999999</v>
      </c>
      <c r="R30" s="5">
        <f t="shared" si="6"/>
        <v>3178.9799999999996</v>
      </c>
      <c r="S30" s="5">
        <f t="shared" si="7"/>
        <v>10678.58</v>
      </c>
      <c r="T30" s="5">
        <f t="shared" si="8"/>
        <v>598853.55216799991</v>
      </c>
      <c r="U30" s="5">
        <f t="shared" si="9"/>
        <v>121952.11718825006</v>
      </c>
      <c r="V30" s="5">
        <f t="shared" si="10"/>
        <v>67389.436327191943</v>
      </c>
      <c r="W30" s="5">
        <f t="shared" si="11"/>
        <v>230845.14398511505</v>
      </c>
      <c r="X30" t="s">
        <v>1124</v>
      </c>
      <c r="Y30" s="5">
        <f t="shared" si="12"/>
        <v>0</v>
      </c>
      <c r="Z30" s="5">
        <f t="shared" si="13"/>
        <v>1019040.249668557</v>
      </c>
      <c r="AA30" s="5">
        <f t="shared" si="17"/>
        <v>0</v>
      </c>
      <c r="AB30" s="5">
        <f t="shared" si="14"/>
        <v>1019040.249668557</v>
      </c>
      <c r="AC30" s="5">
        <f t="shared" si="15"/>
        <v>52547.927008560218</v>
      </c>
      <c r="AD30">
        <f t="shared" si="18"/>
        <v>5.156609567252269E-2</v>
      </c>
      <c r="AE30" s="5">
        <f>VLOOKUP(A30,Summary_SFPR!$A$5:$E$361,5,FALSE)</f>
        <v>1019040.249668557</v>
      </c>
      <c r="AF30" s="5">
        <f t="shared" si="16"/>
        <v>52547.927008560218</v>
      </c>
      <c r="AG30" t="s">
        <v>809</v>
      </c>
    </row>
    <row r="31" spans="1:33">
      <c r="A31" t="s">
        <v>143</v>
      </c>
      <c r="B31" t="s">
        <v>1843</v>
      </c>
      <c r="C31" t="s">
        <v>101</v>
      </c>
      <c r="D31" s="12" t="s">
        <v>1070</v>
      </c>
      <c r="E31" s="1">
        <f>VLOOKUP(A31,'Base ADM'!$A$2:$E$366,5,FALSE)</f>
        <v>95.017876999999999</v>
      </c>
      <c r="F31" s="1">
        <f>VLOOKUP(A31,'Base ADM'!$A$2:$F$366,6,FALSE)</f>
        <v>0</v>
      </c>
      <c r="G31" s="1">
        <f>VLOOKUP(A31,'Base ADM'!$A$2:$G$366,7,FALSE)</f>
        <v>0</v>
      </c>
      <c r="H31" s="1">
        <f>VLOOKUP(A31,'Base ADM'!$A$2:$H$366,8,FALSE)</f>
        <v>0</v>
      </c>
      <c r="I31" s="1">
        <f>VLOOKUP(A31,'Base ADM'!$A$2:$I$366,9,FALSE)</f>
        <v>89.182067000000004</v>
      </c>
      <c r="J31" s="1">
        <f>VLOOKUP(A31,'Base ADM'!$A$2:$J$366,10,FALSE)</f>
        <v>5.8358100000000004</v>
      </c>
      <c r="K31" s="1">
        <f>VLOOKUP(A31,'Base ADM'!$A$2:$K$366,11,FALSE)</f>
        <v>0</v>
      </c>
      <c r="L31" s="95">
        <f t="shared" si="0"/>
        <v>3.63</v>
      </c>
      <c r="M31" s="5">
        <f t="shared" si="1"/>
        <v>96058.455199999997</v>
      </c>
      <c r="N31" s="5">
        <f t="shared" si="2"/>
        <v>348692.19237599999</v>
      </c>
      <c r="O31" s="6">
        <f t="shared" si="3"/>
        <v>0.63</v>
      </c>
      <c r="P31" s="5">
        <f t="shared" si="4"/>
        <v>60516.826776000002</v>
      </c>
      <c r="Q31" s="5">
        <f t="shared" si="5"/>
        <v>104.39999999999999</v>
      </c>
      <c r="R31" s="5">
        <f t="shared" si="6"/>
        <v>2223.7199999999993</v>
      </c>
      <c r="S31" s="5">
        <f t="shared" si="7"/>
        <v>7469.75</v>
      </c>
      <c r="T31" s="5">
        <f t="shared" si="8"/>
        <v>418902.48915199994</v>
      </c>
      <c r="U31" s="5">
        <f t="shared" si="9"/>
        <v>92754.211686964947</v>
      </c>
      <c r="V31" s="5">
        <f t="shared" si="10"/>
        <v>51254.985863909635</v>
      </c>
      <c r="W31" s="5">
        <f t="shared" si="11"/>
        <v>175575.95428254092</v>
      </c>
      <c r="X31" t="s">
        <v>1124</v>
      </c>
      <c r="Y31" s="5">
        <f t="shared" si="12"/>
        <v>0</v>
      </c>
      <c r="Z31" s="5">
        <f t="shared" si="13"/>
        <v>738487.64098541543</v>
      </c>
      <c r="AA31" s="5">
        <f t="shared" si="17"/>
        <v>0</v>
      </c>
      <c r="AB31" s="5">
        <f t="shared" si="14"/>
        <v>738487.64098541543</v>
      </c>
      <c r="AC31" s="5">
        <f t="shared" si="15"/>
        <v>39966.846479093234</v>
      </c>
      <c r="AD31">
        <f t="shared" si="18"/>
        <v>5.4119858290062502E-2</v>
      </c>
      <c r="AE31" s="5">
        <f>VLOOKUP(A31,Summary_SFPR!$A$5:$E$361,5,FALSE)</f>
        <v>738487.64098541543</v>
      </c>
      <c r="AF31" s="5">
        <f t="shared" si="16"/>
        <v>39966.846479093234</v>
      </c>
      <c r="AG31" t="s">
        <v>809</v>
      </c>
    </row>
    <row r="32" spans="1:33">
      <c r="A32" t="s">
        <v>145</v>
      </c>
      <c r="B32" t="s">
        <v>1844</v>
      </c>
      <c r="C32" t="s">
        <v>80</v>
      </c>
      <c r="D32" s="12" t="s">
        <v>1070</v>
      </c>
      <c r="E32" s="1">
        <f>VLOOKUP(A32,'Base ADM'!$A$2:$E$366,5,FALSE)</f>
        <v>291.60025200000001</v>
      </c>
      <c r="F32" s="1">
        <f>VLOOKUP(A32,'Base ADM'!$A$2:$F$366,6,FALSE)</f>
        <v>0</v>
      </c>
      <c r="G32" s="1">
        <f>VLOOKUP(A32,'Base ADM'!$A$2:$G$366,7,FALSE)</f>
        <v>0</v>
      </c>
      <c r="H32" s="1">
        <f>VLOOKUP(A32,'Base ADM'!$A$2:$H$366,8,FALSE)</f>
        <v>0</v>
      </c>
      <c r="I32" s="1">
        <f>VLOOKUP(A32,'Base ADM'!$A$2:$I$366,9,FALSE)</f>
        <v>150.67576700000001</v>
      </c>
      <c r="J32" s="1">
        <f>VLOOKUP(A32,'Base ADM'!$A$2:$J$366,10,FALSE)</f>
        <v>140.924485</v>
      </c>
      <c r="K32" s="1">
        <f>VLOOKUP(A32,'Base ADM'!$A$2:$K$366,11,FALSE)</f>
        <v>0</v>
      </c>
      <c r="L32" s="95">
        <f t="shared" si="0"/>
        <v>13.41</v>
      </c>
      <c r="M32" s="5">
        <f t="shared" si="1"/>
        <v>96058.455199999997</v>
      </c>
      <c r="N32" s="5">
        <f t="shared" si="2"/>
        <v>1288143.884232</v>
      </c>
      <c r="O32" s="6">
        <f t="shared" si="3"/>
        <v>1.94</v>
      </c>
      <c r="P32" s="5">
        <f t="shared" si="4"/>
        <v>186353.40308799999</v>
      </c>
      <c r="Q32" s="5">
        <f t="shared" si="5"/>
        <v>104.39999999999999</v>
      </c>
      <c r="R32" s="5">
        <f t="shared" si="6"/>
        <v>8012.6999999999989</v>
      </c>
      <c r="S32" s="5">
        <f t="shared" si="7"/>
        <v>26915.64</v>
      </c>
      <c r="T32" s="5">
        <f t="shared" si="8"/>
        <v>1509425.6273199997</v>
      </c>
      <c r="U32" s="5">
        <f t="shared" si="9"/>
        <v>284653.29215869901</v>
      </c>
      <c r="V32" s="5">
        <f t="shared" si="10"/>
        <v>157296.36638979512</v>
      </c>
      <c r="W32" s="5">
        <f t="shared" si="11"/>
        <v>538824.84149724175</v>
      </c>
      <c r="X32" t="s">
        <v>1124</v>
      </c>
      <c r="Y32" s="5">
        <f t="shared" si="12"/>
        <v>0</v>
      </c>
      <c r="Z32" s="5">
        <f t="shared" si="13"/>
        <v>2490200.1273657354</v>
      </c>
      <c r="AA32" s="5">
        <f t="shared" si="17"/>
        <v>0</v>
      </c>
      <c r="AB32" s="5">
        <f t="shared" si="14"/>
        <v>2490200.1273657354</v>
      </c>
      <c r="AC32" s="5">
        <f t="shared" si="15"/>
        <v>122654.2085859159</v>
      </c>
      <c r="AD32">
        <f t="shared" si="18"/>
        <v>4.9254759582582616E-2</v>
      </c>
      <c r="AE32" s="5">
        <f>VLOOKUP(A32,Summary_SFPR!$A$5:$E$361,5,FALSE)</f>
        <v>2490200.1273657354</v>
      </c>
      <c r="AF32" s="5">
        <f t="shared" si="16"/>
        <v>122654.2085859159</v>
      </c>
      <c r="AG32" t="s">
        <v>809</v>
      </c>
    </row>
    <row r="33" spans="1:33">
      <c r="A33" t="s">
        <v>147</v>
      </c>
      <c r="B33" t="s">
        <v>1845</v>
      </c>
      <c r="C33" t="s">
        <v>80</v>
      </c>
      <c r="D33" s="12" t="s">
        <v>1070</v>
      </c>
      <c r="E33" s="1">
        <f>VLOOKUP(A33,'Base ADM'!$A$2:$E$366,5,FALSE)</f>
        <v>85.923062000000002</v>
      </c>
      <c r="F33" s="1">
        <f>VLOOKUP(A33,'Base ADM'!$A$2:$F$366,6,FALSE)</f>
        <v>0</v>
      </c>
      <c r="G33" s="1">
        <f>VLOOKUP(A33,'Base ADM'!$A$2:$G$366,7,FALSE)</f>
        <v>0</v>
      </c>
      <c r="H33" s="1">
        <f>VLOOKUP(A33,'Base ADM'!$A$2:$H$366,8,FALSE)</f>
        <v>85.923062000000002</v>
      </c>
      <c r="I33" s="1">
        <f>VLOOKUP(A33,'Base ADM'!$A$2:$I$366,9,FALSE)</f>
        <v>0</v>
      </c>
      <c r="J33" s="1">
        <f>VLOOKUP(A33,'Base ADM'!$A$2:$J$366,10,FALSE)</f>
        <v>0</v>
      </c>
      <c r="K33" s="1">
        <f>VLOOKUP(A33,'Base ADM'!$A$2:$K$366,11,FALSE)</f>
        <v>0</v>
      </c>
      <c r="L33" s="95">
        <f t="shared" si="0"/>
        <v>3.44</v>
      </c>
      <c r="M33" s="5">
        <f t="shared" si="1"/>
        <v>96058.455199999997</v>
      </c>
      <c r="N33" s="5">
        <f t="shared" si="2"/>
        <v>330441.08588799997</v>
      </c>
      <c r="O33" s="6">
        <f t="shared" si="3"/>
        <v>0.56999999999999995</v>
      </c>
      <c r="P33" s="5">
        <f t="shared" si="4"/>
        <v>54753.319463999993</v>
      </c>
      <c r="Q33" s="5">
        <f t="shared" si="5"/>
        <v>104.39999999999999</v>
      </c>
      <c r="R33" s="5">
        <f t="shared" si="6"/>
        <v>2093.2199999999998</v>
      </c>
      <c r="S33" s="5">
        <f t="shared" si="7"/>
        <v>7031.38</v>
      </c>
      <c r="T33" s="5">
        <f t="shared" si="8"/>
        <v>394319.00535199995</v>
      </c>
      <c r="U33" s="5">
        <f t="shared" si="9"/>
        <v>83876.067674509439</v>
      </c>
      <c r="V33" s="5">
        <f t="shared" si="10"/>
        <v>46349.01838728549</v>
      </c>
      <c r="W33" s="5">
        <f t="shared" si="11"/>
        <v>158770.37123790852</v>
      </c>
      <c r="X33" t="s">
        <v>1124</v>
      </c>
      <c r="Y33" s="5">
        <f t="shared" si="12"/>
        <v>0</v>
      </c>
      <c r="Z33" s="5">
        <f t="shared" si="13"/>
        <v>683314.46265170339</v>
      </c>
      <c r="AA33" s="5">
        <f t="shared" si="17"/>
        <v>0</v>
      </c>
      <c r="AB33" s="5">
        <f t="shared" si="14"/>
        <v>683314.46265170339</v>
      </c>
      <c r="AC33" s="5">
        <f t="shared" si="15"/>
        <v>36141.344517386024</v>
      </c>
      <c r="AD33">
        <f t="shared" si="18"/>
        <v>5.2891233089278046E-2</v>
      </c>
      <c r="AE33" s="5">
        <f>VLOOKUP(A33,Summary_SFPR!$A$5:$E$361,5,FALSE)</f>
        <v>683314.46265170339</v>
      </c>
      <c r="AF33" s="5">
        <f t="shared" si="16"/>
        <v>36141.344517386024</v>
      </c>
      <c r="AG33" t="s">
        <v>809</v>
      </c>
    </row>
    <row r="34" spans="1:33">
      <c r="A34" t="s">
        <v>149</v>
      </c>
      <c r="B34" t="s">
        <v>150</v>
      </c>
      <c r="C34" t="s">
        <v>80</v>
      </c>
      <c r="D34" s="12" t="s">
        <v>1070</v>
      </c>
      <c r="E34" s="1">
        <f>VLOOKUP(A34,'Base ADM'!$A$2:$E$366,5,FALSE)</f>
        <v>724.58183599999995</v>
      </c>
      <c r="F34" s="1">
        <f>VLOOKUP(A34,'Base ADM'!$A$2:$F$366,6,FALSE)</f>
        <v>74.779651999999999</v>
      </c>
      <c r="G34" s="1">
        <f>VLOOKUP(A34,'Base ADM'!$A$2:$G$366,7,FALSE)</f>
        <v>250.19770800000001</v>
      </c>
      <c r="H34" s="1">
        <f>VLOOKUP(A34,'Base ADM'!$A$2:$H$366,8,FALSE)</f>
        <v>399.60447599999998</v>
      </c>
      <c r="I34" s="1">
        <f>VLOOKUP(A34,'Base ADM'!$A$2:$I$366,9,FALSE)</f>
        <v>0</v>
      </c>
      <c r="J34" s="1">
        <f>VLOOKUP(A34,'Base ADM'!$A$2:$J$366,10,FALSE)</f>
        <v>0</v>
      </c>
      <c r="K34" s="1">
        <f>VLOOKUP(A34,'Base ADM'!$A$2:$K$366,11,FALSE)</f>
        <v>0</v>
      </c>
      <c r="L34" s="95">
        <f t="shared" si="0"/>
        <v>30.6</v>
      </c>
      <c r="M34" s="5">
        <f t="shared" si="1"/>
        <v>96058.455199999997</v>
      </c>
      <c r="N34" s="5">
        <f t="shared" si="2"/>
        <v>2939388.7291200003</v>
      </c>
      <c r="O34" s="6">
        <f t="shared" si="3"/>
        <v>4.83</v>
      </c>
      <c r="P34" s="5">
        <f t="shared" si="4"/>
        <v>463962.33861599996</v>
      </c>
      <c r="Q34" s="5">
        <f t="shared" si="5"/>
        <v>104.39999999999999</v>
      </c>
      <c r="R34" s="5">
        <f t="shared" si="6"/>
        <v>18494.46</v>
      </c>
      <c r="S34" s="5">
        <f t="shared" si="7"/>
        <v>62125.15</v>
      </c>
      <c r="T34" s="5">
        <f t="shared" si="8"/>
        <v>3483970.6777360002</v>
      </c>
      <c r="U34" s="5">
        <f t="shared" si="9"/>
        <v>707319.70785743522</v>
      </c>
      <c r="V34" s="5">
        <f t="shared" si="10"/>
        <v>390857.30952950765</v>
      </c>
      <c r="W34" s="5">
        <f t="shared" si="11"/>
        <v>1338896.9668465182</v>
      </c>
      <c r="X34" t="s">
        <v>1124</v>
      </c>
      <c r="Y34" s="5">
        <f t="shared" si="12"/>
        <v>0</v>
      </c>
      <c r="Z34" s="5">
        <f t="shared" si="13"/>
        <v>5921044.6619694615</v>
      </c>
      <c r="AA34" s="5">
        <f t="shared" si="17"/>
        <v>0</v>
      </c>
      <c r="AB34" s="5">
        <f t="shared" si="14"/>
        <v>5921044.6619694615</v>
      </c>
      <c r="AC34" s="5">
        <f t="shared" si="15"/>
        <v>304776.86847235612</v>
      </c>
      <c r="AD34">
        <f t="shared" si="18"/>
        <v>5.1473495957549666E-2</v>
      </c>
      <c r="AE34" s="5">
        <f>VLOOKUP(A34,Summary_SFPR!$A$5:$E$361,5,FALSE)</f>
        <v>5921044.6619694615</v>
      </c>
      <c r="AF34" s="5">
        <f t="shared" si="16"/>
        <v>304776.86847235612</v>
      </c>
      <c r="AG34" t="s">
        <v>809</v>
      </c>
    </row>
    <row r="35" spans="1:33">
      <c r="A35" t="s">
        <v>151</v>
      </c>
      <c r="B35" t="s">
        <v>152</v>
      </c>
      <c r="C35" t="s">
        <v>68</v>
      </c>
      <c r="D35" s="12" t="s">
        <v>1070</v>
      </c>
      <c r="E35" s="1">
        <f>VLOOKUP(A35,'Base ADM'!$A$2:$E$366,5,FALSE)</f>
        <v>309.36650399999996</v>
      </c>
      <c r="F35" s="1">
        <f>VLOOKUP(A35,'Base ADM'!$A$2:$F$366,6,FALSE)</f>
        <v>44.536735999999998</v>
      </c>
      <c r="G35" s="1">
        <f>VLOOKUP(A35,'Base ADM'!$A$2:$G$366,7,FALSE)</f>
        <v>105.07347799999999</v>
      </c>
      <c r="H35" s="1">
        <f>VLOOKUP(A35,'Base ADM'!$A$2:$H$366,8,FALSE)</f>
        <v>159.75629000000001</v>
      </c>
      <c r="I35" s="1">
        <f>VLOOKUP(A35,'Base ADM'!$A$2:$I$366,9,FALSE)</f>
        <v>0</v>
      </c>
      <c r="J35" s="1">
        <f>VLOOKUP(A35,'Base ADM'!$A$2:$J$366,10,FALSE)</f>
        <v>0</v>
      </c>
      <c r="K35" s="1">
        <f>VLOOKUP(A35,'Base ADM'!$A$2:$K$366,11,FALSE)</f>
        <v>0</v>
      </c>
      <c r="L35" s="95">
        <f t="shared" si="0"/>
        <v>13.19</v>
      </c>
      <c r="M35" s="5">
        <f t="shared" si="1"/>
        <v>96058.455199999997</v>
      </c>
      <c r="N35" s="5">
        <f t="shared" si="2"/>
        <v>1267011.0240879999</v>
      </c>
      <c r="O35" s="6">
        <f t="shared" si="3"/>
        <v>2.06</v>
      </c>
      <c r="P35" s="5">
        <f t="shared" si="4"/>
        <v>197880.41771199999</v>
      </c>
      <c r="Q35" s="5">
        <f t="shared" si="5"/>
        <v>104.39999999999999</v>
      </c>
      <c r="R35" s="5">
        <f t="shared" si="6"/>
        <v>7960.5</v>
      </c>
      <c r="S35" s="5">
        <f t="shared" si="7"/>
        <v>26740.29</v>
      </c>
      <c r="T35" s="5">
        <f t="shared" si="8"/>
        <v>1499592.2318</v>
      </c>
      <c r="U35" s="5">
        <f t="shared" si="9"/>
        <v>301996.28856022836</v>
      </c>
      <c r="V35" s="5">
        <f t="shared" si="10"/>
        <v>166879.92080992446</v>
      </c>
      <c r="W35" s="5">
        <f t="shared" si="11"/>
        <v>571653.68115784682</v>
      </c>
      <c r="X35" t="s">
        <v>1124</v>
      </c>
      <c r="Y35" s="5">
        <f t="shared" si="12"/>
        <v>0</v>
      </c>
      <c r="Z35" s="5">
        <f t="shared" si="13"/>
        <v>2540122.1223279997</v>
      </c>
      <c r="AA35" s="5">
        <f t="shared" si="17"/>
        <v>0</v>
      </c>
      <c r="AB35" s="5">
        <f t="shared" si="14"/>
        <v>2540122.1223279997</v>
      </c>
      <c r="AC35" s="5">
        <f t="shared" si="15"/>
        <v>130127.129352109</v>
      </c>
      <c r="AD35">
        <f t="shared" si="18"/>
        <v>5.1228690230392789E-2</v>
      </c>
      <c r="AE35" s="5">
        <f>VLOOKUP(A35,Summary_SFPR!$A$5:$E$361,5,FALSE)</f>
        <v>2540122.1223279997</v>
      </c>
      <c r="AF35" s="5">
        <f t="shared" si="16"/>
        <v>130127.129352109</v>
      </c>
      <c r="AG35" t="s">
        <v>809</v>
      </c>
    </row>
    <row r="36" spans="1:33">
      <c r="A36" t="s">
        <v>153</v>
      </c>
      <c r="B36" t="s">
        <v>1846</v>
      </c>
      <c r="C36" t="s">
        <v>93</v>
      </c>
      <c r="D36" s="12" t="s">
        <v>1070</v>
      </c>
      <c r="E36" s="1">
        <f>VLOOKUP(A36,'Base ADM'!$A$2:$E$366,5,FALSE)</f>
        <v>626.56438600000001</v>
      </c>
      <c r="F36" s="1">
        <f>VLOOKUP(A36,'Base ADM'!$A$2:$F$366,6,FALSE)</f>
        <v>81.685139000000007</v>
      </c>
      <c r="G36" s="1">
        <f>VLOOKUP(A36,'Base ADM'!$A$2:$G$366,7,FALSE)</f>
        <v>251.67051699999999</v>
      </c>
      <c r="H36" s="1">
        <f>VLOOKUP(A36,'Base ADM'!$A$2:$H$366,8,FALSE)</f>
        <v>293.20873</v>
      </c>
      <c r="I36" s="1">
        <f>VLOOKUP(A36,'Base ADM'!$A$2:$I$366,9,FALSE)</f>
        <v>0</v>
      </c>
      <c r="J36" s="1">
        <f>VLOOKUP(A36,'Base ADM'!$A$2:$J$366,10,FALSE)</f>
        <v>0</v>
      </c>
      <c r="K36" s="1">
        <f>VLOOKUP(A36,'Base ADM'!$A$2:$K$366,11,FALSE)</f>
        <v>0</v>
      </c>
      <c r="L36" s="95">
        <f t="shared" si="0"/>
        <v>26.75</v>
      </c>
      <c r="M36" s="5">
        <f t="shared" si="1"/>
        <v>96058.455199999997</v>
      </c>
      <c r="N36" s="5">
        <f t="shared" si="2"/>
        <v>2569563.6765999999</v>
      </c>
      <c r="O36" s="6">
        <f t="shared" si="3"/>
        <v>4.18</v>
      </c>
      <c r="P36" s="5">
        <f t="shared" si="4"/>
        <v>401524.34273599996</v>
      </c>
      <c r="Q36" s="5">
        <f t="shared" si="5"/>
        <v>104.39999999999999</v>
      </c>
      <c r="R36" s="5">
        <f t="shared" si="6"/>
        <v>16145.46</v>
      </c>
      <c r="S36" s="5">
        <f t="shared" si="7"/>
        <v>54234.57</v>
      </c>
      <c r="T36" s="5">
        <f t="shared" si="8"/>
        <v>3041468.0493359999</v>
      </c>
      <c r="U36" s="5">
        <f t="shared" si="9"/>
        <v>611637.38371630025</v>
      </c>
      <c r="V36" s="5">
        <f t="shared" si="10"/>
        <v>337984.28002405504</v>
      </c>
      <c r="W36" s="5">
        <f t="shared" si="11"/>
        <v>1157778.3409263536</v>
      </c>
      <c r="X36" t="s">
        <v>1124</v>
      </c>
      <c r="Y36" s="5">
        <f t="shared" si="12"/>
        <v>0</v>
      </c>
      <c r="Z36" s="5">
        <f t="shared" si="13"/>
        <v>5148868.0540027088</v>
      </c>
      <c r="AA36" s="5">
        <f t="shared" si="17"/>
        <v>0</v>
      </c>
      <c r="AB36" s="5">
        <f t="shared" si="14"/>
        <v>5148868.0540027088</v>
      </c>
      <c r="AC36" s="5">
        <f t="shared" si="15"/>
        <v>263548.32811650081</v>
      </c>
      <c r="AD36">
        <f t="shared" si="18"/>
        <v>5.118568301854607E-2</v>
      </c>
      <c r="AE36" s="5">
        <f>VLOOKUP(A36,Summary_SFPR!$A$5:$E$361,5,FALSE)</f>
        <v>5148868.0540027088</v>
      </c>
      <c r="AF36" s="5">
        <f t="shared" si="16"/>
        <v>263548.32811650081</v>
      </c>
      <c r="AG36" t="s">
        <v>809</v>
      </c>
    </row>
    <row r="37" spans="1:33">
      <c r="A37" t="s">
        <v>155</v>
      </c>
      <c r="B37" t="s">
        <v>156</v>
      </c>
      <c r="C37" t="s">
        <v>93</v>
      </c>
      <c r="D37" s="12" t="s">
        <v>1070</v>
      </c>
      <c r="E37" s="1">
        <f>VLOOKUP(A37,'Base ADM'!$A$2:$E$366,5,FALSE)</f>
        <v>187.36280900000003</v>
      </c>
      <c r="F37" s="1">
        <f>VLOOKUP(A37,'Base ADM'!$A$2:$F$366,6,FALSE)</f>
        <v>17.78669</v>
      </c>
      <c r="G37" s="1">
        <f>VLOOKUP(A37,'Base ADM'!$A$2:$G$366,7,FALSE)</f>
        <v>64.352444000000006</v>
      </c>
      <c r="H37" s="1">
        <f>VLOOKUP(A37,'Base ADM'!$A$2:$H$366,8,FALSE)</f>
        <v>105.223675</v>
      </c>
      <c r="I37" s="1">
        <f>VLOOKUP(A37,'Base ADM'!$A$2:$I$366,9,FALSE)</f>
        <v>0</v>
      </c>
      <c r="J37" s="1">
        <f>VLOOKUP(A37,'Base ADM'!$A$2:$J$366,10,FALSE)</f>
        <v>0</v>
      </c>
      <c r="K37" s="1">
        <f>VLOOKUP(A37,'Base ADM'!$A$2:$K$366,11,FALSE)</f>
        <v>0</v>
      </c>
      <c r="L37" s="95">
        <f t="shared" si="0"/>
        <v>7.9</v>
      </c>
      <c r="M37" s="5">
        <f t="shared" si="1"/>
        <v>96058.455199999997</v>
      </c>
      <c r="N37" s="5">
        <f t="shared" si="2"/>
        <v>758861.79608</v>
      </c>
      <c r="O37" s="6">
        <f t="shared" si="3"/>
        <v>1.25</v>
      </c>
      <c r="P37" s="5">
        <f t="shared" si="4"/>
        <v>120073.06899999999</v>
      </c>
      <c r="Q37" s="5">
        <f t="shared" si="5"/>
        <v>104.39999999999999</v>
      </c>
      <c r="R37" s="5">
        <f t="shared" si="6"/>
        <v>4776.3</v>
      </c>
      <c r="S37" s="5">
        <f t="shared" si="7"/>
        <v>16044.17</v>
      </c>
      <c r="T37" s="5">
        <f t="shared" si="8"/>
        <v>899755.33508000011</v>
      </c>
      <c r="U37" s="5">
        <f t="shared" si="9"/>
        <v>182899.1574738129</v>
      </c>
      <c r="V37" s="5">
        <f t="shared" si="10"/>
        <v>101068.11928367334</v>
      </c>
      <c r="W37" s="5">
        <f t="shared" si="11"/>
        <v>346212.7867499339</v>
      </c>
      <c r="X37" t="s">
        <v>1124</v>
      </c>
      <c r="Y37" s="5">
        <f t="shared" si="12"/>
        <v>0</v>
      </c>
      <c r="Z37" s="5">
        <f t="shared" si="13"/>
        <v>1529935.3985874201</v>
      </c>
      <c r="AA37" s="5">
        <f t="shared" si="17"/>
        <v>0</v>
      </c>
      <c r="AB37" s="5">
        <f t="shared" si="14"/>
        <v>1529935.3985874201</v>
      </c>
      <c r="AC37" s="5">
        <f t="shared" si="15"/>
        <v>78809.38681880536</v>
      </c>
      <c r="AD37">
        <f t="shared" si="18"/>
        <v>5.1511578130403142E-2</v>
      </c>
      <c r="AE37" s="5">
        <f>VLOOKUP(A37,Summary_SFPR!$A$5:$E$361,5,FALSE)</f>
        <v>1529935.3985874201</v>
      </c>
      <c r="AF37" s="5">
        <f t="shared" si="16"/>
        <v>78809.38681880536</v>
      </c>
      <c r="AG37" t="s">
        <v>809</v>
      </c>
    </row>
    <row r="38" spans="1:33">
      <c r="A38" t="s">
        <v>157</v>
      </c>
      <c r="B38" t="s">
        <v>1847</v>
      </c>
      <c r="C38" t="s">
        <v>93</v>
      </c>
      <c r="D38" s="12" t="s">
        <v>1070</v>
      </c>
      <c r="E38" s="1">
        <f>VLOOKUP(A38,'Base ADM'!$A$2:$E$366,5,FALSE)</f>
        <v>615.19861700000001</v>
      </c>
      <c r="F38" s="1">
        <f>VLOOKUP(A38,'Base ADM'!$A$2:$F$366,6,FALSE)</f>
        <v>51.109091999999997</v>
      </c>
      <c r="G38" s="1">
        <f>VLOOKUP(A38,'Base ADM'!$A$2:$G$366,7,FALSE)</f>
        <v>149.158624</v>
      </c>
      <c r="H38" s="1">
        <f>VLOOKUP(A38,'Base ADM'!$A$2:$H$366,8,FALSE)</f>
        <v>247.64482599999999</v>
      </c>
      <c r="I38" s="1">
        <f>VLOOKUP(A38,'Base ADM'!$A$2:$I$366,9,FALSE)</f>
        <v>137.903637</v>
      </c>
      <c r="J38" s="1">
        <f>VLOOKUP(A38,'Base ADM'!$A$2:$J$366,10,FALSE)</f>
        <v>29.382438</v>
      </c>
      <c r="K38" s="1">
        <f>VLOOKUP(A38,'Base ADM'!$A$2:$K$366,11,FALSE)</f>
        <v>0</v>
      </c>
      <c r="L38" s="95">
        <f t="shared" si="0"/>
        <v>25.69</v>
      </c>
      <c r="M38" s="5">
        <f t="shared" si="1"/>
        <v>96058.455199999997</v>
      </c>
      <c r="N38" s="5">
        <f t="shared" si="2"/>
        <v>2467741.7140879999</v>
      </c>
      <c r="O38" s="6">
        <f t="shared" si="3"/>
        <v>4.0999999999999996</v>
      </c>
      <c r="P38" s="5">
        <f t="shared" si="4"/>
        <v>393839.66631999996</v>
      </c>
      <c r="Q38" s="5">
        <f t="shared" si="5"/>
        <v>104.39999999999999</v>
      </c>
      <c r="R38" s="5">
        <f t="shared" si="6"/>
        <v>15550.379999999997</v>
      </c>
      <c r="S38" s="5">
        <f t="shared" si="7"/>
        <v>52235.62</v>
      </c>
      <c r="T38" s="5">
        <f t="shared" si="8"/>
        <v>2929367.3804079997</v>
      </c>
      <c r="U38" s="5">
        <f t="shared" si="9"/>
        <v>600542.38794186141</v>
      </c>
      <c r="V38" s="5">
        <f t="shared" si="10"/>
        <v>331853.30396122992</v>
      </c>
      <c r="W38" s="5">
        <f t="shared" si="11"/>
        <v>1136776.4431642101</v>
      </c>
      <c r="X38" t="s">
        <v>1124</v>
      </c>
      <c r="Y38" s="5">
        <f t="shared" si="12"/>
        <v>0</v>
      </c>
      <c r="Z38" s="5">
        <f t="shared" si="13"/>
        <v>4998539.5154753011</v>
      </c>
      <c r="AA38" s="5">
        <f t="shared" si="17"/>
        <v>0</v>
      </c>
      <c r="AB38" s="5">
        <f t="shared" si="14"/>
        <v>4998539.5154753011</v>
      </c>
      <c r="AC38" s="5">
        <f t="shared" si="15"/>
        <v>258767.60727657049</v>
      </c>
      <c r="AD38">
        <f t="shared" si="18"/>
        <v>5.17686429156827E-2</v>
      </c>
      <c r="AE38" s="5">
        <f>VLOOKUP(A38,Summary_SFPR!$A$5:$E$361,5,FALSE)</f>
        <v>4998539.5154753011</v>
      </c>
      <c r="AF38" s="5">
        <f t="shared" si="16"/>
        <v>258767.60727657049</v>
      </c>
      <c r="AG38" t="s">
        <v>809</v>
      </c>
    </row>
    <row r="39" spans="1:33">
      <c r="A39" t="s">
        <v>159</v>
      </c>
      <c r="B39" t="s">
        <v>160</v>
      </c>
      <c r="C39" t="s">
        <v>93</v>
      </c>
      <c r="D39" s="12" t="s">
        <v>1070</v>
      </c>
      <c r="E39" s="1">
        <f>VLOOKUP(A39,'Base ADM'!$A$2:$E$366,5,FALSE)</f>
        <v>728.43336699999998</v>
      </c>
      <c r="F39" s="1">
        <f>VLOOKUP(A39,'Base ADM'!$A$2:$F$366,6,FALSE)</f>
        <v>60.723922999999999</v>
      </c>
      <c r="G39" s="1">
        <f>VLOOKUP(A39,'Base ADM'!$A$2:$G$366,7,FALSE)</f>
        <v>182.551894</v>
      </c>
      <c r="H39" s="1">
        <f>VLOOKUP(A39,'Base ADM'!$A$2:$H$366,8,FALSE)</f>
        <v>333.95509499999997</v>
      </c>
      <c r="I39" s="1">
        <f>VLOOKUP(A39,'Base ADM'!$A$2:$I$366,9,FALSE)</f>
        <v>151.20245499999999</v>
      </c>
      <c r="J39" s="1">
        <f>VLOOKUP(A39,'Base ADM'!$A$2:$J$366,10,FALSE)</f>
        <v>0</v>
      </c>
      <c r="K39" s="1">
        <f>VLOOKUP(A39,'Base ADM'!$A$2:$K$366,11,FALSE)</f>
        <v>0</v>
      </c>
      <c r="L39" s="95">
        <f t="shared" si="0"/>
        <v>29.93</v>
      </c>
      <c r="M39" s="5">
        <f t="shared" si="1"/>
        <v>96058.455199999997</v>
      </c>
      <c r="N39" s="5">
        <f t="shared" si="2"/>
        <v>2875029.5641359999</v>
      </c>
      <c r="O39" s="6">
        <f t="shared" si="3"/>
        <v>4.8600000000000003</v>
      </c>
      <c r="P39" s="5">
        <f t="shared" si="4"/>
        <v>466844.09227200004</v>
      </c>
      <c r="Q39" s="5">
        <f t="shared" si="5"/>
        <v>104.39999999999999</v>
      </c>
      <c r="R39" s="5">
        <f t="shared" si="6"/>
        <v>18160.379999999997</v>
      </c>
      <c r="S39" s="5">
        <f t="shared" si="7"/>
        <v>61002.93</v>
      </c>
      <c r="T39" s="5">
        <f t="shared" si="8"/>
        <v>3421036.9664079999</v>
      </c>
      <c r="U39" s="5">
        <f t="shared" si="9"/>
        <v>711079.48162814276</v>
      </c>
      <c r="V39" s="5">
        <f t="shared" si="10"/>
        <v>392934.9203243627</v>
      </c>
      <c r="W39" s="5">
        <f t="shared" si="11"/>
        <v>1346013.9037022407</v>
      </c>
      <c r="X39" t="s">
        <v>1124</v>
      </c>
      <c r="Y39" s="5">
        <f t="shared" si="12"/>
        <v>0</v>
      </c>
      <c r="Z39" s="5">
        <f t="shared" si="13"/>
        <v>5871065.2720627459</v>
      </c>
      <c r="AA39" s="5">
        <f t="shared" si="17"/>
        <v>0</v>
      </c>
      <c r="AB39" s="5">
        <f t="shared" si="14"/>
        <v>5871065.2720627459</v>
      </c>
      <c r="AC39" s="5">
        <f t="shared" si="15"/>
        <v>306396.91675218107</v>
      </c>
      <c r="AD39">
        <f t="shared" si="18"/>
        <v>5.2187618865380335E-2</v>
      </c>
      <c r="AE39" s="5">
        <f>VLOOKUP(A39,Summary_SFPR!$A$5:$E$361,5,FALSE)</f>
        <v>5871065.2720627459</v>
      </c>
      <c r="AF39" s="5">
        <f t="shared" si="16"/>
        <v>306396.91675218107</v>
      </c>
      <c r="AG39" t="s">
        <v>809</v>
      </c>
    </row>
    <row r="40" spans="1:33">
      <c r="A40" t="s">
        <v>161</v>
      </c>
      <c r="B40" t="s">
        <v>162</v>
      </c>
      <c r="C40" t="s">
        <v>75</v>
      </c>
      <c r="D40" s="12" t="s">
        <v>1070</v>
      </c>
      <c r="E40" s="1">
        <f>VLOOKUP(A40,'Base ADM'!$A$2:$E$366,5,FALSE)</f>
        <v>446.137091</v>
      </c>
      <c r="F40" s="1">
        <f>VLOOKUP(A40,'Base ADM'!$A$2:$F$366,6,FALSE)</f>
        <v>52.689261000000002</v>
      </c>
      <c r="G40" s="1">
        <f>VLOOKUP(A40,'Base ADM'!$A$2:$G$366,7,FALSE)</f>
        <v>128.06982600000001</v>
      </c>
      <c r="H40" s="1">
        <f>VLOOKUP(A40,'Base ADM'!$A$2:$H$366,8,FALSE)</f>
        <v>265.37800399999998</v>
      </c>
      <c r="I40" s="1">
        <f>VLOOKUP(A40,'Base ADM'!$A$2:$I$366,9,FALSE)</f>
        <v>0</v>
      </c>
      <c r="J40" s="1">
        <f>VLOOKUP(A40,'Base ADM'!$A$2:$J$366,10,FALSE)</f>
        <v>0</v>
      </c>
      <c r="K40" s="1">
        <f>VLOOKUP(A40,'Base ADM'!$A$2:$K$366,11,FALSE)</f>
        <v>0</v>
      </c>
      <c r="L40" s="95">
        <f t="shared" si="0"/>
        <v>18.82</v>
      </c>
      <c r="M40" s="5">
        <f t="shared" si="1"/>
        <v>96058.455199999997</v>
      </c>
      <c r="N40" s="5">
        <f t="shared" si="2"/>
        <v>1807820.126864</v>
      </c>
      <c r="O40" s="6">
        <f t="shared" si="3"/>
        <v>2.97</v>
      </c>
      <c r="P40" s="5">
        <f t="shared" si="4"/>
        <v>285293.611944</v>
      </c>
      <c r="Q40" s="5">
        <f t="shared" si="5"/>
        <v>104.39999999999999</v>
      </c>
      <c r="R40" s="5">
        <f t="shared" si="6"/>
        <v>11374.38</v>
      </c>
      <c r="S40" s="5">
        <f t="shared" si="7"/>
        <v>38207.93</v>
      </c>
      <c r="T40" s="5">
        <f t="shared" si="8"/>
        <v>2142696.0488080001</v>
      </c>
      <c r="U40" s="5">
        <f t="shared" si="9"/>
        <v>435508.51151958219</v>
      </c>
      <c r="V40" s="5">
        <f t="shared" si="10"/>
        <v>240657.34801221424</v>
      </c>
      <c r="W40" s="5">
        <f t="shared" si="11"/>
        <v>824381.13717444765</v>
      </c>
      <c r="X40" t="s">
        <v>1124</v>
      </c>
      <c r="Y40" s="5">
        <f t="shared" si="12"/>
        <v>0</v>
      </c>
      <c r="Z40" s="5">
        <f t="shared" si="13"/>
        <v>3643243.0455142437</v>
      </c>
      <c r="AA40" s="5">
        <f t="shared" si="17"/>
        <v>0</v>
      </c>
      <c r="AB40" s="5">
        <f t="shared" si="14"/>
        <v>3643243.0455142437</v>
      </c>
      <c r="AC40" s="5">
        <f t="shared" si="15"/>
        <v>187656.188367861</v>
      </c>
      <c r="AD40">
        <f t="shared" si="18"/>
        <v>5.1508007021083421E-2</v>
      </c>
      <c r="AE40" s="5">
        <f>VLOOKUP(A40,Summary_SFPR!$A$5:$E$361,5,FALSE)</f>
        <v>3643243.0455142437</v>
      </c>
      <c r="AF40" s="5">
        <f t="shared" si="16"/>
        <v>187656.188367861</v>
      </c>
      <c r="AG40" t="s">
        <v>809</v>
      </c>
    </row>
    <row r="41" spans="1:33">
      <c r="A41" t="s">
        <v>163</v>
      </c>
      <c r="B41" t="s">
        <v>164</v>
      </c>
      <c r="C41" t="s">
        <v>80</v>
      </c>
      <c r="D41" s="12" t="s">
        <v>1070</v>
      </c>
      <c r="E41" s="1">
        <f>VLOOKUP(A41,'Base ADM'!$A$2:$E$366,5,FALSE)</f>
        <v>449.35588200000001</v>
      </c>
      <c r="F41" s="1">
        <f>VLOOKUP(A41,'Base ADM'!$A$2:$F$366,6,FALSE)</f>
        <v>71.508465000000001</v>
      </c>
      <c r="G41" s="1">
        <f>VLOOKUP(A41,'Base ADM'!$A$2:$G$366,7,FALSE)</f>
        <v>141.305072</v>
      </c>
      <c r="H41" s="1">
        <f>VLOOKUP(A41,'Base ADM'!$A$2:$H$366,8,FALSE)</f>
        <v>236.54234500000001</v>
      </c>
      <c r="I41" s="1">
        <f>VLOOKUP(A41,'Base ADM'!$A$2:$I$366,9,FALSE)</f>
        <v>0</v>
      </c>
      <c r="J41" s="1">
        <f>VLOOKUP(A41,'Base ADM'!$A$2:$J$366,10,FALSE)</f>
        <v>0</v>
      </c>
      <c r="K41" s="1">
        <f>VLOOKUP(A41,'Base ADM'!$A$2:$K$366,11,FALSE)</f>
        <v>0</v>
      </c>
      <c r="L41" s="95">
        <f t="shared" si="0"/>
        <v>19.18</v>
      </c>
      <c r="M41" s="5">
        <f t="shared" si="1"/>
        <v>96058.455199999997</v>
      </c>
      <c r="N41" s="5">
        <f t="shared" si="2"/>
        <v>1842401.1707359999</v>
      </c>
      <c r="O41" s="6">
        <f t="shared" si="3"/>
        <v>3</v>
      </c>
      <c r="P41" s="5">
        <f t="shared" si="4"/>
        <v>288175.36560000002</v>
      </c>
      <c r="Q41" s="5">
        <f t="shared" si="5"/>
        <v>104.39999999999999</v>
      </c>
      <c r="R41" s="5">
        <f t="shared" si="6"/>
        <v>11577.96</v>
      </c>
      <c r="S41" s="5">
        <f t="shared" si="7"/>
        <v>38891.78</v>
      </c>
      <c r="T41" s="5">
        <f t="shared" si="8"/>
        <v>2181046.2763359998</v>
      </c>
      <c r="U41" s="5">
        <f t="shared" si="9"/>
        <v>438650.61941776326</v>
      </c>
      <c r="V41" s="5">
        <f t="shared" si="10"/>
        <v>242393.64324857149</v>
      </c>
      <c r="W41" s="5">
        <f t="shared" si="11"/>
        <v>830328.88426483003</v>
      </c>
      <c r="X41" t="s">
        <v>1124</v>
      </c>
      <c r="Y41" s="5">
        <f t="shared" si="12"/>
        <v>0</v>
      </c>
      <c r="Z41" s="5">
        <f t="shared" si="13"/>
        <v>3692419.4232671647</v>
      </c>
      <c r="AA41" s="5">
        <f t="shared" si="17"/>
        <v>0</v>
      </c>
      <c r="AB41" s="5">
        <f t="shared" si="14"/>
        <v>3692419.4232671647</v>
      </c>
      <c r="AC41" s="5">
        <f t="shared" si="15"/>
        <v>189010.09070505266</v>
      </c>
      <c r="AD41">
        <f t="shared" si="18"/>
        <v>5.1188683905744055E-2</v>
      </c>
      <c r="AE41" s="5">
        <f>VLOOKUP(A41,Summary_SFPR!$A$5:$E$361,5,FALSE)</f>
        <v>3692419.4232671647</v>
      </c>
      <c r="AF41" s="5">
        <f t="shared" si="16"/>
        <v>189010.09070505266</v>
      </c>
      <c r="AG41" t="s">
        <v>809</v>
      </c>
    </row>
    <row r="42" spans="1:33">
      <c r="A42" t="s">
        <v>165</v>
      </c>
      <c r="B42" t="s">
        <v>1848</v>
      </c>
      <c r="C42" t="s">
        <v>80</v>
      </c>
      <c r="D42" s="12" t="s">
        <v>1070</v>
      </c>
      <c r="E42" s="1">
        <f>VLOOKUP(A42,'Base ADM'!$A$2:$E$366,5,FALSE)</f>
        <v>303.388237</v>
      </c>
      <c r="F42" s="1">
        <f>VLOOKUP(A42,'Base ADM'!$A$2:$F$366,6,FALSE)</f>
        <v>27.529412000000001</v>
      </c>
      <c r="G42" s="1">
        <f>VLOOKUP(A42,'Base ADM'!$A$2:$G$366,7,FALSE)</f>
        <v>107.258822</v>
      </c>
      <c r="H42" s="1">
        <f>VLOOKUP(A42,'Base ADM'!$A$2:$H$366,8,FALSE)</f>
        <v>168.60000299999999</v>
      </c>
      <c r="I42" s="1">
        <f>VLOOKUP(A42,'Base ADM'!$A$2:$I$366,9,FALSE)</f>
        <v>0</v>
      </c>
      <c r="J42" s="1">
        <f>VLOOKUP(A42,'Base ADM'!$A$2:$J$366,10,FALSE)</f>
        <v>0</v>
      </c>
      <c r="K42" s="1">
        <f>VLOOKUP(A42,'Base ADM'!$A$2:$K$366,11,FALSE)</f>
        <v>0</v>
      </c>
      <c r="L42" s="95">
        <f t="shared" si="0"/>
        <v>12.78</v>
      </c>
      <c r="M42" s="5">
        <f t="shared" si="1"/>
        <v>96058.455199999997</v>
      </c>
      <c r="N42" s="5">
        <f t="shared" si="2"/>
        <v>1227627.057456</v>
      </c>
      <c r="O42" s="6">
        <f t="shared" si="3"/>
        <v>2.02</v>
      </c>
      <c r="P42" s="5">
        <f t="shared" si="4"/>
        <v>194038.07950399999</v>
      </c>
      <c r="Q42" s="5">
        <f t="shared" si="5"/>
        <v>104.39999999999999</v>
      </c>
      <c r="R42" s="5">
        <f t="shared" si="6"/>
        <v>7725.5999999999985</v>
      </c>
      <c r="S42" s="5">
        <f t="shared" si="7"/>
        <v>25951.23</v>
      </c>
      <c r="T42" s="5">
        <f t="shared" si="8"/>
        <v>1455341.9669600001</v>
      </c>
      <c r="U42" s="5">
        <f t="shared" si="9"/>
        <v>296160.44523951103</v>
      </c>
      <c r="V42" s="5">
        <f t="shared" si="10"/>
        <v>163655.09617428586</v>
      </c>
      <c r="W42" s="5">
        <f t="shared" si="11"/>
        <v>560606.91852095036</v>
      </c>
      <c r="X42" t="s">
        <v>1124</v>
      </c>
      <c r="Y42" s="5">
        <f t="shared" si="12"/>
        <v>0</v>
      </c>
      <c r="Z42" s="5">
        <f t="shared" si="13"/>
        <v>2475764.4268947472</v>
      </c>
      <c r="AA42" s="5">
        <f t="shared" si="17"/>
        <v>0</v>
      </c>
      <c r="AB42" s="5">
        <f t="shared" si="14"/>
        <v>2475764.4268947472</v>
      </c>
      <c r="AC42" s="5">
        <f t="shared" si="15"/>
        <v>127612.52381740494</v>
      </c>
      <c r="AD42">
        <f t="shared" si="18"/>
        <v>5.1544695622541221E-2</v>
      </c>
      <c r="AE42" s="5">
        <f>VLOOKUP(A42,Summary_SFPR!$A$5:$E$361,5,FALSE)</f>
        <v>2475764.4268947472</v>
      </c>
      <c r="AF42" s="5">
        <f t="shared" si="16"/>
        <v>127612.52381740494</v>
      </c>
      <c r="AG42" t="s">
        <v>809</v>
      </c>
    </row>
    <row r="43" spans="1:33">
      <c r="A43" t="s">
        <v>169</v>
      </c>
      <c r="B43" t="s">
        <v>1850</v>
      </c>
      <c r="C43" t="s">
        <v>72</v>
      </c>
      <c r="D43" s="12" t="s">
        <v>1070</v>
      </c>
      <c r="E43" s="1">
        <f>VLOOKUP(A43,'Base ADM'!$A$2:$E$366,5,FALSE)</f>
        <v>597.28855999999996</v>
      </c>
      <c r="F43" s="1">
        <f>VLOOKUP(A43,'Base ADM'!$A$2:$F$366,6,FALSE)</f>
        <v>44.172412000000001</v>
      </c>
      <c r="G43" s="1">
        <f>VLOOKUP(A43,'Base ADM'!$A$2:$G$366,7,FALSE)</f>
        <v>207.045739</v>
      </c>
      <c r="H43" s="1">
        <f>VLOOKUP(A43,'Base ADM'!$A$2:$H$366,8,FALSE)</f>
        <v>346.07040899999998</v>
      </c>
      <c r="I43" s="1">
        <f>VLOOKUP(A43,'Base ADM'!$A$2:$I$366,9,FALSE)</f>
        <v>0</v>
      </c>
      <c r="J43" s="1">
        <f>VLOOKUP(A43,'Base ADM'!$A$2:$J$366,10,FALSE)</f>
        <v>0</v>
      </c>
      <c r="K43" s="1">
        <f>VLOOKUP(A43,'Base ADM'!$A$2:$K$366,11,FALSE)</f>
        <v>0</v>
      </c>
      <c r="L43" s="95">
        <f t="shared" si="0"/>
        <v>25.05</v>
      </c>
      <c r="M43" s="5">
        <f t="shared" si="1"/>
        <v>96058.455199999997</v>
      </c>
      <c r="N43" s="5">
        <f t="shared" si="2"/>
        <v>2406264.3027599999</v>
      </c>
      <c r="O43" s="6">
        <f t="shared" si="3"/>
        <v>3.98</v>
      </c>
      <c r="P43" s="5">
        <f t="shared" si="4"/>
        <v>382312.65169599996</v>
      </c>
      <c r="Q43" s="5">
        <f t="shared" si="5"/>
        <v>104.39999999999999</v>
      </c>
      <c r="R43" s="5">
        <f t="shared" si="6"/>
        <v>15153.66</v>
      </c>
      <c r="S43" s="5">
        <f t="shared" si="7"/>
        <v>50902.99</v>
      </c>
      <c r="T43" s="5">
        <f t="shared" si="8"/>
        <v>2854633.604456</v>
      </c>
      <c r="U43" s="5">
        <f t="shared" si="9"/>
        <v>583059.01248922304</v>
      </c>
      <c r="V43" s="5">
        <f t="shared" si="10"/>
        <v>322192.17757806712</v>
      </c>
      <c r="W43" s="5">
        <f t="shared" si="11"/>
        <v>1103681.8777170184</v>
      </c>
      <c r="X43" t="s">
        <v>1124</v>
      </c>
      <c r="Y43" s="5">
        <f t="shared" si="12"/>
        <v>0</v>
      </c>
      <c r="Z43" s="5">
        <f t="shared" si="13"/>
        <v>4863566.6722403085</v>
      </c>
      <c r="AA43" s="5">
        <f t="shared" si="17"/>
        <v>0</v>
      </c>
      <c r="AB43" s="5">
        <f t="shared" si="14"/>
        <v>4863566.6722403085</v>
      </c>
      <c r="AC43" s="5">
        <f t="shared" si="15"/>
        <v>251234.19860494955</v>
      </c>
      <c r="AD43">
        <f t="shared" si="18"/>
        <v>5.1656369807555932E-2</v>
      </c>
      <c r="AE43" s="5">
        <f>VLOOKUP(A43,Summary_SFPR!$A$5:$E$361,5,FALSE)</f>
        <v>4863566.6722403085</v>
      </c>
      <c r="AF43" s="5">
        <f t="shared" si="16"/>
        <v>251234.19860494955</v>
      </c>
      <c r="AG43" t="s">
        <v>809</v>
      </c>
    </row>
    <row r="44" spans="1:33">
      <c r="A44" t="s">
        <v>171</v>
      </c>
      <c r="B44" t="s">
        <v>172</v>
      </c>
      <c r="C44" t="s">
        <v>173</v>
      </c>
      <c r="D44" s="12" t="s">
        <v>1070</v>
      </c>
      <c r="E44" s="1">
        <f>VLOOKUP(A44,'Base ADM'!$A$2:$E$366,5,FALSE)</f>
        <v>42.582872000000002</v>
      </c>
      <c r="F44" s="1">
        <f>VLOOKUP(A44,'Base ADM'!$A$2:$F$366,6,FALSE)</f>
        <v>0</v>
      </c>
      <c r="G44" s="1">
        <f>VLOOKUP(A44,'Base ADM'!$A$2:$G$366,7,FALSE)</f>
        <v>0</v>
      </c>
      <c r="H44" s="1">
        <f>VLOOKUP(A44,'Base ADM'!$A$2:$H$366,8,FALSE)</f>
        <v>0</v>
      </c>
      <c r="I44" s="1">
        <f>VLOOKUP(A44,'Base ADM'!$A$2:$I$366,9,FALSE)</f>
        <v>31.832442</v>
      </c>
      <c r="J44" s="1">
        <f>VLOOKUP(A44,'Base ADM'!$A$2:$J$366,10,FALSE)</f>
        <v>10.75043</v>
      </c>
      <c r="K44" s="1">
        <f>VLOOKUP(A44,'Base ADM'!$A$2:$K$366,11,FALSE)</f>
        <v>9.0301000000000006E-2</v>
      </c>
      <c r="L44" s="95">
        <f t="shared" si="0"/>
        <v>1.78</v>
      </c>
      <c r="M44" s="5">
        <f t="shared" si="1"/>
        <v>96058.455199999997</v>
      </c>
      <c r="N44" s="5">
        <f t="shared" si="2"/>
        <v>170984.05025599999</v>
      </c>
      <c r="O44" s="6">
        <f t="shared" si="3"/>
        <v>0.28000000000000003</v>
      </c>
      <c r="P44" s="5">
        <f t="shared" si="4"/>
        <v>26896.367456</v>
      </c>
      <c r="Q44" s="5">
        <f t="shared" si="5"/>
        <v>104.39999999999999</v>
      </c>
      <c r="R44" s="5">
        <f t="shared" si="6"/>
        <v>1075.32</v>
      </c>
      <c r="S44" s="5">
        <f t="shared" si="7"/>
        <v>3612.13</v>
      </c>
      <c r="T44" s="5">
        <f t="shared" si="8"/>
        <v>202567.86771200001</v>
      </c>
      <c r="U44" s="5">
        <f t="shared" si="9"/>
        <v>41568.395847519649</v>
      </c>
      <c r="V44" s="5">
        <f t="shared" si="10"/>
        <v>22970.251191832809</v>
      </c>
      <c r="W44" s="5">
        <f t="shared" si="11"/>
        <v>78685.49186266592</v>
      </c>
      <c r="X44" t="s">
        <v>1124</v>
      </c>
      <c r="Y44" s="5">
        <f t="shared" si="12"/>
        <v>0</v>
      </c>
      <c r="Z44" s="5">
        <f t="shared" si="13"/>
        <v>345792.00661401841</v>
      </c>
      <c r="AA44" s="5">
        <f t="shared" si="17"/>
        <v>146.65691872193347</v>
      </c>
      <c r="AB44" s="5">
        <f t="shared" si="14"/>
        <v>345938.66353274032</v>
      </c>
      <c r="AC44" s="5">
        <f t="shared" si="15"/>
        <v>17911.399008240081</v>
      </c>
      <c r="AD44">
        <f t="shared" si="18"/>
        <v>5.1776227685359347E-2</v>
      </c>
      <c r="AE44" s="5">
        <f>VLOOKUP(A44,Summary_SFPR!$A$5:$E$361,5,FALSE)</f>
        <v>345938.66353274032</v>
      </c>
      <c r="AF44" s="5">
        <f t="shared" si="16"/>
        <v>17911.399008240081</v>
      </c>
      <c r="AG44" t="s">
        <v>809</v>
      </c>
    </row>
    <row r="45" spans="1:33">
      <c r="A45" t="s">
        <v>174</v>
      </c>
      <c r="B45" t="s">
        <v>2898</v>
      </c>
      <c r="C45" t="s">
        <v>75</v>
      </c>
      <c r="D45" s="12" t="s">
        <v>1070</v>
      </c>
      <c r="E45" s="1">
        <f>VLOOKUP(A45,'Base ADM'!$A$2:$E$366,5,FALSE)</f>
        <v>100.89130399999999</v>
      </c>
      <c r="F45" s="1">
        <f>VLOOKUP(A45,'Base ADM'!$A$2:$F$366,6,FALSE)</f>
        <v>2.9565220000000001</v>
      </c>
      <c r="G45" s="1">
        <f>VLOOKUP(A45,'Base ADM'!$A$2:$G$366,7,FALSE)</f>
        <v>13.782609000000001</v>
      </c>
      <c r="H45" s="1">
        <f>VLOOKUP(A45,'Base ADM'!$A$2:$H$366,8,FALSE)</f>
        <v>44.239131</v>
      </c>
      <c r="I45" s="1">
        <f>VLOOKUP(A45,'Base ADM'!$A$2:$I$366,9,FALSE)</f>
        <v>39.913041999999997</v>
      </c>
      <c r="J45" s="1">
        <f>VLOOKUP(A45,'Base ADM'!$A$2:$J$366,10,FALSE)</f>
        <v>0</v>
      </c>
      <c r="K45" s="1">
        <f>VLOOKUP(A45,'Base ADM'!$A$2:$K$366,11,FALSE)</f>
        <v>0</v>
      </c>
      <c r="L45" s="95">
        <f t="shared" si="0"/>
        <v>3.99</v>
      </c>
      <c r="M45" s="5">
        <f t="shared" si="1"/>
        <v>96058.455199999997</v>
      </c>
      <c r="N45" s="5">
        <f t="shared" si="2"/>
        <v>383273.236248</v>
      </c>
      <c r="O45" s="6">
        <f t="shared" si="3"/>
        <v>0.67</v>
      </c>
      <c r="P45" s="5">
        <f t="shared" si="4"/>
        <v>64359.164984000003</v>
      </c>
      <c r="Q45" s="5">
        <f t="shared" si="5"/>
        <v>104.39999999999999</v>
      </c>
      <c r="R45" s="5">
        <f t="shared" si="6"/>
        <v>2432.52</v>
      </c>
      <c r="S45" s="5">
        <f t="shared" si="7"/>
        <v>8171.13</v>
      </c>
      <c r="T45" s="5">
        <f t="shared" si="8"/>
        <v>458236.051232</v>
      </c>
      <c r="U45" s="5">
        <f t="shared" si="9"/>
        <v>98487.71267105802</v>
      </c>
      <c r="V45" s="5">
        <f t="shared" si="10"/>
        <v>54423.257218338069</v>
      </c>
      <c r="W45" s="5">
        <f t="shared" si="11"/>
        <v>186428.99144768238</v>
      </c>
      <c r="X45" t="s">
        <v>1124</v>
      </c>
      <c r="Y45" s="5">
        <f t="shared" si="12"/>
        <v>0</v>
      </c>
      <c r="Z45" s="5">
        <f t="shared" si="13"/>
        <v>797576.01256907848</v>
      </c>
      <c r="AA45" s="5">
        <f t="shared" si="17"/>
        <v>0</v>
      </c>
      <c r="AB45" s="5">
        <f t="shared" si="14"/>
        <v>797576.01256907848</v>
      </c>
      <c r="AC45" s="5">
        <f t="shared" si="15"/>
        <v>42437.353741796658</v>
      </c>
      <c r="AD45">
        <f t="shared" si="18"/>
        <v>5.3207911312554847E-2</v>
      </c>
      <c r="AE45" s="5">
        <f>VLOOKUP(A45,Summary_SFPR!$A$5:$E$361,5,FALSE)</f>
        <v>797576.01256907848</v>
      </c>
      <c r="AF45" s="5">
        <f t="shared" si="16"/>
        <v>42437.353741796658</v>
      </c>
      <c r="AG45" t="s">
        <v>809</v>
      </c>
    </row>
    <row r="46" spans="1:33">
      <c r="A46" t="s">
        <v>179</v>
      </c>
      <c r="B46" t="s">
        <v>180</v>
      </c>
      <c r="C46" t="s">
        <v>90</v>
      </c>
      <c r="D46" s="12" t="s">
        <v>1070</v>
      </c>
      <c r="E46" s="1">
        <f>VLOOKUP(A46,'Base ADM'!$A$2:$E$366,5,FALSE)</f>
        <v>222.18721099999999</v>
      </c>
      <c r="F46" s="1">
        <f>VLOOKUP(A46,'Base ADM'!$A$2:$F$366,6,FALSE)</f>
        <v>27.220372000000001</v>
      </c>
      <c r="G46" s="1">
        <f>VLOOKUP(A46,'Base ADM'!$A$2:$G$366,7,FALSE)</f>
        <v>74.145807000000005</v>
      </c>
      <c r="H46" s="1">
        <f>VLOOKUP(A46,'Base ADM'!$A$2:$H$366,8,FALSE)</f>
        <v>120.821032</v>
      </c>
      <c r="I46" s="1">
        <f>VLOOKUP(A46,'Base ADM'!$A$2:$I$366,9,FALSE)</f>
        <v>0</v>
      </c>
      <c r="J46" s="1">
        <f>VLOOKUP(A46,'Base ADM'!$A$2:$J$366,10,FALSE)</f>
        <v>0</v>
      </c>
      <c r="K46" s="1">
        <f>VLOOKUP(A46,'Base ADM'!$A$2:$K$366,11,FALSE)</f>
        <v>0</v>
      </c>
      <c r="L46" s="95">
        <f t="shared" si="0"/>
        <v>9.42</v>
      </c>
      <c r="M46" s="5">
        <f t="shared" si="1"/>
        <v>96058.455199999997</v>
      </c>
      <c r="N46" s="5">
        <f t="shared" si="2"/>
        <v>904870.64798399992</v>
      </c>
      <c r="O46" s="6">
        <f t="shared" si="3"/>
        <v>1.48</v>
      </c>
      <c r="P46" s="5">
        <f t="shared" si="4"/>
        <v>142166.51369599998</v>
      </c>
      <c r="Q46" s="5">
        <f t="shared" si="5"/>
        <v>104.39999999999999</v>
      </c>
      <c r="R46" s="5">
        <f t="shared" si="6"/>
        <v>5689.8</v>
      </c>
      <c r="S46" s="5">
        <f t="shared" si="7"/>
        <v>19112.73</v>
      </c>
      <c r="T46" s="5">
        <f t="shared" si="8"/>
        <v>1071839.6916799999</v>
      </c>
      <c r="U46" s="5">
        <f t="shared" si="9"/>
        <v>216893.91779644103</v>
      </c>
      <c r="V46" s="5">
        <f t="shared" si="10"/>
        <v>119853.26044431099</v>
      </c>
      <c r="W46" s="5">
        <f t="shared" si="11"/>
        <v>410562.0208784634</v>
      </c>
      <c r="X46" t="s">
        <v>1124</v>
      </c>
      <c r="Y46" s="5">
        <f t="shared" si="12"/>
        <v>0</v>
      </c>
      <c r="Z46" s="5">
        <f t="shared" si="13"/>
        <v>1819148.8907992155</v>
      </c>
      <c r="AA46" s="5">
        <f t="shared" si="17"/>
        <v>0</v>
      </c>
      <c r="AB46" s="5">
        <f t="shared" si="14"/>
        <v>1819148.8907992155</v>
      </c>
      <c r="AC46" s="5">
        <f t="shared" si="15"/>
        <v>93457.383305405732</v>
      </c>
      <c r="AD46">
        <f t="shared" si="18"/>
        <v>5.1374235379022026E-2</v>
      </c>
      <c r="AE46" s="5">
        <f>VLOOKUP(A46,Summary_SFPR!$A$5:$E$361,5,FALSE)</f>
        <v>1819148.8907992155</v>
      </c>
      <c r="AF46" s="5">
        <f t="shared" si="16"/>
        <v>93457.383305405732</v>
      </c>
      <c r="AG46" t="s">
        <v>809</v>
      </c>
    </row>
    <row r="47" spans="1:33">
      <c r="A47" t="s">
        <v>181</v>
      </c>
      <c r="B47" t="s">
        <v>2899</v>
      </c>
      <c r="C47" t="s">
        <v>93</v>
      </c>
      <c r="D47" s="12" t="s">
        <v>1070</v>
      </c>
      <c r="E47" s="1">
        <f>VLOOKUP(A47,'Base ADM'!$A$2:$E$366,5,FALSE)</f>
        <v>85.132435000000001</v>
      </c>
      <c r="F47" s="1">
        <f>VLOOKUP(A47,'Base ADM'!$A$2:$F$366,6,FALSE)</f>
        <v>2.0689660000000001</v>
      </c>
      <c r="G47" s="1">
        <f>VLOOKUP(A47,'Base ADM'!$A$2:$G$366,7,FALSE)</f>
        <v>17.075862000000001</v>
      </c>
      <c r="H47" s="1">
        <f>VLOOKUP(A47,'Base ADM'!$A$2:$H$366,8,FALSE)</f>
        <v>42.404848999999999</v>
      </c>
      <c r="I47" s="1">
        <f>VLOOKUP(A47,'Base ADM'!$A$2:$I$366,9,FALSE)</f>
        <v>23.582757999999998</v>
      </c>
      <c r="J47" s="1">
        <f>VLOOKUP(A47,'Base ADM'!$A$2:$J$366,10,FALSE)</f>
        <v>0</v>
      </c>
      <c r="K47" s="1">
        <f>VLOOKUP(A47,'Base ADM'!$A$2:$K$366,11,FALSE)</f>
        <v>0</v>
      </c>
      <c r="L47" s="95">
        <f t="shared" si="0"/>
        <v>3.42</v>
      </c>
      <c r="M47" s="5">
        <f t="shared" si="1"/>
        <v>96058.455199999997</v>
      </c>
      <c r="N47" s="5">
        <f t="shared" si="2"/>
        <v>328519.916784</v>
      </c>
      <c r="O47" s="6">
        <f t="shared" si="3"/>
        <v>0.56999999999999995</v>
      </c>
      <c r="P47" s="5">
        <f t="shared" si="4"/>
        <v>54753.319463999993</v>
      </c>
      <c r="Q47" s="5">
        <f t="shared" si="5"/>
        <v>104.39999999999999</v>
      </c>
      <c r="R47" s="5">
        <f t="shared" si="6"/>
        <v>2082.7799999999997</v>
      </c>
      <c r="S47" s="5">
        <f t="shared" si="7"/>
        <v>6996.31</v>
      </c>
      <c r="T47" s="5">
        <f t="shared" si="8"/>
        <v>392352.32624800003</v>
      </c>
      <c r="U47" s="5">
        <f t="shared" si="9"/>
        <v>83104.276234426754</v>
      </c>
      <c r="V47" s="5">
        <f t="shared" si="10"/>
        <v>45922.534687711508</v>
      </c>
      <c r="W47" s="5">
        <f t="shared" si="11"/>
        <v>157309.43468165875</v>
      </c>
      <c r="X47" t="s">
        <v>1124</v>
      </c>
      <c r="Y47" s="5">
        <f t="shared" si="12"/>
        <v>0</v>
      </c>
      <c r="Z47" s="5">
        <f t="shared" si="13"/>
        <v>678688.57185179705</v>
      </c>
      <c r="AA47" s="5">
        <f t="shared" si="17"/>
        <v>0</v>
      </c>
      <c r="AB47" s="5">
        <f t="shared" si="14"/>
        <v>678688.57185179705</v>
      </c>
      <c r="AC47" s="5">
        <f t="shared" si="15"/>
        <v>35808.787435193735</v>
      </c>
      <c r="AD47">
        <f t="shared" si="18"/>
        <v>5.2761736266590885E-2</v>
      </c>
      <c r="AE47" s="5">
        <f>VLOOKUP(A47,Summary_SFPR!$A$5:$E$361,5,FALSE)</f>
        <v>678688.57185179705</v>
      </c>
      <c r="AF47" s="5">
        <f t="shared" si="16"/>
        <v>35808.787435193735</v>
      </c>
      <c r="AG47" t="s">
        <v>809</v>
      </c>
    </row>
    <row r="48" spans="1:33">
      <c r="A48" t="s">
        <v>183</v>
      </c>
      <c r="B48" t="s">
        <v>1854</v>
      </c>
      <c r="C48" t="s">
        <v>111</v>
      </c>
      <c r="D48" s="12" t="s">
        <v>1070</v>
      </c>
      <c r="E48" s="1">
        <f>VLOOKUP(A48,'Base ADM'!$A$2:$E$366,5,FALSE)</f>
        <v>64.482992999999993</v>
      </c>
      <c r="F48" s="1">
        <f>VLOOKUP(A48,'Base ADM'!$A$2:$F$366,6,FALSE)</f>
        <v>0</v>
      </c>
      <c r="G48" s="1">
        <f>VLOOKUP(A48,'Base ADM'!$A$2:$G$366,7,FALSE)</f>
        <v>0</v>
      </c>
      <c r="H48" s="1">
        <f>VLOOKUP(A48,'Base ADM'!$A$2:$H$366,8,FALSE)</f>
        <v>11.210884</v>
      </c>
      <c r="I48" s="1">
        <f>VLOOKUP(A48,'Base ADM'!$A$2:$I$366,9,FALSE)</f>
        <v>53.272109</v>
      </c>
      <c r="J48" s="1">
        <f>VLOOKUP(A48,'Base ADM'!$A$2:$J$366,10,FALSE)</f>
        <v>0</v>
      </c>
      <c r="K48" s="1">
        <f>VLOOKUP(A48,'Base ADM'!$A$2:$K$366,11,FALSE)</f>
        <v>0</v>
      </c>
      <c r="L48" s="95">
        <f t="shared" si="0"/>
        <v>2.42</v>
      </c>
      <c r="M48" s="5">
        <f t="shared" si="1"/>
        <v>96058.455199999997</v>
      </c>
      <c r="N48" s="5">
        <f t="shared" si="2"/>
        <v>232461.46158399998</v>
      </c>
      <c r="O48" s="6">
        <f t="shared" si="3"/>
        <v>0.43</v>
      </c>
      <c r="P48" s="5">
        <f t="shared" si="4"/>
        <v>41305.135735999997</v>
      </c>
      <c r="Q48" s="5">
        <f t="shared" si="5"/>
        <v>104.39999999999999</v>
      </c>
      <c r="R48" s="5">
        <f t="shared" si="6"/>
        <v>1487.6999999999998</v>
      </c>
      <c r="S48" s="5">
        <f t="shared" si="7"/>
        <v>4997.37</v>
      </c>
      <c r="T48" s="5">
        <f t="shared" si="8"/>
        <v>280251.66731999995</v>
      </c>
      <c r="U48" s="5">
        <f t="shared" si="9"/>
        <v>62946.777719850325</v>
      </c>
      <c r="V48" s="5">
        <f t="shared" si="10"/>
        <v>34783.716486083809</v>
      </c>
      <c r="W48" s="5">
        <f t="shared" si="11"/>
        <v>119152.97824397197</v>
      </c>
      <c r="X48" t="s">
        <v>1124</v>
      </c>
      <c r="Y48" s="5">
        <f t="shared" si="12"/>
        <v>0</v>
      </c>
      <c r="Z48" s="5">
        <f t="shared" si="13"/>
        <v>497135.13976990606</v>
      </c>
      <c r="AA48" s="5">
        <f t="shared" si="17"/>
        <v>0</v>
      </c>
      <c r="AB48" s="5">
        <f t="shared" si="14"/>
        <v>497135.13976990606</v>
      </c>
      <c r="AC48" s="5">
        <f t="shared" si="15"/>
        <v>27123.126332778866</v>
      </c>
      <c r="AD48">
        <f t="shared" si="18"/>
        <v>5.4558859680151617E-2</v>
      </c>
      <c r="AE48" s="5">
        <f>VLOOKUP(A48,Summary_SFPR!$A$5:$E$361,5,FALSE)</f>
        <v>497135.13976990606</v>
      </c>
      <c r="AF48" s="5">
        <f t="shared" si="16"/>
        <v>27123.126332778866</v>
      </c>
      <c r="AG48" t="s">
        <v>809</v>
      </c>
    </row>
    <row r="49" spans="1:33">
      <c r="A49" t="s">
        <v>185</v>
      </c>
      <c r="B49" t="s">
        <v>2900</v>
      </c>
      <c r="C49" t="s">
        <v>72</v>
      </c>
      <c r="D49" s="12" t="s">
        <v>1070</v>
      </c>
      <c r="E49" s="1">
        <f>VLOOKUP(A49,'Base ADM'!$A$2:$E$366,5,FALSE)</f>
        <v>128.82203600000003</v>
      </c>
      <c r="F49" s="1">
        <f>VLOOKUP(A49,'Base ADM'!$A$2:$F$366,6,FALSE)</f>
        <v>6.7948380000000004</v>
      </c>
      <c r="G49" s="1">
        <f>VLOOKUP(A49,'Base ADM'!$A$2:$G$366,7,FALSE)</f>
        <v>22.740722000000002</v>
      </c>
      <c r="H49" s="1">
        <f>VLOOKUP(A49,'Base ADM'!$A$2:$H$366,8,FALSE)</f>
        <v>41.913237000000002</v>
      </c>
      <c r="I49" s="1">
        <f>VLOOKUP(A49,'Base ADM'!$A$2:$I$366,9,FALSE)</f>
        <v>57.373238999999998</v>
      </c>
      <c r="J49" s="1">
        <f>VLOOKUP(A49,'Base ADM'!$A$2:$J$366,10,FALSE)</f>
        <v>0</v>
      </c>
      <c r="K49" s="1">
        <f>VLOOKUP(A49,'Base ADM'!$A$2:$K$366,11,FALSE)</f>
        <v>0</v>
      </c>
      <c r="L49" s="95">
        <f t="shared" si="0"/>
        <v>5.13</v>
      </c>
      <c r="M49" s="5">
        <f t="shared" si="1"/>
        <v>96058.455199999997</v>
      </c>
      <c r="N49" s="5">
        <f t="shared" si="2"/>
        <v>492779.875176</v>
      </c>
      <c r="O49" s="6">
        <f t="shared" si="3"/>
        <v>0.86</v>
      </c>
      <c r="P49" s="5">
        <f t="shared" si="4"/>
        <v>82610.271471999993</v>
      </c>
      <c r="Q49" s="5">
        <f t="shared" si="5"/>
        <v>104.39999999999999</v>
      </c>
      <c r="R49" s="5">
        <f t="shared" si="6"/>
        <v>3126.7799999999997</v>
      </c>
      <c r="S49" s="5">
        <f t="shared" si="7"/>
        <v>10503.24</v>
      </c>
      <c r="T49" s="5">
        <f t="shared" si="8"/>
        <v>589020.16664800001</v>
      </c>
      <c r="U49" s="5">
        <f t="shared" si="9"/>
        <v>125753.03484300982</v>
      </c>
      <c r="V49" s="5">
        <f t="shared" si="10"/>
        <v>69489.782792558704</v>
      </c>
      <c r="W49" s="5">
        <f t="shared" si="11"/>
        <v>238039.96276742581</v>
      </c>
      <c r="X49" t="s">
        <v>1124</v>
      </c>
      <c r="Y49" s="5">
        <f t="shared" si="12"/>
        <v>0</v>
      </c>
      <c r="Z49" s="5">
        <f t="shared" si="13"/>
        <v>1022302.9470509943</v>
      </c>
      <c r="AA49" s="5">
        <f t="shared" si="17"/>
        <v>0</v>
      </c>
      <c r="AB49" s="5">
        <f t="shared" si="14"/>
        <v>1022302.9470509943</v>
      </c>
      <c r="AC49" s="5">
        <f t="shared" si="15"/>
        <v>54185.703769578256</v>
      </c>
      <c r="AD49">
        <f t="shared" si="18"/>
        <v>5.3003567998983162E-2</v>
      </c>
      <c r="AE49" s="5">
        <f>VLOOKUP(A49,Summary_SFPR!$A$5:$E$361,5,FALSE)</f>
        <v>1022302.9470509943</v>
      </c>
      <c r="AF49" s="5">
        <f t="shared" si="16"/>
        <v>54185.703769578256</v>
      </c>
      <c r="AG49" t="s">
        <v>809</v>
      </c>
    </row>
    <row r="50" spans="1:33">
      <c r="A50" t="s">
        <v>187</v>
      </c>
      <c r="B50" t="s">
        <v>188</v>
      </c>
      <c r="C50" t="s">
        <v>108</v>
      </c>
      <c r="D50" s="12" t="s">
        <v>1070</v>
      </c>
      <c r="E50" s="1">
        <f>VLOOKUP(A50,'Base ADM'!$A$2:$E$366,5,FALSE)</f>
        <v>127.75425</v>
      </c>
      <c r="F50" s="1">
        <f>VLOOKUP(A50,'Base ADM'!$A$2:$F$366,6,FALSE)</f>
        <v>15.157999</v>
      </c>
      <c r="G50" s="1">
        <f>VLOOKUP(A50,'Base ADM'!$A$2:$G$366,7,FALSE)</f>
        <v>35.943649999999998</v>
      </c>
      <c r="H50" s="1">
        <f>VLOOKUP(A50,'Base ADM'!$A$2:$H$366,8,FALSE)</f>
        <v>76.652601000000004</v>
      </c>
      <c r="I50" s="1">
        <f>VLOOKUP(A50,'Base ADM'!$A$2:$I$366,9,FALSE)</f>
        <v>0</v>
      </c>
      <c r="J50" s="1">
        <f>VLOOKUP(A50,'Base ADM'!$A$2:$J$366,10,FALSE)</f>
        <v>0</v>
      </c>
      <c r="K50" s="1">
        <f>VLOOKUP(A50,'Base ADM'!$A$2:$K$366,11,FALSE)</f>
        <v>0</v>
      </c>
      <c r="L50" s="95">
        <f t="shared" si="0"/>
        <v>5.39</v>
      </c>
      <c r="M50" s="5">
        <f t="shared" si="1"/>
        <v>96058.455199999997</v>
      </c>
      <c r="N50" s="5">
        <f t="shared" si="2"/>
        <v>517755.07352799998</v>
      </c>
      <c r="O50" s="6">
        <f t="shared" si="3"/>
        <v>0.85</v>
      </c>
      <c r="P50" s="5">
        <f t="shared" si="4"/>
        <v>81649.686919999993</v>
      </c>
      <c r="Q50" s="5">
        <f t="shared" si="5"/>
        <v>104.39999999999999</v>
      </c>
      <c r="R50" s="5">
        <f t="shared" si="6"/>
        <v>3257.2799999999997</v>
      </c>
      <c r="S50" s="5">
        <f t="shared" si="7"/>
        <v>10941.6</v>
      </c>
      <c r="T50" s="5">
        <f t="shared" si="8"/>
        <v>613603.64044799993</v>
      </c>
      <c r="U50" s="5">
        <f t="shared" si="9"/>
        <v>124710.68732054961</v>
      </c>
      <c r="V50" s="5">
        <f t="shared" si="10"/>
        <v>68913.79269402512</v>
      </c>
      <c r="W50" s="5">
        <f t="shared" si="11"/>
        <v>236066.88620711135</v>
      </c>
      <c r="X50" t="s">
        <v>1124</v>
      </c>
      <c r="Y50" s="5">
        <f t="shared" si="12"/>
        <v>0</v>
      </c>
      <c r="Z50" s="5">
        <f t="shared" si="13"/>
        <v>1043295.0066696859</v>
      </c>
      <c r="AA50" s="5">
        <f t="shared" si="17"/>
        <v>0</v>
      </c>
      <c r="AB50" s="5">
        <f t="shared" si="14"/>
        <v>1043295.0066696859</v>
      </c>
      <c r="AC50" s="5">
        <f t="shared" si="15"/>
        <v>53736.566823122106</v>
      </c>
      <c r="AD50">
        <f t="shared" si="18"/>
        <v>5.1506588720917221E-2</v>
      </c>
      <c r="AE50" s="5">
        <f>VLOOKUP(A50,Summary_SFPR!$A$5:$E$361,5,FALSE)</f>
        <v>1043295.0066696859</v>
      </c>
      <c r="AF50" s="5">
        <f t="shared" si="16"/>
        <v>53736.566823122106</v>
      </c>
      <c r="AG50" t="s">
        <v>809</v>
      </c>
    </row>
    <row r="51" spans="1:33">
      <c r="A51" t="s">
        <v>191</v>
      </c>
      <c r="B51" t="s">
        <v>1856</v>
      </c>
      <c r="C51" t="s">
        <v>193</v>
      </c>
      <c r="D51" s="12" t="s">
        <v>1070</v>
      </c>
      <c r="E51" s="1">
        <f>VLOOKUP(A51,'Base ADM'!$A$2:$E$366,5,FALSE)</f>
        <v>93.708988000000005</v>
      </c>
      <c r="F51" s="1">
        <f>VLOOKUP(A51,'Base ADM'!$A$2:$F$366,6,FALSE)</f>
        <v>0</v>
      </c>
      <c r="G51" s="1">
        <f>VLOOKUP(A51,'Base ADM'!$A$2:$G$366,7,FALSE)</f>
        <v>0</v>
      </c>
      <c r="H51" s="1">
        <f>VLOOKUP(A51,'Base ADM'!$A$2:$H$366,8,FALSE)</f>
        <v>36.882084999999996</v>
      </c>
      <c r="I51" s="1">
        <f>VLOOKUP(A51,'Base ADM'!$A$2:$I$366,9,FALSE)</f>
        <v>56.826903000000001</v>
      </c>
      <c r="J51" s="1">
        <f>VLOOKUP(A51,'Base ADM'!$A$2:$J$366,10,FALSE)</f>
        <v>0</v>
      </c>
      <c r="K51" s="1">
        <f>VLOOKUP(A51,'Base ADM'!$A$2:$K$366,11,FALSE)</f>
        <v>1.2727269999999999</v>
      </c>
      <c r="L51" s="95">
        <f t="shared" si="0"/>
        <v>3.58</v>
      </c>
      <c r="M51" s="5">
        <f t="shared" si="1"/>
        <v>96058.455199999997</v>
      </c>
      <c r="N51" s="5">
        <f t="shared" si="2"/>
        <v>343889.26961600001</v>
      </c>
      <c r="O51" s="6">
        <f t="shared" si="3"/>
        <v>0.62</v>
      </c>
      <c r="P51" s="5">
        <f t="shared" si="4"/>
        <v>59556.242223999994</v>
      </c>
      <c r="Q51" s="5">
        <f t="shared" si="5"/>
        <v>104.39999999999999</v>
      </c>
      <c r="R51" s="5">
        <f t="shared" si="6"/>
        <v>2192.3999999999996</v>
      </c>
      <c r="S51" s="5">
        <f t="shared" si="7"/>
        <v>7364.54</v>
      </c>
      <c r="T51" s="5">
        <f t="shared" si="8"/>
        <v>413002.45183999999</v>
      </c>
      <c r="U51" s="5">
        <f t="shared" si="9"/>
        <v>91476.505099385235</v>
      </c>
      <c r="V51" s="5">
        <f t="shared" si="10"/>
        <v>50548.938861907824</v>
      </c>
      <c r="W51" s="5">
        <f t="shared" si="11"/>
        <v>173157.3627239764</v>
      </c>
      <c r="X51" t="s">
        <v>1124</v>
      </c>
      <c r="Y51" s="5">
        <f t="shared" si="12"/>
        <v>0</v>
      </c>
      <c r="Z51" s="5">
        <f t="shared" si="13"/>
        <v>728185.25852526946</v>
      </c>
      <c r="AA51" s="5">
        <f t="shared" si="17"/>
        <v>1977.9981820465089</v>
      </c>
      <c r="AB51" s="5">
        <f t="shared" si="14"/>
        <v>730163.25670731592</v>
      </c>
      <c r="AC51" s="5">
        <f t="shared" si="15"/>
        <v>39416.295705145996</v>
      </c>
      <c r="AD51">
        <f t="shared" si="18"/>
        <v>5.3982852934690906E-2</v>
      </c>
      <c r="AE51" s="5">
        <f>VLOOKUP(A51,Summary_SFPR!$A$5:$E$361,5,FALSE)</f>
        <v>730163.25670731592</v>
      </c>
      <c r="AF51" s="5">
        <f t="shared" si="16"/>
        <v>39416.295705145996</v>
      </c>
      <c r="AG51" t="s">
        <v>809</v>
      </c>
    </row>
    <row r="52" spans="1:33">
      <c r="A52" t="s">
        <v>194</v>
      </c>
      <c r="B52" t="s">
        <v>195</v>
      </c>
      <c r="C52" t="s">
        <v>196</v>
      </c>
      <c r="D52" s="12" t="s">
        <v>1070</v>
      </c>
      <c r="E52" s="1">
        <f>VLOOKUP(A52,'Base ADM'!$A$2:$E$366,5,FALSE)</f>
        <v>25.561821999999999</v>
      </c>
      <c r="F52" s="1">
        <f>VLOOKUP(A52,'Base ADM'!$A$2:$F$366,6,FALSE)</f>
        <v>0</v>
      </c>
      <c r="G52" s="1">
        <f>VLOOKUP(A52,'Base ADM'!$A$2:$G$366,7,FALSE)</f>
        <v>0</v>
      </c>
      <c r="H52" s="1">
        <f>VLOOKUP(A52,'Base ADM'!$A$2:$H$366,8,FALSE)</f>
        <v>0</v>
      </c>
      <c r="I52" s="1">
        <f>VLOOKUP(A52,'Base ADM'!$A$2:$I$366,9,FALSE)</f>
        <v>25.561821999999999</v>
      </c>
      <c r="J52" s="1">
        <f>VLOOKUP(A52,'Base ADM'!$A$2:$J$366,10,FALSE)</f>
        <v>0</v>
      </c>
      <c r="K52" s="1">
        <f>VLOOKUP(A52,'Base ADM'!$A$2:$K$366,11,FALSE)</f>
        <v>0.48587599999999997</v>
      </c>
      <c r="L52" s="95">
        <f t="shared" si="0"/>
        <v>0.95</v>
      </c>
      <c r="M52" s="5">
        <f t="shared" si="1"/>
        <v>96058.455199999997</v>
      </c>
      <c r="N52" s="5">
        <f t="shared" si="2"/>
        <v>91255.532439999995</v>
      </c>
      <c r="O52" s="6">
        <f t="shared" si="3"/>
        <v>0.17</v>
      </c>
      <c r="P52" s="5">
        <f t="shared" si="4"/>
        <v>16329.937384000001</v>
      </c>
      <c r="Q52" s="5">
        <f t="shared" si="5"/>
        <v>104.39999999999999</v>
      </c>
      <c r="R52" s="5">
        <f t="shared" si="6"/>
        <v>584.63999999999987</v>
      </c>
      <c r="S52" s="5">
        <f t="shared" si="7"/>
        <v>1963.88</v>
      </c>
      <c r="T52" s="5">
        <f t="shared" si="8"/>
        <v>110133.989824</v>
      </c>
      <c r="U52" s="5">
        <f t="shared" si="9"/>
        <v>24952.848071868808</v>
      </c>
      <c r="V52" s="5">
        <f t="shared" si="10"/>
        <v>13788.677106159446</v>
      </c>
      <c r="W52" s="5">
        <f t="shared" si="11"/>
        <v>47233.651524864617</v>
      </c>
      <c r="X52" t="s">
        <v>1124</v>
      </c>
      <c r="Y52" s="5">
        <f t="shared" si="12"/>
        <v>0</v>
      </c>
      <c r="Z52" s="5">
        <f t="shared" si="13"/>
        <v>196109.16652689286</v>
      </c>
      <c r="AA52" s="5">
        <f t="shared" si="17"/>
        <v>745.52383155958603</v>
      </c>
      <c r="AB52" s="5">
        <f t="shared" si="14"/>
        <v>196854.69035845244</v>
      </c>
      <c r="AC52" s="5">
        <f t="shared" si="15"/>
        <v>10751.928456577787</v>
      </c>
      <c r="AD52">
        <f t="shared" si="18"/>
        <v>5.4618604397993334E-2</v>
      </c>
      <c r="AE52" s="5">
        <f>VLOOKUP(A52,Summary_SFPR!$A$5:$E$361,5,FALSE)</f>
        <v>196854.69035845244</v>
      </c>
      <c r="AF52" s="5">
        <f t="shared" si="16"/>
        <v>10751.928456577787</v>
      </c>
      <c r="AG52" t="s">
        <v>809</v>
      </c>
    </row>
    <row r="53" spans="1:33">
      <c r="A53" t="s">
        <v>197</v>
      </c>
      <c r="B53" t="s">
        <v>1857</v>
      </c>
      <c r="C53" t="s">
        <v>93</v>
      </c>
      <c r="D53" s="12" t="s">
        <v>1070</v>
      </c>
      <c r="E53" s="1">
        <f>VLOOKUP(A53,'Base ADM'!$A$2:$E$366,5,FALSE)</f>
        <v>101.942078</v>
      </c>
      <c r="F53" s="1">
        <f>VLOOKUP(A53,'Base ADM'!$A$2:$F$366,6,FALSE)</f>
        <v>0</v>
      </c>
      <c r="G53" s="1">
        <f>VLOOKUP(A53,'Base ADM'!$A$2:$G$366,7,FALSE)</f>
        <v>0</v>
      </c>
      <c r="H53" s="1">
        <f>VLOOKUP(A53,'Base ADM'!$A$2:$H$366,8,FALSE)</f>
        <v>0</v>
      </c>
      <c r="I53" s="1">
        <f>VLOOKUP(A53,'Base ADM'!$A$2:$I$366,9,FALSE)</f>
        <v>61.631543999999998</v>
      </c>
      <c r="J53" s="1">
        <f>VLOOKUP(A53,'Base ADM'!$A$2:$J$366,10,FALSE)</f>
        <v>40.310533999999997</v>
      </c>
      <c r="K53" s="1">
        <f>VLOOKUP(A53,'Base ADM'!$A$2:$K$366,11,FALSE)</f>
        <v>0</v>
      </c>
      <c r="L53" s="95">
        <f t="shared" si="0"/>
        <v>4.5199999999999996</v>
      </c>
      <c r="M53" s="5">
        <f t="shared" si="1"/>
        <v>96058.455199999997</v>
      </c>
      <c r="N53" s="5">
        <f t="shared" si="2"/>
        <v>434184.21750399994</v>
      </c>
      <c r="O53" s="6">
        <f t="shared" si="3"/>
        <v>0.68</v>
      </c>
      <c r="P53" s="5">
        <f t="shared" si="4"/>
        <v>65319.749536000003</v>
      </c>
      <c r="Q53" s="5">
        <f t="shared" si="5"/>
        <v>104.39999999999999</v>
      </c>
      <c r="R53" s="5">
        <f t="shared" si="6"/>
        <v>2714.3999999999996</v>
      </c>
      <c r="S53" s="5">
        <f t="shared" si="7"/>
        <v>9118</v>
      </c>
      <c r="T53" s="5">
        <f t="shared" si="8"/>
        <v>511336.36703999998</v>
      </c>
      <c r="U53" s="5">
        <f t="shared" si="9"/>
        <v>99513.453480139229</v>
      </c>
      <c r="V53" s="5">
        <f t="shared" si="10"/>
        <v>54990.07062457913</v>
      </c>
      <c r="W53" s="5">
        <f t="shared" si="11"/>
        <v>188370.63289043197</v>
      </c>
      <c r="X53" t="s">
        <v>1124</v>
      </c>
      <c r="Y53" s="5">
        <f t="shared" si="12"/>
        <v>0</v>
      </c>
      <c r="Z53" s="5">
        <f t="shared" si="13"/>
        <v>854210.52403515019</v>
      </c>
      <c r="AA53" s="5">
        <f t="shared" si="17"/>
        <v>0</v>
      </c>
      <c r="AB53" s="5">
        <f t="shared" si="14"/>
        <v>854210.52403515019</v>
      </c>
      <c r="AC53" s="5">
        <f t="shared" si="15"/>
        <v>42879.335024352818</v>
      </c>
      <c r="AD53">
        <f t="shared" si="18"/>
        <v>5.0197619694262119E-2</v>
      </c>
      <c r="AE53" s="5">
        <f>VLOOKUP(A53,Summary_SFPR!$A$5:$E$361,5,FALSE)</f>
        <v>854210.52403515019</v>
      </c>
      <c r="AF53" s="5">
        <f t="shared" si="16"/>
        <v>42879.335024352818</v>
      </c>
      <c r="AG53" t="s">
        <v>809</v>
      </c>
    </row>
    <row r="54" spans="1:33">
      <c r="A54" t="s">
        <v>199</v>
      </c>
      <c r="B54" t="s">
        <v>200</v>
      </c>
      <c r="C54" t="s">
        <v>93</v>
      </c>
      <c r="D54" s="12" t="s">
        <v>1070</v>
      </c>
      <c r="E54" s="1">
        <f>VLOOKUP(A54,'Base ADM'!$A$2:$E$366,5,FALSE)</f>
        <v>151.443252</v>
      </c>
      <c r="F54" s="1">
        <f>VLOOKUP(A54,'Base ADM'!$A$2:$F$366,6,FALSE)</f>
        <v>1.6808099999999999</v>
      </c>
      <c r="G54" s="1">
        <f>VLOOKUP(A54,'Base ADM'!$A$2:$G$366,7,FALSE)</f>
        <v>14.738372</v>
      </c>
      <c r="H54" s="1">
        <f>VLOOKUP(A54,'Base ADM'!$A$2:$H$366,8,FALSE)</f>
        <v>68.083922999999999</v>
      </c>
      <c r="I54" s="1">
        <f>VLOOKUP(A54,'Base ADM'!$A$2:$I$366,9,FALSE)</f>
        <v>66.940146999999996</v>
      </c>
      <c r="J54" s="1">
        <f>VLOOKUP(A54,'Base ADM'!$A$2:$J$366,10,FALSE)</f>
        <v>0</v>
      </c>
      <c r="K54" s="1">
        <f>VLOOKUP(A54,'Base ADM'!$A$2:$K$366,11,FALSE)</f>
        <v>0.5</v>
      </c>
      <c r="L54" s="95">
        <f t="shared" si="0"/>
        <v>5.93</v>
      </c>
      <c r="M54" s="5">
        <f t="shared" si="1"/>
        <v>96058.455199999997</v>
      </c>
      <c r="N54" s="5">
        <f t="shared" si="2"/>
        <v>569626.63933599996</v>
      </c>
      <c r="O54" s="6">
        <f t="shared" si="3"/>
        <v>1.01</v>
      </c>
      <c r="P54" s="5">
        <f t="shared" si="4"/>
        <v>97019.039751999997</v>
      </c>
      <c r="Q54" s="5">
        <f t="shared" si="5"/>
        <v>104.39999999999999</v>
      </c>
      <c r="R54" s="5">
        <f t="shared" si="6"/>
        <v>3622.68</v>
      </c>
      <c r="S54" s="5">
        <f t="shared" si="7"/>
        <v>12169.02</v>
      </c>
      <c r="T54" s="5">
        <f t="shared" si="8"/>
        <v>682437.37908800005</v>
      </c>
      <c r="U54" s="5">
        <f t="shared" si="9"/>
        <v>147835.3326560893</v>
      </c>
      <c r="V54" s="5">
        <f t="shared" si="10"/>
        <v>81692.22451102022</v>
      </c>
      <c r="W54" s="5">
        <f t="shared" si="11"/>
        <v>279839.90306951734</v>
      </c>
      <c r="X54" t="s">
        <v>1124</v>
      </c>
      <c r="Y54" s="5">
        <f t="shared" si="12"/>
        <v>0</v>
      </c>
      <c r="Z54" s="5">
        <f t="shared" si="13"/>
        <v>1191804.8393246271</v>
      </c>
      <c r="AA54" s="5">
        <f t="shared" si="17"/>
        <v>786.96463763511042</v>
      </c>
      <c r="AB54" s="5">
        <f t="shared" si="14"/>
        <v>1192591.8039622621</v>
      </c>
      <c r="AC54" s="5">
        <f t="shared" si="15"/>
        <v>63700.741313959581</v>
      </c>
      <c r="AD54">
        <f t="shared" si="18"/>
        <v>5.3413700398007517E-2</v>
      </c>
      <c r="AE54" s="5">
        <f>VLOOKUP(A54,Summary_SFPR!$A$5:$E$361,5,FALSE)</f>
        <v>1192591.8039622621</v>
      </c>
      <c r="AF54" s="5">
        <f t="shared" si="16"/>
        <v>63700.741313959581</v>
      </c>
      <c r="AG54" t="s">
        <v>809</v>
      </c>
    </row>
    <row r="55" spans="1:33">
      <c r="A55" t="s">
        <v>201</v>
      </c>
      <c r="B55" t="s">
        <v>202</v>
      </c>
      <c r="C55" t="s">
        <v>93</v>
      </c>
      <c r="D55" s="12" t="s">
        <v>1070</v>
      </c>
      <c r="E55" s="1">
        <f>VLOOKUP(A55,'Base ADM'!$A$2:$E$366,5,FALSE)</f>
        <v>466.08229</v>
      </c>
      <c r="F55" s="1">
        <f>VLOOKUP(A55,'Base ADM'!$A$2:$F$366,6,FALSE)</f>
        <v>24.932514999999999</v>
      </c>
      <c r="G55" s="1">
        <f>VLOOKUP(A55,'Base ADM'!$A$2:$G$366,7,FALSE)</f>
        <v>66.870749000000004</v>
      </c>
      <c r="H55" s="1">
        <f>VLOOKUP(A55,'Base ADM'!$A$2:$H$366,8,FALSE)</f>
        <v>145.583653</v>
      </c>
      <c r="I55" s="1">
        <f>VLOOKUP(A55,'Base ADM'!$A$2:$I$366,9,FALSE)</f>
        <v>181.085756</v>
      </c>
      <c r="J55" s="1">
        <f>VLOOKUP(A55,'Base ADM'!$A$2:$J$366,10,FALSE)</f>
        <v>47.609617</v>
      </c>
      <c r="K55" s="1">
        <f>VLOOKUP(A55,'Base ADM'!$A$2:$K$366,11,FALSE)</f>
        <v>0</v>
      </c>
      <c r="L55" s="95">
        <f t="shared" si="0"/>
        <v>19.329999999999998</v>
      </c>
      <c r="M55" s="5">
        <f t="shared" si="1"/>
        <v>96058.455199999997</v>
      </c>
      <c r="N55" s="5">
        <f t="shared" si="2"/>
        <v>1856809.9390159997</v>
      </c>
      <c r="O55" s="6">
        <f t="shared" si="3"/>
        <v>3.11</v>
      </c>
      <c r="P55" s="5">
        <f t="shared" si="4"/>
        <v>298741.79567199998</v>
      </c>
      <c r="Q55" s="5">
        <f t="shared" si="5"/>
        <v>104.39999999999999</v>
      </c>
      <c r="R55" s="5">
        <f t="shared" si="6"/>
        <v>11713.679999999997</v>
      </c>
      <c r="S55" s="5">
        <f t="shared" si="7"/>
        <v>39347.68</v>
      </c>
      <c r="T55" s="5">
        <f t="shared" si="8"/>
        <v>2206613.0946880002</v>
      </c>
      <c r="U55" s="5">
        <f t="shared" si="9"/>
        <v>454978.54461856041</v>
      </c>
      <c r="V55" s="5">
        <f t="shared" si="10"/>
        <v>251416.28017397854</v>
      </c>
      <c r="W55" s="5">
        <f t="shared" si="11"/>
        <v>861236.27915767871</v>
      </c>
      <c r="X55" t="s">
        <v>1124</v>
      </c>
      <c r="Y55" s="5">
        <f t="shared" si="12"/>
        <v>0</v>
      </c>
      <c r="Z55" s="5">
        <f t="shared" si="13"/>
        <v>3774244.1986382175</v>
      </c>
      <c r="AA55" s="5">
        <f t="shared" si="17"/>
        <v>0</v>
      </c>
      <c r="AB55" s="5">
        <f t="shared" si="14"/>
        <v>3774244.1986382175</v>
      </c>
      <c r="AC55" s="5">
        <f t="shared" si="15"/>
        <v>196045.6276144142</v>
      </c>
      <c r="AD55">
        <f t="shared" si="18"/>
        <v>5.1943016216372352E-2</v>
      </c>
      <c r="AE55" s="5">
        <f>VLOOKUP(A55,Summary_SFPR!$A$5:$E$361,5,FALSE)</f>
        <v>3774244.1986382175</v>
      </c>
      <c r="AF55" s="5">
        <f t="shared" si="16"/>
        <v>196045.6276144142</v>
      </c>
      <c r="AG55" t="s">
        <v>809</v>
      </c>
    </row>
    <row r="56" spans="1:33">
      <c r="A56" t="s">
        <v>203</v>
      </c>
      <c r="B56" t="s">
        <v>1858</v>
      </c>
      <c r="C56" t="s">
        <v>80</v>
      </c>
      <c r="D56" s="12" t="s">
        <v>1070</v>
      </c>
      <c r="E56" s="1">
        <f>VLOOKUP(A56,'Base ADM'!$A$2:$E$366,5,FALSE)</f>
        <v>94.242783000000003</v>
      </c>
      <c r="F56" s="1">
        <f>VLOOKUP(A56,'Base ADM'!$A$2:$F$366,6,FALSE)</f>
        <v>8.9653179999999999</v>
      </c>
      <c r="G56" s="1">
        <f>VLOOKUP(A56,'Base ADM'!$A$2:$G$366,7,FALSE)</f>
        <v>32.028860999999999</v>
      </c>
      <c r="H56" s="1">
        <f>VLOOKUP(A56,'Base ADM'!$A$2:$H$366,8,FALSE)</f>
        <v>53.248604</v>
      </c>
      <c r="I56" s="1">
        <f>VLOOKUP(A56,'Base ADM'!$A$2:$I$366,9,FALSE)</f>
        <v>0</v>
      </c>
      <c r="J56" s="1">
        <f>VLOOKUP(A56,'Base ADM'!$A$2:$J$366,10,FALSE)</f>
        <v>0</v>
      </c>
      <c r="K56" s="1">
        <f>VLOOKUP(A56,'Base ADM'!$A$2:$K$366,11,FALSE)</f>
        <v>0</v>
      </c>
      <c r="L56" s="95">
        <f t="shared" si="0"/>
        <v>3.97</v>
      </c>
      <c r="M56" s="5">
        <f t="shared" si="1"/>
        <v>96058.455199999997</v>
      </c>
      <c r="N56" s="5">
        <f t="shared" si="2"/>
        <v>381352.06714400003</v>
      </c>
      <c r="O56" s="6">
        <f t="shared" si="3"/>
        <v>0.63</v>
      </c>
      <c r="P56" s="5">
        <f t="shared" si="4"/>
        <v>60516.826776000002</v>
      </c>
      <c r="Q56" s="5">
        <f t="shared" si="5"/>
        <v>104.39999999999999</v>
      </c>
      <c r="R56" s="5">
        <f t="shared" si="6"/>
        <v>2401.1999999999998</v>
      </c>
      <c r="S56" s="5">
        <f t="shared" si="7"/>
        <v>8065.92</v>
      </c>
      <c r="T56" s="5">
        <f t="shared" si="8"/>
        <v>452336.01392000006</v>
      </c>
      <c r="U56" s="5">
        <f t="shared" si="9"/>
        <v>91997.583195325467</v>
      </c>
      <c r="V56" s="5">
        <f t="shared" si="10"/>
        <v>50836.881047558061</v>
      </c>
      <c r="W56" s="5">
        <f t="shared" si="11"/>
        <v>174143.71991775217</v>
      </c>
      <c r="X56" t="s">
        <v>1124</v>
      </c>
      <c r="Y56" s="5">
        <f t="shared" si="12"/>
        <v>0</v>
      </c>
      <c r="Z56" s="5">
        <f t="shared" si="13"/>
        <v>769314.19808063575</v>
      </c>
      <c r="AA56" s="5">
        <f t="shared" si="17"/>
        <v>0</v>
      </c>
      <c r="AB56" s="5">
        <f t="shared" si="14"/>
        <v>769314.19808063575</v>
      </c>
      <c r="AC56" s="5">
        <f t="shared" si="15"/>
        <v>39640.822957173608</v>
      </c>
      <c r="AD56">
        <f t="shared" si="18"/>
        <v>5.1527481302273651E-2</v>
      </c>
      <c r="AE56" s="5">
        <f>VLOOKUP(A56,Summary_SFPR!$A$5:$E$361,5,FALSE)</f>
        <v>769314.19808063575</v>
      </c>
      <c r="AF56" s="5">
        <f t="shared" si="16"/>
        <v>39640.822957173608</v>
      </c>
      <c r="AG56" t="s">
        <v>809</v>
      </c>
    </row>
    <row r="57" spans="1:33">
      <c r="A57" t="s">
        <v>205</v>
      </c>
      <c r="B57" t="s">
        <v>1859</v>
      </c>
      <c r="C57" t="s">
        <v>68</v>
      </c>
      <c r="D57" s="12" t="s">
        <v>1070</v>
      </c>
      <c r="E57" s="1">
        <f>VLOOKUP(A57,'Base ADM'!$A$2:$E$366,5,FALSE)</f>
        <v>135.00996000000001</v>
      </c>
      <c r="F57" s="1">
        <f>VLOOKUP(A57,'Base ADM'!$A$2:$F$366,6,FALSE)</f>
        <v>0</v>
      </c>
      <c r="G57" s="1">
        <f>VLOOKUP(A57,'Base ADM'!$A$2:$G$366,7,FALSE)</f>
        <v>0</v>
      </c>
      <c r="H57" s="1">
        <f>VLOOKUP(A57,'Base ADM'!$A$2:$H$366,8,FALSE)</f>
        <v>34.068897999999997</v>
      </c>
      <c r="I57" s="1">
        <f>VLOOKUP(A57,'Base ADM'!$A$2:$I$366,9,FALSE)</f>
        <v>100.941062</v>
      </c>
      <c r="J57" s="1">
        <f>VLOOKUP(A57,'Base ADM'!$A$2:$J$366,10,FALSE)</f>
        <v>0</v>
      </c>
      <c r="K57" s="1">
        <f>VLOOKUP(A57,'Base ADM'!$A$2:$K$366,11,FALSE)</f>
        <v>0</v>
      </c>
      <c r="L57" s="95">
        <f t="shared" si="0"/>
        <v>5.0999999999999996</v>
      </c>
      <c r="M57" s="5">
        <f t="shared" si="1"/>
        <v>96058.455199999997</v>
      </c>
      <c r="N57" s="5">
        <f t="shared" si="2"/>
        <v>489898.12151999993</v>
      </c>
      <c r="O57" s="6">
        <f t="shared" si="3"/>
        <v>0.9</v>
      </c>
      <c r="P57" s="5">
        <f t="shared" si="4"/>
        <v>86452.609679999994</v>
      </c>
      <c r="Q57" s="5">
        <f t="shared" si="5"/>
        <v>104.39999999999999</v>
      </c>
      <c r="R57" s="5">
        <f t="shared" si="6"/>
        <v>3132</v>
      </c>
      <c r="S57" s="5">
        <f t="shared" si="7"/>
        <v>10520.77</v>
      </c>
      <c r="T57" s="5">
        <f t="shared" si="8"/>
        <v>590003.50119999994</v>
      </c>
      <c r="U57" s="5">
        <f t="shared" si="9"/>
        <v>131793.54038491799</v>
      </c>
      <c r="V57" s="5">
        <f t="shared" si="10"/>
        <v>72827.70158385043</v>
      </c>
      <c r="W57" s="5">
        <f t="shared" si="11"/>
        <v>249474.13384796714</v>
      </c>
      <c r="X57" t="s">
        <v>1124</v>
      </c>
      <c r="Y57" s="5">
        <f t="shared" si="12"/>
        <v>0</v>
      </c>
      <c r="Z57" s="5">
        <f t="shared" si="13"/>
        <v>1044098.8770167355</v>
      </c>
      <c r="AA57" s="5">
        <f t="shared" si="17"/>
        <v>0</v>
      </c>
      <c r="AB57" s="5">
        <f t="shared" si="14"/>
        <v>1044098.8770167355</v>
      </c>
      <c r="AC57" s="5">
        <f t="shared" si="15"/>
        <v>56788.496173920183</v>
      </c>
      <c r="AD57">
        <f t="shared" si="18"/>
        <v>5.4389960016219749E-2</v>
      </c>
      <c r="AE57" s="5">
        <f>VLOOKUP(A57,Summary_SFPR!$A$5:$E$361,5,FALSE)</f>
        <v>1044098.8770167355</v>
      </c>
      <c r="AF57" s="5">
        <f t="shared" si="16"/>
        <v>56788.496173920183</v>
      </c>
      <c r="AG57" t="s">
        <v>809</v>
      </c>
    </row>
    <row r="58" spans="1:33">
      <c r="A58" t="s">
        <v>207</v>
      </c>
      <c r="B58" t="s">
        <v>1860</v>
      </c>
      <c r="C58" t="s">
        <v>93</v>
      </c>
      <c r="D58" s="12" t="s">
        <v>1070</v>
      </c>
      <c r="E58" s="1">
        <f>VLOOKUP(A58,'Base ADM'!$A$2:$E$366,5,FALSE)</f>
        <v>160.93209899999999</v>
      </c>
      <c r="F58" s="1">
        <f>VLOOKUP(A58,'Base ADM'!$A$2:$F$366,6,FALSE)</f>
        <v>23.932099000000001</v>
      </c>
      <c r="G58" s="1">
        <f>VLOOKUP(A58,'Base ADM'!$A$2:$G$366,7,FALSE)</f>
        <v>83.462963000000002</v>
      </c>
      <c r="H58" s="1">
        <f>VLOOKUP(A58,'Base ADM'!$A$2:$H$366,8,FALSE)</f>
        <v>53.537036999999998</v>
      </c>
      <c r="I58" s="1">
        <f>VLOOKUP(A58,'Base ADM'!$A$2:$I$366,9,FALSE)</f>
        <v>0</v>
      </c>
      <c r="J58" s="1">
        <f>VLOOKUP(A58,'Base ADM'!$A$2:$J$366,10,FALSE)</f>
        <v>0</v>
      </c>
      <c r="K58" s="1">
        <f>VLOOKUP(A58,'Base ADM'!$A$2:$K$366,11,FALSE)</f>
        <v>0</v>
      </c>
      <c r="L58" s="95">
        <f t="shared" si="0"/>
        <v>6.97</v>
      </c>
      <c r="M58" s="5">
        <f t="shared" si="1"/>
        <v>96058.455199999997</v>
      </c>
      <c r="N58" s="5">
        <f t="shared" si="2"/>
        <v>669527.43274399999</v>
      </c>
      <c r="O58" s="6">
        <f t="shared" si="3"/>
        <v>1.07</v>
      </c>
      <c r="P58" s="5">
        <f t="shared" si="4"/>
        <v>102782.547064</v>
      </c>
      <c r="Q58" s="5">
        <f t="shared" si="5"/>
        <v>104.39999999999999</v>
      </c>
      <c r="R58" s="5">
        <f t="shared" si="6"/>
        <v>4196.8799999999992</v>
      </c>
      <c r="S58" s="5">
        <f t="shared" si="7"/>
        <v>14097.83</v>
      </c>
      <c r="T58" s="5">
        <f t="shared" si="8"/>
        <v>790604.689808</v>
      </c>
      <c r="U58" s="5">
        <f t="shared" si="9"/>
        <v>157098.12141849476</v>
      </c>
      <c r="V58" s="5">
        <f t="shared" si="10"/>
        <v>86810.742564731321</v>
      </c>
      <c r="W58" s="5">
        <f t="shared" si="11"/>
        <v>297373.58641066402</v>
      </c>
      <c r="X58" t="s">
        <v>1124</v>
      </c>
      <c r="Y58" s="5">
        <f t="shared" si="12"/>
        <v>0</v>
      </c>
      <c r="Z58" s="5">
        <f t="shared" si="13"/>
        <v>1331887.1402018899</v>
      </c>
      <c r="AA58" s="5">
        <f t="shared" si="17"/>
        <v>0</v>
      </c>
      <c r="AB58" s="5">
        <f t="shared" si="14"/>
        <v>1331887.1402018899</v>
      </c>
      <c r="AC58" s="5">
        <f t="shared" si="15"/>
        <v>67691.982786473265</v>
      </c>
      <c r="AD58">
        <f t="shared" si="18"/>
        <v>5.0824113202423735E-2</v>
      </c>
      <c r="AE58" s="5">
        <f>VLOOKUP(A58,Summary_SFPR!$A$5:$E$361,5,FALSE)</f>
        <v>1331887.1402018899</v>
      </c>
      <c r="AF58" s="5">
        <f t="shared" si="16"/>
        <v>67691.982786473265</v>
      </c>
      <c r="AG58" t="s">
        <v>809</v>
      </c>
    </row>
    <row r="59" spans="1:33">
      <c r="A59" t="s">
        <v>209</v>
      </c>
      <c r="B59" t="s">
        <v>1861</v>
      </c>
      <c r="C59" t="s">
        <v>93</v>
      </c>
      <c r="D59" s="12" t="s">
        <v>1070</v>
      </c>
      <c r="E59" s="1">
        <f>VLOOKUP(A59,'Base ADM'!$A$2:$E$366,5,FALSE)</f>
        <v>189.93959100000001</v>
      </c>
      <c r="F59" s="1">
        <f>VLOOKUP(A59,'Base ADM'!$A$2:$F$366,6,FALSE)</f>
        <v>0</v>
      </c>
      <c r="G59" s="1">
        <f>VLOOKUP(A59,'Base ADM'!$A$2:$G$366,7,FALSE)</f>
        <v>0</v>
      </c>
      <c r="H59" s="1">
        <f>VLOOKUP(A59,'Base ADM'!$A$2:$H$366,8,FALSE)</f>
        <v>189.93959100000001</v>
      </c>
      <c r="I59" s="1">
        <f>VLOOKUP(A59,'Base ADM'!$A$2:$I$366,9,FALSE)</f>
        <v>0</v>
      </c>
      <c r="J59" s="1">
        <f>VLOOKUP(A59,'Base ADM'!$A$2:$J$366,10,FALSE)</f>
        <v>0</v>
      </c>
      <c r="K59" s="1">
        <f>VLOOKUP(A59,'Base ADM'!$A$2:$K$366,11,FALSE)</f>
        <v>0</v>
      </c>
      <c r="L59" s="95">
        <f t="shared" si="0"/>
        <v>7.6</v>
      </c>
      <c r="M59" s="5">
        <f t="shared" si="1"/>
        <v>96058.455199999997</v>
      </c>
      <c r="N59" s="5">
        <f t="shared" si="2"/>
        <v>730044.25951999996</v>
      </c>
      <c r="O59" s="6">
        <f t="shared" si="3"/>
        <v>1.27</v>
      </c>
      <c r="P59" s="5">
        <f t="shared" si="4"/>
        <v>121994.238104</v>
      </c>
      <c r="Q59" s="5">
        <f t="shared" si="5"/>
        <v>104.39999999999999</v>
      </c>
      <c r="R59" s="5">
        <f t="shared" si="6"/>
        <v>4630.1399999999994</v>
      </c>
      <c r="S59" s="5">
        <f t="shared" si="7"/>
        <v>15553.21</v>
      </c>
      <c r="T59" s="5">
        <f t="shared" si="8"/>
        <v>872221.84762399993</v>
      </c>
      <c r="U59" s="5">
        <f t="shared" si="9"/>
        <v>185414.55132016414</v>
      </c>
      <c r="V59" s="5">
        <f t="shared" si="10"/>
        <v>102458.099034372</v>
      </c>
      <c r="W59" s="5">
        <f t="shared" si="11"/>
        <v>350974.21662936674</v>
      </c>
      <c r="X59" t="s">
        <v>1124</v>
      </c>
      <c r="Y59" s="5">
        <f t="shared" si="12"/>
        <v>0</v>
      </c>
      <c r="Z59" s="5">
        <f t="shared" si="13"/>
        <v>1511068.7146079028</v>
      </c>
      <c r="AA59" s="5">
        <f t="shared" si="17"/>
        <v>0</v>
      </c>
      <c r="AB59" s="5">
        <f t="shared" si="14"/>
        <v>1511068.7146079028</v>
      </c>
      <c r="AC59" s="5">
        <f t="shared" si="15"/>
        <v>79893.244444924392</v>
      </c>
      <c r="AD59">
        <f t="shared" si="18"/>
        <v>5.2872012816210914E-2</v>
      </c>
      <c r="AE59" s="5">
        <f>VLOOKUP(A59,Summary_SFPR!$A$5:$E$361,5,FALSE)</f>
        <v>1511068.7146079028</v>
      </c>
      <c r="AF59" s="5">
        <f t="shared" si="16"/>
        <v>79893.244444924392</v>
      </c>
      <c r="AG59" t="s">
        <v>809</v>
      </c>
    </row>
    <row r="60" spans="1:33">
      <c r="A60" t="s">
        <v>211</v>
      </c>
      <c r="B60" t="s">
        <v>1862</v>
      </c>
      <c r="C60" t="s">
        <v>75</v>
      </c>
      <c r="D60" s="12" t="s">
        <v>1070</v>
      </c>
      <c r="E60" s="1">
        <f>VLOOKUP(A60,'Base ADM'!$A$2:$E$366,5,FALSE)</f>
        <v>254.29660100000001</v>
      </c>
      <c r="F60" s="1">
        <f>VLOOKUP(A60,'Base ADM'!$A$2:$F$366,6,FALSE)</f>
        <v>18.977899000000001</v>
      </c>
      <c r="G60" s="1">
        <f>VLOOKUP(A60,'Base ADM'!$A$2:$G$366,7,FALSE)</f>
        <v>64.585634999999996</v>
      </c>
      <c r="H60" s="1">
        <f>VLOOKUP(A60,'Base ADM'!$A$2:$H$366,8,FALSE)</f>
        <v>142.27162899999999</v>
      </c>
      <c r="I60" s="1">
        <f>VLOOKUP(A60,'Base ADM'!$A$2:$I$366,9,FALSE)</f>
        <v>0</v>
      </c>
      <c r="J60" s="1">
        <f>VLOOKUP(A60,'Base ADM'!$A$2:$J$366,10,FALSE)</f>
        <v>28.461438000000001</v>
      </c>
      <c r="K60" s="1">
        <f>VLOOKUP(A60,'Base ADM'!$A$2:$K$366,11,FALSE)</f>
        <v>0</v>
      </c>
      <c r="L60" s="95">
        <f t="shared" si="0"/>
        <v>11.03</v>
      </c>
      <c r="M60" s="5">
        <f t="shared" si="1"/>
        <v>96058.455199999997</v>
      </c>
      <c r="N60" s="5">
        <f t="shared" si="2"/>
        <v>1059524.760856</v>
      </c>
      <c r="O60" s="6">
        <f t="shared" si="3"/>
        <v>1.7</v>
      </c>
      <c r="P60" s="5">
        <f t="shared" si="4"/>
        <v>163299.37383999999</v>
      </c>
      <c r="Q60" s="5">
        <f t="shared" si="5"/>
        <v>104.39999999999999</v>
      </c>
      <c r="R60" s="5">
        <f t="shared" si="6"/>
        <v>6645.0599999999986</v>
      </c>
      <c r="S60" s="5">
        <f t="shared" si="7"/>
        <v>22321.57</v>
      </c>
      <c r="T60" s="5">
        <f t="shared" si="8"/>
        <v>1251790.7646960001</v>
      </c>
      <c r="U60" s="5">
        <f t="shared" si="9"/>
        <v>248238.34740519052</v>
      </c>
      <c r="V60" s="5">
        <f t="shared" si="10"/>
        <v>137173.85718368838</v>
      </c>
      <c r="W60" s="5">
        <f t="shared" si="11"/>
        <v>469894.40093869442</v>
      </c>
      <c r="X60" t="s">
        <v>1124</v>
      </c>
      <c r="Y60" s="5">
        <f t="shared" si="12"/>
        <v>0</v>
      </c>
      <c r="Z60" s="5">
        <f t="shared" si="13"/>
        <v>2107097.3702235734</v>
      </c>
      <c r="AA60" s="5">
        <f t="shared" si="17"/>
        <v>0</v>
      </c>
      <c r="AB60" s="5">
        <f t="shared" si="14"/>
        <v>2107097.3702235734</v>
      </c>
      <c r="AC60" s="5">
        <f t="shared" si="15"/>
        <v>106963.37924201597</v>
      </c>
      <c r="AD60">
        <f t="shared" si="18"/>
        <v>5.0763377503843896E-2</v>
      </c>
      <c r="AE60" s="5">
        <f>VLOOKUP(A60,Summary_SFPR!$A$5:$E$361,5,FALSE)</f>
        <v>2107097.3702235734</v>
      </c>
      <c r="AF60" s="5">
        <f t="shared" si="16"/>
        <v>106963.37924201597</v>
      </c>
      <c r="AG60" t="s">
        <v>809</v>
      </c>
    </row>
    <row r="61" spans="1:33">
      <c r="A61" t="s">
        <v>213</v>
      </c>
      <c r="B61" t="s">
        <v>1863</v>
      </c>
      <c r="C61" t="s">
        <v>72</v>
      </c>
      <c r="D61" s="12" t="s">
        <v>1070</v>
      </c>
      <c r="E61" s="1">
        <f>VLOOKUP(A61,'Base ADM'!$A$2:$E$366,5,FALSE)</f>
        <v>196.75555500000002</v>
      </c>
      <c r="F61" s="1">
        <f>VLOOKUP(A61,'Base ADM'!$A$2:$F$366,6,FALSE)</f>
        <v>30.138891000000001</v>
      </c>
      <c r="G61" s="1">
        <f>VLOOKUP(A61,'Base ADM'!$A$2:$G$366,7,FALSE)</f>
        <v>104.794443</v>
      </c>
      <c r="H61" s="1">
        <f>VLOOKUP(A61,'Base ADM'!$A$2:$H$366,8,FALSE)</f>
        <v>61.822220999999999</v>
      </c>
      <c r="I61" s="1">
        <f>VLOOKUP(A61,'Base ADM'!$A$2:$I$366,9,FALSE)</f>
        <v>0</v>
      </c>
      <c r="J61" s="1">
        <f>VLOOKUP(A61,'Base ADM'!$A$2:$J$366,10,FALSE)</f>
        <v>0</v>
      </c>
      <c r="K61" s="1">
        <f>VLOOKUP(A61,'Base ADM'!$A$2:$K$366,11,FALSE)</f>
        <v>0</v>
      </c>
      <c r="L61" s="95">
        <f t="shared" si="0"/>
        <v>8.5399999999999991</v>
      </c>
      <c r="M61" s="5">
        <f t="shared" si="1"/>
        <v>96058.455199999997</v>
      </c>
      <c r="N61" s="5">
        <f t="shared" si="2"/>
        <v>820339.2074079999</v>
      </c>
      <c r="O61" s="6">
        <f t="shared" si="3"/>
        <v>1.31</v>
      </c>
      <c r="P61" s="5">
        <f t="shared" si="4"/>
        <v>125836.576312</v>
      </c>
      <c r="Q61" s="5">
        <f t="shared" si="5"/>
        <v>104.39999999999999</v>
      </c>
      <c r="R61" s="5">
        <f t="shared" si="6"/>
        <v>5141.7</v>
      </c>
      <c r="S61" s="5">
        <f t="shared" si="7"/>
        <v>17271.599999999999</v>
      </c>
      <c r="T61" s="5">
        <f t="shared" si="8"/>
        <v>968589.08371999988</v>
      </c>
      <c r="U61" s="5">
        <f t="shared" si="9"/>
        <v>192068.13470539104</v>
      </c>
      <c r="V61" s="5">
        <f t="shared" si="10"/>
        <v>106134.79808826602</v>
      </c>
      <c r="W61" s="5">
        <f t="shared" si="11"/>
        <v>363568.89272021904</v>
      </c>
      <c r="X61" t="s">
        <v>1124</v>
      </c>
      <c r="Y61" s="5">
        <f t="shared" si="12"/>
        <v>0</v>
      </c>
      <c r="Z61" s="5">
        <f t="shared" si="13"/>
        <v>1630360.909233876</v>
      </c>
      <c r="AA61" s="5">
        <f t="shared" si="17"/>
        <v>0</v>
      </c>
      <c r="AB61" s="5">
        <f t="shared" si="14"/>
        <v>1630360.909233876</v>
      </c>
      <c r="AC61" s="5">
        <f t="shared" si="15"/>
        <v>82760.205856775632</v>
      </c>
      <c r="AD61">
        <f t="shared" si="18"/>
        <v>5.0761892896257883E-2</v>
      </c>
      <c r="AE61" s="5">
        <f>VLOOKUP(A61,Summary_SFPR!$A$5:$E$361,5,FALSE)</f>
        <v>1630360.909233876</v>
      </c>
      <c r="AF61" s="5">
        <f t="shared" si="16"/>
        <v>82760.205856775632</v>
      </c>
      <c r="AG61" t="s">
        <v>809</v>
      </c>
    </row>
    <row r="62" spans="1:33">
      <c r="A62" t="s">
        <v>215</v>
      </c>
      <c r="B62" t="s">
        <v>1864</v>
      </c>
      <c r="C62" t="s">
        <v>72</v>
      </c>
      <c r="D62" s="12" t="s">
        <v>1070</v>
      </c>
      <c r="E62" s="1">
        <f>VLOOKUP(A62,'Base ADM'!$A$2:$E$366,5,FALSE)</f>
        <v>152.64813599999999</v>
      </c>
      <c r="F62" s="1">
        <f>VLOOKUP(A62,'Base ADM'!$A$2:$F$366,6,FALSE)</f>
        <v>0</v>
      </c>
      <c r="G62" s="1">
        <f>VLOOKUP(A62,'Base ADM'!$A$2:$G$366,7,FALSE)</f>
        <v>0</v>
      </c>
      <c r="H62" s="1">
        <f>VLOOKUP(A62,'Base ADM'!$A$2:$H$366,8,FALSE)</f>
        <v>0</v>
      </c>
      <c r="I62" s="1">
        <f>VLOOKUP(A62,'Base ADM'!$A$2:$I$366,9,FALSE)</f>
        <v>152.64813599999999</v>
      </c>
      <c r="J62" s="1">
        <f>VLOOKUP(A62,'Base ADM'!$A$2:$J$366,10,FALSE)</f>
        <v>0</v>
      </c>
      <c r="K62" s="1">
        <f>VLOOKUP(A62,'Base ADM'!$A$2:$K$366,11,FALSE)</f>
        <v>0</v>
      </c>
      <c r="L62" s="95">
        <f t="shared" si="0"/>
        <v>5.65</v>
      </c>
      <c r="M62" s="5">
        <f t="shared" si="1"/>
        <v>96058.455199999997</v>
      </c>
      <c r="N62" s="5">
        <f t="shared" si="2"/>
        <v>542730.27188000001</v>
      </c>
      <c r="O62" s="6">
        <f t="shared" si="3"/>
        <v>1.02</v>
      </c>
      <c r="P62" s="5">
        <f t="shared" si="4"/>
        <v>97979.624303999997</v>
      </c>
      <c r="Q62" s="5">
        <f t="shared" si="5"/>
        <v>104.39999999999999</v>
      </c>
      <c r="R62" s="5">
        <f t="shared" si="6"/>
        <v>3481.74</v>
      </c>
      <c r="S62" s="5">
        <f t="shared" si="7"/>
        <v>11695.59</v>
      </c>
      <c r="T62" s="5">
        <f t="shared" si="8"/>
        <v>655887.22618399991</v>
      </c>
      <c r="U62" s="5">
        <f t="shared" si="9"/>
        <v>149011.51201436142</v>
      </c>
      <c r="V62" s="5">
        <f t="shared" si="10"/>
        <v>82342.168651401822</v>
      </c>
      <c r="W62" s="5">
        <f t="shared" si="11"/>
        <v>282066.31208620971</v>
      </c>
      <c r="X62" t="s">
        <v>1124</v>
      </c>
      <c r="Y62" s="5">
        <f t="shared" si="12"/>
        <v>0</v>
      </c>
      <c r="Z62" s="5">
        <f t="shared" si="13"/>
        <v>1169307.2189359728</v>
      </c>
      <c r="AA62" s="5">
        <f t="shared" si="17"/>
        <v>0</v>
      </c>
      <c r="AB62" s="5">
        <f t="shared" si="14"/>
        <v>1169307.2189359728</v>
      </c>
      <c r="AC62" s="5">
        <f t="shared" si="15"/>
        <v>64207.545037359079</v>
      </c>
      <c r="AD62">
        <f t="shared" si="18"/>
        <v>5.4910757410516646E-2</v>
      </c>
      <c r="AE62" s="5">
        <f>VLOOKUP(A62,Summary_SFPR!$A$5:$E$361,5,FALSE)</f>
        <v>1169307.2189359728</v>
      </c>
      <c r="AF62" s="5">
        <f t="shared" si="16"/>
        <v>64207.545037359079</v>
      </c>
      <c r="AG62" t="s">
        <v>809</v>
      </c>
    </row>
    <row r="63" spans="1:33">
      <c r="A63" t="s">
        <v>217</v>
      </c>
      <c r="B63" t="s">
        <v>1865</v>
      </c>
      <c r="C63" t="s">
        <v>68</v>
      </c>
      <c r="D63" s="12" t="s">
        <v>1070</v>
      </c>
      <c r="E63" s="1">
        <f>VLOOKUP(A63,'Base ADM'!$A$2:$E$366,5,FALSE)</f>
        <v>372.59295500000002</v>
      </c>
      <c r="F63" s="1">
        <f>VLOOKUP(A63,'Base ADM'!$A$2:$F$366,6,FALSE)</f>
        <v>64.472168999999994</v>
      </c>
      <c r="G63" s="1">
        <f>VLOOKUP(A63,'Base ADM'!$A$2:$G$366,7,FALSE)</f>
        <v>152.28240199999999</v>
      </c>
      <c r="H63" s="1">
        <f>VLOOKUP(A63,'Base ADM'!$A$2:$H$366,8,FALSE)</f>
        <v>132.87562800000001</v>
      </c>
      <c r="I63" s="1">
        <f>VLOOKUP(A63,'Base ADM'!$A$2:$I$366,9,FALSE)</f>
        <v>0</v>
      </c>
      <c r="J63" s="1">
        <f>VLOOKUP(A63,'Base ADM'!$A$2:$J$366,10,FALSE)</f>
        <v>22.962755999999999</v>
      </c>
      <c r="K63" s="1">
        <f>VLOOKUP(A63,'Base ADM'!$A$2:$K$366,11,FALSE)</f>
        <v>0</v>
      </c>
      <c r="L63" s="95">
        <f t="shared" si="0"/>
        <v>16.440000000000001</v>
      </c>
      <c r="M63" s="5">
        <f t="shared" si="1"/>
        <v>96058.455199999997</v>
      </c>
      <c r="N63" s="5">
        <f t="shared" si="2"/>
        <v>1579201.003488</v>
      </c>
      <c r="O63" s="6">
        <f t="shared" si="3"/>
        <v>2.48</v>
      </c>
      <c r="P63" s="5">
        <f t="shared" si="4"/>
        <v>238224.96889599998</v>
      </c>
      <c r="Q63" s="5">
        <f t="shared" si="5"/>
        <v>104.39999999999999</v>
      </c>
      <c r="R63" s="5">
        <f t="shared" si="6"/>
        <v>9876.24</v>
      </c>
      <c r="S63" s="5">
        <f t="shared" si="7"/>
        <v>33175.49</v>
      </c>
      <c r="T63" s="5">
        <f t="shared" si="8"/>
        <v>1860477.7023839999</v>
      </c>
      <c r="U63" s="5">
        <f t="shared" si="9"/>
        <v>363716.45959993196</v>
      </c>
      <c r="V63" s="5">
        <f t="shared" si="10"/>
        <v>200985.82755661148</v>
      </c>
      <c r="W63" s="5">
        <f t="shared" si="11"/>
        <v>688484.79568825592</v>
      </c>
      <c r="X63" t="s">
        <v>1124</v>
      </c>
      <c r="Y63" s="5">
        <f t="shared" si="12"/>
        <v>0</v>
      </c>
      <c r="Z63" s="5">
        <f t="shared" si="13"/>
        <v>3113664.7852287991</v>
      </c>
      <c r="AA63" s="5">
        <f t="shared" si="17"/>
        <v>0</v>
      </c>
      <c r="AB63" s="5">
        <f t="shared" si="14"/>
        <v>3113664.7852287991</v>
      </c>
      <c r="AC63" s="5">
        <f t="shared" si="15"/>
        <v>156721.72334135286</v>
      </c>
      <c r="AD63">
        <f t="shared" si="18"/>
        <v>5.0333524689247046E-2</v>
      </c>
      <c r="AE63" s="5">
        <f>VLOOKUP(A63,Summary_SFPR!$A$5:$E$361,5,FALSE)</f>
        <v>3113664.7852287991</v>
      </c>
      <c r="AF63" s="5">
        <f t="shared" si="16"/>
        <v>156721.72334135286</v>
      </c>
      <c r="AG63" t="s">
        <v>809</v>
      </c>
    </row>
    <row r="64" spans="1:33">
      <c r="A64" t="s">
        <v>219</v>
      </c>
      <c r="B64" t="s">
        <v>1866</v>
      </c>
      <c r="C64" t="s">
        <v>80</v>
      </c>
      <c r="D64" s="12" t="s">
        <v>1070</v>
      </c>
      <c r="E64" s="1">
        <f>VLOOKUP(A64,'Base ADM'!$A$2:$E$366,5,FALSE)</f>
        <v>268.57490899999999</v>
      </c>
      <c r="F64" s="1">
        <f>VLOOKUP(A64,'Base ADM'!$A$2:$F$366,6,FALSE)</f>
        <v>22.682231999999999</v>
      </c>
      <c r="G64" s="1">
        <f>VLOOKUP(A64,'Base ADM'!$A$2:$G$366,7,FALSE)</f>
        <v>84.128084999999999</v>
      </c>
      <c r="H64" s="1">
        <f>VLOOKUP(A64,'Base ADM'!$A$2:$H$366,8,FALSE)</f>
        <v>141.760312</v>
      </c>
      <c r="I64" s="1">
        <f>VLOOKUP(A64,'Base ADM'!$A$2:$I$366,9,FALSE)</f>
        <v>0</v>
      </c>
      <c r="J64" s="1">
        <f>VLOOKUP(A64,'Base ADM'!$A$2:$J$366,10,FALSE)</f>
        <v>20.004280000000001</v>
      </c>
      <c r="K64" s="1">
        <f>VLOOKUP(A64,'Base ADM'!$A$2:$K$366,11,FALSE)</f>
        <v>0</v>
      </c>
      <c r="L64" s="95">
        <f t="shared" si="0"/>
        <v>11.57</v>
      </c>
      <c r="M64" s="5">
        <f t="shared" si="1"/>
        <v>96058.455199999997</v>
      </c>
      <c r="N64" s="5">
        <f t="shared" si="2"/>
        <v>1111396.3266640001</v>
      </c>
      <c r="O64" s="6">
        <f t="shared" si="3"/>
        <v>1.79</v>
      </c>
      <c r="P64" s="5">
        <f t="shared" si="4"/>
        <v>171944.634808</v>
      </c>
      <c r="Q64" s="5">
        <f t="shared" si="5"/>
        <v>104.39999999999999</v>
      </c>
      <c r="R64" s="5">
        <f t="shared" si="6"/>
        <v>6973.9199999999992</v>
      </c>
      <c r="S64" s="5">
        <f t="shared" si="7"/>
        <v>23426.25</v>
      </c>
      <c r="T64" s="5">
        <f t="shared" si="8"/>
        <v>1313741.1314719999</v>
      </c>
      <c r="U64" s="5">
        <f t="shared" si="9"/>
        <v>262176.49509463727</v>
      </c>
      <c r="V64" s="5">
        <f t="shared" si="10"/>
        <v>144875.92860231781</v>
      </c>
      <c r="W64" s="5">
        <f t="shared" si="11"/>
        <v>496278.1471535255</v>
      </c>
      <c r="X64" t="s">
        <v>1124</v>
      </c>
      <c r="Y64" s="5">
        <f t="shared" si="12"/>
        <v>0</v>
      </c>
      <c r="Z64" s="5">
        <f t="shared" si="13"/>
        <v>2217071.7023224807</v>
      </c>
      <c r="AA64" s="5">
        <f t="shared" si="17"/>
        <v>0</v>
      </c>
      <c r="AB64" s="5">
        <f t="shared" si="14"/>
        <v>2217071.7023224807</v>
      </c>
      <c r="AC64" s="5">
        <f t="shared" si="15"/>
        <v>112969.18532645637</v>
      </c>
      <c r="AD64">
        <f t="shared" si="18"/>
        <v>5.0954231749977298E-2</v>
      </c>
      <c r="AE64" s="5">
        <f>VLOOKUP(A64,Summary_SFPR!$A$5:$E$361,5,FALSE)</f>
        <v>2217071.7023224807</v>
      </c>
      <c r="AF64" s="5">
        <f t="shared" si="16"/>
        <v>112969.18532645637</v>
      </c>
      <c r="AG64" t="s">
        <v>809</v>
      </c>
    </row>
    <row r="65" spans="1:33">
      <c r="A65" t="s">
        <v>221</v>
      </c>
      <c r="B65" t="s">
        <v>222</v>
      </c>
      <c r="C65" t="s">
        <v>68</v>
      </c>
      <c r="D65" s="12" t="s">
        <v>1070</v>
      </c>
      <c r="E65" s="1">
        <f>VLOOKUP(A65,'Base ADM'!$A$2:$E$366,5,FALSE)</f>
        <v>371.98159599999997</v>
      </c>
      <c r="F65" s="1">
        <f>VLOOKUP(A65,'Base ADM'!$A$2:$F$366,6,FALSE)</f>
        <v>56.655379000000003</v>
      </c>
      <c r="G65" s="1">
        <f>VLOOKUP(A65,'Base ADM'!$A$2:$G$366,7,FALSE)</f>
        <v>146.71755099999999</v>
      </c>
      <c r="H65" s="1">
        <f>VLOOKUP(A65,'Base ADM'!$A$2:$H$366,8,FALSE)</f>
        <v>168.608666</v>
      </c>
      <c r="I65" s="1">
        <f>VLOOKUP(A65,'Base ADM'!$A$2:$I$366,9,FALSE)</f>
        <v>0</v>
      </c>
      <c r="J65" s="1">
        <f>VLOOKUP(A65,'Base ADM'!$A$2:$J$366,10,FALSE)</f>
        <v>0</v>
      </c>
      <c r="K65" s="1">
        <f>VLOOKUP(A65,'Base ADM'!$A$2:$K$366,11,FALSE)</f>
        <v>0</v>
      </c>
      <c r="L65" s="95">
        <f t="shared" si="0"/>
        <v>15.96</v>
      </c>
      <c r="M65" s="5">
        <f t="shared" si="1"/>
        <v>96058.455199999997</v>
      </c>
      <c r="N65" s="5">
        <f t="shared" si="2"/>
        <v>1533092.944992</v>
      </c>
      <c r="O65" s="6">
        <f t="shared" si="3"/>
        <v>2.48</v>
      </c>
      <c r="P65" s="5">
        <f t="shared" si="4"/>
        <v>238224.96889599998</v>
      </c>
      <c r="Q65" s="5">
        <f t="shared" si="5"/>
        <v>104.39999999999999</v>
      </c>
      <c r="R65" s="5">
        <f t="shared" si="6"/>
        <v>9625.68</v>
      </c>
      <c r="S65" s="5">
        <f t="shared" si="7"/>
        <v>32333.83</v>
      </c>
      <c r="T65" s="5">
        <f t="shared" si="8"/>
        <v>1813277.423888</v>
      </c>
      <c r="U65" s="5">
        <f t="shared" si="9"/>
        <v>363119.66535559483</v>
      </c>
      <c r="V65" s="5">
        <f t="shared" si="10"/>
        <v>200656.04543673969</v>
      </c>
      <c r="W65" s="5">
        <f t="shared" si="11"/>
        <v>687355.11416701716</v>
      </c>
      <c r="X65" t="s">
        <v>1124</v>
      </c>
      <c r="Y65" s="5">
        <f t="shared" si="12"/>
        <v>0</v>
      </c>
      <c r="Z65" s="5">
        <f t="shared" si="13"/>
        <v>3064408.2488473514</v>
      </c>
      <c r="AA65" s="5">
        <f t="shared" si="17"/>
        <v>0</v>
      </c>
      <c r="AB65" s="5">
        <f t="shared" si="14"/>
        <v>3064408.2488473514</v>
      </c>
      <c r="AC65" s="5">
        <f t="shared" si="15"/>
        <v>156464.57077103585</v>
      </c>
      <c r="AD65">
        <f t="shared" si="18"/>
        <v>5.1058657354120011E-2</v>
      </c>
      <c r="AE65" s="5">
        <f>VLOOKUP(A65,Summary_SFPR!$A$5:$E$361,5,FALSE)</f>
        <v>3064408.2488473514</v>
      </c>
      <c r="AF65" s="5">
        <f t="shared" si="16"/>
        <v>156464.57077103585</v>
      </c>
      <c r="AG65" t="s">
        <v>809</v>
      </c>
    </row>
    <row r="66" spans="1:33">
      <c r="A66" t="s">
        <v>223</v>
      </c>
      <c r="B66" t="s">
        <v>224</v>
      </c>
      <c r="C66" t="s">
        <v>108</v>
      </c>
      <c r="D66" s="12" t="s">
        <v>1070</v>
      </c>
      <c r="E66" s="1">
        <f>VLOOKUP(A66,'Base ADM'!$A$2:$E$366,5,FALSE)</f>
        <v>437.88135899999997</v>
      </c>
      <c r="F66" s="1">
        <f>VLOOKUP(A66,'Base ADM'!$A$2:$F$366,6,FALSE)</f>
        <v>61.994349999999997</v>
      </c>
      <c r="G66" s="1">
        <f>VLOOKUP(A66,'Base ADM'!$A$2:$G$366,7,FALSE)</f>
        <v>175.19208800000001</v>
      </c>
      <c r="H66" s="1">
        <f>VLOOKUP(A66,'Base ADM'!$A$2:$H$366,8,FALSE)</f>
        <v>200.69492099999999</v>
      </c>
      <c r="I66" s="1">
        <f>VLOOKUP(A66,'Base ADM'!$A$2:$I$366,9,FALSE)</f>
        <v>0</v>
      </c>
      <c r="J66" s="1">
        <f>VLOOKUP(A66,'Base ADM'!$A$2:$J$366,10,FALSE)</f>
        <v>0</v>
      </c>
      <c r="K66" s="1">
        <f>VLOOKUP(A66,'Base ADM'!$A$2:$K$366,11,FALSE)</f>
        <v>0</v>
      </c>
      <c r="L66" s="95">
        <f t="shared" si="0"/>
        <v>18.739999999999998</v>
      </c>
      <c r="M66" s="5">
        <f t="shared" si="1"/>
        <v>96058.455199999997</v>
      </c>
      <c r="N66" s="5">
        <f t="shared" si="2"/>
        <v>1800135.4504479999</v>
      </c>
      <c r="O66" s="6">
        <f t="shared" si="3"/>
        <v>2.92</v>
      </c>
      <c r="P66" s="5">
        <f t="shared" si="4"/>
        <v>280490.68918399996</v>
      </c>
      <c r="Q66" s="5">
        <f t="shared" si="5"/>
        <v>104.39999999999999</v>
      </c>
      <c r="R66" s="5">
        <f t="shared" si="6"/>
        <v>11306.519999999999</v>
      </c>
      <c r="S66" s="5">
        <f t="shared" si="7"/>
        <v>37979.980000000003</v>
      </c>
      <c r="T66" s="5">
        <f t="shared" si="8"/>
        <v>2129912.6396320001</v>
      </c>
      <c r="U66" s="5">
        <f t="shared" si="9"/>
        <v>427449.46055216424</v>
      </c>
      <c r="V66" s="5">
        <f t="shared" si="10"/>
        <v>236204.00259642233</v>
      </c>
      <c r="W66" s="5">
        <f t="shared" si="11"/>
        <v>809126.0286625945</v>
      </c>
      <c r="X66" t="s">
        <v>1124</v>
      </c>
      <c r="Y66" s="5">
        <f t="shared" si="12"/>
        <v>0</v>
      </c>
      <c r="Z66" s="5">
        <f t="shared" si="13"/>
        <v>3602692.1314431815</v>
      </c>
      <c r="AA66" s="5">
        <f t="shared" si="17"/>
        <v>0</v>
      </c>
      <c r="AB66" s="5">
        <f t="shared" si="14"/>
        <v>3602692.1314431815</v>
      </c>
      <c r="AC66" s="5">
        <f t="shared" si="15"/>
        <v>184183.6252688503</v>
      </c>
      <c r="AD66">
        <f t="shared" si="18"/>
        <v>5.1123886957021011E-2</v>
      </c>
      <c r="AE66" s="5">
        <f>VLOOKUP(A66,Summary_SFPR!$A$5:$E$361,5,FALSE)</f>
        <v>3602692.1314431815</v>
      </c>
      <c r="AF66" s="5">
        <f t="shared" si="16"/>
        <v>184183.6252688503</v>
      </c>
      <c r="AG66" t="s">
        <v>809</v>
      </c>
    </row>
    <row r="67" spans="1:33">
      <c r="A67" t="s">
        <v>225</v>
      </c>
      <c r="B67" t="s">
        <v>1867</v>
      </c>
      <c r="C67" t="s">
        <v>80</v>
      </c>
      <c r="D67" s="12" t="s">
        <v>1070</v>
      </c>
      <c r="E67" s="1">
        <f>VLOOKUP(A67,'Base ADM'!$A$2:$E$366,5,FALSE)</f>
        <v>260.56573199999997</v>
      </c>
      <c r="F67" s="1">
        <f>VLOOKUP(A67,'Base ADM'!$A$2:$F$366,6,FALSE)</f>
        <v>23.771435</v>
      </c>
      <c r="G67" s="1">
        <f>VLOOKUP(A67,'Base ADM'!$A$2:$G$366,7,FALSE)</f>
        <v>90.388574000000006</v>
      </c>
      <c r="H67" s="1">
        <f>VLOOKUP(A67,'Base ADM'!$A$2:$H$366,8,FALSE)</f>
        <v>119.452546</v>
      </c>
      <c r="I67" s="1">
        <f>VLOOKUP(A67,'Base ADM'!$A$2:$I$366,9,FALSE)</f>
        <v>0</v>
      </c>
      <c r="J67" s="1">
        <f>VLOOKUP(A67,'Base ADM'!$A$2:$J$366,10,FALSE)</f>
        <v>26.953177</v>
      </c>
      <c r="K67" s="1">
        <f>VLOOKUP(A67,'Base ADM'!$A$2:$K$366,11,FALSE)</f>
        <v>0</v>
      </c>
      <c r="L67" s="95">
        <f t="shared" si="0"/>
        <v>11.39</v>
      </c>
      <c r="M67" s="5">
        <f t="shared" si="1"/>
        <v>96058.455199999997</v>
      </c>
      <c r="N67" s="5">
        <f t="shared" si="2"/>
        <v>1094105.804728</v>
      </c>
      <c r="O67" s="6">
        <f t="shared" si="3"/>
        <v>1.74</v>
      </c>
      <c r="P67" s="5">
        <f t="shared" si="4"/>
        <v>167141.71204799999</v>
      </c>
      <c r="Q67" s="5">
        <f t="shared" si="5"/>
        <v>104.39999999999999</v>
      </c>
      <c r="R67" s="5">
        <f t="shared" si="6"/>
        <v>6853.86</v>
      </c>
      <c r="S67" s="5">
        <f t="shared" si="7"/>
        <v>23022.95</v>
      </c>
      <c r="T67" s="5">
        <f t="shared" si="8"/>
        <v>1291124.326776</v>
      </c>
      <c r="U67" s="5">
        <f t="shared" si="9"/>
        <v>254358.12530621974</v>
      </c>
      <c r="V67" s="5">
        <f t="shared" si="10"/>
        <v>140555.58103323297</v>
      </c>
      <c r="W67" s="5">
        <f t="shared" si="11"/>
        <v>481478.62795575621</v>
      </c>
      <c r="X67" t="s">
        <v>1124</v>
      </c>
      <c r="Y67" s="5">
        <f t="shared" si="12"/>
        <v>0</v>
      </c>
      <c r="Z67" s="5">
        <f t="shared" si="13"/>
        <v>2167516.6610712088</v>
      </c>
      <c r="AA67" s="5">
        <f t="shared" si="17"/>
        <v>0</v>
      </c>
      <c r="AB67" s="5">
        <f t="shared" si="14"/>
        <v>2167516.6610712088</v>
      </c>
      <c r="AC67" s="5">
        <f t="shared" si="15"/>
        <v>109600.32929968063</v>
      </c>
      <c r="AD67">
        <f t="shared" si="18"/>
        <v>5.0564930488476628E-2</v>
      </c>
      <c r="AE67" s="5">
        <f>VLOOKUP(A67,Summary_SFPR!$A$5:$E$361,5,FALSE)</f>
        <v>2167516.6610712088</v>
      </c>
      <c r="AF67" s="5">
        <f t="shared" si="16"/>
        <v>109600.32929968063</v>
      </c>
      <c r="AG67" t="s">
        <v>809</v>
      </c>
    </row>
    <row r="68" spans="1:33">
      <c r="A68" t="s">
        <v>227</v>
      </c>
      <c r="B68" t="s">
        <v>228</v>
      </c>
      <c r="C68" t="s">
        <v>93</v>
      </c>
      <c r="D68" s="12" t="s">
        <v>1070</v>
      </c>
      <c r="E68" s="1">
        <f>VLOOKUP(A68,'Base ADM'!$A$2:$E$366,5,FALSE)</f>
        <v>344.97126800000001</v>
      </c>
      <c r="F68" s="1">
        <f>VLOOKUP(A68,'Base ADM'!$A$2:$F$366,6,FALSE)</f>
        <v>46.229886999999998</v>
      </c>
      <c r="G68" s="1">
        <f>VLOOKUP(A68,'Base ADM'!$A$2:$G$366,7,FALSE)</f>
        <v>131.729885</v>
      </c>
      <c r="H68" s="1">
        <f>VLOOKUP(A68,'Base ADM'!$A$2:$H$366,8,FALSE)</f>
        <v>167.01149599999999</v>
      </c>
      <c r="I68" s="1">
        <f>VLOOKUP(A68,'Base ADM'!$A$2:$I$366,9,FALSE)</f>
        <v>0</v>
      </c>
      <c r="J68" s="1">
        <f>VLOOKUP(A68,'Base ADM'!$A$2:$J$366,10,FALSE)</f>
        <v>0</v>
      </c>
      <c r="K68" s="1">
        <f>VLOOKUP(A68,'Base ADM'!$A$2:$K$366,11,FALSE)</f>
        <v>0</v>
      </c>
      <c r="L68" s="95">
        <f t="shared" si="0"/>
        <v>14.72</v>
      </c>
      <c r="M68" s="5">
        <f t="shared" si="1"/>
        <v>96058.455199999997</v>
      </c>
      <c r="N68" s="5">
        <f t="shared" si="2"/>
        <v>1413980.4605439999</v>
      </c>
      <c r="O68" s="6">
        <f t="shared" si="3"/>
        <v>2.2999999999999998</v>
      </c>
      <c r="P68" s="5">
        <f t="shared" si="4"/>
        <v>220934.44695999997</v>
      </c>
      <c r="Q68" s="5">
        <f t="shared" si="5"/>
        <v>104.39999999999999</v>
      </c>
      <c r="R68" s="5">
        <f t="shared" si="6"/>
        <v>8884.4399999999987</v>
      </c>
      <c r="S68" s="5">
        <f t="shared" si="7"/>
        <v>29843.919999999998</v>
      </c>
      <c r="T68" s="5">
        <f t="shared" si="8"/>
        <v>1673643.2675039996</v>
      </c>
      <c r="U68" s="5">
        <f t="shared" si="9"/>
        <v>336752.8198719144</v>
      </c>
      <c r="V68" s="5">
        <f t="shared" si="10"/>
        <v>186086.00847601533</v>
      </c>
      <c r="W68" s="5">
        <f t="shared" si="11"/>
        <v>637444.88396807865</v>
      </c>
      <c r="X68" t="s">
        <v>1124</v>
      </c>
      <c r="Y68" s="5">
        <f t="shared" si="12"/>
        <v>0</v>
      </c>
      <c r="Z68" s="5">
        <f t="shared" si="13"/>
        <v>2833926.9798200079</v>
      </c>
      <c r="AA68" s="5">
        <f t="shared" si="17"/>
        <v>0</v>
      </c>
      <c r="AB68" s="5">
        <f t="shared" si="14"/>
        <v>2833926.9798200079</v>
      </c>
      <c r="AC68" s="5">
        <f t="shared" si="15"/>
        <v>145103.36521046591</v>
      </c>
      <c r="AD68">
        <f t="shared" si="18"/>
        <v>5.1202224419939678E-2</v>
      </c>
      <c r="AE68" s="5">
        <f>VLOOKUP(A68,Summary_SFPR!$A$5:$E$361,5,FALSE)</f>
        <v>2833926.9798200079</v>
      </c>
      <c r="AF68" s="5">
        <f t="shared" si="16"/>
        <v>145103.36521046591</v>
      </c>
      <c r="AG68" t="s">
        <v>809</v>
      </c>
    </row>
    <row r="69" spans="1:33">
      <c r="A69" t="s">
        <v>231</v>
      </c>
      <c r="B69" t="s">
        <v>232</v>
      </c>
      <c r="C69" t="s">
        <v>93</v>
      </c>
      <c r="D69" s="12" t="s">
        <v>1070</v>
      </c>
      <c r="E69" s="1">
        <f>VLOOKUP(A69,'Base ADM'!$A$2:$E$366,5,FALSE)</f>
        <v>95.483779999999996</v>
      </c>
      <c r="F69" s="1">
        <f>VLOOKUP(A69,'Base ADM'!$A$2:$F$366,6,FALSE)</f>
        <v>0</v>
      </c>
      <c r="G69" s="1">
        <f>VLOOKUP(A69,'Base ADM'!$A$2:$G$366,7,FALSE)</f>
        <v>0</v>
      </c>
      <c r="H69" s="1">
        <f>VLOOKUP(A69,'Base ADM'!$A$2:$H$366,8,FALSE)</f>
        <v>0</v>
      </c>
      <c r="I69" s="1">
        <f>VLOOKUP(A69,'Base ADM'!$A$2:$I$366,9,FALSE)</f>
        <v>95.483779999999996</v>
      </c>
      <c r="J69" s="1">
        <f>VLOOKUP(A69,'Base ADM'!$A$2:$J$366,10,FALSE)</f>
        <v>0</v>
      </c>
      <c r="K69" s="1">
        <f>VLOOKUP(A69,'Base ADM'!$A$2:$K$366,11,FALSE)</f>
        <v>0</v>
      </c>
      <c r="L69" s="95">
        <f t="shared" ref="L69:L132" si="19">ROUND(((F69/20)+(G69/23)+(H69/25)+(I69/27)+(J69/18)),2)</f>
        <v>3.54</v>
      </c>
      <c r="M69" s="5">
        <f t="shared" ref="M69:M132" si="20">($G$1*1.16)+$L$1</f>
        <v>96058.455199999997</v>
      </c>
      <c r="N69" s="5">
        <f t="shared" ref="N69:N132" si="21">L69*M69</f>
        <v>340046.931408</v>
      </c>
      <c r="O69" s="6">
        <f t="shared" ref="O69:O132" si="22">ROUND(E69/150,2)</f>
        <v>0.64</v>
      </c>
      <c r="P69" s="5">
        <f t="shared" ref="P69:P132" si="23">O69*M69</f>
        <v>61477.411328000002</v>
      </c>
      <c r="Q69" s="5">
        <f t="shared" ref="Q69:Q132" si="24">90*1.16</f>
        <v>104.39999999999999</v>
      </c>
      <c r="R69" s="5">
        <f t="shared" ref="R69:R132" si="25">(L69+O69)*Q69*5</f>
        <v>2181.9599999999996</v>
      </c>
      <c r="S69" s="5">
        <f t="shared" ref="S69:S132" si="26">ROUND(((L69+O69)*(($G$1*1.16)/180)*4),2)</f>
        <v>7329.47</v>
      </c>
      <c r="T69" s="5">
        <f t="shared" ref="T69:T132" si="27">N69+P69+R69+S69</f>
        <v>411035.77273600001</v>
      </c>
      <c r="U69" s="5">
        <f t="shared" ref="U69:U132" si="28">E69*$P$1</f>
        <v>93209.01521291188</v>
      </c>
      <c r="V69" s="5">
        <f t="shared" ref="V69:V132" si="29">$T$1*E69</f>
        <v>51506.305430636567</v>
      </c>
      <c r="W69" s="5">
        <f t="shared" ref="W69:W132" si="30">$W$1*E69</f>
        <v>176436.85926601154</v>
      </c>
      <c r="X69" t="s">
        <v>1124</v>
      </c>
      <c r="Y69" s="5">
        <f t="shared" ref="Y69:Y132" si="31">IF(X69="Yes",($AA$1*E69),0)</f>
        <v>0</v>
      </c>
      <c r="Z69" s="5">
        <f t="shared" ref="Z69:Z132" si="32">T69+U69+V69+W69+Y69</f>
        <v>732187.95264556003</v>
      </c>
      <c r="AA69" s="5">
        <f t="shared" si="17"/>
        <v>0</v>
      </c>
      <c r="AB69" s="5">
        <f t="shared" ref="AB69:AB132" si="33">Z69+AA69</f>
        <v>732187.95264556003</v>
      </c>
      <c r="AC69" s="5">
        <f t="shared" ref="AC69:AC132" si="34">E69*$P$2</f>
        <v>40162.816692942033</v>
      </c>
      <c r="AD69">
        <f t="shared" si="18"/>
        <v>5.4853151500000412E-2</v>
      </c>
      <c r="AE69" s="5">
        <f>VLOOKUP(A69,Summary_SFPR!$A$5:$E$361,5,FALSE)</f>
        <v>732187.95264556003</v>
      </c>
      <c r="AF69" s="5">
        <f t="shared" ref="AF69:AF132" si="35">AD69*AE69</f>
        <v>40162.816692942033</v>
      </c>
      <c r="AG69" t="s">
        <v>809</v>
      </c>
    </row>
    <row r="70" spans="1:33">
      <c r="A70" t="s">
        <v>233</v>
      </c>
      <c r="B70" t="s">
        <v>234</v>
      </c>
      <c r="C70" t="s">
        <v>80</v>
      </c>
      <c r="D70" s="12" t="s">
        <v>1070</v>
      </c>
      <c r="E70" s="1">
        <f>VLOOKUP(A70,'Base ADM'!$A$2:$E$366,5,FALSE)</f>
        <v>84.586134000000001</v>
      </c>
      <c r="F70" s="1">
        <f>VLOOKUP(A70,'Base ADM'!$A$2:$F$366,6,FALSE)</f>
        <v>0</v>
      </c>
      <c r="G70" s="1">
        <f>VLOOKUP(A70,'Base ADM'!$A$2:$G$366,7,FALSE)</f>
        <v>0</v>
      </c>
      <c r="H70" s="1">
        <f>VLOOKUP(A70,'Base ADM'!$A$2:$H$366,8,FALSE)</f>
        <v>0</v>
      </c>
      <c r="I70" s="1">
        <f>VLOOKUP(A70,'Base ADM'!$A$2:$I$366,9,FALSE)</f>
        <v>84.586134000000001</v>
      </c>
      <c r="J70" s="1">
        <f>VLOOKUP(A70,'Base ADM'!$A$2:$J$366,10,FALSE)</f>
        <v>0</v>
      </c>
      <c r="K70" s="1">
        <f>VLOOKUP(A70,'Base ADM'!$A$2:$K$366,11,FALSE)</f>
        <v>0</v>
      </c>
      <c r="L70" s="95">
        <f t="shared" si="19"/>
        <v>3.13</v>
      </c>
      <c r="M70" s="5">
        <f t="shared" si="20"/>
        <v>96058.455199999997</v>
      </c>
      <c r="N70" s="5">
        <f t="shared" si="21"/>
        <v>300662.96477600001</v>
      </c>
      <c r="O70" s="6">
        <f t="shared" si="22"/>
        <v>0.56000000000000005</v>
      </c>
      <c r="P70" s="5">
        <f t="shared" si="23"/>
        <v>53792.734912</v>
      </c>
      <c r="Q70" s="5">
        <f t="shared" si="24"/>
        <v>104.39999999999999</v>
      </c>
      <c r="R70" s="5">
        <f t="shared" si="25"/>
        <v>1926.1799999999998</v>
      </c>
      <c r="S70" s="5">
        <f t="shared" si="26"/>
        <v>6470.27</v>
      </c>
      <c r="T70" s="5">
        <f t="shared" si="27"/>
        <v>362852.14968800003</v>
      </c>
      <c r="U70" s="5">
        <f t="shared" si="28"/>
        <v>82570.990076088347</v>
      </c>
      <c r="V70" s="5">
        <f t="shared" si="29"/>
        <v>45627.846457280517</v>
      </c>
      <c r="W70" s="5">
        <f t="shared" si="30"/>
        <v>156299.96864822481</v>
      </c>
      <c r="X70" t="s">
        <v>1124</v>
      </c>
      <c r="Y70" s="5">
        <f t="shared" si="31"/>
        <v>0</v>
      </c>
      <c r="Z70" s="5">
        <f t="shared" si="32"/>
        <v>647350.95486959373</v>
      </c>
      <c r="AA70" s="5">
        <f t="shared" ref="AA70:AA133" si="36">IF(D70="STEM",0,IF(AND(E70&gt;0,Z70&gt;0),(K70*(Z70/E70)*0.2),0))</f>
        <v>0</v>
      </c>
      <c r="AB70" s="5">
        <f t="shared" si="33"/>
        <v>647350.95486959373</v>
      </c>
      <c r="AC70" s="5">
        <f t="shared" si="34"/>
        <v>35578.999853238238</v>
      </c>
      <c r="AD70">
        <f t="shared" ref="AD70:AD133" si="37">IF(AND(AC70&gt;0,AB70&gt;0),(AC70/AB70),0)</f>
        <v>5.4960913528590512E-2</v>
      </c>
      <c r="AE70" s="5">
        <f>VLOOKUP(A70,Summary_SFPR!$A$5:$E$361,5,FALSE)</f>
        <v>647350.95486959373</v>
      </c>
      <c r="AF70" s="5">
        <f t="shared" si="35"/>
        <v>35578.999853238238</v>
      </c>
      <c r="AG70" t="s">
        <v>809</v>
      </c>
    </row>
    <row r="71" spans="1:33">
      <c r="A71" t="s">
        <v>235</v>
      </c>
      <c r="B71" t="s">
        <v>1868</v>
      </c>
      <c r="C71" t="s">
        <v>93</v>
      </c>
      <c r="D71" s="12" t="s">
        <v>1070</v>
      </c>
      <c r="E71" s="1">
        <f>VLOOKUP(A71,'Base ADM'!$A$2:$E$366,5,FALSE)</f>
        <v>84.151514000000006</v>
      </c>
      <c r="F71" s="1">
        <f>VLOOKUP(A71,'Base ADM'!$A$2:$F$366,6,FALSE)</f>
        <v>5.9878790000000004</v>
      </c>
      <c r="G71" s="1">
        <f>VLOOKUP(A71,'Base ADM'!$A$2:$G$366,7,FALSE)</f>
        <v>31.975756000000001</v>
      </c>
      <c r="H71" s="1">
        <f>VLOOKUP(A71,'Base ADM'!$A$2:$H$366,8,FALSE)</f>
        <v>32.519869</v>
      </c>
      <c r="I71" s="1">
        <f>VLOOKUP(A71,'Base ADM'!$A$2:$I$366,9,FALSE)</f>
        <v>0</v>
      </c>
      <c r="J71" s="1">
        <f>VLOOKUP(A71,'Base ADM'!$A$2:$J$366,10,FALSE)</f>
        <v>13.668010000000001</v>
      </c>
      <c r="K71" s="1">
        <f>VLOOKUP(A71,'Base ADM'!$A$2:$K$366,11,FALSE)</f>
        <v>0</v>
      </c>
      <c r="L71" s="95">
        <f t="shared" si="19"/>
        <v>3.75</v>
      </c>
      <c r="M71" s="5">
        <f t="shared" si="20"/>
        <v>96058.455199999997</v>
      </c>
      <c r="N71" s="5">
        <f t="shared" si="21"/>
        <v>360219.20699999999</v>
      </c>
      <c r="O71" s="6">
        <f t="shared" si="22"/>
        <v>0.56000000000000005</v>
      </c>
      <c r="P71" s="5">
        <f t="shared" si="23"/>
        <v>53792.734912</v>
      </c>
      <c r="Q71" s="5">
        <f t="shared" si="24"/>
        <v>104.39999999999999</v>
      </c>
      <c r="R71" s="5">
        <f t="shared" si="25"/>
        <v>2249.8200000000002</v>
      </c>
      <c r="S71" s="5">
        <f t="shared" si="26"/>
        <v>7557.42</v>
      </c>
      <c r="T71" s="5">
        <f t="shared" si="27"/>
        <v>423819.181912</v>
      </c>
      <c r="U71" s="5">
        <f t="shared" si="28"/>
        <v>82146.724277312518</v>
      </c>
      <c r="V71" s="5">
        <f t="shared" si="29"/>
        <v>45393.401712149323</v>
      </c>
      <c r="W71" s="5">
        <f t="shared" si="30"/>
        <v>155496.86902466367</v>
      </c>
      <c r="X71" t="s">
        <v>1124</v>
      </c>
      <c r="Y71" s="5">
        <f t="shared" si="31"/>
        <v>0</v>
      </c>
      <c r="Z71" s="5">
        <f t="shared" si="32"/>
        <v>706856.17692612554</v>
      </c>
      <c r="AA71" s="5">
        <f t="shared" si="36"/>
        <v>0</v>
      </c>
      <c r="AB71" s="5">
        <f t="shared" si="33"/>
        <v>706856.17692612554</v>
      </c>
      <c r="AC71" s="5">
        <f t="shared" si="34"/>
        <v>35396.188035450061</v>
      </c>
      <c r="AD71">
        <f t="shared" si="37"/>
        <v>5.0075516336825283E-2</v>
      </c>
      <c r="AE71" s="5">
        <f>VLOOKUP(A71,Summary_SFPR!$A$5:$E$361,5,FALSE)</f>
        <v>706856.17692612554</v>
      </c>
      <c r="AF71" s="5">
        <f t="shared" si="35"/>
        <v>35396.188035450061</v>
      </c>
      <c r="AG71" t="s">
        <v>809</v>
      </c>
    </row>
    <row r="72" spans="1:33">
      <c r="A72" t="s">
        <v>237</v>
      </c>
      <c r="B72" t="s">
        <v>1869</v>
      </c>
      <c r="C72" t="s">
        <v>239</v>
      </c>
      <c r="D72" s="12" t="s">
        <v>1070</v>
      </c>
      <c r="E72" s="1">
        <f>VLOOKUP(A72,'Base ADM'!$A$2:$E$366,5,FALSE)</f>
        <v>227.18938700000001</v>
      </c>
      <c r="F72" s="1">
        <f>VLOOKUP(A72,'Base ADM'!$A$2:$F$366,6,FALSE)</f>
        <v>37.088236000000002</v>
      </c>
      <c r="G72" s="1">
        <f>VLOOKUP(A72,'Base ADM'!$A$2:$G$366,7,FALSE)</f>
        <v>107.013321</v>
      </c>
      <c r="H72" s="1">
        <f>VLOOKUP(A72,'Base ADM'!$A$2:$H$366,8,FALSE)</f>
        <v>83.087829999999997</v>
      </c>
      <c r="I72" s="1">
        <f>VLOOKUP(A72,'Base ADM'!$A$2:$I$366,9,FALSE)</f>
        <v>0</v>
      </c>
      <c r="J72" s="1">
        <f>VLOOKUP(A72,'Base ADM'!$A$2:$J$366,10,FALSE)</f>
        <v>0</v>
      </c>
      <c r="K72" s="1">
        <f>VLOOKUP(A72,'Base ADM'!$A$2:$K$366,11,FALSE)</f>
        <v>0</v>
      </c>
      <c r="L72" s="95">
        <f t="shared" si="19"/>
        <v>9.83</v>
      </c>
      <c r="M72" s="5">
        <f t="shared" si="20"/>
        <v>96058.455199999997</v>
      </c>
      <c r="N72" s="5">
        <f t="shared" si="21"/>
        <v>944254.61461599998</v>
      </c>
      <c r="O72" s="6">
        <f t="shared" si="22"/>
        <v>1.51</v>
      </c>
      <c r="P72" s="5">
        <f t="shared" si="23"/>
        <v>145048.267352</v>
      </c>
      <c r="Q72" s="5">
        <f t="shared" si="24"/>
        <v>104.39999999999999</v>
      </c>
      <c r="R72" s="5">
        <f t="shared" si="25"/>
        <v>5919.48</v>
      </c>
      <c r="S72" s="5">
        <f t="shared" si="26"/>
        <v>19884.259999999998</v>
      </c>
      <c r="T72" s="5">
        <f t="shared" si="27"/>
        <v>1115106.621968</v>
      </c>
      <c r="U72" s="5">
        <f t="shared" si="28"/>
        <v>221776.92409218746</v>
      </c>
      <c r="V72" s="5">
        <f t="shared" si="29"/>
        <v>122551.55752548855</v>
      </c>
      <c r="W72" s="5">
        <f t="shared" si="30"/>
        <v>419805.14283002238</v>
      </c>
      <c r="X72" t="s">
        <v>1124</v>
      </c>
      <c r="Y72" s="5">
        <f t="shared" si="31"/>
        <v>0</v>
      </c>
      <c r="Z72" s="5">
        <f t="shared" si="32"/>
        <v>1879240.2464156984</v>
      </c>
      <c r="AA72" s="5">
        <f t="shared" si="36"/>
        <v>0</v>
      </c>
      <c r="AB72" s="5">
        <f t="shared" si="33"/>
        <v>1879240.2464156984</v>
      </c>
      <c r="AC72" s="5">
        <f t="shared" si="34"/>
        <v>95561.42105667443</v>
      </c>
      <c r="AD72">
        <f t="shared" si="37"/>
        <v>5.0851093275029673E-2</v>
      </c>
      <c r="AE72" s="5">
        <f>VLOOKUP(A72,Summary_SFPR!$A$5:$E$361,5,FALSE)</f>
        <v>1879240.2464156984</v>
      </c>
      <c r="AF72" s="5">
        <f t="shared" si="35"/>
        <v>95561.42105667443</v>
      </c>
      <c r="AG72" t="s">
        <v>809</v>
      </c>
    </row>
    <row r="73" spans="1:33">
      <c r="A73" t="s">
        <v>240</v>
      </c>
      <c r="B73" t="s">
        <v>1870</v>
      </c>
      <c r="C73" t="s">
        <v>68</v>
      </c>
      <c r="D73" s="12" t="s">
        <v>1070</v>
      </c>
      <c r="E73" s="1">
        <f>VLOOKUP(A73,'Base ADM'!$A$2:$E$366,5,FALSE)</f>
        <v>256.47708799999998</v>
      </c>
      <c r="F73" s="1">
        <f>VLOOKUP(A73,'Base ADM'!$A$2:$F$366,6,FALSE)</f>
        <v>39.385624999999997</v>
      </c>
      <c r="G73" s="1">
        <f>VLOOKUP(A73,'Base ADM'!$A$2:$G$366,7,FALSE)</f>
        <v>98.451218999999995</v>
      </c>
      <c r="H73" s="1">
        <f>VLOOKUP(A73,'Base ADM'!$A$2:$H$366,8,FALSE)</f>
        <v>118.640244</v>
      </c>
      <c r="I73" s="1">
        <f>VLOOKUP(A73,'Base ADM'!$A$2:$I$366,9,FALSE)</f>
        <v>0</v>
      </c>
      <c r="J73" s="1">
        <f>VLOOKUP(A73,'Base ADM'!$A$2:$J$366,10,FALSE)</f>
        <v>0</v>
      </c>
      <c r="K73" s="1">
        <f>VLOOKUP(A73,'Base ADM'!$A$2:$K$366,11,FALSE)</f>
        <v>0</v>
      </c>
      <c r="L73" s="95">
        <f t="shared" si="19"/>
        <v>11</v>
      </c>
      <c r="M73" s="5">
        <f t="shared" si="20"/>
        <v>96058.455199999997</v>
      </c>
      <c r="N73" s="5">
        <f t="shared" si="21"/>
        <v>1056643.0071999999</v>
      </c>
      <c r="O73" s="6">
        <f t="shared" si="22"/>
        <v>1.71</v>
      </c>
      <c r="P73" s="5">
        <f t="shared" si="23"/>
        <v>164259.958392</v>
      </c>
      <c r="Q73" s="5">
        <f t="shared" si="24"/>
        <v>104.39999999999999</v>
      </c>
      <c r="R73" s="5">
        <f t="shared" si="25"/>
        <v>6634.62</v>
      </c>
      <c r="S73" s="5">
        <f t="shared" si="26"/>
        <v>22286.5</v>
      </c>
      <c r="T73" s="5">
        <f t="shared" si="27"/>
        <v>1249824.085592</v>
      </c>
      <c r="U73" s="5">
        <f t="shared" si="28"/>
        <v>250366.88741433716</v>
      </c>
      <c r="V73" s="5">
        <f t="shared" si="29"/>
        <v>138350.06563929759</v>
      </c>
      <c r="W73" s="5">
        <f t="shared" si="30"/>
        <v>473923.54890445742</v>
      </c>
      <c r="X73" t="s">
        <v>1124</v>
      </c>
      <c r="Y73" s="5">
        <f t="shared" si="31"/>
        <v>0</v>
      </c>
      <c r="Z73" s="5">
        <f t="shared" si="32"/>
        <v>2112464.5875500925</v>
      </c>
      <c r="AA73" s="5">
        <f t="shared" si="36"/>
        <v>0</v>
      </c>
      <c r="AB73" s="5">
        <f t="shared" si="33"/>
        <v>2112464.5875500925</v>
      </c>
      <c r="AC73" s="5">
        <f t="shared" si="34"/>
        <v>107880.54548409753</v>
      </c>
      <c r="AD73">
        <f t="shared" si="37"/>
        <v>5.1068569915868174E-2</v>
      </c>
      <c r="AE73" s="5">
        <f>VLOOKUP(A73,Summary_SFPR!$A$5:$E$361,5,FALSE)</f>
        <v>2112464.5875500925</v>
      </c>
      <c r="AF73" s="5">
        <f t="shared" si="35"/>
        <v>107880.54548409753</v>
      </c>
      <c r="AG73" t="s">
        <v>809</v>
      </c>
    </row>
    <row r="74" spans="1:33">
      <c r="A74" t="s">
        <v>242</v>
      </c>
      <c r="B74" t="s">
        <v>1871</v>
      </c>
      <c r="C74" t="s">
        <v>93</v>
      </c>
      <c r="D74" s="12" t="s">
        <v>1070</v>
      </c>
      <c r="E74" s="1">
        <f>VLOOKUP(A74,'Base ADM'!$A$2:$E$366,5,FALSE)</f>
        <v>452.85369700000001</v>
      </c>
      <c r="F74" s="1">
        <f>VLOOKUP(A74,'Base ADM'!$A$2:$F$366,6,FALSE)</f>
        <v>57.196581000000002</v>
      </c>
      <c r="G74" s="1">
        <f>VLOOKUP(A74,'Base ADM'!$A$2:$G$366,7,FALSE)</f>
        <v>136.796189</v>
      </c>
      <c r="H74" s="1">
        <f>VLOOKUP(A74,'Base ADM'!$A$2:$H$366,8,FALSE)</f>
        <v>234.06463099999999</v>
      </c>
      <c r="I74" s="1">
        <f>VLOOKUP(A74,'Base ADM'!$A$2:$I$366,9,FALSE)</f>
        <v>24.796296000000002</v>
      </c>
      <c r="J74" s="1">
        <f>VLOOKUP(A74,'Base ADM'!$A$2:$J$366,10,FALSE)</f>
        <v>0</v>
      </c>
      <c r="K74" s="1">
        <f>VLOOKUP(A74,'Base ADM'!$A$2:$K$366,11,FALSE)</f>
        <v>0</v>
      </c>
      <c r="L74" s="95">
        <f t="shared" si="19"/>
        <v>19.09</v>
      </c>
      <c r="M74" s="5">
        <f t="shared" si="20"/>
        <v>96058.455199999997</v>
      </c>
      <c r="N74" s="5">
        <f t="shared" si="21"/>
        <v>1833755.909768</v>
      </c>
      <c r="O74" s="6">
        <f t="shared" si="22"/>
        <v>3.02</v>
      </c>
      <c r="P74" s="5">
        <f t="shared" si="23"/>
        <v>290096.53470399999</v>
      </c>
      <c r="Q74" s="5">
        <f t="shared" si="24"/>
        <v>104.39999999999999</v>
      </c>
      <c r="R74" s="5">
        <f t="shared" si="25"/>
        <v>11541.419999999998</v>
      </c>
      <c r="S74" s="5">
        <f t="shared" si="26"/>
        <v>38769.040000000001</v>
      </c>
      <c r="T74" s="5">
        <f t="shared" si="27"/>
        <v>2174162.904472</v>
      </c>
      <c r="U74" s="5">
        <f t="shared" si="28"/>
        <v>442065.10396735853</v>
      </c>
      <c r="V74" s="5">
        <f t="shared" si="29"/>
        <v>244280.45091087665</v>
      </c>
      <c r="W74" s="5">
        <f t="shared" si="30"/>
        <v>836792.21754398535</v>
      </c>
      <c r="X74" t="s">
        <v>1124</v>
      </c>
      <c r="Y74" s="5">
        <f t="shared" si="31"/>
        <v>0</v>
      </c>
      <c r="Z74" s="5">
        <f t="shared" si="32"/>
        <v>3697300.6768942201</v>
      </c>
      <c r="AA74" s="5">
        <f t="shared" si="36"/>
        <v>0</v>
      </c>
      <c r="AB74" s="5">
        <f t="shared" si="33"/>
        <v>3697300.6768942201</v>
      </c>
      <c r="AC74" s="5">
        <f t="shared" si="34"/>
        <v>190481.35737119033</v>
      </c>
      <c r="AD74">
        <f t="shared" si="37"/>
        <v>5.151903348342151E-2</v>
      </c>
      <c r="AE74" s="5">
        <f>VLOOKUP(A74,Summary_SFPR!$A$5:$E$361,5,FALSE)</f>
        <v>3697300.6768942201</v>
      </c>
      <c r="AF74" s="5">
        <f t="shared" si="35"/>
        <v>190481.35737119033</v>
      </c>
      <c r="AG74" t="s">
        <v>809</v>
      </c>
    </row>
    <row r="75" spans="1:33">
      <c r="A75" t="s">
        <v>244</v>
      </c>
      <c r="B75" t="s">
        <v>1872</v>
      </c>
      <c r="C75" t="s">
        <v>75</v>
      </c>
      <c r="D75" s="12" t="s">
        <v>1070</v>
      </c>
      <c r="E75" s="1">
        <f>VLOOKUP(A75,'Base ADM'!$A$2:$E$366,5,FALSE)</f>
        <v>192.74979300000001</v>
      </c>
      <c r="F75" s="1">
        <f>VLOOKUP(A75,'Base ADM'!$A$2:$F$366,6,FALSE)</f>
        <v>32.612938</v>
      </c>
      <c r="G75" s="1">
        <f>VLOOKUP(A75,'Base ADM'!$A$2:$G$366,7,FALSE)</f>
        <v>70.630681999999993</v>
      </c>
      <c r="H75" s="1">
        <f>VLOOKUP(A75,'Base ADM'!$A$2:$H$366,8,FALSE)</f>
        <v>89.506173000000004</v>
      </c>
      <c r="I75" s="1">
        <f>VLOOKUP(A75,'Base ADM'!$A$2:$I$366,9,FALSE)</f>
        <v>0</v>
      </c>
      <c r="J75" s="1">
        <f>VLOOKUP(A75,'Base ADM'!$A$2:$J$366,10,FALSE)</f>
        <v>0</v>
      </c>
      <c r="K75" s="1">
        <f>VLOOKUP(A75,'Base ADM'!$A$2:$K$366,11,FALSE)</f>
        <v>0</v>
      </c>
      <c r="L75" s="95">
        <f t="shared" si="19"/>
        <v>8.2799999999999994</v>
      </c>
      <c r="M75" s="5">
        <f t="shared" si="20"/>
        <v>96058.455199999997</v>
      </c>
      <c r="N75" s="5">
        <f t="shared" si="21"/>
        <v>795364.00905599992</v>
      </c>
      <c r="O75" s="6">
        <f t="shared" si="22"/>
        <v>1.28</v>
      </c>
      <c r="P75" s="5">
        <f t="shared" si="23"/>
        <v>122954.822656</v>
      </c>
      <c r="Q75" s="5">
        <f t="shared" si="24"/>
        <v>104.39999999999999</v>
      </c>
      <c r="R75" s="5">
        <f t="shared" si="25"/>
        <v>4990.3199999999988</v>
      </c>
      <c r="S75" s="5">
        <f t="shared" si="26"/>
        <v>16763.09</v>
      </c>
      <c r="T75" s="5">
        <f t="shared" si="27"/>
        <v>940072.24171199987</v>
      </c>
      <c r="U75" s="5">
        <f t="shared" si="28"/>
        <v>188157.804268145</v>
      </c>
      <c r="V75" s="5">
        <f t="shared" si="29"/>
        <v>103973.99128888671</v>
      </c>
      <c r="W75" s="5">
        <f t="shared" si="30"/>
        <v>356166.96470430744</v>
      </c>
      <c r="X75" t="s">
        <v>1124</v>
      </c>
      <c r="Y75" s="5">
        <f t="shared" si="31"/>
        <v>0</v>
      </c>
      <c r="Z75" s="5">
        <f t="shared" si="32"/>
        <v>1588371.0019733389</v>
      </c>
      <c r="AA75" s="5">
        <f t="shared" si="36"/>
        <v>0</v>
      </c>
      <c r="AB75" s="5">
        <f t="shared" si="33"/>
        <v>1588371.0019733389</v>
      </c>
      <c r="AC75" s="5">
        <f t="shared" si="34"/>
        <v>81075.284240543493</v>
      </c>
      <c r="AD75">
        <f t="shared" si="37"/>
        <v>5.1043039780893931E-2</v>
      </c>
      <c r="AE75" s="5">
        <f>VLOOKUP(A75,Summary_SFPR!$A$5:$E$361,5,FALSE)</f>
        <v>1588371.0019733389</v>
      </c>
      <c r="AF75" s="5">
        <f t="shared" si="35"/>
        <v>81075.284240543493</v>
      </c>
      <c r="AG75" t="s">
        <v>809</v>
      </c>
    </row>
    <row r="76" spans="1:33">
      <c r="A76" t="s">
        <v>246</v>
      </c>
      <c r="B76" t="s">
        <v>1873</v>
      </c>
      <c r="C76" t="s">
        <v>108</v>
      </c>
      <c r="D76" s="12" t="s">
        <v>1070</v>
      </c>
      <c r="E76" s="1">
        <f>VLOOKUP(A76,'Base ADM'!$A$2:$E$366,5,FALSE)</f>
        <v>268.976606</v>
      </c>
      <c r="F76" s="1">
        <f>VLOOKUP(A76,'Base ADM'!$A$2:$F$366,6,FALSE)</f>
        <v>43.187134</v>
      </c>
      <c r="G76" s="1">
        <f>VLOOKUP(A76,'Base ADM'!$A$2:$G$366,7,FALSE)</f>
        <v>101.350877</v>
      </c>
      <c r="H76" s="1">
        <f>VLOOKUP(A76,'Base ADM'!$A$2:$H$366,8,FALSE)</f>
        <v>124.43859500000001</v>
      </c>
      <c r="I76" s="1">
        <f>VLOOKUP(A76,'Base ADM'!$A$2:$I$366,9,FALSE)</f>
        <v>0</v>
      </c>
      <c r="J76" s="1">
        <f>VLOOKUP(A76,'Base ADM'!$A$2:$J$366,10,FALSE)</f>
        <v>0</v>
      </c>
      <c r="K76" s="1">
        <f>VLOOKUP(A76,'Base ADM'!$A$2:$K$366,11,FALSE)</f>
        <v>0</v>
      </c>
      <c r="L76" s="95">
        <f t="shared" si="19"/>
        <v>11.54</v>
      </c>
      <c r="M76" s="5">
        <f t="shared" si="20"/>
        <v>96058.455199999997</v>
      </c>
      <c r="N76" s="5">
        <f t="shared" si="21"/>
        <v>1108514.5730079999</v>
      </c>
      <c r="O76" s="6">
        <f t="shared" si="22"/>
        <v>1.79</v>
      </c>
      <c r="P76" s="5">
        <f t="shared" si="23"/>
        <v>171944.634808</v>
      </c>
      <c r="Q76" s="5">
        <f t="shared" si="24"/>
        <v>104.39999999999999</v>
      </c>
      <c r="R76" s="5">
        <f t="shared" si="25"/>
        <v>6958.2599999999993</v>
      </c>
      <c r="S76" s="5">
        <f t="shared" si="26"/>
        <v>23373.64</v>
      </c>
      <c r="T76" s="5">
        <f t="shared" si="27"/>
        <v>1310791.1078159998</v>
      </c>
      <c r="U76" s="5">
        <f t="shared" si="28"/>
        <v>262568.62223690143</v>
      </c>
      <c r="V76" s="5">
        <f t="shared" si="29"/>
        <v>145092.61386941312</v>
      </c>
      <c r="W76" s="5">
        <f t="shared" si="30"/>
        <v>497020.41099201806</v>
      </c>
      <c r="X76" t="s">
        <v>1124</v>
      </c>
      <c r="Y76" s="5">
        <f t="shared" si="31"/>
        <v>0</v>
      </c>
      <c r="Z76" s="5">
        <f t="shared" si="32"/>
        <v>2215472.7549143322</v>
      </c>
      <c r="AA76" s="5">
        <f t="shared" si="36"/>
        <v>0</v>
      </c>
      <c r="AB76" s="5">
        <f t="shared" si="33"/>
        <v>2215472.7549143322</v>
      </c>
      <c r="AC76" s="5">
        <f t="shared" si="34"/>
        <v>113138.14892401299</v>
      </c>
      <c r="AD76">
        <f t="shared" si="37"/>
        <v>5.1067271611917348E-2</v>
      </c>
      <c r="AE76" s="5">
        <f>VLOOKUP(A76,Summary_SFPR!$A$5:$E$361,5,FALSE)</f>
        <v>2215472.7549143322</v>
      </c>
      <c r="AF76" s="5">
        <f t="shared" si="35"/>
        <v>113138.14892401299</v>
      </c>
      <c r="AG76" t="s">
        <v>809</v>
      </c>
    </row>
    <row r="77" spans="1:33">
      <c r="A77" t="s">
        <v>248</v>
      </c>
      <c r="B77" t="s">
        <v>1874</v>
      </c>
      <c r="C77" t="s">
        <v>80</v>
      </c>
      <c r="D77" s="12" t="s">
        <v>1070</v>
      </c>
      <c r="E77" s="1">
        <f>VLOOKUP(A77,'Base ADM'!$A$2:$E$366,5,FALSE)</f>
        <v>384.81575300000003</v>
      </c>
      <c r="F77" s="1">
        <f>VLOOKUP(A77,'Base ADM'!$A$2:$F$366,6,FALSE)</f>
        <v>45.817140999999999</v>
      </c>
      <c r="G77" s="1">
        <f>VLOOKUP(A77,'Base ADM'!$A$2:$G$366,7,FALSE)</f>
        <v>123.09709100000001</v>
      </c>
      <c r="H77" s="1">
        <f>VLOOKUP(A77,'Base ADM'!$A$2:$H$366,8,FALSE)</f>
        <v>196.57570200000001</v>
      </c>
      <c r="I77" s="1">
        <f>VLOOKUP(A77,'Base ADM'!$A$2:$I$366,9,FALSE)</f>
        <v>0</v>
      </c>
      <c r="J77" s="1">
        <f>VLOOKUP(A77,'Base ADM'!$A$2:$J$366,10,FALSE)</f>
        <v>19.325818999999999</v>
      </c>
      <c r="K77" s="1">
        <f>VLOOKUP(A77,'Base ADM'!$A$2:$K$366,11,FALSE)</f>
        <v>0</v>
      </c>
      <c r="L77" s="95">
        <f t="shared" si="19"/>
        <v>16.579999999999998</v>
      </c>
      <c r="M77" s="5">
        <f t="shared" si="20"/>
        <v>96058.455199999997</v>
      </c>
      <c r="N77" s="5">
        <f t="shared" si="21"/>
        <v>1592649.1872159997</v>
      </c>
      <c r="O77" s="6">
        <f t="shared" si="22"/>
        <v>2.57</v>
      </c>
      <c r="P77" s="5">
        <f t="shared" si="23"/>
        <v>246870.22986399996</v>
      </c>
      <c r="Q77" s="5">
        <f t="shared" si="24"/>
        <v>104.39999999999999</v>
      </c>
      <c r="R77" s="5">
        <f t="shared" si="25"/>
        <v>9996.2999999999993</v>
      </c>
      <c r="S77" s="5">
        <f t="shared" si="26"/>
        <v>33578.79</v>
      </c>
      <c r="T77" s="5">
        <f t="shared" si="27"/>
        <v>1883094.5070799997</v>
      </c>
      <c r="U77" s="5">
        <f t="shared" si="28"/>
        <v>375648.06688157027</v>
      </c>
      <c r="V77" s="5">
        <f t="shared" si="29"/>
        <v>207579.10619519255</v>
      </c>
      <c r="W77" s="5">
        <f t="shared" si="30"/>
        <v>711070.32896482793</v>
      </c>
      <c r="X77" t="s">
        <v>1124</v>
      </c>
      <c r="Y77" s="5">
        <f t="shared" si="31"/>
        <v>0</v>
      </c>
      <c r="Z77" s="5">
        <f t="shared" si="32"/>
        <v>3177392.0091215908</v>
      </c>
      <c r="AA77" s="5">
        <f t="shared" si="36"/>
        <v>0</v>
      </c>
      <c r="AB77" s="5">
        <f t="shared" si="33"/>
        <v>3177392.0091215908</v>
      </c>
      <c r="AC77" s="5">
        <f t="shared" si="34"/>
        <v>161862.93157115753</v>
      </c>
      <c r="AD77">
        <f t="shared" si="37"/>
        <v>5.0942071707389208E-2</v>
      </c>
      <c r="AE77" s="5">
        <f>VLOOKUP(A77,Summary_SFPR!$A$5:$E$361,5,FALSE)</f>
        <v>3177392.0091215908</v>
      </c>
      <c r="AF77" s="5">
        <f t="shared" si="35"/>
        <v>161862.93157115753</v>
      </c>
      <c r="AG77" t="s">
        <v>809</v>
      </c>
    </row>
    <row r="78" spans="1:33">
      <c r="A78" t="s">
        <v>250</v>
      </c>
      <c r="B78" t="s">
        <v>1875</v>
      </c>
      <c r="C78" t="s">
        <v>93</v>
      </c>
      <c r="D78" s="12" t="s">
        <v>1070</v>
      </c>
      <c r="E78" s="1">
        <f>VLOOKUP(A78,'Base ADM'!$A$2:$E$366,5,FALSE)</f>
        <v>314.735906</v>
      </c>
      <c r="F78" s="1">
        <f>VLOOKUP(A78,'Base ADM'!$A$2:$F$366,6,FALSE)</f>
        <v>0</v>
      </c>
      <c r="G78" s="1">
        <f>VLOOKUP(A78,'Base ADM'!$A$2:$G$366,7,FALSE)</f>
        <v>0</v>
      </c>
      <c r="H78" s="1">
        <f>VLOOKUP(A78,'Base ADM'!$A$2:$H$366,8,FALSE)</f>
        <v>0</v>
      </c>
      <c r="I78" s="1">
        <f>VLOOKUP(A78,'Base ADM'!$A$2:$I$366,9,FALSE)</f>
        <v>290.33966500000002</v>
      </c>
      <c r="J78" s="1">
        <f>VLOOKUP(A78,'Base ADM'!$A$2:$J$366,10,FALSE)</f>
        <v>24.396241</v>
      </c>
      <c r="K78" s="1">
        <f>VLOOKUP(A78,'Base ADM'!$A$2:$K$366,11,FALSE)</f>
        <v>0.129944</v>
      </c>
      <c r="L78" s="95">
        <f t="shared" si="19"/>
        <v>12.11</v>
      </c>
      <c r="M78" s="5">
        <f t="shared" si="20"/>
        <v>96058.455199999997</v>
      </c>
      <c r="N78" s="5">
        <f t="shared" si="21"/>
        <v>1163267.8924719999</v>
      </c>
      <c r="O78" s="6">
        <f t="shared" si="22"/>
        <v>2.1</v>
      </c>
      <c r="P78" s="5">
        <f t="shared" si="23"/>
        <v>201722.75592</v>
      </c>
      <c r="Q78" s="5">
        <f t="shared" si="24"/>
        <v>104.39999999999999</v>
      </c>
      <c r="R78" s="5">
        <f t="shared" si="25"/>
        <v>7417.619999999999</v>
      </c>
      <c r="S78" s="5">
        <f t="shared" si="26"/>
        <v>24916.69</v>
      </c>
      <c r="T78" s="5">
        <f t="shared" si="27"/>
        <v>1397324.9583919998</v>
      </c>
      <c r="U78" s="5">
        <f t="shared" si="28"/>
        <v>307237.77222061803</v>
      </c>
      <c r="V78" s="5">
        <f t="shared" si="29"/>
        <v>169776.3086507899</v>
      </c>
      <c r="W78" s="5">
        <f t="shared" si="30"/>
        <v>581575.37073713075</v>
      </c>
      <c r="X78" t="s">
        <v>1124</v>
      </c>
      <c r="Y78" s="5">
        <f t="shared" si="31"/>
        <v>0</v>
      </c>
      <c r="Z78" s="5">
        <f t="shared" si="32"/>
        <v>2455914.4100005385</v>
      </c>
      <c r="AA78" s="5">
        <f t="shared" si="36"/>
        <v>202.79309478792675</v>
      </c>
      <c r="AB78" s="5">
        <f t="shared" si="33"/>
        <v>2456117.2030953262</v>
      </c>
      <c r="AC78" s="5">
        <f t="shared" si="34"/>
        <v>132385.63135398531</v>
      </c>
      <c r="AD78">
        <f t="shared" si="37"/>
        <v>5.3900372175703211E-2</v>
      </c>
      <c r="AE78" s="5">
        <f>VLOOKUP(A78,Summary_SFPR!$A$5:$E$361,5,FALSE)</f>
        <v>2456117.2030953262</v>
      </c>
      <c r="AF78" s="5">
        <f t="shared" si="35"/>
        <v>132385.63135398531</v>
      </c>
      <c r="AG78" t="s">
        <v>809</v>
      </c>
    </row>
    <row r="79" spans="1:33">
      <c r="A79" t="s">
        <v>252</v>
      </c>
      <c r="B79" t="s">
        <v>253</v>
      </c>
      <c r="C79" t="s">
        <v>125</v>
      </c>
      <c r="D79" s="12" t="s">
        <v>1070</v>
      </c>
      <c r="E79" s="1">
        <f>VLOOKUP(A79,'Base ADM'!$A$2:$E$366,5,FALSE)</f>
        <v>402.55774299999996</v>
      </c>
      <c r="F79" s="1">
        <f>VLOOKUP(A79,'Base ADM'!$A$2:$F$366,6,FALSE)</f>
        <v>46.947671</v>
      </c>
      <c r="G79" s="1">
        <f>VLOOKUP(A79,'Base ADM'!$A$2:$G$366,7,FALSE)</f>
        <v>146.563954</v>
      </c>
      <c r="H79" s="1">
        <f>VLOOKUP(A79,'Base ADM'!$A$2:$H$366,8,FALSE)</f>
        <v>209.04611800000001</v>
      </c>
      <c r="I79" s="1">
        <f>VLOOKUP(A79,'Base ADM'!$A$2:$I$366,9,FALSE)</f>
        <v>0</v>
      </c>
      <c r="J79" s="1">
        <f>VLOOKUP(A79,'Base ADM'!$A$2:$J$366,10,FALSE)</f>
        <v>0</v>
      </c>
      <c r="K79" s="1">
        <f>VLOOKUP(A79,'Base ADM'!$A$2:$K$366,11,FALSE)</f>
        <v>0</v>
      </c>
      <c r="L79" s="95">
        <f t="shared" si="19"/>
        <v>17.079999999999998</v>
      </c>
      <c r="M79" s="5">
        <f t="shared" si="20"/>
        <v>96058.455199999997</v>
      </c>
      <c r="N79" s="5">
        <f t="shared" si="21"/>
        <v>1640678.4148159998</v>
      </c>
      <c r="O79" s="6">
        <f t="shared" si="22"/>
        <v>2.68</v>
      </c>
      <c r="P79" s="5">
        <f t="shared" si="23"/>
        <v>257436.65993600001</v>
      </c>
      <c r="Q79" s="5">
        <f t="shared" si="24"/>
        <v>104.39999999999999</v>
      </c>
      <c r="R79" s="5">
        <f t="shared" si="25"/>
        <v>10314.719999999998</v>
      </c>
      <c r="S79" s="5">
        <f t="shared" si="26"/>
        <v>34648.400000000001</v>
      </c>
      <c r="T79" s="5">
        <f t="shared" si="27"/>
        <v>1943078.1947519996</v>
      </c>
      <c r="U79" s="5">
        <f t="shared" si="28"/>
        <v>392967.37929062371</v>
      </c>
      <c r="V79" s="5">
        <f t="shared" si="29"/>
        <v>217149.5730942543</v>
      </c>
      <c r="W79" s="5">
        <f t="shared" si="30"/>
        <v>743854.33681128081</v>
      </c>
      <c r="X79" t="s">
        <v>1124</v>
      </c>
      <c r="Y79" s="5">
        <f t="shared" si="31"/>
        <v>0</v>
      </c>
      <c r="Z79" s="5">
        <f t="shared" si="32"/>
        <v>3297049.4839481586</v>
      </c>
      <c r="AA79" s="5">
        <f t="shared" si="36"/>
        <v>0</v>
      </c>
      <c r="AB79" s="5">
        <f t="shared" si="33"/>
        <v>3297049.4839481586</v>
      </c>
      <c r="AC79" s="5">
        <f t="shared" si="34"/>
        <v>169325.64714586569</v>
      </c>
      <c r="AD79">
        <f t="shared" si="37"/>
        <v>5.1356719991688213E-2</v>
      </c>
      <c r="AE79" s="5">
        <f>VLOOKUP(A79,Summary_SFPR!$A$5:$E$361,5,FALSE)</f>
        <v>3297049.4839481586</v>
      </c>
      <c r="AF79" s="5">
        <f t="shared" si="35"/>
        <v>169325.64714586569</v>
      </c>
      <c r="AG79" t="s">
        <v>809</v>
      </c>
    </row>
    <row r="80" spans="1:33">
      <c r="A80" t="s">
        <v>254</v>
      </c>
      <c r="B80" t="s">
        <v>1876</v>
      </c>
      <c r="C80" t="s">
        <v>98</v>
      </c>
      <c r="D80" s="12" t="s">
        <v>1070</v>
      </c>
      <c r="E80" s="1">
        <f>VLOOKUP(A80,'Base ADM'!$A$2:$E$366,5,FALSE)</f>
        <v>92.057958999999997</v>
      </c>
      <c r="F80" s="1">
        <f>VLOOKUP(A80,'Base ADM'!$A$2:$F$366,6,FALSE)</f>
        <v>0</v>
      </c>
      <c r="G80" s="1">
        <f>VLOOKUP(A80,'Base ADM'!$A$2:$G$366,7,FALSE)</f>
        <v>0</v>
      </c>
      <c r="H80" s="1">
        <f>VLOOKUP(A80,'Base ADM'!$A$2:$H$366,8,FALSE)</f>
        <v>0</v>
      </c>
      <c r="I80" s="1">
        <f>VLOOKUP(A80,'Base ADM'!$A$2:$I$366,9,FALSE)</f>
        <v>92.057958999999997</v>
      </c>
      <c r="J80" s="1">
        <f>VLOOKUP(A80,'Base ADM'!$A$2:$J$366,10,FALSE)</f>
        <v>0</v>
      </c>
      <c r="K80" s="1">
        <f>VLOOKUP(A80,'Base ADM'!$A$2:$K$366,11,FALSE)</f>
        <v>0</v>
      </c>
      <c r="L80" s="95">
        <f t="shared" si="19"/>
        <v>3.41</v>
      </c>
      <c r="M80" s="5">
        <f t="shared" si="20"/>
        <v>96058.455199999997</v>
      </c>
      <c r="N80" s="5">
        <f t="shared" si="21"/>
        <v>327559.33223200002</v>
      </c>
      <c r="O80" s="6">
        <f t="shared" si="22"/>
        <v>0.61</v>
      </c>
      <c r="P80" s="5">
        <f t="shared" si="23"/>
        <v>58595.657671999994</v>
      </c>
      <c r="Q80" s="5">
        <f t="shared" si="24"/>
        <v>104.39999999999999</v>
      </c>
      <c r="R80" s="5">
        <f t="shared" si="25"/>
        <v>2098.44</v>
      </c>
      <c r="S80" s="5">
        <f t="shared" si="26"/>
        <v>7048.92</v>
      </c>
      <c r="T80" s="5">
        <f t="shared" si="27"/>
        <v>395302.349904</v>
      </c>
      <c r="U80" s="5">
        <f t="shared" si="28"/>
        <v>89864.809509014187</v>
      </c>
      <c r="V80" s="5">
        <f t="shared" si="29"/>
        <v>49658.333107204366</v>
      </c>
      <c r="W80" s="5">
        <f t="shared" si="30"/>
        <v>170106.55795569948</v>
      </c>
      <c r="X80" t="s">
        <v>1124</v>
      </c>
      <c r="Y80" s="5">
        <f t="shared" si="31"/>
        <v>0</v>
      </c>
      <c r="Z80" s="5">
        <f t="shared" si="32"/>
        <v>704932.05047591811</v>
      </c>
      <c r="AA80" s="5">
        <f t="shared" si="36"/>
        <v>0</v>
      </c>
      <c r="AB80" s="5">
        <f t="shared" si="33"/>
        <v>704932.05047591811</v>
      </c>
      <c r="AC80" s="5">
        <f t="shared" si="34"/>
        <v>38721.8324666595</v>
      </c>
      <c r="AD80">
        <f t="shared" si="37"/>
        <v>5.4929879327400954E-2</v>
      </c>
      <c r="AE80" s="5">
        <f>VLOOKUP(A80,Summary_SFPR!$A$5:$E$361,5,FALSE)</f>
        <v>704932.05047591811</v>
      </c>
      <c r="AF80" s="5">
        <f t="shared" si="35"/>
        <v>38721.8324666595</v>
      </c>
      <c r="AG80" t="s">
        <v>809</v>
      </c>
    </row>
    <row r="81" spans="1:33">
      <c r="A81" t="s">
        <v>256</v>
      </c>
      <c r="B81" t="s">
        <v>257</v>
      </c>
      <c r="C81" t="s">
        <v>258</v>
      </c>
      <c r="D81" s="12" t="s">
        <v>1070</v>
      </c>
      <c r="E81" s="1">
        <f>VLOOKUP(A81,'Base ADM'!$A$2:$E$366,5,FALSE)</f>
        <v>187.23700100000002</v>
      </c>
      <c r="F81" s="1">
        <f>VLOOKUP(A81,'Base ADM'!$A$2:$F$366,6,FALSE)</f>
        <v>25.057804999999998</v>
      </c>
      <c r="G81" s="1">
        <f>VLOOKUP(A81,'Base ADM'!$A$2:$G$366,7,FALSE)</f>
        <v>68.381505000000004</v>
      </c>
      <c r="H81" s="1">
        <f>VLOOKUP(A81,'Base ADM'!$A$2:$H$366,8,FALSE)</f>
        <v>93.797691</v>
      </c>
      <c r="I81" s="1">
        <f>VLOOKUP(A81,'Base ADM'!$A$2:$I$366,9,FALSE)</f>
        <v>0</v>
      </c>
      <c r="J81" s="1">
        <f>VLOOKUP(A81,'Base ADM'!$A$2:$J$366,10,FALSE)</f>
        <v>0</v>
      </c>
      <c r="K81" s="1">
        <f>VLOOKUP(A81,'Base ADM'!$A$2:$K$366,11,FALSE)</f>
        <v>0</v>
      </c>
      <c r="L81" s="95">
        <f t="shared" si="19"/>
        <v>7.98</v>
      </c>
      <c r="M81" s="5">
        <f t="shared" si="20"/>
        <v>96058.455199999997</v>
      </c>
      <c r="N81" s="5">
        <f t="shared" si="21"/>
        <v>766546.472496</v>
      </c>
      <c r="O81" s="6">
        <f t="shared" si="22"/>
        <v>1.25</v>
      </c>
      <c r="P81" s="5">
        <f t="shared" si="23"/>
        <v>120073.06899999999</v>
      </c>
      <c r="Q81" s="5">
        <f t="shared" si="24"/>
        <v>104.39999999999999</v>
      </c>
      <c r="R81" s="5">
        <f t="shared" si="25"/>
        <v>4818.0599999999995</v>
      </c>
      <c r="S81" s="5">
        <f t="shared" si="26"/>
        <v>16184.45</v>
      </c>
      <c r="T81" s="5">
        <f t="shared" si="27"/>
        <v>907622.05149600003</v>
      </c>
      <c r="U81" s="5">
        <f t="shared" si="28"/>
        <v>182776.34666986371</v>
      </c>
      <c r="V81" s="5">
        <f t="shared" si="29"/>
        <v>101000.25534622117</v>
      </c>
      <c r="W81" s="5">
        <f t="shared" si="30"/>
        <v>345980.31618382793</v>
      </c>
      <c r="X81" t="s">
        <v>1124</v>
      </c>
      <c r="Y81" s="5">
        <f t="shared" si="31"/>
        <v>0</v>
      </c>
      <c r="Z81" s="5">
        <f t="shared" si="32"/>
        <v>1537378.9696959127</v>
      </c>
      <c r="AA81" s="5">
        <f t="shared" si="36"/>
        <v>0</v>
      </c>
      <c r="AB81" s="5">
        <f t="shared" si="33"/>
        <v>1537378.9696959127</v>
      </c>
      <c r="AC81" s="5">
        <f t="shared" si="34"/>
        <v>78756.468892404606</v>
      </c>
      <c r="AD81">
        <f t="shared" si="37"/>
        <v>5.1227752196963065E-2</v>
      </c>
      <c r="AE81" s="5">
        <f>VLOOKUP(A81,Summary_SFPR!$A$5:$E$361,5,FALSE)</f>
        <v>1537378.9696959127</v>
      </c>
      <c r="AF81" s="5">
        <f t="shared" si="35"/>
        <v>78756.468892404606</v>
      </c>
      <c r="AG81" t="s">
        <v>809</v>
      </c>
    </row>
    <row r="82" spans="1:33">
      <c r="A82" t="s">
        <v>259</v>
      </c>
      <c r="B82" t="s">
        <v>260</v>
      </c>
      <c r="C82" t="s">
        <v>80</v>
      </c>
      <c r="D82" s="12" t="s">
        <v>1070</v>
      </c>
      <c r="E82" s="1">
        <f>VLOOKUP(A82,'Base ADM'!$A$2:$E$366,5,FALSE)</f>
        <v>254.40909300000001</v>
      </c>
      <c r="F82" s="1">
        <f>VLOOKUP(A82,'Base ADM'!$A$2:$F$366,6,FALSE)</f>
        <v>25.772727</v>
      </c>
      <c r="G82" s="1">
        <f>VLOOKUP(A82,'Base ADM'!$A$2:$G$366,7,FALSE)</f>
        <v>78.278409999999994</v>
      </c>
      <c r="H82" s="1">
        <f>VLOOKUP(A82,'Base ADM'!$A$2:$H$366,8,FALSE)</f>
        <v>115.60924900000001</v>
      </c>
      <c r="I82" s="1">
        <f>VLOOKUP(A82,'Base ADM'!$A$2:$I$366,9,FALSE)</f>
        <v>0</v>
      </c>
      <c r="J82" s="1">
        <f>VLOOKUP(A82,'Base ADM'!$A$2:$J$366,10,FALSE)</f>
        <v>34.748707000000003</v>
      </c>
      <c r="K82" s="1">
        <f>VLOOKUP(A82,'Base ADM'!$A$2:$K$366,11,FALSE)</f>
        <v>0</v>
      </c>
      <c r="L82" s="95">
        <f t="shared" si="19"/>
        <v>11.25</v>
      </c>
      <c r="M82" s="5">
        <f t="shared" si="20"/>
        <v>96058.455199999997</v>
      </c>
      <c r="N82" s="5">
        <f t="shared" si="21"/>
        <v>1080657.621</v>
      </c>
      <c r="O82" s="6">
        <f t="shared" si="22"/>
        <v>1.7</v>
      </c>
      <c r="P82" s="5">
        <f t="shared" si="23"/>
        <v>163299.37383999999</v>
      </c>
      <c r="Q82" s="5">
        <f t="shared" si="24"/>
        <v>104.39999999999999</v>
      </c>
      <c r="R82" s="5">
        <f t="shared" si="25"/>
        <v>6759.8999999999987</v>
      </c>
      <c r="S82" s="5">
        <f t="shared" si="26"/>
        <v>22707.33</v>
      </c>
      <c r="T82" s="5">
        <f t="shared" si="27"/>
        <v>1273424.22484</v>
      </c>
      <c r="U82" s="5">
        <f t="shared" si="28"/>
        <v>248348.15944383552</v>
      </c>
      <c r="V82" s="5">
        <f t="shared" si="29"/>
        <v>137234.53814238633</v>
      </c>
      <c r="W82" s="5">
        <f t="shared" si="30"/>
        <v>470102.26593076484</v>
      </c>
      <c r="X82" t="s">
        <v>1124</v>
      </c>
      <c r="Y82" s="5">
        <f t="shared" si="31"/>
        <v>0</v>
      </c>
      <c r="Z82" s="5">
        <f t="shared" si="32"/>
        <v>2129109.1883569867</v>
      </c>
      <c r="AA82" s="5">
        <f t="shared" si="36"/>
        <v>0</v>
      </c>
      <c r="AB82" s="5">
        <f t="shared" si="33"/>
        <v>2129109.1883569867</v>
      </c>
      <c r="AC82" s="5">
        <f t="shared" si="34"/>
        <v>107010.69613264833</v>
      </c>
      <c r="AD82">
        <f t="shared" si="37"/>
        <v>5.0260783579271225E-2</v>
      </c>
      <c r="AE82" s="5">
        <f>VLOOKUP(A82,Summary_SFPR!$A$5:$E$361,5,FALSE)</f>
        <v>2129109.1883569867</v>
      </c>
      <c r="AF82" s="5">
        <f t="shared" si="35"/>
        <v>107010.69613264833</v>
      </c>
      <c r="AG82" t="s">
        <v>809</v>
      </c>
    </row>
    <row r="83" spans="1:33">
      <c r="A83" t="s">
        <v>261</v>
      </c>
      <c r="B83" t="s">
        <v>262</v>
      </c>
      <c r="C83" t="s">
        <v>93</v>
      </c>
      <c r="D83" s="12" t="s">
        <v>1070</v>
      </c>
      <c r="E83" s="1">
        <f>VLOOKUP(A83,'Base ADM'!$A$2:$E$366,5,FALSE)</f>
        <v>258.00424400000003</v>
      </c>
      <c r="F83" s="1">
        <f>VLOOKUP(A83,'Base ADM'!$A$2:$F$366,6,FALSE)</f>
        <v>26.024636000000001</v>
      </c>
      <c r="G83" s="1">
        <f>VLOOKUP(A83,'Base ADM'!$A$2:$G$366,7,FALSE)</f>
        <v>102.72952100000001</v>
      </c>
      <c r="H83" s="1">
        <f>VLOOKUP(A83,'Base ADM'!$A$2:$H$366,8,FALSE)</f>
        <v>124.652265</v>
      </c>
      <c r="I83" s="1">
        <f>VLOOKUP(A83,'Base ADM'!$A$2:$I$366,9,FALSE)</f>
        <v>0</v>
      </c>
      <c r="J83" s="1">
        <f>VLOOKUP(A83,'Base ADM'!$A$2:$J$366,10,FALSE)</f>
        <v>4.5978219999999999</v>
      </c>
      <c r="K83" s="1">
        <f>VLOOKUP(A83,'Base ADM'!$A$2:$K$366,11,FALSE)</f>
        <v>0</v>
      </c>
      <c r="L83" s="95">
        <f t="shared" si="19"/>
        <v>11.01</v>
      </c>
      <c r="M83" s="5">
        <f t="shared" si="20"/>
        <v>96058.455199999997</v>
      </c>
      <c r="N83" s="5">
        <f t="shared" si="21"/>
        <v>1057603.5917519999</v>
      </c>
      <c r="O83" s="6">
        <f t="shared" si="22"/>
        <v>1.72</v>
      </c>
      <c r="P83" s="5">
        <f t="shared" si="23"/>
        <v>165220.54294399999</v>
      </c>
      <c r="Q83" s="5">
        <f t="shared" si="24"/>
        <v>104.39999999999999</v>
      </c>
      <c r="R83" s="5">
        <f t="shared" si="25"/>
        <v>6645.0599999999995</v>
      </c>
      <c r="S83" s="5">
        <f t="shared" si="26"/>
        <v>22321.57</v>
      </c>
      <c r="T83" s="5">
        <f t="shared" si="27"/>
        <v>1251790.7646959999</v>
      </c>
      <c r="U83" s="5">
        <f t="shared" si="28"/>
        <v>251857.66110214565</v>
      </c>
      <c r="V83" s="5">
        <f t="shared" si="29"/>
        <v>139173.85124326334</v>
      </c>
      <c r="W83" s="5">
        <f t="shared" si="30"/>
        <v>476745.45863875211</v>
      </c>
      <c r="X83" t="s">
        <v>1124</v>
      </c>
      <c r="Y83" s="5">
        <f t="shared" si="31"/>
        <v>0</v>
      </c>
      <c r="Z83" s="5">
        <f t="shared" si="32"/>
        <v>2119567.735680161</v>
      </c>
      <c r="AA83" s="5">
        <f t="shared" si="36"/>
        <v>0</v>
      </c>
      <c r="AB83" s="5">
        <f t="shared" si="33"/>
        <v>2119567.735680161</v>
      </c>
      <c r="AC83" s="5">
        <f t="shared" si="34"/>
        <v>108522.9047045801</v>
      </c>
      <c r="AD83">
        <f t="shared" si="37"/>
        <v>5.120048907979604E-2</v>
      </c>
      <c r="AE83" s="5">
        <f>VLOOKUP(A83,Summary_SFPR!$A$5:$E$361,5,FALSE)</f>
        <v>2119567.735680161</v>
      </c>
      <c r="AF83" s="5">
        <f t="shared" si="35"/>
        <v>108522.9047045801</v>
      </c>
      <c r="AG83" t="s">
        <v>809</v>
      </c>
    </row>
    <row r="84" spans="1:33">
      <c r="A84" t="s">
        <v>263</v>
      </c>
      <c r="B84" t="s">
        <v>264</v>
      </c>
      <c r="C84" t="s">
        <v>93</v>
      </c>
      <c r="D84" s="12" t="s">
        <v>1070</v>
      </c>
      <c r="E84" s="1">
        <f>VLOOKUP(A84,'Base ADM'!$A$2:$E$366,5,FALSE)</f>
        <v>216.50561300000001</v>
      </c>
      <c r="F84" s="1">
        <f>VLOOKUP(A84,'Base ADM'!$A$2:$F$366,6,FALSE)</f>
        <v>21.251573</v>
      </c>
      <c r="G84" s="1">
        <f>VLOOKUP(A84,'Base ADM'!$A$2:$G$366,7,FALSE)</f>
        <v>77.881494000000004</v>
      </c>
      <c r="H84" s="1">
        <f>VLOOKUP(A84,'Base ADM'!$A$2:$H$366,8,FALSE)</f>
        <v>117.372546</v>
      </c>
      <c r="I84" s="1">
        <f>VLOOKUP(A84,'Base ADM'!$A$2:$I$366,9,FALSE)</f>
        <v>0</v>
      </c>
      <c r="J84" s="1">
        <f>VLOOKUP(A84,'Base ADM'!$A$2:$J$366,10,FALSE)</f>
        <v>0</v>
      </c>
      <c r="K84" s="1">
        <f>VLOOKUP(A84,'Base ADM'!$A$2:$K$366,11,FALSE)</f>
        <v>0</v>
      </c>
      <c r="L84" s="95">
        <f t="shared" si="19"/>
        <v>9.14</v>
      </c>
      <c r="M84" s="5">
        <f t="shared" si="20"/>
        <v>96058.455199999997</v>
      </c>
      <c r="N84" s="5">
        <f t="shared" si="21"/>
        <v>877974.28052799997</v>
      </c>
      <c r="O84" s="6">
        <f t="shared" si="22"/>
        <v>1.44</v>
      </c>
      <c r="P84" s="5">
        <f t="shared" si="23"/>
        <v>138324.17548799998</v>
      </c>
      <c r="Q84" s="5">
        <f t="shared" si="24"/>
        <v>104.39999999999999</v>
      </c>
      <c r="R84" s="5">
        <f t="shared" si="25"/>
        <v>5522.7599999999993</v>
      </c>
      <c r="S84" s="5">
        <f t="shared" si="26"/>
        <v>18551.62</v>
      </c>
      <c r="T84" s="5">
        <f t="shared" si="27"/>
        <v>1040372.8360159999</v>
      </c>
      <c r="U84" s="5">
        <f t="shared" si="28"/>
        <v>211347.67576019521</v>
      </c>
      <c r="V84" s="5">
        <f t="shared" si="29"/>
        <v>116788.46638272174</v>
      </c>
      <c r="W84" s="5">
        <f t="shared" si="30"/>
        <v>400063.44921810343</v>
      </c>
      <c r="X84" t="s">
        <v>1124</v>
      </c>
      <c r="Y84" s="5">
        <f t="shared" si="31"/>
        <v>0</v>
      </c>
      <c r="Z84" s="5">
        <f t="shared" si="32"/>
        <v>1768572.4273770202</v>
      </c>
      <c r="AA84" s="5">
        <f t="shared" si="36"/>
        <v>0</v>
      </c>
      <c r="AB84" s="5">
        <f t="shared" si="33"/>
        <v>1768572.4273770202</v>
      </c>
      <c r="AC84" s="5">
        <f t="shared" si="34"/>
        <v>91067.564018852718</v>
      </c>
      <c r="AD84">
        <f t="shared" si="37"/>
        <v>5.1492131511919781E-2</v>
      </c>
      <c r="AE84" s="5">
        <f>VLOOKUP(A84,Summary_SFPR!$A$5:$E$361,5,FALSE)</f>
        <v>1768572.4273770202</v>
      </c>
      <c r="AF84" s="5">
        <f t="shared" si="35"/>
        <v>91067.564018852718</v>
      </c>
      <c r="AG84" t="s">
        <v>809</v>
      </c>
    </row>
    <row r="85" spans="1:33">
      <c r="A85" t="s">
        <v>265</v>
      </c>
      <c r="B85" t="s">
        <v>1877</v>
      </c>
      <c r="C85" t="s">
        <v>93</v>
      </c>
      <c r="D85" s="12" t="s">
        <v>1070</v>
      </c>
      <c r="E85" s="1">
        <f>VLOOKUP(A85,'Base ADM'!$A$2:$E$366,5,FALSE)</f>
        <v>198.09424899999999</v>
      </c>
      <c r="F85" s="1">
        <f>VLOOKUP(A85,'Base ADM'!$A$2:$F$366,6,FALSE)</f>
        <v>0</v>
      </c>
      <c r="G85" s="1">
        <f>VLOOKUP(A85,'Base ADM'!$A$2:$G$366,7,FALSE)</f>
        <v>0</v>
      </c>
      <c r="H85" s="1">
        <f>VLOOKUP(A85,'Base ADM'!$A$2:$H$366,8,FALSE)</f>
        <v>0</v>
      </c>
      <c r="I85" s="1">
        <f>VLOOKUP(A85,'Base ADM'!$A$2:$I$366,9,FALSE)</f>
        <v>198.09424899999999</v>
      </c>
      <c r="J85" s="1">
        <f>VLOOKUP(A85,'Base ADM'!$A$2:$J$366,10,FALSE)</f>
        <v>0</v>
      </c>
      <c r="K85" s="1">
        <f>VLOOKUP(A85,'Base ADM'!$A$2:$K$366,11,FALSE)</f>
        <v>0</v>
      </c>
      <c r="L85" s="95">
        <f t="shared" si="19"/>
        <v>7.34</v>
      </c>
      <c r="M85" s="5">
        <f t="shared" si="20"/>
        <v>96058.455199999997</v>
      </c>
      <c r="N85" s="5">
        <f t="shared" si="21"/>
        <v>705069.06116799999</v>
      </c>
      <c r="O85" s="6">
        <f t="shared" si="22"/>
        <v>1.32</v>
      </c>
      <c r="P85" s="5">
        <f t="shared" si="23"/>
        <v>126797.160864</v>
      </c>
      <c r="Q85" s="5">
        <f t="shared" si="24"/>
        <v>104.39999999999999</v>
      </c>
      <c r="R85" s="5">
        <f t="shared" si="25"/>
        <v>4520.5199999999995</v>
      </c>
      <c r="S85" s="5">
        <f t="shared" si="26"/>
        <v>15184.98</v>
      </c>
      <c r="T85" s="5">
        <f t="shared" si="27"/>
        <v>851571.72203199996</v>
      </c>
      <c r="U85" s="5">
        <f t="shared" si="28"/>
        <v>193374.93623138248</v>
      </c>
      <c r="V85" s="5">
        <f t="shared" si="29"/>
        <v>106856.92264221809</v>
      </c>
      <c r="W85" s="5">
        <f t="shared" si="30"/>
        <v>366042.55856040935</v>
      </c>
      <c r="X85" t="s">
        <v>1124</v>
      </c>
      <c r="Y85" s="5">
        <f t="shared" si="31"/>
        <v>0</v>
      </c>
      <c r="Z85" s="5">
        <f t="shared" si="32"/>
        <v>1517846.13946601</v>
      </c>
      <c r="AA85" s="5">
        <f t="shared" si="36"/>
        <v>0</v>
      </c>
      <c r="AB85" s="5">
        <f t="shared" si="33"/>
        <v>1517846.13946601</v>
      </c>
      <c r="AC85" s="5">
        <f t="shared" si="34"/>
        <v>83323.29334378065</v>
      </c>
      <c r="AD85">
        <f t="shared" si="37"/>
        <v>5.4895744158294214E-2</v>
      </c>
      <c r="AE85" s="5">
        <f>VLOOKUP(A85,Summary_SFPR!$A$5:$E$361,5,FALSE)</f>
        <v>1517846.13946601</v>
      </c>
      <c r="AF85" s="5">
        <f t="shared" si="35"/>
        <v>83323.29334378065</v>
      </c>
      <c r="AG85" t="s">
        <v>809</v>
      </c>
    </row>
    <row r="86" spans="1:33">
      <c r="A86" t="s">
        <v>267</v>
      </c>
      <c r="B86" t="s">
        <v>1878</v>
      </c>
      <c r="C86" t="s">
        <v>72</v>
      </c>
      <c r="D86" s="12" t="s">
        <v>1070</v>
      </c>
      <c r="E86" s="1">
        <f>VLOOKUP(A86,'Base ADM'!$A$2:$E$366,5,FALSE)</f>
        <v>87.466116999999997</v>
      </c>
      <c r="F86" s="1">
        <f>VLOOKUP(A86,'Base ADM'!$A$2:$F$366,6,FALSE)</f>
        <v>0</v>
      </c>
      <c r="G86" s="1">
        <f>VLOOKUP(A86,'Base ADM'!$A$2:$G$366,7,FALSE)</f>
        <v>0</v>
      </c>
      <c r="H86" s="1">
        <f>VLOOKUP(A86,'Base ADM'!$A$2:$H$366,8,FALSE)</f>
        <v>0</v>
      </c>
      <c r="I86" s="1">
        <f>VLOOKUP(A86,'Base ADM'!$A$2:$I$366,9,FALSE)</f>
        <v>59.293861</v>
      </c>
      <c r="J86" s="1">
        <f>VLOOKUP(A86,'Base ADM'!$A$2:$J$366,10,FALSE)</f>
        <v>28.172256000000001</v>
      </c>
      <c r="K86" s="1">
        <f>VLOOKUP(A86,'Base ADM'!$A$2:$K$366,11,FALSE)</f>
        <v>0</v>
      </c>
      <c r="L86" s="95">
        <f t="shared" si="19"/>
        <v>3.76</v>
      </c>
      <c r="M86" s="5">
        <f t="shared" si="20"/>
        <v>96058.455199999997</v>
      </c>
      <c r="N86" s="5">
        <f t="shared" si="21"/>
        <v>361179.79155199998</v>
      </c>
      <c r="O86" s="6">
        <f t="shared" si="22"/>
        <v>0.57999999999999996</v>
      </c>
      <c r="P86" s="5">
        <f t="shared" si="23"/>
        <v>55713.904015999993</v>
      </c>
      <c r="Q86" s="5">
        <f t="shared" si="24"/>
        <v>104.39999999999999</v>
      </c>
      <c r="R86" s="5">
        <f t="shared" si="25"/>
        <v>2265.4799999999996</v>
      </c>
      <c r="S86" s="5">
        <f t="shared" si="26"/>
        <v>7610.02</v>
      </c>
      <c r="T86" s="5">
        <f t="shared" si="27"/>
        <v>426769.19556799997</v>
      </c>
      <c r="U86" s="5">
        <f t="shared" si="28"/>
        <v>85382.361591333422</v>
      </c>
      <c r="V86" s="5">
        <f t="shared" si="29"/>
        <v>47181.380303898666</v>
      </c>
      <c r="W86" s="5">
        <f t="shared" si="30"/>
        <v>161621.65946586424</v>
      </c>
      <c r="X86" t="s">
        <v>1124</v>
      </c>
      <c r="Y86" s="5">
        <f t="shared" si="31"/>
        <v>0</v>
      </c>
      <c r="Z86" s="5">
        <f t="shared" si="32"/>
        <v>720954.59692909638</v>
      </c>
      <c r="AA86" s="5">
        <f t="shared" si="36"/>
        <v>0</v>
      </c>
      <c r="AB86" s="5">
        <f t="shared" si="33"/>
        <v>720954.59692909638</v>
      </c>
      <c r="AC86" s="5">
        <f t="shared" si="34"/>
        <v>36790.391246706204</v>
      </c>
      <c r="AD86">
        <f t="shared" si="37"/>
        <v>5.1030108419330075E-2</v>
      </c>
      <c r="AE86" s="5">
        <f>VLOOKUP(A86,Summary_SFPR!$A$5:$E$361,5,FALSE)</f>
        <v>720954.59692909638</v>
      </c>
      <c r="AF86" s="5">
        <f t="shared" si="35"/>
        <v>36790.391246706204</v>
      </c>
      <c r="AG86" t="s">
        <v>809</v>
      </c>
    </row>
    <row r="87" spans="1:33">
      <c r="A87" t="s">
        <v>269</v>
      </c>
      <c r="B87" t="s">
        <v>1879</v>
      </c>
      <c r="C87" t="s">
        <v>80</v>
      </c>
      <c r="D87" s="12" t="s">
        <v>1070</v>
      </c>
      <c r="E87" s="1">
        <f>VLOOKUP(A87,'Base ADM'!$A$2:$E$366,5,FALSE)</f>
        <v>381.35133300000001</v>
      </c>
      <c r="F87" s="1">
        <f>VLOOKUP(A87,'Base ADM'!$A$2:$F$366,6,FALSE)</f>
        <v>27.30142</v>
      </c>
      <c r="G87" s="1">
        <f>VLOOKUP(A87,'Base ADM'!$A$2:$G$366,7,FALSE)</f>
        <v>107.890676</v>
      </c>
      <c r="H87" s="1">
        <f>VLOOKUP(A87,'Base ADM'!$A$2:$H$366,8,FALSE)</f>
        <v>219.83027200000001</v>
      </c>
      <c r="I87" s="1">
        <f>VLOOKUP(A87,'Base ADM'!$A$2:$I$366,9,FALSE)</f>
        <v>26.328965</v>
      </c>
      <c r="J87" s="1">
        <f>VLOOKUP(A87,'Base ADM'!$A$2:$J$366,10,FALSE)</f>
        <v>0</v>
      </c>
      <c r="K87" s="1">
        <f>VLOOKUP(A87,'Base ADM'!$A$2:$K$366,11,FALSE)</f>
        <v>0</v>
      </c>
      <c r="L87" s="95">
        <f t="shared" si="19"/>
        <v>15.82</v>
      </c>
      <c r="M87" s="5">
        <f t="shared" si="20"/>
        <v>96058.455199999997</v>
      </c>
      <c r="N87" s="5">
        <f t="shared" si="21"/>
        <v>1519644.7612640001</v>
      </c>
      <c r="O87" s="6">
        <f t="shared" si="22"/>
        <v>2.54</v>
      </c>
      <c r="P87" s="5">
        <f t="shared" si="23"/>
        <v>243988.47620800001</v>
      </c>
      <c r="Q87" s="5">
        <f t="shared" si="24"/>
        <v>104.39999999999999</v>
      </c>
      <c r="R87" s="5">
        <f t="shared" si="25"/>
        <v>9583.92</v>
      </c>
      <c r="S87" s="5">
        <f t="shared" si="26"/>
        <v>32193.56</v>
      </c>
      <c r="T87" s="5">
        <f t="shared" si="27"/>
        <v>1805410.717472</v>
      </c>
      <c r="U87" s="5">
        <f t="shared" si="28"/>
        <v>372266.1817437603</v>
      </c>
      <c r="V87" s="5">
        <f t="shared" si="29"/>
        <v>205710.31261936211</v>
      </c>
      <c r="W87" s="5">
        <f t="shared" si="30"/>
        <v>704668.70364188449</v>
      </c>
      <c r="X87" t="s">
        <v>1124</v>
      </c>
      <c r="Y87" s="5">
        <f t="shared" si="31"/>
        <v>0</v>
      </c>
      <c r="Z87" s="5">
        <f t="shared" si="32"/>
        <v>3088055.9154770067</v>
      </c>
      <c r="AA87" s="5">
        <f t="shared" si="36"/>
        <v>0</v>
      </c>
      <c r="AB87" s="5">
        <f t="shared" si="33"/>
        <v>3088055.9154770067</v>
      </c>
      <c r="AC87" s="5">
        <f t="shared" si="34"/>
        <v>160405.71166001281</v>
      </c>
      <c r="AD87">
        <f t="shared" si="37"/>
        <v>5.1943914245877638E-2</v>
      </c>
      <c r="AE87" s="5">
        <f>VLOOKUP(A87,Summary_SFPR!$A$5:$E$361,5,FALSE)</f>
        <v>3088055.9154770067</v>
      </c>
      <c r="AF87" s="5">
        <f t="shared" si="35"/>
        <v>160405.71166001281</v>
      </c>
      <c r="AG87" t="s">
        <v>809</v>
      </c>
    </row>
    <row r="88" spans="1:33">
      <c r="A88" t="s">
        <v>271</v>
      </c>
      <c r="B88" t="s">
        <v>272</v>
      </c>
      <c r="C88" t="s">
        <v>93</v>
      </c>
      <c r="D88" s="12" t="s">
        <v>1070</v>
      </c>
      <c r="E88" s="1">
        <f>VLOOKUP(A88,'Base ADM'!$A$2:$E$366,5,FALSE)</f>
        <v>563.41800799999999</v>
      </c>
      <c r="F88" s="1">
        <f>VLOOKUP(A88,'Base ADM'!$A$2:$F$366,6,FALSE)</f>
        <v>61.847451</v>
      </c>
      <c r="G88" s="1">
        <f>VLOOKUP(A88,'Base ADM'!$A$2:$G$366,7,FALSE)</f>
        <v>181.83048400000001</v>
      </c>
      <c r="H88" s="1">
        <f>VLOOKUP(A88,'Base ADM'!$A$2:$H$366,8,FALSE)</f>
        <v>319.740073</v>
      </c>
      <c r="I88" s="1">
        <f>VLOOKUP(A88,'Base ADM'!$A$2:$I$366,9,FALSE)</f>
        <v>0</v>
      </c>
      <c r="J88" s="1">
        <f>VLOOKUP(A88,'Base ADM'!$A$2:$J$366,10,FALSE)</f>
        <v>0</v>
      </c>
      <c r="K88" s="1">
        <f>VLOOKUP(A88,'Base ADM'!$A$2:$K$366,11,FALSE)</f>
        <v>0</v>
      </c>
      <c r="L88" s="95">
        <f t="shared" si="19"/>
        <v>23.79</v>
      </c>
      <c r="M88" s="5">
        <f t="shared" si="20"/>
        <v>96058.455199999997</v>
      </c>
      <c r="N88" s="5">
        <f t="shared" si="21"/>
        <v>2285230.6492079999</v>
      </c>
      <c r="O88" s="6">
        <f t="shared" si="22"/>
        <v>3.76</v>
      </c>
      <c r="P88" s="5">
        <f t="shared" si="23"/>
        <v>361179.79155199998</v>
      </c>
      <c r="Q88" s="5">
        <f t="shared" si="24"/>
        <v>104.39999999999999</v>
      </c>
      <c r="R88" s="5">
        <f t="shared" si="25"/>
        <v>14381.099999999997</v>
      </c>
      <c r="S88" s="5">
        <f t="shared" si="26"/>
        <v>48307.87</v>
      </c>
      <c r="T88" s="5">
        <f t="shared" si="27"/>
        <v>2709099.4107599999</v>
      </c>
      <c r="U88" s="5">
        <f t="shared" si="28"/>
        <v>549995.37805164931</v>
      </c>
      <c r="V88" s="5">
        <f t="shared" si="29"/>
        <v>303921.56662805803</v>
      </c>
      <c r="W88" s="5">
        <f t="shared" si="30"/>
        <v>1041095.1869043367</v>
      </c>
      <c r="X88" t="s">
        <v>1124</v>
      </c>
      <c r="Y88" s="5">
        <f t="shared" si="31"/>
        <v>0</v>
      </c>
      <c r="Z88" s="5">
        <f t="shared" si="32"/>
        <v>4604111.542344044</v>
      </c>
      <c r="AA88" s="5">
        <f t="shared" si="36"/>
        <v>0</v>
      </c>
      <c r="AB88" s="5">
        <f t="shared" si="33"/>
        <v>4604111.542344044</v>
      </c>
      <c r="AC88" s="5">
        <f t="shared" si="34"/>
        <v>236987.41479240294</v>
      </c>
      <c r="AD88">
        <f t="shared" si="37"/>
        <v>5.1472995954339539E-2</v>
      </c>
      <c r="AE88" s="5">
        <f>VLOOKUP(A88,Summary_SFPR!$A$5:$E$361,5,FALSE)</f>
        <v>4604111.542344044</v>
      </c>
      <c r="AF88" s="5">
        <f t="shared" si="35"/>
        <v>236987.41479240294</v>
      </c>
      <c r="AG88" t="s">
        <v>809</v>
      </c>
    </row>
    <row r="89" spans="1:33">
      <c r="A89" t="s">
        <v>273</v>
      </c>
      <c r="B89" t="s">
        <v>274</v>
      </c>
      <c r="C89" t="s">
        <v>68</v>
      </c>
      <c r="D89" s="12" t="s">
        <v>1070</v>
      </c>
      <c r="E89" s="1">
        <f>VLOOKUP(A89,'Base ADM'!$A$2:$E$366,5,FALSE)</f>
        <v>46.078729000000003</v>
      </c>
      <c r="F89" s="1">
        <f>VLOOKUP(A89,'Base ADM'!$A$2:$F$366,6,FALSE)</f>
        <v>0</v>
      </c>
      <c r="G89" s="1">
        <f>VLOOKUP(A89,'Base ADM'!$A$2:$G$366,7,FALSE)</f>
        <v>0</v>
      </c>
      <c r="H89" s="1">
        <f>VLOOKUP(A89,'Base ADM'!$A$2:$H$366,8,FALSE)</f>
        <v>0</v>
      </c>
      <c r="I89" s="1">
        <f>VLOOKUP(A89,'Base ADM'!$A$2:$I$366,9,FALSE)</f>
        <v>46.078729000000003</v>
      </c>
      <c r="J89" s="1">
        <f>VLOOKUP(A89,'Base ADM'!$A$2:$J$366,10,FALSE)</f>
        <v>0</v>
      </c>
      <c r="K89" s="1">
        <f>VLOOKUP(A89,'Base ADM'!$A$2:$K$366,11,FALSE)</f>
        <v>0</v>
      </c>
      <c r="L89" s="95">
        <f t="shared" si="19"/>
        <v>1.71</v>
      </c>
      <c r="M89" s="5">
        <f t="shared" si="20"/>
        <v>96058.455199999997</v>
      </c>
      <c r="N89" s="5">
        <f t="shared" si="21"/>
        <v>164259.958392</v>
      </c>
      <c r="O89" s="6">
        <f t="shared" si="22"/>
        <v>0.31</v>
      </c>
      <c r="P89" s="5">
        <f t="shared" si="23"/>
        <v>29778.121111999997</v>
      </c>
      <c r="Q89" s="5">
        <f t="shared" si="24"/>
        <v>104.39999999999999</v>
      </c>
      <c r="R89" s="5">
        <f t="shared" si="25"/>
        <v>1054.4399999999998</v>
      </c>
      <c r="S89" s="5">
        <f t="shared" si="26"/>
        <v>3541.99</v>
      </c>
      <c r="T89" s="5">
        <f t="shared" si="27"/>
        <v>198634.50950399999</v>
      </c>
      <c r="U89" s="5">
        <f t="shared" si="28"/>
        <v>44980.969043670499</v>
      </c>
      <c r="V89" s="5">
        <f t="shared" si="29"/>
        <v>24856.002660656406</v>
      </c>
      <c r="W89" s="5">
        <f t="shared" si="30"/>
        <v>85145.207109832525</v>
      </c>
      <c r="X89" t="s">
        <v>1124</v>
      </c>
      <c r="Y89" s="5">
        <f t="shared" si="31"/>
        <v>0</v>
      </c>
      <c r="Z89" s="5">
        <f t="shared" si="32"/>
        <v>353616.68831815943</v>
      </c>
      <c r="AA89" s="5">
        <f t="shared" si="36"/>
        <v>0</v>
      </c>
      <c r="AB89" s="5">
        <f t="shared" si="33"/>
        <v>353616.68831815943</v>
      </c>
      <c r="AC89" s="5">
        <f t="shared" si="34"/>
        <v>19381.842091617575</v>
      </c>
      <c r="AD89">
        <f t="shared" si="37"/>
        <v>5.4810315044235572E-2</v>
      </c>
      <c r="AE89" s="5">
        <f>VLOOKUP(A89,Summary_SFPR!$A$5:$E$361,5,FALSE)</f>
        <v>353616.68831815943</v>
      </c>
      <c r="AF89" s="5">
        <f t="shared" si="35"/>
        <v>19381.842091617575</v>
      </c>
      <c r="AG89" t="s">
        <v>809</v>
      </c>
    </row>
    <row r="90" spans="1:33">
      <c r="A90" t="s">
        <v>276</v>
      </c>
      <c r="B90" t="s">
        <v>1880</v>
      </c>
      <c r="C90" t="s">
        <v>278</v>
      </c>
      <c r="D90" s="12" t="s">
        <v>1070</v>
      </c>
      <c r="E90" s="1">
        <f>VLOOKUP(A90,'Base ADM'!$A$2:$E$366,5,FALSE)</f>
        <v>154.20589699999999</v>
      </c>
      <c r="F90" s="1">
        <f>VLOOKUP(A90,'Base ADM'!$A$2:$F$366,6,FALSE)</f>
        <v>0</v>
      </c>
      <c r="G90" s="1">
        <f>VLOOKUP(A90,'Base ADM'!$A$2:$G$366,7,FALSE)</f>
        <v>0</v>
      </c>
      <c r="H90" s="1">
        <f>VLOOKUP(A90,'Base ADM'!$A$2:$H$366,8,FALSE)</f>
        <v>0</v>
      </c>
      <c r="I90" s="1">
        <f>VLOOKUP(A90,'Base ADM'!$A$2:$I$366,9,FALSE)</f>
        <v>154.20589699999999</v>
      </c>
      <c r="J90" s="1">
        <f>VLOOKUP(A90,'Base ADM'!$A$2:$J$366,10,FALSE)</f>
        <v>0</v>
      </c>
      <c r="K90" s="1">
        <f>VLOOKUP(A90,'Base ADM'!$A$2:$K$366,11,FALSE)</f>
        <v>4.1022730000000003</v>
      </c>
      <c r="L90" s="95">
        <f t="shared" si="19"/>
        <v>5.71</v>
      </c>
      <c r="M90" s="5">
        <f t="shared" si="20"/>
        <v>96058.455199999997</v>
      </c>
      <c r="N90" s="5">
        <f t="shared" si="21"/>
        <v>548493.77919199993</v>
      </c>
      <c r="O90" s="6">
        <f t="shared" si="22"/>
        <v>1.03</v>
      </c>
      <c r="P90" s="5">
        <f t="shared" si="23"/>
        <v>98940.208855999997</v>
      </c>
      <c r="Q90" s="5">
        <f t="shared" si="24"/>
        <v>104.39999999999999</v>
      </c>
      <c r="R90" s="5">
        <f t="shared" si="25"/>
        <v>3518.2799999999997</v>
      </c>
      <c r="S90" s="5">
        <f t="shared" si="26"/>
        <v>11818.33</v>
      </c>
      <c r="T90" s="5">
        <f t="shared" si="27"/>
        <v>662770.5980479999</v>
      </c>
      <c r="U90" s="5">
        <f t="shared" si="28"/>
        <v>150532.16158172334</v>
      </c>
      <c r="V90" s="5">
        <f t="shared" si="29"/>
        <v>83182.46334704473</v>
      </c>
      <c r="W90" s="5">
        <f t="shared" si="30"/>
        <v>284944.77435830538</v>
      </c>
      <c r="X90" t="s">
        <v>1124</v>
      </c>
      <c r="Y90" s="5">
        <f t="shared" si="31"/>
        <v>0</v>
      </c>
      <c r="Z90" s="5">
        <f t="shared" si="32"/>
        <v>1181429.9973350735</v>
      </c>
      <c r="AA90" s="5">
        <f t="shared" si="36"/>
        <v>6285.8145813421716</v>
      </c>
      <c r="AB90" s="5">
        <f t="shared" si="33"/>
        <v>1187715.8119164158</v>
      </c>
      <c r="AC90" s="5">
        <f t="shared" si="34"/>
        <v>64862.777470494984</v>
      </c>
      <c r="AD90">
        <f t="shared" si="37"/>
        <v>5.4611361421413519E-2</v>
      </c>
      <c r="AE90" s="5">
        <f>VLOOKUP(A90,Summary_SFPR!$A$5:$E$361,5,FALSE)</f>
        <v>1187715.8119164158</v>
      </c>
      <c r="AF90" s="5">
        <f t="shared" si="35"/>
        <v>64862.777470494984</v>
      </c>
      <c r="AG90" t="s">
        <v>809</v>
      </c>
    </row>
    <row r="91" spans="1:33">
      <c r="A91" t="s">
        <v>279</v>
      </c>
      <c r="B91" t="s">
        <v>1881</v>
      </c>
      <c r="C91" t="s">
        <v>80</v>
      </c>
      <c r="D91" s="12" t="s">
        <v>1070</v>
      </c>
      <c r="E91" s="1">
        <f>VLOOKUP(A91,'Base ADM'!$A$2:$E$366,5,FALSE)</f>
        <v>196.100188</v>
      </c>
      <c r="F91" s="1">
        <f>VLOOKUP(A91,'Base ADM'!$A$2:$F$366,6,FALSE)</f>
        <v>19.301687000000001</v>
      </c>
      <c r="G91" s="1">
        <f>VLOOKUP(A91,'Base ADM'!$A$2:$G$366,7,FALSE)</f>
        <v>62.065893000000003</v>
      </c>
      <c r="H91" s="1">
        <f>VLOOKUP(A91,'Base ADM'!$A$2:$H$366,8,FALSE)</f>
        <v>114.732608</v>
      </c>
      <c r="I91" s="1">
        <f>VLOOKUP(A91,'Base ADM'!$A$2:$I$366,9,FALSE)</f>
        <v>0</v>
      </c>
      <c r="J91" s="1">
        <f>VLOOKUP(A91,'Base ADM'!$A$2:$J$366,10,FALSE)</f>
        <v>0</v>
      </c>
      <c r="K91" s="1">
        <f>VLOOKUP(A91,'Base ADM'!$A$2:$K$366,11,FALSE)</f>
        <v>0</v>
      </c>
      <c r="L91" s="95">
        <f t="shared" si="19"/>
        <v>8.25</v>
      </c>
      <c r="M91" s="5">
        <f t="shared" si="20"/>
        <v>96058.455199999997</v>
      </c>
      <c r="N91" s="5">
        <f t="shared" si="21"/>
        <v>792482.25540000002</v>
      </c>
      <c r="O91" s="6">
        <f t="shared" si="22"/>
        <v>1.31</v>
      </c>
      <c r="P91" s="5">
        <f t="shared" si="23"/>
        <v>125836.576312</v>
      </c>
      <c r="Q91" s="5">
        <f t="shared" si="24"/>
        <v>104.39999999999999</v>
      </c>
      <c r="R91" s="5">
        <f t="shared" si="25"/>
        <v>4990.32</v>
      </c>
      <c r="S91" s="5">
        <f t="shared" si="26"/>
        <v>16763.09</v>
      </c>
      <c r="T91" s="5">
        <f t="shared" si="27"/>
        <v>940072.24171199999</v>
      </c>
      <c r="U91" s="5">
        <f t="shared" si="28"/>
        <v>191428.38088884708</v>
      </c>
      <c r="V91" s="5">
        <f t="shared" si="29"/>
        <v>105781.27696801753</v>
      </c>
      <c r="W91" s="5">
        <f t="shared" si="30"/>
        <v>362357.89232678479</v>
      </c>
      <c r="X91" t="s">
        <v>1124</v>
      </c>
      <c r="Y91" s="5">
        <f t="shared" si="31"/>
        <v>0</v>
      </c>
      <c r="Z91" s="5">
        <f t="shared" si="32"/>
        <v>1599639.7918956494</v>
      </c>
      <c r="AA91" s="5">
        <f t="shared" si="36"/>
        <v>0</v>
      </c>
      <c r="AB91" s="5">
        <f t="shared" si="33"/>
        <v>1599639.7918956494</v>
      </c>
      <c r="AC91" s="5">
        <f t="shared" si="34"/>
        <v>82484.542443705854</v>
      </c>
      <c r="AD91">
        <f t="shared" si="37"/>
        <v>5.156444773479768E-2</v>
      </c>
      <c r="AE91" s="5">
        <f>VLOOKUP(A91,Summary_SFPR!$A$5:$E$361,5,FALSE)</f>
        <v>1599639.7918956494</v>
      </c>
      <c r="AF91" s="5">
        <f t="shared" si="35"/>
        <v>82484.542443705854</v>
      </c>
      <c r="AG91" t="s">
        <v>809</v>
      </c>
    </row>
    <row r="92" spans="1:33">
      <c r="A92" t="s">
        <v>282</v>
      </c>
      <c r="B92" t="s">
        <v>1882</v>
      </c>
      <c r="C92" t="s">
        <v>93</v>
      </c>
      <c r="D92" s="12" t="s">
        <v>1070</v>
      </c>
      <c r="E92" s="1">
        <f>VLOOKUP(A92,'Base ADM'!$A$2:$E$366,5,FALSE)</f>
        <v>431.26380999999998</v>
      </c>
      <c r="F92" s="1">
        <f>VLOOKUP(A92,'Base ADM'!$A$2:$F$366,6,FALSE)</f>
        <v>0</v>
      </c>
      <c r="G92" s="1">
        <f>VLOOKUP(A92,'Base ADM'!$A$2:$G$366,7,FALSE)</f>
        <v>0</v>
      </c>
      <c r="H92" s="1">
        <f>VLOOKUP(A92,'Base ADM'!$A$2:$H$366,8,FALSE)</f>
        <v>410.745769</v>
      </c>
      <c r="I92" s="1">
        <f>VLOOKUP(A92,'Base ADM'!$A$2:$I$366,9,FALSE)</f>
        <v>0</v>
      </c>
      <c r="J92" s="1">
        <f>VLOOKUP(A92,'Base ADM'!$A$2:$J$366,10,FALSE)</f>
        <v>20.518041</v>
      </c>
      <c r="K92" s="1">
        <f>VLOOKUP(A92,'Base ADM'!$A$2:$K$366,11,FALSE)</f>
        <v>0</v>
      </c>
      <c r="L92" s="95">
        <f t="shared" si="19"/>
        <v>17.57</v>
      </c>
      <c r="M92" s="5">
        <f t="shared" si="20"/>
        <v>96058.455199999997</v>
      </c>
      <c r="N92" s="5">
        <f t="shared" si="21"/>
        <v>1687747.0578639999</v>
      </c>
      <c r="O92" s="6">
        <f t="shared" si="22"/>
        <v>2.88</v>
      </c>
      <c r="P92" s="5">
        <f t="shared" si="23"/>
        <v>276648.35097599996</v>
      </c>
      <c r="Q92" s="5">
        <f t="shared" si="24"/>
        <v>104.39999999999999</v>
      </c>
      <c r="R92" s="5">
        <f t="shared" si="25"/>
        <v>10674.899999999998</v>
      </c>
      <c r="S92" s="5">
        <f t="shared" si="26"/>
        <v>35858.29</v>
      </c>
      <c r="T92" s="5">
        <f t="shared" si="27"/>
        <v>2010928.5988399996</v>
      </c>
      <c r="U92" s="5">
        <f t="shared" si="28"/>
        <v>420989.56521273393</v>
      </c>
      <c r="V92" s="5">
        <f t="shared" si="29"/>
        <v>232634.33348616923</v>
      </c>
      <c r="W92" s="5">
        <f t="shared" si="30"/>
        <v>796897.98782048572</v>
      </c>
      <c r="X92" t="s">
        <v>1124</v>
      </c>
      <c r="Y92" s="5">
        <f t="shared" si="31"/>
        <v>0</v>
      </c>
      <c r="Z92" s="5">
        <f t="shared" si="32"/>
        <v>3461450.4853593884</v>
      </c>
      <c r="AA92" s="5">
        <f t="shared" si="36"/>
        <v>0</v>
      </c>
      <c r="AB92" s="5">
        <f t="shared" si="33"/>
        <v>3461450.4853593884</v>
      </c>
      <c r="AC92" s="5">
        <f t="shared" si="34"/>
        <v>181400.12206607009</v>
      </c>
      <c r="AD92">
        <f t="shared" si="37"/>
        <v>5.240581161952864E-2</v>
      </c>
      <c r="AE92" s="5">
        <f>VLOOKUP(A92,Summary_SFPR!$A$5:$E$361,5,FALSE)</f>
        <v>3461450.4853593884</v>
      </c>
      <c r="AF92" s="5">
        <f t="shared" si="35"/>
        <v>181400.12206607009</v>
      </c>
      <c r="AG92" t="s">
        <v>809</v>
      </c>
    </row>
    <row r="93" spans="1:33">
      <c r="A93" t="s">
        <v>284</v>
      </c>
      <c r="B93" t="s">
        <v>285</v>
      </c>
      <c r="C93" t="s">
        <v>230</v>
      </c>
      <c r="D93" s="12" t="s">
        <v>1070</v>
      </c>
      <c r="E93" s="1">
        <f>VLOOKUP(A93,'Base ADM'!$A$2:$E$366,5,FALSE)</f>
        <v>371.43168900000001</v>
      </c>
      <c r="F93" s="1">
        <f>VLOOKUP(A93,'Base ADM'!$A$2:$F$366,6,FALSE)</f>
        <v>40.135593</v>
      </c>
      <c r="G93" s="1">
        <f>VLOOKUP(A93,'Base ADM'!$A$2:$G$366,7,FALSE)</f>
        <v>131.143553</v>
      </c>
      <c r="H93" s="1">
        <f>VLOOKUP(A93,'Base ADM'!$A$2:$H$366,8,FALSE)</f>
        <v>200.15254300000001</v>
      </c>
      <c r="I93" s="1">
        <f>VLOOKUP(A93,'Base ADM'!$A$2:$I$366,9,FALSE)</f>
        <v>0</v>
      </c>
      <c r="J93" s="1">
        <f>VLOOKUP(A93,'Base ADM'!$A$2:$J$366,10,FALSE)</f>
        <v>0</v>
      </c>
      <c r="K93" s="1">
        <f>VLOOKUP(A93,'Base ADM'!$A$2:$K$366,11,FALSE)</f>
        <v>0</v>
      </c>
      <c r="L93" s="95">
        <f t="shared" si="19"/>
        <v>15.71</v>
      </c>
      <c r="M93" s="5">
        <f t="shared" si="20"/>
        <v>96058.455199999997</v>
      </c>
      <c r="N93" s="5">
        <f t="shared" si="21"/>
        <v>1509078.3311920001</v>
      </c>
      <c r="O93" s="6">
        <f t="shared" si="22"/>
        <v>2.48</v>
      </c>
      <c r="P93" s="5">
        <f t="shared" si="23"/>
        <v>238224.96889599998</v>
      </c>
      <c r="Q93" s="5">
        <f t="shared" si="24"/>
        <v>104.39999999999999</v>
      </c>
      <c r="R93" s="5">
        <f t="shared" si="25"/>
        <v>9495.18</v>
      </c>
      <c r="S93" s="5">
        <f t="shared" si="26"/>
        <v>31895.47</v>
      </c>
      <c r="T93" s="5">
        <f t="shared" si="27"/>
        <v>1788693.9500879999</v>
      </c>
      <c r="U93" s="5">
        <f t="shared" si="28"/>
        <v>362582.85910506011</v>
      </c>
      <c r="V93" s="5">
        <f t="shared" si="29"/>
        <v>200359.4120409897</v>
      </c>
      <c r="W93" s="5">
        <f t="shared" si="30"/>
        <v>686338.9848938738</v>
      </c>
      <c r="X93" t="s">
        <v>1124</v>
      </c>
      <c r="Y93" s="5">
        <f t="shared" si="31"/>
        <v>0</v>
      </c>
      <c r="Z93" s="5">
        <f t="shared" si="32"/>
        <v>3037975.2061279234</v>
      </c>
      <c r="AA93" s="5">
        <f t="shared" si="36"/>
        <v>0</v>
      </c>
      <c r="AB93" s="5">
        <f t="shared" si="33"/>
        <v>3037975.2061279234</v>
      </c>
      <c r="AC93" s="5">
        <f t="shared" si="34"/>
        <v>156233.2664171533</v>
      </c>
      <c r="AD93">
        <f t="shared" si="37"/>
        <v>5.1426774682694562E-2</v>
      </c>
      <c r="AE93" s="5">
        <f>VLOOKUP(A93,Summary_SFPR!$A$5:$E$361,5,FALSE)</f>
        <v>3037975.2061279234</v>
      </c>
      <c r="AF93" s="5">
        <f t="shared" si="35"/>
        <v>156233.2664171533</v>
      </c>
      <c r="AG93" t="s">
        <v>809</v>
      </c>
    </row>
    <row r="94" spans="1:33">
      <c r="A94" t="s">
        <v>286</v>
      </c>
      <c r="B94" t="s">
        <v>1883</v>
      </c>
      <c r="C94" t="s">
        <v>72</v>
      </c>
      <c r="D94" s="12" t="s">
        <v>1070</v>
      </c>
      <c r="E94" s="1">
        <f>VLOOKUP(A94,'Base ADM'!$A$2:$E$366,5,FALSE)</f>
        <v>321.64285699999999</v>
      </c>
      <c r="F94" s="1">
        <f>VLOOKUP(A94,'Base ADM'!$A$2:$F$366,6,FALSE)</f>
        <v>0</v>
      </c>
      <c r="G94" s="1">
        <f>VLOOKUP(A94,'Base ADM'!$A$2:$G$366,7,FALSE)</f>
        <v>0</v>
      </c>
      <c r="H94" s="1">
        <f>VLOOKUP(A94,'Base ADM'!$A$2:$H$366,8,FALSE)</f>
        <v>0</v>
      </c>
      <c r="I94" s="1">
        <f>VLOOKUP(A94,'Base ADM'!$A$2:$I$366,9,FALSE)</f>
        <v>321.64285699999999</v>
      </c>
      <c r="J94" s="1">
        <f>VLOOKUP(A94,'Base ADM'!$A$2:$J$366,10,FALSE)</f>
        <v>0</v>
      </c>
      <c r="K94" s="1">
        <f>VLOOKUP(A94,'Base ADM'!$A$2:$K$366,11,FALSE)</f>
        <v>0</v>
      </c>
      <c r="L94" s="95">
        <f t="shared" si="19"/>
        <v>11.91</v>
      </c>
      <c r="M94" s="5">
        <f t="shared" si="20"/>
        <v>96058.455199999997</v>
      </c>
      <c r="N94" s="5">
        <f t="shared" si="21"/>
        <v>1144056.2014319999</v>
      </c>
      <c r="O94" s="6">
        <f t="shared" si="22"/>
        <v>2.14</v>
      </c>
      <c r="P94" s="5">
        <f t="shared" si="23"/>
        <v>205565.094128</v>
      </c>
      <c r="Q94" s="5">
        <f t="shared" si="24"/>
        <v>104.39999999999999</v>
      </c>
      <c r="R94" s="5">
        <f t="shared" si="25"/>
        <v>7334.0999999999995</v>
      </c>
      <c r="S94" s="5">
        <f t="shared" si="26"/>
        <v>24636.14</v>
      </c>
      <c r="T94" s="5">
        <f t="shared" si="27"/>
        <v>1381591.53556</v>
      </c>
      <c r="U94" s="5">
        <f t="shared" si="28"/>
        <v>313980.17497042369</v>
      </c>
      <c r="V94" s="5">
        <f t="shared" si="29"/>
        <v>173502.08833609812</v>
      </c>
      <c r="W94" s="5">
        <f t="shared" si="30"/>
        <v>594338.17444624496</v>
      </c>
      <c r="X94" t="s">
        <v>1124</v>
      </c>
      <c r="Y94" s="5">
        <f t="shared" si="31"/>
        <v>0</v>
      </c>
      <c r="Z94" s="5">
        <f t="shared" si="32"/>
        <v>2463411.9733127663</v>
      </c>
      <c r="AA94" s="5">
        <f t="shared" si="36"/>
        <v>0</v>
      </c>
      <c r="AB94" s="5">
        <f t="shared" si="33"/>
        <v>2463411.9733127663</v>
      </c>
      <c r="AC94" s="5">
        <f t="shared" si="34"/>
        <v>135290.86412671523</v>
      </c>
      <c r="AD94">
        <f t="shared" si="37"/>
        <v>5.492011307583998E-2</v>
      </c>
      <c r="AE94" s="5">
        <f>VLOOKUP(A94,Summary_SFPR!$A$5:$E$361,5,FALSE)</f>
        <v>2463411.9733127663</v>
      </c>
      <c r="AF94" s="5">
        <f t="shared" si="35"/>
        <v>135290.86412671523</v>
      </c>
      <c r="AG94" t="s">
        <v>809</v>
      </c>
    </row>
    <row r="95" spans="1:33">
      <c r="A95" t="s">
        <v>288</v>
      </c>
      <c r="B95" t="s">
        <v>1884</v>
      </c>
      <c r="C95" t="s">
        <v>93</v>
      </c>
      <c r="D95" s="12" t="s">
        <v>1070</v>
      </c>
      <c r="E95" s="1">
        <f>VLOOKUP(A95,'Base ADM'!$A$2:$E$366,5,FALSE)</f>
        <v>310.31817999999998</v>
      </c>
      <c r="F95" s="1">
        <f>VLOOKUP(A95,'Base ADM'!$A$2:$F$366,6,FALSE)</f>
        <v>51.933328000000003</v>
      </c>
      <c r="G95" s="1">
        <f>VLOOKUP(A95,'Base ADM'!$A$2:$G$366,7,FALSE)</f>
        <v>150.078791</v>
      </c>
      <c r="H95" s="1">
        <f>VLOOKUP(A95,'Base ADM'!$A$2:$H$366,8,FALSE)</f>
        <v>108.306061</v>
      </c>
      <c r="I95" s="1">
        <f>VLOOKUP(A95,'Base ADM'!$A$2:$I$366,9,FALSE)</f>
        <v>0</v>
      </c>
      <c r="J95" s="1">
        <f>VLOOKUP(A95,'Base ADM'!$A$2:$J$366,10,FALSE)</f>
        <v>0</v>
      </c>
      <c r="K95" s="1">
        <f>VLOOKUP(A95,'Base ADM'!$A$2:$K$366,11,FALSE)</f>
        <v>0</v>
      </c>
      <c r="L95" s="95">
        <f t="shared" si="19"/>
        <v>13.45</v>
      </c>
      <c r="M95" s="5">
        <f t="shared" si="20"/>
        <v>96058.455199999997</v>
      </c>
      <c r="N95" s="5">
        <f t="shared" si="21"/>
        <v>1291986.2224399999</v>
      </c>
      <c r="O95" s="6">
        <f t="shared" si="22"/>
        <v>2.0699999999999998</v>
      </c>
      <c r="P95" s="5">
        <f t="shared" si="23"/>
        <v>198841.00226399998</v>
      </c>
      <c r="Q95" s="5">
        <f t="shared" si="24"/>
        <v>104.39999999999999</v>
      </c>
      <c r="R95" s="5">
        <f t="shared" si="25"/>
        <v>8101.4399999999987</v>
      </c>
      <c r="S95" s="5">
        <f t="shared" si="26"/>
        <v>27213.73</v>
      </c>
      <c r="T95" s="5">
        <f t="shared" si="27"/>
        <v>1526142.3947039999</v>
      </c>
      <c r="U95" s="5">
        <f t="shared" si="28"/>
        <v>302925.29223773006</v>
      </c>
      <c r="V95" s="5">
        <f t="shared" si="29"/>
        <v>167393.27831134517</v>
      </c>
      <c r="W95" s="5">
        <f t="shared" si="30"/>
        <v>573412.20731253864</v>
      </c>
      <c r="X95" t="s">
        <v>1124</v>
      </c>
      <c r="Y95" s="5">
        <f t="shared" si="31"/>
        <v>0</v>
      </c>
      <c r="Z95" s="5">
        <f t="shared" si="32"/>
        <v>2569873.1725656139</v>
      </c>
      <c r="AA95" s="5">
        <f t="shared" si="36"/>
        <v>0</v>
      </c>
      <c r="AB95" s="5">
        <f t="shared" si="33"/>
        <v>2569873.1725656139</v>
      </c>
      <c r="AC95" s="5">
        <f t="shared" si="34"/>
        <v>130527.4275885118</v>
      </c>
      <c r="AD95">
        <f t="shared" si="37"/>
        <v>5.0791388844376589E-2</v>
      </c>
      <c r="AE95" s="5">
        <f>VLOOKUP(A95,Summary_SFPR!$A$5:$E$361,5,FALSE)</f>
        <v>2569873.1725656139</v>
      </c>
      <c r="AF95" s="5">
        <f t="shared" si="35"/>
        <v>130527.4275885118</v>
      </c>
      <c r="AG95" t="s">
        <v>809</v>
      </c>
    </row>
    <row r="96" spans="1:33">
      <c r="A96" t="s">
        <v>290</v>
      </c>
      <c r="B96" t="s">
        <v>291</v>
      </c>
      <c r="C96" t="s">
        <v>68</v>
      </c>
      <c r="D96" s="12" t="s">
        <v>1070</v>
      </c>
      <c r="E96" s="1">
        <f>VLOOKUP(A96,'Base ADM'!$A$2:$E$366,5,FALSE)</f>
        <v>416.23417699999999</v>
      </c>
      <c r="F96" s="1">
        <f>VLOOKUP(A96,'Base ADM'!$A$2:$F$366,6,FALSE)</f>
        <v>49.177214999999997</v>
      </c>
      <c r="G96" s="1">
        <f>VLOOKUP(A96,'Base ADM'!$A$2:$G$366,7,FALSE)</f>
        <v>172.746836</v>
      </c>
      <c r="H96" s="1">
        <f>VLOOKUP(A96,'Base ADM'!$A$2:$H$366,8,FALSE)</f>
        <v>194.310126</v>
      </c>
      <c r="I96" s="1">
        <f>VLOOKUP(A96,'Base ADM'!$A$2:$I$366,9,FALSE)</f>
        <v>0</v>
      </c>
      <c r="J96" s="1">
        <f>VLOOKUP(A96,'Base ADM'!$A$2:$J$366,10,FALSE)</f>
        <v>0</v>
      </c>
      <c r="K96" s="1">
        <f>VLOOKUP(A96,'Base ADM'!$A$2:$K$366,11,FALSE)</f>
        <v>0</v>
      </c>
      <c r="L96" s="95">
        <f t="shared" si="19"/>
        <v>17.739999999999998</v>
      </c>
      <c r="M96" s="5">
        <f t="shared" si="20"/>
        <v>96058.455199999997</v>
      </c>
      <c r="N96" s="5">
        <f t="shared" si="21"/>
        <v>1704076.9952479999</v>
      </c>
      <c r="O96" s="6">
        <f t="shared" si="22"/>
        <v>2.77</v>
      </c>
      <c r="P96" s="5">
        <f t="shared" si="23"/>
        <v>266081.920904</v>
      </c>
      <c r="Q96" s="5">
        <f t="shared" si="24"/>
        <v>104.39999999999999</v>
      </c>
      <c r="R96" s="5">
        <f t="shared" si="25"/>
        <v>10706.219999999998</v>
      </c>
      <c r="S96" s="5">
        <f t="shared" si="26"/>
        <v>35963.5</v>
      </c>
      <c r="T96" s="5">
        <f t="shared" si="27"/>
        <v>2016828.6361519999</v>
      </c>
      <c r="U96" s="5">
        <f t="shared" si="28"/>
        <v>406317.99176914501</v>
      </c>
      <c r="V96" s="5">
        <f t="shared" si="29"/>
        <v>224526.97883589906</v>
      </c>
      <c r="W96" s="5">
        <f t="shared" si="30"/>
        <v>769125.92807965016</v>
      </c>
      <c r="X96" t="s">
        <v>1124</v>
      </c>
      <c r="Y96" s="5">
        <f t="shared" si="31"/>
        <v>0</v>
      </c>
      <c r="Z96" s="5">
        <f t="shared" si="32"/>
        <v>3416799.5348366941</v>
      </c>
      <c r="AA96" s="5">
        <f t="shared" si="36"/>
        <v>0</v>
      </c>
      <c r="AB96" s="5">
        <f t="shared" si="33"/>
        <v>3416799.5348366941</v>
      </c>
      <c r="AC96" s="5">
        <f t="shared" si="34"/>
        <v>175078.29028331922</v>
      </c>
      <c r="AD96">
        <f t="shared" si="37"/>
        <v>5.1240433773849445E-2</v>
      </c>
      <c r="AE96" s="5">
        <f>VLOOKUP(A96,Summary_SFPR!$A$5:$E$361,5,FALSE)</f>
        <v>3416799.5348366941</v>
      </c>
      <c r="AF96" s="5">
        <f t="shared" si="35"/>
        <v>175078.29028331922</v>
      </c>
      <c r="AG96" t="s">
        <v>809</v>
      </c>
    </row>
    <row r="97" spans="1:33">
      <c r="A97" t="s">
        <v>292</v>
      </c>
      <c r="B97" t="s">
        <v>293</v>
      </c>
      <c r="C97" t="s">
        <v>72</v>
      </c>
      <c r="D97" s="12" t="s">
        <v>1070</v>
      </c>
      <c r="E97" s="1">
        <f>VLOOKUP(A97,'Base ADM'!$A$2:$E$366,5,FALSE)</f>
        <v>490.09479799999997</v>
      </c>
      <c r="F97" s="1">
        <f>VLOOKUP(A97,'Base ADM'!$A$2:$F$366,6,FALSE)</f>
        <v>66.485866000000001</v>
      </c>
      <c r="G97" s="1">
        <f>VLOOKUP(A97,'Base ADM'!$A$2:$G$366,7,FALSE)</f>
        <v>174.993199</v>
      </c>
      <c r="H97" s="1">
        <f>VLOOKUP(A97,'Base ADM'!$A$2:$H$366,8,FALSE)</f>
        <v>248.61573300000001</v>
      </c>
      <c r="I97" s="1">
        <f>VLOOKUP(A97,'Base ADM'!$A$2:$I$366,9,FALSE)</f>
        <v>0</v>
      </c>
      <c r="J97" s="1">
        <f>VLOOKUP(A97,'Base ADM'!$A$2:$J$366,10,FALSE)</f>
        <v>0</v>
      </c>
      <c r="K97" s="1">
        <f>VLOOKUP(A97,'Base ADM'!$A$2:$K$366,11,FALSE)</f>
        <v>0</v>
      </c>
      <c r="L97" s="95">
        <f t="shared" si="19"/>
        <v>20.88</v>
      </c>
      <c r="M97" s="5">
        <f t="shared" si="20"/>
        <v>96058.455199999997</v>
      </c>
      <c r="N97" s="5">
        <f t="shared" si="21"/>
        <v>2005700.5445759997</v>
      </c>
      <c r="O97" s="6">
        <f t="shared" si="22"/>
        <v>3.27</v>
      </c>
      <c r="P97" s="5">
        <f t="shared" si="23"/>
        <v>314111.14850399998</v>
      </c>
      <c r="Q97" s="5">
        <f t="shared" si="24"/>
        <v>104.39999999999999</v>
      </c>
      <c r="R97" s="5">
        <f t="shared" si="25"/>
        <v>12606.3</v>
      </c>
      <c r="S97" s="5">
        <f t="shared" si="26"/>
        <v>42346.1</v>
      </c>
      <c r="T97" s="5">
        <f t="shared" si="27"/>
        <v>2374764.0930799996</v>
      </c>
      <c r="U97" s="5">
        <f t="shared" si="28"/>
        <v>478418.98888534756</v>
      </c>
      <c r="V97" s="5">
        <f t="shared" si="29"/>
        <v>264369.21910458646</v>
      </c>
      <c r="W97" s="5">
        <f t="shared" si="30"/>
        <v>905607.07694783702</v>
      </c>
      <c r="X97" t="s">
        <v>1124</v>
      </c>
      <c r="Y97" s="5">
        <f t="shared" si="31"/>
        <v>0</v>
      </c>
      <c r="Z97" s="5">
        <f t="shared" si="32"/>
        <v>4023159.3780177711</v>
      </c>
      <c r="AA97" s="5">
        <f t="shared" si="36"/>
        <v>0</v>
      </c>
      <c r="AB97" s="5">
        <f t="shared" si="33"/>
        <v>4023159.3780177711</v>
      </c>
      <c r="AC97" s="5">
        <f t="shared" si="34"/>
        <v>206145.8766529609</v>
      </c>
      <c r="AD97">
        <f t="shared" si="37"/>
        <v>5.1239798696349412E-2</v>
      </c>
      <c r="AE97" s="5">
        <f>VLOOKUP(A97,Summary_SFPR!$A$5:$E$361,5,FALSE)</f>
        <v>4023159.3780177711</v>
      </c>
      <c r="AF97" s="5">
        <f t="shared" si="35"/>
        <v>206145.8766529609</v>
      </c>
      <c r="AG97" t="s">
        <v>809</v>
      </c>
    </row>
    <row r="98" spans="1:33">
      <c r="A98" t="s">
        <v>294</v>
      </c>
      <c r="B98" t="s">
        <v>1885</v>
      </c>
      <c r="C98" t="s">
        <v>296</v>
      </c>
      <c r="D98" s="12" t="s">
        <v>1070</v>
      </c>
      <c r="E98" s="1">
        <f>VLOOKUP(A98,'Base ADM'!$A$2:$E$366,5,FALSE)</f>
        <v>61.659695999999997</v>
      </c>
      <c r="F98" s="1">
        <f>VLOOKUP(A98,'Base ADM'!$A$2:$F$366,6,FALSE)</f>
        <v>0</v>
      </c>
      <c r="G98" s="1">
        <f>VLOOKUP(A98,'Base ADM'!$A$2:$G$366,7,FALSE)</f>
        <v>0</v>
      </c>
      <c r="H98" s="1">
        <f>VLOOKUP(A98,'Base ADM'!$A$2:$H$366,8,FALSE)</f>
        <v>10.580940999999999</v>
      </c>
      <c r="I98" s="1">
        <f>VLOOKUP(A98,'Base ADM'!$A$2:$I$366,9,FALSE)</f>
        <v>39.471702999999998</v>
      </c>
      <c r="J98" s="1">
        <f>VLOOKUP(A98,'Base ADM'!$A$2:$J$366,10,FALSE)</f>
        <v>11.607051999999999</v>
      </c>
      <c r="K98" s="1">
        <f>VLOOKUP(A98,'Base ADM'!$A$2:$K$366,11,FALSE)</f>
        <v>3.3644080000000001</v>
      </c>
      <c r="L98" s="95">
        <f t="shared" si="19"/>
        <v>2.5299999999999998</v>
      </c>
      <c r="M98" s="5">
        <f t="shared" si="20"/>
        <v>96058.455199999997</v>
      </c>
      <c r="N98" s="5">
        <f t="shared" si="21"/>
        <v>243027.89165599996</v>
      </c>
      <c r="O98" s="6">
        <f t="shared" si="22"/>
        <v>0.41</v>
      </c>
      <c r="P98" s="5">
        <f t="shared" si="23"/>
        <v>39383.966631999996</v>
      </c>
      <c r="Q98" s="5">
        <f t="shared" si="24"/>
        <v>104.39999999999999</v>
      </c>
      <c r="R98" s="5">
        <f t="shared" si="25"/>
        <v>1534.6799999999998</v>
      </c>
      <c r="S98" s="5">
        <f t="shared" si="26"/>
        <v>5155.18</v>
      </c>
      <c r="T98" s="5">
        <f t="shared" si="27"/>
        <v>289101.71828799997</v>
      </c>
      <c r="U98" s="5">
        <f t="shared" si="28"/>
        <v>60190.741741555699</v>
      </c>
      <c r="V98" s="5">
        <f t="shared" si="29"/>
        <v>33260.760465664425</v>
      </c>
      <c r="W98" s="5">
        <f t="shared" si="30"/>
        <v>113936.03296326406</v>
      </c>
      <c r="X98" t="s">
        <v>1124</v>
      </c>
      <c r="Y98" s="5">
        <f t="shared" si="31"/>
        <v>0</v>
      </c>
      <c r="Z98" s="5">
        <f t="shared" si="32"/>
        <v>496489.25345848419</v>
      </c>
      <c r="AA98" s="5">
        <f t="shared" si="36"/>
        <v>5418.1013680305923</v>
      </c>
      <c r="AB98" s="5">
        <f t="shared" si="33"/>
        <v>501907.35482651478</v>
      </c>
      <c r="AC98" s="5">
        <f t="shared" si="34"/>
        <v>25935.578459404634</v>
      </c>
      <c r="AD98">
        <f t="shared" si="37"/>
        <v>5.167403547686468E-2</v>
      </c>
      <c r="AE98" s="5">
        <f>VLOOKUP(A98,Summary_SFPR!$A$5:$E$361,5,FALSE)</f>
        <v>501907.35482651478</v>
      </c>
      <c r="AF98" s="5">
        <f t="shared" si="35"/>
        <v>25935.578459404634</v>
      </c>
      <c r="AG98" t="s">
        <v>809</v>
      </c>
    </row>
    <row r="99" spans="1:33">
      <c r="A99" t="s">
        <v>297</v>
      </c>
      <c r="B99" t="s">
        <v>1886</v>
      </c>
      <c r="C99" t="s">
        <v>93</v>
      </c>
      <c r="D99" s="12" t="s">
        <v>1070</v>
      </c>
      <c r="E99" s="1">
        <f>VLOOKUP(A99,'Base ADM'!$A$2:$E$366,5,FALSE)</f>
        <v>722.34964100000002</v>
      </c>
      <c r="F99" s="1">
        <f>VLOOKUP(A99,'Base ADM'!$A$2:$F$366,6,FALSE)</f>
        <v>123.706817</v>
      </c>
      <c r="G99" s="1">
        <f>VLOOKUP(A99,'Base ADM'!$A$2:$G$366,7,FALSE)</f>
        <v>343.98947299999998</v>
      </c>
      <c r="H99" s="1">
        <f>VLOOKUP(A99,'Base ADM'!$A$2:$H$366,8,FALSE)</f>
        <v>254.65335099999999</v>
      </c>
      <c r="I99" s="1">
        <f>VLOOKUP(A99,'Base ADM'!$A$2:$I$366,9,FALSE)</f>
        <v>0</v>
      </c>
      <c r="J99" s="1">
        <f>VLOOKUP(A99,'Base ADM'!$A$2:$J$366,10,FALSE)</f>
        <v>0</v>
      </c>
      <c r="K99" s="1">
        <f>VLOOKUP(A99,'Base ADM'!$A$2:$K$366,11,FALSE)</f>
        <v>0</v>
      </c>
      <c r="L99" s="95">
        <f t="shared" si="19"/>
        <v>31.33</v>
      </c>
      <c r="M99" s="5">
        <f t="shared" si="20"/>
        <v>96058.455199999997</v>
      </c>
      <c r="N99" s="5">
        <f t="shared" si="21"/>
        <v>3009511.4014159995</v>
      </c>
      <c r="O99" s="6">
        <f t="shared" si="22"/>
        <v>4.82</v>
      </c>
      <c r="P99" s="5">
        <f t="shared" si="23"/>
        <v>463001.75406400004</v>
      </c>
      <c r="Q99" s="5">
        <f t="shared" si="24"/>
        <v>104.39999999999999</v>
      </c>
      <c r="R99" s="5">
        <f t="shared" si="25"/>
        <v>18870.299999999996</v>
      </c>
      <c r="S99" s="5">
        <f t="shared" si="26"/>
        <v>63387.64</v>
      </c>
      <c r="T99" s="5">
        <f t="shared" si="27"/>
        <v>3554771.0954799997</v>
      </c>
      <c r="U99" s="5">
        <f t="shared" si="28"/>
        <v>705140.69171759265</v>
      </c>
      <c r="V99" s="5">
        <f t="shared" si="29"/>
        <v>389653.20850365033</v>
      </c>
      <c r="W99" s="5">
        <f t="shared" si="30"/>
        <v>1334772.2717928737</v>
      </c>
      <c r="X99" t="s">
        <v>1124</v>
      </c>
      <c r="Y99" s="5">
        <f t="shared" si="31"/>
        <v>0</v>
      </c>
      <c r="Z99" s="5">
        <f t="shared" si="32"/>
        <v>5984337.2674941169</v>
      </c>
      <c r="AA99" s="5">
        <f t="shared" si="36"/>
        <v>0</v>
      </c>
      <c r="AB99" s="5">
        <f t="shared" si="33"/>
        <v>5984337.2674941169</v>
      </c>
      <c r="AC99" s="5">
        <f t="shared" si="34"/>
        <v>303837.95257891429</v>
      </c>
      <c r="AD99">
        <f t="shared" si="37"/>
        <v>5.0772197320714092E-2</v>
      </c>
      <c r="AE99" s="5">
        <f>VLOOKUP(A99,Summary_SFPR!$A$5:$E$361,5,FALSE)</f>
        <v>5984337.2674941169</v>
      </c>
      <c r="AF99" s="5">
        <f t="shared" si="35"/>
        <v>303837.95257891429</v>
      </c>
      <c r="AG99" t="s">
        <v>809</v>
      </c>
    </row>
    <row r="100" spans="1:33">
      <c r="A100" t="s">
        <v>299</v>
      </c>
      <c r="B100" t="s">
        <v>2800</v>
      </c>
      <c r="C100" t="s">
        <v>108</v>
      </c>
      <c r="D100" s="12" t="s">
        <v>1070</v>
      </c>
      <c r="E100" s="1">
        <f>VLOOKUP(A100,'Base ADM'!$A$2:$E$366,5,FALSE)</f>
        <v>131.99082900000002</v>
      </c>
      <c r="F100" s="1">
        <f>VLOOKUP(A100,'Base ADM'!$A$2:$F$366,6,FALSE)</f>
        <v>0</v>
      </c>
      <c r="G100" s="1">
        <f>VLOOKUP(A100,'Base ADM'!$A$2:$G$366,7,FALSE)</f>
        <v>0</v>
      </c>
      <c r="H100" s="1">
        <f>VLOOKUP(A100,'Base ADM'!$A$2:$H$366,8,FALSE)</f>
        <v>16.111733000000001</v>
      </c>
      <c r="I100" s="1">
        <f>VLOOKUP(A100,'Base ADM'!$A$2:$I$366,9,FALSE)</f>
        <v>115.879096</v>
      </c>
      <c r="J100" s="1">
        <f>VLOOKUP(A100,'Base ADM'!$A$2:$J$366,10,FALSE)</f>
        <v>0</v>
      </c>
      <c r="K100" s="1">
        <f>VLOOKUP(A100,'Base ADM'!$A$2:$K$366,11,FALSE)</f>
        <v>0</v>
      </c>
      <c r="L100" s="95">
        <f t="shared" si="19"/>
        <v>4.9400000000000004</v>
      </c>
      <c r="M100" s="5">
        <f t="shared" si="20"/>
        <v>96058.455199999997</v>
      </c>
      <c r="N100" s="5">
        <f t="shared" si="21"/>
        <v>474528.76868800004</v>
      </c>
      <c r="O100" s="6">
        <f t="shared" si="22"/>
        <v>0.88</v>
      </c>
      <c r="P100" s="5">
        <f t="shared" si="23"/>
        <v>84531.440575999994</v>
      </c>
      <c r="Q100" s="5">
        <f t="shared" si="24"/>
        <v>104.39999999999999</v>
      </c>
      <c r="R100" s="5">
        <f t="shared" si="25"/>
        <v>3038.04</v>
      </c>
      <c r="S100" s="5">
        <f t="shared" si="26"/>
        <v>10205.15</v>
      </c>
      <c r="T100" s="5">
        <f t="shared" si="27"/>
        <v>572303.39926400012</v>
      </c>
      <c r="U100" s="5">
        <f t="shared" si="28"/>
        <v>128846.33587218533</v>
      </c>
      <c r="V100" s="5">
        <f t="shared" si="29"/>
        <v>71199.107874834066</v>
      </c>
      <c r="W100" s="5">
        <f t="shared" si="30"/>
        <v>243895.32254250092</v>
      </c>
      <c r="X100" t="s">
        <v>1124</v>
      </c>
      <c r="Y100" s="5">
        <f t="shared" si="31"/>
        <v>0</v>
      </c>
      <c r="Z100" s="5">
        <f t="shared" si="32"/>
        <v>1016244.1655535204</v>
      </c>
      <c r="AA100" s="5">
        <f t="shared" si="36"/>
        <v>0</v>
      </c>
      <c r="AB100" s="5">
        <f t="shared" si="33"/>
        <v>1016244.1655535204</v>
      </c>
      <c r="AC100" s="5">
        <f t="shared" si="34"/>
        <v>55518.575723295187</v>
      </c>
      <c r="AD100">
        <f t="shared" si="37"/>
        <v>5.4631138465681364E-2</v>
      </c>
      <c r="AE100" s="5">
        <f>VLOOKUP(A100,Summary_SFPR!$A$5:$E$361,5,FALSE)</f>
        <v>1016244.1655535204</v>
      </c>
      <c r="AF100" s="5">
        <f t="shared" si="35"/>
        <v>55518.575723295187</v>
      </c>
      <c r="AG100" t="s">
        <v>809</v>
      </c>
    </row>
    <row r="101" spans="1:33">
      <c r="A101" t="s">
        <v>301</v>
      </c>
      <c r="B101" t="s">
        <v>302</v>
      </c>
      <c r="C101" t="s">
        <v>93</v>
      </c>
      <c r="D101" s="12" t="s">
        <v>1070</v>
      </c>
      <c r="E101" s="1">
        <f>VLOOKUP(A101,'Base ADM'!$A$2:$E$366,5,FALSE)</f>
        <v>2250.1328940000003</v>
      </c>
      <c r="F101" s="1">
        <f>VLOOKUP(A101,'Base ADM'!$A$2:$F$366,6,FALSE)</f>
        <v>232.16731899999999</v>
      </c>
      <c r="G101" s="1">
        <f>VLOOKUP(A101,'Base ADM'!$A$2:$G$366,7,FALSE)</f>
        <v>667.06388200000004</v>
      </c>
      <c r="H101" s="1">
        <f>VLOOKUP(A101,'Base ADM'!$A$2:$H$366,8,FALSE)</f>
        <v>896.69108000000006</v>
      </c>
      <c r="I101" s="1">
        <f>VLOOKUP(A101,'Base ADM'!$A$2:$I$366,9,FALSE)</f>
        <v>454.21061300000002</v>
      </c>
      <c r="J101" s="1">
        <f>VLOOKUP(A101,'Base ADM'!$A$2:$J$366,10,FALSE)</f>
        <v>0</v>
      </c>
      <c r="K101" s="1">
        <f>VLOOKUP(A101,'Base ADM'!$A$2:$K$366,11,FALSE)</f>
        <v>0</v>
      </c>
      <c r="L101" s="95">
        <f t="shared" si="19"/>
        <v>93.3</v>
      </c>
      <c r="M101" s="5">
        <f t="shared" si="20"/>
        <v>96058.455199999997</v>
      </c>
      <c r="N101" s="5">
        <f t="shared" si="21"/>
        <v>8962253.8701599985</v>
      </c>
      <c r="O101" s="6">
        <f t="shared" si="22"/>
        <v>15</v>
      </c>
      <c r="P101" s="5">
        <f t="shared" si="23"/>
        <v>1440876.828</v>
      </c>
      <c r="Q101" s="5">
        <f t="shared" si="24"/>
        <v>104.39999999999999</v>
      </c>
      <c r="R101" s="5">
        <f t="shared" si="25"/>
        <v>56532.599999999991</v>
      </c>
      <c r="S101" s="5">
        <f t="shared" si="26"/>
        <v>189899.9</v>
      </c>
      <c r="T101" s="5">
        <f t="shared" si="27"/>
        <v>10649563.198159998</v>
      </c>
      <c r="U101" s="5">
        <f t="shared" si="28"/>
        <v>2196526.6891185022</v>
      </c>
      <c r="V101" s="5">
        <f t="shared" si="29"/>
        <v>1213777.1682047588</v>
      </c>
      <c r="W101" s="5">
        <f t="shared" si="30"/>
        <v>4157841.0568632842</v>
      </c>
      <c r="X101" t="s">
        <v>808</v>
      </c>
      <c r="Y101" s="5">
        <f t="shared" si="31"/>
        <v>432507.2053184259</v>
      </c>
      <c r="Z101" s="5">
        <f t="shared" si="32"/>
        <v>18650215.31766497</v>
      </c>
      <c r="AA101" s="5">
        <f t="shared" si="36"/>
        <v>0</v>
      </c>
      <c r="AB101" s="5">
        <f t="shared" si="33"/>
        <v>18650215.31766497</v>
      </c>
      <c r="AC101" s="5">
        <f t="shared" si="34"/>
        <v>946461.01103748917</v>
      </c>
      <c r="AD101">
        <f t="shared" si="37"/>
        <v>5.0747993785413691E-2</v>
      </c>
      <c r="AE101" s="5">
        <f>VLOOKUP(A101,Summary_SFPR!$A$5:$E$361,5,FALSE)</f>
        <v>18650215.31766497</v>
      </c>
      <c r="AF101" s="5">
        <f t="shared" si="35"/>
        <v>946461.01103748905</v>
      </c>
      <c r="AG101" t="s">
        <v>809</v>
      </c>
    </row>
    <row r="102" spans="1:33">
      <c r="A102" t="s">
        <v>303</v>
      </c>
      <c r="B102" t="s">
        <v>1887</v>
      </c>
      <c r="C102" t="s">
        <v>93</v>
      </c>
      <c r="D102" s="12" t="s">
        <v>1070</v>
      </c>
      <c r="E102" s="1">
        <f>VLOOKUP(A102,'Base ADM'!$A$2:$E$366,5,FALSE)</f>
        <v>400.00617499999998</v>
      </c>
      <c r="F102" s="1">
        <f>VLOOKUP(A102,'Base ADM'!$A$2:$F$366,6,FALSE)</f>
        <v>72.660494</v>
      </c>
      <c r="G102" s="1">
        <f>VLOOKUP(A102,'Base ADM'!$A$2:$G$366,7,FALSE)</f>
        <v>182.50617299999999</v>
      </c>
      <c r="H102" s="1">
        <f>VLOOKUP(A102,'Base ADM'!$A$2:$H$366,8,FALSE)</f>
        <v>144.839508</v>
      </c>
      <c r="I102" s="1">
        <f>VLOOKUP(A102,'Base ADM'!$A$2:$I$366,9,FALSE)</f>
        <v>0</v>
      </c>
      <c r="J102" s="1">
        <f>VLOOKUP(A102,'Base ADM'!$A$2:$J$366,10,FALSE)</f>
        <v>0</v>
      </c>
      <c r="K102" s="1">
        <f>VLOOKUP(A102,'Base ADM'!$A$2:$K$366,11,FALSE)</f>
        <v>0</v>
      </c>
      <c r="L102" s="95">
        <f t="shared" si="19"/>
        <v>17.36</v>
      </c>
      <c r="M102" s="5">
        <f t="shared" si="20"/>
        <v>96058.455199999997</v>
      </c>
      <c r="N102" s="5">
        <f t="shared" si="21"/>
        <v>1667574.7822719999</v>
      </c>
      <c r="O102" s="6">
        <f t="shared" si="22"/>
        <v>2.67</v>
      </c>
      <c r="P102" s="5">
        <f t="shared" si="23"/>
        <v>256476.075384</v>
      </c>
      <c r="Q102" s="5">
        <f t="shared" si="24"/>
        <v>104.39999999999999</v>
      </c>
      <c r="R102" s="5">
        <f t="shared" si="25"/>
        <v>10455.66</v>
      </c>
      <c r="S102" s="5">
        <f t="shared" si="26"/>
        <v>35121.839999999997</v>
      </c>
      <c r="T102" s="5">
        <f t="shared" si="27"/>
        <v>1969628.3576559999</v>
      </c>
      <c r="U102" s="5">
        <f t="shared" si="28"/>
        <v>390476.59875670704</v>
      </c>
      <c r="V102" s="5">
        <f t="shared" si="29"/>
        <v>215773.19439689821</v>
      </c>
      <c r="W102" s="5">
        <f t="shared" si="30"/>
        <v>739139.49787084863</v>
      </c>
      <c r="X102" t="s">
        <v>1124</v>
      </c>
      <c r="Y102" s="5">
        <f t="shared" si="31"/>
        <v>0</v>
      </c>
      <c r="Z102" s="5">
        <f t="shared" si="32"/>
        <v>3315017.6486804537</v>
      </c>
      <c r="AA102" s="5">
        <f t="shared" si="36"/>
        <v>0</v>
      </c>
      <c r="AB102" s="5">
        <f t="shared" si="33"/>
        <v>3315017.6486804537</v>
      </c>
      <c r="AC102" s="5">
        <f t="shared" si="34"/>
        <v>168252.39514575034</v>
      </c>
      <c r="AD102">
        <f t="shared" si="37"/>
        <v>5.0754600118863132E-2</v>
      </c>
      <c r="AE102" s="5">
        <f>VLOOKUP(A102,Summary_SFPR!$A$5:$E$361,5,FALSE)</f>
        <v>3315017.6486804537</v>
      </c>
      <c r="AF102" s="5">
        <f t="shared" si="35"/>
        <v>168252.39514575034</v>
      </c>
      <c r="AG102" t="s">
        <v>809</v>
      </c>
    </row>
    <row r="103" spans="1:33">
      <c r="A103" t="s">
        <v>305</v>
      </c>
      <c r="B103" t="s">
        <v>306</v>
      </c>
      <c r="C103" t="s">
        <v>93</v>
      </c>
      <c r="D103" s="12" t="s">
        <v>1070</v>
      </c>
      <c r="E103" s="1">
        <f>VLOOKUP(A103,'Base ADM'!$A$2:$E$366,5,FALSE)</f>
        <v>306.25771400000002</v>
      </c>
      <c r="F103" s="1">
        <f>VLOOKUP(A103,'Base ADM'!$A$2:$F$366,6,FALSE)</f>
        <v>38.383299000000001</v>
      </c>
      <c r="G103" s="1">
        <f>VLOOKUP(A103,'Base ADM'!$A$2:$G$366,7,FALSE)</f>
        <v>113.062054</v>
      </c>
      <c r="H103" s="1">
        <f>VLOOKUP(A103,'Base ADM'!$A$2:$H$366,8,FALSE)</f>
        <v>154.81236100000001</v>
      </c>
      <c r="I103" s="1">
        <f>VLOOKUP(A103,'Base ADM'!$A$2:$I$366,9,FALSE)</f>
        <v>0</v>
      </c>
      <c r="J103" s="1">
        <f>VLOOKUP(A103,'Base ADM'!$A$2:$J$366,10,FALSE)</f>
        <v>0</v>
      </c>
      <c r="K103" s="1">
        <f>VLOOKUP(A103,'Base ADM'!$A$2:$K$366,11,FALSE)</f>
        <v>0</v>
      </c>
      <c r="L103" s="95">
        <f t="shared" si="19"/>
        <v>13.03</v>
      </c>
      <c r="M103" s="5">
        <f t="shared" si="20"/>
        <v>96058.455199999997</v>
      </c>
      <c r="N103" s="5">
        <f t="shared" si="21"/>
        <v>1251641.6712559999</v>
      </c>
      <c r="O103" s="6">
        <f t="shared" si="22"/>
        <v>2.04</v>
      </c>
      <c r="P103" s="5">
        <f t="shared" si="23"/>
        <v>195959.24860799999</v>
      </c>
      <c r="Q103" s="5">
        <f t="shared" si="24"/>
        <v>104.39999999999999</v>
      </c>
      <c r="R103" s="5">
        <f t="shared" si="25"/>
        <v>7866.54</v>
      </c>
      <c r="S103" s="5">
        <f t="shared" si="26"/>
        <v>26424.67</v>
      </c>
      <c r="T103" s="5">
        <f t="shared" si="27"/>
        <v>1481892.1298639998</v>
      </c>
      <c r="U103" s="5">
        <f t="shared" si="28"/>
        <v>298961.56104521226</v>
      </c>
      <c r="V103" s="5">
        <f t="shared" si="29"/>
        <v>165202.96282544054</v>
      </c>
      <c r="W103" s="5">
        <f t="shared" si="30"/>
        <v>565909.19613936963</v>
      </c>
      <c r="X103" t="s">
        <v>1124</v>
      </c>
      <c r="Y103" s="5">
        <f t="shared" si="31"/>
        <v>0</v>
      </c>
      <c r="Z103" s="5">
        <f t="shared" si="32"/>
        <v>2511965.8498740224</v>
      </c>
      <c r="AA103" s="5">
        <f t="shared" si="36"/>
        <v>0</v>
      </c>
      <c r="AB103" s="5">
        <f t="shared" si="33"/>
        <v>2511965.8498740224</v>
      </c>
      <c r="AC103" s="5">
        <f t="shared" si="34"/>
        <v>128819.49612993399</v>
      </c>
      <c r="AD103">
        <f t="shared" si="37"/>
        <v>5.1282343721509756E-2</v>
      </c>
      <c r="AE103" s="5">
        <f>VLOOKUP(A103,Summary_SFPR!$A$5:$E$361,5,FALSE)</f>
        <v>2511965.8498740224</v>
      </c>
      <c r="AF103" s="5">
        <f t="shared" si="35"/>
        <v>128819.49612993399</v>
      </c>
      <c r="AG103" t="s">
        <v>809</v>
      </c>
    </row>
    <row r="104" spans="1:33">
      <c r="A104" t="s">
        <v>307</v>
      </c>
      <c r="B104" t="s">
        <v>1888</v>
      </c>
      <c r="C104" t="s">
        <v>68</v>
      </c>
      <c r="D104" s="12" t="s">
        <v>1070</v>
      </c>
      <c r="E104" s="1">
        <f>VLOOKUP(A104,'Base ADM'!$A$2:$E$366,5,FALSE)</f>
        <v>290.42515300000002</v>
      </c>
      <c r="F104" s="1">
        <f>VLOOKUP(A104,'Base ADM'!$A$2:$F$366,6,FALSE)</f>
        <v>33.790419</v>
      </c>
      <c r="G104" s="1">
        <f>VLOOKUP(A104,'Base ADM'!$A$2:$G$366,7,FALSE)</f>
        <v>111.43712600000001</v>
      </c>
      <c r="H104" s="1">
        <f>VLOOKUP(A104,'Base ADM'!$A$2:$H$366,8,FALSE)</f>
        <v>145.197608</v>
      </c>
      <c r="I104" s="1">
        <f>VLOOKUP(A104,'Base ADM'!$A$2:$I$366,9,FALSE)</f>
        <v>0</v>
      </c>
      <c r="J104" s="1">
        <f>VLOOKUP(A104,'Base ADM'!$A$2:$J$366,10,FALSE)</f>
        <v>0</v>
      </c>
      <c r="K104" s="1">
        <f>VLOOKUP(A104,'Base ADM'!$A$2:$K$366,11,FALSE)</f>
        <v>0</v>
      </c>
      <c r="L104" s="95">
        <f t="shared" si="19"/>
        <v>12.34</v>
      </c>
      <c r="M104" s="5">
        <f t="shared" si="20"/>
        <v>96058.455199999997</v>
      </c>
      <c r="N104" s="5">
        <f t="shared" si="21"/>
        <v>1185361.3371679999</v>
      </c>
      <c r="O104" s="6">
        <f t="shared" si="22"/>
        <v>1.94</v>
      </c>
      <c r="P104" s="5">
        <f t="shared" si="23"/>
        <v>186353.40308799999</v>
      </c>
      <c r="Q104" s="5">
        <f t="shared" si="24"/>
        <v>104.39999999999999</v>
      </c>
      <c r="R104" s="5">
        <f t="shared" si="25"/>
        <v>7454.16</v>
      </c>
      <c r="S104" s="5">
        <f t="shared" si="26"/>
        <v>25039.43</v>
      </c>
      <c r="T104" s="5">
        <f t="shared" si="27"/>
        <v>1404208.3302559997</v>
      </c>
      <c r="U104" s="5">
        <f t="shared" si="28"/>
        <v>283506.1882153101</v>
      </c>
      <c r="V104" s="5">
        <f t="shared" si="29"/>
        <v>156662.48901287065</v>
      </c>
      <c r="W104" s="5">
        <f t="shared" si="30"/>
        <v>536653.4698057709</v>
      </c>
      <c r="X104" t="s">
        <v>1124</v>
      </c>
      <c r="Y104" s="5">
        <f t="shared" si="31"/>
        <v>0</v>
      </c>
      <c r="Z104" s="5">
        <f t="shared" si="32"/>
        <v>2381030.4772899514</v>
      </c>
      <c r="AA104" s="5">
        <f t="shared" si="36"/>
        <v>0</v>
      </c>
      <c r="AB104" s="5">
        <f t="shared" si="33"/>
        <v>2381030.4772899514</v>
      </c>
      <c r="AC104" s="5">
        <f t="shared" si="34"/>
        <v>122159.93316308431</v>
      </c>
      <c r="AD104">
        <f t="shared" si="37"/>
        <v>5.1305489084761603E-2</v>
      </c>
      <c r="AE104" s="5">
        <f>VLOOKUP(A104,Summary_SFPR!$A$5:$E$361,5,FALSE)</f>
        <v>2381030.4772899514</v>
      </c>
      <c r="AF104" s="5">
        <f t="shared" si="35"/>
        <v>122159.93316308431</v>
      </c>
      <c r="AG104" t="s">
        <v>809</v>
      </c>
    </row>
    <row r="105" spans="1:33">
      <c r="A105" t="s">
        <v>309</v>
      </c>
      <c r="B105" t="s">
        <v>1889</v>
      </c>
      <c r="C105" t="s">
        <v>80</v>
      </c>
      <c r="D105" s="12" t="s">
        <v>1070</v>
      </c>
      <c r="E105" s="1">
        <f>VLOOKUP(A105,'Base ADM'!$A$2:$E$366,5,FALSE)</f>
        <v>1072.262336</v>
      </c>
      <c r="F105" s="1">
        <f>VLOOKUP(A105,'Base ADM'!$A$2:$F$366,6,FALSE)</f>
        <v>111.59478900000001</v>
      </c>
      <c r="G105" s="1">
        <f>VLOOKUP(A105,'Base ADM'!$A$2:$G$366,7,FALSE)</f>
        <v>373.490748</v>
      </c>
      <c r="H105" s="1">
        <f>VLOOKUP(A105,'Base ADM'!$A$2:$H$366,8,FALSE)</f>
        <v>587.17679899999996</v>
      </c>
      <c r="I105" s="1">
        <f>VLOOKUP(A105,'Base ADM'!$A$2:$I$366,9,FALSE)</f>
        <v>0</v>
      </c>
      <c r="J105" s="1">
        <f>VLOOKUP(A105,'Base ADM'!$A$2:$J$366,10,FALSE)</f>
        <v>0</v>
      </c>
      <c r="K105" s="1">
        <f>VLOOKUP(A105,'Base ADM'!$A$2:$K$366,11,FALSE)</f>
        <v>0</v>
      </c>
      <c r="L105" s="95">
        <f t="shared" si="19"/>
        <v>45.31</v>
      </c>
      <c r="M105" s="5">
        <f t="shared" si="20"/>
        <v>96058.455199999997</v>
      </c>
      <c r="N105" s="5">
        <f t="shared" si="21"/>
        <v>4352408.6051120004</v>
      </c>
      <c r="O105" s="6">
        <f t="shared" si="22"/>
        <v>7.15</v>
      </c>
      <c r="P105" s="5">
        <f t="shared" si="23"/>
        <v>686817.95467999997</v>
      </c>
      <c r="Q105" s="5">
        <f t="shared" si="24"/>
        <v>104.39999999999999</v>
      </c>
      <c r="R105" s="5">
        <f t="shared" si="25"/>
        <v>27384.12</v>
      </c>
      <c r="S105" s="5">
        <f t="shared" si="26"/>
        <v>91986.6</v>
      </c>
      <c r="T105" s="5">
        <f t="shared" si="27"/>
        <v>5158597.2797920005</v>
      </c>
      <c r="U105" s="5">
        <f t="shared" si="28"/>
        <v>1046717.2161434793</v>
      </c>
      <c r="V105" s="5">
        <f t="shared" si="29"/>
        <v>578404.74455225642</v>
      </c>
      <c r="W105" s="5">
        <f t="shared" si="30"/>
        <v>1981348.0244820302</v>
      </c>
      <c r="X105" t="s">
        <v>1124</v>
      </c>
      <c r="Y105" s="5">
        <f t="shared" si="31"/>
        <v>0</v>
      </c>
      <c r="Z105" s="5">
        <f t="shared" si="32"/>
        <v>8765067.2649697661</v>
      </c>
      <c r="AA105" s="5">
        <f t="shared" si="36"/>
        <v>0</v>
      </c>
      <c r="AB105" s="5">
        <f t="shared" si="33"/>
        <v>8765067.2649697661</v>
      </c>
      <c r="AC105" s="5">
        <f t="shared" si="34"/>
        <v>451019.80302323413</v>
      </c>
      <c r="AD105">
        <f t="shared" si="37"/>
        <v>5.1456513611226676E-2</v>
      </c>
      <c r="AE105" s="5">
        <f>VLOOKUP(A105,Summary_SFPR!$A$5:$E$361,5,FALSE)</f>
        <v>8765067.2649697661</v>
      </c>
      <c r="AF105" s="5">
        <f t="shared" si="35"/>
        <v>451019.80302323413</v>
      </c>
      <c r="AG105" t="s">
        <v>809</v>
      </c>
    </row>
    <row r="106" spans="1:33">
      <c r="A106" t="s">
        <v>311</v>
      </c>
      <c r="B106" t="s">
        <v>312</v>
      </c>
      <c r="C106" t="s">
        <v>313</v>
      </c>
      <c r="D106" s="12" t="s">
        <v>1070</v>
      </c>
      <c r="E106" s="1">
        <f>VLOOKUP(A106,'Base ADM'!$A$2:$E$366,5,FALSE)</f>
        <v>41.042679999999997</v>
      </c>
      <c r="F106" s="1">
        <f>VLOOKUP(A106,'Base ADM'!$A$2:$F$366,6,FALSE)</f>
        <v>0</v>
      </c>
      <c r="G106" s="1">
        <f>VLOOKUP(A106,'Base ADM'!$A$2:$G$366,7,FALSE)</f>
        <v>0</v>
      </c>
      <c r="H106" s="1">
        <f>VLOOKUP(A106,'Base ADM'!$A$2:$H$366,8,FALSE)</f>
        <v>5.0123530000000001</v>
      </c>
      <c r="I106" s="1">
        <f>VLOOKUP(A106,'Base ADM'!$A$2:$I$366,9,FALSE)</f>
        <v>36.030327</v>
      </c>
      <c r="J106" s="1">
        <f>VLOOKUP(A106,'Base ADM'!$A$2:$J$366,10,FALSE)</f>
        <v>0</v>
      </c>
      <c r="K106" s="1">
        <f>VLOOKUP(A106,'Base ADM'!$A$2:$K$366,11,FALSE)</f>
        <v>0</v>
      </c>
      <c r="L106" s="95">
        <f t="shared" si="19"/>
        <v>1.53</v>
      </c>
      <c r="M106" s="5">
        <f t="shared" si="20"/>
        <v>96058.455199999997</v>
      </c>
      <c r="N106" s="5">
        <f t="shared" si="21"/>
        <v>146969.436456</v>
      </c>
      <c r="O106" s="6">
        <f t="shared" si="22"/>
        <v>0.27</v>
      </c>
      <c r="P106" s="5">
        <f t="shared" si="23"/>
        <v>25935.782904</v>
      </c>
      <c r="Q106" s="5">
        <f t="shared" si="24"/>
        <v>104.39999999999999</v>
      </c>
      <c r="R106" s="5">
        <f t="shared" si="25"/>
        <v>939.59999999999991</v>
      </c>
      <c r="S106" s="5">
        <f t="shared" si="26"/>
        <v>3156.23</v>
      </c>
      <c r="T106" s="5">
        <f t="shared" si="27"/>
        <v>177001.04936</v>
      </c>
      <c r="U106" s="5">
        <f t="shared" si="28"/>
        <v>40064.89672380664</v>
      </c>
      <c r="V106" s="5">
        <f t="shared" si="29"/>
        <v>22139.433648017271</v>
      </c>
      <c r="W106" s="5">
        <f t="shared" si="30"/>
        <v>75839.493943997048</v>
      </c>
      <c r="X106" t="s">
        <v>1124</v>
      </c>
      <c r="Y106" s="5">
        <f t="shared" si="31"/>
        <v>0</v>
      </c>
      <c r="Z106" s="5">
        <f t="shared" si="32"/>
        <v>315044.87367582094</v>
      </c>
      <c r="AA106" s="5">
        <f t="shared" si="36"/>
        <v>0</v>
      </c>
      <c r="AB106" s="5">
        <f t="shared" si="33"/>
        <v>315044.87367582094</v>
      </c>
      <c r="AC106" s="5">
        <f t="shared" si="34"/>
        <v>17263.556526847577</v>
      </c>
      <c r="AD106">
        <f t="shared" si="37"/>
        <v>5.4797135168152773E-2</v>
      </c>
      <c r="AE106" s="5">
        <f>VLOOKUP(A106,Summary_SFPR!$A$5:$E$361,5,FALSE)</f>
        <v>315044.87367582094</v>
      </c>
      <c r="AF106" s="5">
        <f t="shared" si="35"/>
        <v>17263.556526847577</v>
      </c>
      <c r="AG106" t="s">
        <v>809</v>
      </c>
    </row>
    <row r="107" spans="1:33">
      <c r="A107" t="s">
        <v>314</v>
      </c>
      <c r="B107" t="s">
        <v>1890</v>
      </c>
      <c r="C107" t="s">
        <v>98</v>
      </c>
      <c r="D107" s="12" t="s">
        <v>1070</v>
      </c>
      <c r="E107" s="1">
        <f>VLOOKUP(A107,'Base ADM'!$A$2:$E$366,5,FALSE)</f>
        <v>74.830410000000001</v>
      </c>
      <c r="F107" s="1">
        <f>VLOOKUP(A107,'Base ADM'!$A$2:$F$366,6,FALSE)</f>
        <v>11</v>
      </c>
      <c r="G107" s="1">
        <f>VLOOKUP(A107,'Base ADM'!$A$2:$G$366,7,FALSE)</f>
        <v>55.830410000000001</v>
      </c>
      <c r="H107" s="1">
        <f>VLOOKUP(A107,'Base ADM'!$A$2:$H$366,8,FALSE)</f>
        <v>8</v>
      </c>
      <c r="I107" s="1">
        <f>VLOOKUP(A107,'Base ADM'!$A$2:$I$366,9,FALSE)</f>
        <v>0</v>
      </c>
      <c r="J107" s="1">
        <f>VLOOKUP(A107,'Base ADM'!$A$2:$J$366,10,FALSE)</f>
        <v>0</v>
      </c>
      <c r="K107" s="1">
        <f>VLOOKUP(A107,'Base ADM'!$A$2:$K$366,11,FALSE)</f>
        <v>0</v>
      </c>
      <c r="L107" s="95">
        <f t="shared" si="19"/>
        <v>3.3</v>
      </c>
      <c r="M107" s="5">
        <f t="shared" si="20"/>
        <v>96058.455199999997</v>
      </c>
      <c r="N107" s="5">
        <f t="shared" si="21"/>
        <v>316992.90216</v>
      </c>
      <c r="O107" s="6">
        <f t="shared" si="22"/>
        <v>0.5</v>
      </c>
      <c r="P107" s="5">
        <f t="shared" si="23"/>
        <v>48029.227599999998</v>
      </c>
      <c r="Q107" s="5">
        <f t="shared" si="24"/>
        <v>104.39999999999999</v>
      </c>
      <c r="R107" s="5">
        <f t="shared" si="25"/>
        <v>1983.6</v>
      </c>
      <c r="S107" s="5">
        <f t="shared" si="26"/>
        <v>6663.15</v>
      </c>
      <c r="T107" s="5">
        <f t="shared" si="27"/>
        <v>373668.87975999998</v>
      </c>
      <c r="U107" s="5">
        <f t="shared" si="28"/>
        <v>73047.682277329543</v>
      </c>
      <c r="V107" s="5">
        <f t="shared" si="29"/>
        <v>40365.368368949792</v>
      </c>
      <c r="W107" s="5">
        <f t="shared" si="30"/>
        <v>138273.14459050473</v>
      </c>
      <c r="X107" t="s">
        <v>1124</v>
      </c>
      <c r="Y107" s="5">
        <f t="shared" si="31"/>
        <v>0</v>
      </c>
      <c r="Z107" s="5">
        <f t="shared" si="32"/>
        <v>625355.0749967841</v>
      </c>
      <c r="AA107" s="5">
        <f t="shared" si="36"/>
        <v>0</v>
      </c>
      <c r="AB107" s="5">
        <f t="shared" si="33"/>
        <v>625355.0749967841</v>
      </c>
      <c r="AC107" s="5">
        <f t="shared" si="34"/>
        <v>31475.50337751288</v>
      </c>
      <c r="AD107">
        <f t="shared" si="37"/>
        <v>5.0332210668754457E-2</v>
      </c>
      <c r="AE107" s="5">
        <f>VLOOKUP(A107,Summary_SFPR!$A$5:$E$361,5,FALSE)</f>
        <v>625355.0749967841</v>
      </c>
      <c r="AF107" s="5">
        <f t="shared" si="35"/>
        <v>31475.50337751288</v>
      </c>
      <c r="AG107" t="s">
        <v>809</v>
      </c>
    </row>
    <row r="108" spans="1:33">
      <c r="A108" t="s">
        <v>316</v>
      </c>
      <c r="B108" t="s">
        <v>317</v>
      </c>
      <c r="C108" t="s">
        <v>80</v>
      </c>
      <c r="D108" s="12" t="s">
        <v>1070</v>
      </c>
      <c r="E108" s="1">
        <f>VLOOKUP(A108,'Base ADM'!$A$2:$E$366,5,FALSE)</f>
        <v>140.07238900000002</v>
      </c>
      <c r="F108" s="1">
        <f>VLOOKUP(A108,'Base ADM'!$A$2:$F$366,6,FALSE)</f>
        <v>17.522389</v>
      </c>
      <c r="G108" s="1">
        <f>VLOOKUP(A108,'Base ADM'!$A$2:$G$366,7,FALSE)</f>
        <v>72.42</v>
      </c>
      <c r="H108" s="1">
        <f>VLOOKUP(A108,'Base ADM'!$A$2:$H$366,8,FALSE)</f>
        <v>50.13</v>
      </c>
      <c r="I108" s="1">
        <f>VLOOKUP(A108,'Base ADM'!$A$2:$I$366,9,FALSE)</f>
        <v>0</v>
      </c>
      <c r="J108" s="1">
        <f>VLOOKUP(A108,'Base ADM'!$A$2:$J$366,10,FALSE)</f>
        <v>0</v>
      </c>
      <c r="K108" s="1">
        <f>VLOOKUP(A108,'Base ADM'!$A$2:$K$366,11,FALSE)</f>
        <v>0</v>
      </c>
      <c r="L108" s="95">
        <f t="shared" si="19"/>
        <v>6.03</v>
      </c>
      <c r="M108" s="5">
        <f t="shared" si="20"/>
        <v>96058.455199999997</v>
      </c>
      <c r="N108" s="5">
        <f t="shared" si="21"/>
        <v>579232.48485600005</v>
      </c>
      <c r="O108" s="6">
        <f t="shared" si="22"/>
        <v>0.93</v>
      </c>
      <c r="P108" s="5">
        <f t="shared" si="23"/>
        <v>89334.363335999995</v>
      </c>
      <c r="Q108" s="5">
        <f t="shared" si="24"/>
        <v>104.39999999999999</v>
      </c>
      <c r="R108" s="5">
        <f t="shared" si="25"/>
        <v>3633.1199999999994</v>
      </c>
      <c r="S108" s="5">
        <f t="shared" si="26"/>
        <v>12204.09</v>
      </c>
      <c r="T108" s="5">
        <f t="shared" si="27"/>
        <v>684404.05819200003</v>
      </c>
      <c r="U108" s="5">
        <f t="shared" si="28"/>
        <v>136735.36423893055</v>
      </c>
      <c r="V108" s="5">
        <f t="shared" si="29"/>
        <v>75558.500618984064</v>
      </c>
      <c r="W108" s="5">
        <f t="shared" si="30"/>
        <v>258828.59251117861</v>
      </c>
      <c r="X108" t="s">
        <v>1124</v>
      </c>
      <c r="Y108" s="5">
        <f t="shared" si="31"/>
        <v>0</v>
      </c>
      <c r="Z108" s="5">
        <f t="shared" si="32"/>
        <v>1155526.5155610933</v>
      </c>
      <c r="AA108" s="5">
        <f t="shared" si="36"/>
        <v>0</v>
      </c>
      <c r="AB108" s="5">
        <f t="shared" si="33"/>
        <v>1155526.5155610933</v>
      </c>
      <c r="AC108" s="5">
        <f t="shared" si="34"/>
        <v>58917.8778128544</v>
      </c>
      <c r="AD108">
        <f t="shared" si="37"/>
        <v>5.0987906395419599E-2</v>
      </c>
      <c r="AE108" s="5">
        <f>VLOOKUP(A108,Summary_SFPR!$A$5:$E$361,5,FALSE)</f>
        <v>1155526.5155610933</v>
      </c>
      <c r="AF108" s="5">
        <f t="shared" si="35"/>
        <v>58917.8778128544</v>
      </c>
      <c r="AG108" t="s">
        <v>809</v>
      </c>
    </row>
    <row r="109" spans="1:33">
      <c r="A109" t="s">
        <v>318</v>
      </c>
      <c r="B109" t="s">
        <v>1891</v>
      </c>
      <c r="C109" t="s">
        <v>93</v>
      </c>
      <c r="D109" s="12" t="s">
        <v>1070</v>
      </c>
      <c r="E109" s="1">
        <f>VLOOKUP(A109,'Base ADM'!$A$2:$E$366,5,FALSE)</f>
        <v>121.931516</v>
      </c>
      <c r="F109" s="1">
        <f>VLOOKUP(A109,'Base ADM'!$A$2:$F$366,6,FALSE)</f>
        <v>17.263919000000001</v>
      </c>
      <c r="G109" s="1">
        <f>VLOOKUP(A109,'Base ADM'!$A$2:$G$366,7,FALSE)</f>
        <v>41.316082000000002</v>
      </c>
      <c r="H109" s="1">
        <f>VLOOKUP(A109,'Base ADM'!$A$2:$H$366,8,FALSE)</f>
        <v>49.628971</v>
      </c>
      <c r="I109" s="1">
        <f>VLOOKUP(A109,'Base ADM'!$A$2:$I$366,9,FALSE)</f>
        <v>0</v>
      </c>
      <c r="J109" s="1">
        <f>VLOOKUP(A109,'Base ADM'!$A$2:$J$366,10,FALSE)</f>
        <v>13.722543999999999</v>
      </c>
      <c r="K109" s="1">
        <f>VLOOKUP(A109,'Base ADM'!$A$2:$K$366,11,FALSE)</f>
        <v>0</v>
      </c>
      <c r="L109" s="95">
        <f t="shared" si="19"/>
        <v>5.41</v>
      </c>
      <c r="M109" s="5">
        <f t="shared" si="20"/>
        <v>96058.455199999997</v>
      </c>
      <c r="N109" s="5">
        <f t="shared" si="21"/>
        <v>519676.24263200001</v>
      </c>
      <c r="O109" s="6">
        <f t="shared" si="22"/>
        <v>0.81</v>
      </c>
      <c r="P109" s="5">
        <f t="shared" si="23"/>
        <v>77807.348712000006</v>
      </c>
      <c r="Q109" s="5">
        <f t="shared" si="24"/>
        <v>104.39999999999999</v>
      </c>
      <c r="R109" s="5">
        <f t="shared" si="25"/>
        <v>3246.84</v>
      </c>
      <c r="S109" s="5">
        <f t="shared" si="26"/>
        <v>10906.53</v>
      </c>
      <c r="T109" s="5">
        <f t="shared" si="27"/>
        <v>611636.96134400007</v>
      </c>
      <c r="U109" s="5">
        <f t="shared" si="28"/>
        <v>119026.67164807896</v>
      </c>
      <c r="V109" s="5">
        <f t="shared" si="29"/>
        <v>65772.866393816308</v>
      </c>
      <c r="W109" s="5">
        <f t="shared" si="30"/>
        <v>225307.52059232924</v>
      </c>
      <c r="X109" t="s">
        <v>1124</v>
      </c>
      <c r="Y109" s="5">
        <f t="shared" si="31"/>
        <v>0</v>
      </c>
      <c r="Z109" s="5">
        <f t="shared" si="32"/>
        <v>1021744.0199782245</v>
      </c>
      <c r="AA109" s="5">
        <f t="shared" si="36"/>
        <v>0</v>
      </c>
      <c r="AB109" s="5">
        <f t="shared" si="33"/>
        <v>1021744.0199782245</v>
      </c>
      <c r="AC109" s="5">
        <f t="shared" si="34"/>
        <v>51287.382277917037</v>
      </c>
      <c r="AD109">
        <f t="shared" si="37"/>
        <v>5.0195921165273938E-2</v>
      </c>
      <c r="AE109" s="5">
        <f>VLOOKUP(A109,Summary_SFPR!$A$5:$E$361,5,FALSE)</f>
        <v>1021744.0199782245</v>
      </c>
      <c r="AF109" s="5">
        <f t="shared" si="35"/>
        <v>51287.382277917037</v>
      </c>
      <c r="AG109" t="s">
        <v>809</v>
      </c>
    </row>
    <row r="110" spans="1:33">
      <c r="A110" t="s">
        <v>320</v>
      </c>
      <c r="B110" t="s">
        <v>1892</v>
      </c>
      <c r="C110" t="s">
        <v>93</v>
      </c>
      <c r="D110" s="12" t="s">
        <v>1070</v>
      </c>
      <c r="E110" s="1">
        <f>VLOOKUP(A110,'Base ADM'!$A$2:$E$366,5,FALSE)</f>
        <v>518.74496099999999</v>
      </c>
      <c r="F110" s="1">
        <f>VLOOKUP(A110,'Base ADM'!$A$2:$F$366,6,FALSE)</f>
        <v>74.608187999999998</v>
      </c>
      <c r="G110" s="1">
        <f>VLOOKUP(A110,'Base ADM'!$A$2:$G$366,7,FALSE)</f>
        <v>193.052921</v>
      </c>
      <c r="H110" s="1">
        <f>VLOOKUP(A110,'Base ADM'!$A$2:$H$366,8,FALSE)</f>
        <v>251.08385200000001</v>
      </c>
      <c r="I110" s="1">
        <f>VLOOKUP(A110,'Base ADM'!$A$2:$I$366,9,FALSE)</f>
        <v>0</v>
      </c>
      <c r="J110" s="1">
        <f>VLOOKUP(A110,'Base ADM'!$A$2:$J$366,10,FALSE)</f>
        <v>0</v>
      </c>
      <c r="K110" s="1">
        <f>VLOOKUP(A110,'Base ADM'!$A$2:$K$366,11,FALSE)</f>
        <v>0</v>
      </c>
      <c r="L110" s="95">
        <f t="shared" si="19"/>
        <v>22.17</v>
      </c>
      <c r="M110" s="5">
        <f t="shared" si="20"/>
        <v>96058.455199999997</v>
      </c>
      <c r="N110" s="5">
        <f t="shared" si="21"/>
        <v>2129615.9517840003</v>
      </c>
      <c r="O110" s="6">
        <f t="shared" si="22"/>
        <v>3.46</v>
      </c>
      <c r="P110" s="5">
        <f t="shared" si="23"/>
        <v>332362.254992</v>
      </c>
      <c r="Q110" s="5">
        <f t="shared" si="24"/>
        <v>104.39999999999999</v>
      </c>
      <c r="R110" s="5">
        <f t="shared" si="25"/>
        <v>13378.86</v>
      </c>
      <c r="S110" s="5">
        <f t="shared" si="26"/>
        <v>44941.22</v>
      </c>
      <c r="T110" s="5">
        <f t="shared" si="27"/>
        <v>2520298.2867760002</v>
      </c>
      <c r="U110" s="5">
        <f t="shared" si="28"/>
        <v>506386.6026404734</v>
      </c>
      <c r="V110" s="5">
        <f t="shared" si="29"/>
        <v>279823.82350038562</v>
      </c>
      <c r="W110" s="5">
        <f t="shared" si="30"/>
        <v>958547.4274155217</v>
      </c>
      <c r="X110" t="s">
        <v>1124</v>
      </c>
      <c r="Y110" s="5">
        <f t="shared" si="31"/>
        <v>0</v>
      </c>
      <c r="Z110" s="5">
        <f t="shared" si="32"/>
        <v>4265056.1403323803</v>
      </c>
      <c r="AA110" s="5">
        <f t="shared" si="36"/>
        <v>0</v>
      </c>
      <c r="AB110" s="5">
        <f t="shared" si="33"/>
        <v>4265056.1403323803</v>
      </c>
      <c r="AC110" s="5">
        <f t="shared" si="34"/>
        <v>218196.83698142623</v>
      </c>
      <c r="AD110">
        <f t="shared" si="37"/>
        <v>5.1159194580829577E-2</v>
      </c>
      <c r="AE110" s="5">
        <f>VLOOKUP(A110,Summary_SFPR!$A$5:$E$361,5,FALSE)</f>
        <v>4265056.1403323803</v>
      </c>
      <c r="AF110" s="5">
        <f t="shared" si="35"/>
        <v>218196.83698142623</v>
      </c>
      <c r="AG110" t="s">
        <v>809</v>
      </c>
    </row>
    <row r="111" spans="1:33">
      <c r="A111" t="s">
        <v>322</v>
      </c>
      <c r="B111" t="s">
        <v>2801</v>
      </c>
      <c r="C111" t="s">
        <v>72</v>
      </c>
      <c r="D111" s="12" t="s">
        <v>807</v>
      </c>
      <c r="E111" s="1">
        <f>VLOOKUP(A111,'Base ADM'!$A$2:$E$366,5,FALSE)</f>
        <v>1032.69598</v>
      </c>
      <c r="F111" s="1">
        <f>VLOOKUP(A111,'Base ADM'!$A$2:$F$366,6,FALSE)</f>
        <v>57.761628000000002</v>
      </c>
      <c r="G111" s="1">
        <f>VLOOKUP(A111,'Base ADM'!$A$2:$G$366,7,FALSE)</f>
        <v>116.994186</v>
      </c>
      <c r="H111" s="1">
        <f>VLOOKUP(A111,'Base ADM'!$A$2:$H$366,8,FALSE)</f>
        <v>387.09058900000002</v>
      </c>
      <c r="I111" s="1">
        <f>VLOOKUP(A111,'Base ADM'!$A$2:$I$366,9,FALSE)</f>
        <v>160.51545899999999</v>
      </c>
      <c r="J111" s="1">
        <f>VLOOKUP(A111,'Base ADM'!$A$2:$J$366,10,FALSE)</f>
        <v>310.33411799999999</v>
      </c>
      <c r="K111" s="1">
        <f>VLOOKUP(A111,'Base ADM'!$A$2:$K$366,11,FALSE)</f>
        <v>0</v>
      </c>
      <c r="L111" s="95">
        <f t="shared" si="19"/>
        <v>46.64</v>
      </c>
      <c r="M111" s="5">
        <f t="shared" si="20"/>
        <v>96058.455199999997</v>
      </c>
      <c r="N111" s="5">
        <f t="shared" si="21"/>
        <v>4480166.3505279999</v>
      </c>
      <c r="O111" s="6">
        <f t="shared" si="22"/>
        <v>6.88</v>
      </c>
      <c r="P111" s="5">
        <f t="shared" si="23"/>
        <v>660882.17177599994</v>
      </c>
      <c r="Q111" s="5">
        <f t="shared" si="24"/>
        <v>104.39999999999999</v>
      </c>
      <c r="R111" s="5">
        <f t="shared" si="25"/>
        <v>27937.440000000002</v>
      </c>
      <c r="S111" s="5">
        <f t="shared" si="26"/>
        <v>93845.27</v>
      </c>
      <c r="T111" s="5">
        <f t="shared" si="27"/>
        <v>5262831.2323040003</v>
      </c>
      <c r="U111" s="5">
        <f t="shared" si="28"/>
        <v>1008093.4721073353</v>
      </c>
      <c r="V111" s="5">
        <f t="shared" si="29"/>
        <v>557061.67647395772</v>
      </c>
      <c r="W111" s="5">
        <f t="shared" si="30"/>
        <v>1908236.5118749577</v>
      </c>
      <c r="X111" t="s">
        <v>1124</v>
      </c>
      <c r="Y111" s="5">
        <f t="shared" si="31"/>
        <v>0</v>
      </c>
      <c r="Z111" s="5">
        <f t="shared" si="32"/>
        <v>8736222.8927602507</v>
      </c>
      <c r="AA111" s="5">
        <f t="shared" si="36"/>
        <v>0</v>
      </c>
      <c r="AB111" s="5">
        <f t="shared" si="33"/>
        <v>8736222.8927602507</v>
      </c>
      <c r="AC111" s="5">
        <f t="shared" si="34"/>
        <v>434377.22453256598</v>
      </c>
      <c r="AD111">
        <f t="shared" si="37"/>
        <v>4.9721399037624882E-2</v>
      </c>
      <c r="AE111" s="5">
        <f>VLOOKUP(A111,Summary_SFPR!$A$5:$E$361,5,FALSE)</f>
        <v>8736222.8927602507</v>
      </c>
      <c r="AF111" s="5">
        <f t="shared" si="35"/>
        <v>434377.22453256598</v>
      </c>
      <c r="AG111" t="s">
        <v>810</v>
      </c>
    </row>
    <row r="112" spans="1:33">
      <c r="A112" t="s">
        <v>326</v>
      </c>
      <c r="B112" t="s">
        <v>1893</v>
      </c>
      <c r="C112" t="s">
        <v>328</v>
      </c>
      <c r="D112" s="12" t="s">
        <v>1070</v>
      </c>
      <c r="E112" s="1">
        <f>VLOOKUP(A112,'Base ADM'!$A$2:$E$366,5,FALSE)</f>
        <v>64.851587999999992</v>
      </c>
      <c r="F112" s="1">
        <f>VLOOKUP(A112,'Base ADM'!$A$2:$F$366,6,FALSE)</f>
        <v>8.9364439999999998</v>
      </c>
      <c r="G112" s="1">
        <f>VLOOKUP(A112,'Base ADM'!$A$2:$G$366,7,FALSE)</f>
        <v>18</v>
      </c>
      <c r="H112" s="1">
        <f>VLOOKUP(A112,'Base ADM'!$A$2:$H$366,8,FALSE)</f>
        <v>19.222891000000001</v>
      </c>
      <c r="I112" s="1">
        <f>VLOOKUP(A112,'Base ADM'!$A$2:$I$366,9,FALSE)</f>
        <v>18.692253000000001</v>
      </c>
      <c r="J112" s="1">
        <f>VLOOKUP(A112,'Base ADM'!$A$2:$J$366,10,FALSE)</f>
        <v>0</v>
      </c>
      <c r="K112" s="1">
        <f>VLOOKUP(A112,'Base ADM'!$A$2:$K$366,11,FALSE)</f>
        <v>3.1234389999999999</v>
      </c>
      <c r="L112" s="95">
        <f t="shared" si="19"/>
        <v>2.69</v>
      </c>
      <c r="M112" s="5">
        <f t="shared" si="20"/>
        <v>96058.455199999997</v>
      </c>
      <c r="N112" s="5">
        <f t="shared" si="21"/>
        <v>258397.244488</v>
      </c>
      <c r="O112" s="6">
        <f t="shared" si="22"/>
        <v>0.43</v>
      </c>
      <c r="P112" s="5">
        <f t="shared" si="23"/>
        <v>41305.135735999997</v>
      </c>
      <c r="Q112" s="5">
        <f t="shared" si="24"/>
        <v>104.39999999999999</v>
      </c>
      <c r="R112" s="5">
        <f t="shared" si="25"/>
        <v>1628.64</v>
      </c>
      <c r="S112" s="5">
        <f t="shared" si="26"/>
        <v>5470.8</v>
      </c>
      <c r="T112" s="5">
        <f t="shared" si="27"/>
        <v>306801.82022399997</v>
      </c>
      <c r="U112" s="5">
        <f t="shared" si="28"/>
        <v>63306.591470022373</v>
      </c>
      <c r="V112" s="5">
        <f t="shared" si="29"/>
        <v>34982.545718129353</v>
      </c>
      <c r="W112" s="5">
        <f t="shared" si="30"/>
        <v>119834.07553757676</v>
      </c>
      <c r="X112" t="s">
        <v>1124</v>
      </c>
      <c r="Y112" s="5">
        <f t="shared" si="31"/>
        <v>0</v>
      </c>
      <c r="Z112" s="5">
        <f t="shared" si="32"/>
        <v>524925.03294972854</v>
      </c>
      <c r="AA112" s="5">
        <f t="shared" si="36"/>
        <v>5056.3798684203921</v>
      </c>
      <c r="AB112" s="5">
        <f t="shared" si="33"/>
        <v>529981.41281814897</v>
      </c>
      <c r="AC112" s="5">
        <f t="shared" si="34"/>
        <v>27278.166418319415</v>
      </c>
      <c r="AD112">
        <f t="shared" si="37"/>
        <v>5.147004358750841E-2</v>
      </c>
      <c r="AE112" s="5">
        <f>VLOOKUP(A112,Summary_SFPR!$A$5:$E$361,5,FALSE)</f>
        <v>529981.41281814897</v>
      </c>
      <c r="AF112" s="5">
        <f t="shared" si="35"/>
        <v>27278.166418319415</v>
      </c>
      <c r="AG112" t="s">
        <v>809</v>
      </c>
    </row>
    <row r="113" spans="1:33">
      <c r="A113" t="s">
        <v>329</v>
      </c>
      <c r="B113" t="s">
        <v>330</v>
      </c>
      <c r="C113" t="s">
        <v>125</v>
      </c>
      <c r="D113" s="12" t="s">
        <v>1070</v>
      </c>
      <c r="E113" s="1">
        <f>VLOOKUP(A113,'Base ADM'!$A$2:$E$366,5,FALSE)</f>
        <v>897.0786579999999</v>
      </c>
      <c r="F113" s="1">
        <f>VLOOKUP(A113,'Base ADM'!$A$2:$F$366,6,FALSE)</f>
        <v>99.029414000000003</v>
      </c>
      <c r="G113" s="1">
        <f>VLOOKUP(A113,'Base ADM'!$A$2:$G$366,7,FALSE)</f>
        <v>232.885715</v>
      </c>
      <c r="H113" s="1">
        <f>VLOOKUP(A113,'Base ADM'!$A$2:$H$366,8,FALSE)</f>
        <v>288.54931599999998</v>
      </c>
      <c r="I113" s="1">
        <f>VLOOKUP(A113,'Base ADM'!$A$2:$I$366,9,FALSE)</f>
        <v>126.089063</v>
      </c>
      <c r="J113" s="1">
        <f>VLOOKUP(A113,'Base ADM'!$A$2:$J$366,10,FALSE)</f>
        <v>150.52515</v>
      </c>
      <c r="K113" s="1">
        <f>VLOOKUP(A113,'Base ADM'!$A$2:$K$366,11,FALSE)</f>
        <v>0</v>
      </c>
      <c r="L113" s="95">
        <f t="shared" si="19"/>
        <v>39.65</v>
      </c>
      <c r="M113" s="5">
        <f t="shared" si="20"/>
        <v>96058.455199999997</v>
      </c>
      <c r="N113" s="5">
        <f t="shared" si="21"/>
        <v>3808717.7486799997</v>
      </c>
      <c r="O113" s="6">
        <f t="shared" si="22"/>
        <v>5.98</v>
      </c>
      <c r="P113" s="5">
        <f t="shared" si="23"/>
        <v>574429.56209600007</v>
      </c>
      <c r="Q113" s="5">
        <f t="shared" si="24"/>
        <v>104.39999999999999</v>
      </c>
      <c r="R113" s="5">
        <f t="shared" si="25"/>
        <v>23818.859999999993</v>
      </c>
      <c r="S113" s="5">
        <f t="shared" si="26"/>
        <v>80010.460000000006</v>
      </c>
      <c r="T113" s="5">
        <f t="shared" si="27"/>
        <v>4486976.6307760002</v>
      </c>
      <c r="U113" s="5">
        <f t="shared" si="28"/>
        <v>875707.03925525956</v>
      </c>
      <c r="V113" s="5">
        <f t="shared" si="29"/>
        <v>483906.348850596</v>
      </c>
      <c r="W113" s="5">
        <f t="shared" si="30"/>
        <v>1657640.0822431671</v>
      </c>
      <c r="X113" t="s">
        <v>1124</v>
      </c>
      <c r="Y113" s="5">
        <f t="shared" si="31"/>
        <v>0</v>
      </c>
      <c r="Z113" s="5">
        <f t="shared" si="32"/>
        <v>7504230.1011250224</v>
      </c>
      <c r="AA113" s="5">
        <f t="shared" si="36"/>
        <v>0</v>
      </c>
      <c r="AB113" s="5">
        <f t="shared" si="33"/>
        <v>7504230.1011250224</v>
      </c>
      <c r="AC113" s="5">
        <f t="shared" si="34"/>
        <v>377333.25702443323</v>
      </c>
      <c r="AD113">
        <f t="shared" si="37"/>
        <v>5.0282740792804849E-2</v>
      </c>
      <c r="AE113" s="5">
        <f>VLOOKUP(A113,Summary_SFPR!$A$5:$E$361,5,FALSE)</f>
        <v>7504230.1011250224</v>
      </c>
      <c r="AF113" s="5">
        <f t="shared" si="35"/>
        <v>377333.25702443323</v>
      </c>
      <c r="AG113" t="s">
        <v>809</v>
      </c>
    </row>
    <row r="114" spans="1:33">
      <c r="A114" t="s">
        <v>331</v>
      </c>
      <c r="B114" t="s">
        <v>1894</v>
      </c>
      <c r="C114" t="s">
        <v>72</v>
      </c>
      <c r="D114" s="12" t="s">
        <v>1070</v>
      </c>
      <c r="E114" s="1">
        <f>VLOOKUP(A114,'Base ADM'!$A$2:$E$366,5,FALSE)</f>
        <v>309.06748099999999</v>
      </c>
      <c r="F114" s="1">
        <f>VLOOKUP(A114,'Base ADM'!$A$2:$F$366,6,FALSE)</f>
        <v>0</v>
      </c>
      <c r="G114" s="1">
        <f>VLOOKUP(A114,'Base ADM'!$A$2:$G$366,7,FALSE)</f>
        <v>0</v>
      </c>
      <c r="H114" s="1">
        <f>VLOOKUP(A114,'Base ADM'!$A$2:$H$366,8,FALSE)</f>
        <v>110.7855</v>
      </c>
      <c r="I114" s="1">
        <f>VLOOKUP(A114,'Base ADM'!$A$2:$I$366,9,FALSE)</f>
        <v>182.15070299999999</v>
      </c>
      <c r="J114" s="1">
        <f>VLOOKUP(A114,'Base ADM'!$A$2:$J$366,10,FALSE)</f>
        <v>16.131277999999998</v>
      </c>
      <c r="K114" s="1">
        <f>VLOOKUP(A114,'Base ADM'!$A$2:$K$366,11,FALSE)</f>
        <v>0</v>
      </c>
      <c r="L114" s="95">
        <f t="shared" si="19"/>
        <v>12.07</v>
      </c>
      <c r="M114" s="5">
        <f t="shared" si="20"/>
        <v>96058.455199999997</v>
      </c>
      <c r="N114" s="5">
        <f t="shared" si="21"/>
        <v>1159425.5542639999</v>
      </c>
      <c r="O114" s="6">
        <f t="shared" si="22"/>
        <v>2.06</v>
      </c>
      <c r="P114" s="5">
        <f t="shared" si="23"/>
        <v>197880.41771199999</v>
      </c>
      <c r="Q114" s="5">
        <f t="shared" si="24"/>
        <v>104.39999999999999</v>
      </c>
      <c r="R114" s="5">
        <f t="shared" si="25"/>
        <v>7375.8600000000006</v>
      </c>
      <c r="S114" s="5">
        <f t="shared" si="26"/>
        <v>24776.41</v>
      </c>
      <c r="T114" s="5">
        <f t="shared" si="27"/>
        <v>1389458.2419759999</v>
      </c>
      <c r="U114" s="5">
        <f t="shared" si="28"/>
        <v>301704.38935644727</v>
      </c>
      <c r="V114" s="5">
        <f t="shared" si="29"/>
        <v>166718.62043022871</v>
      </c>
      <c r="W114" s="5">
        <f t="shared" si="30"/>
        <v>571101.14041251503</v>
      </c>
      <c r="X114" t="s">
        <v>1124</v>
      </c>
      <c r="Y114" s="5">
        <f t="shared" si="31"/>
        <v>0</v>
      </c>
      <c r="Z114" s="5">
        <f t="shared" si="32"/>
        <v>2428982.3921751911</v>
      </c>
      <c r="AA114" s="5">
        <f t="shared" si="36"/>
        <v>0</v>
      </c>
      <c r="AB114" s="5">
        <f t="shared" si="33"/>
        <v>2428982.3921751911</v>
      </c>
      <c r="AC114" s="5">
        <f t="shared" si="34"/>
        <v>130001.35295389798</v>
      </c>
      <c r="AD114">
        <f t="shared" si="37"/>
        <v>5.3520912038180636E-2</v>
      </c>
      <c r="AE114" s="5">
        <f>VLOOKUP(A114,Summary_SFPR!$A$5:$E$361,5,FALSE)</f>
        <v>2428982.3921751911</v>
      </c>
      <c r="AF114" s="5">
        <f t="shared" si="35"/>
        <v>130001.35295389798</v>
      </c>
      <c r="AG114" t="s">
        <v>809</v>
      </c>
    </row>
    <row r="115" spans="1:33">
      <c r="A115" t="s">
        <v>333</v>
      </c>
      <c r="B115" t="s">
        <v>1895</v>
      </c>
      <c r="C115" t="s">
        <v>80</v>
      </c>
      <c r="D115" s="12" t="s">
        <v>1070</v>
      </c>
      <c r="E115" s="1">
        <f>VLOOKUP(A115,'Base ADM'!$A$2:$E$366,5,FALSE)</f>
        <v>307.61455899999999</v>
      </c>
      <c r="F115" s="1">
        <f>VLOOKUP(A115,'Base ADM'!$A$2:$F$366,6,FALSE)</f>
        <v>15.993155</v>
      </c>
      <c r="G115" s="1">
        <f>VLOOKUP(A115,'Base ADM'!$A$2:$G$366,7,FALSE)</f>
        <v>66.243386999999998</v>
      </c>
      <c r="H115" s="1">
        <f>VLOOKUP(A115,'Base ADM'!$A$2:$H$366,8,FALSE)</f>
        <v>101.42482</v>
      </c>
      <c r="I115" s="1">
        <f>VLOOKUP(A115,'Base ADM'!$A$2:$I$366,9,FALSE)</f>
        <v>123.953197</v>
      </c>
      <c r="J115" s="1">
        <f>VLOOKUP(A115,'Base ADM'!$A$2:$J$366,10,FALSE)</f>
        <v>0</v>
      </c>
      <c r="K115" s="1">
        <f>VLOOKUP(A115,'Base ADM'!$A$2:$K$366,11,FALSE)</f>
        <v>0</v>
      </c>
      <c r="L115" s="95">
        <f t="shared" si="19"/>
        <v>12.33</v>
      </c>
      <c r="M115" s="5">
        <f t="shared" si="20"/>
        <v>96058.455199999997</v>
      </c>
      <c r="N115" s="5">
        <f t="shared" si="21"/>
        <v>1184400.7526159999</v>
      </c>
      <c r="O115" s="6">
        <f t="shared" si="22"/>
        <v>2.0499999999999998</v>
      </c>
      <c r="P115" s="5">
        <f t="shared" si="23"/>
        <v>196919.83315999998</v>
      </c>
      <c r="Q115" s="5">
        <f t="shared" si="24"/>
        <v>104.39999999999999</v>
      </c>
      <c r="R115" s="5">
        <f t="shared" si="25"/>
        <v>7506.3599999999988</v>
      </c>
      <c r="S115" s="5">
        <f t="shared" si="26"/>
        <v>25214.78</v>
      </c>
      <c r="T115" s="5">
        <f t="shared" si="27"/>
        <v>1414041.7257759999</v>
      </c>
      <c r="U115" s="5">
        <f t="shared" si="28"/>
        <v>300286.08114953322</v>
      </c>
      <c r="V115" s="5">
        <f t="shared" si="29"/>
        <v>165934.87847637129</v>
      </c>
      <c r="W115" s="5">
        <f t="shared" si="30"/>
        <v>568416.40176435409</v>
      </c>
      <c r="X115" t="s">
        <v>1124</v>
      </c>
      <c r="Y115" s="5">
        <f t="shared" si="31"/>
        <v>0</v>
      </c>
      <c r="Z115" s="5">
        <f t="shared" si="32"/>
        <v>2448679.0871662586</v>
      </c>
      <c r="AA115" s="5">
        <f t="shared" si="36"/>
        <v>0</v>
      </c>
      <c r="AB115" s="5">
        <f t="shared" si="33"/>
        <v>2448679.0871662586</v>
      </c>
      <c r="AC115" s="5">
        <f t="shared" si="34"/>
        <v>129390.2183721382</v>
      </c>
      <c r="AD115">
        <f t="shared" si="37"/>
        <v>5.2840823058555801E-2</v>
      </c>
      <c r="AE115" s="5">
        <f>VLOOKUP(A115,Summary_SFPR!$A$5:$E$361,5,FALSE)</f>
        <v>2448679.0871662586</v>
      </c>
      <c r="AF115" s="5">
        <f t="shared" si="35"/>
        <v>129390.2183721382</v>
      </c>
      <c r="AG115" t="s">
        <v>809</v>
      </c>
    </row>
    <row r="116" spans="1:33">
      <c r="A116" t="s">
        <v>335</v>
      </c>
      <c r="B116" t="s">
        <v>336</v>
      </c>
      <c r="C116" t="s">
        <v>98</v>
      </c>
      <c r="D116" s="12" t="s">
        <v>1070</v>
      </c>
      <c r="E116" s="1">
        <f>VLOOKUP(A116,'Base ADM'!$A$2:$E$366,5,FALSE)</f>
        <v>26.357842999999999</v>
      </c>
      <c r="F116" s="1">
        <f>VLOOKUP(A116,'Base ADM'!$A$2:$F$366,6,FALSE)</f>
        <v>26.357842999999999</v>
      </c>
      <c r="G116" s="1">
        <f>VLOOKUP(A116,'Base ADM'!$A$2:$G$366,7,FALSE)</f>
        <v>0</v>
      </c>
      <c r="H116" s="1">
        <f>VLOOKUP(A116,'Base ADM'!$A$2:$H$366,8,FALSE)</f>
        <v>0</v>
      </c>
      <c r="I116" s="1">
        <f>VLOOKUP(A116,'Base ADM'!$A$2:$I$366,9,FALSE)</f>
        <v>0</v>
      </c>
      <c r="J116" s="1">
        <f>VLOOKUP(A116,'Base ADM'!$A$2:$J$366,10,FALSE)</f>
        <v>0</v>
      </c>
      <c r="K116" s="1">
        <f>VLOOKUP(A116,'Base ADM'!$A$2:$K$366,11,FALSE)</f>
        <v>0</v>
      </c>
      <c r="L116" s="95">
        <f t="shared" si="19"/>
        <v>1.32</v>
      </c>
      <c r="M116" s="5">
        <f t="shared" si="20"/>
        <v>96058.455199999997</v>
      </c>
      <c r="N116" s="5">
        <f t="shared" si="21"/>
        <v>126797.160864</v>
      </c>
      <c r="O116" s="6">
        <f t="shared" si="22"/>
        <v>0.18</v>
      </c>
      <c r="P116" s="5">
        <f t="shared" si="23"/>
        <v>17290.521935999997</v>
      </c>
      <c r="Q116" s="5">
        <f t="shared" si="24"/>
        <v>104.39999999999999</v>
      </c>
      <c r="R116" s="5">
        <f t="shared" si="25"/>
        <v>783</v>
      </c>
      <c r="S116" s="5">
        <f t="shared" si="26"/>
        <v>2630.19</v>
      </c>
      <c r="T116" s="5">
        <f t="shared" si="27"/>
        <v>147500.87280000001</v>
      </c>
      <c r="U116" s="5">
        <f t="shared" si="28"/>
        <v>25729.905007599646</v>
      </c>
      <c r="V116" s="5">
        <f t="shared" si="29"/>
        <v>14218.070462342044</v>
      </c>
      <c r="W116" s="5">
        <f t="shared" si="30"/>
        <v>48704.555223375399</v>
      </c>
      <c r="X116" t="s">
        <v>1124</v>
      </c>
      <c r="Y116" s="5">
        <f t="shared" si="31"/>
        <v>0</v>
      </c>
      <c r="Z116" s="5">
        <f t="shared" si="32"/>
        <v>236153.40349331708</v>
      </c>
      <c r="AA116" s="5">
        <f t="shared" si="36"/>
        <v>0</v>
      </c>
      <c r="AB116" s="5">
        <f t="shared" si="33"/>
        <v>236153.40349331708</v>
      </c>
      <c r="AC116" s="5">
        <f t="shared" si="34"/>
        <v>11086.754387293269</v>
      </c>
      <c r="AD116">
        <f t="shared" si="37"/>
        <v>4.6947256415921249E-2</v>
      </c>
      <c r="AE116" s="5">
        <f>VLOOKUP(A116,Summary_SFPR!$A$5:$E$361,5,FALSE)</f>
        <v>236153.40349331708</v>
      </c>
      <c r="AF116" s="5">
        <f t="shared" si="35"/>
        <v>11086.754387293269</v>
      </c>
      <c r="AG116" t="s">
        <v>809</v>
      </c>
    </row>
    <row r="117" spans="1:33">
      <c r="A117" t="s">
        <v>337</v>
      </c>
      <c r="B117" t="s">
        <v>1896</v>
      </c>
      <c r="C117" t="s">
        <v>230</v>
      </c>
      <c r="D117" s="12" t="s">
        <v>1070</v>
      </c>
      <c r="E117" s="1">
        <f>VLOOKUP(A117,'Base ADM'!$A$2:$E$366,5,FALSE)</f>
        <v>348.90933200000001</v>
      </c>
      <c r="F117" s="1">
        <f>VLOOKUP(A117,'Base ADM'!$A$2:$F$366,6,FALSE)</f>
        <v>37.922590999999997</v>
      </c>
      <c r="G117" s="1">
        <f>VLOOKUP(A117,'Base ADM'!$A$2:$G$366,7,FALSE)</f>
        <v>127.02958700000001</v>
      </c>
      <c r="H117" s="1">
        <f>VLOOKUP(A117,'Base ADM'!$A$2:$H$366,8,FALSE)</f>
        <v>183.957154</v>
      </c>
      <c r="I117" s="1">
        <f>VLOOKUP(A117,'Base ADM'!$A$2:$I$366,9,FALSE)</f>
        <v>0</v>
      </c>
      <c r="J117" s="1">
        <f>VLOOKUP(A117,'Base ADM'!$A$2:$J$366,10,FALSE)</f>
        <v>0</v>
      </c>
      <c r="K117" s="1">
        <f>VLOOKUP(A117,'Base ADM'!$A$2:$K$366,11,FALSE)</f>
        <v>0</v>
      </c>
      <c r="L117" s="95">
        <f t="shared" si="19"/>
        <v>14.78</v>
      </c>
      <c r="M117" s="5">
        <f t="shared" si="20"/>
        <v>96058.455199999997</v>
      </c>
      <c r="N117" s="5">
        <f t="shared" si="21"/>
        <v>1419743.9678559999</v>
      </c>
      <c r="O117" s="6">
        <f t="shared" si="22"/>
        <v>2.33</v>
      </c>
      <c r="P117" s="5">
        <f t="shared" si="23"/>
        <v>223816.20061599999</v>
      </c>
      <c r="Q117" s="5">
        <f t="shared" si="24"/>
        <v>104.39999999999999</v>
      </c>
      <c r="R117" s="5">
        <f t="shared" si="25"/>
        <v>8931.42</v>
      </c>
      <c r="S117" s="5">
        <f t="shared" si="26"/>
        <v>30001.73</v>
      </c>
      <c r="T117" s="5">
        <f t="shared" si="27"/>
        <v>1682493.3184719998</v>
      </c>
      <c r="U117" s="5">
        <f t="shared" si="28"/>
        <v>340597.06511739403</v>
      </c>
      <c r="V117" s="5">
        <f t="shared" si="29"/>
        <v>188210.29730485511</v>
      </c>
      <c r="W117" s="5">
        <f t="shared" si="30"/>
        <v>644721.71825080761</v>
      </c>
      <c r="X117" t="s">
        <v>1124</v>
      </c>
      <c r="Y117" s="5">
        <f t="shared" si="31"/>
        <v>0</v>
      </c>
      <c r="Z117" s="5">
        <f t="shared" si="32"/>
        <v>2856022.3991450565</v>
      </c>
      <c r="AA117" s="5">
        <f t="shared" si="36"/>
        <v>0</v>
      </c>
      <c r="AB117" s="5">
        <f t="shared" si="33"/>
        <v>2856022.3991450565</v>
      </c>
      <c r="AC117" s="5">
        <f t="shared" si="34"/>
        <v>146759.81138967114</v>
      </c>
      <c r="AD117">
        <f t="shared" si="37"/>
        <v>5.1386085569077943E-2</v>
      </c>
      <c r="AE117" s="5">
        <f>VLOOKUP(A117,Summary_SFPR!$A$5:$E$361,5,FALSE)</f>
        <v>2856022.3991450565</v>
      </c>
      <c r="AF117" s="5">
        <f t="shared" si="35"/>
        <v>146759.81138967114</v>
      </c>
      <c r="AG117" t="s">
        <v>809</v>
      </c>
    </row>
    <row r="118" spans="1:33">
      <c r="A118" t="s">
        <v>339</v>
      </c>
      <c r="B118" t="s">
        <v>1897</v>
      </c>
      <c r="C118" t="s">
        <v>93</v>
      </c>
      <c r="D118" s="12" t="s">
        <v>1070</v>
      </c>
      <c r="E118" s="1">
        <f>VLOOKUP(A118,'Base ADM'!$A$2:$E$366,5,FALSE)</f>
        <v>302.44702799999999</v>
      </c>
      <c r="F118" s="1">
        <f>VLOOKUP(A118,'Base ADM'!$A$2:$F$366,6,FALSE)</f>
        <v>25.019867000000001</v>
      </c>
      <c r="G118" s="1">
        <f>VLOOKUP(A118,'Base ADM'!$A$2:$G$366,7,FALSE)</f>
        <v>68.426370000000006</v>
      </c>
      <c r="H118" s="1">
        <f>VLOOKUP(A118,'Base ADM'!$A$2:$H$366,8,FALSE)</f>
        <v>209.00079099999999</v>
      </c>
      <c r="I118" s="1">
        <f>VLOOKUP(A118,'Base ADM'!$A$2:$I$366,9,FALSE)</f>
        <v>0</v>
      </c>
      <c r="J118" s="1">
        <f>VLOOKUP(A118,'Base ADM'!$A$2:$J$366,10,FALSE)</f>
        <v>0</v>
      </c>
      <c r="K118" s="1">
        <f>VLOOKUP(A118,'Base ADM'!$A$2:$K$366,11,FALSE)</f>
        <v>0</v>
      </c>
      <c r="L118" s="95">
        <f t="shared" si="19"/>
        <v>12.59</v>
      </c>
      <c r="M118" s="5">
        <f t="shared" si="20"/>
        <v>96058.455199999997</v>
      </c>
      <c r="N118" s="5">
        <f t="shared" si="21"/>
        <v>1209375.9509679999</v>
      </c>
      <c r="O118" s="6">
        <f t="shared" si="22"/>
        <v>2.02</v>
      </c>
      <c r="P118" s="5">
        <f t="shared" si="23"/>
        <v>194038.07950399999</v>
      </c>
      <c r="Q118" s="5">
        <f t="shared" si="24"/>
        <v>104.39999999999999</v>
      </c>
      <c r="R118" s="5">
        <f t="shared" si="25"/>
        <v>7626.4199999999992</v>
      </c>
      <c r="S118" s="5">
        <f t="shared" si="26"/>
        <v>25618.080000000002</v>
      </c>
      <c r="T118" s="5">
        <f t="shared" si="27"/>
        <v>1436658.5304719999</v>
      </c>
      <c r="U118" s="5">
        <f t="shared" si="28"/>
        <v>295241.65920067247</v>
      </c>
      <c r="V118" s="5">
        <f t="shared" si="29"/>
        <v>163147.38483076697</v>
      </c>
      <c r="W118" s="5">
        <f t="shared" si="30"/>
        <v>558867.73350049031</v>
      </c>
      <c r="X118" t="s">
        <v>1124</v>
      </c>
      <c r="Y118" s="5">
        <f t="shared" si="31"/>
        <v>0</v>
      </c>
      <c r="Z118" s="5">
        <f t="shared" si="32"/>
        <v>2453915.3080039299</v>
      </c>
      <c r="AA118" s="5">
        <f t="shared" si="36"/>
        <v>0</v>
      </c>
      <c r="AB118" s="5">
        <f t="shared" si="33"/>
        <v>2453915.3080039299</v>
      </c>
      <c r="AC118" s="5">
        <f t="shared" si="34"/>
        <v>127216.62825758581</v>
      </c>
      <c r="AD118">
        <f t="shared" si="37"/>
        <v>5.1842305984498988E-2</v>
      </c>
      <c r="AE118" s="5">
        <f>VLOOKUP(A118,Summary_SFPR!$A$5:$E$361,5,FALSE)</f>
        <v>2453915.3080039299</v>
      </c>
      <c r="AF118" s="5">
        <f t="shared" si="35"/>
        <v>127216.62825758581</v>
      </c>
      <c r="AG118" t="s">
        <v>809</v>
      </c>
    </row>
    <row r="119" spans="1:33">
      <c r="A119" t="s">
        <v>341</v>
      </c>
      <c r="B119" t="s">
        <v>1898</v>
      </c>
      <c r="C119" t="s">
        <v>72</v>
      </c>
      <c r="D119" s="12" t="s">
        <v>1070</v>
      </c>
      <c r="E119" s="1">
        <f>VLOOKUP(A119,'Base ADM'!$A$2:$E$366,5,FALSE)</f>
        <v>179.94805700000001</v>
      </c>
      <c r="F119" s="1">
        <f>VLOOKUP(A119,'Base ADM'!$A$2:$F$366,6,FALSE)</f>
        <v>14.971099000000001</v>
      </c>
      <c r="G119" s="1">
        <f>VLOOKUP(A119,'Base ADM'!$A$2:$G$366,7,FALSE)</f>
        <v>51.784531000000001</v>
      </c>
      <c r="H119" s="1">
        <f>VLOOKUP(A119,'Base ADM'!$A$2:$H$366,8,FALSE)</f>
        <v>113.192427</v>
      </c>
      <c r="I119" s="1">
        <f>VLOOKUP(A119,'Base ADM'!$A$2:$I$366,9,FALSE)</f>
        <v>0</v>
      </c>
      <c r="J119" s="1">
        <f>VLOOKUP(A119,'Base ADM'!$A$2:$J$366,10,FALSE)</f>
        <v>0</v>
      </c>
      <c r="K119" s="1">
        <f>VLOOKUP(A119,'Base ADM'!$A$2:$K$366,11,FALSE)</f>
        <v>0</v>
      </c>
      <c r="L119" s="95">
        <f t="shared" si="19"/>
        <v>7.53</v>
      </c>
      <c r="M119" s="5">
        <f t="shared" si="20"/>
        <v>96058.455199999997</v>
      </c>
      <c r="N119" s="5">
        <f t="shared" si="21"/>
        <v>723320.16765600001</v>
      </c>
      <c r="O119" s="6">
        <f t="shared" si="22"/>
        <v>1.2</v>
      </c>
      <c r="P119" s="5">
        <f t="shared" si="23"/>
        <v>115270.14623999999</v>
      </c>
      <c r="Q119" s="5">
        <f t="shared" si="24"/>
        <v>104.39999999999999</v>
      </c>
      <c r="R119" s="5">
        <f t="shared" si="25"/>
        <v>4557.0599999999995</v>
      </c>
      <c r="S119" s="5">
        <f t="shared" si="26"/>
        <v>15307.72</v>
      </c>
      <c r="T119" s="5">
        <f t="shared" si="27"/>
        <v>858455.09389600006</v>
      </c>
      <c r="U119" s="5">
        <f t="shared" si="28"/>
        <v>175661.05135811481</v>
      </c>
      <c r="V119" s="5">
        <f t="shared" si="29"/>
        <v>97068.419217291128</v>
      </c>
      <c r="W119" s="5">
        <f t="shared" si="30"/>
        <v>332511.65808581543</v>
      </c>
      <c r="X119" t="s">
        <v>1124</v>
      </c>
      <c r="Y119" s="5">
        <f t="shared" si="31"/>
        <v>0</v>
      </c>
      <c r="Z119" s="5">
        <f t="shared" si="32"/>
        <v>1463696.2225572213</v>
      </c>
      <c r="AA119" s="5">
        <f t="shared" si="36"/>
        <v>0</v>
      </c>
      <c r="AB119" s="5">
        <f t="shared" si="33"/>
        <v>1463696.2225572213</v>
      </c>
      <c r="AC119" s="5">
        <f t="shared" si="34"/>
        <v>75690.560507157192</v>
      </c>
      <c r="AD119">
        <f t="shared" si="37"/>
        <v>5.1711932667912699E-2</v>
      </c>
      <c r="AE119" s="5">
        <f>VLOOKUP(A119,Summary_SFPR!$A$5:$E$361,5,FALSE)</f>
        <v>1463696.2225572213</v>
      </c>
      <c r="AF119" s="5">
        <f t="shared" si="35"/>
        <v>75690.560507157192</v>
      </c>
      <c r="AG119" t="s">
        <v>809</v>
      </c>
    </row>
    <row r="120" spans="1:33">
      <c r="A120" t="s">
        <v>342</v>
      </c>
      <c r="B120" t="s">
        <v>1899</v>
      </c>
      <c r="C120" t="s">
        <v>108</v>
      </c>
      <c r="D120" s="12" t="s">
        <v>1070</v>
      </c>
      <c r="E120" s="1">
        <f>VLOOKUP(A120,'Base ADM'!$A$2:$E$366,5,FALSE)</f>
        <v>491.05448499999994</v>
      </c>
      <c r="F120" s="1">
        <f>VLOOKUP(A120,'Base ADM'!$A$2:$F$366,6,FALSE)</f>
        <v>81.804782000000003</v>
      </c>
      <c r="G120" s="1">
        <f>VLOOKUP(A120,'Base ADM'!$A$2:$G$366,7,FALSE)</f>
        <v>198.72084100000001</v>
      </c>
      <c r="H120" s="1">
        <f>VLOOKUP(A120,'Base ADM'!$A$2:$H$366,8,FALSE)</f>
        <v>187.582819</v>
      </c>
      <c r="I120" s="1">
        <f>VLOOKUP(A120,'Base ADM'!$A$2:$I$366,9,FALSE)</f>
        <v>0</v>
      </c>
      <c r="J120" s="1">
        <f>VLOOKUP(A120,'Base ADM'!$A$2:$J$366,10,FALSE)</f>
        <v>22.946043</v>
      </c>
      <c r="K120" s="1">
        <f>VLOOKUP(A120,'Base ADM'!$A$2:$K$366,11,FALSE)</f>
        <v>0</v>
      </c>
      <c r="L120" s="95">
        <f t="shared" si="19"/>
        <v>21.51</v>
      </c>
      <c r="M120" s="5">
        <f t="shared" si="20"/>
        <v>96058.455199999997</v>
      </c>
      <c r="N120" s="5">
        <f t="shared" si="21"/>
        <v>2066217.3713520002</v>
      </c>
      <c r="O120" s="6">
        <f t="shared" si="22"/>
        <v>3.27</v>
      </c>
      <c r="P120" s="5">
        <f t="shared" si="23"/>
        <v>314111.14850399998</v>
      </c>
      <c r="Q120" s="5">
        <f t="shared" si="24"/>
        <v>104.39999999999999</v>
      </c>
      <c r="R120" s="5">
        <f t="shared" si="25"/>
        <v>12935.159999999998</v>
      </c>
      <c r="S120" s="5">
        <f t="shared" si="26"/>
        <v>43450.78</v>
      </c>
      <c r="T120" s="5">
        <f t="shared" si="27"/>
        <v>2436714.4598560003</v>
      </c>
      <c r="U120" s="5">
        <f t="shared" si="28"/>
        <v>479355.81271220726</v>
      </c>
      <c r="V120" s="5">
        <f t="shared" si="29"/>
        <v>264886.89793694741</v>
      </c>
      <c r="W120" s="5">
        <f t="shared" si="30"/>
        <v>907380.40599030291</v>
      </c>
      <c r="X120" t="s">
        <v>1124</v>
      </c>
      <c r="Y120" s="5">
        <f t="shared" si="31"/>
        <v>0</v>
      </c>
      <c r="Z120" s="5">
        <f t="shared" si="32"/>
        <v>4088337.5764954579</v>
      </c>
      <c r="AA120" s="5">
        <f t="shared" si="36"/>
        <v>0</v>
      </c>
      <c r="AB120" s="5">
        <f t="shared" si="33"/>
        <v>4088337.5764954579</v>
      </c>
      <c r="AC120" s="5">
        <f t="shared" si="34"/>
        <v>206549.54451218891</v>
      </c>
      <c r="AD120">
        <f t="shared" si="37"/>
        <v>5.0521646181977992E-2</v>
      </c>
      <c r="AE120" s="5">
        <f>VLOOKUP(A120,Summary_SFPR!$A$5:$E$361,5,FALSE)</f>
        <v>4088337.5764954579</v>
      </c>
      <c r="AF120" s="5">
        <f t="shared" si="35"/>
        <v>206549.54451218891</v>
      </c>
      <c r="AG120" t="s">
        <v>809</v>
      </c>
    </row>
    <row r="121" spans="1:33">
      <c r="A121" t="s">
        <v>344</v>
      </c>
      <c r="B121" t="s">
        <v>345</v>
      </c>
      <c r="C121" t="s">
        <v>93</v>
      </c>
      <c r="D121" s="12" t="s">
        <v>1070</v>
      </c>
      <c r="E121" s="1">
        <f>VLOOKUP(A121,'Base ADM'!$A$2:$E$366,5,FALSE)</f>
        <v>191.07950500000001</v>
      </c>
      <c r="F121" s="1">
        <f>VLOOKUP(A121,'Base ADM'!$A$2:$F$366,6,FALSE)</f>
        <v>28.539876</v>
      </c>
      <c r="G121" s="1">
        <f>VLOOKUP(A121,'Base ADM'!$A$2:$G$366,7,FALSE)</f>
        <v>61.061348000000002</v>
      </c>
      <c r="H121" s="1">
        <f>VLOOKUP(A121,'Base ADM'!$A$2:$H$366,8,FALSE)</f>
        <v>98.147996000000006</v>
      </c>
      <c r="I121" s="1">
        <f>VLOOKUP(A121,'Base ADM'!$A$2:$I$366,9,FALSE)</f>
        <v>0</v>
      </c>
      <c r="J121" s="1">
        <f>VLOOKUP(A121,'Base ADM'!$A$2:$J$366,10,FALSE)</f>
        <v>3.3302849999999999</v>
      </c>
      <c r="K121" s="1">
        <f>VLOOKUP(A121,'Base ADM'!$A$2:$K$366,11,FALSE)</f>
        <v>0</v>
      </c>
      <c r="L121" s="95">
        <f t="shared" si="19"/>
        <v>8.19</v>
      </c>
      <c r="M121" s="5">
        <f t="shared" si="20"/>
        <v>96058.455199999997</v>
      </c>
      <c r="N121" s="5">
        <f t="shared" si="21"/>
        <v>786718.74808799988</v>
      </c>
      <c r="O121" s="6">
        <f t="shared" si="22"/>
        <v>1.27</v>
      </c>
      <c r="P121" s="5">
        <f t="shared" si="23"/>
        <v>121994.238104</v>
      </c>
      <c r="Q121" s="5">
        <f t="shared" si="24"/>
        <v>104.39999999999999</v>
      </c>
      <c r="R121" s="5">
        <f t="shared" si="25"/>
        <v>4938.119999999999</v>
      </c>
      <c r="S121" s="5">
        <f t="shared" si="26"/>
        <v>16587.75</v>
      </c>
      <c r="T121" s="5">
        <f t="shared" si="27"/>
        <v>930238.85619199986</v>
      </c>
      <c r="U121" s="5">
        <f t="shared" si="28"/>
        <v>186527.30849596311</v>
      </c>
      <c r="V121" s="5">
        <f t="shared" si="29"/>
        <v>103072.99675468281</v>
      </c>
      <c r="W121" s="5">
        <f t="shared" si="30"/>
        <v>353080.57276643376</v>
      </c>
      <c r="X121" t="s">
        <v>1124</v>
      </c>
      <c r="Y121" s="5">
        <f t="shared" si="31"/>
        <v>0</v>
      </c>
      <c r="Z121" s="5">
        <f t="shared" si="32"/>
        <v>1572919.7342090795</v>
      </c>
      <c r="AA121" s="5">
        <f t="shared" si="36"/>
        <v>0</v>
      </c>
      <c r="AB121" s="5">
        <f t="shared" si="33"/>
        <v>1572919.7342090795</v>
      </c>
      <c r="AC121" s="5">
        <f t="shared" si="34"/>
        <v>80372.720194917943</v>
      </c>
      <c r="AD121">
        <f t="shared" si="37"/>
        <v>5.1097788683624232E-2</v>
      </c>
      <c r="AE121" s="5">
        <f>VLOOKUP(A121,Summary_SFPR!$A$5:$E$361,5,FALSE)</f>
        <v>1572919.7342090795</v>
      </c>
      <c r="AF121" s="5">
        <f t="shared" si="35"/>
        <v>80372.720194917943</v>
      </c>
      <c r="AG121" t="s">
        <v>809</v>
      </c>
    </row>
    <row r="122" spans="1:33">
      <c r="A122" t="s">
        <v>346</v>
      </c>
      <c r="B122" t="s">
        <v>1900</v>
      </c>
      <c r="C122" t="s">
        <v>80</v>
      </c>
      <c r="D122" s="12" t="s">
        <v>1070</v>
      </c>
      <c r="E122" s="1">
        <f>VLOOKUP(A122,'Base ADM'!$A$2:$E$366,5,FALSE)</f>
        <v>211.26111400000002</v>
      </c>
      <c r="F122" s="1">
        <f>VLOOKUP(A122,'Base ADM'!$A$2:$F$366,6,FALSE)</f>
        <v>25.9527</v>
      </c>
      <c r="G122" s="1">
        <f>VLOOKUP(A122,'Base ADM'!$A$2:$G$366,7,FALSE)</f>
        <v>63.623272</v>
      </c>
      <c r="H122" s="1">
        <f>VLOOKUP(A122,'Base ADM'!$A$2:$H$366,8,FALSE)</f>
        <v>121.685142</v>
      </c>
      <c r="I122" s="1">
        <f>VLOOKUP(A122,'Base ADM'!$A$2:$I$366,9,FALSE)</f>
        <v>0</v>
      </c>
      <c r="J122" s="1">
        <f>VLOOKUP(A122,'Base ADM'!$A$2:$J$366,10,FALSE)</f>
        <v>0</v>
      </c>
      <c r="K122" s="1">
        <f>VLOOKUP(A122,'Base ADM'!$A$2:$K$366,11,FALSE)</f>
        <v>0</v>
      </c>
      <c r="L122" s="95">
        <f t="shared" si="19"/>
        <v>8.93</v>
      </c>
      <c r="M122" s="5">
        <f t="shared" si="20"/>
        <v>96058.455199999997</v>
      </c>
      <c r="N122" s="5">
        <f t="shared" si="21"/>
        <v>857802.00493599998</v>
      </c>
      <c r="O122" s="6">
        <f t="shared" si="22"/>
        <v>1.41</v>
      </c>
      <c r="P122" s="5">
        <f t="shared" si="23"/>
        <v>135442.42183199999</v>
      </c>
      <c r="Q122" s="5">
        <f t="shared" si="24"/>
        <v>104.39999999999999</v>
      </c>
      <c r="R122" s="5">
        <f t="shared" si="25"/>
        <v>5397.48</v>
      </c>
      <c r="S122" s="5">
        <f t="shared" si="26"/>
        <v>18130.79</v>
      </c>
      <c r="T122" s="5">
        <f t="shared" si="27"/>
        <v>1016772.696768</v>
      </c>
      <c r="U122" s="5">
        <f t="shared" si="28"/>
        <v>206228.11946408817</v>
      </c>
      <c r="V122" s="5">
        <f t="shared" si="29"/>
        <v>113959.45429999243</v>
      </c>
      <c r="W122" s="5">
        <f t="shared" si="30"/>
        <v>390372.55792762735</v>
      </c>
      <c r="X122" t="s">
        <v>1124</v>
      </c>
      <c r="Y122" s="5">
        <f t="shared" si="31"/>
        <v>0</v>
      </c>
      <c r="Z122" s="5">
        <f t="shared" si="32"/>
        <v>1727332.828459708</v>
      </c>
      <c r="AA122" s="5">
        <f t="shared" si="36"/>
        <v>0</v>
      </c>
      <c r="AB122" s="5">
        <f t="shared" si="33"/>
        <v>1727332.828459708</v>
      </c>
      <c r="AC122" s="5">
        <f t="shared" si="34"/>
        <v>88861.599278209673</v>
      </c>
      <c r="AD122">
        <f t="shared" si="37"/>
        <v>5.1444399026126929E-2</v>
      </c>
      <c r="AE122" s="5">
        <f>VLOOKUP(A122,Summary_SFPR!$A$5:$E$361,5,FALSE)</f>
        <v>1727332.828459708</v>
      </c>
      <c r="AF122" s="5">
        <f t="shared" si="35"/>
        <v>88861.599278209673</v>
      </c>
      <c r="AG122" t="s">
        <v>809</v>
      </c>
    </row>
    <row r="123" spans="1:33">
      <c r="A123" t="s">
        <v>348</v>
      </c>
      <c r="B123" t="s">
        <v>349</v>
      </c>
      <c r="C123" t="s">
        <v>93</v>
      </c>
      <c r="D123" s="12" t="s">
        <v>1070</v>
      </c>
      <c r="E123" s="1">
        <f>VLOOKUP(A123,'Base ADM'!$A$2:$E$366,5,FALSE)</f>
        <v>148.32592299999999</v>
      </c>
      <c r="F123" s="1">
        <f>VLOOKUP(A123,'Base ADM'!$A$2:$F$366,6,FALSE)</f>
        <v>12.794949000000001</v>
      </c>
      <c r="G123" s="1">
        <f>VLOOKUP(A123,'Base ADM'!$A$2:$G$366,7,FALSE)</f>
        <v>55.175756999999997</v>
      </c>
      <c r="H123" s="1">
        <f>VLOOKUP(A123,'Base ADM'!$A$2:$H$366,8,FALSE)</f>
        <v>80.355216999999996</v>
      </c>
      <c r="I123" s="1">
        <f>VLOOKUP(A123,'Base ADM'!$A$2:$I$366,9,FALSE)</f>
        <v>0</v>
      </c>
      <c r="J123" s="1">
        <f>VLOOKUP(A123,'Base ADM'!$A$2:$J$366,10,FALSE)</f>
        <v>0</v>
      </c>
      <c r="K123" s="1">
        <f>VLOOKUP(A123,'Base ADM'!$A$2:$K$366,11,FALSE)</f>
        <v>0</v>
      </c>
      <c r="L123" s="95">
        <f t="shared" si="19"/>
        <v>6.25</v>
      </c>
      <c r="M123" s="5">
        <f t="shared" si="20"/>
        <v>96058.455199999997</v>
      </c>
      <c r="N123" s="5">
        <f t="shared" si="21"/>
        <v>600365.34499999997</v>
      </c>
      <c r="O123" s="6">
        <f t="shared" si="22"/>
        <v>0.99</v>
      </c>
      <c r="P123" s="5">
        <f t="shared" si="23"/>
        <v>95097.870647999996</v>
      </c>
      <c r="Q123" s="5">
        <f t="shared" si="24"/>
        <v>104.39999999999999</v>
      </c>
      <c r="R123" s="5">
        <f t="shared" si="25"/>
        <v>3779.2799999999997</v>
      </c>
      <c r="S123" s="5">
        <f t="shared" si="26"/>
        <v>12695.06</v>
      </c>
      <c r="T123" s="5">
        <f t="shared" si="27"/>
        <v>711937.5556480001</v>
      </c>
      <c r="U123" s="5">
        <f t="shared" si="28"/>
        <v>144792.26957056156</v>
      </c>
      <c r="V123" s="5">
        <f t="shared" si="29"/>
        <v>80010.660379376277</v>
      </c>
      <c r="W123" s="5">
        <f t="shared" si="30"/>
        <v>274079.63951419038</v>
      </c>
      <c r="X123" t="s">
        <v>1124</v>
      </c>
      <c r="Y123" s="5">
        <f t="shared" si="31"/>
        <v>0</v>
      </c>
      <c r="Z123" s="5">
        <f t="shared" si="32"/>
        <v>1210820.1251121284</v>
      </c>
      <c r="AA123" s="5">
        <f t="shared" si="36"/>
        <v>0</v>
      </c>
      <c r="AB123" s="5">
        <f t="shared" si="33"/>
        <v>1210820.1251121284</v>
      </c>
      <c r="AC123" s="5">
        <f t="shared" si="34"/>
        <v>62389.516379226239</v>
      </c>
      <c r="AD123">
        <f t="shared" si="37"/>
        <v>5.152665956344972E-2</v>
      </c>
      <c r="AE123" s="5">
        <f>VLOOKUP(A123,Summary_SFPR!$A$5:$E$361,5,FALSE)</f>
        <v>1210820.1251121284</v>
      </c>
      <c r="AF123" s="5">
        <f t="shared" si="35"/>
        <v>62389.516379226239</v>
      </c>
      <c r="AG123" t="s">
        <v>809</v>
      </c>
    </row>
    <row r="124" spans="1:33">
      <c r="A124" t="s">
        <v>350</v>
      </c>
      <c r="B124" t="s">
        <v>1901</v>
      </c>
      <c r="C124" t="s">
        <v>80</v>
      </c>
      <c r="D124" s="12" t="s">
        <v>1070</v>
      </c>
      <c r="E124" s="1">
        <f>VLOOKUP(A124,'Base ADM'!$A$2:$E$366,5,FALSE)</f>
        <v>39.344782000000002</v>
      </c>
      <c r="F124" s="1">
        <f>VLOOKUP(A124,'Base ADM'!$A$2:$F$366,6,FALSE)</f>
        <v>0</v>
      </c>
      <c r="G124" s="1">
        <f>VLOOKUP(A124,'Base ADM'!$A$2:$G$366,7,FALSE)</f>
        <v>0</v>
      </c>
      <c r="H124" s="1">
        <f>VLOOKUP(A124,'Base ADM'!$A$2:$H$366,8,FALSE)</f>
        <v>39.344782000000002</v>
      </c>
      <c r="I124" s="1">
        <f>VLOOKUP(A124,'Base ADM'!$A$2:$I$366,9,FALSE)</f>
        <v>0</v>
      </c>
      <c r="J124" s="1">
        <f>VLOOKUP(A124,'Base ADM'!$A$2:$J$366,10,FALSE)</f>
        <v>0</v>
      </c>
      <c r="K124" s="1">
        <f>VLOOKUP(A124,'Base ADM'!$A$2:$K$366,11,FALSE)</f>
        <v>0</v>
      </c>
      <c r="L124" s="95">
        <f t="shared" si="19"/>
        <v>1.57</v>
      </c>
      <c r="M124" s="5">
        <f t="shared" si="20"/>
        <v>96058.455199999997</v>
      </c>
      <c r="N124" s="5">
        <f t="shared" si="21"/>
        <v>150811.774664</v>
      </c>
      <c r="O124" s="6">
        <f t="shared" si="22"/>
        <v>0.26</v>
      </c>
      <c r="P124" s="5">
        <f t="shared" si="23"/>
        <v>24975.198351999999</v>
      </c>
      <c r="Q124" s="5">
        <f t="shared" si="24"/>
        <v>104.39999999999999</v>
      </c>
      <c r="R124" s="5">
        <f t="shared" si="25"/>
        <v>955.26</v>
      </c>
      <c r="S124" s="5">
        <f t="shared" si="26"/>
        <v>3208.83</v>
      </c>
      <c r="T124" s="5">
        <f t="shared" si="27"/>
        <v>179951.063016</v>
      </c>
      <c r="U124" s="5">
        <f t="shared" si="28"/>
        <v>38407.44872047066</v>
      </c>
      <c r="V124" s="5">
        <f t="shared" si="29"/>
        <v>21223.545598988771</v>
      </c>
      <c r="W124" s="5">
        <f t="shared" si="30"/>
        <v>72702.083689878054</v>
      </c>
      <c r="X124" t="s">
        <v>1124</v>
      </c>
      <c r="Y124" s="5">
        <f t="shared" si="31"/>
        <v>0</v>
      </c>
      <c r="Z124" s="5">
        <f t="shared" si="32"/>
        <v>312284.14102533751</v>
      </c>
      <c r="AA124" s="5">
        <f t="shared" si="36"/>
        <v>0</v>
      </c>
      <c r="AB124" s="5">
        <f t="shared" si="33"/>
        <v>312284.14102533751</v>
      </c>
      <c r="AC124" s="5">
        <f t="shared" si="34"/>
        <v>16549.379038929601</v>
      </c>
      <c r="AD124">
        <f t="shared" si="37"/>
        <v>5.2994618889682425E-2</v>
      </c>
      <c r="AE124" s="5">
        <f>VLOOKUP(A124,Summary_SFPR!$A$5:$E$361,5,FALSE)</f>
        <v>312284.14102533751</v>
      </c>
      <c r="AF124" s="5">
        <f t="shared" si="35"/>
        <v>16549.379038929601</v>
      </c>
      <c r="AG124" t="s">
        <v>809</v>
      </c>
    </row>
    <row r="125" spans="1:33">
      <c r="A125" t="s">
        <v>352</v>
      </c>
      <c r="B125" t="s">
        <v>1902</v>
      </c>
      <c r="C125" t="s">
        <v>80</v>
      </c>
      <c r="D125" s="12" t="s">
        <v>1070</v>
      </c>
      <c r="E125" s="1">
        <f>VLOOKUP(A125,'Base ADM'!$A$2:$E$366,5,FALSE)</f>
        <v>225.709969</v>
      </c>
      <c r="F125" s="1">
        <f>VLOOKUP(A125,'Base ADM'!$A$2:$F$366,6,FALSE)</f>
        <v>26.132878000000002</v>
      </c>
      <c r="G125" s="1">
        <f>VLOOKUP(A125,'Base ADM'!$A$2:$G$366,7,FALSE)</f>
        <v>71.748465999999993</v>
      </c>
      <c r="H125" s="1">
        <f>VLOOKUP(A125,'Base ADM'!$A$2:$H$366,8,FALSE)</f>
        <v>127.828625</v>
      </c>
      <c r="I125" s="1">
        <f>VLOOKUP(A125,'Base ADM'!$A$2:$I$366,9,FALSE)</f>
        <v>0</v>
      </c>
      <c r="J125" s="1">
        <f>VLOOKUP(A125,'Base ADM'!$A$2:$J$366,10,FALSE)</f>
        <v>0</v>
      </c>
      <c r="K125" s="1">
        <f>VLOOKUP(A125,'Base ADM'!$A$2:$K$366,11,FALSE)</f>
        <v>0</v>
      </c>
      <c r="L125" s="95">
        <f t="shared" si="19"/>
        <v>9.5399999999999991</v>
      </c>
      <c r="M125" s="5">
        <f t="shared" si="20"/>
        <v>96058.455199999997</v>
      </c>
      <c r="N125" s="5">
        <f t="shared" si="21"/>
        <v>916397.66260799987</v>
      </c>
      <c r="O125" s="6">
        <f t="shared" si="22"/>
        <v>1.5</v>
      </c>
      <c r="P125" s="5">
        <f t="shared" si="23"/>
        <v>144087.68280000001</v>
      </c>
      <c r="Q125" s="5">
        <f t="shared" si="24"/>
        <v>104.39999999999999</v>
      </c>
      <c r="R125" s="5">
        <f t="shared" si="25"/>
        <v>5762.8799999999992</v>
      </c>
      <c r="S125" s="5">
        <f t="shared" si="26"/>
        <v>19358.22</v>
      </c>
      <c r="T125" s="5">
        <f t="shared" si="27"/>
        <v>1085606.4454079997</v>
      </c>
      <c r="U125" s="5">
        <f t="shared" si="28"/>
        <v>220332.75111465916</v>
      </c>
      <c r="V125" s="5">
        <f t="shared" si="29"/>
        <v>121753.52297587623</v>
      </c>
      <c r="W125" s="5">
        <f t="shared" si="30"/>
        <v>417071.44433734007</v>
      </c>
      <c r="X125" t="s">
        <v>1124</v>
      </c>
      <c r="Y125" s="5">
        <f t="shared" si="31"/>
        <v>0</v>
      </c>
      <c r="Z125" s="5">
        <f t="shared" si="32"/>
        <v>1844764.1638358752</v>
      </c>
      <c r="AA125" s="5">
        <f t="shared" si="36"/>
        <v>0</v>
      </c>
      <c r="AB125" s="5">
        <f t="shared" si="33"/>
        <v>1844764.1638358752</v>
      </c>
      <c r="AC125" s="5">
        <f t="shared" si="34"/>
        <v>94939.141608309073</v>
      </c>
      <c r="AD125">
        <f t="shared" si="37"/>
        <v>5.1464107699761022E-2</v>
      </c>
      <c r="AE125" s="5">
        <f>VLOOKUP(A125,Summary_SFPR!$A$5:$E$361,5,FALSE)</f>
        <v>1844764.1638358752</v>
      </c>
      <c r="AF125" s="5">
        <f t="shared" si="35"/>
        <v>94939.141608309073</v>
      </c>
      <c r="AG125" t="s">
        <v>809</v>
      </c>
    </row>
    <row r="126" spans="1:33">
      <c r="A126" t="s">
        <v>354</v>
      </c>
      <c r="B126" t="s">
        <v>355</v>
      </c>
      <c r="C126" t="s">
        <v>278</v>
      </c>
      <c r="D126" s="12" t="s">
        <v>1070</v>
      </c>
      <c r="E126" s="1">
        <f>VLOOKUP(A126,'Base ADM'!$A$2:$E$366,5,FALSE)</f>
        <v>136.03593000000001</v>
      </c>
      <c r="F126" s="1">
        <f>VLOOKUP(A126,'Base ADM'!$A$2:$F$366,6,FALSE)</f>
        <v>9.3293409999999994</v>
      </c>
      <c r="G126" s="1">
        <f>VLOOKUP(A126,'Base ADM'!$A$2:$G$366,7,FALSE)</f>
        <v>30.514970999999999</v>
      </c>
      <c r="H126" s="1">
        <f>VLOOKUP(A126,'Base ADM'!$A$2:$H$366,8,FALSE)</f>
        <v>96.191618000000005</v>
      </c>
      <c r="I126" s="1">
        <f>VLOOKUP(A126,'Base ADM'!$A$2:$I$366,9,FALSE)</f>
        <v>0</v>
      </c>
      <c r="J126" s="1">
        <f>VLOOKUP(A126,'Base ADM'!$A$2:$J$366,10,FALSE)</f>
        <v>0</v>
      </c>
      <c r="K126" s="1">
        <f>VLOOKUP(A126,'Base ADM'!$A$2:$K$366,11,FALSE)</f>
        <v>0</v>
      </c>
      <c r="L126" s="95">
        <f t="shared" si="19"/>
        <v>5.64</v>
      </c>
      <c r="M126" s="5">
        <f t="shared" si="20"/>
        <v>96058.455199999997</v>
      </c>
      <c r="N126" s="5">
        <f t="shared" si="21"/>
        <v>541769.68732799997</v>
      </c>
      <c r="O126" s="6">
        <f t="shared" si="22"/>
        <v>0.91</v>
      </c>
      <c r="P126" s="5">
        <f t="shared" si="23"/>
        <v>87413.194231999994</v>
      </c>
      <c r="Q126" s="5">
        <f t="shared" si="24"/>
        <v>104.39999999999999</v>
      </c>
      <c r="R126" s="5">
        <f t="shared" si="25"/>
        <v>3419.0999999999995</v>
      </c>
      <c r="S126" s="5">
        <f t="shared" si="26"/>
        <v>11485.17</v>
      </c>
      <c r="T126" s="5">
        <f t="shared" si="27"/>
        <v>644087.15156000003</v>
      </c>
      <c r="U126" s="5">
        <f t="shared" si="28"/>
        <v>132795.06811389973</v>
      </c>
      <c r="V126" s="5">
        <f t="shared" si="29"/>
        <v>73381.13510085897</v>
      </c>
      <c r="W126" s="5">
        <f t="shared" si="30"/>
        <v>251369.94195800583</v>
      </c>
      <c r="X126" t="s">
        <v>1124</v>
      </c>
      <c r="Y126" s="5">
        <f t="shared" si="31"/>
        <v>0</v>
      </c>
      <c r="Z126" s="5">
        <f t="shared" si="32"/>
        <v>1101633.2967327645</v>
      </c>
      <c r="AA126" s="5">
        <f t="shared" si="36"/>
        <v>0</v>
      </c>
      <c r="AB126" s="5">
        <f t="shared" si="33"/>
        <v>1101633.2967327645</v>
      </c>
      <c r="AC126" s="5">
        <f t="shared" si="34"/>
        <v>57220.044286515411</v>
      </c>
      <c r="AD126">
        <f t="shared" si="37"/>
        <v>5.194109914453314E-2</v>
      </c>
      <c r="AE126" s="5">
        <f>VLOOKUP(A126,Summary_SFPR!$A$5:$E$361,5,FALSE)</f>
        <v>1101633.2967327645</v>
      </c>
      <c r="AF126" s="5">
        <f t="shared" si="35"/>
        <v>57220.044286515418</v>
      </c>
      <c r="AG126" t="s">
        <v>809</v>
      </c>
    </row>
    <row r="127" spans="1:33">
      <c r="A127" t="s">
        <v>356</v>
      </c>
      <c r="B127" t="s">
        <v>357</v>
      </c>
      <c r="C127" t="s">
        <v>80</v>
      </c>
      <c r="D127" s="12" t="s">
        <v>1070</v>
      </c>
      <c r="E127" s="1">
        <f>VLOOKUP(A127,'Base ADM'!$A$2:$E$366,5,FALSE)</f>
        <v>247.27343999999999</v>
      </c>
      <c r="F127" s="1">
        <f>VLOOKUP(A127,'Base ADM'!$A$2:$F$366,6,FALSE)</f>
        <v>0</v>
      </c>
      <c r="G127" s="1">
        <f>VLOOKUP(A127,'Base ADM'!$A$2:$G$366,7,FALSE)</f>
        <v>0</v>
      </c>
      <c r="H127" s="1">
        <f>VLOOKUP(A127,'Base ADM'!$A$2:$H$366,8,FALSE)</f>
        <v>0</v>
      </c>
      <c r="I127" s="1">
        <f>VLOOKUP(A127,'Base ADM'!$A$2:$I$366,9,FALSE)</f>
        <v>226.70248799999999</v>
      </c>
      <c r="J127" s="1">
        <f>VLOOKUP(A127,'Base ADM'!$A$2:$J$366,10,FALSE)</f>
        <v>20.570951999999998</v>
      </c>
      <c r="K127" s="1">
        <f>VLOOKUP(A127,'Base ADM'!$A$2:$K$366,11,FALSE)</f>
        <v>0</v>
      </c>
      <c r="L127" s="95">
        <f t="shared" si="19"/>
        <v>9.5399999999999991</v>
      </c>
      <c r="M127" s="5">
        <f t="shared" si="20"/>
        <v>96058.455199999997</v>
      </c>
      <c r="N127" s="5">
        <f t="shared" si="21"/>
        <v>916397.66260799987</v>
      </c>
      <c r="O127" s="6">
        <f t="shared" si="22"/>
        <v>1.65</v>
      </c>
      <c r="P127" s="5">
        <f t="shared" si="23"/>
        <v>158496.45108</v>
      </c>
      <c r="Q127" s="5">
        <f t="shared" si="24"/>
        <v>104.39999999999999</v>
      </c>
      <c r="R127" s="5">
        <f t="shared" si="25"/>
        <v>5841.1799999999994</v>
      </c>
      <c r="S127" s="5">
        <f t="shared" si="26"/>
        <v>19621.240000000002</v>
      </c>
      <c r="T127" s="5">
        <f t="shared" si="27"/>
        <v>1100356.5336879997</v>
      </c>
      <c r="U127" s="5">
        <f t="shared" si="28"/>
        <v>241382.50319278365</v>
      </c>
      <c r="V127" s="5">
        <f t="shared" si="29"/>
        <v>133385.39095880144</v>
      </c>
      <c r="W127" s="5">
        <f t="shared" si="30"/>
        <v>456916.86204193579</v>
      </c>
      <c r="X127" t="s">
        <v>1124</v>
      </c>
      <c r="Y127" s="5">
        <f t="shared" si="31"/>
        <v>0</v>
      </c>
      <c r="Z127" s="5">
        <f t="shared" si="32"/>
        <v>1932041.2898815204</v>
      </c>
      <c r="AA127" s="5">
        <f t="shared" si="36"/>
        <v>0</v>
      </c>
      <c r="AB127" s="5">
        <f t="shared" si="33"/>
        <v>1932041.2898815204</v>
      </c>
      <c r="AC127" s="5">
        <f t="shared" si="34"/>
        <v>104009.26569678327</v>
      </c>
      <c r="AD127">
        <f t="shared" si="37"/>
        <v>5.3833873137960467E-2</v>
      </c>
      <c r="AE127" s="5">
        <f>VLOOKUP(A127,Summary_SFPR!$A$5:$E$361,5,FALSE)</f>
        <v>1932041.2898815204</v>
      </c>
      <c r="AF127" s="5">
        <f t="shared" si="35"/>
        <v>104009.26569678327</v>
      </c>
      <c r="AG127" t="s">
        <v>809</v>
      </c>
    </row>
    <row r="128" spans="1:33">
      <c r="A128" t="s">
        <v>358</v>
      </c>
      <c r="B128" t="s">
        <v>359</v>
      </c>
      <c r="C128" t="s">
        <v>93</v>
      </c>
      <c r="D128" s="12" t="s">
        <v>1070</v>
      </c>
      <c r="E128" s="1">
        <f>VLOOKUP(A128,'Base ADM'!$A$2:$E$366,5,FALSE)</f>
        <v>104.35772</v>
      </c>
      <c r="F128" s="1">
        <f>VLOOKUP(A128,'Base ADM'!$A$2:$F$366,6,FALSE)</f>
        <v>0</v>
      </c>
      <c r="G128" s="1">
        <f>VLOOKUP(A128,'Base ADM'!$A$2:$G$366,7,FALSE)</f>
        <v>0</v>
      </c>
      <c r="H128" s="1">
        <f>VLOOKUP(A128,'Base ADM'!$A$2:$H$366,8,FALSE)</f>
        <v>0</v>
      </c>
      <c r="I128" s="1">
        <f>VLOOKUP(A128,'Base ADM'!$A$2:$I$366,9,FALSE)</f>
        <v>104.35772</v>
      </c>
      <c r="J128" s="1">
        <f>VLOOKUP(A128,'Base ADM'!$A$2:$J$366,10,FALSE)</f>
        <v>0</v>
      </c>
      <c r="K128" s="1">
        <f>VLOOKUP(A128,'Base ADM'!$A$2:$K$366,11,FALSE)</f>
        <v>0</v>
      </c>
      <c r="L128" s="95">
        <f t="shared" si="19"/>
        <v>3.87</v>
      </c>
      <c r="M128" s="5">
        <f t="shared" si="20"/>
        <v>96058.455199999997</v>
      </c>
      <c r="N128" s="5">
        <f t="shared" si="21"/>
        <v>371746.221624</v>
      </c>
      <c r="O128" s="6">
        <f t="shared" si="22"/>
        <v>0.7</v>
      </c>
      <c r="P128" s="5">
        <f t="shared" si="23"/>
        <v>67240.918639999989</v>
      </c>
      <c r="Q128" s="5">
        <f t="shared" si="24"/>
        <v>104.39999999999999</v>
      </c>
      <c r="R128" s="5">
        <f t="shared" si="25"/>
        <v>2385.54</v>
      </c>
      <c r="S128" s="5">
        <f t="shared" si="26"/>
        <v>8013.32</v>
      </c>
      <c r="T128" s="5">
        <f t="shared" si="27"/>
        <v>449386.00026399997</v>
      </c>
      <c r="U128" s="5">
        <f t="shared" si="28"/>
        <v>101871.54625701663</v>
      </c>
      <c r="V128" s="5">
        <f t="shared" si="29"/>
        <v>56293.127485787118</v>
      </c>
      <c r="W128" s="5">
        <f t="shared" si="30"/>
        <v>192834.3050197828</v>
      </c>
      <c r="X128" t="s">
        <v>1124</v>
      </c>
      <c r="Y128" s="5">
        <f t="shared" si="31"/>
        <v>0</v>
      </c>
      <c r="Z128" s="5">
        <f t="shared" si="32"/>
        <v>800384.97902658652</v>
      </c>
      <c r="AA128" s="5">
        <f t="shared" si="36"/>
        <v>0</v>
      </c>
      <c r="AB128" s="5">
        <f t="shared" si="33"/>
        <v>800384.97902658652</v>
      </c>
      <c r="AC128" s="5">
        <f t="shared" si="34"/>
        <v>43895.413219432354</v>
      </c>
      <c r="AD128">
        <f t="shared" si="37"/>
        <v>5.484287482858205E-2</v>
      </c>
      <c r="AE128" s="5">
        <f>VLOOKUP(A128,Summary_SFPR!$A$5:$E$361,5,FALSE)</f>
        <v>800384.97902658652</v>
      </c>
      <c r="AF128" s="5">
        <f t="shared" si="35"/>
        <v>43895.413219432354</v>
      </c>
      <c r="AG128" t="s">
        <v>809</v>
      </c>
    </row>
    <row r="129" spans="1:33">
      <c r="A129" t="s">
        <v>360</v>
      </c>
      <c r="B129" t="s">
        <v>1903</v>
      </c>
      <c r="C129" t="s">
        <v>80</v>
      </c>
      <c r="D129" s="12" t="s">
        <v>1070</v>
      </c>
      <c r="E129" s="1">
        <f>VLOOKUP(A129,'Base ADM'!$A$2:$E$366,5,FALSE)</f>
        <v>423.89084600000001</v>
      </c>
      <c r="F129" s="1">
        <f>VLOOKUP(A129,'Base ADM'!$A$2:$F$366,6,FALSE)</f>
        <v>0</v>
      </c>
      <c r="G129" s="1">
        <f>VLOOKUP(A129,'Base ADM'!$A$2:$G$366,7,FALSE)</f>
        <v>0</v>
      </c>
      <c r="H129" s="1">
        <f>VLOOKUP(A129,'Base ADM'!$A$2:$H$366,8,FALSE)</f>
        <v>0</v>
      </c>
      <c r="I129" s="1">
        <f>VLOOKUP(A129,'Base ADM'!$A$2:$I$366,9,FALSE)</f>
        <v>377.14905199999998</v>
      </c>
      <c r="J129" s="1">
        <f>VLOOKUP(A129,'Base ADM'!$A$2:$J$366,10,FALSE)</f>
        <v>46.741793999999999</v>
      </c>
      <c r="K129" s="1">
        <f>VLOOKUP(A129,'Base ADM'!$A$2:$K$366,11,FALSE)</f>
        <v>0</v>
      </c>
      <c r="L129" s="95">
        <f t="shared" si="19"/>
        <v>16.57</v>
      </c>
      <c r="M129" s="5">
        <f t="shared" si="20"/>
        <v>96058.455199999997</v>
      </c>
      <c r="N129" s="5">
        <f t="shared" si="21"/>
        <v>1591688.6026639999</v>
      </c>
      <c r="O129" s="6">
        <f t="shared" si="22"/>
        <v>2.83</v>
      </c>
      <c r="P129" s="5">
        <f t="shared" si="23"/>
        <v>271845.42821599997</v>
      </c>
      <c r="Q129" s="5">
        <f t="shared" si="24"/>
        <v>104.39999999999999</v>
      </c>
      <c r="R129" s="5">
        <f t="shared" si="25"/>
        <v>10126.799999999999</v>
      </c>
      <c r="S129" s="5">
        <f t="shared" si="26"/>
        <v>34017.160000000003</v>
      </c>
      <c r="T129" s="5">
        <f t="shared" si="27"/>
        <v>1907677.9908799999</v>
      </c>
      <c r="U129" s="5">
        <f t="shared" si="28"/>
        <v>413792.25155757437</v>
      </c>
      <c r="V129" s="5">
        <f t="shared" si="29"/>
        <v>228657.17489742162</v>
      </c>
      <c r="W129" s="5">
        <f t="shared" si="30"/>
        <v>783274.07586767687</v>
      </c>
      <c r="X129" t="s">
        <v>1124</v>
      </c>
      <c r="Y129" s="5">
        <f t="shared" si="31"/>
        <v>0</v>
      </c>
      <c r="Z129" s="5">
        <f t="shared" si="32"/>
        <v>3333401.4932026723</v>
      </c>
      <c r="AA129" s="5">
        <f t="shared" si="36"/>
        <v>0</v>
      </c>
      <c r="AB129" s="5">
        <f t="shared" si="33"/>
        <v>3333401.4932026723</v>
      </c>
      <c r="AC129" s="5">
        <f t="shared" si="34"/>
        <v>178298.87281079701</v>
      </c>
      <c r="AD129">
        <f t="shared" si="37"/>
        <v>5.3488568111095029E-2</v>
      </c>
      <c r="AE129" s="5">
        <f>VLOOKUP(A129,Summary_SFPR!$A$5:$E$361,5,FALSE)</f>
        <v>3333401.4932026723</v>
      </c>
      <c r="AF129" s="5">
        <f t="shared" si="35"/>
        <v>178298.87281079701</v>
      </c>
      <c r="AG129" t="s">
        <v>809</v>
      </c>
    </row>
    <row r="130" spans="1:33">
      <c r="A130" t="s">
        <v>362</v>
      </c>
      <c r="B130" t="s">
        <v>363</v>
      </c>
      <c r="C130" t="s">
        <v>93</v>
      </c>
      <c r="D130" s="12" t="s">
        <v>1070</v>
      </c>
      <c r="E130" s="1">
        <f>VLOOKUP(A130,'Base ADM'!$A$2:$E$366,5,FALSE)</f>
        <v>47.777611</v>
      </c>
      <c r="F130" s="1">
        <f>VLOOKUP(A130,'Base ADM'!$A$2:$F$366,6,FALSE)</f>
        <v>0</v>
      </c>
      <c r="G130" s="1">
        <f>VLOOKUP(A130,'Base ADM'!$A$2:$G$366,7,FALSE)</f>
        <v>0</v>
      </c>
      <c r="H130" s="1">
        <f>VLOOKUP(A130,'Base ADM'!$A$2:$H$366,8,FALSE)</f>
        <v>0</v>
      </c>
      <c r="I130" s="1">
        <f>VLOOKUP(A130,'Base ADM'!$A$2:$I$366,9,FALSE)</f>
        <v>47.777611</v>
      </c>
      <c r="J130" s="1">
        <f>VLOOKUP(A130,'Base ADM'!$A$2:$J$366,10,FALSE)</f>
        <v>0</v>
      </c>
      <c r="K130" s="1">
        <f>VLOOKUP(A130,'Base ADM'!$A$2:$K$366,11,FALSE)</f>
        <v>0</v>
      </c>
      <c r="L130" s="95">
        <f t="shared" si="19"/>
        <v>1.77</v>
      </c>
      <c r="M130" s="5">
        <f t="shared" si="20"/>
        <v>96058.455199999997</v>
      </c>
      <c r="N130" s="5">
        <f t="shared" si="21"/>
        <v>170023.465704</v>
      </c>
      <c r="O130" s="6">
        <f t="shared" si="22"/>
        <v>0.32</v>
      </c>
      <c r="P130" s="5">
        <f t="shared" si="23"/>
        <v>30738.705664000001</v>
      </c>
      <c r="Q130" s="5">
        <f t="shared" si="24"/>
        <v>104.39999999999999</v>
      </c>
      <c r="R130" s="5">
        <f t="shared" si="25"/>
        <v>1090.9799999999998</v>
      </c>
      <c r="S130" s="5">
        <f t="shared" si="26"/>
        <v>3664.73</v>
      </c>
      <c r="T130" s="5">
        <f t="shared" si="27"/>
        <v>205517.88136800003</v>
      </c>
      <c r="U130" s="5">
        <f t="shared" si="28"/>
        <v>46639.377604610818</v>
      </c>
      <c r="V130" s="5">
        <f t="shared" si="29"/>
        <v>25772.421503548994</v>
      </c>
      <c r="W130" s="5">
        <f t="shared" si="30"/>
        <v>88284.43561904697</v>
      </c>
      <c r="X130" t="s">
        <v>1124</v>
      </c>
      <c r="Y130" s="5">
        <f t="shared" si="31"/>
        <v>0</v>
      </c>
      <c r="Z130" s="5">
        <f t="shared" si="32"/>
        <v>366214.11609520682</v>
      </c>
      <c r="AA130" s="5">
        <f t="shared" si="36"/>
        <v>0</v>
      </c>
      <c r="AB130" s="5">
        <f t="shared" si="33"/>
        <v>366214.11609520682</v>
      </c>
      <c r="AC130" s="5">
        <f t="shared" si="34"/>
        <v>20096.433474038113</v>
      </c>
      <c r="AD130">
        <f t="shared" si="37"/>
        <v>5.4876184698498968E-2</v>
      </c>
      <c r="AE130" s="5">
        <f>VLOOKUP(A130,Summary_SFPR!$A$5:$E$361,5,FALSE)</f>
        <v>366214.11609520682</v>
      </c>
      <c r="AF130" s="5">
        <f t="shared" si="35"/>
        <v>20096.433474038113</v>
      </c>
      <c r="AG130" t="s">
        <v>809</v>
      </c>
    </row>
    <row r="131" spans="1:33">
      <c r="A131" t="s">
        <v>364</v>
      </c>
      <c r="B131" t="s">
        <v>365</v>
      </c>
      <c r="C131" t="s">
        <v>93</v>
      </c>
      <c r="D131" s="12" t="s">
        <v>1070</v>
      </c>
      <c r="E131" s="1">
        <f>VLOOKUP(A131,'Base ADM'!$A$2:$E$366,5,FALSE)</f>
        <v>113.417106</v>
      </c>
      <c r="F131" s="1">
        <f>VLOOKUP(A131,'Base ADM'!$A$2:$F$366,6,FALSE)</f>
        <v>0</v>
      </c>
      <c r="G131" s="1">
        <f>VLOOKUP(A131,'Base ADM'!$A$2:$G$366,7,FALSE)</f>
        <v>0</v>
      </c>
      <c r="H131" s="1">
        <f>VLOOKUP(A131,'Base ADM'!$A$2:$H$366,8,FALSE)</f>
        <v>0</v>
      </c>
      <c r="I131" s="1">
        <f>VLOOKUP(A131,'Base ADM'!$A$2:$I$366,9,FALSE)</f>
        <v>113.417106</v>
      </c>
      <c r="J131" s="1">
        <f>VLOOKUP(A131,'Base ADM'!$A$2:$J$366,10,FALSE)</f>
        <v>0</v>
      </c>
      <c r="K131" s="1">
        <f>VLOOKUP(A131,'Base ADM'!$A$2:$K$366,11,FALSE)</f>
        <v>0</v>
      </c>
      <c r="L131" s="95">
        <f t="shared" si="19"/>
        <v>4.2</v>
      </c>
      <c r="M131" s="5">
        <f t="shared" si="20"/>
        <v>96058.455199999997</v>
      </c>
      <c r="N131" s="5">
        <f t="shared" si="21"/>
        <v>403445.51183999999</v>
      </c>
      <c r="O131" s="6">
        <f t="shared" si="22"/>
        <v>0.76</v>
      </c>
      <c r="P131" s="5">
        <f t="shared" si="23"/>
        <v>73004.425952000005</v>
      </c>
      <c r="Q131" s="5">
        <f t="shared" si="24"/>
        <v>104.39999999999999</v>
      </c>
      <c r="R131" s="5">
        <f t="shared" si="25"/>
        <v>2589.12</v>
      </c>
      <c r="S131" s="5">
        <f t="shared" si="26"/>
        <v>8697.17</v>
      </c>
      <c r="T131" s="5">
        <f t="shared" si="27"/>
        <v>487736.22779199999</v>
      </c>
      <c r="U131" s="5">
        <f t="shared" si="28"/>
        <v>110715.105314834</v>
      </c>
      <c r="V131" s="5">
        <f t="shared" si="29"/>
        <v>61179.983686180873</v>
      </c>
      <c r="W131" s="5">
        <f t="shared" si="30"/>
        <v>209574.42164187797</v>
      </c>
      <c r="X131" t="s">
        <v>1124</v>
      </c>
      <c r="Y131" s="5">
        <f t="shared" si="31"/>
        <v>0</v>
      </c>
      <c r="Z131" s="5">
        <f t="shared" si="32"/>
        <v>869205.73843489285</v>
      </c>
      <c r="AA131" s="5">
        <f t="shared" si="36"/>
        <v>0</v>
      </c>
      <c r="AB131" s="5">
        <f t="shared" si="33"/>
        <v>869205.73843489285</v>
      </c>
      <c r="AC131" s="5">
        <f t="shared" si="34"/>
        <v>47706.012875924855</v>
      </c>
      <c r="AD131">
        <f t="shared" si="37"/>
        <v>5.4884604146568497E-2</v>
      </c>
      <c r="AE131" s="5">
        <f>VLOOKUP(A131,Summary_SFPR!$A$5:$E$361,5,FALSE)</f>
        <v>869205.73843489285</v>
      </c>
      <c r="AF131" s="5">
        <f t="shared" si="35"/>
        <v>47706.012875924855</v>
      </c>
      <c r="AG131" t="s">
        <v>809</v>
      </c>
    </row>
    <row r="132" spans="1:33">
      <c r="A132" t="s">
        <v>366</v>
      </c>
      <c r="B132" t="s">
        <v>1904</v>
      </c>
      <c r="C132" t="s">
        <v>80</v>
      </c>
      <c r="D132" s="12" t="s">
        <v>1070</v>
      </c>
      <c r="E132" s="1">
        <f>VLOOKUP(A132,'Base ADM'!$A$2:$E$366,5,FALSE)</f>
        <v>79.693247999999997</v>
      </c>
      <c r="F132" s="1">
        <f>VLOOKUP(A132,'Base ADM'!$A$2:$F$366,6,FALSE)</f>
        <v>0</v>
      </c>
      <c r="G132" s="1">
        <f>VLOOKUP(A132,'Base ADM'!$A$2:$G$366,7,FALSE)</f>
        <v>0</v>
      </c>
      <c r="H132" s="1">
        <f>VLOOKUP(A132,'Base ADM'!$A$2:$H$366,8,FALSE)</f>
        <v>0</v>
      </c>
      <c r="I132" s="1">
        <f>VLOOKUP(A132,'Base ADM'!$A$2:$I$366,9,FALSE)</f>
        <v>70.847734000000003</v>
      </c>
      <c r="J132" s="1">
        <f>VLOOKUP(A132,'Base ADM'!$A$2:$J$366,10,FALSE)</f>
        <v>8.8455139999999997</v>
      </c>
      <c r="K132" s="1">
        <f>VLOOKUP(A132,'Base ADM'!$A$2:$K$366,11,FALSE)</f>
        <v>0</v>
      </c>
      <c r="L132" s="95">
        <f t="shared" si="19"/>
        <v>3.12</v>
      </c>
      <c r="M132" s="5">
        <f t="shared" si="20"/>
        <v>96058.455199999997</v>
      </c>
      <c r="N132" s="5">
        <f t="shared" si="21"/>
        <v>299702.38022400002</v>
      </c>
      <c r="O132" s="6">
        <f t="shared" si="22"/>
        <v>0.53</v>
      </c>
      <c r="P132" s="5">
        <f t="shared" si="23"/>
        <v>50910.981255999999</v>
      </c>
      <c r="Q132" s="5">
        <f t="shared" si="24"/>
        <v>104.39999999999999</v>
      </c>
      <c r="R132" s="5">
        <f t="shared" si="25"/>
        <v>1905.3</v>
      </c>
      <c r="S132" s="5">
        <f t="shared" si="26"/>
        <v>6400.14</v>
      </c>
      <c r="T132" s="5">
        <f t="shared" si="27"/>
        <v>358918.80148000002</v>
      </c>
      <c r="U132" s="5">
        <f t="shared" si="28"/>
        <v>77794.670102067175</v>
      </c>
      <c r="V132" s="5">
        <f t="shared" si="29"/>
        <v>42988.503097043984</v>
      </c>
      <c r="W132" s="5">
        <f t="shared" si="30"/>
        <v>147258.7949683952</v>
      </c>
      <c r="X132" t="s">
        <v>1124</v>
      </c>
      <c r="Y132" s="5">
        <f t="shared" si="31"/>
        <v>0</v>
      </c>
      <c r="Z132" s="5">
        <f t="shared" si="32"/>
        <v>626960.7696475063</v>
      </c>
      <c r="AA132" s="5">
        <f t="shared" si="36"/>
        <v>0</v>
      </c>
      <c r="AB132" s="5">
        <f t="shared" si="33"/>
        <v>626960.7696475063</v>
      </c>
      <c r="AC132" s="5">
        <f t="shared" si="34"/>
        <v>33520.932152970585</v>
      </c>
      <c r="AD132">
        <f t="shared" si="37"/>
        <v>5.3465756991170163E-2</v>
      </c>
      <c r="AE132" s="5">
        <f>VLOOKUP(A132,Summary_SFPR!$A$5:$E$361,5,FALSE)</f>
        <v>626960.7696475063</v>
      </c>
      <c r="AF132" s="5">
        <f t="shared" si="35"/>
        <v>33520.932152970585</v>
      </c>
      <c r="AG132" t="s">
        <v>809</v>
      </c>
    </row>
    <row r="133" spans="1:33">
      <c r="A133" t="s">
        <v>368</v>
      </c>
      <c r="B133" t="s">
        <v>1905</v>
      </c>
      <c r="C133" t="s">
        <v>80</v>
      </c>
      <c r="D133" s="12" t="s">
        <v>1070</v>
      </c>
      <c r="E133" s="1">
        <f>VLOOKUP(A133,'Base ADM'!$A$2:$E$366,5,FALSE)</f>
        <v>502.785123</v>
      </c>
      <c r="F133" s="1">
        <f>VLOOKUP(A133,'Base ADM'!$A$2:$F$366,6,FALSE)</f>
        <v>0</v>
      </c>
      <c r="G133" s="1">
        <f>VLOOKUP(A133,'Base ADM'!$A$2:$G$366,7,FALSE)</f>
        <v>0</v>
      </c>
      <c r="H133" s="1">
        <f>VLOOKUP(A133,'Base ADM'!$A$2:$H$366,8,FALSE)</f>
        <v>0</v>
      </c>
      <c r="I133" s="1">
        <f>VLOOKUP(A133,'Base ADM'!$A$2:$I$366,9,FALSE)</f>
        <v>483.96010100000001</v>
      </c>
      <c r="J133" s="1">
        <f>VLOOKUP(A133,'Base ADM'!$A$2:$J$366,10,FALSE)</f>
        <v>18.825022000000001</v>
      </c>
      <c r="K133" s="1">
        <f>VLOOKUP(A133,'Base ADM'!$A$2:$K$366,11,FALSE)</f>
        <v>0</v>
      </c>
      <c r="L133" s="95">
        <f t="shared" ref="L133:L196" si="38">ROUND(((F133/20)+(G133/23)+(H133/25)+(I133/27)+(J133/18)),2)</f>
        <v>18.97</v>
      </c>
      <c r="M133" s="5">
        <f t="shared" ref="M133:M196" si="39">($G$1*1.16)+$L$1</f>
        <v>96058.455199999997</v>
      </c>
      <c r="N133" s="5">
        <f t="shared" ref="N133:N196" si="40">L133*M133</f>
        <v>1822228.8951439997</v>
      </c>
      <c r="O133" s="6">
        <f t="shared" ref="O133:O196" si="41">ROUND(E133/150,2)</f>
        <v>3.35</v>
      </c>
      <c r="P133" s="5">
        <f t="shared" ref="P133:P196" si="42">O133*M133</f>
        <v>321795.82491999998</v>
      </c>
      <c r="Q133" s="5">
        <f t="shared" ref="Q133:Q196" si="43">90*1.16</f>
        <v>104.39999999999999</v>
      </c>
      <c r="R133" s="5">
        <f t="shared" ref="R133:R196" si="44">(L133+O133)*Q133*5</f>
        <v>11651.039999999997</v>
      </c>
      <c r="S133" s="5">
        <f t="shared" ref="S133:S196" si="45">ROUND(((L133+O133)*(($G$1*1.16)/180)*4),2)</f>
        <v>39137.26</v>
      </c>
      <c r="T133" s="5">
        <f t="shared" ref="T133:T196" si="46">N133+P133+R133+S133</f>
        <v>2194813.0200639996</v>
      </c>
      <c r="U133" s="5">
        <f t="shared" ref="U133:U196" si="47">E133*$P$1</f>
        <v>490806.98500345054</v>
      </c>
      <c r="V133" s="5">
        <f t="shared" ref="V133:V196" si="48">$T$1*E133</f>
        <v>271214.69333554007</v>
      </c>
      <c r="W133" s="5">
        <f t="shared" ref="W133:W196" si="49">$W$1*E133</f>
        <v>929056.51606791536</v>
      </c>
      <c r="X133" t="s">
        <v>1124</v>
      </c>
      <c r="Y133" s="5">
        <f t="shared" ref="Y133:Y196" si="50">IF(X133="Yes",($AA$1*E133),0)</f>
        <v>0</v>
      </c>
      <c r="Z133" s="5">
        <f t="shared" ref="Z133:Z196" si="51">T133+U133+V133+W133+Y133</f>
        <v>3885891.2144709053</v>
      </c>
      <c r="AA133" s="5">
        <f t="shared" si="36"/>
        <v>0</v>
      </c>
      <c r="AB133" s="5">
        <f t="shared" ref="AB133:AB196" si="52">Z133+AA133</f>
        <v>3885891.2144709053</v>
      </c>
      <c r="AC133" s="5">
        <f t="shared" ref="AC133:AC196" si="53">E133*$P$2</f>
        <v>211483.7381907934</v>
      </c>
      <c r="AD133">
        <f t="shared" si="37"/>
        <v>5.4423483962504231E-2</v>
      </c>
      <c r="AE133" s="5">
        <f>VLOOKUP(A133,Summary_SFPR!$A$5:$E$361,5,FALSE)</f>
        <v>3885891.2144709053</v>
      </c>
      <c r="AF133" s="5">
        <f t="shared" ref="AF133:AF196" si="54">AD133*AE133</f>
        <v>211483.7381907934</v>
      </c>
      <c r="AG133" t="s">
        <v>809</v>
      </c>
    </row>
    <row r="134" spans="1:33">
      <c r="A134" t="s">
        <v>370</v>
      </c>
      <c r="B134" t="s">
        <v>371</v>
      </c>
      <c r="C134" t="s">
        <v>93</v>
      </c>
      <c r="D134" s="12" t="s">
        <v>1070</v>
      </c>
      <c r="E134" s="1">
        <f>VLOOKUP(A134,'Base ADM'!$A$2:$E$366,5,FALSE)</f>
        <v>60.32931</v>
      </c>
      <c r="F134" s="1">
        <f>VLOOKUP(A134,'Base ADM'!$A$2:$F$366,6,FALSE)</f>
        <v>0</v>
      </c>
      <c r="G134" s="1">
        <f>VLOOKUP(A134,'Base ADM'!$A$2:$G$366,7,FALSE)</f>
        <v>0</v>
      </c>
      <c r="H134" s="1">
        <f>VLOOKUP(A134,'Base ADM'!$A$2:$H$366,8,FALSE)</f>
        <v>0</v>
      </c>
      <c r="I134" s="1">
        <f>VLOOKUP(A134,'Base ADM'!$A$2:$I$366,9,FALSE)</f>
        <v>60.32931</v>
      </c>
      <c r="J134" s="1">
        <f>VLOOKUP(A134,'Base ADM'!$A$2:$J$366,10,FALSE)</f>
        <v>0</v>
      </c>
      <c r="K134" s="1">
        <f>VLOOKUP(A134,'Base ADM'!$A$2:$K$366,11,FALSE)</f>
        <v>0</v>
      </c>
      <c r="L134" s="95">
        <f t="shared" si="38"/>
        <v>2.23</v>
      </c>
      <c r="M134" s="5">
        <f t="shared" si="39"/>
        <v>96058.455199999997</v>
      </c>
      <c r="N134" s="5">
        <f t="shared" si="40"/>
        <v>214210.35509599998</v>
      </c>
      <c r="O134" s="6">
        <f t="shared" si="41"/>
        <v>0.4</v>
      </c>
      <c r="P134" s="5">
        <f t="shared" si="42"/>
        <v>38423.382080000003</v>
      </c>
      <c r="Q134" s="5">
        <f t="shared" si="43"/>
        <v>104.39999999999999</v>
      </c>
      <c r="R134" s="5">
        <f t="shared" si="44"/>
        <v>1372.8599999999997</v>
      </c>
      <c r="S134" s="5">
        <f t="shared" si="45"/>
        <v>4611.6000000000004</v>
      </c>
      <c r="T134" s="5">
        <f t="shared" si="46"/>
        <v>258618.19717599999</v>
      </c>
      <c r="U134" s="5">
        <f t="shared" si="47"/>
        <v>58892.050289321145</v>
      </c>
      <c r="V134" s="5">
        <f t="shared" si="48"/>
        <v>32543.117451776176</v>
      </c>
      <c r="W134" s="5">
        <f t="shared" si="49"/>
        <v>111477.71881345274</v>
      </c>
      <c r="X134" t="s">
        <v>1124</v>
      </c>
      <c r="Y134" s="5">
        <f t="shared" si="50"/>
        <v>0</v>
      </c>
      <c r="Z134" s="5">
        <f t="shared" si="51"/>
        <v>461531.08373055008</v>
      </c>
      <c r="AA134" s="5">
        <f t="shared" ref="AA134:AA197" si="55">IF(D134="STEM",0,IF(AND(E134&gt;0,Z134&gt;0),(K134*(Z134/E134)*0.2),0))</f>
        <v>0</v>
      </c>
      <c r="AB134" s="5">
        <f t="shared" si="52"/>
        <v>461531.08373055008</v>
      </c>
      <c r="AC134" s="5">
        <f t="shared" si="53"/>
        <v>25375.985520699691</v>
      </c>
      <c r="AD134">
        <f t="shared" ref="AD134:AD197" si="56">IF(AND(AC134&gt;0,AB134&gt;0),(AC134/AB134),0)</f>
        <v>5.4982180865448781E-2</v>
      </c>
      <c r="AE134" s="5">
        <f>VLOOKUP(A134,Summary_SFPR!$A$5:$E$361,5,FALSE)</f>
        <v>461531.08373055008</v>
      </c>
      <c r="AF134" s="5">
        <f t="shared" si="54"/>
        <v>25375.985520699691</v>
      </c>
      <c r="AG134" t="s">
        <v>809</v>
      </c>
    </row>
    <row r="135" spans="1:33">
      <c r="A135" t="s">
        <v>372</v>
      </c>
      <c r="B135" t="s">
        <v>373</v>
      </c>
      <c r="C135" t="s">
        <v>93</v>
      </c>
      <c r="D135" s="12" t="s">
        <v>1070</v>
      </c>
      <c r="E135" s="1">
        <f>VLOOKUP(A135,'Base ADM'!$A$2:$E$366,5,FALSE)</f>
        <v>744.55724599999996</v>
      </c>
      <c r="F135" s="1">
        <f>VLOOKUP(A135,'Base ADM'!$A$2:$F$366,6,FALSE)</f>
        <v>71.136903000000004</v>
      </c>
      <c r="G135" s="1">
        <f>VLOOKUP(A135,'Base ADM'!$A$2:$G$366,7,FALSE)</f>
        <v>194.270589</v>
      </c>
      <c r="H135" s="1">
        <f>VLOOKUP(A135,'Base ADM'!$A$2:$H$366,8,FALSE)</f>
        <v>323.02199300000001</v>
      </c>
      <c r="I135" s="1">
        <f>VLOOKUP(A135,'Base ADM'!$A$2:$I$366,9,FALSE)</f>
        <v>156.12776099999999</v>
      </c>
      <c r="J135" s="1">
        <f>VLOOKUP(A135,'Base ADM'!$A$2:$J$366,10,FALSE)</f>
        <v>0</v>
      </c>
      <c r="K135" s="1">
        <f>VLOOKUP(A135,'Base ADM'!$A$2:$K$366,11,FALSE)</f>
        <v>6.6437119999999998</v>
      </c>
      <c r="L135" s="95">
        <f t="shared" si="38"/>
        <v>30.71</v>
      </c>
      <c r="M135" s="5">
        <f t="shared" si="39"/>
        <v>96058.455199999997</v>
      </c>
      <c r="N135" s="5">
        <f t="shared" si="40"/>
        <v>2949955.1591920001</v>
      </c>
      <c r="O135" s="6">
        <f t="shared" si="41"/>
        <v>4.96</v>
      </c>
      <c r="P135" s="5">
        <f t="shared" si="42"/>
        <v>476449.93779199995</v>
      </c>
      <c r="Q135" s="5">
        <f t="shared" si="43"/>
        <v>104.39999999999999</v>
      </c>
      <c r="R135" s="5">
        <f t="shared" si="44"/>
        <v>18619.739999999998</v>
      </c>
      <c r="S135" s="5">
        <f t="shared" si="45"/>
        <v>62545.98</v>
      </c>
      <c r="T135" s="5">
        <f t="shared" si="46"/>
        <v>3507570.8169840002</v>
      </c>
      <c r="U135" s="5">
        <f t="shared" si="47"/>
        <v>726819.23222245462</v>
      </c>
      <c r="V135" s="5">
        <f t="shared" si="48"/>
        <v>401632.53824963362</v>
      </c>
      <c r="W135" s="5">
        <f t="shared" si="49"/>
        <v>1375807.9333263841</v>
      </c>
      <c r="X135" t="s">
        <v>808</v>
      </c>
      <c r="Y135" s="5">
        <f t="shared" si="50"/>
        <v>143114.37983317784</v>
      </c>
      <c r="Z135" s="5">
        <f t="shared" si="51"/>
        <v>6154944.9006156493</v>
      </c>
      <c r="AA135" s="5">
        <f t="shared" si="55"/>
        <v>10984.160456497391</v>
      </c>
      <c r="AB135" s="5">
        <f t="shared" si="52"/>
        <v>6165929.0610721465</v>
      </c>
      <c r="AC135" s="5">
        <f t="shared" si="53"/>
        <v>313179.01520551182</v>
      </c>
      <c r="AD135">
        <f t="shared" si="56"/>
        <v>5.0791861551364573E-2</v>
      </c>
      <c r="AE135" s="5">
        <f>VLOOKUP(A135,Summary_SFPR!$A$5:$E$361,5,FALSE)</f>
        <v>6165929.0610721465</v>
      </c>
      <c r="AF135" s="5">
        <f t="shared" si="54"/>
        <v>313179.01520551182</v>
      </c>
      <c r="AG135" t="s">
        <v>809</v>
      </c>
    </row>
    <row r="136" spans="1:33">
      <c r="A136" t="s">
        <v>376</v>
      </c>
      <c r="B136" t="s">
        <v>377</v>
      </c>
      <c r="C136" t="s">
        <v>98</v>
      </c>
      <c r="D136" s="12" t="s">
        <v>1070</v>
      </c>
      <c r="E136" s="1">
        <f>VLOOKUP(A136,'Base ADM'!$A$2:$E$366,5,FALSE)</f>
        <v>142.34504100000001</v>
      </c>
      <c r="F136" s="1">
        <f>VLOOKUP(A136,'Base ADM'!$A$2:$F$366,6,FALSE)</f>
        <v>0</v>
      </c>
      <c r="G136" s="1">
        <f>VLOOKUP(A136,'Base ADM'!$A$2:$G$366,7,FALSE)</f>
        <v>0</v>
      </c>
      <c r="H136" s="1">
        <f>VLOOKUP(A136,'Base ADM'!$A$2:$H$366,8,FALSE)</f>
        <v>142.34504100000001</v>
      </c>
      <c r="I136" s="1">
        <f>VLOOKUP(A136,'Base ADM'!$A$2:$I$366,9,FALSE)</f>
        <v>0</v>
      </c>
      <c r="J136" s="1">
        <f>VLOOKUP(A136,'Base ADM'!$A$2:$J$366,10,FALSE)</f>
        <v>0</v>
      </c>
      <c r="K136" s="1">
        <f>VLOOKUP(A136,'Base ADM'!$A$2:$K$366,11,FALSE)</f>
        <v>0</v>
      </c>
      <c r="L136" s="95">
        <f t="shared" si="38"/>
        <v>5.69</v>
      </c>
      <c r="M136" s="5">
        <f t="shared" si="39"/>
        <v>96058.455199999997</v>
      </c>
      <c r="N136" s="5">
        <f t="shared" si="40"/>
        <v>546572.61008800007</v>
      </c>
      <c r="O136" s="6">
        <f t="shared" si="41"/>
        <v>0.95</v>
      </c>
      <c r="P136" s="5">
        <f t="shared" si="42"/>
        <v>91255.532439999995</v>
      </c>
      <c r="Q136" s="5">
        <f t="shared" si="43"/>
        <v>104.39999999999999</v>
      </c>
      <c r="R136" s="5">
        <f t="shared" si="44"/>
        <v>3466.08</v>
      </c>
      <c r="S136" s="5">
        <f t="shared" si="45"/>
        <v>11642.99</v>
      </c>
      <c r="T136" s="5">
        <f t="shared" si="46"/>
        <v>652937.212528</v>
      </c>
      <c r="U136" s="5">
        <f t="shared" si="47"/>
        <v>138953.87354848714</v>
      </c>
      <c r="V136" s="5">
        <f t="shared" si="48"/>
        <v>76784.425148255395</v>
      </c>
      <c r="W136" s="5">
        <f t="shared" si="49"/>
        <v>263028.04482742143</v>
      </c>
      <c r="X136" t="s">
        <v>1124</v>
      </c>
      <c r="Y136" s="5">
        <f t="shared" si="50"/>
        <v>0</v>
      </c>
      <c r="Z136" s="5">
        <f t="shared" si="51"/>
        <v>1131703.5560521639</v>
      </c>
      <c r="AA136" s="5">
        <f t="shared" si="55"/>
        <v>0</v>
      </c>
      <c r="AB136" s="5">
        <f t="shared" si="52"/>
        <v>1131703.5560521639</v>
      </c>
      <c r="AC136" s="5">
        <f t="shared" si="53"/>
        <v>59873.81091146914</v>
      </c>
      <c r="AD136">
        <f t="shared" si="56"/>
        <v>5.290591391294467E-2</v>
      </c>
      <c r="AE136" s="5">
        <f>VLOOKUP(A136,Summary_SFPR!$A$5:$E$361,5,FALSE)</f>
        <v>1131703.5560521639</v>
      </c>
      <c r="AF136" s="5">
        <f t="shared" si="54"/>
        <v>59873.81091146914</v>
      </c>
      <c r="AG136" t="s">
        <v>809</v>
      </c>
    </row>
    <row r="137" spans="1:33">
      <c r="A137" t="s">
        <v>378</v>
      </c>
      <c r="B137" t="s">
        <v>379</v>
      </c>
      <c r="C137" t="s">
        <v>108</v>
      </c>
      <c r="D137" s="12" t="s">
        <v>1070</v>
      </c>
      <c r="E137" s="1">
        <f>VLOOKUP(A137,'Base ADM'!$A$2:$E$366,5,FALSE)</f>
        <v>185.49377099999998</v>
      </c>
      <c r="F137" s="1">
        <f>VLOOKUP(A137,'Base ADM'!$A$2:$F$366,6,FALSE)</f>
        <v>16.906434000000001</v>
      </c>
      <c r="G137" s="1">
        <f>VLOOKUP(A137,'Base ADM'!$A$2:$G$366,7,FALSE)</f>
        <v>63.699742000000001</v>
      </c>
      <c r="H137" s="1">
        <f>VLOOKUP(A137,'Base ADM'!$A$2:$H$366,8,FALSE)</f>
        <v>79.010364999999993</v>
      </c>
      <c r="I137" s="1">
        <f>VLOOKUP(A137,'Base ADM'!$A$2:$I$366,9,FALSE)</f>
        <v>0</v>
      </c>
      <c r="J137" s="1">
        <f>VLOOKUP(A137,'Base ADM'!$A$2:$J$366,10,FALSE)</f>
        <v>25.877230000000001</v>
      </c>
      <c r="K137" s="1">
        <f>VLOOKUP(A137,'Base ADM'!$A$2:$K$366,11,FALSE)</f>
        <v>0</v>
      </c>
      <c r="L137" s="95">
        <f t="shared" si="38"/>
        <v>8.2100000000000009</v>
      </c>
      <c r="M137" s="5">
        <f t="shared" si="39"/>
        <v>96058.455199999997</v>
      </c>
      <c r="N137" s="5">
        <f t="shared" si="40"/>
        <v>788639.91719200008</v>
      </c>
      <c r="O137" s="6">
        <f t="shared" si="41"/>
        <v>1.24</v>
      </c>
      <c r="P137" s="5">
        <f t="shared" si="42"/>
        <v>119112.48444799999</v>
      </c>
      <c r="Q137" s="5">
        <f t="shared" si="43"/>
        <v>104.39999999999999</v>
      </c>
      <c r="R137" s="5">
        <f t="shared" si="44"/>
        <v>4932.9000000000005</v>
      </c>
      <c r="S137" s="5">
        <f t="shared" si="45"/>
        <v>16570.21</v>
      </c>
      <c r="T137" s="5">
        <f t="shared" si="46"/>
        <v>929255.51164000004</v>
      </c>
      <c r="U137" s="5">
        <f t="shared" si="47"/>
        <v>181074.64663673128</v>
      </c>
      <c r="V137" s="5">
        <f t="shared" si="48"/>
        <v>100059.9140985679</v>
      </c>
      <c r="W137" s="5">
        <f t="shared" si="49"/>
        <v>342759.14054354333</v>
      </c>
      <c r="X137" t="s">
        <v>1124</v>
      </c>
      <c r="Y137" s="5">
        <f t="shared" si="50"/>
        <v>0</v>
      </c>
      <c r="Z137" s="5">
        <f t="shared" si="51"/>
        <v>1553149.2129188424</v>
      </c>
      <c r="AA137" s="5">
        <f t="shared" si="55"/>
        <v>0</v>
      </c>
      <c r="AB137" s="5">
        <f t="shared" si="52"/>
        <v>1553149.2129188424</v>
      </c>
      <c r="AC137" s="5">
        <f t="shared" si="53"/>
        <v>78023.223654903137</v>
      </c>
      <c r="AD137">
        <f t="shared" si="56"/>
        <v>5.0235497662374395E-2</v>
      </c>
      <c r="AE137" s="5">
        <f>VLOOKUP(A137,Summary_SFPR!$A$5:$E$361,5,FALSE)</f>
        <v>1553149.2129188424</v>
      </c>
      <c r="AF137" s="5">
        <f t="shared" si="54"/>
        <v>78023.223654903137</v>
      </c>
      <c r="AG137" t="s">
        <v>809</v>
      </c>
    </row>
    <row r="138" spans="1:33">
      <c r="A138" t="s">
        <v>380</v>
      </c>
      <c r="B138" t="s">
        <v>1907</v>
      </c>
      <c r="C138" t="s">
        <v>93</v>
      </c>
      <c r="D138" s="12" t="s">
        <v>807</v>
      </c>
      <c r="E138" s="1">
        <f>VLOOKUP(A138,'Base ADM'!$A$2:$E$366,5,FALSE)</f>
        <v>1086.615131</v>
      </c>
      <c r="F138" s="1">
        <f>VLOOKUP(A138,'Base ADM'!$A$2:$F$366,6,FALSE)</f>
        <v>37.951219000000002</v>
      </c>
      <c r="G138" s="1">
        <f>VLOOKUP(A138,'Base ADM'!$A$2:$G$366,7,FALSE)</f>
        <v>78.203299000000001</v>
      </c>
      <c r="H138" s="1">
        <f>VLOOKUP(A138,'Base ADM'!$A$2:$H$366,8,FALSE)</f>
        <v>414.69341200000002</v>
      </c>
      <c r="I138" s="1">
        <f>VLOOKUP(A138,'Base ADM'!$A$2:$I$366,9,FALSE)</f>
        <v>507.10190699999998</v>
      </c>
      <c r="J138" s="1">
        <f>VLOOKUP(A138,'Base ADM'!$A$2:$J$366,10,FALSE)</f>
        <v>48.665294000000003</v>
      </c>
      <c r="K138" s="1">
        <f>VLOOKUP(A138,'Base ADM'!$A$2:$K$366,11,FALSE)</f>
        <v>0</v>
      </c>
      <c r="L138" s="95">
        <f t="shared" si="38"/>
        <v>43.37</v>
      </c>
      <c r="M138" s="5">
        <f t="shared" si="39"/>
        <v>96058.455199999997</v>
      </c>
      <c r="N138" s="5">
        <f t="shared" si="40"/>
        <v>4166055.2020239998</v>
      </c>
      <c r="O138" s="6">
        <f t="shared" si="41"/>
        <v>7.24</v>
      </c>
      <c r="P138" s="5">
        <f t="shared" si="42"/>
        <v>695463.21564800001</v>
      </c>
      <c r="Q138" s="5">
        <f t="shared" si="43"/>
        <v>104.39999999999999</v>
      </c>
      <c r="R138" s="5">
        <f t="shared" si="44"/>
        <v>26418.42</v>
      </c>
      <c r="S138" s="5">
        <f t="shared" si="45"/>
        <v>88742.7</v>
      </c>
      <c r="T138" s="5">
        <f t="shared" si="46"/>
        <v>4976679.537672</v>
      </c>
      <c r="U138" s="5">
        <f t="shared" si="47"/>
        <v>1060728.0762864565</v>
      </c>
      <c r="V138" s="5">
        <f t="shared" si="48"/>
        <v>586146.99609543278</v>
      </c>
      <c r="W138" s="5">
        <f t="shared" si="49"/>
        <v>2007869.4092815104</v>
      </c>
      <c r="X138" t="s">
        <v>1124</v>
      </c>
      <c r="Y138" s="5">
        <f t="shared" si="50"/>
        <v>0</v>
      </c>
      <c r="Z138" s="5">
        <f t="shared" si="51"/>
        <v>8631424.0193354003</v>
      </c>
      <c r="AA138" s="5">
        <f t="shared" si="55"/>
        <v>0</v>
      </c>
      <c r="AB138" s="5">
        <f t="shared" si="52"/>
        <v>8631424.0193354003</v>
      </c>
      <c r="AC138" s="5">
        <f t="shared" si="53"/>
        <v>457056.94016439439</v>
      </c>
      <c r="AD138">
        <f t="shared" si="56"/>
        <v>5.2952669123951426E-2</v>
      </c>
      <c r="AE138" s="5">
        <f>VLOOKUP(A138,Summary_SFPR!$A$5:$E$361,5,FALSE)</f>
        <v>8631424.0193354003</v>
      </c>
      <c r="AF138" s="5">
        <f t="shared" si="54"/>
        <v>457056.94016439439</v>
      </c>
      <c r="AG138" t="s">
        <v>810</v>
      </c>
    </row>
    <row r="139" spans="1:33">
      <c r="A139" t="s">
        <v>382</v>
      </c>
      <c r="B139" t="s">
        <v>2759</v>
      </c>
      <c r="C139" t="s">
        <v>196</v>
      </c>
      <c r="D139" s="12" t="s">
        <v>1070</v>
      </c>
      <c r="E139" s="1">
        <f>VLOOKUP(A139,'Base ADM'!$A$2:$E$366,5,FALSE)</f>
        <v>189.03557000000001</v>
      </c>
      <c r="F139" s="1">
        <f>VLOOKUP(A139,'Base ADM'!$A$2:$F$366,6,FALSE)</f>
        <v>20</v>
      </c>
      <c r="G139" s="1">
        <f>VLOOKUP(A139,'Base ADM'!$A$2:$G$366,7,FALSE)</f>
        <v>61.03557</v>
      </c>
      <c r="H139" s="1">
        <f>VLOOKUP(A139,'Base ADM'!$A$2:$H$366,8,FALSE)</f>
        <v>102.369575</v>
      </c>
      <c r="I139" s="1">
        <f>VLOOKUP(A139,'Base ADM'!$A$2:$I$366,9,FALSE)</f>
        <v>4</v>
      </c>
      <c r="J139" s="1">
        <f>VLOOKUP(A139,'Base ADM'!$A$2:$J$366,10,FALSE)</f>
        <v>1.630425</v>
      </c>
      <c r="K139" s="1">
        <f>VLOOKUP(A139,'Base ADM'!$A$2:$K$366,11,FALSE)</f>
        <v>0</v>
      </c>
      <c r="L139" s="95">
        <f t="shared" si="38"/>
        <v>7.99</v>
      </c>
      <c r="M139" s="5">
        <f t="shared" si="39"/>
        <v>96058.455199999997</v>
      </c>
      <c r="N139" s="5">
        <f t="shared" si="40"/>
        <v>767507.05704800005</v>
      </c>
      <c r="O139" s="6">
        <f t="shared" si="41"/>
        <v>1.26</v>
      </c>
      <c r="P139" s="5">
        <f t="shared" si="42"/>
        <v>121033.653552</v>
      </c>
      <c r="Q139" s="5">
        <f t="shared" si="43"/>
        <v>104.39999999999999</v>
      </c>
      <c r="R139" s="5">
        <f t="shared" si="44"/>
        <v>4828.5</v>
      </c>
      <c r="S139" s="5">
        <f t="shared" si="45"/>
        <v>16219.52</v>
      </c>
      <c r="T139" s="5">
        <f t="shared" si="46"/>
        <v>909588.73060000013</v>
      </c>
      <c r="U139" s="5">
        <f t="shared" si="47"/>
        <v>184532.06733029912</v>
      </c>
      <c r="V139" s="5">
        <f t="shared" si="48"/>
        <v>101970.44781505801</v>
      </c>
      <c r="W139" s="5">
        <f t="shared" si="49"/>
        <v>349303.74834720907</v>
      </c>
      <c r="X139" t="s">
        <v>1124</v>
      </c>
      <c r="Y139" s="5">
        <f t="shared" si="50"/>
        <v>0</v>
      </c>
      <c r="Z139" s="5">
        <f t="shared" si="51"/>
        <v>1545394.9940925664</v>
      </c>
      <c r="AA139" s="5">
        <f t="shared" si="55"/>
        <v>0</v>
      </c>
      <c r="AB139" s="5">
        <f t="shared" si="52"/>
        <v>1545394.9940925664</v>
      </c>
      <c r="AC139" s="5">
        <f t="shared" si="53"/>
        <v>79512.991068805743</v>
      </c>
      <c r="AD139">
        <f t="shared" si="56"/>
        <v>5.1451565051493273E-2</v>
      </c>
      <c r="AE139" s="5">
        <f>VLOOKUP(A139,Summary_SFPR!$A$5:$E$361,5,FALSE)</f>
        <v>1545394.9940925664</v>
      </c>
      <c r="AF139" s="5">
        <f t="shared" si="54"/>
        <v>79512.991068805743</v>
      </c>
      <c r="AG139" t="s">
        <v>809</v>
      </c>
    </row>
    <row r="140" spans="1:33">
      <c r="A140" t="s">
        <v>384</v>
      </c>
      <c r="B140" t="s">
        <v>1908</v>
      </c>
      <c r="C140" t="s">
        <v>93</v>
      </c>
      <c r="D140" s="12" t="s">
        <v>1070</v>
      </c>
      <c r="E140" s="1">
        <f>VLOOKUP(A140,'Base ADM'!$A$2:$E$366,5,FALSE)</f>
        <v>399.38930199999999</v>
      </c>
      <c r="F140" s="1">
        <f>VLOOKUP(A140,'Base ADM'!$A$2:$F$366,6,FALSE)</f>
        <v>0</v>
      </c>
      <c r="G140" s="1">
        <f>VLOOKUP(A140,'Base ADM'!$A$2:$G$366,7,FALSE)</f>
        <v>0</v>
      </c>
      <c r="H140" s="1">
        <f>VLOOKUP(A140,'Base ADM'!$A$2:$H$366,8,FALSE)</f>
        <v>0</v>
      </c>
      <c r="I140" s="1">
        <f>VLOOKUP(A140,'Base ADM'!$A$2:$I$366,9,FALSE)</f>
        <v>349.48352799999998</v>
      </c>
      <c r="J140" s="1">
        <f>VLOOKUP(A140,'Base ADM'!$A$2:$J$366,10,FALSE)</f>
        <v>49.905774000000001</v>
      </c>
      <c r="K140" s="1">
        <f>VLOOKUP(A140,'Base ADM'!$A$2:$K$366,11,FALSE)</f>
        <v>0</v>
      </c>
      <c r="L140" s="95">
        <f t="shared" si="38"/>
        <v>15.72</v>
      </c>
      <c r="M140" s="5">
        <f t="shared" si="39"/>
        <v>96058.455199999997</v>
      </c>
      <c r="N140" s="5">
        <f t="shared" si="40"/>
        <v>1510038.9157440001</v>
      </c>
      <c r="O140" s="6">
        <f t="shared" si="41"/>
        <v>2.66</v>
      </c>
      <c r="P140" s="5">
        <f t="shared" si="42"/>
        <v>255515.49083200001</v>
      </c>
      <c r="Q140" s="5">
        <f t="shared" si="43"/>
        <v>104.39999999999999</v>
      </c>
      <c r="R140" s="5">
        <f t="shared" si="44"/>
        <v>9594.36</v>
      </c>
      <c r="S140" s="5">
        <f t="shared" si="45"/>
        <v>32228.63</v>
      </c>
      <c r="T140" s="5">
        <f t="shared" si="46"/>
        <v>1807377.3965760001</v>
      </c>
      <c r="U140" s="5">
        <f t="shared" si="47"/>
        <v>389874.42187555053</v>
      </c>
      <c r="V140" s="5">
        <f t="shared" si="48"/>
        <v>215440.43788945879</v>
      </c>
      <c r="W140" s="5">
        <f t="shared" si="49"/>
        <v>737999.62746892276</v>
      </c>
      <c r="X140" t="s">
        <v>1124</v>
      </c>
      <c r="Y140" s="5">
        <f t="shared" si="50"/>
        <v>0</v>
      </c>
      <c r="Z140" s="5">
        <f t="shared" si="51"/>
        <v>3150691.883809932</v>
      </c>
      <c r="AA140" s="5">
        <f t="shared" si="55"/>
        <v>0</v>
      </c>
      <c r="AB140" s="5">
        <f t="shared" si="52"/>
        <v>3150691.883809932</v>
      </c>
      <c r="AC140" s="5">
        <f t="shared" si="53"/>
        <v>167992.92325197082</v>
      </c>
      <c r="AD140">
        <f t="shared" si="56"/>
        <v>5.3319375377584563E-2</v>
      </c>
      <c r="AE140" s="5">
        <f>VLOOKUP(A140,Summary_SFPR!$A$5:$E$361,5,FALSE)</f>
        <v>3150691.883809932</v>
      </c>
      <c r="AF140" s="5">
        <f t="shared" si="54"/>
        <v>167992.92325197082</v>
      </c>
      <c r="AG140" t="s">
        <v>809</v>
      </c>
    </row>
    <row r="141" spans="1:33">
      <c r="A141" t="s">
        <v>386</v>
      </c>
      <c r="B141" t="s">
        <v>387</v>
      </c>
      <c r="C141" t="s">
        <v>93</v>
      </c>
      <c r="D141" s="12" t="s">
        <v>1070</v>
      </c>
      <c r="E141" s="1">
        <f>VLOOKUP(A141,'Base ADM'!$A$2:$E$366,5,FALSE)</f>
        <v>257.62127199999998</v>
      </c>
      <c r="F141" s="1">
        <f>VLOOKUP(A141,'Base ADM'!$A$2:$F$366,6,FALSE)</f>
        <v>0</v>
      </c>
      <c r="G141" s="1">
        <f>VLOOKUP(A141,'Base ADM'!$A$2:$G$366,7,FALSE)</f>
        <v>0</v>
      </c>
      <c r="H141" s="1">
        <f>VLOOKUP(A141,'Base ADM'!$A$2:$H$366,8,FALSE)</f>
        <v>0</v>
      </c>
      <c r="I141" s="1">
        <f>VLOOKUP(A141,'Base ADM'!$A$2:$I$366,9,FALSE)</f>
        <v>120.283862</v>
      </c>
      <c r="J141" s="1">
        <f>VLOOKUP(A141,'Base ADM'!$A$2:$J$366,10,FALSE)</f>
        <v>137.33741000000001</v>
      </c>
      <c r="K141" s="1">
        <f>VLOOKUP(A141,'Base ADM'!$A$2:$K$366,11,FALSE)</f>
        <v>0</v>
      </c>
      <c r="L141" s="95">
        <f t="shared" si="38"/>
        <v>12.08</v>
      </c>
      <c r="M141" s="5">
        <f t="shared" si="39"/>
        <v>96058.455199999997</v>
      </c>
      <c r="N141" s="5">
        <f t="shared" si="40"/>
        <v>1160386.138816</v>
      </c>
      <c r="O141" s="6">
        <f t="shared" si="41"/>
        <v>1.72</v>
      </c>
      <c r="P141" s="5">
        <f t="shared" si="42"/>
        <v>165220.54294399999</v>
      </c>
      <c r="Q141" s="5">
        <f t="shared" si="43"/>
        <v>104.39999999999999</v>
      </c>
      <c r="R141" s="5">
        <f t="shared" si="44"/>
        <v>7203.6</v>
      </c>
      <c r="S141" s="5">
        <f t="shared" si="45"/>
        <v>24197.77</v>
      </c>
      <c r="T141" s="5">
        <f t="shared" si="46"/>
        <v>1357008.0517600002</v>
      </c>
      <c r="U141" s="5">
        <f t="shared" si="47"/>
        <v>251483.81286348013</v>
      </c>
      <c r="V141" s="5">
        <f t="shared" si="48"/>
        <v>138967.26670290073</v>
      </c>
      <c r="W141" s="5">
        <f t="shared" si="49"/>
        <v>476037.79523385933</v>
      </c>
      <c r="X141" t="s">
        <v>1124</v>
      </c>
      <c r="Y141" s="5">
        <f t="shared" si="50"/>
        <v>0</v>
      </c>
      <c r="Z141" s="5">
        <f t="shared" si="51"/>
        <v>2223496.9265602403</v>
      </c>
      <c r="AA141" s="5">
        <f t="shared" si="55"/>
        <v>0</v>
      </c>
      <c r="AB141" s="5">
        <f t="shared" si="52"/>
        <v>2223496.9265602403</v>
      </c>
      <c r="AC141" s="5">
        <f t="shared" si="53"/>
        <v>108361.81730068248</v>
      </c>
      <c r="AD141">
        <f t="shared" si="56"/>
        <v>4.8734862641937042E-2</v>
      </c>
      <c r="AE141" s="5">
        <f>VLOOKUP(A141,Summary_SFPR!$A$5:$E$361,5,FALSE)</f>
        <v>2223496.9265602403</v>
      </c>
      <c r="AF141" s="5">
        <f t="shared" si="54"/>
        <v>108361.81730068249</v>
      </c>
      <c r="AG141" t="s">
        <v>809</v>
      </c>
    </row>
    <row r="142" spans="1:33">
      <c r="A142" t="s">
        <v>388</v>
      </c>
      <c r="B142" t="s">
        <v>1909</v>
      </c>
      <c r="C142" t="s">
        <v>80</v>
      </c>
      <c r="D142" s="12" t="s">
        <v>1070</v>
      </c>
      <c r="E142" s="1">
        <f>VLOOKUP(A142,'Base ADM'!$A$2:$E$366,5,FALSE)</f>
        <v>175.920885</v>
      </c>
      <c r="F142" s="1">
        <f>VLOOKUP(A142,'Base ADM'!$A$2:$F$366,6,FALSE)</f>
        <v>28.980326000000002</v>
      </c>
      <c r="G142" s="1">
        <f>VLOOKUP(A142,'Base ADM'!$A$2:$G$366,7,FALSE)</f>
        <v>52.072859000000001</v>
      </c>
      <c r="H142" s="1">
        <f>VLOOKUP(A142,'Base ADM'!$A$2:$H$366,8,FALSE)</f>
        <v>94.867699999999999</v>
      </c>
      <c r="I142" s="1">
        <f>VLOOKUP(A142,'Base ADM'!$A$2:$I$366,9,FALSE)</f>
        <v>0</v>
      </c>
      <c r="J142" s="1">
        <f>VLOOKUP(A142,'Base ADM'!$A$2:$J$366,10,FALSE)</f>
        <v>0</v>
      </c>
      <c r="K142" s="1">
        <f>VLOOKUP(A142,'Base ADM'!$A$2:$K$366,11,FALSE)</f>
        <v>0</v>
      </c>
      <c r="L142" s="95">
        <f t="shared" si="38"/>
        <v>7.51</v>
      </c>
      <c r="M142" s="5">
        <f t="shared" si="39"/>
        <v>96058.455199999997</v>
      </c>
      <c r="N142" s="5">
        <f t="shared" si="40"/>
        <v>721398.99855199992</v>
      </c>
      <c r="O142" s="6">
        <f t="shared" si="41"/>
        <v>1.17</v>
      </c>
      <c r="P142" s="5">
        <f t="shared" si="42"/>
        <v>112388.39258399999</v>
      </c>
      <c r="Q142" s="5">
        <f t="shared" si="43"/>
        <v>104.39999999999999</v>
      </c>
      <c r="R142" s="5">
        <f t="shared" si="44"/>
        <v>4530.9599999999991</v>
      </c>
      <c r="S142" s="5">
        <f t="shared" si="45"/>
        <v>15220.05</v>
      </c>
      <c r="T142" s="5">
        <f t="shared" si="46"/>
        <v>853538.40113599994</v>
      </c>
      <c r="U142" s="5">
        <f t="shared" si="47"/>
        <v>171729.82098356308</v>
      </c>
      <c r="V142" s="5">
        <f t="shared" si="48"/>
        <v>94896.063335970684</v>
      </c>
      <c r="W142" s="5">
        <f t="shared" si="49"/>
        <v>325070.16823901609</v>
      </c>
      <c r="X142" t="s">
        <v>1124</v>
      </c>
      <c r="Y142" s="5">
        <f t="shared" si="50"/>
        <v>0</v>
      </c>
      <c r="Z142" s="5">
        <f t="shared" si="51"/>
        <v>1445234.4536945499</v>
      </c>
      <c r="AA142" s="5">
        <f t="shared" si="55"/>
        <v>0</v>
      </c>
      <c r="AB142" s="5">
        <f t="shared" si="52"/>
        <v>1445234.4536945499</v>
      </c>
      <c r="AC142" s="5">
        <f t="shared" si="53"/>
        <v>73996.633320498368</v>
      </c>
      <c r="AD142">
        <f t="shared" si="56"/>
        <v>5.1200435425086781E-2</v>
      </c>
      <c r="AE142" s="5">
        <f>VLOOKUP(A142,Summary_SFPR!$A$5:$E$361,5,FALSE)</f>
        <v>1445234.4536945499</v>
      </c>
      <c r="AF142" s="5">
        <f t="shared" si="54"/>
        <v>73996.633320498368</v>
      </c>
      <c r="AG142" t="s">
        <v>809</v>
      </c>
    </row>
    <row r="143" spans="1:33">
      <c r="A143" t="s">
        <v>390</v>
      </c>
      <c r="B143" t="s">
        <v>391</v>
      </c>
      <c r="C143" t="s">
        <v>80</v>
      </c>
      <c r="D143" s="12" t="s">
        <v>1070</v>
      </c>
      <c r="E143" s="1">
        <f>VLOOKUP(A143,'Base ADM'!$A$2:$E$366,5,FALSE)</f>
        <v>221.818389</v>
      </c>
      <c r="F143" s="1">
        <f>VLOOKUP(A143,'Base ADM'!$A$2:$F$366,6,FALSE)</f>
        <v>27</v>
      </c>
      <c r="G143" s="1">
        <f>VLOOKUP(A143,'Base ADM'!$A$2:$G$366,7,FALSE)</f>
        <v>78.977142000000001</v>
      </c>
      <c r="H143" s="1">
        <f>VLOOKUP(A143,'Base ADM'!$A$2:$H$366,8,FALSE)</f>
        <v>115.841247</v>
      </c>
      <c r="I143" s="1">
        <f>VLOOKUP(A143,'Base ADM'!$A$2:$I$366,9,FALSE)</f>
        <v>0</v>
      </c>
      <c r="J143" s="1">
        <f>VLOOKUP(A143,'Base ADM'!$A$2:$J$366,10,FALSE)</f>
        <v>0</v>
      </c>
      <c r="K143" s="1">
        <f>VLOOKUP(A143,'Base ADM'!$A$2:$K$366,11,FALSE)</f>
        <v>0</v>
      </c>
      <c r="L143" s="95">
        <f t="shared" si="38"/>
        <v>9.42</v>
      </c>
      <c r="M143" s="5">
        <f t="shared" si="39"/>
        <v>96058.455199999997</v>
      </c>
      <c r="N143" s="5">
        <f t="shared" si="40"/>
        <v>904870.64798399992</v>
      </c>
      <c r="O143" s="6">
        <f t="shared" si="41"/>
        <v>1.48</v>
      </c>
      <c r="P143" s="5">
        <f t="shared" si="42"/>
        <v>142166.51369599998</v>
      </c>
      <c r="Q143" s="5">
        <f t="shared" si="43"/>
        <v>104.39999999999999</v>
      </c>
      <c r="R143" s="5">
        <f t="shared" si="44"/>
        <v>5689.8</v>
      </c>
      <c r="S143" s="5">
        <f t="shared" si="45"/>
        <v>19112.73</v>
      </c>
      <c r="T143" s="5">
        <f t="shared" si="46"/>
        <v>1071839.6916799999</v>
      </c>
      <c r="U143" s="5">
        <f t="shared" si="47"/>
        <v>216533.88245422003</v>
      </c>
      <c r="V143" s="5">
        <f t="shared" si="48"/>
        <v>119654.30876286794</v>
      </c>
      <c r="W143" s="5">
        <f t="shared" si="49"/>
        <v>409880.50412966893</v>
      </c>
      <c r="X143" t="s">
        <v>1124</v>
      </c>
      <c r="Y143" s="5">
        <f t="shared" si="50"/>
        <v>0</v>
      </c>
      <c r="Z143" s="5">
        <f t="shared" si="51"/>
        <v>1817908.3870267568</v>
      </c>
      <c r="AA143" s="5">
        <f t="shared" si="55"/>
        <v>0</v>
      </c>
      <c r="AB143" s="5">
        <f t="shared" si="52"/>
        <v>1817908.3870267568</v>
      </c>
      <c r="AC143" s="5">
        <f t="shared" si="53"/>
        <v>93302.247738104939</v>
      </c>
      <c r="AD143">
        <f t="shared" si="56"/>
        <v>5.132395471847926E-2</v>
      </c>
      <c r="AE143" s="5">
        <f>VLOOKUP(A143,Summary_SFPR!$A$5:$E$361,5,FALSE)</f>
        <v>1817908.3870267568</v>
      </c>
      <c r="AF143" s="5">
        <f t="shared" si="54"/>
        <v>93302.247738104939</v>
      </c>
      <c r="AG143" t="s">
        <v>809</v>
      </c>
    </row>
    <row r="144" spans="1:33">
      <c r="A144" t="s">
        <v>394</v>
      </c>
      <c r="B144" t="s">
        <v>395</v>
      </c>
      <c r="C144" t="s">
        <v>111</v>
      </c>
      <c r="D144" s="12" t="s">
        <v>1070</v>
      </c>
      <c r="E144" s="1">
        <f>VLOOKUP(A144,'Base ADM'!$A$2:$E$366,5,FALSE)</f>
        <v>455.129909</v>
      </c>
      <c r="F144" s="1">
        <f>VLOOKUP(A144,'Base ADM'!$A$2:$F$366,6,FALSE)</f>
        <v>77.050420000000003</v>
      </c>
      <c r="G144" s="1">
        <f>VLOOKUP(A144,'Base ADM'!$A$2:$G$366,7,FALSE)</f>
        <v>172.160888</v>
      </c>
      <c r="H144" s="1">
        <f>VLOOKUP(A144,'Base ADM'!$A$2:$H$366,8,FALSE)</f>
        <v>205.918601</v>
      </c>
      <c r="I144" s="1">
        <f>VLOOKUP(A144,'Base ADM'!$A$2:$I$366,9,FALSE)</f>
        <v>0</v>
      </c>
      <c r="J144" s="1">
        <f>VLOOKUP(A144,'Base ADM'!$A$2:$J$366,10,FALSE)</f>
        <v>0</v>
      </c>
      <c r="K144" s="1">
        <f>VLOOKUP(A144,'Base ADM'!$A$2:$K$366,11,FALSE)</f>
        <v>0</v>
      </c>
      <c r="L144" s="95">
        <f t="shared" si="38"/>
        <v>19.57</v>
      </c>
      <c r="M144" s="5">
        <f t="shared" si="39"/>
        <v>96058.455199999997</v>
      </c>
      <c r="N144" s="5">
        <f t="shared" si="40"/>
        <v>1879863.968264</v>
      </c>
      <c r="O144" s="6">
        <f t="shared" si="41"/>
        <v>3.03</v>
      </c>
      <c r="P144" s="5">
        <f t="shared" si="42"/>
        <v>291057.11925599998</v>
      </c>
      <c r="Q144" s="5">
        <f t="shared" si="43"/>
        <v>104.39999999999999</v>
      </c>
      <c r="R144" s="5">
        <f t="shared" si="44"/>
        <v>11797.2</v>
      </c>
      <c r="S144" s="5">
        <f t="shared" si="45"/>
        <v>39628.230000000003</v>
      </c>
      <c r="T144" s="5">
        <f t="shared" si="46"/>
        <v>2222346.5175200002</v>
      </c>
      <c r="U144" s="5">
        <f t="shared" si="47"/>
        <v>444287.08846499585</v>
      </c>
      <c r="V144" s="5">
        <f t="shared" si="48"/>
        <v>245508.29579193267</v>
      </c>
      <c r="W144" s="5">
        <f t="shared" si="49"/>
        <v>840998.24810020754</v>
      </c>
      <c r="X144" t="s">
        <v>1124</v>
      </c>
      <c r="Y144" s="5">
        <f t="shared" si="50"/>
        <v>0</v>
      </c>
      <c r="Z144" s="5">
        <f t="shared" si="51"/>
        <v>3753140.1498771366</v>
      </c>
      <c r="AA144" s="5">
        <f t="shared" si="55"/>
        <v>0</v>
      </c>
      <c r="AB144" s="5">
        <f t="shared" si="52"/>
        <v>3753140.1498771366</v>
      </c>
      <c r="AC144" s="5">
        <f t="shared" si="53"/>
        <v>191438.78789300538</v>
      </c>
      <c r="AD144">
        <f t="shared" si="56"/>
        <v>5.1007631009801845E-2</v>
      </c>
      <c r="AE144" s="5">
        <f>VLOOKUP(A144,Summary_SFPR!$A$5:$E$361,5,FALSE)</f>
        <v>3753140.1498771366</v>
      </c>
      <c r="AF144" s="5">
        <f t="shared" si="54"/>
        <v>191438.78789300538</v>
      </c>
      <c r="AG144" t="s">
        <v>809</v>
      </c>
    </row>
    <row r="145" spans="1:33">
      <c r="A145" t="s">
        <v>396</v>
      </c>
      <c r="B145" t="s">
        <v>1910</v>
      </c>
      <c r="C145" t="s">
        <v>80</v>
      </c>
      <c r="D145" s="12" t="s">
        <v>1070</v>
      </c>
      <c r="E145" s="1">
        <f>VLOOKUP(A145,'Base ADM'!$A$2:$E$366,5,FALSE)</f>
        <v>137.764173</v>
      </c>
      <c r="F145" s="1">
        <f>VLOOKUP(A145,'Base ADM'!$A$2:$F$366,6,FALSE)</f>
        <v>13.96988</v>
      </c>
      <c r="G145" s="1">
        <f>VLOOKUP(A145,'Base ADM'!$A$2:$G$366,7,FALSE)</f>
        <v>51.668677000000002</v>
      </c>
      <c r="H145" s="1">
        <f>VLOOKUP(A145,'Base ADM'!$A$2:$H$366,8,FALSE)</f>
        <v>72.125615999999994</v>
      </c>
      <c r="I145" s="1">
        <f>VLOOKUP(A145,'Base ADM'!$A$2:$I$366,9,FALSE)</f>
        <v>0</v>
      </c>
      <c r="J145" s="1">
        <f>VLOOKUP(A145,'Base ADM'!$A$2:$J$366,10,FALSE)</f>
        <v>0</v>
      </c>
      <c r="K145" s="1">
        <f>VLOOKUP(A145,'Base ADM'!$A$2:$K$366,11,FALSE)</f>
        <v>0</v>
      </c>
      <c r="L145" s="95">
        <f t="shared" si="38"/>
        <v>5.83</v>
      </c>
      <c r="M145" s="5">
        <f t="shared" si="39"/>
        <v>96058.455199999997</v>
      </c>
      <c r="N145" s="5">
        <f t="shared" si="40"/>
        <v>560020.79381599999</v>
      </c>
      <c r="O145" s="6">
        <f t="shared" si="41"/>
        <v>0.92</v>
      </c>
      <c r="P145" s="5">
        <f t="shared" si="42"/>
        <v>88373.778783999995</v>
      </c>
      <c r="Q145" s="5">
        <f t="shared" si="43"/>
        <v>104.39999999999999</v>
      </c>
      <c r="R145" s="5">
        <f t="shared" si="44"/>
        <v>3523.4999999999995</v>
      </c>
      <c r="S145" s="5">
        <f t="shared" si="45"/>
        <v>11835.87</v>
      </c>
      <c r="T145" s="5">
        <f t="shared" si="46"/>
        <v>663753.94259999995</v>
      </c>
      <c r="U145" s="5">
        <f t="shared" si="47"/>
        <v>134482.13819091814</v>
      </c>
      <c r="V145" s="5">
        <f t="shared" si="48"/>
        <v>74313.391991153418</v>
      </c>
      <c r="W145" s="5">
        <f t="shared" si="49"/>
        <v>254563.42431666894</v>
      </c>
      <c r="X145" t="s">
        <v>1124</v>
      </c>
      <c r="Y145" s="5">
        <f t="shared" si="50"/>
        <v>0</v>
      </c>
      <c r="Z145" s="5">
        <f t="shared" si="51"/>
        <v>1127112.8970987403</v>
      </c>
      <c r="AA145" s="5">
        <f t="shared" si="55"/>
        <v>0</v>
      </c>
      <c r="AB145" s="5">
        <f t="shared" si="52"/>
        <v>1127112.8970987403</v>
      </c>
      <c r="AC145" s="5">
        <f t="shared" si="53"/>
        <v>57946.985624718189</v>
      </c>
      <c r="AD145">
        <f t="shared" si="56"/>
        <v>5.1411873445754534E-2</v>
      </c>
      <c r="AE145" s="5">
        <f>VLOOKUP(A145,Summary_SFPR!$A$5:$E$361,5,FALSE)</f>
        <v>1127112.8970987403</v>
      </c>
      <c r="AF145" s="5">
        <f t="shared" si="54"/>
        <v>57946.985624718189</v>
      </c>
      <c r="AG145" t="s">
        <v>809</v>
      </c>
    </row>
    <row r="146" spans="1:33">
      <c r="A146" t="s">
        <v>398</v>
      </c>
      <c r="B146" t="s">
        <v>399</v>
      </c>
      <c r="C146" t="s">
        <v>80</v>
      </c>
      <c r="D146" s="12" t="s">
        <v>1070</v>
      </c>
      <c r="E146" s="1">
        <f>VLOOKUP(A146,'Base ADM'!$A$2:$E$366,5,FALSE)</f>
        <v>523.09664700000008</v>
      </c>
      <c r="F146" s="1">
        <f>VLOOKUP(A146,'Base ADM'!$A$2:$F$366,6,FALSE)</f>
        <v>75.487378000000007</v>
      </c>
      <c r="G146" s="1">
        <f>VLOOKUP(A146,'Base ADM'!$A$2:$G$366,7,FALSE)</f>
        <v>207.06251499999999</v>
      </c>
      <c r="H146" s="1">
        <f>VLOOKUP(A146,'Base ADM'!$A$2:$H$366,8,FALSE)</f>
        <v>221.40939399999999</v>
      </c>
      <c r="I146" s="1">
        <f>VLOOKUP(A146,'Base ADM'!$A$2:$I$366,9,FALSE)</f>
        <v>0</v>
      </c>
      <c r="J146" s="1">
        <f>VLOOKUP(A146,'Base ADM'!$A$2:$J$366,10,FALSE)</f>
        <v>19.137360000000001</v>
      </c>
      <c r="K146" s="1">
        <f>VLOOKUP(A146,'Base ADM'!$A$2:$K$366,11,FALSE)</f>
        <v>0</v>
      </c>
      <c r="L146" s="95">
        <f t="shared" si="38"/>
        <v>22.7</v>
      </c>
      <c r="M146" s="5">
        <f t="shared" si="39"/>
        <v>96058.455199999997</v>
      </c>
      <c r="N146" s="5">
        <f t="shared" si="40"/>
        <v>2180526.93304</v>
      </c>
      <c r="O146" s="6">
        <f t="shared" si="41"/>
        <v>3.49</v>
      </c>
      <c r="P146" s="5">
        <f t="shared" si="42"/>
        <v>335244.00864800002</v>
      </c>
      <c r="Q146" s="5">
        <f t="shared" si="43"/>
        <v>104.39999999999999</v>
      </c>
      <c r="R146" s="5">
        <f t="shared" si="44"/>
        <v>13671.179999999997</v>
      </c>
      <c r="S146" s="5">
        <f t="shared" si="45"/>
        <v>45923.16</v>
      </c>
      <c r="T146" s="5">
        <f t="shared" si="46"/>
        <v>2575365.2816880005</v>
      </c>
      <c r="U146" s="5">
        <f t="shared" si="47"/>
        <v>510634.61593211122</v>
      </c>
      <c r="V146" s="5">
        <f t="shared" si="48"/>
        <v>282171.23023537488</v>
      </c>
      <c r="W146" s="5">
        <f t="shared" si="49"/>
        <v>966588.56079285429</v>
      </c>
      <c r="X146" t="s">
        <v>1124</v>
      </c>
      <c r="Y146" s="5">
        <f t="shared" si="50"/>
        <v>0</v>
      </c>
      <c r="Z146" s="5">
        <f t="shared" si="51"/>
        <v>4334759.6886483412</v>
      </c>
      <c r="AA146" s="5">
        <f t="shared" si="55"/>
        <v>0</v>
      </c>
      <c r="AB146" s="5">
        <f t="shared" si="52"/>
        <v>4334759.6886483412</v>
      </c>
      <c r="AC146" s="5">
        <f t="shared" si="53"/>
        <v>220027.26270528472</v>
      </c>
      <c r="AD146">
        <f t="shared" si="56"/>
        <v>5.0758814446272872E-2</v>
      </c>
      <c r="AE146" s="5">
        <f>VLOOKUP(A146,Summary_SFPR!$A$5:$E$361,5,FALSE)</f>
        <v>4334759.6886483412</v>
      </c>
      <c r="AF146" s="5">
        <f t="shared" si="54"/>
        <v>220027.26270528472</v>
      </c>
      <c r="AG146" t="s">
        <v>809</v>
      </c>
    </row>
    <row r="147" spans="1:33">
      <c r="A147" t="s">
        <v>400</v>
      </c>
      <c r="B147" t="s">
        <v>1911</v>
      </c>
      <c r="C147" t="s">
        <v>258</v>
      </c>
      <c r="D147" s="12" t="s">
        <v>1070</v>
      </c>
      <c r="E147" s="1">
        <f>VLOOKUP(A147,'Base ADM'!$A$2:$E$366,5,FALSE)</f>
        <v>346.02155799999997</v>
      </c>
      <c r="F147" s="1">
        <f>VLOOKUP(A147,'Base ADM'!$A$2:$F$366,6,FALSE)</f>
        <v>0</v>
      </c>
      <c r="G147" s="1">
        <f>VLOOKUP(A147,'Base ADM'!$A$2:$G$366,7,FALSE)</f>
        <v>0</v>
      </c>
      <c r="H147" s="1">
        <f>VLOOKUP(A147,'Base ADM'!$A$2:$H$366,8,FALSE)</f>
        <v>0</v>
      </c>
      <c r="I147" s="1">
        <f>VLOOKUP(A147,'Base ADM'!$A$2:$I$366,9,FALSE)</f>
        <v>67.867052999999999</v>
      </c>
      <c r="J147" s="1">
        <f>VLOOKUP(A147,'Base ADM'!$A$2:$J$366,10,FALSE)</f>
        <v>278.15450499999997</v>
      </c>
      <c r="K147" s="1">
        <f>VLOOKUP(A147,'Base ADM'!$A$2:$K$366,11,FALSE)</f>
        <v>7.8164610000000003</v>
      </c>
      <c r="L147" s="95">
        <f t="shared" si="38"/>
        <v>17.97</v>
      </c>
      <c r="M147" s="5">
        <f t="shared" si="39"/>
        <v>96058.455199999997</v>
      </c>
      <c r="N147" s="5">
        <f t="shared" si="40"/>
        <v>1726170.4399439998</v>
      </c>
      <c r="O147" s="6">
        <f t="shared" si="41"/>
        <v>2.31</v>
      </c>
      <c r="P147" s="5">
        <f t="shared" si="42"/>
        <v>221895.03151199999</v>
      </c>
      <c r="Q147" s="5">
        <f t="shared" si="43"/>
        <v>104.39999999999999</v>
      </c>
      <c r="R147" s="5">
        <f t="shared" si="44"/>
        <v>10586.159999999998</v>
      </c>
      <c r="S147" s="5">
        <f t="shared" si="45"/>
        <v>35560.199999999997</v>
      </c>
      <c r="T147" s="5">
        <f t="shared" si="46"/>
        <v>1994211.8314559995</v>
      </c>
      <c r="U147" s="5">
        <f t="shared" si="47"/>
        <v>337778.0882116048</v>
      </c>
      <c r="V147" s="5">
        <f t="shared" si="48"/>
        <v>186652.56080072158</v>
      </c>
      <c r="W147" s="5">
        <f t="shared" si="49"/>
        <v>639385.63106584223</v>
      </c>
      <c r="X147" t="s">
        <v>1124</v>
      </c>
      <c r="Y147" s="5">
        <f t="shared" si="50"/>
        <v>0</v>
      </c>
      <c r="Z147" s="5">
        <f t="shared" si="51"/>
        <v>3158028.111534168</v>
      </c>
      <c r="AA147" s="5">
        <f t="shared" si="55"/>
        <v>14267.668010852944</v>
      </c>
      <c r="AB147" s="5">
        <f t="shared" si="52"/>
        <v>3172295.7795450208</v>
      </c>
      <c r="AC147" s="5">
        <f t="shared" si="53"/>
        <v>145545.14291076674</v>
      </c>
      <c r="AD147">
        <f t="shared" si="56"/>
        <v>4.5880067000448874E-2</v>
      </c>
      <c r="AE147" s="5">
        <f>VLOOKUP(A147,Summary_SFPR!$A$5:$E$361,5,FALSE)</f>
        <v>3172295.7795450208</v>
      </c>
      <c r="AF147" s="5">
        <f t="shared" si="54"/>
        <v>145545.14291076674</v>
      </c>
      <c r="AG147" t="s">
        <v>809</v>
      </c>
    </row>
    <row r="148" spans="1:33">
      <c r="A148" t="s">
        <v>402</v>
      </c>
      <c r="B148" t="s">
        <v>403</v>
      </c>
      <c r="C148" t="s">
        <v>72</v>
      </c>
      <c r="D148" s="12" t="s">
        <v>1070</v>
      </c>
      <c r="E148" s="1">
        <f>VLOOKUP(A148,'Base ADM'!$A$2:$E$366,5,FALSE)</f>
        <v>928.63500599999998</v>
      </c>
      <c r="F148" s="1">
        <f>VLOOKUP(A148,'Base ADM'!$A$2:$F$366,6,FALSE)</f>
        <v>99.045411000000001</v>
      </c>
      <c r="G148" s="1">
        <f>VLOOKUP(A148,'Base ADM'!$A$2:$G$366,7,FALSE)</f>
        <v>322.61667299999999</v>
      </c>
      <c r="H148" s="1">
        <f>VLOOKUP(A148,'Base ADM'!$A$2:$H$366,8,FALSE)</f>
        <v>506.97292199999998</v>
      </c>
      <c r="I148" s="1">
        <f>VLOOKUP(A148,'Base ADM'!$A$2:$I$366,9,FALSE)</f>
        <v>0</v>
      </c>
      <c r="J148" s="1">
        <f>VLOOKUP(A148,'Base ADM'!$A$2:$J$366,10,FALSE)</f>
        <v>0</v>
      </c>
      <c r="K148" s="1">
        <f>VLOOKUP(A148,'Base ADM'!$A$2:$K$366,11,FALSE)</f>
        <v>0</v>
      </c>
      <c r="L148" s="95">
        <f t="shared" si="38"/>
        <v>39.26</v>
      </c>
      <c r="M148" s="5">
        <f t="shared" si="39"/>
        <v>96058.455199999997</v>
      </c>
      <c r="N148" s="5">
        <f t="shared" si="40"/>
        <v>3771254.9511519996</v>
      </c>
      <c r="O148" s="6">
        <f t="shared" si="41"/>
        <v>6.19</v>
      </c>
      <c r="P148" s="5">
        <f t="shared" si="42"/>
        <v>594601.83768800006</v>
      </c>
      <c r="Q148" s="5">
        <f t="shared" si="43"/>
        <v>104.39999999999999</v>
      </c>
      <c r="R148" s="5">
        <f t="shared" si="44"/>
        <v>23724.899999999998</v>
      </c>
      <c r="S148" s="5">
        <f t="shared" si="45"/>
        <v>79694.83</v>
      </c>
      <c r="T148" s="5">
        <f t="shared" si="46"/>
        <v>4469276.51884</v>
      </c>
      <c r="U148" s="5">
        <f t="shared" si="47"/>
        <v>906511.60230037512</v>
      </c>
      <c r="V148" s="5">
        <f t="shared" si="48"/>
        <v>500928.6210979186</v>
      </c>
      <c r="W148" s="5">
        <f t="shared" si="49"/>
        <v>1715950.5401138682</v>
      </c>
      <c r="X148" t="s">
        <v>1124</v>
      </c>
      <c r="Y148" s="5">
        <f t="shared" si="50"/>
        <v>0</v>
      </c>
      <c r="Z148" s="5">
        <f t="shared" si="51"/>
        <v>7592667.2823521616</v>
      </c>
      <c r="AA148" s="5">
        <f t="shared" si="55"/>
        <v>0</v>
      </c>
      <c r="AB148" s="5">
        <f t="shared" si="52"/>
        <v>7592667.2823521616</v>
      </c>
      <c r="AC148" s="5">
        <f t="shared" si="53"/>
        <v>390606.62994937075</v>
      </c>
      <c r="AD148">
        <f t="shared" si="56"/>
        <v>5.1445245185083789E-2</v>
      </c>
      <c r="AE148" s="5">
        <f>VLOOKUP(A148,Summary_SFPR!$A$5:$E$361,5,FALSE)</f>
        <v>7592667.2823521616</v>
      </c>
      <c r="AF148" s="5">
        <f t="shared" si="54"/>
        <v>390606.62994937075</v>
      </c>
      <c r="AG148" t="s">
        <v>809</v>
      </c>
    </row>
    <row r="149" spans="1:33">
      <c r="A149" t="s">
        <v>405</v>
      </c>
      <c r="B149" t="s">
        <v>1912</v>
      </c>
      <c r="C149" t="s">
        <v>80</v>
      </c>
      <c r="D149" s="12" t="s">
        <v>1070</v>
      </c>
      <c r="E149" s="1">
        <f>VLOOKUP(A149,'Base ADM'!$A$2:$E$366,5,FALSE)</f>
        <v>687.21277600000008</v>
      </c>
      <c r="F149" s="1">
        <f>VLOOKUP(A149,'Base ADM'!$A$2:$F$366,6,FALSE)</f>
        <v>78.456941</v>
      </c>
      <c r="G149" s="1">
        <f>VLOOKUP(A149,'Base ADM'!$A$2:$G$366,7,FALSE)</f>
        <v>234.173361</v>
      </c>
      <c r="H149" s="1">
        <f>VLOOKUP(A149,'Base ADM'!$A$2:$H$366,8,FALSE)</f>
        <v>374.58247399999999</v>
      </c>
      <c r="I149" s="1">
        <f>VLOOKUP(A149,'Base ADM'!$A$2:$I$366,9,FALSE)</f>
        <v>0</v>
      </c>
      <c r="J149" s="1">
        <f>VLOOKUP(A149,'Base ADM'!$A$2:$J$366,10,FALSE)</f>
        <v>0</v>
      </c>
      <c r="K149" s="1">
        <f>VLOOKUP(A149,'Base ADM'!$A$2:$K$366,11,FALSE)</f>
        <v>0</v>
      </c>
      <c r="L149" s="95">
        <f t="shared" si="38"/>
        <v>29.09</v>
      </c>
      <c r="M149" s="5">
        <f t="shared" si="39"/>
        <v>96058.455199999997</v>
      </c>
      <c r="N149" s="5">
        <f t="shared" si="40"/>
        <v>2794340.4617679999</v>
      </c>
      <c r="O149" s="6">
        <f t="shared" si="41"/>
        <v>4.58</v>
      </c>
      <c r="P149" s="5">
        <f t="shared" si="42"/>
        <v>439947.72481599997</v>
      </c>
      <c r="Q149" s="5">
        <f t="shared" si="43"/>
        <v>104.39999999999999</v>
      </c>
      <c r="R149" s="5">
        <f t="shared" si="44"/>
        <v>17575.739999999998</v>
      </c>
      <c r="S149" s="5">
        <f t="shared" si="45"/>
        <v>59039.05</v>
      </c>
      <c r="T149" s="5">
        <f t="shared" si="46"/>
        <v>3310902.976584</v>
      </c>
      <c r="U149" s="5">
        <f t="shared" si="47"/>
        <v>670840.91238000221</v>
      </c>
      <c r="V149" s="5">
        <f t="shared" si="48"/>
        <v>370699.51709590503</v>
      </c>
      <c r="W149" s="5">
        <f t="shared" si="49"/>
        <v>1269845.6622152696</v>
      </c>
      <c r="X149" t="s">
        <v>1124</v>
      </c>
      <c r="Y149" s="5">
        <f t="shared" si="50"/>
        <v>0</v>
      </c>
      <c r="Z149" s="5">
        <f t="shared" si="51"/>
        <v>5622289.068275176</v>
      </c>
      <c r="AA149" s="5">
        <f t="shared" si="55"/>
        <v>0</v>
      </c>
      <c r="AB149" s="5">
        <f t="shared" si="52"/>
        <v>5622289.068275176</v>
      </c>
      <c r="AC149" s="5">
        <f t="shared" si="53"/>
        <v>289058.52650089719</v>
      </c>
      <c r="AD149">
        <f t="shared" si="56"/>
        <v>5.1412960627009438E-2</v>
      </c>
      <c r="AE149" s="5">
        <f>VLOOKUP(A149,Summary_SFPR!$A$5:$E$361,5,FALSE)</f>
        <v>5622289.068275176</v>
      </c>
      <c r="AF149" s="5">
        <f t="shared" si="54"/>
        <v>289058.52650089719</v>
      </c>
      <c r="AG149" t="s">
        <v>809</v>
      </c>
    </row>
    <row r="150" spans="1:33">
      <c r="A150" t="s">
        <v>407</v>
      </c>
      <c r="B150" t="s">
        <v>1913</v>
      </c>
      <c r="C150" t="s">
        <v>80</v>
      </c>
      <c r="D150" s="12" t="s">
        <v>1070</v>
      </c>
      <c r="E150" s="1">
        <f>VLOOKUP(A150,'Base ADM'!$A$2:$E$366,5,FALSE)</f>
        <v>277.04824099999996</v>
      </c>
      <c r="F150" s="1">
        <f>VLOOKUP(A150,'Base ADM'!$A$2:$F$366,6,FALSE)</f>
        <v>40.547058</v>
      </c>
      <c r="G150" s="1">
        <f>VLOOKUP(A150,'Base ADM'!$A$2:$G$366,7,FALSE)</f>
        <v>82.801682</v>
      </c>
      <c r="H150" s="1">
        <f>VLOOKUP(A150,'Base ADM'!$A$2:$H$366,8,FALSE)</f>
        <v>153.699501</v>
      </c>
      <c r="I150" s="1">
        <f>VLOOKUP(A150,'Base ADM'!$A$2:$I$366,9,FALSE)</f>
        <v>0</v>
      </c>
      <c r="J150" s="1">
        <f>VLOOKUP(A150,'Base ADM'!$A$2:$J$366,10,FALSE)</f>
        <v>0</v>
      </c>
      <c r="K150" s="1">
        <f>VLOOKUP(A150,'Base ADM'!$A$2:$K$366,11,FALSE)</f>
        <v>0</v>
      </c>
      <c r="L150" s="95">
        <f t="shared" si="38"/>
        <v>11.78</v>
      </c>
      <c r="M150" s="5">
        <f t="shared" si="39"/>
        <v>96058.455199999997</v>
      </c>
      <c r="N150" s="5">
        <f t="shared" si="40"/>
        <v>1131568.6022559998</v>
      </c>
      <c r="O150" s="6">
        <f t="shared" si="41"/>
        <v>1.85</v>
      </c>
      <c r="P150" s="5">
        <f t="shared" si="42"/>
        <v>177708.14212</v>
      </c>
      <c r="Q150" s="5">
        <f t="shared" si="43"/>
        <v>104.39999999999999</v>
      </c>
      <c r="R150" s="5">
        <f t="shared" si="44"/>
        <v>7114.8599999999988</v>
      </c>
      <c r="S150" s="5">
        <f t="shared" si="45"/>
        <v>23899.68</v>
      </c>
      <c r="T150" s="5">
        <f t="shared" si="46"/>
        <v>1340291.2843759998</v>
      </c>
      <c r="U150" s="5">
        <f t="shared" si="47"/>
        <v>270447.96205260698</v>
      </c>
      <c r="V150" s="5">
        <f t="shared" si="48"/>
        <v>149446.65282382627</v>
      </c>
      <c r="W150" s="5">
        <f t="shared" si="49"/>
        <v>511935.34134502261</v>
      </c>
      <c r="X150" t="s">
        <v>1124</v>
      </c>
      <c r="Y150" s="5">
        <f t="shared" si="50"/>
        <v>0</v>
      </c>
      <c r="Z150" s="5">
        <f t="shared" si="51"/>
        <v>2272121.2405974558</v>
      </c>
      <c r="AA150" s="5">
        <f t="shared" si="55"/>
        <v>0</v>
      </c>
      <c r="AB150" s="5">
        <f t="shared" si="52"/>
        <v>2272121.2405974558</v>
      </c>
      <c r="AC150" s="5">
        <f t="shared" si="53"/>
        <v>116533.27631546454</v>
      </c>
      <c r="AD150">
        <f t="shared" si="56"/>
        <v>5.1288317820937249E-2</v>
      </c>
      <c r="AE150" s="5">
        <f>VLOOKUP(A150,Summary_SFPR!$A$5:$E$361,5,FALSE)</f>
        <v>2272121.2405974558</v>
      </c>
      <c r="AF150" s="5">
        <f t="shared" si="54"/>
        <v>116533.27631546454</v>
      </c>
      <c r="AG150" t="s">
        <v>809</v>
      </c>
    </row>
    <row r="151" spans="1:33">
      <c r="A151" t="s">
        <v>409</v>
      </c>
      <c r="B151" t="s">
        <v>1914</v>
      </c>
      <c r="C151" t="s">
        <v>80</v>
      </c>
      <c r="D151" s="12" t="s">
        <v>1070</v>
      </c>
      <c r="E151" s="1">
        <f>VLOOKUP(A151,'Base ADM'!$A$2:$E$366,5,FALSE)</f>
        <v>382.16113900000005</v>
      </c>
      <c r="F151" s="1">
        <f>VLOOKUP(A151,'Base ADM'!$A$2:$F$366,6,FALSE)</f>
        <v>52.308571000000001</v>
      </c>
      <c r="G151" s="1">
        <f>VLOOKUP(A151,'Base ADM'!$A$2:$G$366,7,FALSE)</f>
        <v>187.53214600000001</v>
      </c>
      <c r="H151" s="1">
        <f>VLOOKUP(A151,'Base ADM'!$A$2:$H$366,8,FALSE)</f>
        <v>142.32042200000001</v>
      </c>
      <c r="I151" s="1">
        <f>VLOOKUP(A151,'Base ADM'!$A$2:$I$366,9,FALSE)</f>
        <v>0</v>
      </c>
      <c r="J151" s="1">
        <f>VLOOKUP(A151,'Base ADM'!$A$2:$J$366,10,FALSE)</f>
        <v>0</v>
      </c>
      <c r="K151" s="1">
        <f>VLOOKUP(A151,'Base ADM'!$A$2:$K$366,11,FALSE)</f>
        <v>0</v>
      </c>
      <c r="L151" s="95">
        <f t="shared" si="38"/>
        <v>16.46</v>
      </c>
      <c r="M151" s="5">
        <f t="shared" si="39"/>
        <v>96058.455199999997</v>
      </c>
      <c r="N151" s="5">
        <f t="shared" si="40"/>
        <v>1581122.1725920001</v>
      </c>
      <c r="O151" s="6">
        <f t="shared" si="41"/>
        <v>2.5499999999999998</v>
      </c>
      <c r="P151" s="5">
        <f t="shared" si="42"/>
        <v>244949.06075999996</v>
      </c>
      <c r="Q151" s="5">
        <f t="shared" si="43"/>
        <v>104.39999999999999</v>
      </c>
      <c r="R151" s="5">
        <f t="shared" si="44"/>
        <v>9923.2199999999993</v>
      </c>
      <c r="S151" s="5">
        <f t="shared" si="45"/>
        <v>33333.31</v>
      </c>
      <c r="T151" s="5">
        <f t="shared" si="46"/>
        <v>1869327.7633520002</v>
      </c>
      <c r="U151" s="5">
        <f t="shared" si="47"/>
        <v>373056.69527153968</v>
      </c>
      <c r="V151" s="5">
        <f t="shared" si="48"/>
        <v>206147.14194446386</v>
      </c>
      <c r="W151" s="5">
        <f t="shared" si="49"/>
        <v>706165.0795421137</v>
      </c>
      <c r="X151" t="s">
        <v>1124</v>
      </c>
      <c r="Y151" s="5">
        <f t="shared" si="50"/>
        <v>0</v>
      </c>
      <c r="Z151" s="5">
        <f t="shared" si="51"/>
        <v>3154696.6801101174</v>
      </c>
      <c r="AA151" s="5">
        <f t="shared" si="55"/>
        <v>0</v>
      </c>
      <c r="AB151" s="5">
        <f t="shared" si="52"/>
        <v>3154696.6801101174</v>
      </c>
      <c r="AC151" s="5">
        <f t="shared" si="53"/>
        <v>160746.33589938463</v>
      </c>
      <c r="AD151">
        <f t="shared" si="56"/>
        <v>5.0954609016095213E-2</v>
      </c>
      <c r="AE151" s="5">
        <f>VLOOKUP(A151,Summary_SFPR!$A$5:$E$361,5,FALSE)</f>
        <v>3154696.6801101174</v>
      </c>
      <c r="AF151" s="5">
        <f t="shared" si="54"/>
        <v>160746.33589938463</v>
      </c>
      <c r="AG151" t="s">
        <v>809</v>
      </c>
    </row>
    <row r="152" spans="1:33">
      <c r="A152" t="s">
        <v>411</v>
      </c>
      <c r="B152" t="s">
        <v>412</v>
      </c>
      <c r="C152" t="s">
        <v>80</v>
      </c>
      <c r="D152" s="12" t="s">
        <v>1070</v>
      </c>
      <c r="E152" s="1">
        <f>VLOOKUP(A152,'Base ADM'!$A$2:$E$366,5,FALSE)</f>
        <v>194.09523899999999</v>
      </c>
      <c r="F152" s="1">
        <f>VLOOKUP(A152,'Base ADM'!$A$2:$F$366,6,FALSE)</f>
        <v>21.886906</v>
      </c>
      <c r="G152" s="1">
        <f>VLOOKUP(A152,'Base ADM'!$A$2:$G$366,7,FALSE)</f>
        <v>66.017859000000001</v>
      </c>
      <c r="H152" s="1">
        <f>VLOOKUP(A152,'Base ADM'!$A$2:$H$366,8,FALSE)</f>
        <v>106.19047399999999</v>
      </c>
      <c r="I152" s="1">
        <f>VLOOKUP(A152,'Base ADM'!$A$2:$I$366,9,FALSE)</f>
        <v>0</v>
      </c>
      <c r="J152" s="1">
        <f>VLOOKUP(A152,'Base ADM'!$A$2:$J$366,10,FALSE)</f>
        <v>0</v>
      </c>
      <c r="K152" s="1">
        <f>VLOOKUP(A152,'Base ADM'!$A$2:$K$366,11,FALSE)</f>
        <v>0</v>
      </c>
      <c r="L152" s="95">
        <f t="shared" si="38"/>
        <v>8.2100000000000009</v>
      </c>
      <c r="M152" s="5">
        <f t="shared" si="39"/>
        <v>96058.455199999997</v>
      </c>
      <c r="N152" s="5">
        <f t="shared" si="40"/>
        <v>788639.91719200008</v>
      </c>
      <c r="O152" s="6">
        <f t="shared" si="41"/>
        <v>1.29</v>
      </c>
      <c r="P152" s="5">
        <f t="shared" si="42"/>
        <v>123915.407208</v>
      </c>
      <c r="Q152" s="5">
        <f t="shared" si="43"/>
        <v>104.39999999999999</v>
      </c>
      <c r="R152" s="5">
        <f t="shared" si="44"/>
        <v>4959</v>
      </c>
      <c r="S152" s="5">
        <f t="shared" si="45"/>
        <v>16657.89</v>
      </c>
      <c r="T152" s="5">
        <f t="shared" si="46"/>
        <v>934172.21440000006</v>
      </c>
      <c r="U152" s="5">
        <f t="shared" si="47"/>
        <v>189471.19693737268</v>
      </c>
      <c r="V152" s="5">
        <f t="shared" si="48"/>
        <v>104699.75803813383</v>
      </c>
      <c r="W152" s="5">
        <f t="shared" si="49"/>
        <v>358653.10702661617</v>
      </c>
      <c r="X152" t="s">
        <v>1124</v>
      </c>
      <c r="Y152" s="5">
        <f t="shared" si="50"/>
        <v>0</v>
      </c>
      <c r="Z152" s="5">
        <f t="shared" si="51"/>
        <v>1586996.2764021228</v>
      </c>
      <c r="AA152" s="5">
        <f t="shared" si="55"/>
        <v>0</v>
      </c>
      <c r="AB152" s="5">
        <f t="shared" si="52"/>
        <v>1586996.2764021228</v>
      </c>
      <c r="AC152" s="5">
        <f t="shared" si="53"/>
        <v>81641.211784135201</v>
      </c>
      <c r="AD152">
        <f t="shared" si="56"/>
        <v>5.1443858437540818E-2</v>
      </c>
      <c r="AE152" s="5">
        <f>VLOOKUP(A152,Summary_SFPR!$A$5:$E$361,5,FALSE)</f>
        <v>1586996.2764021228</v>
      </c>
      <c r="AF152" s="5">
        <f t="shared" si="54"/>
        <v>81641.211784135201</v>
      </c>
      <c r="AG152" t="s">
        <v>809</v>
      </c>
    </row>
    <row r="153" spans="1:33">
      <c r="A153" t="s">
        <v>413</v>
      </c>
      <c r="B153" t="s">
        <v>1915</v>
      </c>
      <c r="C153" t="s">
        <v>80</v>
      </c>
      <c r="D153" s="12" t="s">
        <v>1070</v>
      </c>
      <c r="E153" s="1">
        <f>VLOOKUP(A153,'Base ADM'!$A$2:$E$366,5,FALSE)</f>
        <v>154.19053700000001</v>
      </c>
      <c r="F153" s="1">
        <f>VLOOKUP(A153,'Base ADM'!$A$2:$F$366,6,FALSE)</f>
        <v>21.814294</v>
      </c>
      <c r="G153" s="1">
        <f>VLOOKUP(A153,'Base ADM'!$A$2:$G$366,7,FALSE)</f>
        <v>50.718592999999998</v>
      </c>
      <c r="H153" s="1">
        <f>VLOOKUP(A153,'Base ADM'!$A$2:$H$366,8,FALSE)</f>
        <v>81.657650000000004</v>
      </c>
      <c r="I153" s="1">
        <f>VLOOKUP(A153,'Base ADM'!$A$2:$I$366,9,FALSE)</f>
        <v>0</v>
      </c>
      <c r="J153" s="1">
        <f>VLOOKUP(A153,'Base ADM'!$A$2:$J$366,10,FALSE)</f>
        <v>0</v>
      </c>
      <c r="K153" s="1">
        <f>VLOOKUP(A153,'Base ADM'!$A$2:$K$366,11,FALSE)</f>
        <v>0</v>
      </c>
      <c r="L153" s="95">
        <f t="shared" si="38"/>
        <v>6.56</v>
      </c>
      <c r="M153" s="5">
        <f t="shared" si="39"/>
        <v>96058.455199999997</v>
      </c>
      <c r="N153" s="5">
        <f t="shared" si="40"/>
        <v>630143.46611199994</v>
      </c>
      <c r="O153" s="6">
        <f t="shared" si="41"/>
        <v>1.03</v>
      </c>
      <c r="P153" s="5">
        <f t="shared" si="42"/>
        <v>98940.208855999997</v>
      </c>
      <c r="Q153" s="5">
        <f t="shared" si="43"/>
        <v>104.39999999999999</v>
      </c>
      <c r="R153" s="5">
        <f t="shared" si="44"/>
        <v>3961.9799999999996</v>
      </c>
      <c r="S153" s="5">
        <f t="shared" si="45"/>
        <v>13308.77</v>
      </c>
      <c r="T153" s="5">
        <f t="shared" si="46"/>
        <v>746354.42496799992</v>
      </c>
      <c r="U153" s="5">
        <f t="shared" si="47"/>
        <v>150517.16751180202</v>
      </c>
      <c r="V153" s="5">
        <f t="shared" si="48"/>
        <v>83174.177784288273</v>
      </c>
      <c r="W153" s="5">
        <f t="shared" si="49"/>
        <v>284916.39183974225</v>
      </c>
      <c r="X153" t="s">
        <v>1124</v>
      </c>
      <c r="Y153" s="5">
        <f t="shared" si="50"/>
        <v>0</v>
      </c>
      <c r="Z153" s="5">
        <f t="shared" si="51"/>
        <v>1264962.1621038325</v>
      </c>
      <c r="AA153" s="5">
        <f t="shared" si="55"/>
        <v>0</v>
      </c>
      <c r="AB153" s="5">
        <f t="shared" si="52"/>
        <v>1264962.1621038325</v>
      </c>
      <c r="AC153" s="5">
        <f t="shared" si="53"/>
        <v>64856.316678259878</v>
      </c>
      <c r="AD153">
        <f t="shared" si="56"/>
        <v>5.1271349152763233E-2</v>
      </c>
      <c r="AE153" s="5">
        <f>VLOOKUP(A153,Summary_SFPR!$A$5:$E$361,5,FALSE)</f>
        <v>1264962.1621038325</v>
      </c>
      <c r="AF153" s="5">
        <f t="shared" si="54"/>
        <v>64856.316678259878</v>
      </c>
      <c r="AG153" t="s">
        <v>809</v>
      </c>
    </row>
    <row r="154" spans="1:33">
      <c r="A154" t="s">
        <v>417</v>
      </c>
      <c r="B154" t="s">
        <v>418</v>
      </c>
      <c r="C154" t="s">
        <v>68</v>
      </c>
      <c r="D154" s="12" t="s">
        <v>1070</v>
      </c>
      <c r="E154" s="1">
        <f>VLOOKUP(A154,'Base ADM'!$A$2:$E$366,5,FALSE)</f>
        <v>271.99492399999997</v>
      </c>
      <c r="F154" s="1">
        <f>VLOOKUP(A154,'Base ADM'!$A$2:$F$366,6,FALSE)</f>
        <v>32.324872999999997</v>
      </c>
      <c r="G154" s="1">
        <f>VLOOKUP(A154,'Base ADM'!$A$2:$G$366,7,FALSE)</f>
        <v>107.675127</v>
      </c>
      <c r="H154" s="1">
        <f>VLOOKUP(A154,'Base ADM'!$A$2:$H$366,8,FALSE)</f>
        <v>131.994924</v>
      </c>
      <c r="I154" s="1">
        <f>VLOOKUP(A154,'Base ADM'!$A$2:$I$366,9,FALSE)</f>
        <v>0</v>
      </c>
      <c r="J154" s="1">
        <f>VLOOKUP(A154,'Base ADM'!$A$2:$J$366,10,FALSE)</f>
        <v>0</v>
      </c>
      <c r="K154" s="1">
        <f>VLOOKUP(A154,'Base ADM'!$A$2:$K$366,11,FALSE)</f>
        <v>0</v>
      </c>
      <c r="L154" s="95">
        <f t="shared" si="38"/>
        <v>11.58</v>
      </c>
      <c r="M154" s="5">
        <f t="shared" si="39"/>
        <v>96058.455199999997</v>
      </c>
      <c r="N154" s="5">
        <f t="shared" si="40"/>
        <v>1112356.9112159999</v>
      </c>
      <c r="O154" s="6">
        <f t="shared" si="41"/>
        <v>1.81</v>
      </c>
      <c r="P154" s="5">
        <f t="shared" si="42"/>
        <v>173865.803912</v>
      </c>
      <c r="Q154" s="5">
        <f t="shared" si="43"/>
        <v>104.39999999999999</v>
      </c>
      <c r="R154" s="5">
        <f t="shared" si="44"/>
        <v>6989.58</v>
      </c>
      <c r="S154" s="5">
        <f t="shared" si="45"/>
        <v>23478.85</v>
      </c>
      <c r="T154" s="5">
        <f t="shared" si="46"/>
        <v>1316691.1451280001</v>
      </c>
      <c r="U154" s="5">
        <f t="shared" si="47"/>
        <v>265515.0331181988</v>
      </c>
      <c r="V154" s="5">
        <f t="shared" si="48"/>
        <v>146720.76902618204</v>
      </c>
      <c r="W154" s="5">
        <f t="shared" si="49"/>
        <v>502597.72001964628</v>
      </c>
      <c r="X154" t="s">
        <v>1124</v>
      </c>
      <c r="Y154" s="5">
        <f t="shared" si="50"/>
        <v>0</v>
      </c>
      <c r="Z154" s="5">
        <f t="shared" si="51"/>
        <v>2231524.6672920273</v>
      </c>
      <c r="AA154" s="5">
        <f t="shared" si="55"/>
        <v>0</v>
      </c>
      <c r="AB154" s="5">
        <f t="shared" si="52"/>
        <v>2231524.6672920273</v>
      </c>
      <c r="AC154" s="5">
        <f t="shared" si="53"/>
        <v>114407.72740692396</v>
      </c>
      <c r="AD154">
        <f t="shared" si="56"/>
        <v>5.126886074074128E-2</v>
      </c>
      <c r="AE154" s="5">
        <f>VLOOKUP(A154,Summary_SFPR!$A$5:$E$361,5,FALSE)</f>
        <v>2231524.6672920273</v>
      </c>
      <c r="AF154" s="5">
        <f t="shared" si="54"/>
        <v>114407.72740692396</v>
      </c>
      <c r="AG154" t="s">
        <v>809</v>
      </c>
    </row>
    <row r="155" spans="1:33">
      <c r="A155" t="s">
        <v>419</v>
      </c>
      <c r="B155" t="s">
        <v>1917</v>
      </c>
      <c r="C155" t="s">
        <v>68</v>
      </c>
      <c r="D155" s="12" t="s">
        <v>1070</v>
      </c>
      <c r="E155" s="1">
        <f>VLOOKUP(A155,'Base ADM'!$A$2:$E$366,5,FALSE)</f>
        <v>133.036858</v>
      </c>
      <c r="F155" s="1">
        <f>VLOOKUP(A155,'Base ADM'!$A$2:$F$366,6,FALSE)</f>
        <v>12.573395</v>
      </c>
      <c r="G155" s="1">
        <f>VLOOKUP(A155,'Base ADM'!$A$2:$G$366,7,FALSE)</f>
        <v>47.649372999999997</v>
      </c>
      <c r="H155" s="1">
        <f>VLOOKUP(A155,'Base ADM'!$A$2:$H$366,8,FALSE)</f>
        <v>72.814089999999993</v>
      </c>
      <c r="I155" s="1">
        <f>VLOOKUP(A155,'Base ADM'!$A$2:$I$366,9,FALSE)</f>
        <v>0</v>
      </c>
      <c r="J155" s="1">
        <f>VLOOKUP(A155,'Base ADM'!$A$2:$J$366,10,FALSE)</f>
        <v>0</v>
      </c>
      <c r="K155" s="1">
        <f>VLOOKUP(A155,'Base ADM'!$A$2:$K$366,11,FALSE)</f>
        <v>0</v>
      </c>
      <c r="L155" s="95">
        <f t="shared" si="38"/>
        <v>5.61</v>
      </c>
      <c r="M155" s="5">
        <f t="shared" si="39"/>
        <v>96058.455199999997</v>
      </c>
      <c r="N155" s="5">
        <f t="shared" si="40"/>
        <v>538887.93367199996</v>
      </c>
      <c r="O155" s="6">
        <f t="shared" si="41"/>
        <v>0.89</v>
      </c>
      <c r="P155" s="5">
        <f t="shared" si="42"/>
        <v>85492.025127999994</v>
      </c>
      <c r="Q155" s="5">
        <f t="shared" si="43"/>
        <v>104.39999999999999</v>
      </c>
      <c r="R155" s="5">
        <f t="shared" si="44"/>
        <v>3392.9999999999995</v>
      </c>
      <c r="S155" s="5">
        <f t="shared" si="45"/>
        <v>11397.5</v>
      </c>
      <c r="T155" s="5">
        <f t="shared" si="46"/>
        <v>639170.45879999991</v>
      </c>
      <c r="U155" s="5">
        <f t="shared" si="47"/>
        <v>129867.4447241196</v>
      </c>
      <c r="V155" s="5">
        <f t="shared" si="48"/>
        <v>71763.361711069942</v>
      </c>
      <c r="W155" s="5">
        <f t="shared" si="49"/>
        <v>245828.19607831154</v>
      </c>
      <c r="X155" t="s">
        <v>1124</v>
      </c>
      <c r="Y155" s="5">
        <f t="shared" si="50"/>
        <v>0</v>
      </c>
      <c r="Z155" s="5">
        <f t="shared" si="51"/>
        <v>1086629.461313501</v>
      </c>
      <c r="AA155" s="5">
        <f t="shared" si="55"/>
        <v>0</v>
      </c>
      <c r="AB155" s="5">
        <f t="shared" si="52"/>
        <v>1086629.461313501</v>
      </c>
      <c r="AC155" s="5">
        <f t="shared" si="53"/>
        <v>55958.561142625047</v>
      </c>
      <c r="AD155">
        <f t="shared" si="56"/>
        <v>5.1497371583302372E-2</v>
      </c>
      <c r="AE155" s="5">
        <f>VLOOKUP(A155,Summary_SFPR!$A$5:$E$361,5,FALSE)</f>
        <v>1086629.461313501</v>
      </c>
      <c r="AF155" s="5">
        <f t="shared" si="54"/>
        <v>55958.561142625047</v>
      </c>
      <c r="AG155" t="s">
        <v>809</v>
      </c>
    </row>
    <row r="156" spans="1:33">
      <c r="A156" t="s">
        <v>421</v>
      </c>
      <c r="B156" t="s">
        <v>422</v>
      </c>
      <c r="C156" t="s">
        <v>80</v>
      </c>
      <c r="D156" s="12" t="s">
        <v>1070</v>
      </c>
      <c r="E156" s="1">
        <f>VLOOKUP(A156,'Base ADM'!$A$2:$E$366,5,FALSE)</f>
        <v>135.85394400000001</v>
      </c>
      <c r="F156" s="1">
        <f>VLOOKUP(A156,'Base ADM'!$A$2:$F$366,6,FALSE)</f>
        <v>23.341176000000001</v>
      </c>
      <c r="G156" s="1">
        <f>VLOOKUP(A156,'Base ADM'!$A$2:$G$366,7,FALSE)</f>
        <v>47.547058999999997</v>
      </c>
      <c r="H156" s="1">
        <f>VLOOKUP(A156,'Base ADM'!$A$2:$H$366,8,FALSE)</f>
        <v>64.965709000000004</v>
      </c>
      <c r="I156" s="1">
        <f>VLOOKUP(A156,'Base ADM'!$A$2:$I$366,9,FALSE)</f>
        <v>0</v>
      </c>
      <c r="J156" s="1">
        <f>VLOOKUP(A156,'Base ADM'!$A$2:$J$366,10,FALSE)</f>
        <v>0</v>
      </c>
      <c r="K156" s="1">
        <f>VLOOKUP(A156,'Base ADM'!$A$2:$K$366,11,FALSE)</f>
        <v>0</v>
      </c>
      <c r="L156" s="95">
        <f t="shared" si="38"/>
        <v>5.83</v>
      </c>
      <c r="M156" s="5">
        <f t="shared" si="39"/>
        <v>96058.455199999997</v>
      </c>
      <c r="N156" s="5">
        <f t="shared" si="40"/>
        <v>560020.79381599999</v>
      </c>
      <c r="O156" s="6">
        <f t="shared" si="41"/>
        <v>0.91</v>
      </c>
      <c r="P156" s="5">
        <f t="shared" si="42"/>
        <v>87413.194231999994</v>
      </c>
      <c r="Q156" s="5">
        <f t="shared" si="43"/>
        <v>104.39999999999999</v>
      </c>
      <c r="R156" s="5">
        <f t="shared" si="44"/>
        <v>3518.2799999999997</v>
      </c>
      <c r="S156" s="5">
        <f t="shared" si="45"/>
        <v>11818.33</v>
      </c>
      <c r="T156" s="5">
        <f t="shared" si="46"/>
        <v>662770.59804800001</v>
      </c>
      <c r="U156" s="5">
        <f t="shared" si="47"/>
        <v>132617.41767062512</v>
      </c>
      <c r="V156" s="5">
        <f t="shared" si="48"/>
        <v>73282.967364934622</v>
      </c>
      <c r="W156" s="5">
        <f t="shared" si="49"/>
        <v>251033.66454763955</v>
      </c>
      <c r="X156" t="s">
        <v>1124</v>
      </c>
      <c r="Y156" s="5">
        <f t="shared" si="50"/>
        <v>0</v>
      </c>
      <c r="Z156" s="5">
        <f t="shared" si="51"/>
        <v>1119704.6476311993</v>
      </c>
      <c r="AA156" s="5">
        <f t="shared" si="55"/>
        <v>0</v>
      </c>
      <c r="AB156" s="5">
        <f t="shared" si="52"/>
        <v>1119704.6476311993</v>
      </c>
      <c r="AC156" s="5">
        <f t="shared" si="53"/>
        <v>57143.496517264117</v>
      </c>
      <c r="AD156">
        <f t="shared" si="56"/>
        <v>5.1034437195696676E-2</v>
      </c>
      <c r="AE156" s="5">
        <f>VLOOKUP(A156,Summary_SFPR!$A$5:$E$361,5,FALSE)</f>
        <v>1119704.6476311993</v>
      </c>
      <c r="AF156" s="5">
        <f t="shared" si="54"/>
        <v>57143.496517264117</v>
      </c>
      <c r="AG156" t="s">
        <v>809</v>
      </c>
    </row>
    <row r="157" spans="1:33">
      <c r="A157" t="s">
        <v>423</v>
      </c>
      <c r="B157" t="s">
        <v>424</v>
      </c>
      <c r="C157" t="s">
        <v>93</v>
      </c>
      <c r="D157" s="12" t="s">
        <v>1070</v>
      </c>
      <c r="E157" s="1">
        <f>VLOOKUP(A157,'Base ADM'!$A$2:$E$366,5,FALSE)</f>
        <v>81.261814999999999</v>
      </c>
      <c r="F157" s="1">
        <f>VLOOKUP(A157,'Base ADM'!$A$2:$F$366,6,FALSE)</f>
        <v>16.269006000000001</v>
      </c>
      <c r="G157" s="1">
        <f>VLOOKUP(A157,'Base ADM'!$A$2:$G$366,7,FALSE)</f>
        <v>35.400005999999998</v>
      </c>
      <c r="H157" s="1">
        <f>VLOOKUP(A157,'Base ADM'!$A$2:$H$366,8,FALSE)</f>
        <v>29.592803</v>
      </c>
      <c r="I157" s="1">
        <f>VLOOKUP(A157,'Base ADM'!$A$2:$I$366,9,FALSE)</f>
        <v>0</v>
      </c>
      <c r="J157" s="1">
        <f>VLOOKUP(A157,'Base ADM'!$A$2:$J$366,10,FALSE)</f>
        <v>0</v>
      </c>
      <c r="K157" s="1">
        <f>VLOOKUP(A157,'Base ADM'!$A$2:$K$366,11,FALSE)</f>
        <v>0</v>
      </c>
      <c r="L157" s="95">
        <f t="shared" si="38"/>
        <v>3.54</v>
      </c>
      <c r="M157" s="5">
        <f t="shared" si="39"/>
        <v>96058.455199999997</v>
      </c>
      <c r="N157" s="5">
        <f t="shared" si="40"/>
        <v>340046.931408</v>
      </c>
      <c r="O157" s="6">
        <f t="shared" si="41"/>
        <v>0.54</v>
      </c>
      <c r="P157" s="5">
        <f t="shared" si="42"/>
        <v>51871.565807999999</v>
      </c>
      <c r="Q157" s="5">
        <f t="shared" si="43"/>
        <v>104.39999999999999</v>
      </c>
      <c r="R157" s="5">
        <f t="shared" si="44"/>
        <v>2129.7600000000002</v>
      </c>
      <c r="S157" s="5">
        <f t="shared" si="45"/>
        <v>7154.12</v>
      </c>
      <c r="T157" s="5">
        <f t="shared" si="46"/>
        <v>401202.37721599999</v>
      </c>
      <c r="U157" s="5">
        <f t="shared" si="47"/>
        <v>79325.86823190107</v>
      </c>
      <c r="V157" s="5">
        <f t="shared" si="48"/>
        <v>43834.626815547977</v>
      </c>
      <c r="W157" s="5">
        <f t="shared" si="49"/>
        <v>150157.22478577687</v>
      </c>
      <c r="X157" t="s">
        <v>1124</v>
      </c>
      <c r="Y157" s="5">
        <f t="shared" si="50"/>
        <v>0</v>
      </c>
      <c r="Z157" s="5">
        <f t="shared" si="51"/>
        <v>674520.09704922582</v>
      </c>
      <c r="AA157" s="5">
        <f t="shared" si="55"/>
        <v>0</v>
      </c>
      <c r="AB157" s="5">
        <f t="shared" si="52"/>
        <v>674520.09704922582</v>
      </c>
      <c r="AC157" s="5">
        <f t="shared" si="53"/>
        <v>34180.709854393775</v>
      </c>
      <c r="AD157">
        <f t="shared" si="56"/>
        <v>5.0674116314579284E-2</v>
      </c>
      <c r="AE157" s="5">
        <f>VLOOKUP(A157,Summary_SFPR!$A$5:$E$361,5,FALSE)</f>
        <v>674520.09704922582</v>
      </c>
      <c r="AF157" s="5">
        <f t="shared" si="54"/>
        <v>34180.709854393775</v>
      </c>
      <c r="AG157" t="s">
        <v>809</v>
      </c>
    </row>
    <row r="158" spans="1:33">
      <c r="A158" t="s">
        <v>425</v>
      </c>
      <c r="B158" t="s">
        <v>1918</v>
      </c>
      <c r="C158" t="s">
        <v>108</v>
      </c>
      <c r="D158" s="12" t="s">
        <v>1070</v>
      </c>
      <c r="E158" s="1">
        <f>VLOOKUP(A158,'Base ADM'!$A$2:$E$366,5,FALSE)</f>
        <v>437.13766300000003</v>
      </c>
      <c r="F158" s="1">
        <f>VLOOKUP(A158,'Base ADM'!$A$2:$F$366,6,FALSE)</f>
        <v>0</v>
      </c>
      <c r="G158" s="1">
        <f>VLOOKUP(A158,'Base ADM'!$A$2:$G$366,7,FALSE)</f>
        <v>0</v>
      </c>
      <c r="H158" s="1">
        <f>VLOOKUP(A158,'Base ADM'!$A$2:$H$366,8,FALSE)</f>
        <v>0</v>
      </c>
      <c r="I158" s="1">
        <f>VLOOKUP(A158,'Base ADM'!$A$2:$I$366,9,FALSE)</f>
        <v>361.20136100000002</v>
      </c>
      <c r="J158" s="1">
        <f>VLOOKUP(A158,'Base ADM'!$A$2:$J$366,10,FALSE)</f>
        <v>75.936301999999998</v>
      </c>
      <c r="K158" s="1">
        <f>VLOOKUP(A158,'Base ADM'!$A$2:$K$366,11,FALSE)</f>
        <v>3.0001190000000002</v>
      </c>
      <c r="L158" s="95">
        <f t="shared" si="38"/>
        <v>17.600000000000001</v>
      </c>
      <c r="M158" s="5">
        <f t="shared" si="39"/>
        <v>96058.455199999997</v>
      </c>
      <c r="N158" s="5">
        <f t="shared" si="40"/>
        <v>1690628.81152</v>
      </c>
      <c r="O158" s="6">
        <f t="shared" si="41"/>
        <v>2.91</v>
      </c>
      <c r="P158" s="5">
        <f t="shared" si="42"/>
        <v>279530.10463200003</v>
      </c>
      <c r="Q158" s="5">
        <f t="shared" si="43"/>
        <v>104.39999999999999</v>
      </c>
      <c r="R158" s="5">
        <f t="shared" si="44"/>
        <v>10706.220000000001</v>
      </c>
      <c r="S158" s="5">
        <f t="shared" si="45"/>
        <v>35963.5</v>
      </c>
      <c r="T158" s="5">
        <f t="shared" si="46"/>
        <v>2016828.6361519999</v>
      </c>
      <c r="U158" s="5">
        <f t="shared" si="47"/>
        <v>426723.48204798502</v>
      </c>
      <c r="V158" s="5">
        <f t="shared" si="48"/>
        <v>235802.83463550228</v>
      </c>
      <c r="W158" s="5">
        <f t="shared" si="49"/>
        <v>807751.81215704058</v>
      </c>
      <c r="X158" t="s">
        <v>808</v>
      </c>
      <c r="Y158" s="5">
        <f t="shared" si="50"/>
        <v>84024.010078561099</v>
      </c>
      <c r="Z158" s="5">
        <f t="shared" si="51"/>
        <v>3571130.7750710887</v>
      </c>
      <c r="AA158" s="5">
        <f t="shared" si="55"/>
        <v>4901.8047158180925</v>
      </c>
      <c r="AB158" s="5">
        <f t="shared" si="52"/>
        <v>3576032.579786907</v>
      </c>
      <c r="AC158" s="5">
        <f t="shared" si="53"/>
        <v>183870.80851480819</v>
      </c>
      <c r="AD158">
        <f t="shared" si="56"/>
        <v>5.1417542880933406E-2</v>
      </c>
      <c r="AE158" s="5">
        <f>VLOOKUP(A158,Summary_SFPR!$A$5:$E$361,5,FALSE)</f>
        <v>3576032.579786907</v>
      </c>
      <c r="AF158" s="5">
        <f t="shared" si="54"/>
        <v>183870.80851480819</v>
      </c>
      <c r="AG158" t="s">
        <v>809</v>
      </c>
    </row>
    <row r="159" spans="1:33">
      <c r="A159" t="s">
        <v>427</v>
      </c>
      <c r="B159" t="s">
        <v>1919</v>
      </c>
      <c r="C159" t="s">
        <v>80</v>
      </c>
      <c r="D159" s="12" t="s">
        <v>1070</v>
      </c>
      <c r="E159" s="1">
        <f>VLOOKUP(A159,'Base ADM'!$A$2:$E$366,5,FALSE)</f>
        <v>210.01679999999999</v>
      </c>
      <c r="F159" s="1">
        <f>VLOOKUP(A159,'Base ADM'!$A$2:$F$366,6,FALSE)</f>
        <v>28.958593</v>
      </c>
      <c r="G159" s="1">
        <f>VLOOKUP(A159,'Base ADM'!$A$2:$G$366,7,FALSE)</f>
        <v>68.258623</v>
      </c>
      <c r="H159" s="1">
        <f>VLOOKUP(A159,'Base ADM'!$A$2:$H$366,8,FALSE)</f>
        <v>112.799584</v>
      </c>
      <c r="I159" s="1">
        <f>VLOOKUP(A159,'Base ADM'!$A$2:$I$366,9,FALSE)</f>
        <v>0</v>
      </c>
      <c r="J159" s="1">
        <f>VLOOKUP(A159,'Base ADM'!$A$2:$J$366,10,FALSE)</f>
        <v>0</v>
      </c>
      <c r="K159" s="1">
        <f>VLOOKUP(A159,'Base ADM'!$A$2:$K$366,11,FALSE)</f>
        <v>0</v>
      </c>
      <c r="L159" s="95">
        <f t="shared" si="38"/>
        <v>8.93</v>
      </c>
      <c r="M159" s="5">
        <f t="shared" si="39"/>
        <v>96058.455199999997</v>
      </c>
      <c r="N159" s="5">
        <f t="shared" si="40"/>
        <v>857802.00493599998</v>
      </c>
      <c r="O159" s="6">
        <f t="shared" si="41"/>
        <v>1.4</v>
      </c>
      <c r="P159" s="5">
        <f t="shared" si="42"/>
        <v>134481.83727999998</v>
      </c>
      <c r="Q159" s="5">
        <f t="shared" si="43"/>
        <v>104.39999999999999</v>
      </c>
      <c r="R159" s="5">
        <f t="shared" si="44"/>
        <v>5392.26</v>
      </c>
      <c r="S159" s="5">
        <f t="shared" si="45"/>
        <v>18113.259999999998</v>
      </c>
      <c r="T159" s="5">
        <f t="shared" si="46"/>
        <v>1015789.362216</v>
      </c>
      <c r="U159" s="5">
        <f t="shared" si="47"/>
        <v>205013.4494692928</v>
      </c>
      <c r="V159" s="5">
        <f t="shared" si="48"/>
        <v>113288.24064532126</v>
      </c>
      <c r="W159" s="5">
        <f t="shared" si="49"/>
        <v>388073.28935970162</v>
      </c>
      <c r="X159" t="s">
        <v>1124</v>
      </c>
      <c r="Y159" s="5">
        <f t="shared" si="50"/>
        <v>0</v>
      </c>
      <c r="Z159" s="5">
        <f t="shared" si="51"/>
        <v>1722164.3416903156</v>
      </c>
      <c r="AA159" s="5">
        <f t="shared" si="55"/>
        <v>0</v>
      </c>
      <c r="AB159" s="5">
        <f t="shared" si="52"/>
        <v>1722164.3416903156</v>
      </c>
      <c r="AC159" s="5">
        <f t="shared" si="53"/>
        <v>88338.210330993054</v>
      </c>
      <c r="AD159">
        <f t="shared" si="56"/>
        <v>5.1294878306613015E-2</v>
      </c>
      <c r="AE159" s="5">
        <f>VLOOKUP(A159,Summary_SFPR!$A$5:$E$361,5,FALSE)</f>
        <v>1722164.3416903156</v>
      </c>
      <c r="AF159" s="5">
        <f t="shared" si="54"/>
        <v>88338.210330993054</v>
      </c>
      <c r="AG159" t="s">
        <v>809</v>
      </c>
    </row>
    <row r="160" spans="1:33">
      <c r="A160" t="s">
        <v>429</v>
      </c>
      <c r="B160" t="s">
        <v>430</v>
      </c>
      <c r="C160" t="s">
        <v>98</v>
      </c>
      <c r="D160" s="12" t="s">
        <v>1070</v>
      </c>
      <c r="E160" s="1">
        <f>VLOOKUP(A160,'Base ADM'!$A$2:$E$366,5,FALSE)</f>
        <v>383.14201400000002</v>
      </c>
      <c r="F160" s="1">
        <f>VLOOKUP(A160,'Base ADM'!$A$2:$F$366,6,FALSE)</f>
        <v>41.349114999999998</v>
      </c>
      <c r="G160" s="1">
        <f>VLOOKUP(A160,'Base ADM'!$A$2:$G$366,7,FALSE)</f>
        <v>111.071005</v>
      </c>
      <c r="H160" s="1">
        <f>VLOOKUP(A160,'Base ADM'!$A$2:$H$366,8,FALSE)</f>
        <v>230.72189399999999</v>
      </c>
      <c r="I160" s="1">
        <f>VLOOKUP(A160,'Base ADM'!$A$2:$I$366,9,FALSE)</f>
        <v>0</v>
      </c>
      <c r="J160" s="1">
        <f>VLOOKUP(A160,'Base ADM'!$A$2:$J$366,10,FALSE)</f>
        <v>0</v>
      </c>
      <c r="K160" s="1">
        <f>VLOOKUP(A160,'Base ADM'!$A$2:$K$366,11,FALSE)</f>
        <v>0</v>
      </c>
      <c r="L160" s="95">
        <f t="shared" si="38"/>
        <v>16.13</v>
      </c>
      <c r="M160" s="5">
        <f t="shared" si="39"/>
        <v>96058.455199999997</v>
      </c>
      <c r="N160" s="5">
        <f t="shared" si="40"/>
        <v>1549422.8823759998</v>
      </c>
      <c r="O160" s="6">
        <f t="shared" si="41"/>
        <v>2.5499999999999998</v>
      </c>
      <c r="P160" s="5">
        <f t="shared" si="42"/>
        <v>244949.06075999996</v>
      </c>
      <c r="Q160" s="5">
        <f t="shared" si="43"/>
        <v>104.39999999999999</v>
      </c>
      <c r="R160" s="5">
        <f t="shared" si="44"/>
        <v>9750.9599999999991</v>
      </c>
      <c r="S160" s="5">
        <f t="shared" si="45"/>
        <v>32754.66</v>
      </c>
      <c r="T160" s="5">
        <f t="shared" si="46"/>
        <v>1836877.5631359997</v>
      </c>
      <c r="U160" s="5">
        <f t="shared" si="47"/>
        <v>374014.20232453826</v>
      </c>
      <c r="V160" s="5">
        <f t="shared" si="48"/>
        <v>206676.25010649173</v>
      </c>
      <c r="W160" s="5">
        <f t="shared" si="49"/>
        <v>707977.56019937864</v>
      </c>
      <c r="X160" t="s">
        <v>1124</v>
      </c>
      <c r="Y160" s="5">
        <f t="shared" si="50"/>
        <v>0</v>
      </c>
      <c r="Z160" s="5">
        <f t="shared" si="51"/>
        <v>3125545.5757664079</v>
      </c>
      <c r="AA160" s="5">
        <f t="shared" si="55"/>
        <v>0</v>
      </c>
      <c r="AB160" s="5">
        <f t="shared" si="52"/>
        <v>3125545.5757664079</v>
      </c>
      <c r="AC160" s="5">
        <f t="shared" si="53"/>
        <v>161158.91595040154</v>
      </c>
      <c r="AD160">
        <f t="shared" si="56"/>
        <v>5.1561851217250008E-2</v>
      </c>
      <c r="AE160" s="5">
        <f>VLOOKUP(A160,Summary_SFPR!$A$5:$E$361,5,FALSE)</f>
        <v>3125545.5757664079</v>
      </c>
      <c r="AF160" s="5">
        <f t="shared" si="54"/>
        <v>161158.91595040154</v>
      </c>
      <c r="AG160" t="s">
        <v>809</v>
      </c>
    </row>
    <row r="161" spans="1:33">
      <c r="A161" t="s">
        <v>431</v>
      </c>
      <c r="B161" t="s">
        <v>1920</v>
      </c>
      <c r="C161" t="s">
        <v>101</v>
      </c>
      <c r="D161" s="12" t="s">
        <v>1070</v>
      </c>
      <c r="E161" s="1">
        <f>VLOOKUP(A161,'Base ADM'!$A$2:$E$366,5,FALSE)</f>
        <v>410.80123400000002</v>
      </c>
      <c r="F161" s="1">
        <f>VLOOKUP(A161,'Base ADM'!$A$2:$F$366,6,FALSE)</f>
        <v>57.229410999999999</v>
      </c>
      <c r="G161" s="1">
        <f>VLOOKUP(A161,'Base ADM'!$A$2:$G$366,7,FALSE)</f>
        <v>160.326695</v>
      </c>
      <c r="H161" s="1">
        <f>VLOOKUP(A161,'Base ADM'!$A$2:$H$366,8,FALSE)</f>
        <v>193.24512799999999</v>
      </c>
      <c r="I161" s="1">
        <f>VLOOKUP(A161,'Base ADM'!$A$2:$I$366,9,FALSE)</f>
        <v>0</v>
      </c>
      <c r="J161" s="1">
        <f>VLOOKUP(A161,'Base ADM'!$A$2:$J$366,10,FALSE)</f>
        <v>0</v>
      </c>
      <c r="K161" s="1">
        <f>VLOOKUP(A161,'Base ADM'!$A$2:$K$366,11,FALSE)</f>
        <v>0</v>
      </c>
      <c r="L161" s="95">
        <f t="shared" si="38"/>
        <v>17.559999999999999</v>
      </c>
      <c r="M161" s="5">
        <f t="shared" si="39"/>
        <v>96058.455199999997</v>
      </c>
      <c r="N161" s="5">
        <f t="shared" si="40"/>
        <v>1686786.4733119998</v>
      </c>
      <c r="O161" s="6">
        <f t="shared" si="41"/>
        <v>2.74</v>
      </c>
      <c r="P161" s="5">
        <f t="shared" si="42"/>
        <v>263200.16724799998</v>
      </c>
      <c r="Q161" s="5">
        <f t="shared" si="43"/>
        <v>104.39999999999999</v>
      </c>
      <c r="R161" s="5">
        <f t="shared" si="44"/>
        <v>10596.599999999999</v>
      </c>
      <c r="S161" s="5">
        <f t="shared" si="45"/>
        <v>35595.269999999997</v>
      </c>
      <c r="T161" s="5">
        <f t="shared" si="46"/>
        <v>1996178.5105599998</v>
      </c>
      <c r="U161" s="5">
        <f t="shared" si="47"/>
        <v>401014.48088239675</v>
      </c>
      <c r="V161" s="5">
        <f t="shared" si="48"/>
        <v>221596.3154128</v>
      </c>
      <c r="W161" s="5">
        <f t="shared" si="49"/>
        <v>759086.82615583378</v>
      </c>
      <c r="X161" t="s">
        <v>1124</v>
      </c>
      <c r="Y161" s="5">
        <f t="shared" si="50"/>
        <v>0</v>
      </c>
      <c r="Z161" s="5">
        <f t="shared" si="51"/>
        <v>3377876.1330110305</v>
      </c>
      <c r="AA161" s="5">
        <f t="shared" si="55"/>
        <v>0</v>
      </c>
      <c r="AB161" s="5">
        <f t="shared" si="52"/>
        <v>3377876.1330110305</v>
      </c>
      <c r="AC161" s="5">
        <f t="shared" si="53"/>
        <v>172793.06138043955</v>
      </c>
      <c r="AD161">
        <f t="shared" si="56"/>
        <v>5.1154351011211366E-2</v>
      </c>
      <c r="AE161" s="5">
        <f>VLOOKUP(A161,Summary_SFPR!$A$5:$E$361,5,FALSE)</f>
        <v>3377876.1330110305</v>
      </c>
      <c r="AF161" s="5">
        <f t="shared" si="54"/>
        <v>172793.06138043955</v>
      </c>
      <c r="AG161" t="s">
        <v>809</v>
      </c>
    </row>
    <row r="162" spans="1:33">
      <c r="A162" t="s">
        <v>433</v>
      </c>
      <c r="B162" t="s">
        <v>434</v>
      </c>
      <c r="C162" t="s">
        <v>75</v>
      </c>
      <c r="D162" s="12" t="s">
        <v>1070</v>
      </c>
      <c r="E162" s="1">
        <f>VLOOKUP(A162,'Base ADM'!$A$2:$E$366,5,FALSE)</f>
        <v>168.94610699999998</v>
      </c>
      <c r="F162" s="1">
        <f>VLOOKUP(A162,'Base ADM'!$A$2:$F$366,6,FALSE)</f>
        <v>15.832337000000001</v>
      </c>
      <c r="G162" s="1">
        <f>VLOOKUP(A162,'Base ADM'!$A$2:$G$366,7,FALSE)</f>
        <v>47.520958</v>
      </c>
      <c r="H162" s="1">
        <f>VLOOKUP(A162,'Base ADM'!$A$2:$H$366,8,FALSE)</f>
        <v>75.276437000000001</v>
      </c>
      <c r="I162" s="1">
        <f>VLOOKUP(A162,'Base ADM'!$A$2:$I$366,9,FALSE)</f>
        <v>0</v>
      </c>
      <c r="J162" s="1">
        <f>VLOOKUP(A162,'Base ADM'!$A$2:$J$366,10,FALSE)</f>
        <v>30.316375000000001</v>
      </c>
      <c r="K162" s="1">
        <f>VLOOKUP(A162,'Base ADM'!$A$2:$K$366,11,FALSE)</f>
        <v>0</v>
      </c>
      <c r="L162" s="95">
        <f t="shared" si="38"/>
        <v>7.55</v>
      </c>
      <c r="M162" s="5">
        <f t="shared" si="39"/>
        <v>96058.455199999997</v>
      </c>
      <c r="N162" s="5">
        <f t="shared" si="40"/>
        <v>725241.33675999998</v>
      </c>
      <c r="O162" s="6">
        <f t="shared" si="41"/>
        <v>1.1299999999999999</v>
      </c>
      <c r="P162" s="5">
        <f t="shared" si="42"/>
        <v>108546.05437599999</v>
      </c>
      <c r="Q162" s="5">
        <f t="shared" si="43"/>
        <v>104.39999999999999</v>
      </c>
      <c r="R162" s="5">
        <f t="shared" si="44"/>
        <v>4530.9599999999991</v>
      </c>
      <c r="S162" s="5">
        <f t="shared" si="45"/>
        <v>15220.05</v>
      </c>
      <c r="T162" s="5">
        <f t="shared" si="46"/>
        <v>853538.40113599994</v>
      </c>
      <c r="U162" s="5">
        <f t="shared" si="47"/>
        <v>164921.2071152319</v>
      </c>
      <c r="V162" s="5">
        <f t="shared" si="48"/>
        <v>91133.69609434194</v>
      </c>
      <c r="W162" s="5">
        <f t="shared" si="49"/>
        <v>312182.03242791106</v>
      </c>
      <c r="X162" t="s">
        <v>1124</v>
      </c>
      <c r="Y162" s="5">
        <f t="shared" si="50"/>
        <v>0</v>
      </c>
      <c r="Z162" s="5">
        <f t="shared" si="51"/>
        <v>1421775.3367734849</v>
      </c>
      <c r="AA162" s="5">
        <f t="shared" si="55"/>
        <v>0</v>
      </c>
      <c r="AB162" s="5">
        <f t="shared" si="52"/>
        <v>1421775.3367734849</v>
      </c>
      <c r="AC162" s="5">
        <f t="shared" si="53"/>
        <v>71062.870850181789</v>
      </c>
      <c r="AD162">
        <f t="shared" si="56"/>
        <v>4.9981786160005259E-2</v>
      </c>
      <c r="AE162" s="5">
        <f>VLOOKUP(A162,Summary_SFPR!$A$5:$E$361,5,FALSE)</f>
        <v>1421775.3367734849</v>
      </c>
      <c r="AF162" s="5">
        <f t="shared" si="54"/>
        <v>71062.870850181789</v>
      </c>
      <c r="AG162" t="s">
        <v>809</v>
      </c>
    </row>
    <row r="163" spans="1:33">
      <c r="A163" t="s">
        <v>435</v>
      </c>
      <c r="B163" t="s">
        <v>436</v>
      </c>
      <c r="C163" t="s">
        <v>140</v>
      </c>
      <c r="D163" s="12" t="s">
        <v>807</v>
      </c>
      <c r="E163" s="1">
        <f>VLOOKUP(A163,'Base ADM'!$A$2:$E$366,5,FALSE)</f>
        <v>902.61208499999998</v>
      </c>
      <c r="F163" s="1">
        <f>VLOOKUP(A163,'Base ADM'!$A$2:$F$366,6,FALSE)</f>
        <v>0</v>
      </c>
      <c r="G163" s="1">
        <f>VLOOKUP(A163,'Base ADM'!$A$2:$G$366,7,FALSE)</f>
        <v>0</v>
      </c>
      <c r="H163" s="1">
        <f>VLOOKUP(A163,'Base ADM'!$A$2:$H$366,8,FALSE)</f>
        <v>482.16431299999999</v>
      </c>
      <c r="I163" s="1">
        <f>VLOOKUP(A163,'Base ADM'!$A$2:$I$366,9,FALSE)</f>
        <v>420.44777199999999</v>
      </c>
      <c r="J163" s="1">
        <f>VLOOKUP(A163,'Base ADM'!$A$2:$J$366,10,FALSE)</f>
        <v>0</v>
      </c>
      <c r="K163" s="1">
        <f>VLOOKUP(A163,'Base ADM'!$A$2:$K$366,11,FALSE)</f>
        <v>23.5</v>
      </c>
      <c r="L163" s="95">
        <f t="shared" si="38"/>
        <v>34.86</v>
      </c>
      <c r="M163" s="5">
        <f t="shared" si="39"/>
        <v>96058.455199999997</v>
      </c>
      <c r="N163" s="5">
        <f t="shared" si="40"/>
        <v>3348597.7482719999</v>
      </c>
      <c r="O163" s="6">
        <f t="shared" si="41"/>
        <v>6.02</v>
      </c>
      <c r="P163" s="5">
        <f t="shared" si="42"/>
        <v>578271.90030399989</v>
      </c>
      <c r="Q163" s="5">
        <f t="shared" si="43"/>
        <v>104.39999999999999</v>
      </c>
      <c r="R163" s="5">
        <f t="shared" si="44"/>
        <v>21339.359999999997</v>
      </c>
      <c r="S163" s="5">
        <f t="shared" si="45"/>
        <v>71681.509999999995</v>
      </c>
      <c r="T163" s="5">
        <f t="shared" si="46"/>
        <v>4019890.5185759994</v>
      </c>
      <c r="U163" s="5">
        <f t="shared" si="47"/>
        <v>881108.64025411557</v>
      </c>
      <c r="V163" s="5">
        <f t="shared" si="48"/>
        <v>486891.21582109225</v>
      </c>
      <c r="W163" s="5">
        <f t="shared" si="49"/>
        <v>1667864.8605338649</v>
      </c>
      <c r="X163" t="s">
        <v>1124</v>
      </c>
      <c r="Y163" s="5">
        <f t="shared" si="50"/>
        <v>0</v>
      </c>
      <c r="Z163" s="5">
        <f t="shared" si="51"/>
        <v>7055755.2351850718</v>
      </c>
      <c r="AA163" s="5">
        <f t="shared" si="55"/>
        <v>0</v>
      </c>
      <c r="AB163" s="5">
        <f t="shared" si="52"/>
        <v>7055755.2351850718</v>
      </c>
      <c r="AC163" s="5">
        <f t="shared" si="53"/>
        <v>379660.75195901562</v>
      </c>
      <c r="AD163">
        <f t="shared" si="56"/>
        <v>5.3808662475386612E-2</v>
      </c>
      <c r="AE163" s="5">
        <f>VLOOKUP(A163,Summary_SFPR!$A$5:$E$361,5,FALSE)</f>
        <v>7055755.2351850718</v>
      </c>
      <c r="AF163" s="5">
        <f t="shared" si="54"/>
        <v>379660.75195901562</v>
      </c>
      <c r="AG163" t="s">
        <v>810</v>
      </c>
    </row>
    <row r="164" spans="1:33">
      <c r="A164" t="s">
        <v>437</v>
      </c>
      <c r="B164" t="s">
        <v>1921</v>
      </c>
      <c r="C164" t="s">
        <v>196</v>
      </c>
      <c r="D164" s="12" t="s">
        <v>1070</v>
      </c>
      <c r="E164" s="1">
        <f>VLOOKUP(A164,'Base ADM'!$A$2:$E$366,5,FALSE)</f>
        <v>54.500739000000003</v>
      </c>
      <c r="F164" s="1">
        <f>VLOOKUP(A164,'Base ADM'!$A$2:$F$366,6,FALSE)</f>
        <v>0</v>
      </c>
      <c r="G164" s="1">
        <f>VLOOKUP(A164,'Base ADM'!$A$2:$G$366,7,FALSE)</f>
        <v>0</v>
      </c>
      <c r="H164" s="1">
        <f>VLOOKUP(A164,'Base ADM'!$A$2:$H$366,8,FALSE)</f>
        <v>0</v>
      </c>
      <c r="I164" s="1">
        <f>VLOOKUP(A164,'Base ADM'!$A$2:$I$366,9,FALSE)</f>
        <v>3.977058</v>
      </c>
      <c r="J164" s="1">
        <f>VLOOKUP(A164,'Base ADM'!$A$2:$J$366,10,FALSE)</f>
        <v>50.523681000000003</v>
      </c>
      <c r="K164" s="1">
        <f>VLOOKUP(A164,'Base ADM'!$A$2:$K$366,11,FALSE)</f>
        <v>2.025423</v>
      </c>
      <c r="L164" s="95">
        <f t="shared" si="38"/>
        <v>2.95</v>
      </c>
      <c r="M164" s="5">
        <f t="shared" si="39"/>
        <v>96058.455199999997</v>
      </c>
      <c r="N164" s="5">
        <f t="shared" si="40"/>
        <v>283372.44284000003</v>
      </c>
      <c r="O164" s="6">
        <f t="shared" si="41"/>
        <v>0.36</v>
      </c>
      <c r="P164" s="5">
        <f t="shared" si="42"/>
        <v>34581.043871999995</v>
      </c>
      <c r="Q164" s="5">
        <f t="shared" si="43"/>
        <v>104.39999999999999</v>
      </c>
      <c r="R164" s="5">
        <f t="shared" si="44"/>
        <v>1727.8199999999997</v>
      </c>
      <c r="S164" s="5">
        <f t="shared" si="45"/>
        <v>5803.96</v>
      </c>
      <c r="T164" s="5">
        <f t="shared" si="46"/>
        <v>325485.26671200007</v>
      </c>
      <c r="U164" s="5">
        <f t="shared" si="47"/>
        <v>53202.336675045124</v>
      </c>
      <c r="V164" s="5">
        <f t="shared" si="48"/>
        <v>29399.042529834976</v>
      </c>
      <c r="W164" s="5">
        <f t="shared" si="49"/>
        <v>100707.5674720526</v>
      </c>
      <c r="X164" t="s">
        <v>1124</v>
      </c>
      <c r="Y164" s="5">
        <f t="shared" si="50"/>
        <v>0</v>
      </c>
      <c r="Z164" s="5">
        <f t="shared" si="51"/>
        <v>508794.21338893275</v>
      </c>
      <c r="AA164" s="5">
        <f t="shared" si="55"/>
        <v>3781.6863439772892</v>
      </c>
      <c r="AB164" s="5">
        <f t="shared" si="52"/>
        <v>512575.89973291004</v>
      </c>
      <c r="AC164" s="5">
        <f t="shared" si="53"/>
        <v>22924.345790320378</v>
      </c>
      <c r="AD164">
        <f t="shared" si="56"/>
        <v>4.4723807346903469E-2</v>
      </c>
      <c r="AE164" s="5">
        <f>VLOOKUP(A164,Summary_SFPR!$A$5:$E$361,5,FALSE)</f>
        <v>512575.89973291004</v>
      </c>
      <c r="AF164" s="5">
        <f t="shared" si="54"/>
        <v>22924.345790320378</v>
      </c>
      <c r="AG164" t="s">
        <v>809</v>
      </c>
    </row>
    <row r="165" spans="1:33">
      <c r="A165" t="s">
        <v>439</v>
      </c>
      <c r="B165" t="s">
        <v>1922</v>
      </c>
      <c r="C165" t="s">
        <v>80</v>
      </c>
      <c r="D165" s="12" t="s">
        <v>1070</v>
      </c>
      <c r="E165" s="1">
        <f>VLOOKUP(A165,'Base ADM'!$A$2:$E$366,5,FALSE)</f>
        <v>251.663813</v>
      </c>
      <c r="F165" s="1">
        <f>VLOOKUP(A165,'Base ADM'!$A$2:$F$366,6,FALSE)</f>
        <v>29.604517000000001</v>
      </c>
      <c r="G165" s="1">
        <f>VLOOKUP(A165,'Base ADM'!$A$2:$G$366,7,FALSE)</f>
        <v>40.401124000000003</v>
      </c>
      <c r="H165" s="1">
        <f>VLOOKUP(A165,'Base ADM'!$A$2:$H$366,8,FALSE)</f>
        <v>78.305075000000002</v>
      </c>
      <c r="I165" s="1">
        <f>VLOOKUP(A165,'Base ADM'!$A$2:$I$366,9,FALSE)</f>
        <v>103.35309700000001</v>
      </c>
      <c r="J165" s="1">
        <f>VLOOKUP(A165,'Base ADM'!$A$2:$J$366,10,FALSE)</f>
        <v>0</v>
      </c>
      <c r="K165" s="1">
        <f>VLOOKUP(A165,'Base ADM'!$A$2:$K$366,11,FALSE)</f>
        <v>0.5</v>
      </c>
      <c r="L165" s="95">
        <f t="shared" si="38"/>
        <v>10.199999999999999</v>
      </c>
      <c r="M165" s="5">
        <f t="shared" si="39"/>
        <v>96058.455199999997</v>
      </c>
      <c r="N165" s="5">
        <f t="shared" si="40"/>
        <v>979796.24303999986</v>
      </c>
      <c r="O165" s="6">
        <f t="shared" si="41"/>
        <v>1.68</v>
      </c>
      <c r="P165" s="5">
        <f t="shared" si="42"/>
        <v>161378.20473599999</v>
      </c>
      <c r="Q165" s="5">
        <f t="shared" si="43"/>
        <v>104.39999999999999</v>
      </c>
      <c r="R165" s="5">
        <f t="shared" si="44"/>
        <v>6201.3599999999988</v>
      </c>
      <c r="S165" s="5">
        <f t="shared" si="45"/>
        <v>20831.12</v>
      </c>
      <c r="T165" s="5">
        <f t="shared" si="46"/>
        <v>1168206.927776</v>
      </c>
      <c r="U165" s="5">
        <f t="shared" si="47"/>
        <v>245668.28182185927</v>
      </c>
      <c r="V165" s="5">
        <f t="shared" si="48"/>
        <v>135753.66641555881</v>
      </c>
      <c r="W165" s="5">
        <f t="shared" si="49"/>
        <v>465029.4820400789</v>
      </c>
      <c r="X165" t="s">
        <v>1124</v>
      </c>
      <c r="Y165" s="5">
        <f t="shared" si="50"/>
        <v>0</v>
      </c>
      <c r="Z165" s="5">
        <f t="shared" si="51"/>
        <v>2014658.358053497</v>
      </c>
      <c r="AA165" s="5">
        <f t="shared" si="55"/>
        <v>800.53557722003404</v>
      </c>
      <c r="AB165" s="5">
        <f t="shared" si="52"/>
        <v>2015458.8936307172</v>
      </c>
      <c r="AC165" s="5">
        <f t="shared" si="53"/>
        <v>105855.96412045944</v>
      </c>
      <c r="AD165">
        <f t="shared" si="56"/>
        <v>5.2522015931452143E-2</v>
      </c>
      <c r="AE165" s="5">
        <f>VLOOKUP(A165,Summary_SFPR!$A$5:$E$361,5,FALSE)</f>
        <v>2015458.8936307172</v>
      </c>
      <c r="AF165" s="5">
        <f t="shared" si="54"/>
        <v>105855.96412045944</v>
      </c>
      <c r="AG165" t="s">
        <v>809</v>
      </c>
    </row>
    <row r="166" spans="1:33">
      <c r="A166" t="s">
        <v>441</v>
      </c>
      <c r="B166" t="s">
        <v>442</v>
      </c>
      <c r="C166" t="s">
        <v>68</v>
      </c>
      <c r="D166" s="12" t="s">
        <v>1070</v>
      </c>
      <c r="E166" s="1">
        <f>VLOOKUP(A166,'Base ADM'!$A$2:$E$366,5,FALSE)</f>
        <v>104.207211</v>
      </c>
      <c r="F166" s="1">
        <f>VLOOKUP(A166,'Base ADM'!$A$2:$F$366,6,FALSE)</f>
        <v>11.244792</v>
      </c>
      <c r="G166" s="1">
        <f>VLOOKUP(A166,'Base ADM'!$A$2:$G$366,7,FALSE)</f>
        <v>47.184308999999999</v>
      </c>
      <c r="H166" s="1">
        <f>VLOOKUP(A166,'Base ADM'!$A$2:$H$366,8,FALSE)</f>
        <v>45.778109999999998</v>
      </c>
      <c r="I166" s="1">
        <f>VLOOKUP(A166,'Base ADM'!$A$2:$I$366,9,FALSE)</f>
        <v>0</v>
      </c>
      <c r="J166" s="1">
        <f>VLOOKUP(A166,'Base ADM'!$A$2:$J$366,10,FALSE)</f>
        <v>0</v>
      </c>
      <c r="K166" s="1">
        <f>VLOOKUP(A166,'Base ADM'!$A$2:$K$366,11,FALSE)</f>
        <v>0</v>
      </c>
      <c r="L166" s="95">
        <f t="shared" si="38"/>
        <v>4.4400000000000004</v>
      </c>
      <c r="M166" s="5">
        <f t="shared" si="39"/>
        <v>96058.455199999997</v>
      </c>
      <c r="N166" s="5">
        <f t="shared" si="40"/>
        <v>426499.541088</v>
      </c>
      <c r="O166" s="6">
        <f t="shared" si="41"/>
        <v>0.69</v>
      </c>
      <c r="P166" s="5">
        <f t="shared" si="42"/>
        <v>66280.334087999989</v>
      </c>
      <c r="Q166" s="5">
        <f t="shared" si="43"/>
        <v>104.39999999999999</v>
      </c>
      <c r="R166" s="5">
        <f t="shared" si="44"/>
        <v>2677.86</v>
      </c>
      <c r="S166" s="5">
        <f t="shared" si="45"/>
        <v>8995.26</v>
      </c>
      <c r="T166" s="5">
        <f t="shared" si="46"/>
        <v>504452.995176</v>
      </c>
      <c r="U166" s="5">
        <f t="shared" si="47"/>
        <v>101724.62291913996</v>
      </c>
      <c r="V166" s="5">
        <f t="shared" si="48"/>
        <v>56211.939219842265</v>
      </c>
      <c r="W166" s="5">
        <f t="shared" si="49"/>
        <v>192556.1914464485</v>
      </c>
      <c r="X166" t="s">
        <v>1124</v>
      </c>
      <c r="Y166" s="5">
        <f t="shared" si="50"/>
        <v>0</v>
      </c>
      <c r="Z166" s="5">
        <f t="shared" si="51"/>
        <v>854945.74876143085</v>
      </c>
      <c r="AA166" s="5">
        <f t="shared" si="55"/>
        <v>0</v>
      </c>
      <c r="AB166" s="5">
        <f t="shared" si="52"/>
        <v>854945.74876143085</v>
      </c>
      <c r="AC166" s="5">
        <f t="shared" si="53"/>
        <v>43832.105447393609</v>
      </c>
      <c r="AD166">
        <f t="shared" si="56"/>
        <v>5.12688735055922E-2</v>
      </c>
      <c r="AE166" s="5">
        <f>VLOOKUP(A166,Summary_SFPR!$A$5:$E$361,5,FALSE)</f>
        <v>854945.74876143085</v>
      </c>
      <c r="AF166" s="5">
        <f t="shared" si="54"/>
        <v>43832.105447393609</v>
      </c>
      <c r="AG166" t="s">
        <v>809</v>
      </c>
    </row>
    <row r="167" spans="1:33">
      <c r="A167" t="s">
        <v>443</v>
      </c>
      <c r="B167" t="s">
        <v>444</v>
      </c>
      <c r="C167" t="s">
        <v>80</v>
      </c>
      <c r="D167" s="12" t="s">
        <v>1070</v>
      </c>
      <c r="E167" s="1">
        <f>VLOOKUP(A167,'Base ADM'!$A$2:$E$366,5,FALSE)</f>
        <v>243.05374999999998</v>
      </c>
      <c r="F167" s="1">
        <f>VLOOKUP(A167,'Base ADM'!$A$2:$F$366,6,FALSE)</f>
        <v>29.662855</v>
      </c>
      <c r="G167" s="1">
        <f>VLOOKUP(A167,'Base ADM'!$A$2:$G$366,7,FALSE)</f>
        <v>73.726073999999997</v>
      </c>
      <c r="H167" s="1">
        <f>VLOOKUP(A167,'Base ADM'!$A$2:$H$366,8,FALSE)</f>
        <v>139.66482099999999</v>
      </c>
      <c r="I167" s="1">
        <f>VLOOKUP(A167,'Base ADM'!$A$2:$I$366,9,FALSE)</f>
        <v>0</v>
      </c>
      <c r="J167" s="1">
        <f>VLOOKUP(A167,'Base ADM'!$A$2:$J$366,10,FALSE)</f>
        <v>0</v>
      </c>
      <c r="K167" s="1">
        <f>VLOOKUP(A167,'Base ADM'!$A$2:$K$366,11,FALSE)</f>
        <v>0</v>
      </c>
      <c r="L167" s="95">
        <f t="shared" si="38"/>
        <v>10.28</v>
      </c>
      <c r="M167" s="5">
        <f t="shared" si="39"/>
        <v>96058.455199999997</v>
      </c>
      <c r="N167" s="5">
        <f t="shared" si="40"/>
        <v>987480.91945599986</v>
      </c>
      <c r="O167" s="6">
        <f t="shared" si="41"/>
        <v>1.62</v>
      </c>
      <c r="P167" s="5">
        <f t="shared" si="42"/>
        <v>155614.69742400001</v>
      </c>
      <c r="Q167" s="5">
        <f t="shared" si="43"/>
        <v>104.39999999999999</v>
      </c>
      <c r="R167" s="5">
        <f t="shared" si="44"/>
        <v>6211.7999999999984</v>
      </c>
      <c r="S167" s="5">
        <f t="shared" si="45"/>
        <v>20866.189999999999</v>
      </c>
      <c r="T167" s="5">
        <f t="shared" si="46"/>
        <v>1170173.6068799999</v>
      </c>
      <c r="U167" s="5">
        <f t="shared" si="47"/>
        <v>237263.34128482637</v>
      </c>
      <c r="V167" s="5">
        <f t="shared" si="48"/>
        <v>131109.18612105199</v>
      </c>
      <c r="W167" s="5">
        <f t="shared" si="49"/>
        <v>449119.63354222412</v>
      </c>
      <c r="X167" t="s">
        <v>1124</v>
      </c>
      <c r="Y167" s="5">
        <f t="shared" si="50"/>
        <v>0</v>
      </c>
      <c r="Z167" s="5">
        <f t="shared" si="51"/>
        <v>1987665.7678281022</v>
      </c>
      <c r="AA167" s="5">
        <f t="shared" si="55"/>
        <v>0</v>
      </c>
      <c r="AB167" s="5">
        <f t="shared" si="52"/>
        <v>1987665.7678281022</v>
      </c>
      <c r="AC167" s="5">
        <f t="shared" si="53"/>
        <v>102234.36072369736</v>
      </c>
      <c r="AD167">
        <f t="shared" si="56"/>
        <v>5.1434382167484617E-2</v>
      </c>
      <c r="AE167" s="5">
        <f>VLOOKUP(A167,Summary_SFPR!$A$5:$E$361,5,FALSE)</f>
        <v>1987665.7678281022</v>
      </c>
      <c r="AF167" s="5">
        <f t="shared" si="54"/>
        <v>102234.36072369736</v>
      </c>
      <c r="AG167" t="s">
        <v>809</v>
      </c>
    </row>
    <row r="168" spans="1:33">
      <c r="A168" t="s">
        <v>445</v>
      </c>
      <c r="B168" t="s">
        <v>1923</v>
      </c>
      <c r="C168" t="s">
        <v>98</v>
      </c>
      <c r="D168" s="12" t="s">
        <v>1070</v>
      </c>
      <c r="E168" s="1">
        <f>VLOOKUP(A168,'Base ADM'!$A$2:$E$366,5,FALSE)</f>
        <v>101.38371799999999</v>
      </c>
      <c r="F168" s="1">
        <f>VLOOKUP(A168,'Base ADM'!$A$2:$F$366,6,FALSE)</f>
        <v>4.9418600000000001</v>
      </c>
      <c r="G168" s="1">
        <f>VLOOKUP(A168,'Base ADM'!$A$2:$G$366,7,FALSE)</f>
        <v>34.505811999999999</v>
      </c>
      <c r="H168" s="1">
        <f>VLOOKUP(A168,'Base ADM'!$A$2:$H$366,8,FALSE)</f>
        <v>61.936045999999997</v>
      </c>
      <c r="I168" s="1">
        <f>VLOOKUP(A168,'Base ADM'!$A$2:$I$366,9,FALSE)</f>
        <v>0</v>
      </c>
      <c r="J168" s="1">
        <f>VLOOKUP(A168,'Base ADM'!$A$2:$J$366,10,FALSE)</f>
        <v>0</v>
      </c>
      <c r="K168" s="1">
        <f>VLOOKUP(A168,'Base ADM'!$A$2:$K$366,11,FALSE)</f>
        <v>0</v>
      </c>
      <c r="L168" s="95">
        <f t="shared" si="38"/>
        <v>4.22</v>
      </c>
      <c r="M168" s="5">
        <f t="shared" si="39"/>
        <v>96058.455199999997</v>
      </c>
      <c r="N168" s="5">
        <f t="shared" si="40"/>
        <v>405366.68094399996</v>
      </c>
      <c r="O168" s="6">
        <f t="shared" si="41"/>
        <v>0.68</v>
      </c>
      <c r="P168" s="5">
        <f t="shared" si="42"/>
        <v>65319.749536000003</v>
      </c>
      <c r="Q168" s="5">
        <f t="shared" si="43"/>
        <v>104.39999999999999</v>
      </c>
      <c r="R168" s="5">
        <f t="shared" si="44"/>
        <v>2557.7999999999993</v>
      </c>
      <c r="S168" s="5">
        <f t="shared" si="45"/>
        <v>8591.9599999999991</v>
      </c>
      <c r="T168" s="5">
        <f t="shared" si="46"/>
        <v>481836.19047999999</v>
      </c>
      <c r="U168" s="5">
        <f t="shared" si="47"/>
        <v>98968.395610265608</v>
      </c>
      <c r="V168" s="5">
        <f t="shared" si="48"/>
        <v>54688.877472189786</v>
      </c>
      <c r="W168" s="5">
        <f t="shared" si="49"/>
        <v>187338.88399297764</v>
      </c>
      <c r="X168" t="s">
        <v>1124</v>
      </c>
      <c r="Y168" s="5">
        <f t="shared" si="50"/>
        <v>0</v>
      </c>
      <c r="Z168" s="5">
        <f t="shared" si="51"/>
        <v>822832.34755543305</v>
      </c>
      <c r="AA168" s="5">
        <f t="shared" si="55"/>
        <v>0</v>
      </c>
      <c r="AB168" s="5">
        <f t="shared" si="52"/>
        <v>822832.34755543305</v>
      </c>
      <c r="AC168" s="5">
        <f t="shared" si="53"/>
        <v>42644.475131618456</v>
      </c>
      <c r="AD168">
        <f t="shared" si="56"/>
        <v>5.1826444667995457E-2</v>
      </c>
      <c r="AE168" s="5">
        <f>VLOOKUP(A168,Summary_SFPR!$A$5:$E$361,5,FALSE)</f>
        <v>822832.34755543305</v>
      </c>
      <c r="AF168" s="5">
        <f t="shared" si="54"/>
        <v>42644.475131618456</v>
      </c>
      <c r="AG168" t="s">
        <v>809</v>
      </c>
    </row>
    <row r="169" spans="1:33">
      <c r="A169" t="s">
        <v>447</v>
      </c>
      <c r="B169" t="s">
        <v>448</v>
      </c>
      <c r="C169" t="s">
        <v>93</v>
      </c>
      <c r="D169" s="12" t="s">
        <v>1070</v>
      </c>
      <c r="E169" s="1">
        <f>VLOOKUP(A169,'Base ADM'!$A$2:$E$366,5,FALSE)</f>
        <v>137.924215</v>
      </c>
      <c r="F169" s="1">
        <f>VLOOKUP(A169,'Base ADM'!$A$2:$F$366,6,FALSE)</f>
        <v>0</v>
      </c>
      <c r="G169" s="1">
        <f>VLOOKUP(A169,'Base ADM'!$A$2:$G$366,7,FALSE)</f>
        <v>0</v>
      </c>
      <c r="H169" s="1">
        <f>VLOOKUP(A169,'Base ADM'!$A$2:$H$366,8,FALSE)</f>
        <v>0</v>
      </c>
      <c r="I169" s="1">
        <f>VLOOKUP(A169,'Base ADM'!$A$2:$I$366,9,FALSE)</f>
        <v>80.078693000000001</v>
      </c>
      <c r="J169" s="1">
        <f>VLOOKUP(A169,'Base ADM'!$A$2:$J$366,10,FALSE)</f>
        <v>57.845522000000003</v>
      </c>
      <c r="K169" s="1">
        <f>VLOOKUP(A169,'Base ADM'!$A$2:$K$366,11,FALSE)</f>
        <v>0</v>
      </c>
      <c r="L169" s="95">
        <f t="shared" si="38"/>
        <v>6.18</v>
      </c>
      <c r="M169" s="5">
        <f t="shared" si="39"/>
        <v>96058.455199999997</v>
      </c>
      <c r="N169" s="5">
        <f t="shared" si="40"/>
        <v>593641.2531359999</v>
      </c>
      <c r="O169" s="6">
        <f t="shared" si="41"/>
        <v>0.92</v>
      </c>
      <c r="P169" s="5">
        <f t="shared" si="42"/>
        <v>88373.778783999995</v>
      </c>
      <c r="Q169" s="5">
        <f t="shared" si="43"/>
        <v>104.39999999999999</v>
      </c>
      <c r="R169" s="5">
        <f t="shared" si="44"/>
        <v>3706.1999999999994</v>
      </c>
      <c r="S169" s="5">
        <f t="shared" si="45"/>
        <v>12449.58</v>
      </c>
      <c r="T169" s="5">
        <f t="shared" si="46"/>
        <v>698170.81191999977</v>
      </c>
      <c r="U169" s="5">
        <f t="shared" si="47"/>
        <v>134638.36741867498</v>
      </c>
      <c r="V169" s="5">
        <f t="shared" si="48"/>
        <v>74399.72259236894</v>
      </c>
      <c r="W169" s="5">
        <f t="shared" si="49"/>
        <v>254859.15316015054</v>
      </c>
      <c r="X169" t="s">
        <v>1124</v>
      </c>
      <c r="Y169" s="5">
        <f t="shared" si="50"/>
        <v>0</v>
      </c>
      <c r="Z169" s="5">
        <f t="shared" si="51"/>
        <v>1162068.0550911943</v>
      </c>
      <c r="AA169" s="5">
        <f t="shared" si="55"/>
        <v>0</v>
      </c>
      <c r="AB169" s="5">
        <f t="shared" si="52"/>
        <v>1162068.0550911943</v>
      </c>
      <c r="AC169" s="5">
        <f t="shared" si="53"/>
        <v>58014.303210062761</v>
      </c>
      <c r="AD169">
        <f t="shared" si="56"/>
        <v>4.992332674140159E-2</v>
      </c>
      <c r="AE169" s="5">
        <f>VLOOKUP(A169,Summary_SFPR!$A$5:$E$361,5,FALSE)</f>
        <v>1162068.0550911943</v>
      </c>
      <c r="AF169" s="5">
        <f t="shared" si="54"/>
        <v>58014.303210062761</v>
      </c>
      <c r="AG169" t="s">
        <v>809</v>
      </c>
    </row>
    <row r="170" spans="1:33">
      <c r="A170" t="s">
        <v>449</v>
      </c>
      <c r="B170" t="s">
        <v>1924</v>
      </c>
      <c r="C170" t="s">
        <v>93</v>
      </c>
      <c r="D170" s="12" t="s">
        <v>1070</v>
      </c>
      <c r="E170" s="1">
        <f>VLOOKUP(A170,'Base ADM'!$A$2:$E$366,5,FALSE)</f>
        <v>231.95454899999999</v>
      </c>
      <c r="F170" s="1">
        <f>VLOOKUP(A170,'Base ADM'!$A$2:$F$366,6,FALSE)</f>
        <v>48.159092000000001</v>
      </c>
      <c r="G170" s="1">
        <f>VLOOKUP(A170,'Base ADM'!$A$2:$G$366,7,FALSE)</f>
        <v>82.840912000000003</v>
      </c>
      <c r="H170" s="1">
        <f>VLOOKUP(A170,'Base ADM'!$A$2:$H$366,8,FALSE)</f>
        <v>99.764868000000007</v>
      </c>
      <c r="I170" s="1">
        <f>VLOOKUP(A170,'Base ADM'!$A$2:$I$366,9,FALSE)</f>
        <v>0</v>
      </c>
      <c r="J170" s="1">
        <f>VLOOKUP(A170,'Base ADM'!$A$2:$J$366,10,FALSE)</f>
        <v>1.1896770000000001</v>
      </c>
      <c r="K170" s="1">
        <f>VLOOKUP(A170,'Base ADM'!$A$2:$K$366,11,FALSE)</f>
        <v>0</v>
      </c>
      <c r="L170" s="95">
        <f t="shared" si="38"/>
        <v>10.07</v>
      </c>
      <c r="M170" s="5">
        <f t="shared" si="39"/>
        <v>96058.455199999997</v>
      </c>
      <c r="N170" s="5">
        <f t="shared" si="40"/>
        <v>967308.64386399998</v>
      </c>
      <c r="O170" s="6">
        <f t="shared" si="41"/>
        <v>1.55</v>
      </c>
      <c r="P170" s="5">
        <f t="shared" si="42"/>
        <v>148890.60556</v>
      </c>
      <c r="Q170" s="5">
        <f t="shared" si="43"/>
        <v>104.39999999999999</v>
      </c>
      <c r="R170" s="5">
        <f t="shared" si="44"/>
        <v>6065.6399999999994</v>
      </c>
      <c r="S170" s="5">
        <f t="shared" si="45"/>
        <v>20375.22</v>
      </c>
      <c r="T170" s="5">
        <f t="shared" si="46"/>
        <v>1142640.1094239999</v>
      </c>
      <c r="U170" s="5">
        <f t="shared" si="47"/>
        <v>226428.56290822497</v>
      </c>
      <c r="V170" s="5">
        <f t="shared" si="48"/>
        <v>125122.00341062697</v>
      </c>
      <c r="W170" s="5">
        <f t="shared" si="49"/>
        <v>428610.3055202064</v>
      </c>
      <c r="X170" t="s">
        <v>1124</v>
      </c>
      <c r="Y170" s="5">
        <f t="shared" si="50"/>
        <v>0</v>
      </c>
      <c r="Z170" s="5">
        <f t="shared" si="51"/>
        <v>1922800.9812630583</v>
      </c>
      <c r="AA170" s="5">
        <f t="shared" si="55"/>
        <v>0</v>
      </c>
      <c r="AB170" s="5">
        <f t="shared" si="52"/>
        <v>1922800.9812630583</v>
      </c>
      <c r="AC170" s="5">
        <f t="shared" si="53"/>
        <v>97565.764914009909</v>
      </c>
      <c r="AD170">
        <f t="shared" si="56"/>
        <v>5.0741478637024863E-2</v>
      </c>
      <c r="AE170" s="5">
        <f>VLOOKUP(A170,Summary_SFPR!$A$5:$E$361,5,FALSE)</f>
        <v>1922800.9812630583</v>
      </c>
      <c r="AF170" s="5">
        <f t="shared" si="54"/>
        <v>97565.764914009909</v>
      </c>
      <c r="AG170" t="s">
        <v>809</v>
      </c>
    </row>
    <row r="171" spans="1:33">
      <c r="A171" t="s">
        <v>451</v>
      </c>
      <c r="B171" t="s">
        <v>1925</v>
      </c>
      <c r="C171" t="s">
        <v>68</v>
      </c>
      <c r="D171" s="12" t="s">
        <v>1070</v>
      </c>
      <c r="E171" s="1">
        <f>VLOOKUP(A171,'Base ADM'!$A$2:$E$366,5,FALSE)</f>
        <v>56.2</v>
      </c>
      <c r="F171" s="1">
        <f>VLOOKUP(A171,'Base ADM'!$A$2:$F$366,6,FALSE)</f>
        <v>6</v>
      </c>
      <c r="G171" s="1">
        <f>VLOOKUP(A171,'Base ADM'!$A$2:$G$366,7,FALSE)</f>
        <v>16.2</v>
      </c>
      <c r="H171" s="1">
        <f>VLOOKUP(A171,'Base ADM'!$A$2:$H$366,8,FALSE)</f>
        <v>34</v>
      </c>
      <c r="I171" s="1">
        <f>VLOOKUP(A171,'Base ADM'!$A$2:$I$366,9,FALSE)</f>
        <v>0</v>
      </c>
      <c r="J171" s="1">
        <f>VLOOKUP(A171,'Base ADM'!$A$2:$J$366,10,FALSE)</f>
        <v>0</v>
      </c>
      <c r="K171" s="1">
        <f>VLOOKUP(A171,'Base ADM'!$A$2:$K$366,11,FALSE)</f>
        <v>0</v>
      </c>
      <c r="L171" s="95">
        <f t="shared" si="38"/>
        <v>2.36</v>
      </c>
      <c r="M171" s="5">
        <f t="shared" si="39"/>
        <v>96058.455199999997</v>
      </c>
      <c r="N171" s="5">
        <f t="shared" si="40"/>
        <v>226697.95427199997</v>
      </c>
      <c r="O171" s="6">
        <f t="shared" si="41"/>
        <v>0.37</v>
      </c>
      <c r="P171" s="5">
        <f t="shared" si="42"/>
        <v>35541.628423999995</v>
      </c>
      <c r="Q171" s="5">
        <f t="shared" si="43"/>
        <v>104.39999999999999</v>
      </c>
      <c r="R171" s="5">
        <f t="shared" si="44"/>
        <v>1425.06</v>
      </c>
      <c r="S171" s="5">
        <f t="shared" si="45"/>
        <v>4786.95</v>
      </c>
      <c r="T171" s="5">
        <f t="shared" si="46"/>
        <v>268451.59269600001</v>
      </c>
      <c r="U171" s="5">
        <f t="shared" si="47"/>
        <v>54861.11520685134</v>
      </c>
      <c r="V171" s="5">
        <f t="shared" si="48"/>
        <v>30315.665814673186</v>
      </c>
      <c r="W171" s="5">
        <f t="shared" si="49"/>
        <v>103847.49630513003</v>
      </c>
      <c r="X171" t="s">
        <v>1124</v>
      </c>
      <c r="Y171" s="5">
        <f t="shared" si="50"/>
        <v>0</v>
      </c>
      <c r="Z171" s="5">
        <f t="shared" si="51"/>
        <v>457475.87002265453</v>
      </c>
      <c r="AA171" s="5">
        <f t="shared" si="55"/>
        <v>0</v>
      </c>
      <c r="AB171" s="5">
        <f t="shared" si="52"/>
        <v>457475.87002265453</v>
      </c>
      <c r="AC171" s="5">
        <f t="shared" si="53"/>
        <v>23639.096589424324</v>
      </c>
      <c r="AD171">
        <f t="shared" si="56"/>
        <v>5.1672881868618993E-2</v>
      </c>
      <c r="AE171" s="5">
        <f>VLOOKUP(A171,Summary_SFPR!$A$5:$E$361,5,FALSE)</f>
        <v>457475.87002265453</v>
      </c>
      <c r="AF171" s="5">
        <f t="shared" si="54"/>
        <v>23639.096589424324</v>
      </c>
      <c r="AG171" t="s">
        <v>809</v>
      </c>
    </row>
    <row r="172" spans="1:33">
      <c r="A172" t="s">
        <v>453</v>
      </c>
      <c r="B172" t="s">
        <v>454</v>
      </c>
      <c r="C172" t="s">
        <v>98</v>
      </c>
      <c r="D172" s="12" t="s">
        <v>1070</v>
      </c>
      <c r="E172" s="1">
        <f>VLOOKUP(A172,'Base ADM'!$A$2:$E$366,5,FALSE)</f>
        <v>147.036846</v>
      </c>
      <c r="F172" s="1">
        <f>VLOOKUP(A172,'Base ADM'!$A$2:$F$366,6,FALSE)</f>
        <v>0</v>
      </c>
      <c r="G172" s="1">
        <f>VLOOKUP(A172,'Base ADM'!$A$2:$G$366,7,FALSE)</f>
        <v>79.932856999999998</v>
      </c>
      <c r="H172" s="1">
        <f>VLOOKUP(A172,'Base ADM'!$A$2:$H$366,8,FALSE)</f>
        <v>67.103988999999999</v>
      </c>
      <c r="I172" s="1">
        <f>VLOOKUP(A172,'Base ADM'!$A$2:$I$366,9,FALSE)</f>
        <v>0</v>
      </c>
      <c r="J172" s="1">
        <f>VLOOKUP(A172,'Base ADM'!$A$2:$J$366,10,FALSE)</f>
        <v>0</v>
      </c>
      <c r="K172" s="1">
        <f>VLOOKUP(A172,'Base ADM'!$A$2:$K$366,11,FALSE)</f>
        <v>0</v>
      </c>
      <c r="L172" s="95">
        <f t="shared" si="38"/>
        <v>6.16</v>
      </c>
      <c r="M172" s="5">
        <f t="shared" si="39"/>
        <v>96058.455199999997</v>
      </c>
      <c r="N172" s="5">
        <f t="shared" si="40"/>
        <v>591720.08403200004</v>
      </c>
      <c r="O172" s="6">
        <f t="shared" si="41"/>
        <v>0.98</v>
      </c>
      <c r="P172" s="5">
        <f t="shared" si="42"/>
        <v>94137.286095999996</v>
      </c>
      <c r="Q172" s="5">
        <f t="shared" si="43"/>
        <v>104.39999999999999</v>
      </c>
      <c r="R172" s="5">
        <f t="shared" si="44"/>
        <v>3727.0800000000004</v>
      </c>
      <c r="S172" s="5">
        <f t="shared" si="45"/>
        <v>12519.72</v>
      </c>
      <c r="T172" s="5">
        <f t="shared" si="46"/>
        <v>702104.17012799997</v>
      </c>
      <c r="U172" s="5">
        <f t="shared" si="47"/>
        <v>143533.9029903569</v>
      </c>
      <c r="V172" s="5">
        <f t="shared" si="48"/>
        <v>79315.300458711121</v>
      </c>
      <c r="W172" s="5">
        <f t="shared" si="49"/>
        <v>271697.65696980379</v>
      </c>
      <c r="X172" t="s">
        <v>1124</v>
      </c>
      <c r="Y172" s="5">
        <f t="shared" si="50"/>
        <v>0</v>
      </c>
      <c r="Z172" s="5">
        <f t="shared" si="51"/>
        <v>1196651.0305468717</v>
      </c>
      <c r="AA172" s="5">
        <f t="shared" si="55"/>
        <v>0</v>
      </c>
      <c r="AB172" s="5">
        <f t="shared" si="52"/>
        <v>1196651.0305468717</v>
      </c>
      <c r="AC172" s="5">
        <f t="shared" si="53"/>
        <v>61847.299017763515</v>
      </c>
      <c r="AD172">
        <f t="shared" si="56"/>
        <v>5.1683654999652807E-2</v>
      </c>
      <c r="AE172" s="5">
        <f>VLOOKUP(A172,Summary_SFPR!$A$5:$E$361,5,FALSE)</f>
        <v>1196651.0305468717</v>
      </c>
      <c r="AF172" s="5">
        <f t="shared" si="54"/>
        <v>61847.299017763507</v>
      </c>
      <c r="AG172" t="s">
        <v>809</v>
      </c>
    </row>
    <row r="173" spans="1:33">
      <c r="A173" t="s">
        <v>455</v>
      </c>
      <c r="B173" t="s">
        <v>1926</v>
      </c>
      <c r="C173" t="s">
        <v>93</v>
      </c>
      <c r="D173" s="12" t="s">
        <v>1070</v>
      </c>
      <c r="E173" s="1">
        <f>VLOOKUP(A173,'Base ADM'!$A$2:$E$366,5,FALSE)</f>
        <v>250.02423900000002</v>
      </c>
      <c r="F173" s="1">
        <f>VLOOKUP(A173,'Base ADM'!$A$2:$F$366,6,FALSE)</f>
        <v>37.048485999999997</v>
      </c>
      <c r="G173" s="1">
        <f>VLOOKUP(A173,'Base ADM'!$A$2:$G$366,7,FALSE)</f>
        <v>94.048482000000007</v>
      </c>
      <c r="H173" s="1">
        <f>VLOOKUP(A173,'Base ADM'!$A$2:$H$366,8,FALSE)</f>
        <v>118.927271</v>
      </c>
      <c r="I173" s="1">
        <f>VLOOKUP(A173,'Base ADM'!$A$2:$I$366,9,FALSE)</f>
        <v>0</v>
      </c>
      <c r="J173" s="1">
        <f>VLOOKUP(A173,'Base ADM'!$A$2:$J$366,10,FALSE)</f>
        <v>0</v>
      </c>
      <c r="K173" s="1">
        <f>VLOOKUP(A173,'Base ADM'!$A$2:$K$366,11,FALSE)</f>
        <v>0</v>
      </c>
      <c r="L173" s="95">
        <f t="shared" si="38"/>
        <v>10.7</v>
      </c>
      <c r="M173" s="5">
        <f t="shared" si="39"/>
        <v>96058.455199999997</v>
      </c>
      <c r="N173" s="5">
        <f t="shared" si="40"/>
        <v>1027825.4706399998</v>
      </c>
      <c r="O173" s="6">
        <f t="shared" si="41"/>
        <v>1.67</v>
      </c>
      <c r="P173" s="5">
        <f t="shared" si="42"/>
        <v>160417.620184</v>
      </c>
      <c r="Q173" s="5">
        <f t="shared" si="43"/>
        <v>104.39999999999999</v>
      </c>
      <c r="R173" s="5">
        <f t="shared" si="44"/>
        <v>6457.1399999999994</v>
      </c>
      <c r="S173" s="5">
        <f t="shared" si="45"/>
        <v>21690.32</v>
      </c>
      <c r="T173" s="5">
        <f t="shared" si="46"/>
        <v>1216390.5508239998</v>
      </c>
      <c r="U173" s="5">
        <f t="shared" si="47"/>
        <v>244067.76833246148</v>
      </c>
      <c r="V173" s="5">
        <f t="shared" si="48"/>
        <v>134869.23977031989</v>
      </c>
      <c r="W173" s="5">
        <f t="shared" si="49"/>
        <v>461999.8440524101</v>
      </c>
      <c r="X173" t="s">
        <v>1124</v>
      </c>
      <c r="Y173" s="5">
        <f t="shared" si="50"/>
        <v>0</v>
      </c>
      <c r="Z173" s="5">
        <f t="shared" si="51"/>
        <v>2057327.4029791914</v>
      </c>
      <c r="AA173" s="5">
        <f t="shared" si="55"/>
        <v>0</v>
      </c>
      <c r="AB173" s="5">
        <f t="shared" si="52"/>
        <v>2057327.4029791914</v>
      </c>
      <c r="AC173" s="5">
        <f t="shared" si="53"/>
        <v>105166.31913555716</v>
      </c>
      <c r="AD173">
        <f t="shared" si="56"/>
        <v>5.1117930468075751E-2</v>
      </c>
      <c r="AE173" s="5">
        <f>VLOOKUP(A173,Summary_SFPR!$A$5:$E$361,5,FALSE)</f>
        <v>2057327.4029791914</v>
      </c>
      <c r="AF173" s="5">
        <f t="shared" si="54"/>
        <v>105166.31913555716</v>
      </c>
      <c r="AG173" t="s">
        <v>809</v>
      </c>
    </row>
    <row r="174" spans="1:33">
      <c r="A174" t="s">
        <v>457</v>
      </c>
      <c r="B174" t="s">
        <v>1927</v>
      </c>
      <c r="C174" t="s">
        <v>80</v>
      </c>
      <c r="D174" s="12" t="s">
        <v>1070</v>
      </c>
      <c r="E174" s="1">
        <f>VLOOKUP(A174,'Base ADM'!$A$2:$E$366,5,FALSE)</f>
        <v>192.26701500000001</v>
      </c>
      <c r="F174" s="1">
        <f>VLOOKUP(A174,'Base ADM'!$A$2:$F$366,6,FALSE)</f>
        <v>17.817143000000002</v>
      </c>
      <c r="G174" s="1">
        <f>VLOOKUP(A174,'Base ADM'!$A$2:$G$366,7,FALSE)</f>
        <v>64.651393999999996</v>
      </c>
      <c r="H174" s="1">
        <f>VLOOKUP(A174,'Base ADM'!$A$2:$H$366,8,FALSE)</f>
        <v>109.798478</v>
      </c>
      <c r="I174" s="1">
        <f>VLOOKUP(A174,'Base ADM'!$A$2:$I$366,9,FALSE)</f>
        <v>0</v>
      </c>
      <c r="J174" s="1">
        <f>VLOOKUP(A174,'Base ADM'!$A$2:$J$366,10,FALSE)</f>
        <v>0</v>
      </c>
      <c r="K174" s="1">
        <f>VLOOKUP(A174,'Base ADM'!$A$2:$K$366,11,FALSE)</f>
        <v>0</v>
      </c>
      <c r="L174" s="95">
        <f t="shared" si="38"/>
        <v>8.09</v>
      </c>
      <c r="M174" s="5">
        <f t="shared" si="39"/>
        <v>96058.455199999997</v>
      </c>
      <c r="N174" s="5">
        <f t="shared" si="40"/>
        <v>777112.9025679999</v>
      </c>
      <c r="O174" s="6">
        <f t="shared" si="41"/>
        <v>1.28</v>
      </c>
      <c r="P174" s="5">
        <f t="shared" si="42"/>
        <v>122954.822656</v>
      </c>
      <c r="Q174" s="5">
        <f t="shared" si="43"/>
        <v>104.39999999999999</v>
      </c>
      <c r="R174" s="5">
        <f t="shared" si="44"/>
        <v>4891.1399999999994</v>
      </c>
      <c r="S174" s="5">
        <f t="shared" si="45"/>
        <v>16429.939999999999</v>
      </c>
      <c r="T174" s="5">
        <f t="shared" si="46"/>
        <v>921388.80522399989</v>
      </c>
      <c r="U174" s="5">
        <f t="shared" si="47"/>
        <v>187686.52776498959</v>
      </c>
      <c r="V174" s="5">
        <f t="shared" si="48"/>
        <v>103713.56893104549</v>
      </c>
      <c r="W174" s="5">
        <f t="shared" si="49"/>
        <v>355274.87775464199</v>
      </c>
      <c r="X174" t="s">
        <v>1124</v>
      </c>
      <c r="Y174" s="5">
        <f t="shared" si="50"/>
        <v>0</v>
      </c>
      <c r="Z174" s="5">
        <f t="shared" si="51"/>
        <v>1568063.7796746769</v>
      </c>
      <c r="AA174" s="5">
        <f t="shared" si="55"/>
        <v>0</v>
      </c>
      <c r="AB174" s="5">
        <f t="shared" si="52"/>
        <v>1568063.7796746769</v>
      </c>
      <c r="AC174" s="5">
        <f t="shared" si="53"/>
        <v>80872.21598835045</v>
      </c>
      <c r="AD174">
        <f t="shared" si="56"/>
        <v>5.157457052233478E-2</v>
      </c>
      <c r="AE174" s="5">
        <f>VLOOKUP(A174,Summary_SFPR!$A$5:$E$361,5,FALSE)</f>
        <v>1568063.7796746769</v>
      </c>
      <c r="AF174" s="5">
        <f t="shared" si="54"/>
        <v>80872.21598835045</v>
      </c>
      <c r="AG174" t="s">
        <v>809</v>
      </c>
    </row>
    <row r="175" spans="1:33">
      <c r="A175" t="s">
        <v>459</v>
      </c>
      <c r="B175" t="s">
        <v>1928</v>
      </c>
      <c r="C175" t="s">
        <v>72</v>
      </c>
      <c r="D175" s="12" t="s">
        <v>1070</v>
      </c>
      <c r="E175" s="1">
        <f>VLOOKUP(A175,'Base ADM'!$A$2:$E$366,5,FALSE)</f>
        <v>103.929818</v>
      </c>
      <c r="F175" s="1">
        <f>VLOOKUP(A175,'Base ADM'!$A$2:$F$366,6,FALSE)</f>
        <v>14.309939999999999</v>
      </c>
      <c r="G175" s="1">
        <f>VLOOKUP(A175,'Base ADM'!$A$2:$G$366,7,FALSE)</f>
        <v>52.736839000000003</v>
      </c>
      <c r="H175" s="1">
        <f>VLOOKUP(A175,'Base ADM'!$A$2:$H$366,8,FALSE)</f>
        <v>36.883038999999997</v>
      </c>
      <c r="I175" s="1">
        <f>VLOOKUP(A175,'Base ADM'!$A$2:$I$366,9,FALSE)</f>
        <v>0</v>
      </c>
      <c r="J175" s="1">
        <f>VLOOKUP(A175,'Base ADM'!$A$2:$J$366,10,FALSE)</f>
        <v>0</v>
      </c>
      <c r="K175" s="1">
        <f>VLOOKUP(A175,'Base ADM'!$A$2:$K$366,11,FALSE)</f>
        <v>0</v>
      </c>
      <c r="L175" s="95">
        <f t="shared" si="38"/>
        <v>4.4800000000000004</v>
      </c>
      <c r="M175" s="5">
        <f t="shared" si="39"/>
        <v>96058.455199999997</v>
      </c>
      <c r="N175" s="5">
        <f t="shared" si="40"/>
        <v>430341.879296</v>
      </c>
      <c r="O175" s="6">
        <f t="shared" si="41"/>
        <v>0.69</v>
      </c>
      <c r="P175" s="5">
        <f t="shared" si="42"/>
        <v>66280.334087999989</v>
      </c>
      <c r="Q175" s="5">
        <f t="shared" si="43"/>
        <v>104.39999999999999</v>
      </c>
      <c r="R175" s="5">
        <f t="shared" si="44"/>
        <v>2698.74</v>
      </c>
      <c r="S175" s="5">
        <f t="shared" si="45"/>
        <v>9065.4</v>
      </c>
      <c r="T175" s="5">
        <f t="shared" si="46"/>
        <v>508386.35338400002</v>
      </c>
      <c r="U175" s="5">
        <f t="shared" si="47"/>
        <v>101453.8384114785</v>
      </c>
      <c r="V175" s="5">
        <f t="shared" si="48"/>
        <v>56062.306595512557</v>
      </c>
      <c r="W175" s="5">
        <f t="shared" si="49"/>
        <v>192043.61905245259</v>
      </c>
      <c r="X175" t="s">
        <v>1124</v>
      </c>
      <c r="Y175" s="5">
        <f t="shared" si="50"/>
        <v>0</v>
      </c>
      <c r="Z175" s="5">
        <f t="shared" si="51"/>
        <v>857946.11744344374</v>
      </c>
      <c r="AA175" s="5">
        <f t="shared" si="55"/>
        <v>0</v>
      </c>
      <c r="AB175" s="5">
        <f t="shared" si="52"/>
        <v>857946.11744344374</v>
      </c>
      <c r="AC175" s="5">
        <f t="shared" si="53"/>
        <v>43715.427156998056</v>
      </c>
      <c r="AD175">
        <f t="shared" si="56"/>
        <v>5.0953581196058972E-2</v>
      </c>
      <c r="AE175" s="5">
        <f>VLOOKUP(A175,Summary_SFPR!$A$5:$E$361,5,FALSE)</f>
        <v>857946.11744344374</v>
      </c>
      <c r="AF175" s="5">
        <f t="shared" si="54"/>
        <v>43715.427156998056</v>
      </c>
      <c r="AG175" t="s">
        <v>809</v>
      </c>
    </row>
    <row r="176" spans="1:33">
      <c r="A176" t="s">
        <v>461</v>
      </c>
      <c r="B176" t="s">
        <v>462</v>
      </c>
      <c r="C176" t="s">
        <v>80</v>
      </c>
      <c r="D176" s="12" t="s">
        <v>1070</v>
      </c>
      <c r="E176" s="1">
        <f>VLOOKUP(A176,'Base ADM'!$A$2:$E$366,5,FALSE)</f>
        <v>232.58712600000001</v>
      </c>
      <c r="F176" s="1">
        <f>VLOOKUP(A176,'Base ADM'!$A$2:$F$366,6,FALSE)</f>
        <v>26.776471999999998</v>
      </c>
      <c r="G176" s="1">
        <f>VLOOKUP(A176,'Base ADM'!$A$2:$G$366,7,FALSE)</f>
        <v>88.290429000000003</v>
      </c>
      <c r="H176" s="1">
        <f>VLOOKUP(A176,'Base ADM'!$A$2:$H$366,8,FALSE)</f>
        <v>115.20133</v>
      </c>
      <c r="I176" s="1">
        <f>VLOOKUP(A176,'Base ADM'!$A$2:$I$366,9,FALSE)</f>
        <v>0</v>
      </c>
      <c r="J176" s="1">
        <f>VLOOKUP(A176,'Base ADM'!$A$2:$J$366,10,FALSE)</f>
        <v>2.3188949999999999</v>
      </c>
      <c r="K176" s="1">
        <f>VLOOKUP(A176,'Base ADM'!$A$2:$K$366,11,FALSE)</f>
        <v>0</v>
      </c>
      <c r="L176" s="95">
        <f t="shared" si="38"/>
        <v>9.91</v>
      </c>
      <c r="M176" s="5">
        <f t="shared" si="39"/>
        <v>96058.455199999997</v>
      </c>
      <c r="N176" s="5">
        <f t="shared" si="40"/>
        <v>951939.29103199998</v>
      </c>
      <c r="O176" s="6">
        <f t="shared" si="41"/>
        <v>1.55</v>
      </c>
      <c r="P176" s="5">
        <f t="shared" si="42"/>
        <v>148890.60556</v>
      </c>
      <c r="Q176" s="5">
        <f t="shared" si="43"/>
        <v>104.39999999999999</v>
      </c>
      <c r="R176" s="5">
        <f t="shared" si="44"/>
        <v>5982.12</v>
      </c>
      <c r="S176" s="5">
        <f t="shared" si="45"/>
        <v>20094.669999999998</v>
      </c>
      <c r="T176" s="5">
        <f t="shared" si="46"/>
        <v>1126906.6865920001</v>
      </c>
      <c r="U176" s="5">
        <f t="shared" si="47"/>
        <v>227046.06966399375</v>
      </c>
      <c r="V176" s="5">
        <f t="shared" si="48"/>
        <v>125463.23104290542</v>
      </c>
      <c r="W176" s="5">
        <f t="shared" si="49"/>
        <v>429779.19409085077</v>
      </c>
      <c r="X176" t="s">
        <v>1124</v>
      </c>
      <c r="Y176" s="5">
        <f t="shared" si="50"/>
        <v>0</v>
      </c>
      <c r="Z176" s="5">
        <f t="shared" si="51"/>
        <v>1909195.18138975</v>
      </c>
      <c r="AA176" s="5">
        <f t="shared" si="55"/>
        <v>0</v>
      </c>
      <c r="AB176" s="5">
        <f t="shared" si="52"/>
        <v>1909195.18138975</v>
      </c>
      <c r="AC176" s="5">
        <f t="shared" si="53"/>
        <v>97831.842294850634</v>
      </c>
      <c r="AD176">
        <f t="shared" si="56"/>
        <v>5.124245192345208E-2</v>
      </c>
      <c r="AE176" s="5">
        <f>VLOOKUP(A176,Summary_SFPR!$A$5:$E$361,5,FALSE)</f>
        <v>1909195.18138975</v>
      </c>
      <c r="AF176" s="5">
        <f t="shared" si="54"/>
        <v>97831.842294850634</v>
      </c>
      <c r="AG176" t="s">
        <v>809</v>
      </c>
    </row>
    <row r="177" spans="1:33">
      <c r="A177" t="s">
        <v>463</v>
      </c>
      <c r="B177" t="s">
        <v>464</v>
      </c>
      <c r="C177" t="s">
        <v>68</v>
      </c>
      <c r="D177" s="12" t="s">
        <v>1070</v>
      </c>
      <c r="E177" s="1">
        <f>VLOOKUP(A177,'Base ADM'!$A$2:$E$366,5,FALSE)</f>
        <v>322.81527499999999</v>
      </c>
      <c r="F177" s="1">
        <f>VLOOKUP(A177,'Base ADM'!$A$2:$F$366,6,FALSE)</f>
        <v>53.316769000000001</v>
      </c>
      <c r="G177" s="1">
        <f>VLOOKUP(A177,'Base ADM'!$A$2:$G$366,7,FALSE)</f>
        <v>146.08074400000001</v>
      </c>
      <c r="H177" s="1">
        <f>VLOOKUP(A177,'Base ADM'!$A$2:$H$366,8,FALSE)</f>
        <v>123.417762</v>
      </c>
      <c r="I177" s="1">
        <f>VLOOKUP(A177,'Base ADM'!$A$2:$I$366,9,FALSE)</f>
        <v>0</v>
      </c>
      <c r="J177" s="1">
        <f>VLOOKUP(A177,'Base ADM'!$A$2:$J$366,10,FALSE)</f>
        <v>0</v>
      </c>
      <c r="K177" s="1">
        <f>VLOOKUP(A177,'Base ADM'!$A$2:$K$366,11,FALSE)</f>
        <v>0</v>
      </c>
      <c r="L177" s="95">
        <f t="shared" si="38"/>
        <v>13.95</v>
      </c>
      <c r="M177" s="5">
        <f t="shared" si="39"/>
        <v>96058.455199999997</v>
      </c>
      <c r="N177" s="5">
        <f t="shared" si="40"/>
        <v>1340015.4500399998</v>
      </c>
      <c r="O177" s="6">
        <f t="shared" si="41"/>
        <v>2.15</v>
      </c>
      <c r="P177" s="5">
        <f t="shared" si="42"/>
        <v>206525.67867999998</v>
      </c>
      <c r="Q177" s="5">
        <f t="shared" si="43"/>
        <v>104.39999999999999</v>
      </c>
      <c r="R177" s="5">
        <f t="shared" si="44"/>
        <v>8404.1999999999989</v>
      </c>
      <c r="S177" s="5">
        <f t="shared" si="45"/>
        <v>28230.73</v>
      </c>
      <c r="T177" s="5">
        <f t="shared" si="46"/>
        <v>1583176.0587199996</v>
      </c>
      <c r="U177" s="5">
        <f t="shared" si="47"/>
        <v>315124.66178481129</v>
      </c>
      <c r="V177" s="5">
        <f t="shared" si="48"/>
        <v>174134.51951551286</v>
      </c>
      <c r="W177" s="5">
        <f t="shared" si="49"/>
        <v>596504.59213170875</v>
      </c>
      <c r="X177" t="s">
        <v>1124</v>
      </c>
      <c r="Y177" s="5">
        <f t="shared" si="50"/>
        <v>0</v>
      </c>
      <c r="Z177" s="5">
        <f t="shared" si="51"/>
        <v>2668939.8321520328</v>
      </c>
      <c r="AA177" s="5">
        <f t="shared" si="55"/>
        <v>0</v>
      </c>
      <c r="AB177" s="5">
        <f t="shared" si="52"/>
        <v>2668939.8321520328</v>
      </c>
      <c r="AC177" s="5">
        <f t="shared" si="53"/>
        <v>135784.01185527712</v>
      </c>
      <c r="AD177">
        <f t="shared" si="56"/>
        <v>5.0875636168160106E-2</v>
      </c>
      <c r="AE177" s="5">
        <f>VLOOKUP(A177,Summary_SFPR!$A$5:$E$361,5,FALSE)</f>
        <v>2668939.8321520328</v>
      </c>
      <c r="AF177" s="5">
        <f t="shared" si="54"/>
        <v>135784.01185527712</v>
      </c>
      <c r="AG177" t="s">
        <v>809</v>
      </c>
    </row>
    <row r="178" spans="1:33">
      <c r="A178" t="s">
        <v>465</v>
      </c>
      <c r="B178" t="s">
        <v>2802</v>
      </c>
      <c r="C178" t="s">
        <v>80</v>
      </c>
      <c r="D178" s="12" t="s">
        <v>1070</v>
      </c>
      <c r="E178" s="1">
        <f>VLOOKUP(A178,'Base ADM'!$A$2:$E$366,5,FALSE)</f>
        <v>235.47874100000001</v>
      </c>
      <c r="F178" s="1">
        <f>VLOOKUP(A178,'Base ADM'!$A$2:$F$366,6,FALSE)</f>
        <v>30.964704999999999</v>
      </c>
      <c r="G178" s="1">
        <f>VLOOKUP(A178,'Base ADM'!$A$2:$G$366,7,FALSE)</f>
        <v>93.329408999999998</v>
      </c>
      <c r="H178" s="1">
        <f>VLOOKUP(A178,'Base ADM'!$A$2:$H$366,8,FALSE)</f>
        <v>111.18462700000001</v>
      </c>
      <c r="I178" s="1">
        <f>VLOOKUP(A178,'Base ADM'!$A$2:$I$366,9,FALSE)</f>
        <v>0</v>
      </c>
      <c r="J178" s="1">
        <f>VLOOKUP(A178,'Base ADM'!$A$2:$J$366,10,FALSE)</f>
        <v>0</v>
      </c>
      <c r="K178" s="1">
        <f>VLOOKUP(A178,'Base ADM'!$A$2:$K$366,11,FALSE)</f>
        <v>0</v>
      </c>
      <c r="L178" s="95">
        <f t="shared" si="38"/>
        <v>10.050000000000001</v>
      </c>
      <c r="M178" s="5">
        <f t="shared" si="39"/>
        <v>96058.455199999997</v>
      </c>
      <c r="N178" s="5">
        <f t="shared" si="40"/>
        <v>965387.47476000001</v>
      </c>
      <c r="O178" s="6">
        <f t="shared" si="41"/>
        <v>1.57</v>
      </c>
      <c r="P178" s="5">
        <f t="shared" si="42"/>
        <v>150811.774664</v>
      </c>
      <c r="Q178" s="5">
        <f t="shared" si="43"/>
        <v>104.39999999999999</v>
      </c>
      <c r="R178" s="5">
        <f t="shared" si="44"/>
        <v>6065.6399999999994</v>
      </c>
      <c r="S178" s="5">
        <f t="shared" si="45"/>
        <v>20375.22</v>
      </c>
      <c r="T178" s="5">
        <f t="shared" si="46"/>
        <v>1142640.1094239999</v>
      </c>
      <c r="U178" s="5">
        <f t="shared" si="47"/>
        <v>229868.79606343966</v>
      </c>
      <c r="V178" s="5">
        <f t="shared" si="48"/>
        <v>127023.03947715269</v>
      </c>
      <c r="W178" s="5">
        <f t="shared" si="49"/>
        <v>435122.37875327707</v>
      </c>
      <c r="X178" t="s">
        <v>1124</v>
      </c>
      <c r="Y178" s="5">
        <f t="shared" si="50"/>
        <v>0</v>
      </c>
      <c r="Z178" s="5">
        <f t="shared" si="51"/>
        <v>1934654.3237178694</v>
      </c>
      <c r="AA178" s="5">
        <f t="shared" si="55"/>
        <v>0</v>
      </c>
      <c r="AB178" s="5">
        <f t="shared" si="52"/>
        <v>1934654.3237178694</v>
      </c>
      <c r="AC178" s="5">
        <f t="shared" si="53"/>
        <v>99048.126392438324</v>
      </c>
      <c r="AD178">
        <f t="shared" si="56"/>
        <v>5.1196808224683407E-2</v>
      </c>
      <c r="AE178" s="5">
        <f>VLOOKUP(A178,Summary_SFPR!$A$5:$E$361,5,FALSE)</f>
        <v>1934654.3237178694</v>
      </c>
      <c r="AF178" s="5">
        <f t="shared" si="54"/>
        <v>99048.126392438324</v>
      </c>
      <c r="AG178" t="s">
        <v>809</v>
      </c>
    </row>
    <row r="179" spans="1:33">
      <c r="A179" t="s">
        <v>467</v>
      </c>
      <c r="B179" t="s">
        <v>1929</v>
      </c>
      <c r="C179" t="s">
        <v>469</v>
      </c>
      <c r="D179" s="12" t="s">
        <v>807</v>
      </c>
      <c r="E179" s="1">
        <f>VLOOKUP(A179,'Base ADM'!$A$2:$E$366,5,FALSE)</f>
        <v>890.59385300000008</v>
      </c>
      <c r="F179" s="1">
        <f>VLOOKUP(A179,'Base ADM'!$A$2:$F$366,6,FALSE)</f>
        <v>45.045954000000002</v>
      </c>
      <c r="G179" s="1">
        <f>VLOOKUP(A179,'Base ADM'!$A$2:$G$366,7,FALSE)</f>
        <v>134.36871099999999</v>
      </c>
      <c r="H179" s="1">
        <f>VLOOKUP(A179,'Base ADM'!$A$2:$H$366,8,FALSE)</f>
        <v>318.81821300000001</v>
      </c>
      <c r="I179" s="1">
        <f>VLOOKUP(A179,'Base ADM'!$A$2:$I$366,9,FALSE)</f>
        <v>264.945472</v>
      </c>
      <c r="J179" s="1">
        <f>VLOOKUP(A179,'Base ADM'!$A$2:$J$366,10,FALSE)</f>
        <v>127.415503</v>
      </c>
      <c r="K179" s="1">
        <f>VLOOKUP(A179,'Base ADM'!$A$2:$K$366,11,FALSE)</f>
        <v>0</v>
      </c>
      <c r="L179" s="95">
        <f t="shared" si="38"/>
        <v>37.74</v>
      </c>
      <c r="M179" s="5">
        <f t="shared" si="39"/>
        <v>96058.455199999997</v>
      </c>
      <c r="N179" s="5">
        <f t="shared" si="40"/>
        <v>3625246.099248</v>
      </c>
      <c r="O179" s="6">
        <f t="shared" si="41"/>
        <v>5.94</v>
      </c>
      <c r="P179" s="5">
        <f t="shared" si="42"/>
        <v>570587.22388800001</v>
      </c>
      <c r="Q179" s="5">
        <f t="shared" si="43"/>
        <v>104.39999999999999</v>
      </c>
      <c r="R179" s="5">
        <f t="shared" si="44"/>
        <v>22800.959999999999</v>
      </c>
      <c r="S179" s="5">
        <f t="shared" si="45"/>
        <v>76591.210000000006</v>
      </c>
      <c r="T179" s="5">
        <f t="shared" si="46"/>
        <v>4295225.4931359999</v>
      </c>
      <c r="U179" s="5">
        <f t="shared" si="47"/>
        <v>869376.72547947743</v>
      </c>
      <c r="V179" s="5">
        <f t="shared" si="48"/>
        <v>480408.28512722737</v>
      </c>
      <c r="W179" s="5">
        <f t="shared" si="49"/>
        <v>1645657.3284482032</v>
      </c>
      <c r="X179" t="s">
        <v>1124</v>
      </c>
      <c r="Y179" s="5">
        <f t="shared" si="50"/>
        <v>0</v>
      </c>
      <c r="Z179" s="5">
        <f t="shared" si="51"/>
        <v>7290667.8321909076</v>
      </c>
      <c r="AA179" s="5">
        <f t="shared" si="55"/>
        <v>0</v>
      </c>
      <c r="AB179" s="5">
        <f t="shared" si="52"/>
        <v>7290667.8321909076</v>
      </c>
      <c r="AC179" s="5">
        <f t="shared" si="53"/>
        <v>374605.58919954748</v>
      </c>
      <c r="AD179">
        <f t="shared" si="56"/>
        <v>5.1381519199863931E-2</v>
      </c>
      <c r="AE179" s="5">
        <f>VLOOKUP(A179,Summary_SFPR!$A$5:$E$361,5,FALSE)</f>
        <v>7290667.8321909076</v>
      </c>
      <c r="AF179" s="5">
        <f t="shared" si="54"/>
        <v>374605.58919954748</v>
      </c>
      <c r="AG179" t="s">
        <v>810</v>
      </c>
    </row>
    <row r="180" spans="1:33">
      <c r="A180" t="s">
        <v>470</v>
      </c>
      <c r="B180" t="s">
        <v>2760</v>
      </c>
      <c r="C180" t="s">
        <v>93</v>
      </c>
      <c r="D180" s="12" t="s">
        <v>1070</v>
      </c>
      <c r="E180" s="1">
        <f>VLOOKUP(A180,'Base ADM'!$A$2:$E$366,5,FALSE)</f>
        <v>908.53653800000006</v>
      </c>
      <c r="F180" s="1">
        <f>VLOOKUP(A180,'Base ADM'!$A$2:$F$366,6,FALSE)</f>
        <v>97.166668999999999</v>
      </c>
      <c r="G180" s="1">
        <f>VLOOKUP(A180,'Base ADM'!$A$2:$G$366,7,FALSE)</f>
        <v>229.741377</v>
      </c>
      <c r="H180" s="1">
        <f>VLOOKUP(A180,'Base ADM'!$A$2:$H$366,8,FALSE)</f>
        <v>581.62849200000005</v>
      </c>
      <c r="I180" s="1">
        <f>VLOOKUP(A180,'Base ADM'!$A$2:$I$366,9,FALSE)</f>
        <v>0</v>
      </c>
      <c r="J180" s="1">
        <f>VLOOKUP(A180,'Base ADM'!$A$2:$J$366,10,FALSE)</f>
        <v>0</v>
      </c>
      <c r="K180" s="1">
        <f>VLOOKUP(A180,'Base ADM'!$A$2:$K$366,11,FALSE)</f>
        <v>0</v>
      </c>
      <c r="L180" s="95">
        <f t="shared" si="38"/>
        <v>38.11</v>
      </c>
      <c r="M180" s="5">
        <f t="shared" si="39"/>
        <v>96058.455199999997</v>
      </c>
      <c r="N180" s="5">
        <f t="shared" si="40"/>
        <v>3660787.7276719999</v>
      </c>
      <c r="O180" s="6">
        <f t="shared" si="41"/>
        <v>6.06</v>
      </c>
      <c r="P180" s="5">
        <f t="shared" si="42"/>
        <v>582114.23851199995</v>
      </c>
      <c r="Q180" s="5">
        <f t="shared" si="43"/>
        <v>104.39999999999999</v>
      </c>
      <c r="R180" s="5">
        <f t="shared" si="44"/>
        <v>23056.739999999998</v>
      </c>
      <c r="S180" s="5">
        <f t="shared" si="45"/>
        <v>77450.399999999994</v>
      </c>
      <c r="T180" s="5">
        <f t="shared" si="46"/>
        <v>4343409.1061840001</v>
      </c>
      <c r="U180" s="5">
        <f t="shared" si="47"/>
        <v>886891.95161658141</v>
      </c>
      <c r="V180" s="5">
        <f t="shared" si="48"/>
        <v>490087.0118581517</v>
      </c>
      <c r="W180" s="5">
        <f t="shared" si="49"/>
        <v>1678812.1845734988</v>
      </c>
      <c r="X180" t="s">
        <v>1124</v>
      </c>
      <c r="Y180" s="5">
        <f t="shared" si="50"/>
        <v>0</v>
      </c>
      <c r="Z180" s="5">
        <f t="shared" si="51"/>
        <v>7399200.2542322315</v>
      </c>
      <c r="AA180" s="5">
        <f t="shared" si="55"/>
        <v>0</v>
      </c>
      <c r="AB180" s="5">
        <f t="shared" si="52"/>
        <v>7399200.2542322315</v>
      </c>
      <c r="AC180" s="5">
        <f t="shared" si="53"/>
        <v>382152.7220071741</v>
      </c>
      <c r="AD180">
        <f t="shared" si="56"/>
        <v>5.1647841506734259E-2</v>
      </c>
      <c r="AE180" s="5">
        <f>VLOOKUP(A180,Summary_SFPR!$A$5:$E$361,5,FALSE)</f>
        <v>7399200.2542322315</v>
      </c>
      <c r="AF180" s="5">
        <f t="shared" si="54"/>
        <v>382152.7220071741</v>
      </c>
      <c r="AG180" t="s">
        <v>809</v>
      </c>
    </row>
    <row r="181" spans="1:33">
      <c r="A181" t="s">
        <v>472</v>
      </c>
      <c r="B181" t="s">
        <v>1930</v>
      </c>
      <c r="C181" t="s">
        <v>135</v>
      </c>
      <c r="D181" s="12" t="s">
        <v>1070</v>
      </c>
      <c r="E181" s="1">
        <f>VLOOKUP(A181,'Base ADM'!$A$2:$E$366,5,FALSE)</f>
        <v>136.14407599999998</v>
      </c>
      <c r="F181" s="1">
        <f>VLOOKUP(A181,'Base ADM'!$A$2:$F$366,6,FALSE)</f>
        <v>0</v>
      </c>
      <c r="G181" s="1">
        <f>VLOOKUP(A181,'Base ADM'!$A$2:$G$366,7,FALSE)</f>
        <v>0</v>
      </c>
      <c r="H181" s="1">
        <f>VLOOKUP(A181,'Base ADM'!$A$2:$H$366,8,FALSE)</f>
        <v>11.211812999999999</v>
      </c>
      <c r="I181" s="1">
        <f>VLOOKUP(A181,'Base ADM'!$A$2:$I$366,9,FALSE)</f>
        <v>92.710526000000002</v>
      </c>
      <c r="J181" s="1">
        <f>VLOOKUP(A181,'Base ADM'!$A$2:$J$366,10,FALSE)</f>
        <v>32.221736999999997</v>
      </c>
      <c r="K181" s="1">
        <f>VLOOKUP(A181,'Base ADM'!$A$2:$K$366,11,FALSE)</f>
        <v>0</v>
      </c>
      <c r="L181" s="95">
        <f t="shared" si="38"/>
        <v>5.67</v>
      </c>
      <c r="M181" s="5">
        <f t="shared" si="39"/>
        <v>96058.455199999997</v>
      </c>
      <c r="N181" s="5">
        <f t="shared" si="40"/>
        <v>544651.44098399999</v>
      </c>
      <c r="O181" s="6">
        <f t="shared" si="41"/>
        <v>0.91</v>
      </c>
      <c r="P181" s="5">
        <f t="shared" si="42"/>
        <v>87413.194231999994</v>
      </c>
      <c r="Q181" s="5">
        <f t="shared" si="43"/>
        <v>104.39999999999999</v>
      </c>
      <c r="R181" s="5">
        <f t="shared" si="44"/>
        <v>3434.76</v>
      </c>
      <c r="S181" s="5">
        <f t="shared" si="45"/>
        <v>11537.78</v>
      </c>
      <c r="T181" s="5">
        <f t="shared" si="46"/>
        <v>647037.17521600006</v>
      </c>
      <c r="U181" s="5">
        <f t="shared" si="47"/>
        <v>132900.63768979223</v>
      </c>
      <c r="V181" s="5">
        <f t="shared" si="48"/>
        <v>73439.471719990528</v>
      </c>
      <c r="W181" s="5">
        <f t="shared" si="49"/>
        <v>251569.77632340463</v>
      </c>
      <c r="X181" t="s">
        <v>1124</v>
      </c>
      <c r="Y181" s="5">
        <f t="shared" si="50"/>
        <v>0</v>
      </c>
      <c r="Z181" s="5">
        <f t="shared" si="51"/>
        <v>1104947.0609491873</v>
      </c>
      <c r="AA181" s="5">
        <f t="shared" si="55"/>
        <v>0</v>
      </c>
      <c r="AB181" s="5">
        <f t="shared" si="52"/>
        <v>1104947.0609491873</v>
      </c>
      <c r="AC181" s="5">
        <f t="shared" si="53"/>
        <v>57265.533143094755</v>
      </c>
      <c r="AD181">
        <f t="shared" si="56"/>
        <v>5.1826494831256176E-2</v>
      </c>
      <c r="AE181" s="5">
        <f>VLOOKUP(A181,Summary_SFPR!$A$5:$E$361,5,FALSE)</f>
        <v>1104947.0609491873</v>
      </c>
      <c r="AF181" s="5">
        <f t="shared" si="54"/>
        <v>57265.533143094755</v>
      </c>
      <c r="AG181" t="s">
        <v>809</v>
      </c>
    </row>
    <row r="182" spans="1:33">
      <c r="A182" t="s">
        <v>474</v>
      </c>
      <c r="B182" t="s">
        <v>475</v>
      </c>
      <c r="C182" t="s">
        <v>80</v>
      </c>
      <c r="D182" s="12" t="s">
        <v>1070</v>
      </c>
      <c r="E182" s="1">
        <f>VLOOKUP(A182,'Base ADM'!$A$2:$E$366,5,FALSE)</f>
        <v>129.261166</v>
      </c>
      <c r="F182" s="1">
        <f>VLOOKUP(A182,'Base ADM'!$A$2:$F$366,6,FALSE)</f>
        <v>0</v>
      </c>
      <c r="G182" s="1">
        <f>VLOOKUP(A182,'Base ADM'!$A$2:$G$366,7,FALSE)</f>
        <v>0</v>
      </c>
      <c r="H182" s="1">
        <f>VLOOKUP(A182,'Base ADM'!$A$2:$H$366,8,FALSE)</f>
        <v>15</v>
      </c>
      <c r="I182" s="1">
        <f>VLOOKUP(A182,'Base ADM'!$A$2:$I$366,9,FALSE)</f>
        <v>114.261166</v>
      </c>
      <c r="J182" s="1">
        <f>VLOOKUP(A182,'Base ADM'!$A$2:$J$366,10,FALSE)</f>
        <v>0</v>
      </c>
      <c r="K182" s="1">
        <f>VLOOKUP(A182,'Base ADM'!$A$2:$K$366,11,FALSE)</f>
        <v>0</v>
      </c>
      <c r="L182" s="95">
        <f t="shared" si="38"/>
        <v>4.83</v>
      </c>
      <c r="M182" s="5">
        <f t="shared" si="39"/>
        <v>96058.455199999997</v>
      </c>
      <c r="N182" s="5">
        <f t="shared" si="40"/>
        <v>463962.33861599996</v>
      </c>
      <c r="O182" s="6">
        <f t="shared" si="41"/>
        <v>0.86</v>
      </c>
      <c r="P182" s="5">
        <f t="shared" si="42"/>
        <v>82610.271471999993</v>
      </c>
      <c r="Q182" s="5">
        <f t="shared" si="43"/>
        <v>104.39999999999999</v>
      </c>
      <c r="R182" s="5">
        <f t="shared" si="44"/>
        <v>2970.18</v>
      </c>
      <c r="S182" s="5">
        <f t="shared" si="45"/>
        <v>9977.2000000000007</v>
      </c>
      <c r="T182" s="5">
        <f t="shared" si="46"/>
        <v>559519.99008799996</v>
      </c>
      <c r="U182" s="5">
        <f t="shared" si="47"/>
        <v>126181.70319747216</v>
      </c>
      <c r="V182" s="5">
        <f t="shared" si="48"/>
        <v>69726.660342900286</v>
      </c>
      <c r="W182" s="5">
        <f t="shared" si="49"/>
        <v>238851.39606017436</v>
      </c>
      <c r="X182" t="s">
        <v>1124</v>
      </c>
      <c r="Y182" s="5">
        <f t="shared" si="50"/>
        <v>0</v>
      </c>
      <c r="Z182" s="5">
        <f t="shared" si="51"/>
        <v>994279.74968854676</v>
      </c>
      <c r="AA182" s="5">
        <f t="shared" si="55"/>
        <v>0</v>
      </c>
      <c r="AB182" s="5">
        <f t="shared" si="52"/>
        <v>994279.74968854676</v>
      </c>
      <c r="AC182" s="5">
        <f t="shared" si="53"/>
        <v>54370.412603836499</v>
      </c>
      <c r="AD182">
        <f t="shared" si="56"/>
        <v>5.4683214277337702E-2</v>
      </c>
      <c r="AE182" s="5">
        <f>VLOOKUP(A182,Summary_SFPR!$A$5:$E$361,5,FALSE)</f>
        <v>994279.74968854676</v>
      </c>
      <c r="AF182" s="5">
        <f t="shared" si="54"/>
        <v>54370.412603836499</v>
      </c>
      <c r="AG182" t="s">
        <v>809</v>
      </c>
    </row>
    <row r="183" spans="1:33">
      <c r="A183" t="s">
        <v>478</v>
      </c>
      <c r="B183" t="s">
        <v>479</v>
      </c>
      <c r="C183" t="s">
        <v>98</v>
      </c>
      <c r="D183" s="12" t="s">
        <v>1070</v>
      </c>
      <c r="E183" s="1">
        <f>VLOOKUP(A183,'Base ADM'!$A$2:$E$366,5,FALSE)</f>
        <v>88.004050000000007</v>
      </c>
      <c r="F183" s="1">
        <f>VLOOKUP(A183,'Base ADM'!$A$2:$F$366,6,FALSE)</f>
        <v>0</v>
      </c>
      <c r="G183" s="1">
        <f>VLOOKUP(A183,'Base ADM'!$A$2:$G$366,7,FALSE)</f>
        <v>0</v>
      </c>
      <c r="H183" s="1">
        <f>VLOOKUP(A183,'Base ADM'!$A$2:$H$366,8,FALSE)</f>
        <v>0</v>
      </c>
      <c r="I183" s="1">
        <f>VLOOKUP(A183,'Base ADM'!$A$2:$I$366,9,FALSE)</f>
        <v>52.053538000000003</v>
      </c>
      <c r="J183" s="1">
        <f>VLOOKUP(A183,'Base ADM'!$A$2:$J$366,10,FALSE)</f>
        <v>35.950512000000003</v>
      </c>
      <c r="K183" s="1">
        <f>VLOOKUP(A183,'Base ADM'!$A$2:$K$366,11,FALSE)</f>
        <v>0</v>
      </c>
      <c r="L183" s="95">
        <f t="shared" si="38"/>
        <v>3.93</v>
      </c>
      <c r="M183" s="5">
        <f t="shared" si="39"/>
        <v>96058.455199999997</v>
      </c>
      <c r="N183" s="5">
        <f t="shared" si="40"/>
        <v>377509.72893600003</v>
      </c>
      <c r="O183" s="6">
        <f t="shared" si="41"/>
        <v>0.59</v>
      </c>
      <c r="P183" s="5">
        <f t="shared" si="42"/>
        <v>56674.488567999993</v>
      </c>
      <c r="Q183" s="5">
        <f t="shared" si="43"/>
        <v>104.39999999999999</v>
      </c>
      <c r="R183" s="5">
        <f t="shared" si="44"/>
        <v>2359.44</v>
      </c>
      <c r="S183" s="5">
        <f t="shared" si="45"/>
        <v>7925.65</v>
      </c>
      <c r="T183" s="5">
        <f t="shared" si="46"/>
        <v>444469.30750400003</v>
      </c>
      <c r="U183" s="5">
        <f t="shared" si="47"/>
        <v>85907.479105329287</v>
      </c>
      <c r="V183" s="5">
        <f t="shared" si="48"/>
        <v>47471.554628786296</v>
      </c>
      <c r="W183" s="5">
        <f t="shared" si="49"/>
        <v>162615.66293970603</v>
      </c>
      <c r="X183" t="s">
        <v>1124</v>
      </c>
      <c r="Y183" s="5">
        <f t="shared" si="50"/>
        <v>0</v>
      </c>
      <c r="Z183" s="5">
        <f t="shared" si="51"/>
        <v>740464.00417782157</v>
      </c>
      <c r="AA183" s="5">
        <f t="shared" si="55"/>
        <v>0</v>
      </c>
      <c r="AB183" s="5">
        <f t="shared" si="52"/>
        <v>740464.00417782157</v>
      </c>
      <c r="AC183" s="5">
        <f t="shared" si="53"/>
        <v>37016.659042891952</v>
      </c>
      <c r="AD183">
        <f t="shared" si="56"/>
        <v>4.9991166125615535E-2</v>
      </c>
      <c r="AE183" s="5">
        <f>VLOOKUP(A183,Summary_SFPR!$A$5:$E$361,5,FALSE)</f>
        <v>740464.00417782157</v>
      </c>
      <c r="AF183" s="5">
        <f t="shared" si="54"/>
        <v>37016.659042891952</v>
      </c>
      <c r="AG183" t="s">
        <v>809</v>
      </c>
    </row>
    <row r="184" spans="1:33">
      <c r="A184" t="s">
        <v>480</v>
      </c>
      <c r="B184" t="s">
        <v>1932</v>
      </c>
      <c r="C184" t="s">
        <v>108</v>
      </c>
      <c r="D184" s="12" t="s">
        <v>807</v>
      </c>
      <c r="E184" s="1">
        <f>VLOOKUP(A184,'Base ADM'!$A$2:$E$366,5,FALSE)</f>
        <v>223.89265599999999</v>
      </c>
      <c r="F184" s="1">
        <f>VLOOKUP(A184,'Base ADM'!$A$2:$F$366,6,FALSE)</f>
        <v>0</v>
      </c>
      <c r="G184" s="1">
        <f>VLOOKUP(A184,'Base ADM'!$A$2:$G$366,7,FALSE)</f>
        <v>0</v>
      </c>
      <c r="H184" s="1">
        <f>VLOOKUP(A184,'Base ADM'!$A$2:$H$366,8,FALSE)</f>
        <v>0</v>
      </c>
      <c r="I184" s="1">
        <f>VLOOKUP(A184,'Base ADM'!$A$2:$I$366,9,FALSE)</f>
        <v>190.69489999999999</v>
      </c>
      <c r="J184" s="1">
        <f>VLOOKUP(A184,'Base ADM'!$A$2:$J$366,10,FALSE)</f>
        <v>33.197755999999998</v>
      </c>
      <c r="K184" s="1">
        <f>VLOOKUP(A184,'Base ADM'!$A$2:$K$366,11,FALSE)</f>
        <v>0</v>
      </c>
      <c r="L184" s="95">
        <f t="shared" si="38"/>
        <v>8.91</v>
      </c>
      <c r="M184" s="5">
        <f t="shared" si="39"/>
        <v>96058.455199999997</v>
      </c>
      <c r="N184" s="5">
        <f t="shared" si="40"/>
        <v>855880.83583200001</v>
      </c>
      <c r="O184" s="6">
        <f t="shared" si="41"/>
        <v>1.49</v>
      </c>
      <c r="P184" s="5">
        <f t="shared" si="42"/>
        <v>143127.09824799999</v>
      </c>
      <c r="Q184" s="5">
        <f t="shared" si="43"/>
        <v>104.39999999999999</v>
      </c>
      <c r="R184" s="5">
        <f t="shared" si="44"/>
        <v>5428.8</v>
      </c>
      <c r="S184" s="5">
        <f t="shared" si="45"/>
        <v>18236</v>
      </c>
      <c r="T184" s="5">
        <f t="shared" si="46"/>
        <v>1022672.7340800001</v>
      </c>
      <c r="U184" s="5">
        <f t="shared" si="47"/>
        <v>218558.73300327288</v>
      </c>
      <c r="V184" s="5">
        <f t="shared" si="48"/>
        <v>120773.21953123812</v>
      </c>
      <c r="W184" s="5">
        <f t="shared" si="49"/>
        <v>413713.37663177488</v>
      </c>
      <c r="X184" t="s">
        <v>1124</v>
      </c>
      <c r="Y184" s="5">
        <f t="shared" si="50"/>
        <v>0</v>
      </c>
      <c r="Z184" s="5">
        <f t="shared" si="51"/>
        <v>1775718.063246286</v>
      </c>
      <c r="AA184" s="5">
        <f t="shared" si="55"/>
        <v>0</v>
      </c>
      <c r="AB184" s="5">
        <f t="shared" si="52"/>
        <v>1775718.063246286</v>
      </c>
      <c r="AC184" s="5">
        <f t="shared" si="53"/>
        <v>94174.735246383498</v>
      </c>
      <c r="AD184">
        <f t="shared" si="56"/>
        <v>5.303473405807315E-2</v>
      </c>
      <c r="AE184" s="5">
        <f>VLOOKUP(A184,Summary_SFPR!$A$5:$E$361,5,FALSE)</f>
        <v>1775718.063246286</v>
      </c>
      <c r="AF184" s="5">
        <f t="shared" si="54"/>
        <v>94174.735246383498</v>
      </c>
      <c r="AG184" t="s">
        <v>810</v>
      </c>
    </row>
    <row r="185" spans="1:33">
      <c r="A185" t="s">
        <v>482</v>
      </c>
      <c r="B185" t="s">
        <v>483</v>
      </c>
      <c r="C185" t="s">
        <v>93</v>
      </c>
      <c r="D185" s="12" t="s">
        <v>1070</v>
      </c>
      <c r="E185" s="1">
        <f>VLOOKUP(A185,'Base ADM'!$A$2:$E$366,5,FALSE)</f>
        <v>255.472387</v>
      </c>
      <c r="F185" s="1">
        <f>VLOOKUP(A185,'Base ADM'!$A$2:$F$366,6,FALSE)</f>
        <v>26.411042999999999</v>
      </c>
      <c r="G185" s="1">
        <f>VLOOKUP(A185,'Base ADM'!$A$2:$G$366,7,FALSE)</f>
        <v>91.539876000000007</v>
      </c>
      <c r="H185" s="1">
        <f>VLOOKUP(A185,'Base ADM'!$A$2:$H$366,8,FALSE)</f>
        <v>108.88517400000001</v>
      </c>
      <c r="I185" s="1">
        <f>VLOOKUP(A185,'Base ADM'!$A$2:$I$366,9,FALSE)</f>
        <v>11.475925999999999</v>
      </c>
      <c r="J185" s="1">
        <f>VLOOKUP(A185,'Base ADM'!$A$2:$J$366,10,FALSE)</f>
        <v>17.160367999999998</v>
      </c>
      <c r="K185" s="1">
        <f>VLOOKUP(A185,'Base ADM'!$A$2:$K$366,11,FALSE)</f>
        <v>0</v>
      </c>
      <c r="L185" s="95">
        <f t="shared" si="38"/>
        <v>11.03</v>
      </c>
      <c r="M185" s="5">
        <f t="shared" si="39"/>
        <v>96058.455199999997</v>
      </c>
      <c r="N185" s="5">
        <f t="shared" si="40"/>
        <v>1059524.760856</v>
      </c>
      <c r="O185" s="6">
        <f t="shared" si="41"/>
        <v>1.7</v>
      </c>
      <c r="P185" s="5">
        <f t="shared" si="42"/>
        <v>163299.37383999999</v>
      </c>
      <c r="Q185" s="5">
        <f t="shared" si="43"/>
        <v>104.39999999999999</v>
      </c>
      <c r="R185" s="5">
        <f t="shared" si="44"/>
        <v>6645.0599999999986</v>
      </c>
      <c r="S185" s="5">
        <f t="shared" si="45"/>
        <v>22321.57</v>
      </c>
      <c r="T185" s="5">
        <f t="shared" si="46"/>
        <v>1251790.7646960001</v>
      </c>
      <c r="U185" s="5">
        <f t="shared" si="47"/>
        <v>249386.12198178488</v>
      </c>
      <c r="V185" s="5">
        <f t="shared" si="48"/>
        <v>137808.10514535333</v>
      </c>
      <c r="W185" s="5">
        <f t="shared" si="49"/>
        <v>472067.04208265565</v>
      </c>
      <c r="X185" t="s">
        <v>1124</v>
      </c>
      <c r="Y185" s="5">
        <f t="shared" si="50"/>
        <v>0</v>
      </c>
      <c r="Z185" s="5">
        <f t="shared" si="51"/>
        <v>2111052.0339057939</v>
      </c>
      <c r="AA185" s="5">
        <f t="shared" si="55"/>
        <v>0</v>
      </c>
      <c r="AB185" s="5">
        <f t="shared" si="52"/>
        <v>2111052.0339057939</v>
      </c>
      <c r="AC185" s="5">
        <f t="shared" si="53"/>
        <v>107457.94363387529</v>
      </c>
      <c r="AD185">
        <f t="shared" si="56"/>
        <v>5.0902555649024149E-2</v>
      </c>
      <c r="AE185" s="5">
        <f>VLOOKUP(A185,Summary_SFPR!$A$5:$E$361,5,FALSE)</f>
        <v>2111052.0339057939</v>
      </c>
      <c r="AF185" s="5">
        <f t="shared" si="54"/>
        <v>107457.94363387529</v>
      </c>
      <c r="AG185" t="s">
        <v>809</v>
      </c>
    </row>
    <row r="186" spans="1:33">
      <c r="A186" t="s">
        <v>484</v>
      </c>
      <c r="B186" t="s">
        <v>485</v>
      </c>
      <c r="C186" t="s">
        <v>93</v>
      </c>
      <c r="D186" s="12" t="s">
        <v>1070</v>
      </c>
      <c r="E186" s="1">
        <f>VLOOKUP(A186,'Base ADM'!$A$2:$E$366,5,FALSE)</f>
        <v>401.37904600000002</v>
      </c>
      <c r="F186" s="1">
        <f>VLOOKUP(A186,'Base ADM'!$A$2:$F$366,6,FALSE)</f>
        <v>0</v>
      </c>
      <c r="G186" s="1">
        <f>VLOOKUP(A186,'Base ADM'!$A$2:$G$366,7,FALSE)</f>
        <v>0</v>
      </c>
      <c r="H186" s="1">
        <f>VLOOKUP(A186,'Base ADM'!$A$2:$H$366,8,FALSE)</f>
        <v>0</v>
      </c>
      <c r="I186" s="1">
        <f>VLOOKUP(A186,'Base ADM'!$A$2:$I$366,9,FALSE)</f>
        <v>401.37904600000002</v>
      </c>
      <c r="J186" s="1">
        <f>VLOOKUP(A186,'Base ADM'!$A$2:$J$366,10,FALSE)</f>
        <v>0</v>
      </c>
      <c r="K186" s="1">
        <f>VLOOKUP(A186,'Base ADM'!$A$2:$K$366,11,FALSE)</f>
        <v>0</v>
      </c>
      <c r="L186" s="95">
        <f t="shared" si="38"/>
        <v>14.87</v>
      </c>
      <c r="M186" s="5">
        <f t="shared" si="39"/>
        <v>96058.455199999997</v>
      </c>
      <c r="N186" s="5">
        <f t="shared" si="40"/>
        <v>1428389.2288239999</v>
      </c>
      <c r="O186" s="6">
        <f t="shared" si="41"/>
        <v>2.68</v>
      </c>
      <c r="P186" s="5">
        <f t="shared" si="42"/>
        <v>257436.65993600001</v>
      </c>
      <c r="Q186" s="5">
        <f t="shared" si="43"/>
        <v>104.39999999999999</v>
      </c>
      <c r="R186" s="5">
        <f t="shared" si="44"/>
        <v>9161.1</v>
      </c>
      <c r="S186" s="5">
        <f t="shared" si="45"/>
        <v>30773.25</v>
      </c>
      <c r="T186" s="5">
        <f t="shared" si="46"/>
        <v>1725760.2387600001</v>
      </c>
      <c r="U186" s="5">
        <f t="shared" si="47"/>
        <v>391816.76306444989</v>
      </c>
      <c r="V186" s="5">
        <f t="shared" si="48"/>
        <v>216513.7548674081</v>
      </c>
      <c r="W186" s="5">
        <f t="shared" si="49"/>
        <v>741676.3166626622</v>
      </c>
      <c r="X186" t="s">
        <v>1124</v>
      </c>
      <c r="Y186" s="5">
        <f t="shared" si="50"/>
        <v>0</v>
      </c>
      <c r="Z186" s="5">
        <f t="shared" si="51"/>
        <v>3075767.0733545199</v>
      </c>
      <c r="AA186" s="5">
        <f t="shared" si="55"/>
        <v>0</v>
      </c>
      <c r="AB186" s="5">
        <f t="shared" si="52"/>
        <v>3075767.0733545199</v>
      </c>
      <c r="AC186" s="5">
        <f t="shared" si="53"/>
        <v>168829.858316103</v>
      </c>
      <c r="AD186">
        <f t="shared" si="56"/>
        <v>5.4890326311989646E-2</v>
      </c>
      <c r="AE186" s="5">
        <f>VLOOKUP(A186,Summary_SFPR!$A$5:$E$361,5,FALSE)</f>
        <v>3075767.0733545199</v>
      </c>
      <c r="AF186" s="5">
        <f t="shared" si="54"/>
        <v>168829.858316103</v>
      </c>
      <c r="AG186" t="s">
        <v>809</v>
      </c>
    </row>
    <row r="187" spans="1:33">
      <c r="A187" t="s">
        <v>486</v>
      </c>
      <c r="B187" t="s">
        <v>487</v>
      </c>
      <c r="C187" t="s">
        <v>80</v>
      </c>
      <c r="D187" s="12" t="s">
        <v>1070</v>
      </c>
      <c r="E187" s="1">
        <f>VLOOKUP(A187,'Base ADM'!$A$2:$E$366,5,FALSE)</f>
        <v>970.29208899999992</v>
      </c>
      <c r="F187" s="1">
        <f>VLOOKUP(A187,'Base ADM'!$A$2:$F$366,6,FALSE)</f>
        <v>105.60970399999999</v>
      </c>
      <c r="G187" s="1">
        <f>VLOOKUP(A187,'Base ADM'!$A$2:$G$366,7,FALSE)</f>
        <v>293.99411099999998</v>
      </c>
      <c r="H187" s="1">
        <f>VLOOKUP(A187,'Base ADM'!$A$2:$H$366,8,FALSE)</f>
        <v>570.68827399999998</v>
      </c>
      <c r="I187" s="1">
        <f>VLOOKUP(A187,'Base ADM'!$A$2:$I$366,9,FALSE)</f>
        <v>0</v>
      </c>
      <c r="J187" s="1">
        <f>VLOOKUP(A187,'Base ADM'!$A$2:$J$366,10,FALSE)</f>
        <v>0</v>
      </c>
      <c r="K187" s="1">
        <f>VLOOKUP(A187,'Base ADM'!$A$2:$K$366,11,FALSE)</f>
        <v>0</v>
      </c>
      <c r="L187" s="95">
        <f t="shared" si="38"/>
        <v>40.89</v>
      </c>
      <c r="M187" s="5">
        <f t="shared" si="39"/>
        <v>96058.455199999997</v>
      </c>
      <c r="N187" s="5">
        <f t="shared" si="40"/>
        <v>3927830.2331280001</v>
      </c>
      <c r="O187" s="6">
        <f t="shared" si="41"/>
        <v>6.47</v>
      </c>
      <c r="P187" s="5">
        <f t="shared" si="42"/>
        <v>621498.20514400001</v>
      </c>
      <c r="Q187" s="5">
        <f t="shared" si="43"/>
        <v>104.39999999999999</v>
      </c>
      <c r="R187" s="5">
        <f t="shared" si="44"/>
        <v>24721.919999999995</v>
      </c>
      <c r="S187" s="5">
        <f t="shared" si="45"/>
        <v>83043.94</v>
      </c>
      <c r="T187" s="5">
        <f t="shared" si="46"/>
        <v>4657094.2982720006</v>
      </c>
      <c r="U187" s="5">
        <f t="shared" si="47"/>
        <v>947176.26474956318</v>
      </c>
      <c r="V187" s="5">
        <f t="shared" si="48"/>
        <v>523399.47887446848</v>
      </c>
      <c r="W187" s="5">
        <f t="shared" si="49"/>
        <v>1792925.3403438502</v>
      </c>
      <c r="X187" t="s">
        <v>1124</v>
      </c>
      <c r="Y187" s="5">
        <f t="shared" si="50"/>
        <v>0</v>
      </c>
      <c r="Z187" s="5">
        <f t="shared" si="51"/>
        <v>7920595.3822398819</v>
      </c>
      <c r="AA187" s="5">
        <f t="shared" si="55"/>
        <v>0</v>
      </c>
      <c r="AB187" s="5">
        <f t="shared" si="52"/>
        <v>7920595.3822398819</v>
      </c>
      <c r="AC187" s="5">
        <f t="shared" si="53"/>
        <v>408128.61942749645</v>
      </c>
      <c r="AD187">
        <f t="shared" si="56"/>
        <v>5.1527517785169438E-2</v>
      </c>
      <c r="AE187" s="5">
        <f>VLOOKUP(A187,Summary_SFPR!$A$5:$E$361,5,FALSE)</f>
        <v>7920595.3822398819</v>
      </c>
      <c r="AF187" s="5">
        <f t="shared" si="54"/>
        <v>408128.61942749645</v>
      </c>
      <c r="AG187" t="s">
        <v>809</v>
      </c>
    </row>
    <row r="188" spans="1:33">
      <c r="A188" t="s">
        <v>488</v>
      </c>
      <c r="B188" t="s">
        <v>1933</v>
      </c>
      <c r="C188" t="s">
        <v>190</v>
      </c>
      <c r="D188" s="12" t="s">
        <v>807</v>
      </c>
      <c r="E188" s="1">
        <f>VLOOKUP(A188,'Base ADM'!$A$2:$E$366,5,FALSE)</f>
        <v>147.686196</v>
      </c>
      <c r="F188" s="1">
        <f>VLOOKUP(A188,'Base ADM'!$A$2:$F$366,6,FALSE)</f>
        <v>0</v>
      </c>
      <c r="G188" s="1">
        <f>VLOOKUP(A188,'Base ADM'!$A$2:$G$366,7,FALSE)</f>
        <v>0</v>
      </c>
      <c r="H188" s="1">
        <f>VLOOKUP(A188,'Base ADM'!$A$2:$H$366,8,FALSE)</f>
        <v>65.662923000000006</v>
      </c>
      <c r="I188" s="1">
        <f>VLOOKUP(A188,'Base ADM'!$A$2:$I$366,9,FALSE)</f>
        <v>82.023273000000003</v>
      </c>
      <c r="J188" s="1">
        <f>VLOOKUP(A188,'Base ADM'!$A$2:$J$366,10,FALSE)</f>
        <v>0</v>
      </c>
      <c r="K188" s="1">
        <f>VLOOKUP(A188,'Base ADM'!$A$2:$K$366,11,FALSE)</f>
        <v>9.906504</v>
      </c>
      <c r="L188" s="95">
        <f t="shared" si="38"/>
        <v>5.66</v>
      </c>
      <c r="M188" s="5">
        <f t="shared" si="39"/>
        <v>96058.455199999997</v>
      </c>
      <c r="N188" s="5">
        <f t="shared" si="40"/>
        <v>543690.85643199994</v>
      </c>
      <c r="O188" s="6">
        <f t="shared" si="41"/>
        <v>0.98</v>
      </c>
      <c r="P188" s="5">
        <f t="shared" si="42"/>
        <v>94137.286095999996</v>
      </c>
      <c r="Q188" s="5">
        <f t="shared" si="43"/>
        <v>104.39999999999999</v>
      </c>
      <c r="R188" s="5">
        <f t="shared" si="44"/>
        <v>3466.08</v>
      </c>
      <c r="S188" s="5">
        <f t="shared" si="45"/>
        <v>11642.99</v>
      </c>
      <c r="T188" s="5">
        <f t="shared" si="46"/>
        <v>652937.21252799989</v>
      </c>
      <c r="U188" s="5">
        <f t="shared" si="47"/>
        <v>144167.78315333856</v>
      </c>
      <c r="V188" s="5">
        <f t="shared" si="48"/>
        <v>79665.575860788667</v>
      </c>
      <c r="W188" s="5">
        <f t="shared" si="49"/>
        <v>272897.53902898059</v>
      </c>
      <c r="X188" t="s">
        <v>1124</v>
      </c>
      <c r="Y188" s="5">
        <f t="shared" si="50"/>
        <v>0</v>
      </c>
      <c r="Z188" s="5">
        <f t="shared" si="51"/>
        <v>1149668.1105711078</v>
      </c>
      <c r="AA188" s="5">
        <f t="shared" si="55"/>
        <v>0</v>
      </c>
      <c r="AB188" s="5">
        <f t="shared" si="52"/>
        <v>1149668.1105711078</v>
      </c>
      <c r="AC188" s="5">
        <f t="shared" si="53"/>
        <v>62120.431533250034</v>
      </c>
      <c r="AD188">
        <f t="shared" si="56"/>
        <v>5.4033360551673612E-2</v>
      </c>
      <c r="AE188" s="5">
        <f>VLOOKUP(A188,Summary_SFPR!$A$5:$E$361,5,FALSE)</f>
        <v>1149668.1105711078</v>
      </c>
      <c r="AF188" s="5">
        <f t="shared" si="54"/>
        <v>62120.431533250034</v>
      </c>
      <c r="AG188" t="s">
        <v>810</v>
      </c>
    </row>
    <row r="189" spans="1:33">
      <c r="A189" t="s">
        <v>490</v>
      </c>
      <c r="B189" t="s">
        <v>1934</v>
      </c>
      <c r="C189" t="s">
        <v>492</v>
      </c>
      <c r="D189" s="12" t="s">
        <v>807</v>
      </c>
      <c r="E189" s="1">
        <f>VLOOKUP(A189,'Base ADM'!$A$2:$E$366,5,FALSE)</f>
        <v>97.598264</v>
      </c>
      <c r="F189" s="1">
        <f>VLOOKUP(A189,'Base ADM'!$A$2:$F$366,6,FALSE)</f>
        <v>0</v>
      </c>
      <c r="G189" s="1">
        <f>VLOOKUP(A189,'Base ADM'!$A$2:$G$366,7,FALSE)</f>
        <v>0</v>
      </c>
      <c r="H189" s="1">
        <f>VLOOKUP(A189,'Base ADM'!$A$2:$H$366,8,FALSE)</f>
        <v>7.1924929999999998</v>
      </c>
      <c r="I189" s="1">
        <f>VLOOKUP(A189,'Base ADM'!$A$2:$I$366,9,FALSE)</f>
        <v>71.484133999999997</v>
      </c>
      <c r="J189" s="1">
        <f>VLOOKUP(A189,'Base ADM'!$A$2:$J$366,10,FALSE)</f>
        <v>18.921637</v>
      </c>
      <c r="K189" s="1">
        <f>VLOOKUP(A189,'Base ADM'!$A$2:$K$366,11,FALSE)</f>
        <v>2</v>
      </c>
      <c r="L189" s="95">
        <f t="shared" si="38"/>
        <v>3.99</v>
      </c>
      <c r="M189" s="5">
        <f t="shared" si="39"/>
        <v>96058.455199999997</v>
      </c>
      <c r="N189" s="5">
        <f t="shared" si="40"/>
        <v>383273.236248</v>
      </c>
      <c r="O189" s="6">
        <f t="shared" si="41"/>
        <v>0.65</v>
      </c>
      <c r="P189" s="5">
        <f t="shared" si="42"/>
        <v>62437.995880000002</v>
      </c>
      <c r="Q189" s="5">
        <f t="shared" si="43"/>
        <v>104.39999999999999</v>
      </c>
      <c r="R189" s="5">
        <f t="shared" si="44"/>
        <v>2422.08</v>
      </c>
      <c r="S189" s="5">
        <f t="shared" si="45"/>
        <v>8136.06</v>
      </c>
      <c r="T189" s="5">
        <f t="shared" si="46"/>
        <v>456269.37212800002</v>
      </c>
      <c r="U189" s="5">
        <f t="shared" si="47"/>
        <v>95273.124649336154</v>
      </c>
      <c r="V189" s="5">
        <f t="shared" si="48"/>
        <v>52646.910240502642</v>
      </c>
      <c r="W189" s="5">
        <f t="shared" si="49"/>
        <v>180344.04555386308</v>
      </c>
      <c r="X189" t="s">
        <v>1124</v>
      </c>
      <c r="Y189" s="5">
        <f t="shared" si="50"/>
        <v>0</v>
      </c>
      <c r="Z189" s="5">
        <f t="shared" si="51"/>
        <v>784533.45257170184</v>
      </c>
      <c r="AA189" s="5">
        <f t="shared" si="55"/>
        <v>0</v>
      </c>
      <c r="AB189" s="5">
        <f t="shared" si="52"/>
        <v>784533.45257170184</v>
      </c>
      <c r="AC189" s="5">
        <f t="shared" si="53"/>
        <v>41052.22045651485</v>
      </c>
      <c r="AD189">
        <f t="shared" si="56"/>
        <v>5.2326921588806197E-2</v>
      </c>
      <c r="AE189" s="5">
        <f>VLOOKUP(A189,Summary_SFPR!$A$5:$E$361,5,FALSE)</f>
        <v>784533.45257170184</v>
      </c>
      <c r="AF189" s="5">
        <f t="shared" si="54"/>
        <v>41052.22045651485</v>
      </c>
      <c r="AG189" t="s">
        <v>810</v>
      </c>
    </row>
    <row r="190" spans="1:33">
      <c r="A190" t="s">
        <v>493</v>
      </c>
      <c r="B190" t="s">
        <v>1935</v>
      </c>
      <c r="C190" t="s">
        <v>101</v>
      </c>
      <c r="D190" s="12" t="s">
        <v>1070</v>
      </c>
      <c r="E190" s="1">
        <f>VLOOKUP(A190,'Base ADM'!$A$2:$E$366,5,FALSE)</f>
        <v>197.75595600000003</v>
      </c>
      <c r="F190" s="1">
        <f>VLOOKUP(A190,'Base ADM'!$A$2:$F$366,6,FALSE)</f>
        <v>14.404762</v>
      </c>
      <c r="G190" s="1">
        <f>VLOOKUP(A190,'Base ADM'!$A$2:$G$366,7,FALSE)</f>
        <v>62.607145000000003</v>
      </c>
      <c r="H190" s="1">
        <f>VLOOKUP(A190,'Base ADM'!$A$2:$H$366,8,FALSE)</f>
        <v>86.928014000000005</v>
      </c>
      <c r="I190" s="1">
        <f>VLOOKUP(A190,'Base ADM'!$A$2:$I$366,9,FALSE)</f>
        <v>0</v>
      </c>
      <c r="J190" s="1">
        <f>VLOOKUP(A190,'Base ADM'!$A$2:$J$366,10,FALSE)</f>
        <v>33.816034999999999</v>
      </c>
      <c r="K190" s="1">
        <f>VLOOKUP(A190,'Base ADM'!$A$2:$K$366,11,FALSE)</f>
        <v>0</v>
      </c>
      <c r="L190" s="95">
        <f t="shared" si="38"/>
        <v>8.8000000000000007</v>
      </c>
      <c r="M190" s="5">
        <f t="shared" si="39"/>
        <v>96058.455199999997</v>
      </c>
      <c r="N190" s="5">
        <f t="shared" si="40"/>
        <v>845314.40575999999</v>
      </c>
      <c r="O190" s="6">
        <f t="shared" si="41"/>
        <v>1.32</v>
      </c>
      <c r="P190" s="5">
        <f t="shared" si="42"/>
        <v>126797.160864</v>
      </c>
      <c r="Q190" s="5">
        <f t="shared" si="43"/>
        <v>104.39999999999999</v>
      </c>
      <c r="R190" s="5">
        <f t="shared" si="44"/>
        <v>5282.64</v>
      </c>
      <c r="S190" s="5">
        <f t="shared" si="45"/>
        <v>17745.03</v>
      </c>
      <c r="T190" s="5">
        <f t="shared" si="46"/>
        <v>995139.23662400001</v>
      </c>
      <c r="U190" s="5">
        <f t="shared" si="47"/>
        <v>193044.7025793065</v>
      </c>
      <c r="V190" s="5">
        <f t="shared" si="48"/>
        <v>106674.43905617821</v>
      </c>
      <c r="W190" s="5">
        <f t="shared" si="49"/>
        <v>365417.45391507936</v>
      </c>
      <c r="X190" t="s">
        <v>1124</v>
      </c>
      <c r="Y190" s="5">
        <f t="shared" si="50"/>
        <v>0</v>
      </c>
      <c r="Z190" s="5">
        <f t="shared" si="51"/>
        <v>1660275.832174564</v>
      </c>
      <c r="AA190" s="5">
        <f t="shared" si="55"/>
        <v>0</v>
      </c>
      <c r="AB190" s="5">
        <f t="shared" si="52"/>
        <v>1660275.832174564</v>
      </c>
      <c r="AC190" s="5">
        <f t="shared" si="53"/>
        <v>83180.999021671654</v>
      </c>
      <c r="AD190">
        <f t="shared" si="56"/>
        <v>5.0100710622718911E-2</v>
      </c>
      <c r="AE190" s="5">
        <f>VLOOKUP(A190,Summary_SFPR!$A$5:$E$361,5,FALSE)</f>
        <v>1660275.832174564</v>
      </c>
      <c r="AF190" s="5">
        <f t="shared" si="54"/>
        <v>83180.999021671654</v>
      </c>
      <c r="AG190" t="s">
        <v>809</v>
      </c>
    </row>
    <row r="191" spans="1:33">
      <c r="A191" t="s">
        <v>495</v>
      </c>
      <c r="B191" t="s">
        <v>496</v>
      </c>
      <c r="C191" t="s">
        <v>93</v>
      </c>
      <c r="D191" s="12" t="s">
        <v>1070</v>
      </c>
      <c r="E191" s="1">
        <f>VLOOKUP(A191,'Base ADM'!$A$2:$E$366,5,FALSE)</f>
        <v>191.42554299999998</v>
      </c>
      <c r="F191" s="1">
        <f>VLOOKUP(A191,'Base ADM'!$A$2:$F$366,6,FALSE)</f>
        <v>22.121213000000001</v>
      </c>
      <c r="G191" s="1">
        <f>VLOOKUP(A191,'Base ADM'!$A$2:$G$366,7,FALSE)</f>
        <v>60.525278999999998</v>
      </c>
      <c r="H191" s="1">
        <f>VLOOKUP(A191,'Base ADM'!$A$2:$H$366,8,FALSE)</f>
        <v>79.363632999999993</v>
      </c>
      <c r="I191" s="1">
        <f>VLOOKUP(A191,'Base ADM'!$A$2:$I$366,9,FALSE)</f>
        <v>0</v>
      </c>
      <c r="J191" s="1">
        <f>VLOOKUP(A191,'Base ADM'!$A$2:$J$366,10,FALSE)</f>
        <v>29.415417999999999</v>
      </c>
      <c r="K191" s="1">
        <f>VLOOKUP(A191,'Base ADM'!$A$2:$K$366,11,FALSE)</f>
        <v>0</v>
      </c>
      <c r="L191" s="95">
        <f t="shared" si="38"/>
        <v>8.5500000000000007</v>
      </c>
      <c r="M191" s="5">
        <f t="shared" si="39"/>
        <v>96058.455199999997</v>
      </c>
      <c r="N191" s="5">
        <f t="shared" si="40"/>
        <v>821299.79196000006</v>
      </c>
      <c r="O191" s="6">
        <f t="shared" si="41"/>
        <v>1.28</v>
      </c>
      <c r="P191" s="5">
        <f t="shared" si="42"/>
        <v>122954.822656</v>
      </c>
      <c r="Q191" s="5">
        <f t="shared" si="43"/>
        <v>104.39999999999999</v>
      </c>
      <c r="R191" s="5">
        <f t="shared" si="44"/>
        <v>5131.26</v>
      </c>
      <c r="S191" s="5">
        <f t="shared" si="45"/>
        <v>17236.53</v>
      </c>
      <c r="T191" s="5">
        <f t="shared" si="46"/>
        <v>966622.40461600013</v>
      </c>
      <c r="U191" s="5">
        <f t="shared" si="47"/>
        <v>186865.1026344675</v>
      </c>
      <c r="V191" s="5">
        <f t="shared" si="48"/>
        <v>103259.65818470376</v>
      </c>
      <c r="W191" s="5">
        <f t="shared" si="49"/>
        <v>353719.98877935956</v>
      </c>
      <c r="X191" t="s">
        <v>1124</v>
      </c>
      <c r="Y191" s="5">
        <f t="shared" si="50"/>
        <v>0</v>
      </c>
      <c r="Z191" s="5">
        <f t="shared" si="51"/>
        <v>1610467.1542145307</v>
      </c>
      <c r="AA191" s="5">
        <f t="shared" si="55"/>
        <v>0</v>
      </c>
      <c r="AB191" s="5">
        <f t="shared" si="52"/>
        <v>1610467.1542145307</v>
      </c>
      <c r="AC191" s="5">
        <f t="shared" si="53"/>
        <v>80518.272253736635</v>
      </c>
      <c r="AD191">
        <f t="shared" si="56"/>
        <v>4.9996842247309055E-2</v>
      </c>
      <c r="AE191" s="5">
        <f>VLOOKUP(A191,Summary_SFPR!$A$5:$E$361,5,FALSE)</f>
        <v>1610467.1542145307</v>
      </c>
      <c r="AF191" s="5">
        <f t="shared" si="54"/>
        <v>80518.272253736635</v>
      </c>
      <c r="AG191" t="s">
        <v>809</v>
      </c>
    </row>
    <row r="192" spans="1:33">
      <c r="A192" t="s">
        <v>497</v>
      </c>
      <c r="B192" t="s">
        <v>1936</v>
      </c>
      <c r="C192" t="s">
        <v>80</v>
      </c>
      <c r="D192" s="12" t="s">
        <v>1070</v>
      </c>
      <c r="E192" s="1">
        <f>VLOOKUP(A192,'Base ADM'!$A$2:$E$366,5,FALSE)</f>
        <v>345.57845300000008</v>
      </c>
      <c r="F192" s="1">
        <f>VLOOKUP(A192,'Base ADM'!$A$2:$F$366,6,FALSE)</f>
        <v>44.253920000000001</v>
      </c>
      <c r="G192" s="1">
        <f>VLOOKUP(A192,'Base ADM'!$A$2:$G$366,7,FALSE)</f>
        <v>115.98235200000001</v>
      </c>
      <c r="H192" s="1">
        <f>VLOOKUP(A192,'Base ADM'!$A$2:$H$366,8,FALSE)</f>
        <v>178.30148600000001</v>
      </c>
      <c r="I192" s="1">
        <f>VLOOKUP(A192,'Base ADM'!$A$2:$I$366,9,FALSE)</f>
        <v>0</v>
      </c>
      <c r="J192" s="1">
        <f>VLOOKUP(A192,'Base ADM'!$A$2:$J$366,10,FALSE)</f>
        <v>7.0406950000000004</v>
      </c>
      <c r="K192" s="1">
        <f>VLOOKUP(A192,'Base ADM'!$A$2:$K$366,11,FALSE)</f>
        <v>0</v>
      </c>
      <c r="L192" s="95">
        <f t="shared" si="38"/>
        <v>14.78</v>
      </c>
      <c r="M192" s="5">
        <f t="shared" si="39"/>
        <v>96058.455199999997</v>
      </c>
      <c r="N192" s="5">
        <f t="shared" si="40"/>
        <v>1419743.9678559999</v>
      </c>
      <c r="O192" s="6">
        <f t="shared" si="41"/>
        <v>2.2999999999999998</v>
      </c>
      <c r="P192" s="5">
        <f t="shared" si="42"/>
        <v>220934.44695999997</v>
      </c>
      <c r="Q192" s="5">
        <f t="shared" si="43"/>
        <v>104.39999999999999</v>
      </c>
      <c r="R192" s="5">
        <f t="shared" si="44"/>
        <v>8915.7599999999984</v>
      </c>
      <c r="S192" s="5">
        <f t="shared" si="45"/>
        <v>29949.13</v>
      </c>
      <c r="T192" s="5">
        <f t="shared" si="46"/>
        <v>1679543.3048159999</v>
      </c>
      <c r="U192" s="5">
        <f t="shared" si="47"/>
        <v>337345.53955584456</v>
      </c>
      <c r="V192" s="5">
        <f t="shared" si="48"/>
        <v>186413.53903736203</v>
      </c>
      <c r="W192" s="5">
        <f t="shared" si="49"/>
        <v>638566.85268772347</v>
      </c>
      <c r="X192" t="s">
        <v>1124</v>
      </c>
      <c r="Y192" s="5">
        <f t="shared" si="50"/>
        <v>0</v>
      </c>
      <c r="Z192" s="5">
        <f t="shared" si="51"/>
        <v>2841869.2360969302</v>
      </c>
      <c r="AA192" s="5">
        <f t="shared" si="55"/>
        <v>0</v>
      </c>
      <c r="AB192" s="5">
        <f t="shared" si="52"/>
        <v>2841869.2360969302</v>
      </c>
      <c r="AC192" s="5">
        <f t="shared" si="53"/>
        <v>145358.76209414299</v>
      </c>
      <c r="AD192">
        <f t="shared" si="56"/>
        <v>5.1148997373918967E-2</v>
      </c>
      <c r="AE192" s="5">
        <f>VLOOKUP(A192,Summary_SFPR!$A$5:$E$361,5,FALSE)</f>
        <v>2841869.2360969302</v>
      </c>
      <c r="AF192" s="5">
        <f t="shared" si="54"/>
        <v>145358.76209414299</v>
      </c>
      <c r="AG192" t="s">
        <v>809</v>
      </c>
    </row>
    <row r="193" spans="1:33">
      <c r="A193" t="s">
        <v>499</v>
      </c>
      <c r="B193" t="s">
        <v>1937</v>
      </c>
      <c r="C193" t="s">
        <v>101</v>
      </c>
      <c r="D193" s="12" t="s">
        <v>1070</v>
      </c>
      <c r="E193" s="1">
        <f>VLOOKUP(A193,'Base ADM'!$A$2:$E$366,5,FALSE)</f>
        <v>244.84706599999998</v>
      </c>
      <c r="F193" s="1">
        <f>VLOOKUP(A193,'Base ADM'!$A$2:$F$366,6,FALSE)</f>
        <v>53.123530000000002</v>
      </c>
      <c r="G193" s="1">
        <f>VLOOKUP(A193,'Base ADM'!$A$2:$G$366,7,FALSE)</f>
        <v>88.123531999999997</v>
      </c>
      <c r="H193" s="1">
        <f>VLOOKUP(A193,'Base ADM'!$A$2:$H$366,8,FALSE)</f>
        <v>103.600004</v>
      </c>
      <c r="I193" s="1">
        <f>VLOOKUP(A193,'Base ADM'!$A$2:$I$366,9,FALSE)</f>
        <v>0</v>
      </c>
      <c r="J193" s="1">
        <f>VLOOKUP(A193,'Base ADM'!$A$2:$J$366,10,FALSE)</f>
        <v>0</v>
      </c>
      <c r="K193" s="1">
        <f>VLOOKUP(A193,'Base ADM'!$A$2:$K$366,11,FALSE)</f>
        <v>0</v>
      </c>
      <c r="L193" s="95">
        <f t="shared" si="38"/>
        <v>10.63</v>
      </c>
      <c r="M193" s="5">
        <f t="shared" si="39"/>
        <v>96058.455199999997</v>
      </c>
      <c r="N193" s="5">
        <f t="shared" si="40"/>
        <v>1021101.378776</v>
      </c>
      <c r="O193" s="6">
        <f t="shared" si="41"/>
        <v>1.63</v>
      </c>
      <c r="P193" s="5">
        <f t="shared" si="42"/>
        <v>156575.281976</v>
      </c>
      <c r="Q193" s="5">
        <f t="shared" si="43"/>
        <v>104.39999999999999</v>
      </c>
      <c r="R193" s="5">
        <f t="shared" si="44"/>
        <v>6399.7199999999993</v>
      </c>
      <c r="S193" s="5">
        <f t="shared" si="45"/>
        <v>21497.439999999999</v>
      </c>
      <c r="T193" s="5">
        <f t="shared" si="46"/>
        <v>1205573.820752</v>
      </c>
      <c r="U193" s="5">
        <f t="shared" si="47"/>
        <v>239013.9340904899</v>
      </c>
      <c r="V193" s="5">
        <f t="shared" si="48"/>
        <v>132076.54499215708</v>
      </c>
      <c r="W193" s="5">
        <f t="shared" si="49"/>
        <v>452433.3591059951</v>
      </c>
      <c r="X193" t="s">
        <v>1124</v>
      </c>
      <c r="Y193" s="5">
        <f t="shared" si="50"/>
        <v>0</v>
      </c>
      <c r="Z193" s="5">
        <f t="shared" si="51"/>
        <v>2029097.6589406421</v>
      </c>
      <c r="AA193" s="5">
        <f t="shared" si="55"/>
        <v>0</v>
      </c>
      <c r="AB193" s="5">
        <f t="shared" si="52"/>
        <v>2029097.6589406421</v>
      </c>
      <c r="AC193" s="5">
        <f t="shared" si="53"/>
        <v>102988.67335962903</v>
      </c>
      <c r="AD193">
        <f t="shared" si="56"/>
        <v>5.0755897778423188E-2</v>
      </c>
      <c r="AE193" s="5">
        <f>VLOOKUP(A193,Summary_SFPR!$A$5:$E$361,5,FALSE)</f>
        <v>2029097.6589406421</v>
      </c>
      <c r="AF193" s="5">
        <f t="shared" si="54"/>
        <v>102988.67335962903</v>
      </c>
      <c r="AG193" t="s">
        <v>809</v>
      </c>
    </row>
    <row r="194" spans="1:33">
      <c r="A194" t="s">
        <v>501</v>
      </c>
      <c r="B194" t="s">
        <v>2803</v>
      </c>
      <c r="C194" t="s">
        <v>72</v>
      </c>
      <c r="D194" s="12" t="s">
        <v>1070</v>
      </c>
      <c r="E194" s="1">
        <f>VLOOKUP(A194,'Base ADM'!$A$2:$E$366,5,FALSE)</f>
        <v>46.035060999999999</v>
      </c>
      <c r="F194" s="1">
        <f>VLOOKUP(A194,'Base ADM'!$A$2:$F$366,6,FALSE)</f>
        <v>0</v>
      </c>
      <c r="G194" s="1">
        <f>VLOOKUP(A194,'Base ADM'!$A$2:$G$366,7,FALSE)</f>
        <v>0</v>
      </c>
      <c r="H194" s="1">
        <f>VLOOKUP(A194,'Base ADM'!$A$2:$H$366,8,FALSE)</f>
        <v>0</v>
      </c>
      <c r="I194" s="1">
        <f>VLOOKUP(A194,'Base ADM'!$A$2:$I$366,9,FALSE)</f>
        <v>46.035060999999999</v>
      </c>
      <c r="J194" s="1">
        <f>VLOOKUP(A194,'Base ADM'!$A$2:$J$366,10,FALSE)</f>
        <v>0</v>
      </c>
      <c r="K194" s="1">
        <f>VLOOKUP(A194,'Base ADM'!$A$2:$K$366,11,FALSE)</f>
        <v>0</v>
      </c>
      <c r="L194" s="95">
        <f t="shared" si="38"/>
        <v>1.71</v>
      </c>
      <c r="M194" s="5">
        <f t="shared" si="39"/>
        <v>96058.455199999997</v>
      </c>
      <c r="N194" s="5">
        <f t="shared" si="40"/>
        <v>164259.958392</v>
      </c>
      <c r="O194" s="6">
        <f t="shared" si="41"/>
        <v>0.31</v>
      </c>
      <c r="P194" s="5">
        <f t="shared" si="42"/>
        <v>29778.121111999997</v>
      </c>
      <c r="Q194" s="5">
        <f t="shared" si="43"/>
        <v>104.39999999999999</v>
      </c>
      <c r="R194" s="5">
        <f t="shared" si="44"/>
        <v>1054.4399999999998</v>
      </c>
      <c r="S194" s="5">
        <f t="shared" si="45"/>
        <v>3541.99</v>
      </c>
      <c r="T194" s="5">
        <f t="shared" si="46"/>
        <v>198634.50950399999</v>
      </c>
      <c r="U194" s="5">
        <f t="shared" si="47"/>
        <v>44938.341371448914</v>
      </c>
      <c r="V194" s="5">
        <f t="shared" si="48"/>
        <v>24832.447064663607</v>
      </c>
      <c r="W194" s="5">
        <f t="shared" si="49"/>
        <v>85064.516496511307</v>
      </c>
      <c r="X194" t="s">
        <v>1124</v>
      </c>
      <c r="Y194" s="5">
        <f t="shared" si="50"/>
        <v>0</v>
      </c>
      <c r="Z194" s="5">
        <f t="shared" si="51"/>
        <v>353469.81443662383</v>
      </c>
      <c r="AA194" s="5">
        <f t="shared" si="55"/>
        <v>0</v>
      </c>
      <c r="AB194" s="5">
        <f t="shared" si="52"/>
        <v>353469.81443662383</v>
      </c>
      <c r="AC194" s="5">
        <f t="shared" si="53"/>
        <v>19363.474261192892</v>
      </c>
      <c r="AD194">
        <f t="shared" si="56"/>
        <v>5.4781125488905673E-2</v>
      </c>
      <c r="AE194" s="5">
        <f>VLOOKUP(A194,Summary_SFPR!$A$5:$E$361,5,FALSE)</f>
        <v>353469.81443662383</v>
      </c>
      <c r="AF194" s="5">
        <f t="shared" si="54"/>
        <v>19363.474261192892</v>
      </c>
      <c r="AG194" t="s">
        <v>809</v>
      </c>
    </row>
    <row r="195" spans="1:33">
      <c r="A195" t="s">
        <v>506</v>
      </c>
      <c r="B195" t="s">
        <v>1940</v>
      </c>
      <c r="C195" t="s">
        <v>80</v>
      </c>
      <c r="D195" s="12" t="s">
        <v>1070</v>
      </c>
      <c r="E195" s="1">
        <f>VLOOKUP(A195,'Base ADM'!$A$2:$E$366,5,FALSE)</f>
        <v>289.61114400000002</v>
      </c>
      <c r="F195" s="1">
        <f>VLOOKUP(A195,'Base ADM'!$A$2:$F$366,6,FALSE)</f>
        <v>49.533479999999997</v>
      </c>
      <c r="G195" s="1">
        <f>VLOOKUP(A195,'Base ADM'!$A$2:$G$366,7,FALSE)</f>
        <v>129.88747900000001</v>
      </c>
      <c r="H195" s="1">
        <f>VLOOKUP(A195,'Base ADM'!$A$2:$H$366,8,FALSE)</f>
        <v>110.190185</v>
      </c>
      <c r="I195" s="1">
        <f>VLOOKUP(A195,'Base ADM'!$A$2:$I$366,9,FALSE)</f>
        <v>0</v>
      </c>
      <c r="J195" s="1">
        <f>VLOOKUP(A195,'Base ADM'!$A$2:$J$366,10,FALSE)</f>
        <v>0</v>
      </c>
      <c r="K195" s="1">
        <f>VLOOKUP(A195,'Base ADM'!$A$2:$K$366,11,FALSE)</f>
        <v>0</v>
      </c>
      <c r="L195" s="95">
        <f t="shared" si="38"/>
        <v>12.53</v>
      </c>
      <c r="M195" s="5">
        <f t="shared" si="39"/>
        <v>96058.455199999997</v>
      </c>
      <c r="N195" s="5">
        <f t="shared" si="40"/>
        <v>1203612.4436559998</v>
      </c>
      <c r="O195" s="6">
        <f t="shared" si="41"/>
        <v>1.93</v>
      </c>
      <c r="P195" s="5">
        <f t="shared" si="42"/>
        <v>185392.81853599998</v>
      </c>
      <c r="Q195" s="5">
        <f t="shared" si="43"/>
        <v>104.39999999999999</v>
      </c>
      <c r="R195" s="5">
        <f t="shared" si="44"/>
        <v>7548.119999999999</v>
      </c>
      <c r="S195" s="5">
        <f t="shared" si="45"/>
        <v>25355.06</v>
      </c>
      <c r="T195" s="5">
        <f t="shared" si="46"/>
        <v>1421908.4421919999</v>
      </c>
      <c r="U195" s="5">
        <f t="shared" si="47"/>
        <v>282711.57181800739</v>
      </c>
      <c r="V195" s="5">
        <f t="shared" si="48"/>
        <v>156223.39248592872</v>
      </c>
      <c r="W195" s="5">
        <f t="shared" si="49"/>
        <v>535149.32751716161</v>
      </c>
      <c r="X195" t="s">
        <v>1124</v>
      </c>
      <c r="Y195" s="5">
        <f t="shared" si="50"/>
        <v>0</v>
      </c>
      <c r="Z195" s="5">
        <f t="shared" si="51"/>
        <v>2395992.7340130974</v>
      </c>
      <c r="AA195" s="5">
        <f t="shared" si="55"/>
        <v>0</v>
      </c>
      <c r="AB195" s="5">
        <f t="shared" si="52"/>
        <v>2395992.7340130974</v>
      </c>
      <c r="AC195" s="5">
        <f t="shared" si="53"/>
        <v>121817.54103896223</v>
      </c>
      <c r="AD195">
        <f t="shared" si="56"/>
        <v>5.0842199690200034E-2</v>
      </c>
      <c r="AE195" s="5">
        <f>VLOOKUP(A195,Summary_SFPR!$A$5:$E$361,5,FALSE)</f>
        <v>2395992.7340130974</v>
      </c>
      <c r="AF195" s="5">
        <f t="shared" si="54"/>
        <v>121817.54103896223</v>
      </c>
      <c r="AG195" t="s">
        <v>809</v>
      </c>
    </row>
    <row r="196" spans="1:33" s="125" customFormat="1">
      <c r="A196" s="125" t="s">
        <v>508</v>
      </c>
      <c r="B196" s="125" t="s">
        <v>1941</v>
      </c>
      <c r="C196" s="125" t="s">
        <v>93</v>
      </c>
      <c r="D196" s="126" t="s">
        <v>1070</v>
      </c>
      <c r="E196" s="1">
        <f>VLOOKUP(A196,'Base ADM'!$A$2:$E$366,5,FALSE)</f>
        <v>318.46069399999999</v>
      </c>
      <c r="F196" s="1">
        <f>VLOOKUP(A196,'Base ADM'!$A$2:$F$366,6,FALSE)</f>
        <v>2.0564969999999998</v>
      </c>
      <c r="G196" s="1">
        <f>VLOOKUP(A196,'Base ADM'!$A$2:$G$366,7,FALSE)</f>
        <v>11.546021</v>
      </c>
      <c r="H196" s="1">
        <f>VLOOKUP(A196,'Base ADM'!$A$2:$H$366,8,FALSE)</f>
        <v>141.63507300000001</v>
      </c>
      <c r="I196" s="1">
        <f>VLOOKUP(A196,'Base ADM'!$A$2:$I$366,9,FALSE)</f>
        <v>163.22310300000001</v>
      </c>
      <c r="J196" s="1">
        <f>VLOOKUP(A196,'Base ADM'!$A$2:$J$366,10,FALSE)</f>
        <v>0</v>
      </c>
      <c r="K196" s="1">
        <f>VLOOKUP(A196,'Base ADM'!$A$2:$K$366,11,FALSE)</f>
        <v>0</v>
      </c>
      <c r="L196" s="128">
        <f t="shared" si="38"/>
        <v>12.32</v>
      </c>
      <c r="M196" s="5">
        <f t="shared" si="39"/>
        <v>96058.455199999997</v>
      </c>
      <c r="N196" s="5">
        <f t="shared" si="40"/>
        <v>1183440.1680640001</v>
      </c>
      <c r="O196" s="6">
        <f t="shared" si="41"/>
        <v>2.12</v>
      </c>
      <c r="P196" s="127">
        <f t="shared" si="42"/>
        <v>203643.925024</v>
      </c>
      <c r="Q196" s="127">
        <f t="shared" si="43"/>
        <v>104.39999999999999</v>
      </c>
      <c r="R196" s="127">
        <f t="shared" si="44"/>
        <v>7537.68</v>
      </c>
      <c r="S196" s="127">
        <f t="shared" si="45"/>
        <v>25319.99</v>
      </c>
      <c r="T196" s="127">
        <f t="shared" si="46"/>
        <v>1419941.763088</v>
      </c>
      <c r="U196" s="127">
        <f t="shared" si="47"/>
        <v>310873.82246241689</v>
      </c>
      <c r="V196" s="127">
        <f t="shared" si="48"/>
        <v>171785.55114613698</v>
      </c>
      <c r="W196" s="127">
        <f t="shared" si="49"/>
        <v>588458.10931484238</v>
      </c>
      <c r="X196" t="s">
        <v>1124</v>
      </c>
      <c r="Y196" s="127">
        <f t="shared" si="50"/>
        <v>0</v>
      </c>
      <c r="Z196" s="127">
        <f t="shared" si="51"/>
        <v>2491059.2460113964</v>
      </c>
      <c r="AA196" s="5">
        <f t="shared" si="55"/>
        <v>0</v>
      </c>
      <c r="AB196" s="127">
        <f t="shared" si="52"/>
        <v>2491059.2460113964</v>
      </c>
      <c r="AC196" s="127">
        <f t="shared" si="53"/>
        <v>133952.36842350717</v>
      </c>
      <c r="AD196">
        <f t="shared" si="56"/>
        <v>5.3773256753321855E-2</v>
      </c>
      <c r="AE196" s="5">
        <f>VLOOKUP(A196,Summary_SFPR!$A$5:$E$361,5,FALSE)</f>
        <v>2491059.2460113964</v>
      </c>
      <c r="AF196" s="127">
        <f t="shared" si="54"/>
        <v>133952.36842350717</v>
      </c>
      <c r="AG196" t="s">
        <v>809</v>
      </c>
    </row>
    <row r="197" spans="1:33">
      <c r="A197" t="s">
        <v>510</v>
      </c>
      <c r="B197" t="s">
        <v>511</v>
      </c>
      <c r="C197" t="s">
        <v>80</v>
      </c>
      <c r="D197" s="12" t="s">
        <v>1070</v>
      </c>
      <c r="E197" s="1">
        <f>VLOOKUP(A197,'Base ADM'!$A$2:$E$366,5,FALSE)</f>
        <v>90.958579</v>
      </c>
      <c r="F197" s="1">
        <f>VLOOKUP(A197,'Base ADM'!$A$2:$F$366,6,FALSE)</f>
        <v>19.005917</v>
      </c>
      <c r="G197" s="1">
        <f>VLOOKUP(A197,'Base ADM'!$A$2:$G$366,7,FALSE)</f>
        <v>53.372779999999999</v>
      </c>
      <c r="H197" s="1">
        <f>VLOOKUP(A197,'Base ADM'!$A$2:$H$366,8,FALSE)</f>
        <v>18.579882000000001</v>
      </c>
      <c r="I197" s="1">
        <f>VLOOKUP(A197,'Base ADM'!$A$2:$I$366,9,FALSE)</f>
        <v>0</v>
      </c>
      <c r="J197" s="1">
        <f>VLOOKUP(A197,'Base ADM'!$A$2:$J$366,10,FALSE)</f>
        <v>0</v>
      </c>
      <c r="K197" s="1">
        <f>VLOOKUP(A197,'Base ADM'!$A$2:$K$366,11,FALSE)</f>
        <v>0</v>
      </c>
      <c r="L197" s="95">
        <f t="shared" ref="L197:L260" si="57">ROUND(((F197/20)+(G197/23)+(H197/25)+(I197/27)+(J197/18)),2)</f>
        <v>4.01</v>
      </c>
      <c r="M197" s="5">
        <f t="shared" ref="M197:M260" si="58">($G$1*1.16)+$L$1</f>
        <v>96058.455199999997</v>
      </c>
      <c r="N197" s="5">
        <f t="shared" ref="N197:N260" si="59">L197*M197</f>
        <v>385194.40535199997</v>
      </c>
      <c r="O197" s="6">
        <f t="shared" ref="O197:O260" si="60">ROUND(E197/150,2)</f>
        <v>0.61</v>
      </c>
      <c r="P197" s="5">
        <f t="shared" ref="P197:P260" si="61">O197*M197</f>
        <v>58595.657671999994</v>
      </c>
      <c r="Q197" s="5">
        <f t="shared" ref="Q197:Q260" si="62">90*1.16</f>
        <v>104.39999999999999</v>
      </c>
      <c r="R197" s="5">
        <f t="shared" ref="R197:R260" si="63">(L197+O197)*Q197*5</f>
        <v>2411.64</v>
      </c>
      <c r="S197" s="5">
        <f t="shared" ref="S197:S260" si="64">ROUND(((L197+O197)*(($G$1*1.16)/180)*4),2)</f>
        <v>8100.99</v>
      </c>
      <c r="T197" s="5">
        <f t="shared" ref="T197:T260" si="65">N197+P197+R197+S197</f>
        <v>454302.69302399998</v>
      </c>
      <c r="U197" s="5">
        <f t="shared" ref="U197:U260" si="66">E197*$P$1</f>
        <v>88791.620668514035</v>
      </c>
      <c r="V197" s="5">
        <f t="shared" ref="V197:V260" si="67">$T$1*E197</f>
        <v>49065.30042600623</v>
      </c>
      <c r="W197" s="5">
        <f t="shared" ref="W197:W260" si="68">$W$1*E197</f>
        <v>168075.10136338751</v>
      </c>
      <c r="X197" t="s">
        <v>1124</v>
      </c>
      <c r="Y197" s="5">
        <f t="shared" ref="Y197:Y260" si="69">IF(X197="Yes",($AA$1*E197),0)</f>
        <v>0</v>
      </c>
      <c r="Z197" s="5">
        <f t="shared" ref="Z197:Z260" si="70">T197+U197+V197+W197+Y197</f>
        <v>760234.71548190771</v>
      </c>
      <c r="AA197" s="5">
        <f t="shared" si="55"/>
        <v>0</v>
      </c>
      <c r="AB197" s="5">
        <f t="shared" ref="AB197:AB260" si="71">Z197+AA197</f>
        <v>760234.71548190771</v>
      </c>
      <c r="AC197" s="5">
        <f t="shared" ref="AC197:AC260" si="72">E197*$P$2</f>
        <v>38259.406309924962</v>
      </c>
      <c r="AD197">
        <f t="shared" si="56"/>
        <v>5.0325781670825936E-2</v>
      </c>
      <c r="AE197" s="5">
        <f>VLOOKUP(A197,Summary_SFPR!$A$5:$E$361,5,FALSE)</f>
        <v>760234.71548190771</v>
      </c>
      <c r="AF197" s="5">
        <f t="shared" ref="AF197:AF260" si="73">AD197*AE197</f>
        <v>38259.406309924962</v>
      </c>
      <c r="AG197" t="s">
        <v>809</v>
      </c>
    </row>
    <row r="198" spans="1:33">
      <c r="A198" t="s">
        <v>512</v>
      </c>
      <c r="B198" t="s">
        <v>1942</v>
      </c>
      <c r="C198" t="s">
        <v>93</v>
      </c>
      <c r="D198" s="12" t="s">
        <v>1070</v>
      </c>
      <c r="E198" s="1">
        <f>VLOOKUP(A198,'Base ADM'!$A$2:$E$366,5,FALSE)</f>
        <v>293.08166900000003</v>
      </c>
      <c r="F198" s="1">
        <f>VLOOKUP(A198,'Base ADM'!$A$2:$F$366,6,FALSE)</f>
        <v>48.132187000000002</v>
      </c>
      <c r="G198" s="1">
        <f>VLOOKUP(A198,'Base ADM'!$A$2:$G$366,7,FALSE)</f>
        <v>95.614943999999994</v>
      </c>
      <c r="H198" s="1">
        <f>VLOOKUP(A198,'Base ADM'!$A$2:$H$366,8,FALSE)</f>
        <v>149.33453800000001</v>
      </c>
      <c r="I198" s="1">
        <f>VLOOKUP(A198,'Base ADM'!$A$2:$I$366,9,FALSE)</f>
        <v>0</v>
      </c>
      <c r="J198" s="1">
        <f>VLOOKUP(A198,'Base ADM'!$A$2:$J$366,10,FALSE)</f>
        <v>0</v>
      </c>
      <c r="K198" s="1">
        <f>VLOOKUP(A198,'Base ADM'!$A$2:$K$366,11,FALSE)</f>
        <v>0</v>
      </c>
      <c r="L198" s="95">
        <f t="shared" si="57"/>
        <v>12.54</v>
      </c>
      <c r="M198" s="5">
        <f t="shared" si="58"/>
        <v>96058.455199999997</v>
      </c>
      <c r="N198" s="5">
        <f t="shared" si="59"/>
        <v>1204573.0282079999</v>
      </c>
      <c r="O198" s="6">
        <f t="shared" si="60"/>
        <v>1.95</v>
      </c>
      <c r="P198" s="5">
        <f t="shared" si="61"/>
        <v>187313.98763999998</v>
      </c>
      <c r="Q198" s="5">
        <f t="shared" si="62"/>
        <v>104.39999999999999</v>
      </c>
      <c r="R198" s="5">
        <f t="shared" si="63"/>
        <v>7563.7799999999979</v>
      </c>
      <c r="S198" s="5">
        <f t="shared" si="64"/>
        <v>25407.66</v>
      </c>
      <c r="T198" s="5">
        <f t="shared" si="65"/>
        <v>1424858.4558479998</v>
      </c>
      <c r="U198" s="5">
        <f t="shared" si="66"/>
        <v>286099.41651290521</v>
      </c>
      <c r="V198" s="5">
        <f t="shared" si="67"/>
        <v>158095.47924930006</v>
      </c>
      <c r="W198" s="5">
        <f t="shared" si="68"/>
        <v>541562.23378254171</v>
      </c>
      <c r="X198" t="s">
        <v>1124</v>
      </c>
      <c r="Y198" s="5">
        <f t="shared" si="69"/>
        <v>0</v>
      </c>
      <c r="Z198" s="5">
        <f t="shared" si="70"/>
        <v>2410615.5853927466</v>
      </c>
      <c r="AA198" s="5">
        <f t="shared" ref="AA198:AA261" si="74">IF(D198="STEM",0,IF(AND(E198&gt;0,Z198&gt;0),(K198*(Z198/E198)*0.2),0))</f>
        <v>0</v>
      </c>
      <c r="AB198" s="5">
        <f t="shared" si="71"/>
        <v>2410615.5853927466</v>
      </c>
      <c r="AC198" s="5">
        <f t="shared" si="72"/>
        <v>123277.32886264571</v>
      </c>
      <c r="AD198">
        <f t="shared" ref="AD198:AD261" si="75">IF(AND(AC198&gt;0,AB198&gt;0),(AC198/AB198),0)</f>
        <v>5.1139356108726435E-2</v>
      </c>
      <c r="AE198" s="5">
        <f>VLOOKUP(A198,Summary_SFPR!$A$5:$E$361,5,FALSE)</f>
        <v>2410615.5853927466</v>
      </c>
      <c r="AF198" s="5">
        <f t="shared" si="73"/>
        <v>123277.32886264571</v>
      </c>
      <c r="AG198" t="s">
        <v>809</v>
      </c>
    </row>
    <row r="199" spans="1:33">
      <c r="A199" t="s">
        <v>514</v>
      </c>
      <c r="B199" t="s">
        <v>515</v>
      </c>
      <c r="C199" t="s">
        <v>93</v>
      </c>
      <c r="D199" s="12" t="s">
        <v>1070</v>
      </c>
      <c r="E199" s="1">
        <f>VLOOKUP(A199,'Base ADM'!$A$2:$E$366,5,FALSE)</f>
        <v>155.860658</v>
      </c>
      <c r="F199" s="1">
        <f>VLOOKUP(A199,'Base ADM'!$A$2:$F$366,6,FALSE)</f>
        <v>20.658683</v>
      </c>
      <c r="G199" s="1">
        <f>VLOOKUP(A199,'Base ADM'!$A$2:$G$366,7,FALSE)</f>
        <v>60.375627999999999</v>
      </c>
      <c r="H199" s="1">
        <f>VLOOKUP(A199,'Base ADM'!$A$2:$H$366,8,FALSE)</f>
        <v>74.826346999999998</v>
      </c>
      <c r="I199" s="1">
        <f>VLOOKUP(A199,'Base ADM'!$A$2:$I$366,9,FALSE)</f>
        <v>0</v>
      </c>
      <c r="J199" s="1">
        <f>VLOOKUP(A199,'Base ADM'!$A$2:$J$366,10,FALSE)</f>
        <v>0</v>
      </c>
      <c r="K199" s="1">
        <f>VLOOKUP(A199,'Base ADM'!$A$2:$K$366,11,FALSE)</f>
        <v>0</v>
      </c>
      <c r="L199" s="95">
        <f t="shared" si="57"/>
        <v>6.65</v>
      </c>
      <c r="M199" s="5">
        <f t="shared" si="58"/>
        <v>96058.455199999997</v>
      </c>
      <c r="N199" s="5">
        <f t="shared" si="59"/>
        <v>638788.72707999998</v>
      </c>
      <c r="O199" s="6">
        <f t="shared" si="60"/>
        <v>1.04</v>
      </c>
      <c r="P199" s="5">
        <f t="shared" si="61"/>
        <v>99900.793407999998</v>
      </c>
      <c r="Q199" s="5">
        <f t="shared" si="62"/>
        <v>104.39999999999999</v>
      </c>
      <c r="R199" s="5">
        <f t="shared" si="63"/>
        <v>4014.1800000000003</v>
      </c>
      <c r="S199" s="5">
        <f t="shared" si="64"/>
        <v>13484.12</v>
      </c>
      <c r="T199" s="5">
        <f t="shared" si="65"/>
        <v>756187.82048800006</v>
      </c>
      <c r="U199" s="5">
        <f t="shared" si="66"/>
        <v>152147.50026252057</v>
      </c>
      <c r="V199" s="5">
        <f t="shared" si="67"/>
        <v>84075.082234574176</v>
      </c>
      <c r="W199" s="5">
        <f t="shared" si="68"/>
        <v>288002.47519163939</v>
      </c>
      <c r="X199" t="s">
        <v>1124</v>
      </c>
      <c r="Y199" s="5">
        <f t="shared" si="69"/>
        <v>0</v>
      </c>
      <c r="Z199" s="5">
        <f t="shared" si="70"/>
        <v>1280412.8781767341</v>
      </c>
      <c r="AA199" s="5">
        <f t="shared" si="74"/>
        <v>0</v>
      </c>
      <c r="AB199" s="5">
        <f t="shared" si="71"/>
        <v>1280412.8781767341</v>
      </c>
      <c r="AC199" s="5">
        <f t="shared" si="72"/>
        <v>65558.81047959486</v>
      </c>
      <c r="AD199">
        <f t="shared" si="75"/>
        <v>5.1201305139127039E-2</v>
      </c>
      <c r="AE199" s="5">
        <f>VLOOKUP(A199,Summary_SFPR!$A$5:$E$361,5,FALSE)</f>
        <v>1280412.8781767341</v>
      </c>
      <c r="AF199" s="5">
        <f t="shared" si="73"/>
        <v>65558.81047959486</v>
      </c>
      <c r="AG199" t="s">
        <v>809</v>
      </c>
    </row>
    <row r="200" spans="1:33">
      <c r="A200" t="s">
        <v>516</v>
      </c>
      <c r="B200" t="s">
        <v>517</v>
      </c>
      <c r="C200" t="s">
        <v>80</v>
      </c>
      <c r="D200" s="12" t="s">
        <v>1070</v>
      </c>
      <c r="E200" s="1">
        <f>VLOOKUP(A200,'Base ADM'!$A$2:$E$366,5,FALSE)</f>
        <v>377.45588799999996</v>
      </c>
      <c r="F200" s="1">
        <f>VLOOKUP(A200,'Base ADM'!$A$2:$F$366,6,FALSE)</f>
        <v>50.165717000000001</v>
      </c>
      <c r="G200" s="1">
        <f>VLOOKUP(A200,'Base ADM'!$A$2:$G$366,7,FALSE)</f>
        <v>165.23377199999999</v>
      </c>
      <c r="H200" s="1">
        <f>VLOOKUP(A200,'Base ADM'!$A$2:$H$366,8,FALSE)</f>
        <v>162.056399</v>
      </c>
      <c r="I200" s="1">
        <f>VLOOKUP(A200,'Base ADM'!$A$2:$I$366,9,FALSE)</f>
        <v>0</v>
      </c>
      <c r="J200" s="1">
        <f>VLOOKUP(A200,'Base ADM'!$A$2:$J$366,10,FALSE)</f>
        <v>0</v>
      </c>
      <c r="K200" s="1">
        <f>VLOOKUP(A200,'Base ADM'!$A$2:$K$366,11,FALSE)</f>
        <v>0</v>
      </c>
      <c r="L200" s="95">
        <f t="shared" si="57"/>
        <v>16.170000000000002</v>
      </c>
      <c r="M200" s="5">
        <f t="shared" si="58"/>
        <v>96058.455199999997</v>
      </c>
      <c r="N200" s="5">
        <f t="shared" si="59"/>
        <v>1553265.220584</v>
      </c>
      <c r="O200" s="6">
        <f t="shared" si="60"/>
        <v>2.52</v>
      </c>
      <c r="P200" s="5">
        <f t="shared" si="61"/>
        <v>242067.30710400001</v>
      </c>
      <c r="Q200" s="5">
        <f t="shared" si="62"/>
        <v>104.39999999999999</v>
      </c>
      <c r="R200" s="5">
        <f t="shared" si="63"/>
        <v>9756.18</v>
      </c>
      <c r="S200" s="5">
        <f t="shared" si="64"/>
        <v>32772.199999999997</v>
      </c>
      <c r="T200" s="5">
        <f t="shared" si="65"/>
        <v>1837860.9076879998</v>
      </c>
      <c r="U200" s="5">
        <f t="shared" si="66"/>
        <v>368463.54016143014</v>
      </c>
      <c r="V200" s="5">
        <f t="shared" si="67"/>
        <v>203609.01353004819</v>
      </c>
      <c r="W200" s="5">
        <f t="shared" si="68"/>
        <v>697470.62160906708</v>
      </c>
      <c r="X200" t="s">
        <v>1124</v>
      </c>
      <c r="Y200" s="5">
        <f t="shared" si="69"/>
        <v>0</v>
      </c>
      <c r="Z200" s="5">
        <f t="shared" si="70"/>
        <v>3107404.0829885453</v>
      </c>
      <c r="AA200" s="5">
        <f t="shared" si="74"/>
        <v>0</v>
      </c>
      <c r="AB200" s="5">
        <f t="shared" si="71"/>
        <v>3107404.0829885453</v>
      </c>
      <c r="AC200" s="5">
        <f t="shared" si="72"/>
        <v>158767.19207613752</v>
      </c>
      <c r="AD200">
        <f t="shared" si="75"/>
        <v>5.1093191563114378E-2</v>
      </c>
      <c r="AE200" s="5">
        <f>VLOOKUP(A200,Summary_SFPR!$A$5:$E$361,5,FALSE)</f>
        <v>3107404.0829885453</v>
      </c>
      <c r="AF200" s="5">
        <f t="shared" si="73"/>
        <v>158767.19207613752</v>
      </c>
      <c r="AG200" t="s">
        <v>809</v>
      </c>
    </row>
    <row r="201" spans="1:33">
      <c r="A201" t="s">
        <v>520</v>
      </c>
      <c r="B201" t="s">
        <v>521</v>
      </c>
      <c r="C201" t="s">
        <v>72</v>
      </c>
      <c r="D201" s="12" t="s">
        <v>1070</v>
      </c>
      <c r="E201" s="1">
        <f>VLOOKUP(A201,'Base ADM'!$A$2:$E$366,5,FALSE)</f>
        <v>350.49629999999996</v>
      </c>
      <c r="F201" s="1">
        <f>VLOOKUP(A201,'Base ADM'!$A$2:$F$366,6,FALSE)</f>
        <v>0</v>
      </c>
      <c r="G201" s="1">
        <f>VLOOKUP(A201,'Base ADM'!$A$2:$G$366,7,FALSE)</f>
        <v>0</v>
      </c>
      <c r="H201" s="1">
        <f>VLOOKUP(A201,'Base ADM'!$A$2:$H$366,8,FALSE)</f>
        <v>0</v>
      </c>
      <c r="I201" s="1">
        <f>VLOOKUP(A201,'Base ADM'!$A$2:$I$366,9,FALSE)</f>
        <v>315.02837899999997</v>
      </c>
      <c r="J201" s="1">
        <f>VLOOKUP(A201,'Base ADM'!$A$2:$J$366,10,FALSE)</f>
        <v>35.467920999999997</v>
      </c>
      <c r="K201" s="1">
        <f>VLOOKUP(A201,'Base ADM'!$A$2:$K$366,11,FALSE)</f>
        <v>0</v>
      </c>
      <c r="L201" s="95">
        <f t="shared" si="57"/>
        <v>13.64</v>
      </c>
      <c r="M201" s="5">
        <f t="shared" si="58"/>
        <v>96058.455199999997</v>
      </c>
      <c r="N201" s="5">
        <f t="shared" si="59"/>
        <v>1310237.3289280001</v>
      </c>
      <c r="O201" s="6">
        <f t="shared" si="60"/>
        <v>2.34</v>
      </c>
      <c r="P201" s="5">
        <f t="shared" si="61"/>
        <v>224776.78516799997</v>
      </c>
      <c r="Q201" s="5">
        <f t="shared" si="62"/>
        <v>104.39999999999999</v>
      </c>
      <c r="R201" s="5">
        <f t="shared" si="63"/>
        <v>8341.56</v>
      </c>
      <c r="S201" s="5">
        <f t="shared" si="64"/>
        <v>28020.32</v>
      </c>
      <c r="T201" s="5">
        <f t="shared" si="65"/>
        <v>1571375.9940960002</v>
      </c>
      <c r="U201" s="5">
        <f t="shared" si="66"/>
        <v>342146.22586966417</v>
      </c>
      <c r="V201" s="5">
        <f t="shared" si="67"/>
        <v>189066.34697650242</v>
      </c>
      <c r="W201" s="5">
        <f t="shared" si="68"/>
        <v>647654.14980803814</v>
      </c>
      <c r="X201" t="s">
        <v>1124</v>
      </c>
      <c r="Y201" s="5">
        <f t="shared" si="69"/>
        <v>0</v>
      </c>
      <c r="Z201" s="5">
        <f t="shared" si="70"/>
        <v>2750242.716750205</v>
      </c>
      <c r="AA201" s="5">
        <f t="shared" si="74"/>
        <v>0</v>
      </c>
      <c r="AB201" s="5">
        <f t="shared" si="71"/>
        <v>2750242.716750205</v>
      </c>
      <c r="AC201" s="5">
        <f t="shared" si="72"/>
        <v>147427.32900241713</v>
      </c>
      <c r="AD201">
        <f t="shared" si="75"/>
        <v>5.3605206589410793E-2</v>
      </c>
      <c r="AE201" s="5">
        <f>VLOOKUP(A201,Summary_SFPR!$A$5:$E$361,5,FALSE)</f>
        <v>2750242.716750205</v>
      </c>
      <c r="AF201" s="5">
        <f t="shared" si="73"/>
        <v>147427.32900241713</v>
      </c>
      <c r="AG201" t="s">
        <v>809</v>
      </c>
    </row>
    <row r="202" spans="1:33">
      <c r="A202" t="s">
        <v>522</v>
      </c>
      <c r="B202" t="s">
        <v>523</v>
      </c>
      <c r="C202" t="s">
        <v>75</v>
      </c>
      <c r="D202" s="12" t="s">
        <v>1070</v>
      </c>
      <c r="E202" s="1">
        <f>VLOOKUP(A202,'Base ADM'!$A$2:$E$366,5,FALSE)</f>
        <v>163.44254100000001</v>
      </c>
      <c r="F202" s="1">
        <f>VLOOKUP(A202,'Base ADM'!$A$2:$F$366,6,FALSE)</f>
        <v>12.688623</v>
      </c>
      <c r="G202" s="1">
        <f>VLOOKUP(A202,'Base ADM'!$A$2:$G$366,7,FALSE)</f>
        <v>52.880115000000004</v>
      </c>
      <c r="H202" s="1">
        <f>VLOOKUP(A202,'Base ADM'!$A$2:$H$366,8,FALSE)</f>
        <v>70.138802999999996</v>
      </c>
      <c r="I202" s="1">
        <f>VLOOKUP(A202,'Base ADM'!$A$2:$I$366,9,FALSE)</f>
        <v>0</v>
      </c>
      <c r="J202" s="1">
        <f>VLOOKUP(A202,'Base ADM'!$A$2:$J$366,10,FALSE)</f>
        <v>27.734999999999999</v>
      </c>
      <c r="K202" s="1">
        <f>VLOOKUP(A202,'Base ADM'!$A$2:$K$366,11,FALSE)</f>
        <v>0</v>
      </c>
      <c r="L202" s="95">
        <f t="shared" si="57"/>
        <v>7.28</v>
      </c>
      <c r="M202" s="5">
        <f t="shared" si="58"/>
        <v>96058.455199999997</v>
      </c>
      <c r="N202" s="5">
        <f t="shared" si="59"/>
        <v>699305.55385599995</v>
      </c>
      <c r="O202" s="6">
        <f t="shared" si="60"/>
        <v>1.0900000000000001</v>
      </c>
      <c r="P202" s="5">
        <f t="shared" si="61"/>
        <v>104703.716168</v>
      </c>
      <c r="Q202" s="5">
        <f t="shared" si="62"/>
        <v>104.39999999999999</v>
      </c>
      <c r="R202" s="5">
        <f t="shared" si="63"/>
        <v>4369.1400000000003</v>
      </c>
      <c r="S202" s="5">
        <f t="shared" si="64"/>
        <v>14676.47</v>
      </c>
      <c r="T202" s="5">
        <f t="shared" si="65"/>
        <v>823054.88002399995</v>
      </c>
      <c r="U202" s="5">
        <f t="shared" si="66"/>
        <v>159548.75572066769</v>
      </c>
      <c r="V202" s="5">
        <f t="shared" si="67"/>
        <v>88164.936883576869</v>
      </c>
      <c r="W202" s="5">
        <f t="shared" si="68"/>
        <v>302012.4318967716</v>
      </c>
      <c r="X202" t="s">
        <v>1124</v>
      </c>
      <c r="Y202" s="5">
        <f t="shared" si="69"/>
        <v>0</v>
      </c>
      <c r="Z202" s="5">
        <f t="shared" si="70"/>
        <v>1372781.0045250161</v>
      </c>
      <c r="AA202" s="5">
        <f t="shared" si="74"/>
        <v>0</v>
      </c>
      <c r="AB202" s="5">
        <f t="shared" si="71"/>
        <v>1372781.0045250161</v>
      </c>
      <c r="AC202" s="5">
        <f t="shared" si="72"/>
        <v>68747.936183628917</v>
      </c>
      <c r="AD202">
        <f t="shared" si="75"/>
        <v>5.0079317791416986E-2</v>
      </c>
      <c r="AE202" s="5">
        <f>VLOOKUP(A202,Summary_SFPR!$A$5:$E$361,5,FALSE)</f>
        <v>1372781.0045250161</v>
      </c>
      <c r="AF202" s="5">
        <f t="shared" si="73"/>
        <v>68747.936183628917</v>
      </c>
      <c r="AG202" t="s">
        <v>809</v>
      </c>
    </row>
    <row r="203" spans="1:33">
      <c r="A203" t="s">
        <v>527</v>
      </c>
      <c r="B203" t="s">
        <v>2804</v>
      </c>
      <c r="C203" t="s">
        <v>75</v>
      </c>
      <c r="D203" s="12" t="s">
        <v>1070</v>
      </c>
      <c r="E203" s="1">
        <f>VLOOKUP(A203,'Base ADM'!$A$2:$E$366,5,FALSE)</f>
        <v>53.601177</v>
      </c>
      <c r="F203" s="1">
        <f>VLOOKUP(A203,'Base ADM'!$A$2:$F$366,6,FALSE)</f>
        <v>2.9588239999999999</v>
      </c>
      <c r="G203" s="1">
        <f>VLOOKUP(A203,'Base ADM'!$A$2:$G$366,7,FALSE)</f>
        <v>16.727060000000002</v>
      </c>
      <c r="H203" s="1">
        <f>VLOOKUP(A203,'Base ADM'!$A$2:$H$366,8,FALSE)</f>
        <v>33.915292999999998</v>
      </c>
      <c r="I203" s="1">
        <f>VLOOKUP(A203,'Base ADM'!$A$2:$I$366,9,FALSE)</f>
        <v>0</v>
      </c>
      <c r="J203" s="1">
        <f>VLOOKUP(A203,'Base ADM'!$A$2:$J$366,10,FALSE)</f>
        <v>0</v>
      </c>
      <c r="K203" s="1">
        <f>VLOOKUP(A203,'Base ADM'!$A$2:$K$366,11,FALSE)</f>
        <v>0</v>
      </c>
      <c r="L203" s="95">
        <f t="shared" si="57"/>
        <v>2.23</v>
      </c>
      <c r="M203" s="5">
        <f t="shared" si="58"/>
        <v>96058.455199999997</v>
      </c>
      <c r="N203" s="5">
        <f t="shared" si="59"/>
        <v>214210.35509599998</v>
      </c>
      <c r="O203" s="6">
        <f t="shared" si="60"/>
        <v>0.36</v>
      </c>
      <c r="P203" s="5">
        <f t="shared" si="61"/>
        <v>34581.043871999995</v>
      </c>
      <c r="Q203" s="5">
        <f t="shared" si="62"/>
        <v>104.39999999999999</v>
      </c>
      <c r="R203" s="5">
        <f t="shared" si="63"/>
        <v>1351.9799999999998</v>
      </c>
      <c r="S203" s="5">
        <f t="shared" si="64"/>
        <v>4541.47</v>
      </c>
      <c r="T203" s="5">
        <f t="shared" si="65"/>
        <v>254684.84896799998</v>
      </c>
      <c r="U203" s="5">
        <f t="shared" si="66"/>
        <v>52324.205455868869</v>
      </c>
      <c r="V203" s="5">
        <f t="shared" si="67"/>
        <v>28913.796605073781</v>
      </c>
      <c r="W203" s="5">
        <f t="shared" si="68"/>
        <v>99045.338620251263</v>
      </c>
      <c r="X203" t="s">
        <v>1124</v>
      </c>
      <c r="Y203" s="5">
        <f t="shared" si="69"/>
        <v>0</v>
      </c>
      <c r="Z203" s="5">
        <f t="shared" si="70"/>
        <v>434968.1896491939</v>
      </c>
      <c r="AA203" s="5">
        <f t="shared" si="74"/>
        <v>0</v>
      </c>
      <c r="AB203" s="5">
        <f t="shared" si="71"/>
        <v>434968.1896491939</v>
      </c>
      <c r="AC203" s="5">
        <f t="shared" si="72"/>
        <v>22545.967978822588</v>
      </c>
      <c r="AD203">
        <f t="shared" si="75"/>
        <v>5.1833601893982478E-2</v>
      </c>
      <c r="AE203" s="5">
        <f>VLOOKUP(A203,Summary_SFPR!$A$5:$E$361,5,FALSE)</f>
        <v>434968.1896491939</v>
      </c>
      <c r="AF203" s="5">
        <f t="shared" si="73"/>
        <v>22545.967978822588</v>
      </c>
      <c r="AG203" t="s">
        <v>809</v>
      </c>
    </row>
    <row r="204" spans="1:33">
      <c r="A204" t="s">
        <v>529</v>
      </c>
      <c r="B204" t="s">
        <v>1945</v>
      </c>
      <c r="C204" t="s">
        <v>93</v>
      </c>
      <c r="D204" s="12" t="s">
        <v>1823</v>
      </c>
      <c r="E204" s="1">
        <f>VLOOKUP(A204,'Base ADM'!$A$2:$E$366,5,FALSE)</f>
        <v>2010.9319579999999</v>
      </c>
      <c r="F204" s="1">
        <f>VLOOKUP(A204,'Base ADM'!$A$2:$F$366,6,FALSE)</f>
        <v>61.750835000000002</v>
      </c>
      <c r="G204" s="1">
        <f>VLOOKUP(A204,'Base ADM'!$A$2:$G$366,7,FALSE)</f>
        <v>225.14795699999999</v>
      </c>
      <c r="H204" s="1">
        <f>VLOOKUP(A204,'Base ADM'!$A$2:$H$366,8,FALSE)</f>
        <v>726.75938499999995</v>
      </c>
      <c r="I204" s="1">
        <f>VLOOKUP(A204,'Base ADM'!$A$2:$I$366,9,FALSE)</f>
        <v>995.26762399999996</v>
      </c>
      <c r="J204" s="1">
        <f>VLOOKUP(A204,'Base ADM'!$A$2:$J$366,10,FALSE)</f>
        <v>2.006157</v>
      </c>
      <c r="K204" s="1">
        <f>VLOOKUP(A204,'Base ADM'!$A$2:$K$366,11,FALSE)</f>
        <v>6.2646509999999997</v>
      </c>
      <c r="L204" s="95">
        <f t="shared" si="57"/>
        <v>78.92</v>
      </c>
      <c r="M204" s="5">
        <f t="shared" si="58"/>
        <v>96058.455199999997</v>
      </c>
      <c r="N204" s="5">
        <f t="shared" si="59"/>
        <v>7580933.2843840001</v>
      </c>
      <c r="O204" s="6">
        <f t="shared" si="60"/>
        <v>13.41</v>
      </c>
      <c r="P204" s="5">
        <f t="shared" si="61"/>
        <v>1288143.884232</v>
      </c>
      <c r="Q204" s="5">
        <f t="shared" si="62"/>
        <v>104.39999999999999</v>
      </c>
      <c r="R204" s="5">
        <f t="shared" si="63"/>
        <v>48196.259999999995</v>
      </c>
      <c r="S204" s="5">
        <f t="shared" si="64"/>
        <v>161897.12</v>
      </c>
      <c r="T204" s="5">
        <f t="shared" si="65"/>
        <v>9079170.5486159995</v>
      </c>
      <c r="U204" s="5">
        <f t="shared" si="66"/>
        <v>1963024.3740387389</v>
      </c>
      <c r="V204" s="5">
        <f t="shared" si="67"/>
        <v>1084746.2849603987</v>
      </c>
      <c r="W204" s="5">
        <f t="shared" si="68"/>
        <v>3715840.7309301225</v>
      </c>
      <c r="X204" t="s">
        <v>1124</v>
      </c>
      <c r="Y204" s="5">
        <f t="shared" si="69"/>
        <v>0</v>
      </c>
      <c r="Z204" s="5">
        <f t="shared" si="70"/>
        <v>15842781.938545261</v>
      </c>
      <c r="AA204" s="5">
        <f t="shared" si="74"/>
        <v>9870.995318290079</v>
      </c>
      <c r="AB204" s="5">
        <f t="shared" si="71"/>
        <v>15852652.93386355</v>
      </c>
      <c r="AC204" s="5">
        <f t="shared" si="72"/>
        <v>845847.23825484293</v>
      </c>
      <c r="AD204">
        <f t="shared" si="75"/>
        <v>5.3356825623047069E-2</v>
      </c>
      <c r="AE204" s="5">
        <f>VLOOKUP(A204,Summary_SFPR!$A$5:$E$361,5,FALSE)</f>
        <v>15852652.93386355</v>
      </c>
      <c r="AF204" s="5">
        <f t="shared" si="73"/>
        <v>845847.23825484293</v>
      </c>
      <c r="AG204" t="s">
        <v>809</v>
      </c>
    </row>
    <row r="205" spans="1:33">
      <c r="A205" t="s">
        <v>531</v>
      </c>
      <c r="B205" t="s">
        <v>532</v>
      </c>
      <c r="C205" t="s">
        <v>72</v>
      </c>
      <c r="D205" s="12" t="s">
        <v>1070</v>
      </c>
      <c r="E205" s="1">
        <f>VLOOKUP(A205,'Base ADM'!$A$2:$E$366,5,FALSE)</f>
        <v>235.913298</v>
      </c>
      <c r="F205" s="1">
        <f>VLOOKUP(A205,'Base ADM'!$A$2:$F$366,6,FALSE)</f>
        <v>49.052325000000003</v>
      </c>
      <c r="G205" s="1">
        <f>VLOOKUP(A205,'Base ADM'!$A$2:$G$366,7,FALSE)</f>
        <v>74.087209000000001</v>
      </c>
      <c r="H205" s="1">
        <f>VLOOKUP(A205,'Base ADM'!$A$2:$H$366,8,FALSE)</f>
        <v>112.773764</v>
      </c>
      <c r="I205" s="1">
        <f>VLOOKUP(A205,'Base ADM'!$A$2:$I$366,9,FALSE)</f>
        <v>0</v>
      </c>
      <c r="J205" s="1">
        <f>VLOOKUP(A205,'Base ADM'!$A$2:$J$366,10,FALSE)</f>
        <v>0</v>
      </c>
      <c r="K205" s="1">
        <f>VLOOKUP(A205,'Base ADM'!$A$2:$K$366,11,FALSE)</f>
        <v>0</v>
      </c>
      <c r="L205" s="95">
        <f t="shared" si="57"/>
        <v>10.18</v>
      </c>
      <c r="M205" s="5">
        <f t="shared" si="58"/>
        <v>96058.455199999997</v>
      </c>
      <c r="N205" s="5">
        <f t="shared" si="59"/>
        <v>977875.07393599988</v>
      </c>
      <c r="O205" s="6">
        <f t="shared" si="60"/>
        <v>1.57</v>
      </c>
      <c r="P205" s="5">
        <f t="shared" si="61"/>
        <v>150811.774664</v>
      </c>
      <c r="Q205" s="5">
        <f t="shared" si="62"/>
        <v>104.39999999999999</v>
      </c>
      <c r="R205" s="5">
        <f t="shared" si="63"/>
        <v>6133.4999999999991</v>
      </c>
      <c r="S205" s="5">
        <f t="shared" si="64"/>
        <v>20603.169999999998</v>
      </c>
      <c r="T205" s="5">
        <f t="shared" si="65"/>
        <v>1155423.5185999998</v>
      </c>
      <c r="U205" s="5">
        <f t="shared" si="66"/>
        <v>230293.00036310055</v>
      </c>
      <c r="V205" s="5">
        <f t="shared" si="67"/>
        <v>127257.45023853038</v>
      </c>
      <c r="W205" s="5">
        <f t="shared" si="68"/>
        <v>435925.36196416442</v>
      </c>
      <c r="X205" t="s">
        <v>1124</v>
      </c>
      <c r="Y205" s="5">
        <f t="shared" si="69"/>
        <v>0</v>
      </c>
      <c r="Z205" s="5">
        <f t="shared" si="70"/>
        <v>1948899.3311657952</v>
      </c>
      <c r="AA205" s="5">
        <f t="shared" si="74"/>
        <v>0</v>
      </c>
      <c r="AB205" s="5">
        <f t="shared" si="71"/>
        <v>1948899.3311657952</v>
      </c>
      <c r="AC205" s="5">
        <f t="shared" si="72"/>
        <v>99230.911710883345</v>
      </c>
      <c r="AD205">
        <f t="shared" si="75"/>
        <v>5.091638655934335E-2</v>
      </c>
      <c r="AE205" s="5">
        <f>VLOOKUP(A205,Summary_SFPR!$A$5:$E$361,5,FALSE)</f>
        <v>1948899.3311657952</v>
      </c>
      <c r="AF205" s="5">
        <f t="shared" si="73"/>
        <v>99230.911710883345</v>
      </c>
      <c r="AG205" t="s">
        <v>809</v>
      </c>
    </row>
    <row r="206" spans="1:33">
      <c r="A206" t="s">
        <v>533</v>
      </c>
      <c r="B206" t="s">
        <v>1946</v>
      </c>
      <c r="C206" t="s">
        <v>125</v>
      </c>
      <c r="D206" s="12" t="s">
        <v>1070</v>
      </c>
      <c r="E206" s="1">
        <f>VLOOKUP(A206,'Base ADM'!$A$2:$E$366,5,FALSE)</f>
        <v>244.67441500000001</v>
      </c>
      <c r="F206" s="1">
        <f>VLOOKUP(A206,'Base ADM'!$A$2:$F$366,6,FALSE)</f>
        <v>36.098837000000003</v>
      </c>
      <c r="G206" s="1">
        <f>VLOOKUP(A206,'Base ADM'!$A$2:$G$366,7,FALSE)</f>
        <v>90.383719999999997</v>
      </c>
      <c r="H206" s="1">
        <f>VLOOKUP(A206,'Base ADM'!$A$2:$H$366,8,FALSE)</f>
        <v>118.191858</v>
      </c>
      <c r="I206" s="1">
        <f>VLOOKUP(A206,'Base ADM'!$A$2:$I$366,9,FALSE)</f>
        <v>0</v>
      </c>
      <c r="J206" s="1">
        <f>VLOOKUP(A206,'Base ADM'!$A$2:$J$366,10,FALSE)</f>
        <v>0</v>
      </c>
      <c r="K206" s="1">
        <f>VLOOKUP(A206,'Base ADM'!$A$2:$K$366,11,FALSE)</f>
        <v>0</v>
      </c>
      <c r="L206" s="95">
        <f t="shared" si="57"/>
        <v>10.46</v>
      </c>
      <c r="M206" s="5">
        <f t="shared" si="58"/>
        <v>96058.455199999997</v>
      </c>
      <c r="N206" s="5">
        <f t="shared" si="59"/>
        <v>1004771.4413920001</v>
      </c>
      <c r="O206" s="6">
        <f t="shared" si="60"/>
        <v>1.63</v>
      </c>
      <c r="P206" s="5">
        <f t="shared" si="61"/>
        <v>156575.281976</v>
      </c>
      <c r="Q206" s="5">
        <f t="shared" si="62"/>
        <v>104.39999999999999</v>
      </c>
      <c r="R206" s="5">
        <f t="shared" si="63"/>
        <v>6310.98</v>
      </c>
      <c r="S206" s="5">
        <f t="shared" si="64"/>
        <v>21199.35</v>
      </c>
      <c r="T206" s="5">
        <f t="shared" si="65"/>
        <v>1188857.0533680001</v>
      </c>
      <c r="U206" s="5">
        <f t="shared" si="66"/>
        <v>238845.39625416292</v>
      </c>
      <c r="V206" s="5">
        <f t="shared" si="67"/>
        <v>131983.41278542101</v>
      </c>
      <c r="W206" s="5">
        <f t="shared" si="68"/>
        <v>452114.33109737281</v>
      </c>
      <c r="X206" t="s">
        <v>1124</v>
      </c>
      <c r="Y206" s="5">
        <f t="shared" si="69"/>
        <v>0</v>
      </c>
      <c r="Z206" s="5">
        <f t="shared" si="70"/>
        <v>2011800.193504957</v>
      </c>
      <c r="AA206" s="5">
        <f t="shared" si="74"/>
        <v>0</v>
      </c>
      <c r="AB206" s="5">
        <f t="shared" si="71"/>
        <v>2011800.193504957</v>
      </c>
      <c r="AC206" s="5">
        <f t="shared" si="72"/>
        <v>102916.05212003367</v>
      </c>
      <c r="AD206">
        <f t="shared" si="75"/>
        <v>5.1156199533281377E-2</v>
      </c>
      <c r="AE206" s="5">
        <f>VLOOKUP(A206,Summary_SFPR!$A$5:$E$361,5,FALSE)</f>
        <v>2011800.193504957</v>
      </c>
      <c r="AF206" s="5">
        <f t="shared" si="73"/>
        <v>102916.05212003367</v>
      </c>
      <c r="AG206" t="s">
        <v>809</v>
      </c>
    </row>
    <row r="207" spans="1:33">
      <c r="A207" t="s">
        <v>535</v>
      </c>
      <c r="B207" t="s">
        <v>1947</v>
      </c>
      <c r="C207" t="s">
        <v>75</v>
      </c>
      <c r="D207" s="12" t="s">
        <v>1070</v>
      </c>
      <c r="E207" s="1">
        <f>VLOOKUP(A207,'Base ADM'!$A$2:$E$366,5,FALSE)</f>
        <v>366.70279299999999</v>
      </c>
      <c r="F207" s="1">
        <f>VLOOKUP(A207,'Base ADM'!$A$2:$F$366,6,FALSE)</f>
        <v>27.526315</v>
      </c>
      <c r="G207" s="1">
        <f>VLOOKUP(A207,'Base ADM'!$A$2:$G$366,7,FALSE)</f>
        <v>79.315787</v>
      </c>
      <c r="H207" s="1">
        <f>VLOOKUP(A207,'Base ADM'!$A$2:$H$366,8,FALSE)</f>
        <v>143.36257499999999</v>
      </c>
      <c r="I207" s="1">
        <f>VLOOKUP(A207,'Base ADM'!$A$2:$I$366,9,FALSE)</f>
        <v>116.498116</v>
      </c>
      <c r="J207" s="1">
        <f>VLOOKUP(A207,'Base ADM'!$A$2:$J$366,10,FALSE)</f>
        <v>0</v>
      </c>
      <c r="K207" s="1">
        <f>VLOOKUP(A207,'Base ADM'!$A$2:$K$366,11,FALSE)</f>
        <v>0</v>
      </c>
      <c r="L207" s="95">
        <f t="shared" si="57"/>
        <v>14.87</v>
      </c>
      <c r="M207" s="5">
        <f t="shared" si="58"/>
        <v>96058.455199999997</v>
      </c>
      <c r="N207" s="5">
        <f t="shared" si="59"/>
        <v>1428389.2288239999</v>
      </c>
      <c r="O207" s="6">
        <f t="shared" si="60"/>
        <v>2.44</v>
      </c>
      <c r="P207" s="5">
        <f t="shared" si="61"/>
        <v>234382.63068799998</v>
      </c>
      <c r="Q207" s="5">
        <f t="shared" si="62"/>
        <v>104.39999999999999</v>
      </c>
      <c r="R207" s="5">
        <f t="shared" si="63"/>
        <v>9035.82</v>
      </c>
      <c r="S207" s="5">
        <f t="shared" si="64"/>
        <v>30352.42</v>
      </c>
      <c r="T207" s="5">
        <f t="shared" si="65"/>
        <v>1702160.0995119999</v>
      </c>
      <c r="U207" s="5">
        <f t="shared" si="66"/>
        <v>357966.62230333022</v>
      </c>
      <c r="V207" s="5">
        <f t="shared" si="67"/>
        <v>197808.52893052093</v>
      </c>
      <c r="W207" s="5">
        <f t="shared" si="68"/>
        <v>677600.83525175019</v>
      </c>
      <c r="X207" t="s">
        <v>1124</v>
      </c>
      <c r="Y207" s="5">
        <f t="shared" si="69"/>
        <v>0</v>
      </c>
      <c r="Z207" s="5">
        <f t="shared" si="70"/>
        <v>2935536.085997601</v>
      </c>
      <c r="AA207" s="5">
        <f t="shared" si="74"/>
        <v>0</v>
      </c>
      <c r="AB207" s="5">
        <f t="shared" si="71"/>
        <v>2935536.085997601</v>
      </c>
      <c r="AC207" s="5">
        <f t="shared" si="72"/>
        <v>154244.1769277344</v>
      </c>
      <c r="AD207">
        <f t="shared" si="75"/>
        <v>5.2543784988191233E-2</v>
      </c>
      <c r="AE207" s="5">
        <f>VLOOKUP(A207,Summary_SFPR!$A$5:$E$361,5,FALSE)</f>
        <v>2935536.085997601</v>
      </c>
      <c r="AF207" s="5">
        <f t="shared" si="73"/>
        <v>154244.1769277344</v>
      </c>
      <c r="AG207" t="s">
        <v>809</v>
      </c>
    </row>
    <row r="208" spans="1:33">
      <c r="A208" t="s">
        <v>537</v>
      </c>
      <c r="B208" t="s">
        <v>1948</v>
      </c>
      <c r="C208" t="s">
        <v>75</v>
      </c>
      <c r="D208" s="12" t="s">
        <v>1070</v>
      </c>
      <c r="E208" s="1">
        <f>VLOOKUP(A208,'Base ADM'!$A$2:$E$366,5,FALSE)</f>
        <v>389.49190599999997</v>
      </c>
      <c r="F208" s="1">
        <f>VLOOKUP(A208,'Base ADM'!$A$2:$F$366,6,FALSE)</f>
        <v>0</v>
      </c>
      <c r="G208" s="1">
        <f>VLOOKUP(A208,'Base ADM'!$A$2:$G$366,7,FALSE)</f>
        <v>0</v>
      </c>
      <c r="H208" s="1">
        <f>VLOOKUP(A208,'Base ADM'!$A$2:$H$366,8,FALSE)</f>
        <v>0</v>
      </c>
      <c r="I208" s="1">
        <f>VLOOKUP(A208,'Base ADM'!$A$2:$I$366,9,FALSE)</f>
        <v>389.49190599999997</v>
      </c>
      <c r="J208" s="1">
        <f>VLOOKUP(A208,'Base ADM'!$A$2:$J$366,10,FALSE)</f>
        <v>0</v>
      </c>
      <c r="K208" s="1">
        <f>VLOOKUP(A208,'Base ADM'!$A$2:$K$366,11,FALSE)</f>
        <v>0</v>
      </c>
      <c r="L208" s="95">
        <f t="shared" si="57"/>
        <v>14.43</v>
      </c>
      <c r="M208" s="5">
        <f t="shared" si="58"/>
        <v>96058.455199999997</v>
      </c>
      <c r="N208" s="5">
        <f t="shared" si="59"/>
        <v>1386123.508536</v>
      </c>
      <c r="O208" s="6">
        <f t="shared" si="60"/>
        <v>2.6</v>
      </c>
      <c r="P208" s="5">
        <f t="shared" si="61"/>
        <v>249751.98352000001</v>
      </c>
      <c r="Q208" s="5">
        <f t="shared" si="62"/>
        <v>104.39999999999999</v>
      </c>
      <c r="R208" s="5">
        <f t="shared" si="63"/>
        <v>8889.66</v>
      </c>
      <c r="S208" s="5">
        <f t="shared" si="64"/>
        <v>29861.45</v>
      </c>
      <c r="T208" s="5">
        <f t="shared" si="65"/>
        <v>1674626.6020559999</v>
      </c>
      <c r="U208" s="5">
        <f t="shared" si="66"/>
        <v>380212.81721000199</v>
      </c>
      <c r="V208" s="5">
        <f t="shared" si="67"/>
        <v>210101.53843089147</v>
      </c>
      <c r="W208" s="5">
        <f t="shared" si="68"/>
        <v>719711.01902514324</v>
      </c>
      <c r="X208" t="s">
        <v>1124</v>
      </c>
      <c r="Y208" s="5">
        <f t="shared" si="69"/>
        <v>0</v>
      </c>
      <c r="Z208" s="5">
        <f t="shared" si="70"/>
        <v>2984651.9767220365</v>
      </c>
      <c r="AA208" s="5">
        <f t="shared" si="74"/>
        <v>0</v>
      </c>
      <c r="AB208" s="5">
        <f t="shared" si="71"/>
        <v>2984651.9767220365</v>
      </c>
      <c r="AC208" s="5">
        <f t="shared" si="72"/>
        <v>163829.83606286437</v>
      </c>
      <c r="AD208">
        <f t="shared" si="75"/>
        <v>5.4890766943888149E-2</v>
      </c>
      <c r="AE208" s="5">
        <f>VLOOKUP(A208,Summary_SFPR!$A$5:$E$361,5,FALSE)</f>
        <v>2984651.9767220365</v>
      </c>
      <c r="AF208" s="5">
        <f t="shared" si="73"/>
        <v>163829.83606286437</v>
      </c>
      <c r="AG208" t="s">
        <v>809</v>
      </c>
    </row>
    <row r="209" spans="1:33">
      <c r="A209" t="s">
        <v>539</v>
      </c>
      <c r="B209" t="s">
        <v>540</v>
      </c>
      <c r="C209" t="s">
        <v>75</v>
      </c>
      <c r="D209" s="12" t="s">
        <v>1070</v>
      </c>
      <c r="E209" s="1">
        <f>VLOOKUP(A209,'Base ADM'!$A$2:$E$366,5,FALSE)</f>
        <v>251.66972799999999</v>
      </c>
      <c r="F209" s="1">
        <f>VLOOKUP(A209,'Base ADM'!$A$2:$F$366,6,FALSE)</f>
        <v>56.782241999999997</v>
      </c>
      <c r="G209" s="1">
        <f>VLOOKUP(A209,'Base ADM'!$A$2:$G$366,7,FALSE)</f>
        <v>139.90149</v>
      </c>
      <c r="H209" s="1">
        <f>VLOOKUP(A209,'Base ADM'!$A$2:$H$366,8,FALSE)</f>
        <v>54.985996</v>
      </c>
      <c r="I209" s="1">
        <f>VLOOKUP(A209,'Base ADM'!$A$2:$I$366,9,FALSE)</f>
        <v>0</v>
      </c>
      <c r="J209" s="1">
        <f>VLOOKUP(A209,'Base ADM'!$A$2:$J$366,10,FALSE)</f>
        <v>0</v>
      </c>
      <c r="K209" s="1">
        <f>VLOOKUP(A209,'Base ADM'!$A$2:$K$366,11,FALSE)</f>
        <v>0</v>
      </c>
      <c r="L209" s="95">
        <f t="shared" si="57"/>
        <v>11.12</v>
      </c>
      <c r="M209" s="5">
        <f t="shared" si="58"/>
        <v>96058.455199999997</v>
      </c>
      <c r="N209" s="5">
        <f t="shared" si="59"/>
        <v>1068170.0218239999</v>
      </c>
      <c r="O209" s="6">
        <f t="shared" si="60"/>
        <v>1.68</v>
      </c>
      <c r="P209" s="5">
        <f t="shared" si="61"/>
        <v>161378.20473599999</v>
      </c>
      <c r="Q209" s="5">
        <f t="shared" si="62"/>
        <v>104.39999999999999</v>
      </c>
      <c r="R209" s="5">
        <f t="shared" si="63"/>
        <v>6681.5999999999985</v>
      </c>
      <c r="S209" s="5">
        <f t="shared" si="64"/>
        <v>22444.31</v>
      </c>
      <c r="T209" s="5">
        <f t="shared" si="65"/>
        <v>1258674.13656</v>
      </c>
      <c r="U209" s="5">
        <f t="shared" si="66"/>
        <v>245674.05590542598</v>
      </c>
      <c r="V209" s="5">
        <f t="shared" si="67"/>
        <v>135756.85711241455</v>
      </c>
      <c r="W209" s="5">
        <f t="shared" si="68"/>
        <v>465040.41189667396</v>
      </c>
      <c r="X209" t="s">
        <v>1124</v>
      </c>
      <c r="Y209" s="5">
        <f t="shared" si="69"/>
        <v>0</v>
      </c>
      <c r="Z209" s="5">
        <f t="shared" si="70"/>
        <v>2105145.4614745146</v>
      </c>
      <c r="AA209" s="5">
        <f t="shared" si="74"/>
        <v>0</v>
      </c>
      <c r="AB209" s="5">
        <f t="shared" si="71"/>
        <v>2105145.4614745146</v>
      </c>
      <c r="AC209" s="5">
        <f t="shared" si="72"/>
        <v>105858.45211434425</v>
      </c>
      <c r="AD209">
        <f t="shared" si="75"/>
        <v>5.0285576009648968E-2</v>
      </c>
      <c r="AE209" s="5">
        <f>VLOOKUP(A209,Summary_SFPR!$A$5:$E$361,5,FALSE)</f>
        <v>2105145.4614745146</v>
      </c>
      <c r="AF209" s="5">
        <f t="shared" si="73"/>
        <v>105858.45211434425</v>
      </c>
      <c r="AG209" t="s">
        <v>809</v>
      </c>
    </row>
    <row r="210" spans="1:33">
      <c r="A210" t="s">
        <v>541</v>
      </c>
      <c r="B210" t="s">
        <v>542</v>
      </c>
      <c r="C210" t="s">
        <v>230</v>
      </c>
      <c r="D210" s="12" t="s">
        <v>1070</v>
      </c>
      <c r="E210" s="1">
        <f>VLOOKUP(A210,'Base ADM'!$A$2:$E$366,5,FALSE)</f>
        <v>229.76905600000001</v>
      </c>
      <c r="F210" s="1">
        <f>VLOOKUP(A210,'Base ADM'!$A$2:$F$366,6,FALSE)</f>
        <v>0</v>
      </c>
      <c r="G210" s="1">
        <f>VLOOKUP(A210,'Base ADM'!$A$2:$G$366,7,FALSE)</f>
        <v>0</v>
      </c>
      <c r="H210" s="1">
        <f>VLOOKUP(A210,'Base ADM'!$A$2:$H$366,8,FALSE)</f>
        <v>0</v>
      </c>
      <c r="I210" s="1">
        <f>VLOOKUP(A210,'Base ADM'!$A$2:$I$366,9,FALSE)</f>
        <v>185.67199400000001</v>
      </c>
      <c r="J210" s="1">
        <f>VLOOKUP(A210,'Base ADM'!$A$2:$J$366,10,FALSE)</f>
        <v>44.097062000000001</v>
      </c>
      <c r="K210" s="1">
        <f>VLOOKUP(A210,'Base ADM'!$A$2:$K$366,11,FALSE)</f>
        <v>0</v>
      </c>
      <c r="L210" s="95">
        <f t="shared" si="57"/>
        <v>9.33</v>
      </c>
      <c r="M210" s="5">
        <f t="shared" si="58"/>
        <v>96058.455199999997</v>
      </c>
      <c r="N210" s="5">
        <f t="shared" si="59"/>
        <v>896225.38701599999</v>
      </c>
      <c r="O210" s="6">
        <f t="shared" si="60"/>
        <v>1.53</v>
      </c>
      <c r="P210" s="5">
        <f t="shared" si="61"/>
        <v>146969.436456</v>
      </c>
      <c r="Q210" s="5">
        <f t="shared" si="62"/>
        <v>104.39999999999999</v>
      </c>
      <c r="R210" s="5">
        <f t="shared" si="63"/>
        <v>5668.9199999999992</v>
      </c>
      <c r="S210" s="5">
        <f t="shared" si="64"/>
        <v>19042.59</v>
      </c>
      <c r="T210" s="5">
        <f t="shared" si="65"/>
        <v>1067906.333472</v>
      </c>
      <c r="U210" s="5">
        <f t="shared" si="66"/>
        <v>224295.13615988393</v>
      </c>
      <c r="V210" s="5">
        <f t="shared" si="67"/>
        <v>123943.09459517666</v>
      </c>
      <c r="W210" s="5">
        <f t="shared" si="68"/>
        <v>424571.9073664273</v>
      </c>
      <c r="X210" t="s">
        <v>1124</v>
      </c>
      <c r="Y210" s="5">
        <f t="shared" si="69"/>
        <v>0</v>
      </c>
      <c r="Z210" s="5">
        <f t="shared" si="70"/>
        <v>1840716.4715934878</v>
      </c>
      <c r="AA210" s="5">
        <f t="shared" si="74"/>
        <v>0</v>
      </c>
      <c r="AB210" s="5">
        <f t="shared" si="71"/>
        <v>1840716.4715934878</v>
      </c>
      <c r="AC210" s="5">
        <f t="shared" si="72"/>
        <v>96646.493025709016</v>
      </c>
      <c r="AD210">
        <f t="shared" si="75"/>
        <v>5.2504823267020162E-2</v>
      </c>
      <c r="AE210" s="5">
        <f>VLOOKUP(A210,Summary_SFPR!$A$5:$E$361,5,FALSE)</f>
        <v>1840716.4715934878</v>
      </c>
      <c r="AF210" s="5">
        <f t="shared" si="73"/>
        <v>96646.493025709016</v>
      </c>
      <c r="AG210" t="s">
        <v>809</v>
      </c>
    </row>
    <row r="211" spans="1:33">
      <c r="A211" t="s">
        <v>543</v>
      </c>
      <c r="B211" t="s">
        <v>1949</v>
      </c>
      <c r="C211" t="s">
        <v>68</v>
      </c>
      <c r="D211" s="12" t="s">
        <v>1070</v>
      </c>
      <c r="E211" s="1">
        <f>VLOOKUP(A211,'Base ADM'!$A$2:$E$366,5,FALSE)</f>
        <v>580.62650200000007</v>
      </c>
      <c r="F211" s="1">
        <f>VLOOKUP(A211,'Base ADM'!$A$2:$F$366,6,FALSE)</f>
        <v>71.041419000000005</v>
      </c>
      <c r="G211" s="1">
        <f>VLOOKUP(A211,'Base ADM'!$A$2:$G$366,7,FALSE)</f>
        <v>206.206391</v>
      </c>
      <c r="H211" s="1">
        <f>VLOOKUP(A211,'Base ADM'!$A$2:$H$366,8,FALSE)</f>
        <v>221.64496600000001</v>
      </c>
      <c r="I211" s="1">
        <f>VLOOKUP(A211,'Base ADM'!$A$2:$I$366,9,FALSE)</f>
        <v>81.733726000000004</v>
      </c>
      <c r="J211" s="1">
        <f>VLOOKUP(A211,'Base ADM'!$A$2:$J$366,10,FALSE)</f>
        <v>0</v>
      </c>
      <c r="K211" s="1">
        <f>VLOOKUP(A211,'Base ADM'!$A$2:$K$366,11,FALSE)</f>
        <v>0</v>
      </c>
      <c r="L211" s="95">
        <f t="shared" si="57"/>
        <v>24.41</v>
      </c>
      <c r="M211" s="5">
        <f t="shared" si="58"/>
        <v>96058.455199999997</v>
      </c>
      <c r="N211" s="5">
        <f t="shared" si="59"/>
        <v>2344786.8914319999</v>
      </c>
      <c r="O211" s="6">
        <f t="shared" si="60"/>
        <v>3.87</v>
      </c>
      <c r="P211" s="5">
        <f t="shared" si="61"/>
        <v>371746.221624</v>
      </c>
      <c r="Q211" s="5">
        <f t="shared" si="62"/>
        <v>104.39999999999999</v>
      </c>
      <c r="R211" s="5">
        <f t="shared" si="63"/>
        <v>14762.16</v>
      </c>
      <c r="S211" s="5">
        <f t="shared" si="64"/>
        <v>49587.9</v>
      </c>
      <c r="T211" s="5">
        <f t="shared" si="65"/>
        <v>2780883.1730559999</v>
      </c>
      <c r="U211" s="5">
        <f t="shared" si="66"/>
        <v>566793.90424151428</v>
      </c>
      <c r="V211" s="5">
        <f t="shared" si="67"/>
        <v>313204.25262944261</v>
      </c>
      <c r="W211" s="5">
        <f t="shared" si="68"/>
        <v>1072893.3900552595</v>
      </c>
      <c r="X211" t="s">
        <v>808</v>
      </c>
      <c r="Y211" s="5">
        <f t="shared" si="69"/>
        <v>111604.58405966195</v>
      </c>
      <c r="Z211" s="5">
        <f t="shared" si="70"/>
        <v>4845379.3040418783</v>
      </c>
      <c r="AA211" s="5">
        <f t="shared" si="74"/>
        <v>0</v>
      </c>
      <c r="AB211" s="5">
        <f t="shared" si="71"/>
        <v>4845379.3040418783</v>
      </c>
      <c r="AC211" s="5">
        <f t="shared" si="72"/>
        <v>244225.72888180742</v>
      </c>
      <c r="AD211">
        <f t="shared" si="75"/>
        <v>5.0403841176702352E-2</v>
      </c>
      <c r="AE211" s="5">
        <f>VLOOKUP(A211,Summary_SFPR!$A$5:$E$361,5,FALSE)</f>
        <v>4845379.3040418783</v>
      </c>
      <c r="AF211" s="5">
        <f t="shared" si="73"/>
        <v>244225.72888180742</v>
      </c>
      <c r="AG211" t="s">
        <v>809</v>
      </c>
    </row>
    <row r="212" spans="1:33">
      <c r="A212" t="s">
        <v>545</v>
      </c>
      <c r="B212" t="s">
        <v>1950</v>
      </c>
      <c r="C212" t="s">
        <v>80</v>
      </c>
      <c r="D212" s="12" t="s">
        <v>1070</v>
      </c>
      <c r="E212" s="1">
        <f>VLOOKUP(A212,'Base ADM'!$A$2:$E$366,5,FALSE)</f>
        <v>159.75739899999999</v>
      </c>
      <c r="F212" s="1">
        <f>VLOOKUP(A212,'Base ADM'!$A$2:$F$366,6,FALSE)</f>
        <v>63.982250999999998</v>
      </c>
      <c r="G212" s="1">
        <f>VLOOKUP(A212,'Base ADM'!$A$2:$G$366,7,FALSE)</f>
        <v>95.775148000000002</v>
      </c>
      <c r="H212" s="1">
        <f>VLOOKUP(A212,'Base ADM'!$A$2:$H$366,8,FALSE)</f>
        <v>0</v>
      </c>
      <c r="I212" s="1">
        <f>VLOOKUP(A212,'Base ADM'!$A$2:$I$366,9,FALSE)</f>
        <v>0</v>
      </c>
      <c r="J212" s="1">
        <f>VLOOKUP(A212,'Base ADM'!$A$2:$J$366,10,FALSE)</f>
        <v>0</v>
      </c>
      <c r="K212" s="1">
        <f>VLOOKUP(A212,'Base ADM'!$A$2:$K$366,11,FALSE)</f>
        <v>0</v>
      </c>
      <c r="L212" s="95">
        <f t="shared" si="57"/>
        <v>7.36</v>
      </c>
      <c r="M212" s="5">
        <f t="shared" si="58"/>
        <v>96058.455199999997</v>
      </c>
      <c r="N212" s="5">
        <f t="shared" si="59"/>
        <v>706990.23027199996</v>
      </c>
      <c r="O212" s="6">
        <f t="shared" si="60"/>
        <v>1.07</v>
      </c>
      <c r="P212" s="5">
        <f t="shared" si="61"/>
        <v>102782.547064</v>
      </c>
      <c r="Q212" s="5">
        <f t="shared" si="62"/>
        <v>104.39999999999999</v>
      </c>
      <c r="R212" s="5">
        <f t="shared" si="63"/>
        <v>4400.4599999999991</v>
      </c>
      <c r="S212" s="5">
        <f t="shared" si="64"/>
        <v>14781.68</v>
      </c>
      <c r="T212" s="5">
        <f t="shared" si="65"/>
        <v>828954.91733600001</v>
      </c>
      <c r="U212" s="5">
        <f t="shared" si="66"/>
        <v>155951.4069695003</v>
      </c>
      <c r="V212" s="5">
        <f t="shared" si="67"/>
        <v>86177.08041824562</v>
      </c>
      <c r="W212" s="5">
        <f t="shared" si="68"/>
        <v>295202.95199946052</v>
      </c>
      <c r="X212" t="s">
        <v>1124</v>
      </c>
      <c r="Y212" s="5">
        <f t="shared" si="69"/>
        <v>0</v>
      </c>
      <c r="Z212" s="5">
        <f t="shared" si="70"/>
        <v>1366286.3567232066</v>
      </c>
      <c r="AA212" s="5">
        <f t="shared" si="74"/>
        <v>0</v>
      </c>
      <c r="AB212" s="5">
        <f t="shared" si="71"/>
        <v>1366286.3567232066</v>
      </c>
      <c r="AC212" s="5">
        <f t="shared" si="72"/>
        <v>67197.875192814958</v>
      </c>
      <c r="AD212">
        <f t="shared" si="75"/>
        <v>4.9182863359608628E-2</v>
      </c>
      <c r="AE212" s="5">
        <f>VLOOKUP(A212,Summary_SFPR!$A$5:$E$361,5,FALSE)</f>
        <v>1366286.3567232066</v>
      </c>
      <c r="AF212" s="5">
        <f t="shared" si="73"/>
        <v>67197.875192814958</v>
      </c>
      <c r="AG212" t="s">
        <v>809</v>
      </c>
    </row>
    <row r="213" spans="1:33">
      <c r="A213" t="s">
        <v>547</v>
      </c>
      <c r="B213" t="s">
        <v>1951</v>
      </c>
      <c r="C213" t="s">
        <v>68</v>
      </c>
      <c r="D213" s="12" t="s">
        <v>1070</v>
      </c>
      <c r="E213" s="1">
        <f>VLOOKUP(A213,'Base ADM'!$A$2:$E$366,5,FALSE)</f>
        <v>357.66887800000001</v>
      </c>
      <c r="F213" s="1">
        <f>VLOOKUP(A213,'Base ADM'!$A$2:$F$366,6,FALSE)</f>
        <v>46.602975999999998</v>
      </c>
      <c r="G213" s="1">
        <f>VLOOKUP(A213,'Base ADM'!$A$2:$G$366,7,FALSE)</f>
        <v>109.236993</v>
      </c>
      <c r="H213" s="1">
        <f>VLOOKUP(A213,'Base ADM'!$A$2:$H$366,8,FALSE)</f>
        <v>201.82890900000001</v>
      </c>
      <c r="I213" s="1">
        <f>VLOOKUP(A213,'Base ADM'!$A$2:$I$366,9,FALSE)</f>
        <v>0</v>
      </c>
      <c r="J213" s="1">
        <f>VLOOKUP(A213,'Base ADM'!$A$2:$J$366,10,FALSE)</f>
        <v>0</v>
      </c>
      <c r="K213" s="1">
        <f>VLOOKUP(A213,'Base ADM'!$A$2:$K$366,11,FALSE)</f>
        <v>0</v>
      </c>
      <c r="L213" s="95">
        <f t="shared" si="57"/>
        <v>15.15</v>
      </c>
      <c r="M213" s="5">
        <f t="shared" si="58"/>
        <v>96058.455199999997</v>
      </c>
      <c r="N213" s="5">
        <f t="shared" si="59"/>
        <v>1455285.5962799999</v>
      </c>
      <c r="O213" s="6">
        <f t="shared" si="60"/>
        <v>2.38</v>
      </c>
      <c r="P213" s="5">
        <f t="shared" si="61"/>
        <v>228619.12337599997</v>
      </c>
      <c r="Q213" s="5">
        <f t="shared" si="62"/>
        <v>104.39999999999999</v>
      </c>
      <c r="R213" s="5">
        <f t="shared" si="63"/>
        <v>9150.66</v>
      </c>
      <c r="S213" s="5">
        <f t="shared" si="64"/>
        <v>30738.18</v>
      </c>
      <c r="T213" s="5">
        <f t="shared" si="65"/>
        <v>1723793.5596559998</v>
      </c>
      <c r="U213" s="5">
        <f t="shared" si="66"/>
        <v>349147.92743528925</v>
      </c>
      <c r="V213" s="5">
        <f t="shared" si="67"/>
        <v>192935.41241560702</v>
      </c>
      <c r="W213" s="5">
        <f t="shared" si="68"/>
        <v>660907.78445845202</v>
      </c>
      <c r="X213" t="s">
        <v>1124</v>
      </c>
      <c r="Y213" s="5">
        <f t="shared" si="69"/>
        <v>0</v>
      </c>
      <c r="Z213" s="5">
        <f t="shared" si="70"/>
        <v>2926784.6839653477</v>
      </c>
      <c r="AA213" s="5">
        <f t="shared" si="74"/>
        <v>0</v>
      </c>
      <c r="AB213" s="5">
        <f t="shared" si="71"/>
        <v>2926784.6839653477</v>
      </c>
      <c r="AC213" s="5">
        <f t="shared" si="72"/>
        <v>150444.29099774064</v>
      </c>
      <c r="AD213">
        <f t="shared" si="75"/>
        <v>5.1402582438661505E-2</v>
      </c>
      <c r="AE213" s="5">
        <f>VLOOKUP(A213,Summary_SFPR!$A$5:$E$361,5,FALSE)</f>
        <v>2926784.6839653477</v>
      </c>
      <c r="AF213" s="5">
        <f t="shared" si="73"/>
        <v>150444.29099774064</v>
      </c>
      <c r="AG213" t="s">
        <v>809</v>
      </c>
    </row>
    <row r="214" spans="1:33">
      <c r="A214" t="s">
        <v>549</v>
      </c>
      <c r="B214" t="s">
        <v>1952</v>
      </c>
      <c r="C214" t="s">
        <v>93</v>
      </c>
      <c r="D214" s="12" t="s">
        <v>1070</v>
      </c>
      <c r="E214" s="1">
        <f>VLOOKUP(A214,'Base ADM'!$A$2:$E$366,5,FALSE)</f>
        <v>94.086206000000004</v>
      </c>
      <c r="F214" s="1">
        <f>VLOOKUP(A214,'Base ADM'!$A$2:$F$366,6,FALSE)</f>
        <v>9.9252870000000009</v>
      </c>
      <c r="G214" s="1">
        <f>VLOOKUP(A214,'Base ADM'!$A$2:$G$366,7,FALSE)</f>
        <v>28.793104</v>
      </c>
      <c r="H214" s="1">
        <f>VLOOKUP(A214,'Base ADM'!$A$2:$H$366,8,FALSE)</f>
        <v>55.367815</v>
      </c>
      <c r="I214" s="1">
        <f>VLOOKUP(A214,'Base ADM'!$A$2:$I$366,9,FALSE)</f>
        <v>0</v>
      </c>
      <c r="J214" s="1">
        <f>VLOOKUP(A214,'Base ADM'!$A$2:$J$366,10,FALSE)</f>
        <v>0</v>
      </c>
      <c r="K214" s="1">
        <f>VLOOKUP(A214,'Base ADM'!$A$2:$K$366,11,FALSE)</f>
        <v>0</v>
      </c>
      <c r="L214" s="95">
        <f t="shared" si="57"/>
        <v>3.96</v>
      </c>
      <c r="M214" s="5">
        <f t="shared" si="58"/>
        <v>96058.455199999997</v>
      </c>
      <c r="N214" s="5">
        <f t="shared" si="59"/>
        <v>380391.48259199999</v>
      </c>
      <c r="O214" s="6">
        <f t="shared" si="60"/>
        <v>0.63</v>
      </c>
      <c r="P214" s="5">
        <f t="shared" si="61"/>
        <v>60516.826776000002</v>
      </c>
      <c r="Q214" s="5">
        <f t="shared" si="62"/>
        <v>104.39999999999999</v>
      </c>
      <c r="R214" s="5">
        <f t="shared" si="63"/>
        <v>2395.98</v>
      </c>
      <c r="S214" s="5">
        <f t="shared" si="64"/>
        <v>8048.39</v>
      </c>
      <c r="T214" s="5">
        <f t="shared" si="65"/>
        <v>451352.67936800001</v>
      </c>
      <c r="U214" s="5">
        <f t="shared" si="66"/>
        <v>91844.736418888759</v>
      </c>
      <c r="V214" s="5">
        <f t="shared" si="67"/>
        <v>50752.419552784682</v>
      </c>
      <c r="W214" s="5">
        <f t="shared" si="68"/>
        <v>173854.39377132923</v>
      </c>
      <c r="X214" t="s">
        <v>1124</v>
      </c>
      <c r="Y214" s="5">
        <f t="shared" si="69"/>
        <v>0</v>
      </c>
      <c r="Z214" s="5">
        <f t="shared" si="70"/>
        <v>767804.22911100264</v>
      </c>
      <c r="AA214" s="5">
        <f t="shared" si="74"/>
        <v>0</v>
      </c>
      <c r="AB214" s="5">
        <f t="shared" si="71"/>
        <v>767804.22911100264</v>
      </c>
      <c r="AC214" s="5">
        <f t="shared" si="72"/>
        <v>39574.96283570239</v>
      </c>
      <c r="AD214">
        <f t="shared" si="75"/>
        <v>5.15430383621669E-2</v>
      </c>
      <c r="AE214" s="5">
        <f>VLOOKUP(A214,Summary_SFPR!$A$5:$E$361,5,FALSE)</f>
        <v>767804.22911100264</v>
      </c>
      <c r="AF214" s="5">
        <f t="shared" si="73"/>
        <v>39574.96283570239</v>
      </c>
      <c r="AG214" t="s">
        <v>809</v>
      </c>
    </row>
    <row r="215" spans="1:33">
      <c r="A215" t="s">
        <v>551</v>
      </c>
      <c r="B215" t="s">
        <v>1953</v>
      </c>
      <c r="C215" t="s">
        <v>93</v>
      </c>
      <c r="D215" s="12" t="s">
        <v>1070</v>
      </c>
      <c r="E215" s="1">
        <f>VLOOKUP(A215,'Base ADM'!$A$2:$E$366,5,FALSE)</f>
        <v>123.638885</v>
      </c>
      <c r="F215" s="1">
        <f>VLOOKUP(A215,'Base ADM'!$A$2:$F$366,6,FALSE)</f>
        <v>17.055554000000001</v>
      </c>
      <c r="G215" s="1">
        <f>VLOOKUP(A215,'Base ADM'!$A$2:$G$366,7,FALSE)</f>
        <v>33.811110999999997</v>
      </c>
      <c r="H215" s="1">
        <f>VLOOKUP(A215,'Base ADM'!$A$2:$H$366,8,FALSE)</f>
        <v>72.772220000000004</v>
      </c>
      <c r="I215" s="1">
        <f>VLOOKUP(A215,'Base ADM'!$A$2:$I$366,9,FALSE)</f>
        <v>0</v>
      </c>
      <c r="J215" s="1">
        <f>VLOOKUP(A215,'Base ADM'!$A$2:$J$366,10,FALSE)</f>
        <v>0</v>
      </c>
      <c r="K215" s="1">
        <f>VLOOKUP(A215,'Base ADM'!$A$2:$K$366,11,FALSE)</f>
        <v>0</v>
      </c>
      <c r="L215" s="95">
        <f t="shared" si="57"/>
        <v>5.23</v>
      </c>
      <c r="M215" s="5">
        <f t="shared" si="58"/>
        <v>96058.455199999997</v>
      </c>
      <c r="N215" s="5">
        <f t="shared" si="59"/>
        <v>502385.72069600003</v>
      </c>
      <c r="O215" s="6">
        <f t="shared" si="60"/>
        <v>0.82</v>
      </c>
      <c r="P215" s="5">
        <f t="shared" si="61"/>
        <v>78767.933263999992</v>
      </c>
      <c r="Q215" s="5">
        <f t="shared" si="62"/>
        <v>104.39999999999999</v>
      </c>
      <c r="R215" s="5">
        <f t="shared" si="63"/>
        <v>3158.1</v>
      </c>
      <c r="S215" s="5">
        <f t="shared" si="64"/>
        <v>10608.44</v>
      </c>
      <c r="T215" s="5">
        <f t="shared" si="65"/>
        <v>594920.19395999995</v>
      </c>
      <c r="U215" s="5">
        <f t="shared" si="66"/>
        <v>120693.36501835665</v>
      </c>
      <c r="V215" s="5">
        <f t="shared" si="67"/>
        <v>66693.863333786634</v>
      </c>
      <c r="W215" s="5">
        <f t="shared" si="68"/>
        <v>228462.43155174193</v>
      </c>
      <c r="X215" t="s">
        <v>1124</v>
      </c>
      <c r="Y215" s="5">
        <f t="shared" si="69"/>
        <v>0</v>
      </c>
      <c r="Z215" s="5">
        <f t="shared" si="70"/>
        <v>1010769.8538638852</v>
      </c>
      <c r="AA215" s="5">
        <f t="shared" si="74"/>
        <v>0</v>
      </c>
      <c r="AB215" s="5">
        <f t="shared" si="71"/>
        <v>1010769.8538638852</v>
      </c>
      <c r="AC215" s="5">
        <f t="shared" si="72"/>
        <v>52005.543500422173</v>
      </c>
      <c r="AD215">
        <f t="shared" si="75"/>
        <v>5.1451419234180555E-2</v>
      </c>
      <c r="AE215" s="5">
        <f>VLOOKUP(A215,Summary_SFPR!$A$5:$E$361,5,FALSE)</f>
        <v>1010769.8538638852</v>
      </c>
      <c r="AF215" s="5">
        <f t="shared" si="73"/>
        <v>52005.543500422173</v>
      </c>
      <c r="AG215" t="s">
        <v>809</v>
      </c>
    </row>
    <row r="216" spans="1:33">
      <c r="A216" t="s">
        <v>553</v>
      </c>
      <c r="B216" t="s">
        <v>2805</v>
      </c>
      <c r="C216" t="s">
        <v>555</v>
      </c>
      <c r="D216" s="12" t="s">
        <v>1070</v>
      </c>
      <c r="E216" s="1">
        <f>VLOOKUP(A216,'Base ADM'!$A$2:$E$366,5,FALSE)</f>
        <v>110.582311</v>
      </c>
      <c r="F216" s="1">
        <f>VLOOKUP(A216,'Base ADM'!$A$2:$F$366,6,FALSE)</f>
        <v>12.817864</v>
      </c>
      <c r="G216" s="1">
        <f>VLOOKUP(A216,'Base ADM'!$A$2:$G$366,7,FALSE)</f>
        <v>47.267513999999998</v>
      </c>
      <c r="H216" s="1">
        <f>VLOOKUP(A216,'Base ADM'!$A$2:$H$366,8,FALSE)</f>
        <v>47.823017</v>
      </c>
      <c r="I216" s="1">
        <f>VLOOKUP(A216,'Base ADM'!$A$2:$I$366,9,FALSE)</f>
        <v>0</v>
      </c>
      <c r="J216" s="1">
        <f>VLOOKUP(A216,'Base ADM'!$A$2:$J$366,10,FALSE)</f>
        <v>2.6739160000000002</v>
      </c>
      <c r="K216" s="1">
        <f>VLOOKUP(A216,'Base ADM'!$A$2:$K$366,11,FALSE)</f>
        <v>0</v>
      </c>
      <c r="L216" s="95">
        <f t="shared" si="57"/>
        <v>4.76</v>
      </c>
      <c r="M216" s="5">
        <f t="shared" si="58"/>
        <v>96058.455199999997</v>
      </c>
      <c r="N216" s="5">
        <f t="shared" si="59"/>
        <v>457238.24675199995</v>
      </c>
      <c r="O216" s="6">
        <f t="shared" si="60"/>
        <v>0.74</v>
      </c>
      <c r="P216" s="5">
        <f t="shared" si="61"/>
        <v>71083.25684799999</v>
      </c>
      <c r="Q216" s="5">
        <f t="shared" si="62"/>
        <v>104.39999999999999</v>
      </c>
      <c r="R216" s="5">
        <f t="shared" si="63"/>
        <v>2870.9999999999995</v>
      </c>
      <c r="S216" s="5">
        <f t="shared" si="64"/>
        <v>9644.0400000000009</v>
      </c>
      <c r="T216" s="5">
        <f t="shared" si="65"/>
        <v>540836.54359999998</v>
      </c>
      <c r="U216" s="5">
        <f t="shared" si="66"/>
        <v>107947.84525997979</v>
      </c>
      <c r="V216" s="5">
        <f t="shared" si="67"/>
        <v>59650.82536103663</v>
      </c>
      <c r="W216" s="5">
        <f t="shared" si="68"/>
        <v>204336.23012429252</v>
      </c>
      <c r="X216" t="s">
        <v>1124</v>
      </c>
      <c r="Y216" s="5">
        <f t="shared" si="69"/>
        <v>0</v>
      </c>
      <c r="Z216" s="5">
        <f t="shared" si="70"/>
        <v>912771.44434530893</v>
      </c>
      <c r="AA216" s="5">
        <f t="shared" si="74"/>
        <v>0</v>
      </c>
      <c r="AB216" s="5">
        <f t="shared" si="71"/>
        <v>912771.44434530893</v>
      </c>
      <c r="AC216" s="5">
        <f t="shared" si="72"/>
        <v>46513.628662113166</v>
      </c>
      <c r="AD216">
        <f t="shared" si="75"/>
        <v>5.0958680785062639E-2</v>
      </c>
      <c r="AE216" s="5">
        <f>VLOOKUP(A216,Summary_SFPR!$A$5:$E$361,5,FALSE)</f>
        <v>912771.44434530893</v>
      </c>
      <c r="AF216" s="5">
        <f t="shared" si="73"/>
        <v>46513.628662113166</v>
      </c>
      <c r="AG216" t="s">
        <v>809</v>
      </c>
    </row>
    <row r="217" spans="1:33">
      <c r="A217" t="s">
        <v>558</v>
      </c>
      <c r="B217" t="s">
        <v>559</v>
      </c>
      <c r="C217" t="s">
        <v>68</v>
      </c>
      <c r="D217" s="12" t="s">
        <v>1823</v>
      </c>
      <c r="E217" s="1">
        <f>VLOOKUP(A217,'Base ADM'!$A$2:$E$366,5,FALSE)</f>
        <v>724.45639100000005</v>
      </c>
      <c r="F217" s="1">
        <f>VLOOKUP(A217,'Base ADM'!$A$2:$F$366,6,FALSE)</f>
        <v>0</v>
      </c>
      <c r="G217" s="1">
        <f>VLOOKUP(A217,'Base ADM'!$A$2:$G$366,7,FALSE)</f>
        <v>0</v>
      </c>
      <c r="H217" s="1">
        <f>VLOOKUP(A217,'Base ADM'!$A$2:$H$366,8,FALSE)</f>
        <v>0</v>
      </c>
      <c r="I217" s="1">
        <f>VLOOKUP(A217,'Base ADM'!$A$2:$I$366,9,FALSE)</f>
        <v>724.45639100000005</v>
      </c>
      <c r="J217" s="1">
        <f>VLOOKUP(A217,'Base ADM'!$A$2:$J$366,10,FALSE)</f>
        <v>0</v>
      </c>
      <c r="K217" s="1">
        <f>VLOOKUP(A217,'Base ADM'!$A$2:$K$366,11,FALSE)</f>
        <v>1.987587</v>
      </c>
      <c r="L217" s="95">
        <f t="shared" si="57"/>
        <v>26.83</v>
      </c>
      <c r="M217" s="5">
        <f t="shared" si="58"/>
        <v>96058.455199999997</v>
      </c>
      <c r="N217" s="5">
        <f t="shared" si="59"/>
        <v>2577248.3530159998</v>
      </c>
      <c r="O217" s="6">
        <f t="shared" si="60"/>
        <v>4.83</v>
      </c>
      <c r="P217" s="5">
        <f t="shared" si="61"/>
        <v>463962.33861599996</v>
      </c>
      <c r="Q217" s="5">
        <f t="shared" si="62"/>
        <v>104.39999999999999</v>
      </c>
      <c r="R217" s="5">
        <f t="shared" si="63"/>
        <v>16526.519999999997</v>
      </c>
      <c r="S217" s="5">
        <f t="shared" si="64"/>
        <v>55514.6</v>
      </c>
      <c r="T217" s="5">
        <f t="shared" si="65"/>
        <v>3113251.8116319999</v>
      </c>
      <c r="U217" s="5">
        <f t="shared" si="66"/>
        <v>707197.25140552921</v>
      </c>
      <c r="V217" s="5">
        <f t="shared" si="67"/>
        <v>390789.64140320662</v>
      </c>
      <c r="W217" s="5">
        <f t="shared" si="68"/>
        <v>1338665.167039152</v>
      </c>
      <c r="X217" t="s">
        <v>1124</v>
      </c>
      <c r="Y217" s="5">
        <f t="shared" si="69"/>
        <v>0</v>
      </c>
      <c r="Z217" s="5">
        <f t="shared" si="70"/>
        <v>5549903.8714798875</v>
      </c>
      <c r="AA217" s="5">
        <f t="shared" si="74"/>
        <v>3045.2949061506988</v>
      </c>
      <c r="AB217" s="5">
        <f t="shared" si="71"/>
        <v>5552949.1663860381</v>
      </c>
      <c r="AC217" s="5">
        <f t="shared" si="72"/>
        <v>304724.10323264688</v>
      </c>
      <c r="AD217">
        <f t="shared" si="75"/>
        <v>5.4876083699315938E-2</v>
      </c>
      <c r="AE217" s="5">
        <f>VLOOKUP(A217,Summary_SFPR!$A$5:$E$361,5,FALSE)</f>
        <v>5552949.1663860381</v>
      </c>
      <c r="AF217" s="5">
        <f t="shared" si="73"/>
        <v>304724.10323264688</v>
      </c>
      <c r="AG217" t="s">
        <v>809</v>
      </c>
    </row>
    <row r="218" spans="1:33">
      <c r="A218" t="s">
        <v>560</v>
      </c>
      <c r="B218" t="s">
        <v>561</v>
      </c>
      <c r="C218" t="s">
        <v>230</v>
      </c>
      <c r="D218" s="12" t="s">
        <v>1070</v>
      </c>
      <c r="E218" s="1">
        <f>VLOOKUP(A218,'Base ADM'!$A$2:$E$366,5,FALSE)</f>
        <v>681.19958599999995</v>
      </c>
      <c r="F218" s="1">
        <f>VLOOKUP(A218,'Base ADM'!$A$2:$F$366,6,FALSE)</f>
        <v>0</v>
      </c>
      <c r="G218" s="1">
        <f>VLOOKUP(A218,'Base ADM'!$A$2:$G$366,7,FALSE)</f>
        <v>0</v>
      </c>
      <c r="H218" s="1">
        <f>VLOOKUP(A218,'Base ADM'!$A$2:$H$366,8,FALSE)</f>
        <v>0</v>
      </c>
      <c r="I218" s="1">
        <f>VLOOKUP(A218,'Base ADM'!$A$2:$I$366,9,FALSE)</f>
        <v>187.970969</v>
      </c>
      <c r="J218" s="1">
        <f>VLOOKUP(A218,'Base ADM'!$A$2:$J$366,10,FALSE)</f>
        <v>493.22861699999999</v>
      </c>
      <c r="K218" s="1">
        <f>VLOOKUP(A218,'Base ADM'!$A$2:$K$366,11,FALSE)</f>
        <v>4.910704</v>
      </c>
      <c r="L218" s="95">
        <f t="shared" si="57"/>
        <v>34.36</v>
      </c>
      <c r="M218" s="5">
        <f t="shared" si="58"/>
        <v>96058.455199999997</v>
      </c>
      <c r="N218" s="5">
        <f t="shared" si="59"/>
        <v>3300568.520672</v>
      </c>
      <c r="O218" s="6">
        <f t="shared" si="60"/>
        <v>4.54</v>
      </c>
      <c r="P218" s="5">
        <f t="shared" si="61"/>
        <v>436105.38660799997</v>
      </c>
      <c r="Q218" s="5">
        <f t="shared" si="62"/>
        <v>104.39999999999999</v>
      </c>
      <c r="R218" s="5">
        <f t="shared" si="63"/>
        <v>20305.799999999996</v>
      </c>
      <c r="S218" s="5">
        <f t="shared" si="64"/>
        <v>68209.66</v>
      </c>
      <c r="T218" s="5">
        <f t="shared" si="65"/>
        <v>3825189.3672799999</v>
      </c>
      <c r="U218" s="5">
        <f t="shared" si="66"/>
        <v>664970.97804991878</v>
      </c>
      <c r="V218" s="5">
        <f t="shared" si="67"/>
        <v>367455.85413291323</v>
      </c>
      <c r="W218" s="5">
        <f t="shared" si="68"/>
        <v>1258734.3681528666</v>
      </c>
      <c r="X218" t="s">
        <v>1124</v>
      </c>
      <c r="Y218" s="5">
        <f t="shared" si="69"/>
        <v>0</v>
      </c>
      <c r="Z218" s="5">
        <f t="shared" si="70"/>
        <v>6116350.567615699</v>
      </c>
      <c r="AA218" s="5">
        <f t="shared" si="74"/>
        <v>8818.4396511928262</v>
      </c>
      <c r="AB218" s="5">
        <f t="shared" si="71"/>
        <v>6125169.0072668921</v>
      </c>
      <c r="AC218" s="5">
        <f t="shared" si="72"/>
        <v>286529.23149697261</v>
      </c>
      <c r="AD218">
        <f t="shared" si="75"/>
        <v>4.677899191957556E-2</v>
      </c>
      <c r="AE218" s="5">
        <f>VLOOKUP(A218,Summary_SFPR!$A$5:$E$361,5,FALSE)</f>
        <v>6125169.0072668921</v>
      </c>
      <c r="AF218" s="5">
        <f t="shared" si="73"/>
        <v>286529.23149697261</v>
      </c>
      <c r="AG218" t="s">
        <v>809</v>
      </c>
    </row>
    <row r="219" spans="1:33">
      <c r="A219" t="s">
        <v>564</v>
      </c>
      <c r="B219" t="s">
        <v>565</v>
      </c>
      <c r="C219" t="s">
        <v>80</v>
      </c>
      <c r="D219" s="12" t="s">
        <v>1070</v>
      </c>
      <c r="E219" s="1">
        <f>VLOOKUP(A219,'Base ADM'!$A$2:$E$366,5,FALSE)</f>
        <v>134.96839299999999</v>
      </c>
      <c r="F219" s="1">
        <f>VLOOKUP(A219,'Base ADM'!$A$2:$F$366,6,FALSE)</f>
        <v>0</v>
      </c>
      <c r="G219" s="1">
        <f>VLOOKUP(A219,'Base ADM'!$A$2:$G$366,7,FALSE)</f>
        <v>0</v>
      </c>
      <c r="H219" s="1">
        <f>VLOOKUP(A219,'Base ADM'!$A$2:$H$366,8,FALSE)</f>
        <v>0</v>
      </c>
      <c r="I219" s="1">
        <f>VLOOKUP(A219,'Base ADM'!$A$2:$I$366,9,FALSE)</f>
        <v>134.96839299999999</v>
      </c>
      <c r="J219" s="1">
        <f>VLOOKUP(A219,'Base ADM'!$A$2:$J$366,10,FALSE)</f>
        <v>0</v>
      </c>
      <c r="K219" s="1">
        <f>VLOOKUP(A219,'Base ADM'!$A$2:$K$366,11,FALSE)</f>
        <v>0</v>
      </c>
      <c r="L219" s="95">
        <f t="shared" si="57"/>
        <v>5</v>
      </c>
      <c r="M219" s="5">
        <f t="shared" si="58"/>
        <v>96058.455199999997</v>
      </c>
      <c r="N219" s="5">
        <f t="shared" si="59"/>
        <v>480292.27599999995</v>
      </c>
      <c r="O219" s="6">
        <f t="shared" si="60"/>
        <v>0.9</v>
      </c>
      <c r="P219" s="5">
        <f t="shared" si="61"/>
        <v>86452.609679999994</v>
      </c>
      <c r="Q219" s="5">
        <f t="shared" si="62"/>
        <v>104.39999999999999</v>
      </c>
      <c r="R219" s="5">
        <f t="shared" si="63"/>
        <v>3079.8</v>
      </c>
      <c r="S219" s="5">
        <f t="shared" si="64"/>
        <v>10345.42</v>
      </c>
      <c r="T219" s="5">
        <f t="shared" si="65"/>
        <v>580170.10568000004</v>
      </c>
      <c r="U219" s="5">
        <f t="shared" si="66"/>
        <v>131752.96365936988</v>
      </c>
      <c r="V219" s="5">
        <f t="shared" si="67"/>
        <v>72805.27931906539</v>
      </c>
      <c r="W219" s="5">
        <f t="shared" si="68"/>
        <v>249397.32550492592</v>
      </c>
      <c r="X219" t="s">
        <v>1124</v>
      </c>
      <c r="Y219" s="5">
        <f t="shared" si="69"/>
        <v>0</v>
      </c>
      <c r="Z219" s="5">
        <f t="shared" si="70"/>
        <v>1034125.6741633612</v>
      </c>
      <c r="AA219" s="5">
        <f t="shared" si="74"/>
        <v>0</v>
      </c>
      <c r="AB219" s="5">
        <f t="shared" si="71"/>
        <v>1034125.6741633612</v>
      </c>
      <c r="AC219" s="5">
        <f t="shared" si="72"/>
        <v>56771.012075558392</v>
      </c>
      <c r="AD219">
        <f t="shared" si="75"/>
        <v>5.4897594648240261E-2</v>
      </c>
      <c r="AE219" s="5">
        <f>VLOOKUP(A219,Summary_SFPR!$A$5:$E$361,5,FALSE)</f>
        <v>1034125.6741633612</v>
      </c>
      <c r="AF219" s="5">
        <f t="shared" si="73"/>
        <v>56771.012075558392</v>
      </c>
      <c r="AG219" t="s">
        <v>809</v>
      </c>
    </row>
    <row r="220" spans="1:33">
      <c r="A220" t="s">
        <v>566</v>
      </c>
      <c r="B220" t="s">
        <v>2806</v>
      </c>
      <c r="C220" t="s">
        <v>93</v>
      </c>
      <c r="D220" s="12" t="s">
        <v>1070</v>
      </c>
      <c r="E220" s="1">
        <f>VLOOKUP(A220,'Base ADM'!$A$2:$E$366,5,FALSE)</f>
        <v>60.725272000000004</v>
      </c>
      <c r="F220" s="1">
        <f>VLOOKUP(A220,'Base ADM'!$A$2:$F$366,6,FALSE)</f>
        <v>12.217646999999999</v>
      </c>
      <c r="G220" s="1">
        <f>VLOOKUP(A220,'Base ADM'!$A$2:$G$366,7,FALSE)</f>
        <v>21.611322000000001</v>
      </c>
      <c r="H220" s="1">
        <f>VLOOKUP(A220,'Base ADM'!$A$2:$H$366,8,FALSE)</f>
        <v>26.896303</v>
      </c>
      <c r="I220" s="1">
        <f>VLOOKUP(A220,'Base ADM'!$A$2:$I$366,9,FALSE)</f>
        <v>0</v>
      </c>
      <c r="J220" s="1">
        <f>VLOOKUP(A220,'Base ADM'!$A$2:$J$366,10,FALSE)</f>
        <v>0</v>
      </c>
      <c r="K220" s="1">
        <f>VLOOKUP(A220,'Base ADM'!$A$2:$K$366,11,FALSE)</f>
        <v>0</v>
      </c>
      <c r="L220" s="95">
        <f t="shared" si="57"/>
        <v>2.63</v>
      </c>
      <c r="M220" s="5">
        <f t="shared" si="58"/>
        <v>96058.455199999997</v>
      </c>
      <c r="N220" s="5">
        <f t="shared" si="59"/>
        <v>252633.737176</v>
      </c>
      <c r="O220" s="6">
        <f t="shared" si="60"/>
        <v>0.4</v>
      </c>
      <c r="P220" s="5">
        <f t="shared" si="61"/>
        <v>38423.382080000003</v>
      </c>
      <c r="Q220" s="5">
        <f t="shared" si="62"/>
        <v>104.39999999999999</v>
      </c>
      <c r="R220" s="5">
        <f t="shared" si="63"/>
        <v>1581.6599999999996</v>
      </c>
      <c r="S220" s="5">
        <f t="shared" si="64"/>
        <v>5312.99</v>
      </c>
      <c r="T220" s="5">
        <f t="shared" si="65"/>
        <v>297951.76925599994</v>
      </c>
      <c r="U220" s="5">
        <f t="shared" si="66"/>
        <v>59278.579059775519</v>
      </c>
      <c r="V220" s="5">
        <f t="shared" si="67"/>
        <v>32756.709118454284</v>
      </c>
      <c r="W220" s="5">
        <f t="shared" si="68"/>
        <v>112209.38540298962</v>
      </c>
      <c r="X220" t="s">
        <v>1124</v>
      </c>
      <c r="Y220" s="5">
        <f t="shared" si="69"/>
        <v>0</v>
      </c>
      <c r="Z220" s="5">
        <f t="shared" si="70"/>
        <v>502196.44283721939</v>
      </c>
      <c r="AA220" s="5">
        <f t="shared" si="74"/>
        <v>0</v>
      </c>
      <c r="AB220" s="5">
        <f t="shared" si="71"/>
        <v>502196.44283721939</v>
      </c>
      <c r="AC220" s="5">
        <f t="shared" si="72"/>
        <v>25542.536836780506</v>
      </c>
      <c r="AD220">
        <f t="shared" si="75"/>
        <v>5.0861644285003019E-2</v>
      </c>
      <c r="AE220" s="5">
        <f>VLOOKUP(A220,Summary_SFPR!$A$5:$E$361,5,FALSE)</f>
        <v>502196.44283721939</v>
      </c>
      <c r="AF220" s="5">
        <f t="shared" si="73"/>
        <v>25542.536836780506</v>
      </c>
      <c r="AG220" t="s">
        <v>809</v>
      </c>
    </row>
    <row r="221" spans="1:33">
      <c r="A221" t="s">
        <v>568</v>
      </c>
      <c r="B221" t="s">
        <v>1955</v>
      </c>
      <c r="C221" t="s">
        <v>93</v>
      </c>
      <c r="D221" s="12" t="s">
        <v>1070</v>
      </c>
      <c r="E221" s="1">
        <f>VLOOKUP(A221,'Base ADM'!$A$2:$E$366,5,FALSE)</f>
        <v>236.72413699999998</v>
      </c>
      <c r="F221" s="1">
        <f>VLOOKUP(A221,'Base ADM'!$A$2:$F$366,6,FALSE)</f>
        <v>40.729885000000003</v>
      </c>
      <c r="G221" s="1">
        <f>VLOOKUP(A221,'Base ADM'!$A$2:$G$366,7,FALSE)</f>
        <v>81.890804000000003</v>
      </c>
      <c r="H221" s="1">
        <f>VLOOKUP(A221,'Base ADM'!$A$2:$H$366,8,FALSE)</f>
        <v>114.103448</v>
      </c>
      <c r="I221" s="1">
        <f>VLOOKUP(A221,'Base ADM'!$A$2:$I$366,9,FALSE)</f>
        <v>0</v>
      </c>
      <c r="J221" s="1">
        <f>VLOOKUP(A221,'Base ADM'!$A$2:$J$366,10,FALSE)</f>
        <v>0</v>
      </c>
      <c r="K221" s="1">
        <f>VLOOKUP(A221,'Base ADM'!$A$2:$K$366,11,FALSE)</f>
        <v>0</v>
      </c>
      <c r="L221" s="95">
        <f t="shared" si="57"/>
        <v>10.16</v>
      </c>
      <c r="M221" s="5">
        <f t="shared" si="58"/>
        <v>96058.455199999997</v>
      </c>
      <c r="N221" s="5">
        <f t="shared" si="59"/>
        <v>975953.90483200003</v>
      </c>
      <c r="O221" s="6">
        <f t="shared" si="60"/>
        <v>1.58</v>
      </c>
      <c r="P221" s="5">
        <f t="shared" si="61"/>
        <v>151772.35921600001</v>
      </c>
      <c r="Q221" s="5">
        <f t="shared" si="62"/>
        <v>104.39999999999999</v>
      </c>
      <c r="R221" s="5">
        <f t="shared" si="63"/>
        <v>6128.28</v>
      </c>
      <c r="S221" s="5">
        <f t="shared" si="64"/>
        <v>20585.64</v>
      </c>
      <c r="T221" s="5">
        <f t="shared" si="65"/>
        <v>1154440.184048</v>
      </c>
      <c r="U221" s="5">
        <f t="shared" si="66"/>
        <v>231084.52228112918</v>
      </c>
      <c r="V221" s="5">
        <f t="shared" si="67"/>
        <v>127694.83678930446</v>
      </c>
      <c r="W221" s="5">
        <f t="shared" si="68"/>
        <v>437423.64666267956</v>
      </c>
      <c r="X221" t="s">
        <v>1124</v>
      </c>
      <c r="Y221" s="5">
        <f t="shared" si="69"/>
        <v>0</v>
      </c>
      <c r="Z221" s="5">
        <f t="shared" si="70"/>
        <v>1950643.1897811131</v>
      </c>
      <c r="AA221" s="5">
        <f t="shared" si="74"/>
        <v>0</v>
      </c>
      <c r="AB221" s="5">
        <f t="shared" si="71"/>
        <v>1950643.1897811131</v>
      </c>
      <c r="AC221" s="5">
        <f t="shared" si="72"/>
        <v>99571.970455357936</v>
      </c>
      <c r="AD221">
        <f t="shared" si="75"/>
        <v>5.1045711987199038E-2</v>
      </c>
      <c r="AE221" s="5">
        <f>VLOOKUP(A221,Summary_SFPR!$A$5:$E$361,5,FALSE)</f>
        <v>1950643.1897811131</v>
      </c>
      <c r="AF221" s="5">
        <f t="shared" si="73"/>
        <v>99571.970455357936</v>
      </c>
      <c r="AG221" t="s">
        <v>809</v>
      </c>
    </row>
    <row r="222" spans="1:33">
      <c r="A222" t="s">
        <v>570</v>
      </c>
      <c r="B222" t="s">
        <v>571</v>
      </c>
      <c r="C222" t="s">
        <v>93</v>
      </c>
      <c r="D222" s="12" t="s">
        <v>1070</v>
      </c>
      <c r="E222" s="1">
        <f>VLOOKUP(A222,'Base ADM'!$A$2:$E$366,5,FALSE)</f>
        <v>185.733003</v>
      </c>
      <c r="F222" s="1">
        <f>VLOOKUP(A222,'Base ADM'!$A$2:$F$366,6,FALSE)</f>
        <v>0</v>
      </c>
      <c r="G222" s="1">
        <f>VLOOKUP(A222,'Base ADM'!$A$2:$G$366,7,FALSE)</f>
        <v>0</v>
      </c>
      <c r="H222" s="1">
        <f>VLOOKUP(A222,'Base ADM'!$A$2:$H$366,8,FALSE)</f>
        <v>0</v>
      </c>
      <c r="I222" s="1">
        <f>VLOOKUP(A222,'Base ADM'!$A$2:$I$366,9,FALSE)</f>
        <v>185.733003</v>
      </c>
      <c r="J222" s="1">
        <f>VLOOKUP(A222,'Base ADM'!$A$2:$J$366,10,FALSE)</f>
        <v>0</v>
      </c>
      <c r="K222" s="1">
        <f>VLOOKUP(A222,'Base ADM'!$A$2:$K$366,11,FALSE)</f>
        <v>1.6948999999999999E-2</v>
      </c>
      <c r="L222" s="95">
        <f t="shared" si="57"/>
        <v>6.88</v>
      </c>
      <c r="M222" s="5">
        <f t="shared" si="58"/>
        <v>96058.455199999997</v>
      </c>
      <c r="N222" s="5">
        <f t="shared" si="59"/>
        <v>660882.17177599994</v>
      </c>
      <c r="O222" s="6">
        <f t="shared" si="60"/>
        <v>1.24</v>
      </c>
      <c r="P222" s="5">
        <f t="shared" si="61"/>
        <v>119112.48444799999</v>
      </c>
      <c r="Q222" s="5">
        <f t="shared" si="62"/>
        <v>104.39999999999999</v>
      </c>
      <c r="R222" s="5">
        <f t="shared" si="63"/>
        <v>4238.6399999999994</v>
      </c>
      <c r="S222" s="5">
        <f t="shared" si="64"/>
        <v>14238.11</v>
      </c>
      <c r="T222" s="5">
        <f t="shared" si="65"/>
        <v>798471.40622399992</v>
      </c>
      <c r="U222" s="5">
        <f t="shared" si="66"/>
        <v>181308.1792757556</v>
      </c>
      <c r="V222" s="5">
        <f t="shared" si="67"/>
        <v>100188.96173849986</v>
      </c>
      <c r="W222" s="5">
        <f t="shared" si="68"/>
        <v>343201.19827016379</v>
      </c>
      <c r="X222" t="s">
        <v>1124</v>
      </c>
      <c r="Y222" s="5">
        <f t="shared" si="69"/>
        <v>0</v>
      </c>
      <c r="Z222" s="5">
        <f t="shared" si="70"/>
        <v>1423169.7455084191</v>
      </c>
      <c r="AA222" s="5">
        <f t="shared" si="74"/>
        <v>25.974171124150935</v>
      </c>
      <c r="AB222" s="5">
        <f t="shared" si="71"/>
        <v>1423195.7196795433</v>
      </c>
      <c r="AC222" s="5">
        <f t="shared" si="72"/>
        <v>78123.850493965074</v>
      </c>
      <c r="AD222">
        <f t="shared" si="75"/>
        <v>5.4893258470139289E-2</v>
      </c>
      <c r="AE222" s="5">
        <f>VLOOKUP(A222,Summary_SFPR!$A$5:$E$361,5,FALSE)</f>
        <v>1423195.7196795433</v>
      </c>
      <c r="AF222" s="5">
        <f t="shared" si="73"/>
        <v>78123.850493965074</v>
      </c>
      <c r="AG222" t="s">
        <v>809</v>
      </c>
    </row>
    <row r="223" spans="1:33">
      <c r="A223" t="s">
        <v>574</v>
      </c>
      <c r="B223" t="s">
        <v>575</v>
      </c>
      <c r="C223" t="s">
        <v>80</v>
      </c>
      <c r="D223" s="12" t="s">
        <v>1070</v>
      </c>
      <c r="E223" s="1">
        <f>VLOOKUP(A223,'Base ADM'!$A$2:$E$366,5,FALSE)</f>
        <v>447.64321900000004</v>
      </c>
      <c r="F223" s="1">
        <f>VLOOKUP(A223,'Base ADM'!$A$2:$F$366,6,FALSE)</f>
        <v>0</v>
      </c>
      <c r="G223" s="1">
        <f>VLOOKUP(A223,'Base ADM'!$A$2:$G$366,7,FALSE)</f>
        <v>0</v>
      </c>
      <c r="H223" s="1">
        <f>VLOOKUP(A223,'Base ADM'!$A$2:$H$366,8,FALSE)</f>
        <v>0</v>
      </c>
      <c r="I223" s="1">
        <f>VLOOKUP(A223,'Base ADM'!$A$2:$I$366,9,FALSE)</f>
        <v>60.763928</v>
      </c>
      <c r="J223" s="1">
        <f>VLOOKUP(A223,'Base ADM'!$A$2:$J$366,10,FALSE)</f>
        <v>386.87929100000002</v>
      </c>
      <c r="K223" s="1">
        <f>VLOOKUP(A223,'Base ADM'!$A$2:$K$366,11,FALSE)</f>
        <v>0</v>
      </c>
      <c r="L223" s="95">
        <f t="shared" si="57"/>
        <v>23.74</v>
      </c>
      <c r="M223" s="5">
        <f t="shared" si="58"/>
        <v>96058.455199999997</v>
      </c>
      <c r="N223" s="5">
        <f t="shared" si="59"/>
        <v>2280427.7264479999</v>
      </c>
      <c r="O223" s="6">
        <f t="shared" si="60"/>
        <v>2.98</v>
      </c>
      <c r="P223" s="5">
        <f t="shared" si="61"/>
        <v>286254.19649599999</v>
      </c>
      <c r="Q223" s="5">
        <f t="shared" si="62"/>
        <v>104.39999999999999</v>
      </c>
      <c r="R223" s="5">
        <f t="shared" si="63"/>
        <v>13947.839999999998</v>
      </c>
      <c r="S223" s="5">
        <f t="shared" si="64"/>
        <v>46852.5</v>
      </c>
      <c r="T223" s="5">
        <f t="shared" si="65"/>
        <v>2627482.2629439998</v>
      </c>
      <c r="U223" s="5">
        <f t="shared" si="66"/>
        <v>436978.75816948019</v>
      </c>
      <c r="V223" s="5">
        <f t="shared" si="67"/>
        <v>241469.79059445841</v>
      </c>
      <c r="W223" s="5">
        <f t="shared" si="68"/>
        <v>827164.19094517827</v>
      </c>
      <c r="X223" t="s">
        <v>1124</v>
      </c>
      <c r="Y223" s="5">
        <f t="shared" si="69"/>
        <v>0</v>
      </c>
      <c r="Z223" s="5">
        <f t="shared" si="70"/>
        <v>4133095.0026531168</v>
      </c>
      <c r="AA223" s="5">
        <f t="shared" si="74"/>
        <v>0</v>
      </c>
      <c r="AB223" s="5">
        <f t="shared" si="71"/>
        <v>4133095.0026531168</v>
      </c>
      <c r="AC223" s="5">
        <f t="shared" si="72"/>
        <v>188289.70269647377</v>
      </c>
      <c r="AD223">
        <f t="shared" si="75"/>
        <v>4.5556587152147922E-2</v>
      </c>
      <c r="AE223" s="5">
        <f>VLOOKUP(A223,Summary_SFPR!$A$5:$E$361,5,FALSE)</f>
        <v>4133095.0026531168</v>
      </c>
      <c r="AF223" s="5">
        <f t="shared" si="73"/>
        <v>188289.70269647377</v>
      </c>
      <c r="AG223" t="s">
        <v>809</v>
      </c>
    </row>
    <row r="224" spans="1:33">
      <c r="A224" t="s">
        <v>576</v>
      </c>
      <c r="B224" t="s">
        <v>577</v>
      </c>
      <c r="C224" t="s">
        <v>98</v>
      </c>
      <c r="D224" s="12" t="s">
        <v>1070</v>
      </c>
      <c r="E224" s="1">
        <f>VLOOKUP(A224,'Base ADM'!$A$2:$E$366,5,FALSE)</f>
        <v>305.51162199999999</v>
      </c>
      <c r="F224" s="1">
        <f>VLOOKUP(A224,'Base ADM'!$A$2:$F$366,6,FALSE)</f>
        <v>64.273252999999997</v>
      </c>
      <c r="G224" s="1">
        <f>VLOOKUP(A224,'Base ADM'!$A$2:$G$366,7,FALSE)</f>
        <v>97.040695999999997</v>
      </c>
      <c r="H224" s="1">
        <f>VLOOKUP(A224,'Base ADM'!$A$2:$H$366,8,FALSE)</f>
        <v>144.19767300000001</v>
      </c>
      <c r="I224" s="1">
        <f>VLOOKUP(A224,'Base ADM'!$A$2:$I$366,9,FALSE)</f>
        <v>0</v>
      </c>
      <c r="J224" s="1">
        <f>VLOOKUP(A224,'Base ADM'!$A$2:$J$366,10,FALSE)</f>
        <v>0</v>
      </c>
      <c r="K224" s="1">
        <f>VLOOKUP(A224,'Base ADM'!$A$2:$K$366,11,FALSE)</f>
        <v>0</v>
      </c>
      <c r="L224" s="95">
        <f t="shared" si="57"/>
        <v>13.2</v>
      </c>
      <c r="M224" s="5">
        <f t="shared" si="58"/>
        <v>96058.455199999997</v>
      </c>
      <c r="N224" s="5">
        <f t="shared" si="59"/>
        <v>1267971.60864</v>
      </c>
      <c r="O224" s="6">
        <f t="shared" si="60"/>
        <v>2.04</v>
      </c>
      <c r="P224" s="5">
        <f t="shared" si="61"/>
        <v>195959.24860799999</v>
      </c>
      <c r="Q224" s="5">
        <f t="shared" si="62"/>
        <v>104.39999999999999</v>
      </c>
      <c r="R224" s="5">
        <f t="shared" si="63"/>
        <v>7955.2799999999988</v>
      </c>
      <c r="S224" s="5">
        <f t="shared" si="64"/>
        <v>26722.76</v>
      </c>
      <c r="T224" s="5">
        <f t="shared" si="65"/>
        <v>1498608.8972479999</v>
      </c>
      <c r="U224" s="5">
        <f t="shared" si="66"/>
        <v>298233.24362231349</v>
      </c>
      <c r="V224" s="5">
        <f t="shared" si="67"/>
        <v>164800.50240303835</v>
      </c>
      <c r="W224" s="5">
        <f t="shared" si="68"/>
        <v>564530.55225657078</v>
      </c>
      <c r="X224" t="s">
        <v>1124</v>
      </c>
      <c r="Y224" s="5">
        <f t="shared" si="69"/>
        <v>0</v>
      </c>
      <c r="Z224" s="5">
        <f t="shared" si="70"/>
        <v>2526173.1955299224</v>
      </c>
      <c r="AA224" s="5">
        <f t="shared" si="74"/>
        <v>0</v>
      </c>
      <c r="AB224" s="5">
        <f t="shared" si="71"/>
        <v>2526173.1955299224</v>
      </c>
      <c r="AC224" s="5">
        <f t="shared" si="72"/>
        <v>128505.67155960307</v>
      </c>
      <c r="AD224">
        <f t="shared" si="75"/>
        <v>5.0869699586312836E-2</v>
      </c>
      <c r="AE224" s="5">
        <f>VLOOKUP(A224,Summary_SFPR!$A$5:$E$361,5,FALSE)</f>
        <v>2526173.1955299224</v>
      </c>
      <c r="AF224" s="5">
        <f t="shared" si="73"/>
        <v>128505.67155960307</v>
      </c>
      <c r="AG224" t="s">
        <v>809</v>
      </c>
    </row>
    <row r="225" spans="1:33">
      <c r="A225" t="s">
        <v>578</v>
      </c>
      <c r="B225" t="s">
        <v>579</v>
      </c>
      <c r="C225" t="s">
        <v>93</v>
      </c>
      <c r="D225" s="12" t="s">
        <v>1070</v>
      </c>
      <c r="E225" s="1">
        <f>VLOOKUP(A225,'Base ADM'!$A$2:$E$366,5,FALSE)</f>
        <v>169.57416900000001</v>
      </c>
      <c r="F225" s="1">
        <f>VLOOKUP(A225,'Base ADM'!$A$2:$F$366,6,FALSE)</f>
        <v>0</v>
      </c>
      <c r="G225" s="1">
        <f>VLOOKUP(A225,'Base ADM'!$A$2:$G$366,7,FALSE)</f>
        <v>0</v>
      </c>
      <c r="H225" s="1">
        <f>VLOOKUP(A225,'Base ADM'!$A$2:$H$366,8,FALSE)</f>
        <v>0</v>
      </c>
      <c r="I225" s="1">
        <f>VLOOKUP(A225,'Base ADM'!$A$2:$I$366,9,FALSE)</f>
        <v>169.57416900000001</v>
      </c>
      <c r="J225" s="1">
        <f>VLOOKUP(A225,'Base ADM'!$A$2:$J$366,10,FALSE)</f>
        <v>0</v>
      </c>
      <c r="K225" s="1">
        <f>VLOOKUP(A225,'Base ADM'!$A$2:$K$366,11,FALSE)</f>
        <v>0</v>
      </c>
      <c r="L225" s="95">
        <f t="shared" si="57"/>
        <v>6.28</v>
      </c>
      <c r="M225" s="5">
        <f t="shared" si="58"/>
        <v>96058.455199999997</v>
      </c>
      <c r="N225" s="5">
        <f t="shared" si="59"/>
        <v>603247.09865599999</v>
      </c>
      <c r="O225" s="6">
        <f t="shared" si="60"/>
        <v>1.1299999999999999</v>
      </c>
      <c r="P225" s="5">
        <f t="shared" si="61"/>
        <v>108546.05437599999</v>
      </c>
      <c r="Q225" s="5">
        <f t="shared" si="62"/>
        <v>104.39999999999999</v>
      </c>
      <c r="R225" s="5">
        <f t="shared" si="63"/>
        <v>3868.0199999999995</v>
      </c>
      <c r="S225" s="5">
        <f t="shared" si="64"/>
        <v>12993.15</v>
      </c>
      <c r="T225" s="5">
        <f t="shared" si="65"/>
        <v>728654.32303199999</v>
      </c>
      <c r="U225" s="5">
        <f t="shared" si="66"/>
        <v>165534.30643443202</v>
      </c>
      <c r="V225" s="5">
        <f t="shared" si="67"/>
        <v>91472.488224286717</v>
      </c>
      <c r="W225" s="5">
        <f t="shared" si="68"/>
        <v>313342.57809026685</v>
      </c>
      <c r="X225" t="s">
        <v>1124</v>
      </c>
      <c r="Y225" s="5">
        <f t="shared" si="69"/>
        <v>0</v>
      </c>
      <c r="Z225" s="5">
        <f t="shared" si="70"/>
        <v>1299003.6957809855</v>
      </c>
      <c r="AA225" s="5">
        <f t="shared" si="74"/>
        <v>0</v>
      </c>
      <c r="AB225" s="5">
        <f t="shared" si="71"/>
        <v>1299003.6957809855</v>
      </c>
      <c r="AC225" s="5">
        <f t="shared" si="72"/>
        <v>71327.049111429966</v>
      </c>
      <c r="AD225">
        <f t="shared" si="75"/>
        <v>5.4909042478548761E-2</v>
      </c>
      <c r="AE225" s="5">
        <f>VLOOKUP(A225,Summary_SFPR!$A$5:$E$361,5,FALSE)</f>
        <v>1299003.6957809855</v>
      </c>
      <c r="AF225" s="5">
        <f t="shared" si="73"/>
        <v>71327.049111429966</v>
      </c>
      <c r="AG225" t="s">
        <v>809</v>
      </c>
    </row>
    <row r="226" spans="1:33">
      <c r="A226" t="s">
        <v>580</v>
      </c>
      <c r="B226" t="s">
        <v>1956</v>
      </c>
      <c r="C226" t="s">
        <v>75</v>
      </c>
      <c r="D226" s="12" t="s">
        <v>1070</v>
      </c>
      <c r="E226" s="1">
        <f>VLOOKUP(A226,'Base ADM'!$A$2:$E$366,5,FALSE)</f>
        <v>264.906972</v>
      </c>
      <c r="F226" s="1">
        <f>VLOOKUP(A226,'Base ADM'!$A$2:$F$366,6,FALSE)</f>
        <v>51.372090999999998</v>
      </c>
      <c r="G226" s="1">
        <f>VLOOKUP(A226,'Base ADM'!$A$2:$G$366,7,FALSE)</f>
        <v>81.139534999999995</v>
      </c>
      <c r="H226" s="1">
        <f>VLOOKUP(A226,'Base ADM'!$A$2:$H$366,8,FALSE)</f>
        <v>132.39534599999999</v>
      </c>
      <c r="I226" s="1">
        <f>VLOOKUP(A226,'Base ADM'!$A$2:$I$366,9,FALSE)</f>
        <v>0</v>
      </c>
      <c r="J226" s="1">
        <f>VLOOKUP(A226,'Base ADM'!$A$2:$J$366,10,FALSE)</f>
        <v>0</v>
      </c>
      <c r="K226" s="1">
        <f>VLOOKUP(A226,'Base ADM'!$A$2:$K$366,11,FALSE)</f>
        <v>0</v>
      </c>
      <c r="L226" s="95">
        <f t="shared" si="57"/>
        <v>11.39</v>
      </c>
      <c r="M226" s="5">
        <f t="shared" si="58"/>
        <v>96058.455199999997</v>
      </c>
      <c r="N226" s="5">
        <f t="shared" si="59"/>
        <v>1094105.804728</v>
      </c>
      <c r="O226" s="6">
        <f t="shared" si="60"/>
        <v>1.77</v>
      </c>
      <c r="P226" s="5">
        <f t="shared" si="61"/>
        <v>170023.465704</v>
      </c>
      <c r="Q226" s="5">
        <f t="shared" si="62"/>
        <v>104.39999999999999</v>
      </c>
      <c r="R226" s="5">
        <f t="shared" si="63"/>
        <v>6869.52</v>
      </c>
      <c r="S226" s="5">
        <f t="shared" si="64"/>
        <v>23075.56</v>
      </c>
      <c r="T226" s="5">
        <f t="shared" si="65"/>
        <v>1294074.3504320001</v>
      </c>
      <c r="U226" s="5">
        <f t="shared" si="66"/>
        <v>258595.94145889932</v>
      </c>
      <c r="V226" s="5">
        <f t="shared" si="67"/>
        <v>142897.35293823818</v>
      </c>
      <c r="W226" s="5">
        <f t="shared" si="68"/>
        <v>489500.45900308155</v>
      </c>
      <c r="X226" t="s">
        <v>1124</v>
      </c>
      <c r="Y226" s="5">
        <f t="shared" si="69"/>
        <v>0</v>
      </c>
      <c r="Z226" s="5">
        <f t="shared" si="70"/>
        <v>2185068.1038322193</v>
      </c>
      <c r="AA226" s="5">
        <f t="shared" si="74"/>
        <v>0</v>
      </c>
      <c r="AB226" s="5">
        <f t="shared" si="71"/>
        <v>2185068.1038322193</v>
      </c>
      <c r="AC226" s="5">
        <f t="shared" si="72"/>
        <v>111426.36118006983</v>
      </c>
      <c r="AD226">
        <f t="shared" si="75"/>
        <v>5.0994456870542333E-2</v>
      </c>
      <c r="AE226" s="5">
        <f>VLOOKUP(A226,Summary_SFPR!$A$5:$E$361,5,FALSE)</f>
        <v>2185068.1038322193</v>
      </c>
      <c r="AF226" s="5">
        <f t="shared" si="73"/>
        <v>111426.36118006983</v>
      </c>
      <c r="AG226" t="s">
        <v>809</v>
      </c>
    </row>
    <row r="227" spans="1:33">
      <c r="A227" t="s">
        <v>582</v>
      </c>
      <c r="B227" t="s">
        <v>1957</v>
      </c>
      <c r="C227" t="s">
        <v>93</v>
      </c>
      <c r="D227" s="12" t="s">
        <v>1070</v>
      </c>
      <c r="E227" s="1">
        <f>VLOOKUP(A227,'Base ADM'!$A$2:$E$366,5,FALSE)</f>
        <v>155.30097000000001</v>
      </c>
      <c r="F227" s="1">
        <f>VLOOKUP(A227,'Base ADM'!$A$2:$F$366,6,FALSE)</f>
        <v>101.237864</v>
      </c>
      <c r="G227" s="1">
        <f>VLOOKUP(A227,'Base ADM'!$A$2:$G$366,7,FALSE)</f>
        <v>54.063105999999998</v>
      </c>
      <c r="H227" s="1">
        <f>VLOOKUP(A227,'Base ADM'!$A$2:$H$366,8,FALSE)</f>
        <v>0</v>
      </c>
      <c r="I227" s="1">
        <f>VLOOKUP(A227,'Base ADM'!$A$2:$I$366,9,FALSE)</f>
        <v>0</v>
      </c>
      <c r="J227" s="1">
        <f>VLOOKUP(A227,'Base ADM'!$A$2:$J$366,10,FALSE)</f>
        <v>0</v>
      </c>
      <c r="K227" s="1">
        <f>VLOOKUP(A227,'Base ADM'!$A$2:$K$366,11,FALSE)</f>
        <v>0</v>
      </c>
      <c r="L227" s="95">
        <f t="shared" si="57"/>
        <v>7.41</v>
      </c>
      <c r="M227" s="5">
        <f t="shared" si="58"/>
        <v>96058.455199999997</v>
      </c>
      <c r="N227" s="5">
        <f t="shared" si="59"/>
        <v>711793.15303199994</v>
      </c>
      <c r="O227" s="6">
        <f t="shared" si="60"/>
        <v>1.04</v>
      </c>
      <c r="P227" s="5">
        <f t="shared" si="61"/>
        <v>99900.793407999998</v>
      </c>
      <c r="Q227" s="5">
        <f t="shared" si="62"/>
        <v>104.39999999999999</v>
      </c>
      <c r="R227" s="5">
        <f t="shared" si="63"/>
        <v>4410.8999999999996</v>
      </c>
      <c r="S227" s="5">
        <f t="shared" si="64"/>
        <v>14816.75</v>
      </c>
      <c r="T227" s="5">
        <f t="shared" si="65"/>
        <v>830921.59643999999</v>
      </c>
      <c r="U227" s="5">
        <f t="shared" si="66"/>
        <v>151601.14603035167</v>
      </c>
      <c r="V227" s="5">
        <f t="shared" si="67"/>
        <v>83773.17272623819</v>
      </c>
      <c r="W227" s="5">
        <f t="shared" si="68"/>
        <v>286968.27238893433</v>
      </c>
      <c r="X227" t="s">
        <v>1124</v>
      </c>
      <c r="Y227" s="5">
        <f t="shared" si="69"/>
        <v>0</v>
      </c>
      <c r="Z227" s="5">
        <f t="shared" si="70"/>
        <v>1353264.1875855243</v>
      </c>
      <c r="AA227" s="5">
        <f t="shared" si="74"/>
        <v>0</v>
      </c>
      <c r="AB227" s="5">
        <f t="shared" si="71"/>
        <v>1353264.1875855243</v>
      </c>
      <c r="AC227" s="5">
        <f t="shared" si="72"/>
        <v>65323.391997531835</v>
      </c>
      <c r="AD227">
        <f t="shared" si="75"/>
        <v>4.8270982559644141E-2</v>
      </c>
      <c r="AE227" s="5">
        <f>VLOOKUP(A227,Summary_SFPR!$A$5:$E$361,5,FALSE)</f>
        <v>1353264.1875855243</v>
      </c>
      <c r="AF227" s="5">
        <f t="shared" si="73"/>
        <v>65323.391997531842</v>
      </c>
      <c r="AG227" t="s">
        <v>809</v>
      </c>
    </row>
    <row r="228" spans="1:33">
      <c r="A228" t="s">
        <v>584</v>
      </c>
      <c r="B228" t="s">
        <v>2807</v>
      </c>
      <c r="C228" t="s">
        <v>72</v>
      </c>
      <c r="D228" s="12" t="s">
        <v>1070</v>
      </c>
      <c r="E228" s="1">
        <f>VLOOKUP(A228,'Base ADM'!$A$2:$E$366,5,FALSE)</f>
        <v>100.173074</v>
      </c>
      <c r="F228" s="1">
        <f>VLOOKUP(A228,'Base ADM'!$A$2:$F$366,6,FALSE)</f>
        <v>0</v>
      </c>
      <c r="G228" s="1">
        <f>VLOOKUP(A228,'Base ADM'!$A$2:$G$366,7,FALSE)</f>
        <v>0</v>
      </c>
      <c r="H228" s="1">
        <f>VLOOKUP(A228,'Base ADM'!$A$2:$H$366,8,FALSE)</f>
        <v>0</v>
      </c>
      <c r="I228" s="1">
        <f>VLOOKUP(A228,'Base ADM'!$A$2:$I$366,9,FALSE)</f>
        <v>1.5941369999999999</v>
      </c>
      <c r="J228" s="1">
        <f>VLOOKUP(A228,'Base ADM'!$A$2:$J$366,10,FALSE)</f>
        <v>98.578936999999996</v>
      </c>
      <c r="K228" s="1">
        <f>VLOOKUP(A228,'Base ADM'!$A$2:$K$366,11,FALSE)</f>
        <v>0</v>
      </c>
      <c r="L228" s="95">
        <f t="shared" si="57"/>
        <v>5.54</v>
      </c>
      <c r="M228" s="5">
        <f t="shared" si="58"/>
        <v>96058.455199999997</v>
      </c>
      <c r="N228" s="5">
        <f t="shared" si="59"/>
        <v>532163.841808</v>
      </c>
      <c r="O228" s="6">
        <f t="shared" si="60"/>
        <v>0.67</v>
      </c>
      <c r="P228" s="5">
        <f t="shared" si="61"/>
        <v>64359.164984000003</v>
      </c>
      <c r="Q228" s="5">
        <f t="shared" si="62"/>
        <v>104.39999999999999</v>
      </c>
      <c r="R228" s="5">
        <f t="shared" si="63"/>
        <v>3241.62</v>
      </c>
      <c r="S228" s="5">
        <f t="shared" si="64"/>
        <v>10889</v>
      </c>
      <c r="T228" s="5">
        <f t="shared" si="65"/>
        <v>610653.62679200002</v>
      </c>
      <c r="U228" s="5">
        <f t="shared" si="66"/>
        <v>97786.593475773028</v>
      </c>
      <c r="V228" s="5">
        <f t="shared" si="67"/>
        <v>54035.826245774508</v>
      </c>
      <c r="W228" s="5">
        <f t="shared" si="68"/>
        <v>185101.83153182414</v>
      </c>
      <c r="X228" t="s">
        <v>1124</v>
      </c>
      <c r="Y228" s="5">
        <f t="shared" si="69"/>
        <v>0</v>
      </c>
      <c r="Z228" s="5">
        <f t="shared" si="70"/>
        <v>947577.87804537173</v>
      </c>
      <c r="AA228" s="5">
        <f t="shared" si="74"/>
        <v>0</v>
      </c>
      <c r="AB228" s="5">
        <f t="shared" si="71"/>
        <v>947577.87804537173</v>
      </c>
      <c r="AC228" s="5">
        <f t="shared" si="72"/>
        <v>42135.248611130788</v>
      </c>
      <c r="AD228">
        <f t="shared" si="75"/>
        <v>4.4466264554472085E-2</v>
      </c>
      <c r="AE228" s="5">
        <f>VLOOKUP(A228,Summary_SFPR!$A$5:$E$361,5,FALSE)</f>
        <v>947577.87804537173</v>
      </c>
      <c r="AF228" s="5">
        <f t="shared" si="73"/>
        <v>42135.248611130788</v>
      </c>
      <c r="AG228" t="s">
        <v>809</v>
      </c>
    </row>
    <row r="229" spans="1:33">
      <c r="A229" t="s">
        <v>586</v>
      </c>
      <c r="B229" t="s">
        <v>587</v>
      </c>
      <c r="C229" t="s">
        <v>98</v>
      </c>
      <c r="D229" s="12" t="s">
        <v>1070</v>
      </c>
      <c r="E229" s="1">
        <f>VLOOKUP(A229,'Base ADM'!$A$2:$E$366,5,FALSE)</f>
        <v>82.175781000000001</v>
      </c>
      <c r="F229" s="1">
        <f>VLOOKUP(A229,'Base ADM'!$A$2:$F$366,6,FALSE)</f>
        <v>0</v>
      </c>
      <c r="G229" s="1">
        <f>VLOOKUP(A229,'Base ADM'!$A$2:$G$366,7,FALSE)</f>
        <v>0</v>
      </c>
      <c r="H229" s="1">
        <f>VLOOKUP(A229,'Base ADM'!$A$2:$H$366,8,FALSE)</f>
        <v>0</v>
      </c>
      <c r="I229" s="1">
        <f>VLOOKUP(A229,'Base ADM'!$A$2:$I$366,9,FALSE)</f>
        <v>12.413482</v>
      </c>
      <c r="J229" s="1">
        <f>VLOOKUP(A229,'Base ADM'!$A$2:$J$366,10,FALSE)</f>
        <v>69.762298999999999</v>
      </c>
      <c r="K229" s="1">
        <f>VLOOKUP(A229,'Base ADM'!$A$2:$K$366,11,FALSE)</f>
        <v>0</v>
      </c>
      <c r="L229" s="95">
        <f t="shared" si="57"/>
        <v>4.34</v>
      </c>
      <c r="M229" s="5">
        <f t="shared" si="58"/>
        <v>96058.455199999997</v>
      </c>
      <c r="N229" s="5">
        <f t="shared" si="59"/>
        <v>416893.69556799997</v>
      </c>
      <c r="O229" s="6">
        <f t="shared" si="60"/>
        <v>0.55000000000000004</v>
      </c>
      <c r="P229" s="5">
        <f t="shared" si="61"/>
        <v>52832.15036</v>
      </c>
      <c r="Q229" s="5">
        <f t="shared" si="62"/>
        <v>104.39999999999999</v>
      </c>
      <c r="R229" s="5">
        <f t="shared" si="63"/>
        <v>2552.5799999999995</v>
      </c>
      <c r="S229" s="5">
        <f t="shared" si="64"/>
        <v>8574.43</v>
      </c>
      <c r="T229" s="5">
        <f t="shared" si="65"/>
        <v>480852.85592799995</v>
      </c>
      <c r="U229" s="5">
        <f t="shared" si="66"/>
        <v>80218.060296334254</v>
      </c>
      <c r="V229" s="5">
        <f t="shared" si="67"/>
        <v>44327.642613091994</v>
      </c>
      <c r="W229" s="5">
        <f t="shared" si="68"/>
        <v>151846.06964001199</v>
      </c>
      <c r="X229" t="s">
        <v>1124</v>
      </c>
      <c r="Y229" s="5">
        <f t="shared" si="69"/>
        <v>0</v>
      </c>
      <c r="Z229" s="5">
        <f t="shared" si="70"/>
        <v>757244.62847743812</v>
      </c>
      <c r="AA229" s="5">
        <f t="shared" si="74"/>
        <v>0</v>
      </c>
      <c r="AB229" s="5">
        <f t="shared" si="71"/>
        <v>757244.62847743812</v>
      </c>
      <c r="AC229" s="5">
        <f t="shared" si="72"/>
        <v>34565.146341109968</v>
      </c>
      <c r="AD229">
        <f t="shared" si="75"/>
        <v>4.5645944574884266E-2</v>
      </c>
      <c r="AE229" s="5">
        <f>VLOOKUP(A229,Summary_SFPR!$A$5:$E$361,5,FALSE)</f>
        <v>757244.62847743812</v>
      </c>
      <c r="AF229" s="5">
        <f t="shared" si="73"/>
        <v>34565.146341109968</v>
      </c>
      <c r="AG229" t="s">
        <v>809</v>
      </c>
    </row>
    <row r="230" spans="1:33">
      <c r="A230" t="s">
        <v>588</v>
      </c>
      <c r="B230" t="s">
        <v>1959</v>
      </c>
      <c r="C230" t="s">
        <v>590</v>
      </c>
      <c r="D230" s="12" t="s">
        <v>1070</v>
      </c>
      <c r="E230" s="1">
        <f>VLOOKUP(A230,'Base ADM'!$A$2:$E$366,5,FALSE)</f>
        <v>377.38117199999999</v>
      </c>
      <c r="F230" s="1">
        <f>VLOOKUP(A230,'Base ADM'!$A$2:$F$366,6,FALSE)</f>
        <v>0</v>
      </c>
      <c r="G230" s="1">
        <f>VLOOKUP(A230,'Base ADM'!$A$2:$G$366,7,FALSE)</f>
        <v>0</v>
      </c>
      <c r="H230" s="1">
        <f>VLOOKUP(A230,'Base ADM'!$A$2:$H$366,8,FALSE)</f>
        <v>0</v>
      </c>
      <c r="I230" s="1">
        <f>VLOOKUP(A230,'Base ADM'!$A$2:$I$366,9,FALSE)</f>
        <v>140.90404699999999</v>
      </c>
      <c r="J230" s="1">
        <f>VLOOKUP(A230,'Base ADM'!$A$2:$J$366,10,FALSE)</f>
        <v>236.477125</v>
      </c>
      <c r="K230" s="1">
        <f>VLOOKUP(A230,'Base ADM'!$A$2:$K$366,11,FALSE)</f>
        <v>5.0422159999999998</v>
      </c>
      <c r="L230" s="95">
        <f t="shared" si="57"/>
        <v>18.36</v>
      </c>
      <c r="M230" s="5">
        <f t="shared" si="58"/>
        <v>96058.455199999997</v>
      </c>
      <c r="N230" s="5">
        <f t="shared" si="59"/>
        <v>1763633.2374719998</v>
      </c>
      <c r="O230" s="6">
        <f t="shared" si="60"/>
        <v>2.52</v>
      </c>
      <c r="P230" s="5">
        <f t="shared" si="61"/>
        <v>242067.30710400001</v>
      </c>
      <c r="Q230" s="5">
        <f t="shared" si="62"/>
        <v>104.39999999999999</v>
      </c>
      <c r="R230" s="5">
        <f t="shared" si="63"/>
        <v>10899.359999999999</v>
      </c>
      <c r="S230" s="5">
        <f t="shared" si="64"/>
        <v>36612.28</v>
      </c>
      <c r="T230" s="5">
        <f t="shared" si="65"/>
        <v>2053212.1845760001</v>
      </c>
      <c r="U230" s="5">
        <f t="shared" si="66"/>
        <v>368390.60416349786</v>
      </c>
      <c r="V230" s="5">
        <f t="shared" si="67"/>
        <v>203568.70987725447</v>
      </c>
      <c r="W230" s="5">
        <f t="shared" si="68"/>
        <v>697332.55987358792</v>
      </c>
      <c r="X230" t="s">
        <v>1124</v>
      </c>
      <c r="Y230" s="5">
        <f t="shared" si="69"/>
        <v>0</v>
      </c>
      <c r="Z230" s="5">
        <f t="shared" si="70"/>
        <v>3322504.0584903401</v>
      </c>
      <c r="AA230" s="5">
        <f t="shared" si="74"/>
        <v>8878.4414097823246</v>
      </c>
      <c r="AB230" s="5">
        <f t="shared" si="71"/>
        <v>3331382.4999001226</v>
      </c>
      <c r="AC230" s="5">
        <f t="shared" si="72"/>
        <v>158735.76469640844</v>
      </c>
      <c r="AD230">
        <f t="shared" si="75"/>
        <v>4.7648615762725374E-2</v>
      </c>
      <c r="AE230" s="5">
        <f>VLOOKUP(A230,Summary_SFPR!$A$5:$E$361,5,FALSE)</f>
        <v>3331382.4999001226</v>
      </c>
      <c r="AF230" s="5">
        <f t="shared" si="73"/>
        <v>158735.76469640844</v>
      </c>
      <c r="AG230" t="s">
        <v>809</v>
      </c>
    </row>
    <row r="231" spans="1:33">
      <c r="A231" t="s">
        <v>591</v>
      </c>
      <c r="B231" t="s">
        <v>1960</v>
      </c>
      <c r="C231" t="s">
        <v>555</v>
      </c>
      <c r="D231" s="12" t="s">
        <v>1070</v>
      </c>
      <c r="E231" s="1">
        <f>VLOOKUP(A231,'Base ADM'!$A$2:$E$366,5,FALSE)</f>
        <v>947.52654000000007</v>
      </c>
      <c r="F231" s="1">
        <f>VLOOKUP(A231,'Base ADM'!$A$2:$F$366,6,FALSE)</f>
        <v>0</v>
      </c>
      <c r="G231" s="1">
        <f>VLOOKUP(A231,'Base ADM'!$A$2:$G$366,7,FALSE)</f>
        <v>0</v>
      </c>
      <c r="H231" s="1">
        <f>VLOOKUP(A231,'Base ADM'!$A$2:$H$366,8,FALSE)</f>
        <v>0</v>
      </c>
      <c r="I231" s="1">
        <f>VLOOKUP(A231,'Base ADM'!$A$2:$I$366,9,FALSE)</f>
        <v>243.47094899999999</v>
      </c>
      <c r="J231" s="1">
        <f>VLOOKUP(A231,'Base ADM'!$A$2:$J$366,10,FALSE)</f>
        <v>704.05559100000005</v>
      </c>
      <c r="K231" s="1">
        <f>VLOOKUP(A231,'Base ADM'!$A$2:$K$366,11,FALSE)</f>
        <v>5.3121140000000002</v>
      </c>
      <c r="L231" s="95">
        <f t="shared" si="57"/>
        <v>48.13</v>
      </c>
      <c r="M231" s="5">
        <f t="shared" si="58"/>
        <v>96058.455199999997</v>
      </c>
      <c r="N231" s="5">
        <f t="shared" si="59"/>
        <v>4623293.4487760002</v>
      </c>
      <c r="O231" s="6">
        <f t="shared" si="60"/>
        <v>6.32</v>
      </c>
      <c r="P231" s="5">
        <f t="shared" si="61"/>
        <v>607089.43686400005</v>
      </c>
      <c r="Q231" s="5">
        <f t="shared" si="62"/>
        <v>104.39999999999999</v>
      </c>
      <c r="R231" s="5">
        <f t="shared" si="63"/>
        <v>28422.9</v>
      </c>
      <c r="S231" s="5">
        <f t="shared" si="64"/>
        <v>95475.99</v>
      </c>
      <c r="T231" s="5">
        <f t="shared" si="65"/>
        <v>5354281.7756400006</v>
      </c>
      <c r="U231" s="5">
        <f t="shared" si="66"/>
        <v>924953.07246422127</v>
      </c>
      <c r="V231" s="5">
        <f t="shared" si="67"/>
        <v>511119.18037675385</v>
      </c>
      <c r="W231" s="5">
        <f t="shared" si="68"/>
        <v>1750858.6986060969</v>
      </c>
      <c r="X231" t="s">
        <v>1124</v>
      </c>
      <c r="Y231" s="5">
        <f t="shared" si="69"/>
        <v>0</v>
      </c>
      <c r="Z231" s="5">
        <f t="shared" si="70"/>
        <v>8541212.727087073</v>
      </c>
      <c r="AA231" s="5">
        <f t="shared" si="74"/>
        <v>9576.9128967168381</v>
      </c>
      <c r="AB231" s="5">
        <f t="shared" si="71"/>
        <v>8550789.63998379</v>
      </c>
      <c r="AC231" s="5">
        <f t="shared" si="72"/>
        <v>398552.8718879543</v>
      </c>
      <c r="AD231">
        <f t="shared" si="75"/>
        <v>4.6610066282569647E-2</v>
      </c>
      <c r="AE231" s="5">
        <f>VLOOKUP(A231,Summary_SFPR!$A$5:$E$361,5,FALSE)</f>
        <v>8550789.63998379</v>
      </c>
      <c r="AF231" s="5">
        <f t="shared" si="73"/>
        <v>398552.8718879543</v>
      </c>
      <c r="AG231" t="s">
        <v>809</v>
      </c>
    </row>
    <row r="232" spans="1:33">
      <c r="A232" t="s">
        <v>593</v>
      </c>
      <c r="B232" t="s">
        <v>594</v>
      </c>
      <c r="C232" t="s">
        <v>108</v>
      </c>
      <c r="D232" s="12" t="s">
        <v>1070</v>
      </c>
      <c r="E232" s="1">
        <f>VLOOKUP(A232,'Base ADM'!$A$2:$E$366,5,FALSE)</f>
        <v>141.22852999999998</v>
      </c>
      <c r="F232" s="1">
        <f>VLOOKUP(A232,'Base ADM'!$A$2:$F$366,6,FALSE)</f>
        <v>23.746269000000002</v>
      </c>
      <c r="G232" s="1">
        <f>VLOOKUP(A232,'Base ADM'!$A$2:$G$366,7,FALSE)</f>
        <v>74.259473999999997</v>
      </c>
      <c r="H232" s="1">
        <f>VLOOKUP(A232,'Base ADM'!$A$2:$H$366,8,FALSE)</f>
        <v>43.222786999999997</v>
      </c>
      <c r="I232" s="1">
        <f>VLOOKUP(A232,'Base ADM'!$A$2:$I$366,9,FALSE)</f>
        <v>0</v>
      </c>
      <c r="J232" s="1">
        <f>VLOOKUP(A232,'Base ADM'!$A$2:$J$366,10,FALSE)</f>
        <v>0</v>
      </c>
      <c r="K232" s="1">
        <f>VLOOKUP(A232,'Base ADM'!$A$2:$K$366,11,FALSE)</f>
        <v>0</v>
      </c>
      <c r="L232" s="95">
        <f t="shared" si="57"/>
        <v>6.14</v>
      </c>
      <c r="M232" s="5">
        <f t="shared" si="58"/>
        <v>96058.455199999997</v>
      </c>
      <c r="N232" s="5">
        <f t="shared" si="59"/>
        <v>589798.91492799995</v>
      </c>
      <c r="O232" s="6">
        <f t="shared" si="60"/>
        <v>0.94</v>
      </c>
      <c r="P232" s="5">
        <f t="shared" si="61"/>
        <v>90294.947887999995</v>
      </c>
      <c r="Q232" s="5">
        <f t="shared" si="62"/>
        <v>104.39999999999999</v>
      </c>
      <c r="R232" s="5">
        <f t="shared" si="63"/>
        <v>3695.7599999999998</v>
      </c>
      <c r="S232" s="5">
        <f t="shared" si="64"/>
        <v>12414.51</v>
      </c>
      <c r="T232" s="5">
        <f t="shared" si="65"/>
        <v>696204.13281599991</v>
      </c>
      <c r="U232" s="5">
        <f t="shared" si="66"/>
        <v>137863.96182961317</v>
      </c>
      <c r="V232" s="5">
        <f t="shared" si="67"/>
        <v>76182.151583230341</v>
      </c>
      <c r="W232" s="5">
        <f t="shared" si="68"/>
        <v>260964.93322693848</v>
      </c>
      <c r="X232" t="s">
        <v>1124</v>
      </c>
      <c r="Y232" s="5">
        <f t="shared" si="69"/>
        <v>0</v>
      </c>
      <c r="Z232" s="5">
        <f t="shared" si="70"/>
        <v>1171215.1794557818</v>
      </c>
      <c r="AA232" s="5">
        <f t="shared" si="74"/>
        <v>0</v>
      </c>
      <c r="AB232" s="5">
        <f t="shared" si="71"/>
        <v>1171215.1794557818</v>
      </c>
      <c r="AC232" s="5">
        <f t="shared" si="72"/>
        <v>59404.179036519752</v>
      </c>
      <c r="AD232">
        <f t="shared" si="75"/>
        <v>5.0720123917897451E-2</v>
      </c>
      <c r="AE232" s="5">
        <f>VLOOKUP(A232,Summary_SFPR!$A$5:$E$361,5,FALSE)</f>
        <v>1171215.1794557818</v>
      </c>
      <c r="AF232" s="5">
        <f t="shared" si="73"/>
        <v>59404.179036519752</v>
      </c>
      <c r="AG232" t="s">
        <v>809</v>
      </c>
    </row>
    <row r="233" spans="1:33">
      <c r="A233" t="s">
        <v>596</v>
      </c>
      <c r="B233" t="s">
        <v>1961</v>
      </c>
      <c r="C233" t="s">
        <v>68</v>
      </c>
      <c r="D233" s="12" t="s">
        <v>1070</v>
      </c>
      <c r="E233" s="1">
        <f>VLOOKUP(A233,'Base ADM'!$A$2:$E$366,5,FALSE)</f>
        <v>381.22930200000002</v>
      </c>
      <c r="F233" s="1">
        <f>VLOOKUP(A233,'Base ADM'!$A$2:$F$366,6,FALSE)</f>
        <v>40.264045000000003</v>
      </c>
      <c r="G233" s="1">
        <f>VLOOKUP(A233,'Base ADM'!$A$2:$G$366,7,FALSE)</f>
        <v>131.73096699999999</v>
      </c>
      <c r="H233" s="1">
        <f>VLOOKUP(A233,'Base ADM'!$A$2:$H$366,8,FALSE)</f>
        <v>179.02109200000001</v>
      </c>
      <c r="I233" s="1">
        <f>VLOOKUP(A233,'Base ADM'!$A$2:$I$366,9,FALSE)</f>
        <v>30.213197999999998</v>
      </c>
      <c r="J233" s="1">
        <f>VLOOKUP(A233,'Base ADM'!$A$2:$J$366,10,FALSE)</f>
        <v>0</v>
      </c>
      <c r="K233" s="1">
        <f>VLOOKUP(A233,'Base ADM'!$A$2:$K$366,11,FALSE)</f>
        <v>0</v>
      </c>
      <c r="L233" s="95">
        <f t="shared" si="57"/>
        <v>16.02</v>
      </c>
      <c r="M233" s="5">
        <f t="shared" si="58"/>
        <v>96058.455199999997</v>
      </c>
      <c r="N233" s="5">
        <f t="shared" si="59"/>
        <v>1538856.4523039998</v>
      </c>
      <c r="O233" s="6">
        <f t="shared" si="60"/>
        <v>2.54</v>
      </c>
      <c r="P233" s="5">
        <f t="shared" si="61"/>
        <v>243988.47620800001</v>
      </c>
      <c r="Q233" s="5">
        <f t="shared" si="62"/>
        <v>104.39999999999999</v>
      </c>
      <c r="R233" s="5">
        <f t="shared" si="63"/>
        <v>9688.32</v>
      </c>
      <c r="S233" s="5">
        <f t="shared" si="64"/>
        <v>32544.25</v>
      </c>
      <c r="T233" s="5">
        <f t="shared" si="65"/>
        <v>1825077.4985119998</v>
      </c>
      <c r="U233" s="5">
        <f t="shared" si="66"/>
        <v>372147.05795817653</v>
      </c>
      <c r="V233" s="5">
        <f t="shared" si="67"/>
        <v>205644.48608884556</v>
      </c>
      <c r="W233" s="5">
        <f t="shared" si="68"/>
        <v>704443.21229274559</v>
      </c>
      <c r="X233" t="s">
        <v>1124</v>
      </c>
      <c r="Y233" s="5">
        <f t="shared" si="69"/>
        <v>0</v>
      </c>
      <c r="Z233" s="5">
        <f t="shared" si="70"/>
        <v>3107312.2548517673</v>
      </c>
      <c r="AA233" s="5">
        <f t="shared" si="74"/>
        <v>0</v>
      </c>
      <c r="AB233" s="5">
        <f t="shared" si="71"/>
        <v>3107312.2548517673</v>
      </c>
      <c r="AC233" s="5">
        <f t="shared" si="72"/>
        <v>160354.38243232769</v>
      </c>
      <c r="AD233">
        <f t="shared" si="75"/>
        <v>5.1605493519986556E-2</v>
      </c>
      <c r="AE233" s="5">
        <f>VLOOKUP(A233,Summary_SFPR!$A$5:$E$361,5,FALSE)</f>
        <v>3107312.2548517673</v>
      </c>
      <c r="AF233" s="5">
        <f t="shared" si="73"/>
        <v>160354.38243232769</v>
      </c>
      <c r="AG233" t="s">
        <v>809</v>
      </c>
    </row>
    <row r="234" spans="1:33">
      <c r="A234" t="s">
        <v>598</v>
      </c>
      <c r="B234" t="s">
        <v>599</v>
      </c>
      <c r="C234" t="s">
        <v>111</v>
      </c>
      <c r="D234" s="12" t="s">
        <v>1070</v>
      </c>
      <c r="E234" s="1">
        <f>VLOOKUP(A234,'Base ADM'!$A$2:$E$366,5,FALSE)</f>
        <v>156.09356700000001</v>
      </c>
      <c r="F234" s="1">
        <f>VLOOKUP(A234,'Base ADM'!$A$2:$F$366,6,FALSE)</f>
        <v>40.385964999999999</v>
      </c>
      <c r="G234" s="1">
        <f>VLOOKUP(A234,'Base ADM'!$A$2:$G$366,7,FALSE)</f>
        <v>82.871346000000003</v>
      </c>
      <c r="H234" s="1">
        <f>VLOOKUP(A234,'Base ADM'!$A$2:$H$366,8,FALSE)</f>
        <v>32.836255999999999</v>
      </c>
      <c r="I234" s="1">
        <f>VLOOKUP(A234,'Base ADM'!$A$2:$I$366,9,FALSE)</f>
        <v>0</v>
      </c>
      <c r="J234" s="1">
        <f>VLOOKUP(A234,'Base ADM'!$A$2:$J$366,10,FALSE)</f>
        <v>0</v>
      </c>
      <c r="K234" s="1">
        <f>VLOOKUP(A234,'Base ADM'!$A$2:$K$366,11,FALSE)</f>
        <v>0</v>
      </c>
      <c r="L234" s="95">
        <f t="shared" si="57"/>
        <v>6.94</v>
      </c>
      <c r="M234" s="5">
        <f t="shared" si="58"/>
        <v>96058.455199999997</v>
      </c>
      <c r="N234" s="5">
        <f t="shared" si="59"/>
        <v>666645.67908799998</v>
      </c>
      <c r="O234" s="6">
        <f t="shared" si="60"/>
        <v>1.04</v>
      </c>
      <c r="P234" s="5">
        <f t="shared" si="61"/>
        <v>99900.793407999998</v>
      </c>
      <c r="Q234" s="5">
        <f t="shared" si="62"/>
        <v>104.39999999999999</v>
      </c>
      <c r="R234" s="5">
        <f t="shared" si="63"/>
        <v>4165.5599999999995</v>
      </c>
      <c r="S234" s="5">
        <f t="shared" si="64"/>
        <v>13992.62</v>
      </c>
      <c r="T234" s="5">
        <f t="shared" si="65"/>
        <v>784704.65249600005</v>
      </c>
      <c r="U234" s="5">
        <f t="shared" si="66"/>
        <v>152374.86053799588</v>
      </c>
      <c r="V234" s="5">
        <f t="shared" si="67"/>
        <v>84200.719092389656</v>
      </c>
      <c r="W234" s="5">
        <f t="shared" si="68"/>
        <v>288432.84915101546</v>
      </c>
      <c r="X234" t="s">
        <v>1124</v>
      </c>
      <c r="Y234" s="5">
        <f t="shared" si="69"/>
        <v>0</v>
      </c>
      <c r="Z234" s="5">
        <f t="shared" si="70"/>
        <v>1309713.081277401</v>
      </c>
      <c r="AA234" s="5">
        <f t="shared" si="74"/>
        <v>0</v>
      </c>
      <c r="AB234" s="5">
        <f t="shared" si="71"/>
        <v>1309713.081277401</v>
      </c>
      <c r="AC234" s="5">
        <f t="shared" si="72"/>
        <v>65656.77770997824</v>
      </c>
      <c r="AD234">
        <f t="shared" si="75"/>
        <v>5.0130657354312512E-2</v>
      </c>
      <c r="AE234" s="5">
        <f>VLOOKUP(A234,Summary_SFPR!$A$5:$E$361,5,FALSE)</f>
        <v>1309713.081277401</v>
      </c>
      <c r="AF234" s="5">
        <f t="shared" si="73"/>
        <v>65656.77770997824</v>
      </c>
      <c r="AG234" t="s">
        <v>809</v>
      </c>
    </row>
    <row r="235" spans="1:33">
      <c r="A235" t="s">
        <v>600</v>
      </c>
      <c r="B235" t="s">
        <v>1962</v>
      </c>
      <c r="C235" t="s">
        <v>68</v>
      </c>
      <c r="D235" s="12" t="s">
        <v>1070</v>
      </c>
      <c r="E235" s="1">
        <f>VLOOKUP(A235,'Base ADM'!$A$2:$E$366,5,FALSE)</f>
        <v>422.21660800000001</v>
      </c>
      <c r="F235" s="1">
        <f>VLOOKUP(A235,'Base ADM'!$A$2:$F$366,6,FALSE)</f>
        <v>64.176267999999993</v>
      </c>
      <c r="G235" s="1">
        <f>VLOOKUP(A235,'Base ADM'!$A$2:$G$366,7,FALSE)</f>
        <v>153.86363900000001</v>
      </c>
      <c r="H235" s="1">
        <f>VLOOKUP(A235,'Base ADM'!$A$2:$H$366,8,FALSE)</f>
        <v>204.17670100000001</v>
      </c>
      <c r="I235" s="1">
        <f>VLOOKUP(A235,'Base ADM'!$A$2:$I$366,9,FALSE)</f>
        <v>0</v>
      </c>
      <c r="J235" s="1">
        <f>VLOOKUP(A235,'Base ADM'!$A$2:$J$366,10,FALSE)</f>
        <v>0</v>
      </c>
      <c r="K235" s="1">
        <f>VLOOKUP(A235,'Base ADM'!$A$2:$K$366,11,FALSE)</f>
        <v>0</v>
      </c>
      <c r="L235" s="95">
        <f t="shared" si="57"/>
        <v>18.07</v>
      </c>
      <c r="M235" s="5">
        <f t="shared" si="58"/>
        <v>96058.455199999997</v>
      </c>
      <c r="N235" s="5">
        <f t="shared" si="59"/>
        <v>1735776.285464</v>
      </c>
      <c r="O235" s="6">
        <f t="shared" si="60"/>
        <v>2.81</v>
      </c>
      <c r="P235" s="5">
        <f t="shared" si="61"/>
        <v>269924.259112</v>
      </c>
      <c r="Q235" s="5">
        <f t="shared" si="62"/>
        <v>104.39999999999999</v>
      </c>
      <c r="R235" s="5">
        <f t="shared" si="63"/>
        <v>10899.359999999999</v>
      </c>
      <c r="S235" s="5">
        <f t="shared" si="64"/>
        <v>36612.28</v>
      </c>
      <c r="T235" s="5">
        <f t="shared" si="65"/>
        <v>2053212.1845760001</v>
      </c>
      <c r="U235" s="5">
        <f t="shared" si="66"/>
        <v>412157.89988850517</v>
      </c>
      <c r="V235" s="5">
        <f t="shared" si="67"/>
        <v>227754.04963581616</v>
      </c>
      <c r="W235" s="5">
        <f t="shared" si="68"/>
        <v>780180.38503993838</v>
      </c>
      <c r="X235" t="s">
        <v>1124</v>
      </c>
      <c r="Y235" s="5">
        <f t="shared" si="69"/>
        <v>0</v>
      </c>
      <c r="Z235" s="5">
        <f t="shared" si="70"/>
        <v>3473304.5191402603</v>
      </c>
      <c r="AA235" s="5">
        <f t="shared" si="74"/>
        <v>0</v>
      </c>
      <c r="AB235" s="5">
        <f t="shared" si="71"/>
        <v>3473304.5191402603</v>
      </c>
      <c r="AC235" s="5">
        <f t="shared" si="72"/>
        <v>177594.64729841828</v>
      </c>
      <c r="AD235">
        <f t="shared" si="75"/>
        <v>5.11313207119478E-2</v>
      </c>
      <c r="AE235" s="5">
        <f>VLOOKUP(A235,Summary_SFPR!$A$5:$E$361,5,FALSE)</f>
        <v>3473304.5191402603</v>
      </c>
      <c r="AF235" s="5">
        <f t="shared" si="73"/>
        <v>177594.64729841828</v>
      </c>
      <c r="AG235" t="s">
        <v>809</v>
      </c>
    </row>
    <row r="236" spans="1:33">
      <c r="A236" t="s">
        <v>602</v>
      </c>
      <c r="B236" t="s">
        <v>603</v>
      </c>
      <c r="C236" t="s">
        <v>75</v>
      </c>
      <c r="D236" s="12" t="s">
        <v>1070</v>
      </c>
      <c r="E236" s="1">
        <f>VLOOKUP(A236,'Base ADM'!$A$2:$E$366,5,FALSE)</f>
        <v>949.51230599999997</v>
      </c>
      <c r="F236" s="1">
        <f>VLOOKUP(A236,'Base ADM'!$A$2:$F$366,6,FALSE)</f>
        <v>93.230030999999997</v>
      </c>
      <c r="G236" s="1">
        <f>VLOOKUP(A236,'Base ADM'!$A$2:$G$366,7,FALSE)</f>
        <v>295.74062900000001</v>
      </c>
      <c r="H236" s="1">
        <f>VLOOKUP(A236,'Base ADM'!$A$2:$H$366,8,FALSE)</f>
        <v>488.39651800000001</v>
      </c>
      <c r="I236" s="1">
        <f>VLOOKUP(A236,'Base ADM'!$A$2:$I$366,9,FALSE)</f>
        <v>72.145128</v>
      </c>
      <c r="J236" s="1">
        <f>VLOOKUP(A236,'Base ADM'!$A$2:$J$366,10,FALSE)</f>
        <v>0</v>
      </c>
      <c r="K236" s="1">
        <f>VLOOKUP(A236,'Base ADM'!$A$2:$K$366,11,FALSE)</f>
        <v>0</v>
      </c>
      <c r="L236" s="95">
        <f t="shared" si="57"/>
        <v>39.729999999999997</v>
      </c>
      <c r="M236" s="5">
        <f t="shared" si="58"/>
        <v>96058.455199999997</v>
      </c>
      <c r="N236" s="5">
        <f t="shared" si="59"/>
        <v>3816402.4250959996</v>
      </c>
      <c r="O236" s="6">
        <f t="shared" si="60"/>
        <v>6.33</v>
      </c>
      <c r="P236" s="5">
        <f t="shared" si="61"/>
        <v>608050.02141599997</v>
      </c>
      <c r="Q236" s="5">
        <f t="shared" si="62"/>
        <v>104.39999999999999</v>
      </c>
      <c r="R236" s="5">
        <f t="shared" si="63"/>
        <v>24043.319999999992</v>
      </c>
      <c r="S236" s="5">
        <f t="shared" si="64"/>
        <v>80764.44</v>
      </c>
      <c r="T236" s="5">
        <f t="shared" si="65"/>
        <v>4529260.2065120004</v>
      </c>
      <c r="U236" s="5">
        <f t="shared" si="66"/>
        <v>926891.53042329324</v>
      </c>
      <c r="V236" s="5">
        <f t="shared" si="67"/>
        <v>512190.35152341105</v>
      </c>
      <c r="W236" s="5">
        <f t="shared" si="68"/>
        <v>1754528.037171005</v>
      </c>
      <c r="X236" t="s">
        <v>1124</v>
      </c>
      <c r="Y236" s="5">
        <f t="shared" si="69"/>
        <v>0</v>
      </c>
      <c r="Z236" s="5">
        <f t="shared" si="70"/>
        <v>7722870.12562971</v>
      </c>
      <c r="AA236" s="5">
        <f t="shared" si="74"/>
        <v>0</v>
      </c>
      <c r="AB236" s="5">
        <f t="shared" si="71"/>
        <v>7722870.12562971</v>
      </c>
      <c r="AC236" s="5">
        <f t="shared" si="72"/>
        <v>399388.13370784739</v>
      </c>
      <c r="AD236">
        <f t="shared" si="75"/>
        <v>5.1714987719708928E-2</v>
      </c>
      <c r="AE236" s="5">
        <f>VLOOKUP(A236,Summary_SFPR!$A$5:$E$361,5,FALSE)</f>
        <v>7722870.12562971</v>
      </c>
      <c r="AF236" s="5">
        <f t="shared" si="73"/>
        <v>399388.13370784739</v>
      </c>
      <c r="AG236" t="s">
        <v>809</v>
      </c>
    </row>
    <row r="237" spans="1:33">
      <c r="A237" t="s">
        <v>1964</v>
      </c>
      <c r="B237" t="s">
        <v>1965</v>
      </c>
      <c r="C237" t="s">
        <v>324</v>
      </c>
      <c r="D237" s="12" t="s">
        <v>807</v>
      </c>
      <c r="E237" s="1">
        <f>VLOOKUP(A237,'Base ADM'!$A$2:$E$366,5,FALSE)</f>
        <v>203.827135</v>
      </c>
      <c r="F237" s="1">
        <f>VLOOKUP(A237,'Base ADM'!$A$2:$F$366,6,FALSE)</f>
        <v>0</v>
      </c>
      <c r="G237" s="1">
        <f>VLOOKUP(A237,'Base ADM'!$A$2:$G$366,7,FALSE)</f>
        <v>0</v>
      </c>
      <c r="H237" s="1">
        <f>VLOOKUP(A237,'Base ADM'!$A$2:$H$366,8,FALSE)</f>
        <v>128.25826900000001</v>
      </c>
      <c r="I237" s="1">
        <f>VLOOKUP(A237,'Base ADM'!$A$2:$I$366,9,FALSE)</f>
        <v>60.538164999999999</v>
      </c>
      <c r="J237" s="1">
        <f>VLOOKUP(A237,'Base ADM'!$A$2:$J$366,10,FALSE)</f>
        <v>15.030701000000001</v>
      </c>
      <c r="K237" s="1">
        <f>VLOOKUP(A237,'Base ADM'!$A$2:$K$366,11,FALSE)</f>
        <v>10</v>
      </c>
      <c r="L237" s="95">
        <f t="shared" si="57"/>
        <v>8.2100000000000009</v>
      </c>
      <c r="M237" s="5">
        <f t="shared" si="58"/>
        <v>96058.455199999997</v>
      </c>
      <c r="N237" s="5">
        <f t="shared" si="59"/>
        <v>788639.91719200008</v>
      </c>
      <c r="O237" s="6">
        <f t="shared" si="60"/>
        <v>1.36</v>
      </c>
      <c r="P237" s="5">
        <f t="shared" si="61"/>
        <v>130639.49907200001</v>
      </c>
      <c r="Q237" s="5">
        <f t="shared" si="62"/>
        <v>104.39999999999999</v>
      </c>
      <c r="R237" s="5">
        <f t="shared" si="63"/>
        <v>4995.54</v>
      </c>
      <c r="S237" s="5">
        <f t="shared" si="64"/>
        <v>16780.63</v>
      </c>
      <c r="T237" s="5">
        <f t="shared" si="65"/>
        <v>941055.58626400016</v>
      </c>
      <c r="U237" s="5">
        <f t="shared" si="66"/>
        <v>198971.24440422491</v>
      </c>
      <c r="V237" s="5">
        <f t="shared" si="67"/>
        <v>109949.38271569886</v>
      </c>
      <c r="W237" s="5">
        <f t="shared" si="68"/>
        <v>376635.90122415905</v>
      </c>
      <c r="X237" t="s">
        <v>1124</v>
      </c>
      <c r="Y237" s="5">
        <f t="shared" si="69"/>
        <v>0</v>
      </c>
      <c r="Z237" s="5">
        <f t="shared" si="70"/>
        <v>1626612.1146080829</v>
      </c>
      <c r="AA237" s="5">
        <f t="shared" si="74"/>
        <v>0</v>
      </c>
      <c r="AB237" s="5">
        <f t="shared" si="71"/>
        <v>1626612.1146080829</v>
      </c>
      <c r="AC237" s="5">
        <f t="shared" si="72"/>
        <v>85734.685619406242</v>
      </c>
      <c r="AD237">
        <f t="shared" si="75"/>
        <v>5.2707516960835629E-2</v>
      </c>
      <c r="AE237" s="5">
        <f>VLOOKUP(A237,Summary_SFPR!$A$5:$E$361,5,FALSE)</f>
        <v>1626612.1146080829</v>
      </c>
      <c r="AF237" s="5">
        <f t="shared" si="73"/>
        <v>85734.685619406242</v>
      </c>
      <c r="AG237" t="s">
        <v>810</v>
      </c>
    </row>
    <row r="238" spans="1:33">
      <c r="A238" t="s">
        <v>606</v>
      </c>
      <c r="B238" t="s">
        <v>607</v>
      </c>
      <c r="C238" t="s">
        <v>75</v>
      </c>
      <c r="D238" s="12" t="s">
        <v>1070</v>
      </c>
      <c r="E238" s="1">
        <f>VLOOKUP(A238,'Base ADM'!$A$2:$E$366,5,FALSE)</f>
        <v>1056.0263649999999</v>
      </c>
      <c r="F238" s="1">
        <f>VLOOKUP(A238,'Base ADM'!$A$2:$F$366,6,FALSE)</f>
        <v>97.221652000000006</v>
      </c>
      <c r="G238" s="1">
        <f>VLOOKUP(A238,'Base ADM'!$A$2:$G$366,7,FALSE)</f>
        <v>344.18609800000002</v>
      </c>
      <c r="H238" s="1">
        <f>VLOOKUP(A238,'Base ADM'!$A$2:$H$366,8,FALSE)</f>
        <v>471.24939000000001</v>
      </c>
      <c r="I238" s="1">
        <f>VLOOKUP(A238,'Base ADM'!$A$2:$I$366,9,FALSE)</f>
        <v>143.369225</v>
      </c>
      <c r="J238" s="1">
        <f>VLOOKUP(A238,'Base ADM'!$A$2:$J$366,10,FALSE)</f>
        <v>0</v>
      </c>
      <c r="K238" s="1">
        <f>VLOOKUP(A238,'Base ADM'!$A$2:$K$366,11,FALSE)</f>
        <v>0</v>
      </c>
      <c r="L238" s="95">
        <f t="shared" si="57"/>
        <v>43.99</v>
      </c>
      <c r="M238" s="5">
        <f t="shared" si="58"/>
        <v>96058.455199999997</v>
      </c>
      <c r="N238" s="5">
        <f t="shared" si="59"/>
        <v>4225611.4442480002</v>
      </c>
      <c r="O238" s="6">
        <f t="shared" si="60"/>
        <v>7.04</v>
      </c>
      <c r="P238" s="5">
        <f t="shared" si="61"/>
        <v>676251.52460799995</v>
      </c>
      <c r="Q238" s="5">
        <f t="shared" si="62"/>
        <v>104.39999999999999</v>
      </c>
      <c r="R238" s="5">
        <f t="shared" si="63"/>
        <v>26637.659999999996</v>
      </c>
      <c r="S238" s="5">
        <f t="shared" si="64"/>
        <v>89479.15</v>
      </c>
      <c r="T238" s="5">
        <f t="shared" si="65"/>
        <v>5017979.7788560009</v>
      </c>
      <c r="U238" s="5">
        <f t="shared" si="66"/>
        <v>1030868.0439810932</v>
      </c>
      <c r="V238" s="5">
        <f t="shared" si="67"/>
        <v>569646.66143815091</v>
      </c>
      <c r="W238" s="5">
        <f t="shared" si="68"/>
        <v>1951346.8689939037</v>
      </c>
      <c r="X238" t="s">
        <v>1124</v>
      </c>
      <c r="Y238" s="5">
        <f t="shared" si="69"/>
        <v>0</v>
      </c>
      <c r="Z238" s="5">
        <f t="shared" si="70"/>
        <v>8569841.3532691486</v>
      </c>
      <c r="AA238" s="5">
        <f t="shared" si="74"/>
        <v>0</v>
      </c>
      <c r="AB238" s="5">
        <f t="shared" si="71"/>
        <v>8569841.3532691486</v>
      </c>
      <c r="AC238" s="5">
        <f t="shared" si="72"/>
        <v>444190.55592906877</v>
      </c>
      <c r="AD238">
        <f t="shared" si="75"/>
        <v>5.183182950751157E-2</v>
      </c>
      <c r="AE238" s="5">
        <f>VLOOKUP(A238,Summary_SFPR!$A$5:$E$361,5,FALSE)</f>
        <v>8569841.3532691486</v>
      </c>
      <c r="AF238" s="5">
        <f t="shared" si="73"/>
        <v>444190.55592906877</v>
      </c>
      <c r="AG238" t="s">
        <v>809</v>
      </c>
    </row>
    <row r="239" spans="1:33">
      <c r="A239" t="s">
        <v>608</v>
      </c>
      <c r="B239" t="s">
        <v>609</v>
      </c>
      <c r="C239" t="s">
        <v>93</v>
      </c>
      <c r="D239" s="12" t="s">
        <v>1070</v>
      </c>
      <c r="E239" s="1">
        <f>VLOOKUP(A239,'Base ADM'!$A$2:$E$366,5,FALSE)</f>
        <v>134.41718299999999</v>
      </c>
      <c r="F239" s="1">
        <f>VLOOKUP(A239,'Base ADM'!$A$2:$F$366,6,FALSE)</f>
        <v>0</v>
      </c>
      <c r="G239" s="1">
        <f>VLOOKUP(A239,'Base ADM'!$A$2:$G$366,7,FALSE)</f>
        <v>0</v>
      </c>
      <c r="H239" s="1">
        <f>VLOOKUP(A239,'Base ADM'!$A$2:$H$366,8,FALSE)</f>
        <v>0</v>
      </c>
      <c r="I239" s="1">
        <f>VLOOKUP(A239,'Base ADM'!$A$2:$I$366,9,FALSE)</f>
        <v>134.41718299999999</v>
      </c>
      <c r="J239" s="1">
        <f>VLOOKUP(A239,'Base ADM'!$A$2:$J$366,10,FALSE)</f>
        <v>0</v>
      </c>
      <c r="K239" s="1">
        <f>VLOOKUP(A239,'Base ADM'!$A$2:$K$366,11,FALSE)</f>
        <v>0</v>
      </c>
      <c r="L239" s="95">
        <f t="shared" si="57"/>
        <v>4.9800000000000004</v>
      </c>
      <c r="M239" s="5">
        <f t="shared" si="58"/>
        <v>96058.455199999997</v>
      </c>
      <c r="N239" s="5">
        <f t="shared" si="59"/>
        <v>478371.10689600004</v>
      </c>
      <c r="O239" s="6">
        <f t="shared" si="60"/>
        <v>0.9</v>
      </c>
      <c r="P239" s="5">
        <f t="shared" si="61"/>
        <v>86452.609679999994</v>
      </c>
      <c r="Q239" s="5">
        <f t="shared" si="62"/>
        <v>104.39999999999999</v>
      </c>
      <c r="R239" s="5">
        <f t="shared" si="63"/>
        <v>3069.3600000000006</v>
      </c>
      <c r="S239" s="5">
        <f t="shared" si="64"/>
        <v>10310.35</v>
      </c>
      <c r="T239" s="5">
        <f t="shared" si="65"/>
        <v>578203.42657599994</v>
      </c>
      <c r="U239" s="5">
        <f t="shared" si="66"/>
        <v>131214.8854509505</v>
      </c>
      <c r="V239" s="5">
        <f t="shared" si="67"/>
        <v>72507.943052985225</v>
      </c>
      <c r="W239" s="5">
        <f t="shared" si="68"/>
        <v>248378.78852203712</v>
      </c>
      <c r="X239" t="s">
        <v>1124</v>
      </c>
      <c r="Y239" s="5">
        <f t="shared" si="69"/>
        <v>0</v>
      </c>
      <c r="Z239" s="5">
        <f t="shared" si="70"/>
        <v>1030305.0436019727</v>
      </c>
      <c r="AA239" s="5">
        <f t="shared" si="74"/>
        <v>0</v>
      </c>
      <c r="AB239" s="5">
        <f t="shared" si="71"/>
        <v>1030305.0436019727</v>
      </c>
      <c r="AC239" s="5">
        <f t="shared" si="72"/>
        <v>56539.159647959517</v>
      </c>
      <c r="AD239">
        <f t="shared" si="75"/>
        <v>5.4876135955131473E-2</v>
      </c>
      <c r="AE239" s="5">
        <f>VLOOKUP(A239,Summary_SFPR!$A$5:$E$361,5,FALSE)</f>
        <v>1030305.0436019727</v>
      </c>
      <c r="AF239" s="5">
        <f t="shared" si="73"/>
        <v>56539.159647959517</v>
      </c>
      <c r="AG239" t="s">
        <v>809</v>
      </c>
    </row>
    <row r="240" spans="1:33">
      <c r="A240" t="s">
        <v>610</v>
      </c>
      <c r="B240" t="s">
        <v>611</v>
      </c>
      <c r="C240" t="s">
        <v>80</v>
      </c>
      <c r="D240" s="12" t="s">
        <v>1070</v>
      </c>
      <c r="E240" s="1">
        <f>VLOOKUP(A240,'Base ADM'!$A$2:$E$366,5,FALSE)</f>
        <v>95.815594000000004</v>
      </c>
      <c r="F240" s="1">
        <f>VLOOKUP(A240,'Base ADM'!$A$2:$F$366,6,FALSE)</f>
        <v>50.359972999999997</v>
      </c>
      <c r="G240" s="1">
        <f>VLOOKUP(A240,'Base ADM'!$A$2:$G$366,7,FALSE)</f>
        <v>45.455621000000001</v>
      </c>
      <c r="H240" s="1">
        <f>VLOOKUP(A240,'Base ADM'!$A$2:$H$366,8,FALSE)</f>
        <v>0</v>
      </c>
      <c r="I240" s="1">
        <f>VLOOKUP(A240,'Base ADM'!$A$2:$I$366,9,FALSE)</f>
        <v>0</v>
      </c>
      <c r="J240" s="1">
        <f>VLOOKUP(A240,'Base ADM'!$A$2:$J$366,10,FALSE)</f>
        <v>0</v>
      </c>
      <c r="K240" s="1">
        <f>VLOOKUP(A240,'Base ADM'!$A$2:$K$366,11,FALSE)</f>
        <v>0</v>
      </c>
      <c r="L240" s="95">
        <f t="shared" si="57"/>
        <v>4.49</v>
      </c>
      <c r="M240" s="5">
        <f t="shared" si="58"/>
        <v>96058.455199999997</v>
      </c>
      <c r="N240" s="5">
        <f t="shared" si="59"/>
        <v>431302.46384799998</v>
      </c>
      <c r="O240" s="6">
        <f t="shared" si="60"/>
        <v>0.64</v>
      </c>
      <c r="P240" s="5">
        <f t="shared" si="61"/>
        <v>61477.411328000002</v>
      </c>
      <c r="Q240" s="5">
        <f t="shared" si="62"/>
        <v>104.39999999999999</v>
      </c>
      <c r="R240" s="5">
        <f t="shared" si="63"/>
        <v>2677.8599999999997</v>
      </c>
      <c r="S240" s="5">
        <f t="shared" si="64"/>
        <v>8995.26</v>
      </c>
      <c r="T240" s="5">
        <f t="shared" si="65"/>
        <v>504452.995176</v>
      </c>
      <c r="U240" s="5">
        <f t="shared" si="66"/>
        <v>93532.924217916268</v>
      </c>
      <c r="V240" s="5">
        <f t="shared" si="67"/>
        <v>51685.29408431326</v>
      </c>
      <c r="W240" s="5">
        <f t="shared" si="68"/>
        <v>177049.99188414303</v>
      </c>
      <c r="X240" t="s">
        <v>1124</v>
      </c>
      <c r="Y240" s="5">
        <f t="shared" si="69"/>
        <v>0</v>
      </c>
      <c r="Z240" s="5">
        <f t="shared" si="70"/>
        <v>826721.20536237257</v>
      </c>
      <c r="AA240" s="5">
        <f t="shared" si="74"/>
        <v>0</v>
      </c>
      <c r="AB240" s="5">
        <f t="shared" si="71"/>
        <v>826721.20536237257</v>
      </c>
      <c r="AC240" s="5">
        <f t="shared" si="72"/>
        <v>40302.385788951346</v>
      </c>
      <c r="AD240">
        <f t="shared" si="75"/>
        <v>4.8749669813157634E-2</v>
      </c>
      <c r="AE240" s="5">
        <f>VLOOKUP(A240,Summary_SFPR!$A$5:$E$361,5,FALSE)</f>
        <v>826721.20536237257</v>
      </c>
      <c r="AF240" s="5">
        <f t="shared" si="73"/>
        <v>40302.385788951346</v>
      </c>
      <c r="AG240" t="s">
        <v>809</v>
      </c>
    </row>
    <row r="241" spans="1:33">
      <c r="A241" t="s">
        <v>612</v>
      </c>
      <c r="B241" t="s">
        <v>613</v>
      </c>
      <c r="C241" t="s">
        <v>80</v>
      </c>
      <c r="D241" s="12" t="s">
        <v>1070</v>
      </c>
      <c r="E241" s="1">
        <f>VLOOKUP(A241,'Base ADM'!$A$2:$E$366,5,FALSE)</f>
        <v>57.029068000000002</v>
      </c>
      <c r="F241" s="1">
        <f>VLOOKUP(A241,'Base ADM'!$A$2:$F$366,6,FALSE)</f>
        <v>47.627906000000003</v>
      </c>
      <c r="G241" s="1">
        <f>VLOOKUP(A241,'Base ADM'!$A$2:$G$366,7,FALSE)</f>
        <v>9.4011619999999994</v>
      </c>
      <c r="H241" s="1">
        <f>VLOOKUP(A241,'Base ADM'!$A$2:$H$366,8,FALSE)</f>
        <v>0</v>
      </c>
      <c r="I241" s="1">
        <f>VLOOKUP(A241,'Base ADM'!$A$2:$I$366,9,FALSE)</f>
        <v>0</v>
      </c>
      <c r="J241" s="1">
        <f>VLOOKUP(A241,'Base ADM'!$A$2:$J$366,10,FALSE)</f>
        <v>0</v>
      </c>
      <c r="K241" s="1">
        <f>VLOOKUP(A241,'Base ADM'!$A$2:$K$366,11,FALSE)</f>
        <v>0</v>
      </c>
      <c r="L241" s="95">
        <f t="shared" si="57"/>
        <v>2.79</v>
      </c>
      <c r="M241" s="5">
        <f t="shared" si="58"/>
        <v>96058.455199999997</v>
      </c>
      <c r="N241" s="5">
        <f t="shared" si="59"/>
        <v>268003.09000799997</v>
      </c>
      <c r="O241" s="6">
        <f t="shared" si="60"/>
        <v>0.38</v>
      </c>
      <c r="P241" s="5">
        <f t="shared" si="61"/>
        <v>36502.212976000003</v>
      </c>
      <c r="Q241" s="5">
        <f t="shared" si="62"/>
        <v>104.39999999999999</v>
      </c>
      <c r="R241" s="5">
        <f t="shared" si="63"/>
        <v>1654.7399999999998</v>
      </c>
      <c r="S241" s="5">
        <f t="shared" si="64"/>
        <v>5558.47</v>
      </c>
      <c r="T241" s="5">
        <f t="shared" si="65"/>
        <v>311718.51298399991</v>
      </c>
      <c r="U241" s="5">
        <f t="shared" si="66"/>
        <v>55670.431844970801</v>
      </c>
      <c r="V241" s="5">
        <f t="shared" si="67"/>
        <v>30762.885537549333</v>
      </c>
      <c r="W241" s="5">
        <f t="shared" si="68"/>
        <v>105379.46491841653</v>
      </c>
      <c r="X241" t="s">
        <v>1124</v>
      </c>
      <c r="Y241" s="5">
        <f t="shared" si="69"/>
        <v>0</v>
      </c>
      <c r="Z241" s="5">
        <f t="shared" si="70"/>
        <v>503531.29528493655</v>
      </c>
      <c r="AA241" s="5">
        <f t="shared" si="74"/>
        <v>0</v>
      </c>
      <c r="AB241" s="5">
        <f t="shared" si="71"/>
        <v>503531.29528493655</v>
      </c>
      <c r="AC241" s="5">
        <f t="shared" si="72"/>
        <v>23987.822897808681</v>
      </c>
      <c r="AD241">
        <f t="shared" si="75"/>
        <v>4.76391897036599E-2</v>
      </c>
      <c r="AE241" s="5">
        <f>VLOOKUP(A241,Summary_SFPR!$A$5:$E$361,5,FALSE)</f>
        <v>503531.29528493655</v>
      </c>
      <c r="AF241" s="5">
        <f t="shared" si="73"/>
        <v>23987.822897808681</v>
      </c>
      <c r="AG241" t="s">
        <v>809</v>
      </c>
    </row>
    <row r="242" spans="1:33">
      <c r="A242" t="s">
        <v>614</v>
      </c>
      <c r="B242" t="s">
        <v>615</v>
      </c>
      <c r="C242" t="s">
        <v>80</v>
      </c>
      <c r="D242" s="12" t="s">
        <v>1823</v>
      </c>
      <c r="E242" s="1">
        <f>VLOOKUP(A242,'Base ADM'!$A$2:$E$366,5,FALSE)</f>
        <v>1422.409163</v>
      </c>
      <c r="F242" s="1">
        <f>VLOOKUP(A242,'Base ADM'!$A$2:$F$366,6,FALSE)</f>
        <v>0</v>
      </c>
      <c r="G242" s="1">
        <f>VLOOKUP(A242,'Base ADM'!$A$2:$G$366,7,FALSE)</f>
        <v>0</v>
      </c>
      <c r="H242" s="1">
        <f>VLOOKUP(A242,'Base ADM'!$A$2:$H$366,8,FALSE)</f>
        <v>0</v>
      </c>
      <c r="I242" s="1">
        <f>VLOOKUP(A242,'Base ADM'!$A$2:$I$366,9,FALSE)</f>
        <v>1258.208568</v>
      </c>
      <c r="J242" s="1">
        <f>VLOOKUP(A242,'Base ADM'!$A$2:$J$366,10,FALSE)</f>
        <v>164.20059499999999</v>
      </c>
      <c r="K242" s="1">
        <f>VLOOKUP(A242,'Base ADM'!$A$2:$K$366,11,FALSE)</f>
        <v>7.790279</v>
      </c>
      <c r="L242" s="95">
        <f t="shared" si="57"/>
        <v>55.72</v>
      </c>
      <c r="M242" s="5">
        <f t="shared" si="58"/>
        <v>96058.455199999997</v>
      </c>
      <c r="N242" s="5">
        <f t="shared" si="59"/>
        <v>5352377.1237439997</v>
      </c>
      <c r="O242" s="6">
        <f t="shared" si="60"/>
        <v>9.48</v>
      </c>
      <c r="P242" s="5">
        <f t="shared" si="61"/>
        <v>910634.15529599995</v>
      </c>
      <c r="Q242" s="5">
        <f t="shared" si="62"/>
        <v>104.39999999999999</v>
      </c>
      <c r="R242" s="5">
        <f t="shared" si="63"/>
        <v>34034.400000000001</v>
      </c>
      <c r="S242" s="5">
        <f t="shared" si="64"/>
        <v>114325.7</v>
      </c>
      <c r="T242" s="5">
        <f t="shared" si="65"/>
        <v>6411371.37904</v>
      </c>
      <c r="U242" s="5">
        <f t="shared" si="66"/>
        <v>1388522.2947086119</v>
      </c>
      <c r="V242" s="5">
        <f t="shared" si="67"/>
        <v>767282.57717503549</v>
      </c>
      <c r="W242" s="5">
        <f t="shared" si="68"/>
        <v>2628356.4110146905</v>
      </c>
      <c r="X242" t="s">
        <v>1124</v>
      </c>
      <c r="Y242" s="5">
        <f t="shared" si="69"/>
        <v>0</v>
      </c>
      <c r="Z242" s="5">
        <f t="shared" si="70"/>
        <v>11195532.661938339</v>
      </c>
      <c r="AA242" s="5">
        <f t="shared" si="74"/>
        <v>12263.183514111312</v>
      </c>
      <c r="AB242" s="5">
        <f t="shared" si="71"/>
        <v>11207795.84545245</v>
      </c>
      <c r="AC242" s="5">
        <f t="shared" si="72"/>
        <v>598300.13512169407</v>
      </c>
      <c r="AD242">
        <f t="shared" si="75"/>
        <v>5.3382497626815142E-2</v>
      </c>
      <c r="AE242" s="5">
        <f>VLOOKUP(A242,Summary_SFPR!$A$5:$E$361,5,FALSE)</f>
        <v>11207795.84545245</v>
      </c>
      <c r="AF242" s="5">
        <f t="shared" si="73"/>
        <v>598300.13512169407</v>
      </c>
      <c r="AG242" t="s">
        <v>809</v>
      </c>
    </row>
    <row r="243" spans="1:33">
      <c r="A243" t="s">
        <v>616</v>
      </c>
      <c r="B243" t="s">
        <v>617</v>
      </c>
      <c r="C243" t="s">
        <v>93</v>
      </c>
      <c r="D243" s="12" t="s">
        <v>1070</v>
      </c>
      <c r="E243" s="1">
        <f>VLOOKUP(A243,'Base ADM'!$A$2:$E$366,5,FALSE)</f>
        <v>211.05802299999999</v>
      </c>
      <c r="F243" s="1">
        <f>VLOOKUP(A243,'Base ADM'!$A$2:$F$366,6,FALSE)</f>
        <v>15.549709</v>
      </c>
      <c r="G243" s="1">
        <f>VLOOKUP(A243,'Base ADM'!$A$2:$G$366,7,FALSE)</f>
        <v>66.941384999999997</v>
      </c>
      <c r="H243" s="1">
        <f>VLOOKUP(A243,'Base ADM'!$A$2:$H$366,8,FALSE)</f>
        <v>128.56692899999999</v>
      </c>
      <c r="I243" s="1">
        <f>VLOOKUP(A243,'Base ADM'!$A$2:$I$366,9,FALSE)</f>
        <v>0</v>
      </c>
      <c r="J243" s="1">
        <f>VLOOKUP(A243,'Base ADM'!$A$2:$J$366,10,FALSE)</f>
        <v>0</v>
      </c>
      <c r="K243" s="1">
        <f>VLOOKUP(A243,'Base ADM'!$A$2:$K$366,11,FALSE)</f>
        <v>0</v>
      </c>
      <c r="L243" s="95">
        <f t="shared" si="57"/>
        <v>8.83</v>
      </c>
      <c r="M243" s="5">
        <f t="shared" si="58"/>
        <v>96058.455199999997</v>
      </c>
      <c r="N243" s="5">
        <f t="shared" si="59"/>
        <v>848196.15941600001</v>
      </c>
      <c r="O243" s="6">
        <f t="shared" si="60"/>
        <v>1.41</v>
      </c>
      <c r="P243" s="5">
        <f t="shared" si="61"/>
        <v>135442.42183199999</v>
      </c>
      <c r="Q243" s="5">
        <f t="shared" si="62"/>
        <v>104.39999999999999</v>
      </c>
      <c r="R243" s="5">
        <f t="shared" si="63"/>
        <v>5345.2800000000007</v>
      </c>
      <c r="S243" s="5">
        <f t="shared" si="64"/>
        <v>17955.45</v>
      </c>
      <c r="T243" s="5">
        <f t="shared" si="65"/>
        <v>1006939.311248</v>
      </c>
      <c r="U243" s="5">
        <f t="shared" si="66"/>
        <v>206029.86681731814</v>
      </c>
      <c r="V243" s="5">
        <f t="shared" si="67"/>
        <v>113849.9020066478</v>
      </c>
      <c r="W243" s="5">
        <f t="shared" si="68"/>
        <v>389997.28227153997</v>
      </c>
      <c r="X243" t="s">
        <v>1124</v>
      </c>
      <c r="Y243" s="5">
        <f t="shared" si="69"/>
        <v>0</v>
      </c>
      <c r="Z243" s="5">
        <f t="shared" si="70"/>
        <v>1716816.362343506</v>
      </c>
      <c r="AA243" s="5">
        <f t="shared" si="74"/>
        <v>0</v>
      </c>
      <c r="AB243" s="5">
        <f t="shared" si="71"/>
        <v>1716816.362343506</v>
      </c>
      <c r="AC243" s="5">
        <f t="shared" si="72"/>
        <v>88776.174229002499</v>
      </c>
      <c r="AD243">
        <f t="shared" si="75"/>
        <v>5.1709767087622788E-2</v>
      </c>
      <c r="AE243" s="5">
        <f>VLOOKUP(A243,Summary_SFPR!$A$5:$E$361,5,FALSE)</f>
        <v>1716816.362343506</v>
      </c>
      <c r="AF243" s="5">
        <f t="shared" si="73"/>
        <v>88776.174229002499</v>
      </c>
      <c r="AG243" t="s">
        <v>809</v>
      </c>
    </row>
    <row r="244" spans="1:33">
      <c r="A244" t="s">
        <v>618</v>
      </c>
      <c r="B244" t="s">
        <v>619</v>
      </c>
      <c r="C244" t="s">
        <v>125</v>
      </c>
      <c r="D244" s="12" t="s">
        <v>1070</v>
      </c>
      <c r="E244" s="1">
        <f>VLOOKUP(A244,'Base ADM'!$A$2:$E$366,5,FALSE)</f>
        <v>190.02325500000001</v>
      </c>
      <c r="F244" s="1">
        <f>VLOOKUP(A244,'Base ADM'!$A$2:$F$366,6,FALSE)</f>
        <v>39.994185999999999</v>
      </c>
      <c r="G244" s="1">
        <f>VLOOKUP(A244,'Base ADM'!$A$2:$G$366,7,FALSE)</f>
        <v>98.883720999999994</v>
      </c>
      <c r="H244" s="1">
        <f>VLOOKUP(A244,'Base ADM'!$A$2:$H$366,8,FALSE)</f>
        <v>51.145347999999998</v>
      </c>
      <c r="I244" s="1">
        <f>VLOOKUP(A244,'Base ADM'!$A$2:$I$366,9,FALSE)</f>
        <v>0</v>
      </c>
      <c r="J244" s="1">
        <f>VLOOKUP(A244,'Base ADM'!$A$2:$J$366,10,FALSE)</f>
        <v>0</v>
      </c>
      <c r="K244" s="1">
        <f>VLOOKUP(A244,'Base ADM'!$A$2:$K$366,11,FALSE)</f>
        <v>0</v>
      </c>
      <c r="L244" s="95">
        <f t="shared" si="57"/>
        <v>8.34</v>
      </c>
      <c r="M244" s="5">
        <f t="shared" si="58"/>
        <v>96058.455199999997</v>
      </c>
      <c r="N244" s="5">
        <f t="shared" si="59"/>
        <v>801127.51636799995</v>
      </c>
      <c r="O244" s="6">
        <f t="shared" si="60"/>
        <v>1.27</v>
      </c>
      <c r="P244" s="5">
        <f t="shared" si="61"/>
        <v>121994.238104</v>
      </c>
      <c r="Q244" s="5">
        <f t="shared" si="62"/>
        <v>104.39999999999999</v>
      </c>
      <c r="R244" s="5">
        <f t="shared" si="63"/>
        <v>5016.4199999999992</v>
      </c>
      <c r="S244" s="5">
        <f t="shared" si="64"/>
        <v>16850.77</v>
      </c>
      <c r="T244" s="5">
        <f t="shared" si="65"/>
        <v>944988.944472</v>
      </c>
      <c r="U244" s="5">
        <f t="shared" si="66"/>
        <v>185496.22214476674</v>
      </c>
      <c r="V244" s="5">
        <f t="shared" si="67"/>
        <v>102503.22945901113</v>
      </c>
      <c r="W244" s="5">
        <f t="shared" si="68"/>
        <v>351128.81266016513</v>
      </c>
      <c r="X244" t="s">
        <v>1124</v>
      </c>
      <c r="Y244" s="5">
        <f t="shared" si="69"/>
        <v>0</v>
      </c>
      <c r="Z244" s="5">
        <f t="shared" si="70"/>
        <v>1584117.2087359431</v>
      </c>
      <c r="AA244" s="5">
        <f t="shared" si="74"/>
        <v>0</v>
      </c>
      <c r="AB244" s="5">
        <f t="shared" si="71"/>
        <v>1584117.2087359431</v>
      </c>
      <c r="AC244" s="5">
        <f t="shared" si="72"/>
        <v>79928.435572630042</v>
      </c>
      <c r="AD244">
        <f t="shared" si="75"/>
        <v>5.0456137419534426E-2</v>
      </c>
      <c r="AE244" s="5">
        <f>VLOOKUP(A244,Summary_SFPR!$A$5:$E$361,5,FALSE)</f>
        <v>1584117.2087359431</v>
      </c>
      <c r="AF244" s="5">
        <f t="shared" si="73"/>
        <v>79928.435572630042</v>
      </c>
      <c r="AG244" t="s">
        <v>809</v>
      </c>
    </row>
    <row r="245" spans="1:33">
      <c r="A245" t="s">
        <v>620</v>
      </c>
      <c r="B245" t="s">
        <v>621</v>
      </c>
      <c r="C245" t="s">
        <v>125</v>
      </c>
      <c r="D245" s="12" t="s">
        <v>1070</v>
      </c>
      <c r="E245" s="1">
        <f>VLOOKUP(A245,'Base ADM'!$A$2:$E$366,5,FALSE)</f>
        <v>106.69035</v>
      </c>
      <c r="F245" s="1">
        <f>VLOOKUP(A245,'Base ADM'!$A$2:$F$366,6,FALSE)</f>
        <v>0</v>
      </c>
      <c r="G245" s="1">
        <f>VLOOKUP(A245,'Base ADM'!$A$2:$G$366,7,FALSE)</f>
        <v>0</v>
      </c>
      <c r="H245" s="1">
        <f>VLOOKUP(A245,'Base ADM'!$A$2:$H$366,8,FALSE)</f>
        <v>0</v>
      </c>
      <c r="I245" s="1">
        <f>VLOOKUP(A245,'Base ADM'!$A$2:$I$366,9,FALSE)</f>
        <v>88.928552999999994</v>
      </c>
      <c r="J245" s="1">
        <f>VLOOKUP(A245,'Base ADM'!$A$2:$J$366,10,FALSE)</f>
        <v>17.761797000000001</v>
      </c>
      <c r="K245" s="1">
        <f>VLOOKUP(A245,'Base ADM'!$A$2:$K$366,11,FALSE)</f>
        <v>0</v>
      </c>
      <c r="L245" s="95">
        <f t="shared" si="57"/>
        <v>4.28</v>
      </c>
      <c r="M245" s="5">
        <f t="shared" si="58"/>
        <v>96058.455199999997</v>
      </c>
      <c r="N245" s="5">
        <f t="shared" si="59"/>
        <v>411130.18825599999</v>
      </c>
      <c r="O245" s="6">
        <f t="shared" si="60"/>
        <v>0.71</v>
      </c>
      <c r="P245" s="5">
        <f t="shared" si="61"/>
        <v>68201.503191999989</v>
      </c>
      <c r="Q245" s="5">
        <f t="shared" si="62"/>
        <v>104.39999999999999</v>
      </c>
      <c r="R245" s="5">
        <f t="shared" si="63"/>
        <v>2604.7800000000002</v>
      </c>
      <c r="S245" s="5">
        <f t="shared" si="64"/>
        <v>8749.77</v>
      </c>
      <c r="T245" s="5">
        <f t="shared" si="65"/>
        <v>490686.24144800002</v>
      </c>
      <c r="U245" s="5">
        <f t="shared" si="66"/>
        <v>104148.60467632191</v>
      </c>
      <c r="V245" s="5">
        <f t="shared" si="67"/>
        <v>57551.405627233398</v>
      </c>
      <c r="W245" s="5">
        <f t="shared" si="68"/>
        <v>197144.58589711794</v>
      </c>
      <c r="X245" t="s">
        <v>1124</v>
      </c>
      <c r="Y245" s="5">
        <f t="shared" si="69"/>
        <v>0</v>
      </c>
      <c r="Z245" s="5">
        <f t="shared" si="70"/>
        <v>849530.83764867333</v>
      </c>
      <c r="AA245" s="5">
        <f t="shared" si="74"/>
        <v>0</v>
      </c>
      <c r="AB245" s="5">
        <f t="shared" si="71"/>
        <v>849530.83764867333</v>
      </c>
      <c r="AC245" s="5">
        <f t="shared" si="72"/>
        <v>44876.574533976644</v>
      </c>
      <c r="AD245">
        <f t="shared" si="75"/>
        <v>5.2825127170410636E-2</v>
      </c>
      <c r="AE245" s="5">
        <f>VLOOKUP(A245,Summary_SFPR!$A$5:$E$361,5,FALSE)</f>
        <v>849530.83764867333</v>
      </c>
      <c r="AF245" s="5">
        <f t="shared" si="73"/>
        <v>44876.574533976644</v>
      </c>
      <c r="AG245" t="s">
        <v>809</v>
      </c>
    </row>
    <row r="246" spans="1:33">
      <c r="A246" t="s">
        <v>2901</v>
      </c>
      <c r="B246" t="s">
        <v>2902</v>
      </c>
      <c r="C246" t="s">
        <v>80</v>
      </c>
      <c r="D246" s="12" t="s">
        <v>1070</v>
      </c>
      <c r="E246" s="1">
        <f>VLOOKUP(A246,'Base ADM'!$A$2:$E$366,5,FALSE)</f>
        <v>54.889183000000003</v>
      </c>
      <c r="F246" s="1">
        <f>VLOOKUP(A246,'Base ADM'!$A$2:$F$366,6,FALSE)</f>
        <v>0</v>
      </c>
      <c r="G246" s="1">
        <f>VLOOKUP(A246,'Base ADM'!$A$2:$G$366,7,FALSE)</f>
        <v>0</v>
      </c>
      <c r="H246" s="1">
        <f>VLOOKUP(A246,'Base ADM'!$A$2:$H$366,8,FALSE)</f>
        <v>33.754817000000003</v>
      </c>
      <c r="I246" s="1">
        <f>VLOOKUP(A246,'Base ADM'!$A$2:$I$366,9,FALSE)</f>
        <v>21.134366</v>
      </c>
      <c r="J246" s="1">
        <f>VLOOKUP(A246,'Base ADM'!$A$2:$J$366,10,FALSE)</f>
        <v>0</v>
      </c>
      <c r="K246" s="1">
        <f>VLOOKUP(A246,'Base ADM'!$A$2:$K$366,11,FALSE)</f>
        <v>0</v>
      </c>
      <c r="L246" s="95">
        <f t="shared" si="57"/>
        <v>2.13</v>
      </c>
      <c r="M246" s="5">
        <f t="shared" si="58"/>
        <v>96058.455199999997</v>
      </c>
      <c r="N246" s="5">
        <f t="shared" si="59"/>
        <v>204604.50957599998</v>
      </c>
      <c r="O246" s="6">
        <f t="shared" si="60"/>
        <v>0.37</v>
      </c>
      <c r="P246" s="5">
        <f t="shared" si="61"/>
        <v>35541.628423999995</v>
      </c>
      <c r="Q246" s="5">
        <f t="shared" si="62"/>
        <v>104.39999999999999</v>
      </c>
      <c r="R246" s="5">
        <f t="shared" si="63"/>
        <v>1305</v>
      </c>
      <c r="S246" s="5">
        <f t="shared" si="64"/>
        <v>4383.6499999999996</v>
      </c>
      <c r="T246" s="5">
        <f t="shared" si="65"/>
        <v>245834.78799999997</v>
      </c>
      <c r="U246" s="5">
        <f t="shared" si="66"/>
        <v>53581.526551120041</v>
      </c>
      <c r="V246" s="5">
        <f t="shared" si="67"/>
        <v>29608.578801929547</v>
      </c>
      <c r="W246" s="5">
        <f t="shared" si="68"/>
        <v>101425.34214918339</v>
      </c>
      <c r="X246" t="s">
        <v>1124</v>
      </c>
      <c r="Y246" s="5">
        <f t="shared" si="69"/>
        <v>0</v>
      </c>
      <c r="Z246" s="5">
        <f t="shared" si="70"/>
        <v>430450.23550223297</v>
      </c>
      <c r="AA246" s="5">
        <f t="shared" si="74"/>
        <v>0</v>
      </c>
      <c r="AB246" s="5">
        <f t="shared" si="71"/>
        <v>430450.23550223297</v>
      </c>
      <c r="AC246" s="5">
        <f t="shared" si="72"/>
        <v>23087.734851451736</v>
      </c>
      <c r="AD246">
        <f t="shared" si="75"/>
        <v>5.3636246300373946E-2</v>
      </c>
      <c r="AE246" s="5">
        <f>VLOOKUP(A246,Summary_SFPR!$A$5:$E$361,5,FALSE)</f>
        <v>430450.23550223297</v>
      </c>
      <c r="AF246" s="5">
        <f t="shared" si="73"/>
        <v>23087.734851451736</v>
      </c>
      <c r="AG246" t="s">
        <v>809</v>
      </c>
    </row>
    <row r="247" spans="1:33">
      <c r="A247" t="s">
        <v>1966</v>
      </c>
      <c r="B247" t="s">
        <v>1967</v>
      </c>
      <c r="C247" t="s">
        <v>1192</v>
      </c>
      <c r="D247" s="12" t="s">
        <v>1070</v>
      </c>
      <c r="E247" s="1">
        <f>VLOOKUP(A247,'Base ADM'!$A$2:$E$366,5,FALSE)</f>
        <v>44.033898999999998</v>
      </c>
      <c r="F247" s="1">
        <f>VLOOKUP(A247,'Base ADM'!$A$2:$F$366,6,FALSE)</f>
        <v>15.903955</v>
      </c>
      <c r="G247" s="1">
        <f>VLOOKUP(A247,'Base ADM'!$A$2:$G$366,7,FALSE)</f>
        <v>17.847458</v>
      </c>
      <c r="H247" s="1">
        <f>VLOOKUP(A247,'Base ADM'!$A$2:$H$366,8,FALSE)</f>
        <v>10.282486</v>
      </c>
      <c r="I247" s="1">
        <f>VLOOKUP(A247,'Base ADM'!$A$2:$I$366,9,FALSE)</f>
        <v>0</v>
      </c>
      <c r="J247" s="1">
        <f>VLOOKUP(A247,'Base ADM'!$A$2:$J$366,10,FALSE)</f>
        <v>0</v>
      </c>
      <c r="K247" s="1">
        <f>VLOOKUP(A247,'Base ADM'!$A$2:$K$366,11,FALSE)</f>
        <v>0</v>
      </c>
      <c r="L247" s="95">
        <f t="shared" si="57"/>
        <v>1.98</v>
      </c>
      <c r="M247" s="5">
        <f t="shared" si="58"/>
        <v>96058.455199999997</v>
      </c>
      <c r="N247" s="5">
        <f t="shared" si="59"/>
        <v>190195.74129599999</v>
      </c>
      <c r="O247" s="6">
        <f t="shared" si="60"/>
        <v>0.28999999999999998</v>
      </c>
      <c r="P247" s="5">
        <f t="shared" si="61"/>
        <v>27856.952007999997</v>
      </c>
      <c r="Q247" s="5">
        <f t="shared" si="62"/>
        <v>104.39999999999999</v>
      </c>
      <c r="R247" s="5">
        <f t="shared" si="63"/>
        <v>1184.9399999999998</v>
      </c>
      <c r="S247" s="5">
        <f t="shared" si="64"/>
        <v>3980.36</v>
      </c>
      <c r="T247" s="5">
        <f t="shared" si="65"/>
        <v>223217.99330399997</v>
      </c>
      <c r="U247" s="5">
        <f t="shared" si="66"/>
        <v>42984.854200104193</v>
      </c>
      <c r="V247" s="5">
        <f t="shared" si="67"/>
        <v>23752.97093596213</v>
      </c>
      <c r="W247" s="5">
        <f t="shared" si="68"/>
        <v>81366.728891511899</v>
      </c>
      <c r="X247" t="s">
        <v>1124</v>
      </c>
      <c r="Y247" s="5">
        <f t="shared" si="69"/>
        <v>0</v>
      </c>
      <c r="Z247" s="5">
        <f t="shared" si="70"/>
        <v>371322.54733157816</v>
      </c>
      <c r="AA247" s="5">
        <f t="shared" si="74"/>
        <v>0</v>
      </c>
      <c r="AB247" s="5">
        <f t="shared" si="71"/>
        <v>371322.54733157816</v>
      </c>
      <c r="AC247" s="5">
        <f t="shared" si="72"/>
        <v>18521.736506582831</v>
      </c>
      <c r="AD247">
        <f t="shared" si="75"/>
        <v>4.9880452021254615E-2</v>
      </c>
      <c r="AE247" s="5">
        <f>VLOOKUP(A247,Summary_SFPR!$A$5:$E$361,5,FALSE)</f>
        <v>371322.54733157816</v>
      </c>
      <c r="AF247" s="5">
        <f t="shared" si="73"/>
        <v>18521.736506582831</v>
      </c>
      <c r="AG247" t="s">
        <v>809</v>
      </c>
    </row>
    <row r="248" spans="1:33">
      <c r="A248" t="s">
        <v>622</v>
      </c>
      <c r="B248" t="s">
        <v>623</v>
      </c>
      <c r="C248" t="s">
        <v>80</v>
      </c>
      <c r="D248" s="12" t="s">
        <v>1070</v>
      </c>
      <c r="E248" s="1">
        <f>VLOOKUP(A248,'Base ADM'!$A$2:$E$366,5,FALSE)</f>
        <v>64.195266000000004</v>
      </c>
      <c r="F248" s="1">
        <f>VLOOKUP(A248,'Base ADM'!$A$2:$F$366,6,FALSE)</f>
        <v>38.136094</v>
      </c>
      <c r="G248" s="1">
        <f>VLOOKUP(A248,'Base ADM'!$A$2:$G$366,7,FALSE)</f>
        <v>26.059172</v>
      </c>
      <c r="H248" s="1">
        <f>VLOOKUP(A248,'Base ADM'!$A$2:$H$366,8,FALSE)</f>
        <v>0</v>
      </c>
      <c r="I248" s="1">
        <f>VLOOKUP(A248,'Base ADM'!$A$2:$I$366,9,FALSE)</f>
        <v>0</v>
      </c>
      <c r="J248" s="1">
        <f>VLOOKUP(A248,'Base ADM'!$A$2:$J$366,10,FALSE)</f>
        <v>0</v>
      </c>
      <c r="K248" s="1">
        <f>VLOOKUP(A248,'Base ADM'!$A$2:$K$366,11,FALSE)</f>
        <v>0</v>
      </c>
      <c r="L248" s="95">
        <f t="shared" si="57"/>
        <v>3.04</v>
      </c>
      <c r="M248" s="5">
        <f t="shared" si="58"/>
        <v>96058.455199999997</v>
      </c>
      <c r="N248" s="5">
        <f t="shared" si="59"/>
        <v>292017.70380800002</v>
      </c>
      <c r="O248" s="6">
        <f t="shared" si="60"/>
        <v>0.43</v>
      </c>
      <c r="P248" s="5">
        <f t="shared" si="61"/>
        <v>41305.135735999997</v>
      </c>
      <c r="Q248" s="5">
        <f t="shared" si="62"/>
        <v>104.39999999999999</v>
      </c>
      <c r="R248" s="5">
        <f t="shared" si="63"/>
        <v>1811.34</v>
      </c>
      <c r="S248" s="5">
        <f t="shared" si="64"/>
        <v>6084.51</v>
      </c>
      <c r="T248" s="5">
        <f t="shared" si="65"/>
        <v>341218.68954400002</v>
      </c>
      <c r="U248" s="5">
        <f t="shared" si="66"/>
        <v>62665.905404990517</v>
      </c>
      <c r="V248" s="5">
        <f t="shared" si="67"/>
        <v>34628.509447331882</v>
      </c>
      <c r="W248" s="5">
        <f t="shared" si="68"/>
        <v>118621.31047583345</v>
      </c>
      <c r="X248" t="s">
        <v>1124</v>
      </c>
      <c r="Y248" s="5">
        <f t="shared" si="69"/>
        <v>0</v>
      </c>
      <c r="Z248" s="5">
        <f t="shared" si="70"/>
        <v>557134.41487215587</v>
      </c>
      <c r="AA248" s="5">
        <f t="shared" si="74"/>
        <v>0</v>
      </c>
      <c r="AB248" s="5">
        <f t="shared" si="71"/>
        <v>557134.41487215587</v>
      </c>
      <c r="AC248" s="5">
        <f t="shared" si="72"/>
        <v>27002.101308857425</v>
      </c>
      <c r="AD248">
        <f t="shared" si="75"/>
        <v>4.846604443750531E-2</v>
      </c>
      <c r="AE248" s="5">
        <f>VLOOKUP(A248,Summary_SFPR!$A$5:$E$361,5,FALSE)</f>
        <v>557134.41487215587</v>
      </c>
      <c r="AF248" s="5">
        <f t="shared" si="73"/>
        <v>27002.101308857425</v>
      </c>
      <c r="AG248" t="s">
        <v>809</v>
      </c>
    </row>
    <row r="249" spans="1:33">
      <c r="A249" t="s">
        <v>626</v>
      </c>
      <c r="B249" t="s">
        <v>2761</v>
      </c>
      <c r="C249" t="s">
        <v>72</v>
      </c>
      <c r="D249" s="12" t="s">
        <v>1070</v>
      </c>
      <c r="E249" s="1">
        <f>VLOOKUP(A249,'Base ADM'!$A$2:$E$366,5,FALSE)</f>
        <v>69.771095000000003</v>
      </c>
      <c r="F249" s="1">
        <f>VLOOKUP(A249,'Base ADM'!$A$2:$F$366,6,FALSE)</f>
        <v>0</v>
      </c>
      <c r="G249" s="1">
        <f>VLOOKUP(A249,'Base ADM'!$A$2:$G$366,7,FALSE)</f>
        <v>0</v>
      </c>
      <c r="H249" s="1">
        <f>VLOOKUP(A249,'Base ADM'!$A$2:$H$366,8,FALSE)</f>
        <v>0</v>
      </c>
      <c r="I249" s="1">
        <f>VLOOKUP(A249,'Base ADM'!$A$2:$I$366,9,FALSE)</f>
        <v>1.4683539999999999</v>
      </c>
      <c r="J249" s="1">
        <f>VLOOKUP(A249,'Base ADM'!$A$2:$J$366,10,FALSE)</f>
        <v>68.302740999999997</v>
      </c>
      <c r="K249" s="1">
        <f>VLOOKUP(A249,'Base ADM'!$A$2:$K$366,11,FALSE)</f>
        <v>0</v>
      </c>
      <c r="L249" s="95">
        <f t="shared" si="57"/>
        <v>3.85</v>
      </c>
      <c r="M249" s="5">
        <f t="shared" si="58"/>
        <v>96058.455199999997</v>
      </c>
      <c r="N249" s="5">
        <f t="shared" si="59"/>
        <v>369825.05251999997</v>
      </c>
      <c r="O249" s="6">
        <f t="shared" si="60"/>
        <v>0.47</v>
      </c>
      <c r="P249" s="5">
        <f t="shared" si="61"/>
        <v>45147.473943999998</v>
      </c>
      <c r="Q249" s="5">
        <f t="shared" si="62"/>
        <v>104.39999999999999</v>
      </c>
      <c r="R249" s="5">
        <f t="shared" si="63"/>
        <v>2255.04</v>
      </c>
      <c r="S249" s="5">
        <f t="shared" si="64"/>
        <v>7574.95</v>
      </c>
      <c r="T249" s="5">
        <f t="shared" si="65"/>
        <v>424802.51646399999</v>
      </c>
      <c r="U249" s="5">
        <f t="shared" si="66"/>
        <v>68108.898236711204</v>
      </c>
      <c r="V249" s="5">
        <f t="shared" si="67"/>
        <v>37636.249102203117</v>
      </c>
      <c r="W249" s="5">
        <f t="shared" si="68"/>
        <v>128924.44003945509</v>
      </c>
      <c r="X249" t="s">
        <v>1124</v>
      </c>
      <c r="Y249" s="5">
        <f t="shared" si="69"/>
        <v>0</v>
      </c>
      <c r="Z249" s="5">
        <f t="shared" si="70"/>
        <v>659472.1038423694</v>
      </c>
      <c r="AA249" s="5">
        <f t="shared" si="74"/>
        <v>0</v>
      </c>
      <c r="AB249" s="5">
        <f t="shared" si="71"/>
        <v>659472.1038423694</v>
      </c>
      <c r="AC249" s="5">
        <f t="shared" si="72"/>
        <v>29347.431563254457</v>
      </c>
      <c r="AD249">
        <f t="shared" si="75"/>
        <v>4.4501399516770519E-2</v>
      </c>
      <c r="AE249" s="5">
        <f>VLOOKUP(A249,Summary_SFPR!$A$5:$E$361,5,FALSE)</f>
        <v>659472.1038423694</v>
      </c>
      <c r="AF249" s="5">
        <f t="shared" si="73"/>
        <v>29347.431563254457</v>
      </c>
      <c r="AG249" t="s">
        <v>809</v>
      </c>
    </row>
    <row r="250" spans="1:33">
      <c r="A250" t="s">
        <v>1970</v>
      </c>
      <c r="B250" t="s">
        <v>1971</v>
      </c>
      <c r="C250" t="s">
        <v>75</v>
      </c>
      <c r="D250" s="12" t="s">
        <v>1823</v>
      </c>
      <c r="E250" s="1">
        <f>VLOOKUP(A250,'Base ADM'!$A$2:$E$366,5,FALSE)</f>
        <v>412.59944200000001</v>
      </c>
      <c r="F250" s="1">
        <f>VLOOKUP(A250,'Base ADM'!$A$2:$F$366,6,FALSE)</f>
        <v>0</v>
      </c>
      <c r="G250" s="1">
        <f>VLOOKUP(A250,'Base ADM'!$A$2:$G$366,7,FALSE)</f>
        <v>0</v>
      </c>
      <c r="H250" s="1">
        <f>VLOOKUP(A250,'Base ADM'!$A$2:$H$366,8,FALSE)</f>
        <v>0</v>
      </c>
      <c r="I250" s="1">
        <f>VLOOKUP(A250,'Base ADM'!$A$2:$I$366,9,FALSE)</f>
        <v>412.59944200000001</v>
      </c>
      <c r="J250" s="1">
        <f>VLOOKUP(A250,'Base ADM'!$A$2:$J$366,10,FALSE)</f>
        <v>0</v>
      </c>
      <c r="K250" s="1">
        <f>VLOOKUP(A250,'Base ADM'!$A$2:$K$366,11,FALSE)</f>
        <v>0.94267100000000004</v>
      </c>
      <c r="L250" s="95">
        <f t="shared" si="57"/>
        <v>15.28</v>
      </c>
      <c r="M250" s="5">
        <f t="shared" si="58"/>
        <v>96058.455199999997</v>
      </c>
      <c r="N250" s="5">
        <f t="shared" si="59"/>
        <v>1467773.1954559998</v>
      </c>
      <c r="O250" s="6">
        <f t="shared" si="60"/>
        <v>2.75</v>
      </c>
      <c r="P250" s="5">
        <f t="shared" si="61"/>
        <v>264160.75179999997</v>
      </c>
      <c r="Q250" s="5">
        <f t="shared" si="62"/>
        <v>104.39999999999999</v>
      </c>
      <c r="R250" s="5">
        <f t="shared" si="63"/>
        <v>9411.66</v>
      </c>
      <c r="S250" s="5">
        <f t="shared" si="64"/>
        <v>31614.91</v>
      </c>
      <c r="T250" s="5">
        <f t="shared" si="65"/>
        <v>1772960.5172559996</v>
      </c>
      <c r="U250" s="5">
        <f t="shared" si="66"/>
        <v>402769.84914314194</v>
      </c>
      <c r="V250" s="5">
        <f t="shared" si="67"/>
        <v>222566.31314933507</v>
      </c>
      <c r="W250" s="5">
        <f t="shared" si="68"/>
        <v>762409.59125611582</v>
      </c>
      <c r="X250" t="s">
        <v>1124</v>
      </c>
      <c r="Y250" s="5">
        <f t="shared" si="69"/>
        <v>0</v>
      </c>
      <c r="Z250" s="5">
        <f t="shared" si="70"/>
        <v>3160706.2708045924</v>
      </c>
      <c r="AA250" s="5">
        <f t="shared" si="74"/>
        <v>1444.2608679076382</v>
      </c>
      <c r="AB250" s="5">
        <f t="shared" si="71"/>
        <v>3162150.5316725001</v>
      </c>
      <c r="AC250" s="5">
        <f t="shared" si="72"/>
        <v>173549.43171139821</v>
      </c>
      <c r="AD250">
        <f t="shared" si="75"/>
        <v>5.4883355480109225E-2</v>
      </c>
      <c r="AE250" s="5">
        <f>VLOOKUP(A250,Summary_SFPR!$A$5:$E$361,5,FALSE)</f>
        <v>3162150.5316725001</v>
      </c>
      <c r="AF250" s="5">
        <f t="shared" si="73"/>
        <v>173549.43171139821</v>
      </c>
      <c r="AG250" t="s">
        <v>809</v>
      </c>
    </row>
    <row r="251" spans="1:33">
      <c r="A251" t="s">
        <v>1972</v>
      </c>
      <c r="B251" t="s">
        <v>1973</v>
      </c>
      <c r="C251" t="s">
        <v>68</v>
      </c>
      <c r="D251" s="12" t="s">
        <v>1070</v>
      </c>
      <c r="E251" s="1">
        <f>VLOOKUP(A251,'Base ADM'!$A$2:$E$366,5,FALSE)</f>
        <v>42.013474000000002</v>
      </c>
      <c r="F251" s="1">
        <f>VLOOKUP(A251,'Base ADM'!$A$2:$F$366,6,FALSE)</f>
        <v>18.140661000000001</v>
      </c>
      <c r="G251" s="1">
        <f>VLOOKUP(A251,'Base ADM'!$A$2:$G$366,7,FALSE)</f>
        <v>23.872813000000001</v>
      </c>
      <c r="H251" s="1">
        <f>VLOOKUP(A251,'Base ADM'!$A$2:$H$366,8,FALSE)</f>
        <v>0</v>
      </c>
      <c r="I251" s="1">
        <f>VLOOKUP(A251,'Base ADM'!$A$2:$I$366,9,FALSE)</f>
        <v>0</v>
      </c>
      <c r="J251" s="1">
        <f>VLOOKUP(A251,'Base ADM'!$A$2:$J$366,10,FALSE)</f>
        <v>0</v>
      </c>
      <c r="K251" s="1">
        <f>VLOOKUP(A251,'Base ADM'!$A$2:$K$366,11,FALSE)</f>
        <v>0</v>
      </c>
      <c r="L251" s="95">
        <f t="shared" si="57"/>
        <v>1.94</v>
      </c>
      <c r="M251" s="5">
        <f t="shared" si="58"/>
        <v>96058.455199999997</v>
      </c>
      <c r="N251" s="5">
        <f t="shared" si="59"/>
        <v>186353.40308799999</v>
      </c>
      <c r="O251" s="6">
        <f t="shared" si="60"/>
        <v>0.28000000000000003</v>
      </c>
      <c r="P251" s="5">
        <f t="shared" si="61"/>
        <v>26896.367456</v>
      </c>
      <c r="Q251" s="5">
        <f t="shared" si="62"/>
        <v>104.39999999999999</v>
      </c>
      <c r="R251" s="5">
        <f t="shared" si="63"/>
        <v>1158.8399999999997</v>
      </c>
      <c r="S251" s="5">
        <f t="shared" si="64"/>
        <v>3892.68</v>
      </c>
      <c r="T251" s="5">
        <f t="shared" si="65"/>
        <v>218301.29054399999</v>
      </c>
      <c r="U251" s="5">
        <f t="shared" si="66"/>
        <v>41012.562942242941</v>
      </c>
      <c r="V251" s="5">
        <f t="shared" si="67"/>
        <v>22663.103870061579</v>
      </c>
      <c r="W251" s="5">
        <f t="shared" si="68"/>
        <v>77633.346725634823</v>
      </c>
      <c r="X251" t="s">
        <v>1124</v>
      </c>
      <c r="Y251" s="5">
        <f t="shared" si="69"/>
        <v>0</v>
      </c>
      <c r="Z251" s="5">
        <f t="shared" si="70"/>
        <v>359610.30408193934</v>
      </c>
      <c r="AA251" s="5">
        <f t="shared" si="74"/>
        <v>0</v>
      </c>
      <c r="AB251" s="5">
        <f t="shared" si="71"/>
        <v>359610.30408193934</v>
      </c>
      <c r="AC251" s="5">
        <f t="shared" si="72"/>
        <v>17671.896262335722</v>
      </c>
      <c r="AD251">
        <f t="shared" si="75"/>
        <v>4.914179616585479E-2</v>
      </c>
      <c r="AE251" s="5">
        <f>VLOOKUP(A251,Summary_SFPR!$A$5:$E$361,5,FALSE)</f>
        <v>359610.30408193934</v>
      </c>
      <c r="AF251" s="5">
        <f t="shared" si="73"/>
        <v>17671.896262335722</v>
      </c>
      <c r="AG251" t="s">
        <v>809</v>
      </c>
    </row>
    <row r="252" spans="1:33">
      <c r="A252" t="s">
        <v>1974</v>
      </c>
      <c r="B252" s="95" t="s">
        <v>1975</v>
      </c>
      <c r="C252" s="95" t="s">
        <v>98</v>
      </c>
      <c r="D252" s="12" t="s">
        <v>1070</v>
      </c>
      <c r="E252" s="1">
        <f>VLOOKUP(A252,'Base ADM'!$A$2:$E$366,5,FALSE)</f>
        <v>63.114064999999997</v>
      </c>
      <c r="F252" s="1">
        <f>VLOOKUP(A252,'Base ADM'!$A$2:$F$366,6,FALSE)</f>
        <v>0</v>
      </c>
      <c r="G252" s="1">
        <f>VLOOKUP(A252,'Base ADM'!$A$2:$G$366,7,FALSE)</f>
        <v>0</v>
      </c>
      <c r="H252" s="1">
        <f>VLOOKUP(A252,'Base ADM'!$A$2:$H$366,8,FALSE)</f>
        <v>0</v>
      </c>
      <c r="I252" s="1">
        <f>VLOOKUP(A252,'Base ADM'!$A$2:$I$366,9,FALSE)</f>
        <v>63.114064999999997</v>
      </c>
      <c r="J252" s="1">
        <f>VLOOKUP(A252,'Base ADM'!$A$2:$J$366,10,FALSE)</f>
        <v>0</v>
      </c>
      <c r="K252" s="1">
        <f>VLOOKUP(A252,'Base ADM'!$A$2:$K$366,11,FALSE)</f>
        <v>0</v>
      </c>
      <c r="L252" s="95">
        <f t="shared" si="57"/>
        <v>2.34</v>
      </c>
      <c r="M252" s="5">
        <f t="shared" si="58"/>
        <v>96058.455199999997</v>
      </c>
      <c r="N252" s="5">
        <f t="shared" si="59"/>
        <v>224776.78516799997</v>
      </c>
      <c r="O252" s="6">
        <f t="shared" si="60"/>
        <v>0.42</v>
      </c>
      <c r="P252" s="5">
        <f t="shared" si="61"/>
        <v>40344.551183999996</v>
      </c>
      <c r="Q252" s="5">
        <f t="shared" si="62"/>
        <v>104.39999999999999</v>
      </c>
      <c r="R252" s="5">
        <f t="shared" si="63"/>
        <v>1440.7199999999998</v>
      </c>
      <c r="S252" s="5">
        <f t="shared" si="64"/>
        <v>4839.55</v>
      </c>
      <c r="T252" s="5">
        <f t="shared" si="65"/>
        <v>271401.60635199992</v>
      </c>
      <c r="U252" s="5">
        <f t="shared" si="66"/>
        <v>61610.46247575985</v>
      </c>
      <c r="V252" s="5">
        <f t="shared" si="67"/>
        <v>34045.282967002866</v>
      </c>
      <c r="W252" s="5">
        <f t="shared" si="68"/>
        <v>116623.44540728178</v>
      </c>
      <c r="X252" t="s">
        <v>1124</v>
      </c>
      <c r="Y252" s="5">
        <f t="shared" si="69"/>
        <v>0</v>
      </c>
      <c r="Z252" s="5">
        <f t="shared" si="70"/>
        <v>483680.7972020444</v>
      </c>
      <c r="AA252" s="5">
        <f t="shared" si="74"/>
        <v>0</v>
      </c>
      <c r="AB252" s="5">
        <f t="shared" si="71"/>
        <v>483680.7972020444</v>
      </c>
      <c r="AC252" s="5">
        <f t="shared" si="72"/>
        <v>26547.321684807917</v>
      </c>
      <c r="AD252">
        <f t="shared" si="75"/>
        <v>5.4886036076636925E-2</v>
      </c>
      <c r="AE252" s="5">
        <f>VLOOKUP(A252,Summary_SFPR!$A$5:$E$361,5,FALSE)</f>
        <v>483680.7972020444</v>
      </c>
      <c r="AF252" s="5">
        <f t="shared" si="73"/>
        <v>26547.321684807917</v>
      </c>
      <c r="AG252" t="s">
        <v>809</v>
      </c>
    </row>
    <row r="253" spans="1:33">
      <c r="A253" t="s">
        <v>1976</v>
      </c>
      <c r="B253" t="s">
        <v>1977</v>
      </c>
      <c r="C253" t="s">
        <v>1268</v>
      </c>
      <c r="D253" s="12" t="s">
        <v>1070</v>
      </c>
      <c r="E253" s="1">
        <f>VLOOKUP(A253,'Base ADM'!$A$2:$E$366,5,FALSE)</f>
        <v>194.866985</v>
      </c>
      <c r="F253" s="1">
        <f>VLOOKUP(A253,'Base ADM'!$A$2:$F$366,6,FALSE)</f>
        <v>0</v>
      </c>
      <c r="G253" s="1">
        <f>VLOOKUP(A253,'Base ADM'!$A$2:$G$366,7,FALSE)</f>
        <v>0</v>
      </c>
      <c r="H253" s="1">
        <f>VLOOKUP(A253,'Base ADM'!$A$2:$H$366,8,FALSE)</f>
        <v>0</v>
      </c>
      <c r="I253" s="1">
        <f>VLOOKUP(A253,'Base ADM'!$A$2:$I$366,9,FALSE)</f>
        <v>63.628852000000002</v>
      </c>
      <c r="J253" s="1">
        <f>VLOOKUP(A253,'Base ADM'!$A$2:$J$366,10,FALSE)</f>
        <v>131.238133</v>
      </c>
      <c r="K253" s="1">
        <f>VLOOKUP(A253,'Base ADM'!$A$2:$K$366,11,FALSE)</f>
        <v>4.3333430000000002</v>
      </c>
      <c r="L253" s="95">
        <f t="shared" si="57"/>
        <v>9.65</v>
      </c>
      <c r="M253" s="5">
        <f t="shared" si="58"/>
        <v>96058.455199999997</v>
      </c>
      <c r="N253" s="5">
        <f t="shared" si="59"/>
        <v>926964.09268</v>
      </c>
      <c r="O253" s="6">
        <f t="shared" si="60"/>
        <v>1.3</v>
      </c>
      <c r="P253" s="5">
        <f t="shared" si="61"/>
        <v>124875.99176</v>
      </c>
      <c r="Q253" s="5">
        <f t="shared" si="62"/>
        <v>104.39999999999999</v>
      </c>
      <c r="R253" s="5">
        <f t="shared" si="63"/>
        <v>5715.9000000000005</v>
      </c>
      <c r="S253" s="5">
        <f t="shared" si="64"/>
        <v>19200.41</v>
      </c>
      <c r="T253" s="5">
        <f t="shared" si="65"/>
        <v>1076756.3944399997</v>
      </c>
      <c r="U253" s="5">
        <f t="shared" si="66"/>
        <v>190224.55719033402</v>
      </c>
      <c r="V253" s="5">
        <f t="shared" si="67"/>
        <v>105116.05686072833</v>
      </c>
      <c r="W253" s="5">
        <f t="shared" si="68"/>
        <v>360079.15488931187</v>
      </c>
      <c r="X253" t="s">
        <v>1124</v>
      </c>
      <c r="Y253" s="5">
        <f t="shared" si="69"/>
        <v>0</v>
      </c>
      <c r="Z253" s="5">
        <f t="shared" si="70"/>
        <v>1732176.163380374</v>
      </c>
      <c r="AA253" s="5">
        <f t="shared" si="74"/>
        <v>7703.8329015571326</v>
      </c>
      <c r="AB253" s="5">
        <f t="shared" si="71"/>
        <v>1739879.9962819312</v>
      </c>
      <c r="AC253" s="5">
        <f t="shared" si="72"/>
        <v>81965.82705524734</v>
      </c>
      <c r="AD253">
        <f t="shared" si="75"/>
        <v>4.7110046227559217E-2</v>
      </c>
      <c r="AE253" s="5">
        <f>VLOOKUP(A253,Summary_SFPR!$A$5:$E$361,5,FALSE)</f>
        <v>1739879.9962819312</v>
      </c>
      <c r="AF253" s="5">
        <f t="shared" si="73"/>
        <v>81965.82705524734</v>
      </c>
      <c r="AG253" t="s">
        <v>809</v>
      </c>
    </row>
    <row r="254" spans="1:33">
      <c r="A254" t="s">
        <v>1978</v>
      </c>
      <c r="B254" t="s">
        <v>1979</v>
      </c>
      <c r="C254" t="s">
        <v>80</v>
      </c>
      <c r="D254" s="12" t="s">
        <v>1823</v>
      </c>
      <c r="E254" s="1">
        <f>VLOOKUP(A254,'Base ADM'!$A$2:$E$366,5,FALSE)</f>
        <v>602.81421299999988</v>
      </c>
      <c r="F254" s="1">
        <f>VLOOKUP(A254,'Base ADM'!$A$2:$F$366,6,FALSE)</f>
        <v>0</v>
      </c>
      <c r="G254" s="1">
        <f>VLOOKUP(A254,'Base ADM'!$A$2:$G$366,7,FALSE)</f>
        <v>0</v>
      </c>
      <c r="H254" s="1">
        <f>VLOOKUP(A254,'Base ADM'!$A$2:$H$366,8,FALSE)</f>
        <v>177.42162400000001</v>
      </c>
      <c r="I254" s="1">
        <f>VLOOKUP(A254,'Base ADM'!$A$2:$I$366,9,FALSE)</f>
        <v>376.01707599999997</v>
      </c>
      <c r="J254" s="1">
        <f>VLOOKUP(A254,'Base ADM'!$A$2:$J$366,10,FALSE)</f>
        <v>49.375512999999998</v>
      </c>
      <c r="K254" s="1">
        <f>VLOOKUP(A254,'Base ADM'!$A$2:$K$366,11,FALSE)</f>
        <v>0.26761400000000002</v>
      </c>
      <c r="L254" s="95">
        <f t="shared" si="57"/>
        <v>23.77</v>
      </c>
      <c r="M254" s="5">
        <f t="shared" si="58"/>
        <v>96058.455199999997</v>
      </c>
      <c r="N254" s="5">
        <f t="shared" si="59"/>
        <v>2283309.4801039998</v>
      </c>
      <c r="O254" s="6">
        <f t="shared" si="60"/>
        <v>4.0199999999999996</v>
      </c>
      <c r="P254" s="5">
        <f t="shared" si="61"/>
        <v>386154.98990399996</v>
      </c>
      <c r="Q254" s="5">
        <f t="shared" si="62"/>
        <v>104.39999999999999</v>
      </c>
      <c r="R254" s="5">
        <f t="shared" si="63"/>
        <v>14506.38</v>
      </c>
      <c r="S254" s="5">
        <f t="shared" si="64"/>
        <v>48728.7</v>
      </c>
      <c r="T254" s="5">
        <f t="shared" si="65"/>
        <v>2732699.5500079999</v>
      </c>
      <c r="U254" s="5">
        <f t="shared" si="66"/>
        <v>588453.02469253412</v>
      </c>
      <c r="V254" s="5">
        <f t="shared" si="67"/>
        <v>325172.8510612672</v>
      </c>
      <c r="W254" s="5">
        <f t="shared" si="68"/>
        <v>1113892.2910533338</v>
      </c>
      <c r="X254" t="s">
        <v>1124</v>
      </c>
      <c r="Y254" s="5">
        <f t="shared" si="69"/>
        <v>0</v>
      </c>
      <c r="Z254" s="5">
        <f t="shared" si="70"/>
        <v>4760217.7168151345</v>
      </c>
      <c r="AA254" s="5">
        <f t="shared" si="74"/>
        <v>422.65125028422835</v>
      </c>
      <c r="AB254" s="5">
        <f t="shared" si="71"/>
        <v>4760640.3680654187</v>
      </c>
      <c r="AC254" s="5">
        <f t="shared" si="72"/>
        <v>253558.42360471183</v>
      </c>
      <c r="AD254">
        <f t="shared" si="75"/>
        <v>5.3261411070996391E-2</v>
      </c>
      <c r="AE254" s="5">
        <f>VLOOKUP(A254,Summary_SFPR!$A$5:$E$361,5,FALSE)</f>
        <v>4760640.3680654187</v>
      </c>
      <c r="AF254" s="5">
        <f t="shared" si="73"/>
        <v>253558.42360471183</v>
      </c>
      <c r="AG254" t="s">
        <v>809</v>
      </c>
    </row>
    <row r="255" spans="1:33">
      <c r="A255" t="s">
        <v>1980</v>
      </c>
      <c r="B255" t="s">
        <v>1981</v>
      </c>
      <c r="C255" t="s">
        <v>193</v>
      </c>
      <c r="D255" s="12" t="s">
        <v>1070</v>
      </c>
      <c r="E255" s="1">
        <f>VLOOKUP(A255,'Base ADM'!$A$2:$E$366,5,FALSE)</f>
        <v>228.998762</v>
      </c>
      <c r="F255" s="1">
        <f>VLOOKUP(A255,'Base ADM'!$A$2:$F$366,6,FALSE)</f>
        <v>78.152942999999993</v>
      </c>
      <c r="G255" s="1">
        <f>VLOOKUP(A255,'Base ADM'!$A$2:$G$366,7,FALSE)</f>
        <v>94.046459999999996</v>
      </c>
      <c r="H255" s="1">
        <f>VLOOKUP(A255,'Base ADM'!$A$2:$H$366,8,FALSE)</f>
        <v>56.799359000000003</v>
      </c>
      <c r="I255" s="1">
        <f>VLOOKUP(A255,'Base ADM'!$A$2:$I$366,9,FALSE)</f>
        <v>0</v>
      </c>
      <c r="J255" s="1">
        <f>VLOOKUP(A255,'Base ADM'!$A$2:$J$366,10,FALSE)</f>
        <v>0</v>
      </c>
      <c r="K255" s="1">
        <f>VLOOKUP(A255,'Base ADM'!$A$2:$K$366,11,FALSE)</f>
        <v>0</v>
      </c>
      <c r="L255" s="95">
        <f t="shared" si="57"/>
        <v>10.27</v>
      </c>
      <c r="M255" s="5">
        <f t="shared" si="58"/>
        <v>96058.455199999997</v>
      </c>
      <c r="N255" s="5">
        <f t="shared" si="59"/>
        <v>986520.33490399993</v>
      </c>
      <c r="O255" s="6">
        <f t="shared" si="60"/>
        <v>1.53</v>
      </c>
      <c r="P255" s="5">
        <f t="shared" si="61"/>
        <v>146969.436456</v>
      </c>
      <c r="Q255" s="5">
        <f t="shared" si="62"/>
        <v>104.39999999999999</v>
      </c>
      <c r="R255" s="5">
        <f t="shared" si="63"/>
        <v>6159.5999999999995</v>
      </c>
      <c r="S255" s="5">
        <f t="shared" si="64"/>
        <v>20690.849999999999</v>
      </c>
      <c r="T255" s="5">
        <f t="shared" si="65"/>
        <v>1160340.2213600001</v>
      </c>
      <c r="U255" s="5">
        <f t="shared" si="66"/>
        <v>223543.19331509486</v>
      </c>
      <c r="V255" s="5">
        <f t="shared" si="67"/>
        <v>123527.57901718648</v>
      </c>
      <c r="W255" s="5">
        <f t="shared" si="68"/>
        <v>423148.54253868951</v>
      </c>
      <c r="X255" t="s">
        <v>1124</v>
      </c>
      <c r="Y255" s="5">
        <f t="shared" si="69"/>
        <v>0</v>
      </c>
      <c r="Z255" s="5">
        <f t="shared" si="70"/>
        <v>1930559.5362309709</v>
      </c>
      <c r="AA255" s="5">
        <f t="shared" si="74"/>
        <v>0</v>
      </c>
      <c r="AB255" s="5">
        <f t="shared" si="71"/>
        <v>1930559.5362309709</v>
      </c>
      <c r="AC255" s="5">
        <f t="shared" si="72"/>
        <v>96322.488501362852</v>
      </c>
      <c r="AD255">
        <f t="shared" si="75"/>
        <v>4.989356023146177E-2</v>
      </c>
      <c r="AE255" s="5">
        <f>VLOOKUP(A255,Summary_SFPR!$A$5:$E$361,5,FALSE)</f>
        <v>1930559.5362309709</v>
      </c>
      <c r="AF255" s="5">
        <f t="shared" si="73"/>
        <v>96322.488501362852</v>
      </c>
      <c r="AG255" t="s">
        <v>809</v>
      </c>
    </row>
    <row r="256" spans="1:33">
      <c r="A256" t="s">
        <v>1982</v>
      </c>
      <c r="B256" t="s">
        <v>1983</v>
      </c>
      <c r="C256" t="s">
        <v>93</v>
      </c>
      <c r="D256" s="12" t="s">
        <v>1070</v>
      </c>
      <c r="E256" s="1">
        <f>VLOOKUP(A256,'Base ADM'!$A$2:$E$366,5,FALSE)</f>
        <v>60.214773000000001</v>
      </c>
      <c r="F256" s="1">
        <f>VLOOKUP(A256,'Base ADM'!$A$2:$F$366,6,FALSE)</f>
        <v>40.337279000000002</v>
      </c>
      <c r="G256" s="1">
        <f>VLOOKUP(A256,'Base ADM'!$A$2:$G$366,7,FALSE)</f>
        <v>19.877493999999999</v>
      </c>
      <c r="H256" s="1">
        <f>VLOOKUP(A256,'Base ADM'!$A$2:$H$366,8,FALSE)</f>
        <v>0</v>
      </c>
      <c r="I256" s="1">
        <f>VLOOKUP(A256,'Base ADM'!$A$2:$I$366,9,FALSE)</f>
        <v>0</v>
      </c>
      <c r="J256" s="1">
        <f>VLOOKUP(A256,'Base ADM'!$A$2:$J$366,10,FALSE)</f>
        <v>0</v>
      </c>
      <c r="K256" s="1">
        <f>VLOOKUP(A256,'Base ADM'!$A$2:$K$366,11,FALSE)</f>
        <v>0</v>
      </c>
      <c r="L256" s="95">
        <f t="shared" si="57"/>
        <v>2.88</v>
      </c>
      <c r="M256" s="5">
        <f t="shared" si="58"/>
        <v>96058.455199999997</v>
      </c>
      <c r="N256" s="5">
        <f t="shared" si="59"/>
        <v>276648.35097599996</v>
      </c>
      <c r="O256" s="6">
        <f t="shared" si="60"/>
        <v>0.4</v>
      </c>
      <c r="P256" s="5">
        <f t="shared" si="61"/>
        <v>38423.382080000003</v>
      </c>
      <c r="Q256" s="5">
        <f t="shared" si="62"/>
        <v>104.39999999999999</v>
      </c>
      <c r="R256" s="5">
        <f t="shared" si="63"/>
        <v>1712.1599999999999</v>
      </c>
      <c r="S256" s="5">
        <f t="shared" si="64"/>
        <v>5751.35</v>
      </c>
      <c r="T256" s="5">
        <f t="shared" si="65"/>
        <v>322535.24305599992</v>
      </c>
      <c r="U256" s="5">
        <f t="shared" si="66"/>
        <v>58780.241969882591</v>
      </c>
      <c r="V256" s="5">
        <f t="shared" si="67"/>
        <v>32481.333369651351</v>
      </c>
      <c r="W256" s="5">
        <f t="shared" si="68"/>
        <v>111266.07502903457</v>
      </c>
      <c r="X256" t="s">
        <v>1124</v>
      </c>
      <c r="Y256" s="5">
        <f t="shared" si="69"/>
        <v>0</v>
      </c>
      <c r="Z256" s="5">
        <f t="shared" si="70"/>
        <v>525062.89342456846</v>
      </c>
      <c r="AA256" s="5">
        <f t="shared" si="74"/>
        <v>0</v>
      </c>
      <c r="AB256" s="5">
        <f t="shared" si="71"/>
        <v>525062.89342456846</v>
      </c>
      <c r="AC256" s="5">
        <f t="shared" si="72"/>
        <v>25327.808452976155</v>
      </c>
      <c r="AD256">
        <f t="shared" si="75"/>
        <v>4.8237665944708005E-2</v>
      </c>
      <c r="AE256" s="5">
        <f>VLOOKUP(A256,Summary_SFPR!$A$5:$E$361,5,FALSE)</f>
        <v>525062.89342456846</v>
      </c>
      <c r="AF256" s="5">
        <f t="shared" si="73"/>
        <v>25327.808452976155</v>
      </c>
      <c r="AG256" t="s">
        <v>809</v>
      </c>
    </row>
    <row r="257" spans="1:33">
      <c r="A257" t="s">
        <v>2762</v>
      </c>
      <c r="B257" t="s">
        <v>2763</v>
      </c>
      <c r="C257" t="s">
        <v>1164</v>
      </c>
      <c r="D257" s="12" t="s">
        <v>1070</v>
      </c>
      <c r="E257" s="1">
        <f>VLOOKUP(A257,'Base ADM'!$A$2:$E$366,5,FALSE)</f>
        <v>99.97093000000001</v>
      </c>
      <c r="F257" s="1">
        <f>VLOOKUP(A257,'Base ADM'!$A$2:$F$366,6,FALSE)</f>
        <v>37.959304000000003</v>
      </c>
      <c r="G257" s="1">
        <f>VLOOKUP(A257,'Base ADM'!$A$2:$G$366,7,FALSE)</f>
        <v>41.087206999999999</v>
      </c>
      <c r="H257" s="1">
        <f>VLOOKUP(A257,'Base ADM'!$A$2:$H$366,8,FALSE)</f>
        <v>20.924419</v>
      </c>
      <c r="I257" s="1">
        <f>VLOOKUP(A257,'Base ADM'!$A$2:$I$366,9,FALSE)</f>
        <v>0</v>
      </c>
      <c r="J257" s="1">
        <f>VLOOKUP(A257,'Base ADM'!$A$2:$J$366,10,FALSE)</f>
        <v>0</v>
      </c>
      <c r="K257" s="1">
        <f>VLOOKUP(A257,'Base ADM'!$A$2:$K$366,11,FALSE)</f>
        <v>0</v>
      </c>
      <c r="L257" s="95">
        <f t="shared" si="57"/>
        <v>4.5199999999999996</v>
      </c>
      <c r="M257" s="5">
        <f t="shared" si="58"/>
        <v>96058.455199999997</v>
      </c>
      <c r="N257" s="5">
        <f t="shared" si="59"/>
        <v>434184.21750399994</v>
      </c>
      <c r="O257" s="6">
        <f t="shared" si="60"/>
        <v>0.67</v>
      </c>
      <c r="P257" s="5">
        <f t="shared" si="61"/>
        <v>64359.164984000003</v>
      </c>
      <c r="Q257" s="5">
        <f t="shared" si="62"/>
        <v>104.39999999999999</v>
      </c>
      <c r="R257" s="5">
        <f t="shared" si="63"/>
        <v>2709.1799999999994</v>
      </c>
      <c r="S257" s="5">
        <f t="shared" si="64"/>
        <v>9100.4699999999993</v>
      </c>
      <c r="T257" s="5">
        <f t="shared" si="65"/>
        <v>510353.03248799994</v>
      </c>
      <c r="U257" s="5">
        <f t="shared" si="66"/>
        <v>97589.265268079558</v>
      </c>
      <c r="V257" s="5">
        <f t="shared" si="67"/>
        <v>53926.784787581601</v>
      </c>
      <c r="W257" s="5">
        <f t="shared" si="68"/>
        <v>184728.30576148423</v>
      </c>
      <c r="X257" t="s">
        <v>1124</v>
      </c>
      <c r="Y257" s="5">
        <f t="shared" si="69"/>
        <v>0</v>
      </c>
      <c r="Z257" s="5">
        <f t="shared" si="70"/>
        <v>846597.38830514532</v>
      </c>
      <c r="AA257" s="5">
        <f t="shared" si="74"/>
        <v>0</v>
      </c>
      <c r="AB257" s="5">
        <f t="shared" si="71"/>
        <v>846597.38830514532</v>
      </c>
      <c r="AC257" s="5">
        <f t="shared" si="72"/>
        <v>42050.221893319889</v>
      </c>
      <c r="AD257">
        <f t="shared" si="75"/>
        <v>4.9669680622926066E-2</v>
      </c>
      <c r="AE257" s="5">
        <f>VLOOKUP(A257,Summary_SFPR!$A$5:$E$361,5,FALSE)</f>
        <v>846597.38830514532</v>
      </c>
      <c r="AF257" s="5">
        <f t="shared" si="73"/>
        <v>42050.221893319889</v>
      </c>
      <c r="AG257" t="s">
        <v>809</v>
      </c>
    </row>
    <row r="258" spans="1:33">
      <c r="A258" t="s">
        <v>1984</v>
      </c>
      <c r="B258" t="s">
        <v>1985</v>
      </c>
      <c r="C258" t="s">
        <v>1129</v>
      </c>
      <c r="D258" s="12" t="s">
        <v>1070</v>
      </c>
      <c r="E258" s="1">
        <f>VLOOKUP(A258,'Base ADM'!$A$2:$E$366,5,FALSE)</f>
        <v>68.388925</v>
      </c>
      <c r="F258" s="1">
        <f>VLOOKUP(A258,'Base ADM'!$A$2:$F$366,6,FALSE)</f>
        <v>0</v>
      </c>
      <c r="G258" s="1">
        <f>VLOOKUP(A258,'Base ADM'!$A$2:$G$366,7,FALSE)</f>
        <v>0</v>
      </c>
      <c r="H258" s="1">
        <f>VLOOKUP(A258,'Base ADM'!$A$2:$H$366,8,FALSE)</f>
        <v>0</v>
      </c>
      <c r="I258" s="1">
        <f>VLOOKUP(A258,'Base ADM'!$A$2:$I$366,9,FALSE)</f>
        <v>1.7729779999999999</v>
      </c>
      <c r="J258" s="1">
        <f>VLOOKUP(A258,'Base ADM'!$A$2:$J$366,10,FALSE)</f>
        <v>66.615947000000006</v>
      </c>
      <c r="K258" s="1">
        <f>VLOOKUP(A258,'Base ADM'!$A$2:$K$366,11,FALSE)</f>
        <v>0</v>
      </c>
      <c r="L258" s="95">
        <f t="shared" si="57"/>
        <v>3.77</v>
      </c>
      <c r="M258" s="5">
        <f t="shared" si="58"/>
        <v>96058.455199999997</v>
      </c>
      <c r="N258" s="5">
        <f t="shared" si="59"/>
        <v>362140.37610399997</v>
      </c>
      <c r="O258" s="6">
        <f t="shared" si="60"/>
        <v>0.46</v>
      </c>
      <c r="P258" s="5">
        <f t="shared" si="61"/>
        <v>44186.889391999997</v>
      </c>
      <c r="Q258" s="5">
        <f t="shared" si="62"/>
        <v>104.39999999999999</v>
      </c>
      <c r="R258" s="5">
        <f t="shared" si="63"/>
        <v>2208.06</v>
      </c>
      <c r="S258" s="5">
        <f t="shared" si="64"/>
        <v>7417.14</v>
      </c>
      <c r="T258" s="5">
        <f t="shared" si="65"/>
        <v>415952.46549599996</v>
      </c>
      <c r="U258" s="5">
        <f t="shared" si="66"/>
        <v>66759.656464372165</v>
      </c>
      <c r="V258" s="5">
        <f t="shared" si="67"/>
        <v>36890.672521792672</v>
      </c>
      <c r="W258" s="5">
        <f t="shared" si="68"/>
        <v>126370.43836742552</v>
      </c>
      <c r="X258" t="s">
        <v>1124</v>
      </c>
      <c r="Y258" s="5">
        <f t="shared" si="69"/>
        <v>0</v>
      </c>
      <c r="Z258" s="5">
        <f t="shared" si="70"/>
        <v>645973.23284959025</v>
      </c>
      <c r="AA258" s="5">
        <f t="shared" si="74"/>
        <v>0</v>
      </c>
      <c r="AB258" s="5">
        <f t="shared" si="71"/>
        <v>645973.23284959025</v>
      </c>
      <c r="AC258" s="5">
        <f t="shared" si="72"/>
        <v>28766.057005727685</v>
      </c>
      <c r="AD258">
        <f t="shared" si="75"/>
        <v>4.4531345174832704E-2</v>
      </c>
      <c r="AE258" s="5">
        <f>VLOOKUP(A258,Summary_SFPR!$A$5:$E$361,5,FALSE)</f>
        <v>645973.23284959025</v>
      </c>
      <c r="AF258" s="5">
        <f t="shared" si="73"/>
        <v>28766.057005727682</v>
      </c>
      <c r="AG258" t="s">
        <v>809</v>
      </c>
    </row>
    <row r="259" spans="1:33">
      <c r="A259" t="s">
        <v>1986</v>
      </c>
      <c r="B259" t="s">
        <v>1987</v>
      </c>
      <c r="C259" t="s">
        <v>75</v>
      </c>
      <c r="D259" s="12" t="s">
        <v>1070</v>
      </c>
      <c r="E259" s="1">
        <f>VLOOKUP(A259,'Base ADM'!$A$2:$E$366,5,FALSE)</f>
        <v>173.037136</v>
      </c>
      <c r="F259" s="1">
        <f>VLOOKUP(A259,'Base ADM'!$A$2:$F$366,6,FALSE)</f>
        <v>0</v>
      </c>
      <c r="G259" s="1">
        <f>VLOOKUP(A259,'Base ADM'!$A$2:$G$366,7,FALSE)</f>
        <v>0</v>
      </c>
      <c r="H259" s="1">
        <f>VLOOKUP(A259,'Base ADM'!$A$2:$H$366,8,FALSE)</f>
        <v>173.037136</v>
      </c>
      <c r="I259" s="1">
        <f>VLOOKUP(A259,'Base ADM'!$A$2:$I$366,9,FALSE)</f>
        <v>0</v>
      </c>
      <c r="J259" s="1">
        <f>VLOOKUP(A259,'Base ADM'!$A$2:$J$366,10,FALSE)</f>
        <v>0</v>
      </c>
      <c r="K259" s="1">
        <f>VLOOKUP(A259,'Base ADM'!$A$2:$K$366,11,FALSE)</f>
        <v>0</v>
      </c>
      <c r="L259" s="95">
        <f t="shared" si="57"/>
        <v>6.92</v>
      </c>
      <c r="M259" s="5">
        <f t="shared" si="58"/>
        <v>96058.455199999997</v>
      </c>
      <c r="N259" s="5">
        <f t="shared" si="59"/>
        <v>664724.509984</v>
      </c>
      <c r="O259" s="6">
        <f t="shared" si="60"/>
        <v>1.1499999999999999</v>
      </c>
      <c r="P259" s="5">
        <f t="shared" si="61"/>
        <v>110467.22347999999</v>
      </c>
      <c r="Q259" s="5">
        <f t="shared" si="62"/>
        <v>104.39999999999999</v>
      </c>
      <c r="R259" s="5">
        <f t="shared" si="63"/>
        <v>4212.54</v>
      </c>
      <c r="S259" s="5">
        <f t="shared" si="64"/>
        <v>14150.44</v>
      </c>
      <c r="T259" s="5">
        <f t="shared" si="65"/>
        <v>793554.71346400003</v>
      </c>
      <c r="U259" s="5">
        <f t="shared" si="66"/>
        <v>168914.7731878933</v>
      </c>
      <c r="V259" s="5">
        <f t="shared" si="67"/>
        <v>93340.498016088168</v>
      </c>
      <c r="W259" s="5">
        <f t="shared" si="68"/>
        <v>319741.51853043208</v>
      </c>
      <c r="X259" t="s">
        <v>1124</v>
      </c>
      <c r="Y259" s="5">
        <f t="shared" si="69"/>
        <v>0</v>
      </c>
      <c r="Z259" s="5">
        <f t="shared" si="70"/>
        <v>1375551.5031984136</v>
      </c>
      <c r="AA259" s="5">
        <f t="shared" si="74"/>
        <v>0</v>
      </c>
      <c r="AB259" s="5">
        <f t="shared" si="71"/>
        <v>1375551.5031984136</v>
      </c>
      <c r="AC259" s="5">
        <f t="shared" si="72"/>
        <v>72783.65785518421</v>
      </c>
      <c r="AD259">
        <f t="shared" si="75"/>
        <v>5.2912346564958593E-2</v>
      </c>
      <c r="AE259" s="5">
        <f>VLOOKUP(A259,Summary_SFPR!$A$5:$E$361,5,FALSE)</f>
        <v>1375551.5031984136</v>
      </c>
      <c r="AF259" s="5">
        <f t="shared" si="73"/>
        <v>72783.65785518421</v>
      </c>
      <c r="AG259" t="s">
        <v>809</v>
      </c>
    </row>
    <row r="260" spans="1:33">
      <c r="A260" t="s">
        <v>1988</v>
      </c>
      <c r="B260" t="s">
        <v>1989</v>
      </c>
      <c r="C260" t="s">
        <v>140</v>
      </c>
      <c r="D260" s="12" t="s">
        <v>1070</v>
      </c>
      <c r="E260" s="1">
        <f>VLOOKUP(A260,'Base ADM'!$A$2:$E$366,5,FALSE)</f>
        <v>105.982455</v>
      </c>
      <c r="F260" s="1">
        <f>VLOOKUP(A260,'Base ADM'!$A$2:$F$366,6,FALSE)</f>
        <v>25.68421</v>
      </c>
      <c r="G260" s="1">
        <f>VLOOKUP(A260,'Base ADM'!$A$2:$G$366,7,FALSE)</f>
        <v>47.888888000000001</v>
      </c>
      <c r="H260" s="1">
        <f>VLOOKUP(A260,'Base ADM'!$A$2:$H$366,8,FALSE)</f>
        <v>32.409357</v>
      </c>
      <c r="I260" s="1">
        <f>VLOOKUP(A260,'Base ADM'!$A$2:$I$366,9,FALSE)</f>
        <v>0</v>
      </c>
      <c r="J260" s="1">
        <f>VLOOKUP(A260,'Base ADM'!$A$2:$J$366,10,FALSE)</f>
        <v>0</v>
      </c>
      <c r="K260" s="1">
        <f>VLOOKUP(A260,'Base ADM'!$A$2:$K$366,11,FALSE)</f>
        <v>0</v>
      </c>
      <c r="L260" s="95">
        <f t="shared" si="57"/>
        <v>4.66</v>
      </c>
      <c r="M260" s="5">
        <f t="shared" si="58"/>
        <v>96058.455199999997</v>
      </c>
      <c r="N260" s="5">
        <f t="shared" si="59"/>
        <v>447632.40123199997</v>
      </c>
      <c r="O260" s="6">
        <f t="shared" si="60"/>
        <v>0.71</v>
      </c>
      <c r="P260" s="5">
        <f t="shared" si="61"/>
        <v>68201.503191999989</v>
      </c>
      <c r="Q260" s="5">
        <f t="shared" si="62"/>
        <v>104.39999999999999</v>
      </c>
      <c r="R260" s="5">
        <f t="shared" si="63"/>
        <v>2803.1399999999994</v>
      </c>
      <c r="S260" s="5">
        <f t="shared" si="64"/>
        <v>9416.09</v>
      </c>
      <c r="T260" s="5">
        <f t="shared" si="65"/>
        <v>528053.13442399993</v>
      </c>
      <c r="U260" s="5">
        <f t="shared" si="66"/>
        <v>103457.5742644117</v>
      </c>
      <c r="V260" s="5">
        <f t="shared" si="67"/>
        <v>57169.549608516711</v>
      </c>
      <c r="W260" s="5">
        <f t="shared" si="68"/>
        <v>195836.52320322258</v>
      </c>
      <c r="X260" t="s">
        <v>1124</v>
      </c>
      <c r="Y260" s="5">
        <f t="shared" si="69"/>
        <v>0</v>
      </c>
      <c r="Z260" s="5">
        <f t="shared" si="70"/>
        <v>884516.78150015092</v>
      </c>
      <c r="AA260" s="5">
        <f t="shared" si="74"/>
        <v>0</v>
      </c>
      <c r="AB260" s="5">
        <f t="shared" si="71"/>
        <v>884516.78150015092</v>
      </c>
      <c r="AC260" s="5">
        <f t="shared" si="72"/>
        <v>44578.816557461156</v>
      </c>
      <c r="AD260">
        <f t="shared" si="75"/>
        <v>5.0399062504902344E-2</v>
      </c>
      <c r="AE260" s="5">
        <f>VLOOKUP(A260,Summary_SFPR!$A$5:$E$361,5,FALSE)</f>
        <v>884516.78150015092</v>
      </c>
      <c r="AF260" s="5">
        <f t="shared" si="73"/>
        <v>44578.816557461156</v>
      </c>
      <c r="AG260" t="s">
        <v>809</v>
      </c>
    </row>
    <row r="261" spans="1:33">
      <c r="A261" t="s">
        <v>2764</v>
      </c>
      <c r="B261" t="s">
        <v>2765</v>
      </c>
      <c r="C261" t="s">
        <v>93</v>
      </c>
      <c r="D261" s="12" t="s">
        <v>1070</v>
      </c>
      <c r="E261" s="1">
        <f>VLOOKUP(A261,'Base ADM'!$A$2:$E$366,5,FALSE)</f>
        <v>92.1875</v>
      </c>
      <c r="F261" s="1">
        <f>VLOOKUP(A261,'Base ADM'!$A$2:$F$366,6,FALSE)</f>
        <v>26.792899999999999</v>
      </c>
      <c r="G261" s="1">
        <f>VLOOKUP(A261,'Base ADM'!$A$2:$G$366,7,FALSE)</f>
        <v>47.154600000000002</v>
      </c>
      <c r="H261" s="1">
        <f>VLOOKUP(A261,'Base ADM'!$A$2:$H$366,8,FALSE)</f>
        <v>18.239999999999998</v>
      </c>
      <c r="I261" s="1">
        <f>VLOOKUP(A261,'Base ADM'!$A$2:$I$366,9,FALSE)</f>
        <v>0</v>
      </c>
      <c r="J261" s="1">
        <f>VLOOKUP(A261,'Base ADM'!$A$2:$J$366,10,FALSE)</f>
        <v>0</v>
      </c>
      <c r="K261" s="1">
        <f>VLOOKUP(A261,'Base ADM'!$A$2:$K$366,11,FALSE)</f>
        <v>0</v>
      </c>
      <c r="L261" s="95">
        <f t="shared" ref="L261:L323" si="76">ROUND(((F261/20)+(G261/23)+(H261/25)+(I261/27)+(J261/18)),2)</f>
        <v>4.12</v>
      </c>
      <c r="M261" s="5">
        <f t="shared" ref="M261:M324" si="77">($G$1*1.16)+$L$1</f>
        <v>96058.455199999997</v>
      </c>
      <c r="N261" s="5">
        <f t="shared" ref="N261:N324" si="78">L261*M261</f>
        <v>395760.83542399999</v>
      </c>
      <c r="O261" s="6">
        <f t="shared" ref="O261:O324" si="79">ROUND(E261/150,2)</f>
        <v>0.61</v>
      </c>
      <c r="P261" s="5">
        <f t="shared" ref="P261:P323" si="80">O261*M261</f>
        <v>58595.657671999994</v>
      </c>
      <c r="Q261" s="5">
        <f t="shared" ref="Q261:Q323" si="81">90*1.16</f>
        <v>104.39999999999999</v>
      </c>
      <c r="R261" s="5">
        <f t="shared" ref="R261:R323" si="82">(L261+O261)*Q261*5</f>
        <v>2469.06</v>
      </c>
      <c r="S261" s="5">
        <f t="shared" ref="S261:S323" si="83">ROUND(((L261+O261)*(($G$1*1.16)/180)*4),2)</f>
        <v>8293.8700000000008</v>
      </c>
      <c r="T261" s="5">
        <f t="shared" ref="T261:T323" si="84">N261+P261+R261+S261</f>
        <v>465119.42309599998</v>
      </c>
      <c r="U261" s="5">
        <f t="shared" ref="U261:U323" si="85">E261*$P$1</f>
        <v>89991.264379565982</v>
      </c>
      <c r="V261" s="5">
        <f t="shared" ref="V261:V323" si="86">$T$1*E261</f>
        <v>49728.21071690719</v>
      </c>
      <c r="W261" s="5">
        <f t="shared" ref="W261:W323" si="87">$W$1*E261</f>
        <v>170345.92643468283</v>
      </c>
      <c r="X261" t="s">
        <v>1124</v>
      </c>
      <c r="Y261" s="5">
        <f t="shared" ref="Y261:Y323" si="88">IF(X261="Yes",($AA$1*E261),0)</f>
        <v>0</v>
      </c>
      <c r="Z261" s="5">
        <f t="shared" ref="Z261:Z323" si="89">T261+U261+V261+W261+Y261</f>
        <v>775184.8246271559</v>
      </c>
      <c r="AA261" s="5">
        <f t="shared" si="74"/>
        <v>0</v>
      </c>
      <c r="AB261" s="5">
        <f t="shared" ref="AB261:AB323" si="90">Z261+AA261</f>
        <v>775184.8246271559</v>
      </c>
      <c r="AC261" s="5">
        <f t="shared" ref="AC261:AC323" si="91">E261*$P$2</f>
        <v>38776.320584298126</v>
      </c>
      <c r="AD261">
        <f t="shared" si="75"/>
        <v>5.0022032620347726E-2</v>
      </c>
      <c r="AE261" s="5">
        <f>VLOOKUP(A261,Summary_SFPR!$A$5:$E$361,5,FALSE)</f>
        <v>775184.8246271559</v>
      </c>
      <c r="AF261" s="5">
        <f t="shared" ref="AF261:AF323" si="92">AD261*AE261</f>
        <v>38776.320584298126</v>
      </c>
      <c r="AG261" t="s">
        <v>809</v>
      </c>
    </row>
    <row r="262" spans="1:33">
      <c r="A262" t="s">
        <v>2766</v>
      </c>
      <c r="B262" t="s">
        <v>2767</v>
      </c>
      <c r="C262" t="s">
        <v>230</v>
      </c>
      <c r="D262" s="12" t="s">
        <v>1070</v>
      </c>
      <c r="E262" s="1">
        <f>VLOOKUP(A262,'Base ADM'!$A$2:$E$366,5,FALSE)</f>
        <v>101.91377900000001</v>
      </c>
      <c r="F262" s="1">
        <f>VLOOKUP(A262,'Base ADM'!$A$2:$F$366,6,FALSE)</f>
        <v>22.110795</v>
      </c>
      <c r="G262" s="1">
        <f>VLOOKUP(A262,'Base ADM'!$A$2:$G$366,7,FALSE)</f>
        <v>34.820096999999997</v>
      </c>
      <c r="H262" s="1">
        <f>VLOOKUP(A262,'Base ADM'!$A$2:$H$366,8,FALSE)</f>
        <v>44.982886999999998</v>
      </c>
      <c r="I262" s="1">
        <f>VLOOKUP(A262,'Base ADM'!$A$2:$I$366,9,FALSE)</f>
        <v>0</v>
      </c>
      <c r="J262" s="1">
        <f>VLOOKUP(A262,'Base ADM'!$A$2:$J$366,10,FALSE)</f>
        <v>0</v>
      </c>
      <c r="K262" s="1">
        <f>VLOOKUP(A262,'Base ADM'!$A$2:$K$366,11,FALSE)</f>
        <v>0</v>
      </c>
      <c r="L262" s="95">
        <f t="shared" si="76"/>
        <v>4.42</v>
      </c>
      <c r="M262" s="5">
        <f t="shared" si="77"/>
        <v>96058.455199999997</v>
      </c>
      <c r="N262" s="5">
        <f t="shared" si="78"/>
        <v>424578.37198399997</v>
      </c>
      <c r="O262" s="6">
        <f t="shared" si="79"/>
        <v>0.68</v>
      </c>
      <c r="P262" s="5">
        <f t="shared" si="80"/>
        <v>65319.749536000003</v>
      </c>
      <c r="Q262" s="5">
        <f t="shared" si="81"/>
        <v>104.39999999999999</v>
      </c>
      <c r="R262" s="5">
        <f t="shared" si="82"/>
        <v>2662.2</v>
      </c>
      <c r="S262" s="5">
        <f t="shared" si="83"/>
        <v>8942.65</v>
      </c>
      <c r="T262" s="5">
        <f t="shared" si="84"/>
        <v>501502.97152000002</v>
      </c>
      <c r="U262" s="5">
        <f t="shared" si="85"/>
        <v>99485.828663426815</v>
      </c>
      <c r="V262" s="5">
        <f t="shared" si="86"/>
        <v>54974.805446164733</v>
      </c>
      <c r="W262" s="5">
        <f t="shared" si="87"/>
        <v>188318.34142605585</v>
      </c>
      <c r="X262" t="s">
        <v>1124</v>
      </c>
      <c r="Y262" s="5">
        <f t="shared" si="88"/>
        <v>0</v>
      </c>
      <c r="Z262" s="5">
        <f t="shared" si="89"/>
        <v>844281.94705564738</v>
      </c>
      <c r="AA262" s="5">
        <f t="shared" ref="AA262:AA325" si="93">IF(D262="STEM",0,IF(AND(E262&gt;0,Z262&gt;0),(K262*(Z262/E262)*0.2),0))</f>
        <v>0</v>
      </c>
      <c r="AB262" s="5">
        <f t="shared" si="90"/>
        <v>844281.94705564738</v>
      </c>
      <c r="AC262" s="5">
        <f t="shared" si="91"/>
        <v>42867.431771783704</v>
      </c>
      <c r="AD262">
        <f t="shared" ref="AD262:AD325" si="94">IF(AND(AC262&gt;0,AB262&gt;0),(AC262/AB262),0)</f>
        <v>5.0773834406005927E-2</v>
      </c>
      <c r="AE262" s="5">
        <f>VLOOKUP(A262,Summary_SFPR!$A$5:$E$361,5,FALSE)</f>
        <v>844281.94705564738</v>
      </c>
      <c r="AF262" s="5">
        <f t="shared" si="92"/>
        <v>42867.431771783704</v>
      </c>
      <c r="AG262" t="s">
        <v>809</v>
      </c>
    </row>
    <row r="263" spans="1:33">
      <c r="A263" t="s">
        <v>2768</v>
      </c>
      <c r="B263" t="s">
        <v>2769</v>
      </c>
      <c r="C263" t="s">
        <v>125</v>
      </c>
      <c r="D263" s="12" t="s">
        <v>1070</v>
      </c>
      <c r="E263" s="1">
        <f>VLOOKUP(A263,'Base ADM'!$A$2:$E$366,5,FALSE)</f>
        <v>176.28751799999998</v>
      </c>
      <c r="F263" s="1">
        <f>VLOOKUP(A263,'Base ADM'!$A$2:$F$366,6,FALSE)</f>
        <v>0</v>
      </c>
      <c r="G263" s="1">
        <f>VLOOKUP(A263,'Base ADM'!$A$2:$G$366,7,FALSE)</f>
        <v>0</v>
      </c>
      <c r="H263" s="1">
        <f>VLOOKUP(A263,'Base ADM'!$A$2:$H$366,8,FALSE)</f>
        <v>0</v>
      </c>
      <c r="I263" s="1">
        <f>VLOOKUP(A263,'Base ADM'!$A$2:$I$366,9,FALSE)</f>
        <v>152.69317799999999</v>
      </c>
      <c r="J263" s="1">
        <f>VLOOKUP(A263,'Base ADM'!$A$2:$J$366,10,FALSE)</f>
        <v>23.594339999999999</v>
      </c>
      <c r="K263" s="1">
        <f>VLOOKUP(A263,'Base ADM'!$A$2:$K$366,11,FALSE)</f>
        <v>0</v>
      </c>
      <c r="L263" s="95">
        <f t="shared" si="76"/>
        <v>6.97</v>
      </c>
      <c r="M263" s="5">
        <f t="shared" si="77"/>
        <v>96058.455199999997</v>
      </c>
      <c r="N263" s="5">
        <f t="shared" si="78"/>
        <v>669527.43274399999</v>
      </c>
      <c r="O263" s="6">
        <f t="shared" si="79"/>
        <v>1.18</v>
      </c>
      <c r="P263" s="5">
        <f t="shared" si="80"/>
        <v>113348.97713599999</v>
      </c>
      <c r="Q263" s="5">
        <f t="shared" si="81"/>
        <v>104.39999999999999</v>
      </c>
      <c r="R263" s="5">
        <f t="shared" si="82"/>
        <v>4254.3</v>
      </c>
      <c r="S263" s="5">
        <f t="shared" si="83"/>
        <v>14290.71</v>
      </c>
      <c r="T263" s="5">
        <f t="shared" si="84"/>
        <v>801421.41987999994</v>
      </c>
      <c r="U263" s="5">
        <f t="shared" si="85"/>
        <v>172087.71947558501</v>
      </c>
      <c r="V263" s="5">
        <f t="shared" si="86"/>
        <v>95093.834216835996</v>
      </c>
      <c r="W263" s="5">
        <f t="shared" si="87"/>
        <v>325747.64010935125</v>
      </c>
      <c r="X263" t="s">
        <v>1124</v>
      </c>
      <c r="Y263" s="5">
        <f t="shared" si="88"/>
        <v>0</v>
      </c>
      <c r="Z263" s="5">
        <f t="shared" si="89"/>
        <v>1394350.6136817723</v>
      </c>
      <c r="AA263" s="5">
        <f t="shared" si="93"/>
        <v>0</v>
      </c>
      <c r="AB263" s="5">
        <f t="shared" si="90"/>
        <v>1394350.6136817723</v>
      </c>
      <c r="AC263" s="5">
        <f t="shared" si="91"/>
        <v>74150.848140780756</v>
      </c>
      <c r="AD263">
        <f t="shared" si="94"/>
        <v>5.3179485427259934E-2</v>
      </c>
      <c r="AE263" s="5">
        <f>VLOOKUP(A263,Summary_SFPR!$A$5:$E$361,5,FALSE)</f>
        <v>1394350.6136817723</v>
      </c>
      <c r="AF263" s="5">
        <f t="shared" si="92"/>
        <v>74150.848140780756</v>
      </c>
      <c r="AG263" t="s">
        <v>809</v>
      </c>
    </row>
    <row r="264" spans="1:33">
      <c r="A264" t="s">
        <v>2770</v>
      </c>
      <c r="B264" t="s">
        <v>2771</v>
      </c>
      <c r="C264" t="s">
        <v>1183</v>
      </c>
      <c r="D264" s="12" t="s">
        <v>1070</v>
      </c>
      <c r="E264" s="1">
        <f>VLOOKUP(A264,'Base ADM'!$A$2:$E$366,5,FALSE)</f>
        <v>42.571212000000003</v>
      </c>
      <c r="F264" s="1">
        <f>VLOOKUP(A264,'Base ADM'!$A$2:$F$366,6,FALSE)</f>
        <v>0</v>
      </c>
      <c r="G264" s="1">
        <f>VLOOKUP(A264,'Base ADM'!$A$2:$G$366,7,FALSE)</f>
        <v>0</v>
      </c>
      <c r="H264" s="1">
        <f>VLOOKUP(A264,'Base ADM'!$A$2:$H$366,8,FALSE)</f>
        <v>0</v>
      </c>
      <c r="I264" s="1">
        <f>VLOOKUP(A264,'Base ADM'!$A$2:$I$366,9,FALSE)</f>
        <v>34.848505000000003</v>
      </c>
      <c r="J264" s="1">
        <f>VLOOKUP(A264,'Base ADM'!$A$2:$J$366,10,FALSE)</f>
        <v>7.7227069999999998</v>
      </c>
      <c r="K264" s="1">
        <f>VLOOKUP(A264,'Base ADM'!$A$2:$K$366,11,FALSE)</f>
        <v>0.66011200000000003</v>
      </c>
      <c r="L264" s="95">
        <f t="shared" si="76"/>
        <v>1.72</v>
      </c>
      <c r="M264" s="5">
        <f t="shared" si="77"/>
        <v>96058.455199999997</v>
      </c>
      <c r="N264" s="5">
        <f t="shared" si="78"/>
        <v>165220.54294399999</v>
      </c>
      <c r="O264" s="6">
        <f t="shared" si="79"/>
        <v>0.28000000000000003</v>
      </c>
      <c r="P264" s="5">
        <f t="shared" si="80"/>
        <v>26896.367456</v>
      </c>
      <c r="Q264" s="5">
        <f t="shared" si="81"/>
        <v>104.39999999999999</v>
      </c>
      <c r="R264" s="5">
        <f t="shared" si="82"/>
        <v>1044</v>
      </c>
      <c r="S264" s="5">
        <f t="shared" si="83"/>
        <v>3506.92</v>
      </c>
      <c r="T264" s="5">
        <f t="shared" si="84"/>
        <v>196667.83040000001</v>
      </c>
      <c r="U264" s="5">
        <f t="shared" si="85"/>
        <v>41557.013630378868</v>
      </c>
      <c r="V264" s="5">
        <f t="shared" si="86"/>
        <v>22963.961500313253</v>
      </c>
      <c r="W264" s="5">
        <f t="shared" si="87"/>
        <v>78663.946278912947</v>
      </c>
      <c r="X264" t="s">
        <v>1124</v>
      </c>
      <c r="Y264" s="5">
        <f t="shared" si="88"/>
        <v>0</v>
      </c>
      <c r="Z264" s="5">
        <f t="shared" si="89"/>
        <v>339852.75180960505</v>
      </c>
      <c r="AA264" s="5">
        <f t="shared" si="93"/>
        <v>1053.9558032904586</v>
      </c>
      <c r="AB264" s="5">
        <f t="shared" si="90"/>
        <v>340906.70761289552</v>
      </c>
      <c r="AC264" s="5">
        <f t="shared" si="91"/>
        <v>17906.494526634517</v>
      </c>
      <c r="AD264">
        <f t="shared" si="94"/>
        <v>5.2526084488098715E-2</v>
      </c>
      <c r="AE264" s="5">
        <f>VLOOKUP(A264,Summary_SFPR!$A$5:$E$361,5,FALSE)</f>
        <v>340906.70761289552</v>
      </c>
      <c r="AF264" s="5">
        <f t="shared" si="92"/>
        <v>17906.494526634517</v>
      </c>
      <c r="AG264" t="s">
        <v>809</v>
      </c>
    </row>
    <row r="265" spans="1:33">
      <c r="A265" t="s">
        <v>2772</v>
      </c>
      <c r="B265" t="s">
        <v>2773</v>
      </c>
      <c r="C265" t="s">
        <v>93</v>
      </c>
      <c r="D265" s="12" t="s">
        <v>1070</v>
      </c>
      <c r="E265" s="1">
        <f>VLOOKUP(A265,'Base ADM'!$A$2:$E$366,5,FALSE)</f>
        <v>237.16713900000002</v>
      </c>
      <c r="F265" s="1">
        <f>VLOOKUP(A265,'Base ADM'!$A$2:$F$366,6,FALSE)</f>
        <v>36.328285999999999</v>
      </c>
      <c r="G265" s="1">
        <f>VLOOKUP(A265,'Base ADM'!$A$2:$G$366,7,FALSE)</f>
        <v>104.26410199999999</v>
      </c>
      <c r="H265" s="1">
        <f>VLOOKUP(A265,'Base ADM'!$A$2:$H$366,8,FALSE)</f>
        <v>96.574751000000006</v>
      </c>
      <c r="I265" s="1">
        <f>VLOOKUP(A265,'Base ADM'!$A$2:$I$366,9,FALSE)</f>
        <v>0</v>
      </c>
      <c r="J265" s="1">
        <f>VLOOKUP(A265,'Base ADM'!$A$2:$J$366,10,FALSE)</f>
        <v>0</v>
      </c>
      <c r="K265" s="1">
        <f>VLOOKUP(A265,'Base ADM'!$A$2:$K$366,11,FALSE)</f>
        <v>0</v>
      </c>
      <c r="L265" s="95">
        <f t="shared" si="76"/>
        <v>10.210000000000001</v>
      </c>
      <c r="M265" s="5">
        <f t="shared" si="77"/>
        <v>96058.455199999997</v>
      </c>
      <c r="N265" s="5">
        <f t="shared" si="78"/>
        <v>980756.82759200002</v>
      </c>
      <c r="O265" s="6">
        <f t="shared" si="79"/>
        <v>1.58</v>
      </c>
      <c r="P265" s="5">
        <f t="shared" si="80"/>
        <v>151772.35921600001</v>
      </c>
      <c r="Q265" s="5">
        <f t="shared" si="81"/>
        <v>104.39999999999999</v>
      </c>
      <c r="R265" s="5">
        <f t="shared" si="82"/>
        <v>6154.38</v>
      </c>
      <c r="S265" s="5">
        <f t="shared" si="83"/>
        <v>20673.310000000001</v>
      </c>
      <c r="T265" s="5">
        <f t="shared" si="84"/>
        <v>1159356.876808</v>
      </c>
      <c r="U265" s="5">
        <f t="shared" si="85"/>
        <v>231516.97039071756</v>
      </c>
      <c r="V265" s="5">
        <f t="shared" si="86"/>
        <v>127933.80299192427</v>
      </c>
      <c r="W265" s="5">
        <f t="shared" si="87"/>
        <v>438242.23471531604</v>
      </c>
      <c r="X265" t="s">
        <v>1124</v>
      </c>
      <c r="Y265" s="5">
        <f t="shared" si="88"/>
        <v>0</v>
      </c>
      <c r="Z265" s="5">
        <f t="shared" si="89"/>
        <v>1957049.8849059578</v>
      </c>
      <c r="AA265" s="5">
        <f t="shared" si="93"/>
        <v>0</v>
      </c>
      <c r="AB265" s="5">
        <f t="shared" si="90"/>
        <v>1957049.8849059578</v>
      </c>
      <c r="AC265" s="5">
        <f t="shared" si="91"/>
        <v>99758.307947658803</v>
      </c>
      <c r="AD265">
        <f t="shared" si="94"/>
        <v>5.097381968495529E-2</v>
      </c>
      <c r="AE265" s="5">
        <f>VLOOKUP(A265,Summary_SFPR!$A$5:$E$361,5,FALSE)</f>
        <v>1957049.8849059578</v>
      </c>
      <c r="AF265" s="5">
        <f t="shared" si="92"/>
        <v>99758.307947658803</v>
      </c>
      <c r="AG265" t="s">
        <v>809</v>
      </c>
    </row>
    <row r="266" spans="1:33">
      <c r="A266" t="s">
        <v>2774</v>
      </c>
      <c r="B266" t="s">
        <v>2775</v>
      </c>
      <c r="C266" t="s">
        <v>93</v>
      </c>
      <c r="D266" s="12" t="s">
        <v>1070</v>
      </c>
      <c r="E266" s="1">
        <f>VLOOKUP(A266,'Base ADM'!$A$2:$E$366,5,FALSE)</f>
        <v>58.400354</v>
      </c>
      <c r="F266" s="1">
        <f>VLOOKUP(A266,'Base ADM'!$A$2:$F$366,6,FALSE)</f>
        <v>12.856394999999999</v>
      </c>
      <c r="G266" s="1">
        <f>VLOOKUP(A266,'Base ADM'!$A$2:$G$366,7,FALSE)</f>
        <v>25.502670999999999</v>
      </c>
      <c r="H266" s="1">
        <f>VLOOKUP(A266,'Base ADM'!$A$2:$H$366,8,FALSE)</f>
        <v>20.041288000000002</v>
      </c>
      <c r="I266" s="1">
        <f>VLOOKUP(A266,'Base ADM'!$A$2:$I$366,9,FALSE)</f>
        <v>0</v>
      </c>
      <c r="J266" s="1">
        <f>VLOOKUP(A266,'Base ADM'!$A$2:$J$366,10,FALSE)</f>
        <v>0</v>
      </c>
      <c r="K266" s="1">
        <f>VLOOKUP(A266,'Base ADM'!$A$2:$K$366,11,FALSE)</f>
        <v>0</v>
      </c>
      <c r="L266" s="95">
        <f t="shared" si="76"/>
        <v>2.5499999999999998</v>
      </c>
      <c r="M266" s="5">
        <f t="shared" si="77"/>
        <v>96058.455199999997</v>
      </c>
      <c r="N266" s="5">
        <f t="shared" si="78"/>
        <v>244949.06075999996</v>
      </c>
      <c r="O266" s="6">
        <f t="shared" si="79"/>
        <v>0.39</v>
      </c>
      <c r="P266" s="5">
        <f t="shared" si="80"/>
        <v>37462.797528000003</v>
      </c>
      <c r="Q266" s="5">
        <f t="shared" si="81"/>
        <v>104.39999999999999</v>
      </c>
      <c r="R266" s="5">
        <f t="shared" si="82"/>
        <v>1534.6799999999998</v>
      </c>
      <c r="S266" s="5">
        <f t="shared" si="83"/>
        <v>5155.18</v>
      </c>
      <c r="T266" s="5">
        <f t="shared" si="84"/>
        <v>289101.71828799997</v>
      </c>
      <c r="U266" s="5">
        <f t="shared" si="85"/>
        <v>57009.048913076535</v>
      </c>
      <c r="V266" s="5">
        <f t="shared" si="86"/>
        <v>31502.591019975309</v>
      </c>
      <c r="W266" s="5">
        <f t="shared" si="87"/>
        <v>107913.35491518302</v>
      </c>
      <c r="X266" t="s">
        <v>1124</v>
      </c>
      <c r="Y266" s="5">
        <f t="shared" si="88"/>
        <v>0</v>
      </c>
      <c r="Z266" s="5">
        <f t="shared" si="89"/>
        <v>485526.71313623484</v>
      </c>
      <c r="AA266" s="5">
        <f t="shared" si="93"/>
        <v>0</v>
      </c>
      <c r="AB266" s="5">
        <f t="shared" si="90"/>
        <v>485526.71313623484</v>
      </c>
      <c r="AC266" s="5">
        <f t="shared" si="91"/>
        <v>24564.6193783376</v>
      </c>
      <c r="AD266">
        <f t="shared" si="94"/>
        <v>5.0593754604486549E-2</v>
      </c>
      <c r="AE266" s="5">
        <f>VLOOKUP(A266,Summary_SFPR!$A$5:$E$361,5,FALSE)</f>
        <v>485526.71313623484</v>
      </c>
      <c r="AF266" s="5">
        <f t="shared" si="92"/>
        <v>24564.6193783376</v>
      </c>
      <c r="AG266" t="s">
        <v>809</v>
      </c>
    </row>
    <row r="267" spans="1:33">
      <c r="A267" t="s">
        <v>2776</v>
      </c>
      <c r="B267" t="s">
        <v>2777</v>
      </c>
      <c r="C267" t="s">
        <v>98</v>
      </c>
      <c r="D267" s="12" t="s">
        <v>1070</v>
      </c>
      <c r="E267" s="1">
        <f>VLOOKUP(A267,'Base ADM'!$A$2:$E$366,5,FALSE)</f>
        <v>112.42379600000001</v>
      </c>
      <c r="F267" s="1">
        <f>VLOOKUP(A267,'Base ADM'!$A$2:$F$366,6,FALSE)</f>
        <v>22.734373999999999</v>
      </c>
      <c r="G267" s="1">
        <f>VLOOKUP(A267,'Base ADM'!$A$2:$G$366,7,FALSE)</f>
        <v>48.042299999999997</v>
      </c>
      <c r="H267" s="1">
        <f>VLOOKUP(A267,'Base ADM'!$A$2:$H$366,8,FALSE)</f>
        <v>41.647122000000003</v>
      </c>
      <c r="I267" s="1">
        <f>VLOOKUP(A267,'Base ADM'!$A$2:$I$366,9,FALSE)</f>
        <v>0</v>
      </c>
      <c r="J267" s="1">
        <f>VLOOKUP(A267,'Base ADM'!$A$2:$J$366,10,FALSE)</f>
        <v>0</v>
      </c>
      <c r="K267" s="1">
        <f>VLOOKUP(A267,'Base ADM'!$A$2:$K$366,11,FALSE)</f>
        <v>0</v>
      </c>
      <c r="L267" s="95">
        <f t="shared" si="76"/>
        <v>4.8899999999999997</v>
      </c>
      <c r="M267" s="5">
        <f t="shared" si="77"/>
        <v>96058.455199999997</v>
      </c>
      <c r="N267" s="5">
        <f t="shared" si="78"/>
        <v>469725.84592799994</v>
      </c>
      <c r="O267" s="6">
        <f t="shared" si="79"/>
        <v>0.75</v>
      </c>
      <c r="P267" s="5">
        <f t="shared" si="80"/>
        <v>72043.841400000005</v>
      </c>
      <c r="Q267" s="5">
        <f t="shared" si="81"/>
        <v>104.39999999999999</v>
      </c>
      <c r="R267" s="5">
        <f t="shared" si="82"/>
        <v>2944.0799999999995</v>
      </c>
      <c r="S267" s="5">
        <f t="shared" si="83"/>
        <v>9889.52</v>
      </c>
      <c r="T267" s="5">
        <f t="shared" si="84"/>
        <v>554603.28732799995</v>
      </c>
      <c r="U267" s="5">
        <f t="shared" si="85"/>
        <v>109745.45950796358</v>
      </c>
      <c r="V267" s="5">
        <f t="shared" si="86"/>
        <v>60644.167778522991</v>
      </c>
      <c r="W267" s="5">
        <f t="shared" si="87"/>
        <v>207738.96334019027</v>
      </c>
      <c r="X267" t="s">
        <v>1124</v>
      </c>
      <c r="Y267" s="5">
        <f t="shared" si="88"/>
        <v>0</v>
      </c>
      <c r="Z267" s="5">
        <f t="shared" si="89"/>
        <v>932731.87795467675</v>
      </c>
      <c r="AA267" s="5">
        <f t="shared" si="93"/>
        <v>0</v>
      </c>
      <c r="AB267" s="5">
        <f t="shared" si="90"/>
        <v>932731.87795467675</v>
      </c>
      <c r="AC267" s="5">
        <f t="shared" si="91"/>
        <v>47288.202359319148</v>
      </c>
      <c r="AD267">
        <f t="shared" si="94"/>
        <v>5.0698602113840238E-2</v>
      </c>
      <c r="AE267" s="5">
        <f>VLOOKUP(A267,Summary_SFPR!$A$5:$E$361,5,FALSE)</f>
        <v>932731.87795467675</v>
      </c>
      <c r="AF267" s="5">
        <f t="shared" si="92"/>
        <v>47288.202359319148</v>
      </c>
      <c r="AG267" t="s">
        <v>809</v>
      </c>
    </row>
    <row r="268" spans="1:33">
      <c r="A268" t="s">
        <v>2778</v>
      </c>
      <c r="B268" t="s">
        <v>2779</v>
      </c>
      <c r="C268" t="s">
        <v>1458</v>
      </c>
      <c r="D268" s="12" t="s">
        <v>1070</v>
      </c>
      <c r="E268" s="1">
        <f>VLOOKUP(A268,'Base ADM'!$A$2:$E$366,5,FALSE)</f>
        <v>174.938018</v>
      </c>
      <c r="F268" s="1">
        <f>VLOOKUP(A268,'Base ADM'!$A$2:$F$366,6,FALSE)</f>
        <v>26.912631000000001</v>
      </c>
      <c r="G268" s="1">
        <f>VLOOKUP(A268,'Base ADM'!$A$2:$G$366,7,FALSE)</f>
        <v>62.696795000000002</v>
      </c>
      <c r="H268" s="1">
        <f>VLOOKUP(A268,'Base ADM'!$A$2:$H$366,8,FALSE)</f>
        <v>85.328592</v>
      </c>
      <c r="I268" s="1">
        <f>VLOOKUP(A268,'Base ADM'!$A$2:$I$366,9,FALSE)</f>
        <v>0</v>
      </c>
      <c r="J268" s="1">
        <f>VLOOKUP(A268,'Base ADM'!$A$2:$J$366,10,FALSE)</f>
        <v>0</v>
      </c>
      <c r="K268" s="1">
        <f>VLOOKUP(A268,'Base ADM'!$A$2:$K$366,11,FALSE)</f>
        <v>0</v>
      </c>
      <c r="L268" s="95">
        <f t="shared" si="76"/>
        <v>7.48</v>
      </c>
      <c r="M268" s="5">
        <f t="shared" si="77"/>
        <v>96058.455199999997</v>
      </c>
      <c r="N268" s="5">
        <f t="shared" si="78"/>
        <v>718517.24489600002</v>
      </c>
      <c r="O268" s="6">
        <f t="shared" si="79"/>
        <v>1.17</v>
      </c>
      <c r="P268" s="5">
        <f t="shared" si="80"/>
        <v>112388.39258399999</v>
      </c>
      <c r="Q268" s="5">
        <f t="shared" si="81"/>
        <v>104.39999999999999</v>
      </c>
      <c r="R268" s="5">
        <f t="shared" si="82"/>
        <v>4515.2999999999993</v>
      </c>
      <c r="S268" s="5">
        <f t="shared" si="83"/>
        <v>15167.44</v>
      </c>
      <c r="T268" s="5">
        <f t="shared" si="84"/>
        <v>850588.37748000002</v>
      </c>
      <c r="U268" s="5">
        <f t="shared" si="85"/>
        <v>170770.36938712158</v>
      </c>
      <c r="V268" s="5">
        <f t="shared" si="86"/>
        <v>94365.88064002282</v>
      </c>
      <c r="W268" s="5">
        <f t="shared" si="87"/>
        <v>323254.00672387489</v>
      </c>
      <c r="X268" t="s">
        <v>1124</v>
      </c>
      <c r="Y268" s="5">
        <f t="shared" si="88"/>
        <v>0</v>
      </c>
      <c r="Z268" s="5">
        <f t="shared" si="89"/>
        <v>1438978.6342310195</v>
      </c>
      <c r="AA268" s="5">
        <f t="shared" si="93"/>
        <v>0</v>
      </c>
      <c r="AB268" s="5">
        <f t="shared" si="90"/>
        <v>1438978.6342310195</v>
      </c>
      <c r="AC268" s="5">
        <f t="shared" si="91"/>
        <v>73583.215385488453</v>
      </c>
      <c r="AD268">
        <f t="shared" si="94"/>
        <v>5.1135724766900953E-2</v>
      </c>
      <c r="AE268" s="5">
        <f>VLOOKUP(A268,Summary_SFPR!$A$5:$E$361,5,FALSE)</f>
        <v>1438978.6342310195</v>
      </c>
      <c r="AF268" s="5">
        <f t="shared" si="92"/>
        <v>73583.215385488453</v>
      </c>
      <c r="AG268" t="s">
        <v>809</v>
      </c>
    </row>
    <row r="269" spans="1:33" s="125" customFormat="1">
      <c r="A269" s="125" t="s">
        <v>2780</v>
      </c>
      <c r="B269" s="125" t="s">
        <v>2781</v>
      </c>
      <c r="C269" s="125" t="s">
        <v>80</v>
      </c>
      <c r="D269" s="126" t="s">
        <v>1070</v>
      </c>
      <c r="E269" s="1">
        <f>VLOOKUP(A269,'Base ADM'!$A$2:$E$366,5,FALSE)</f>
        <v>118.95332000000001</v>
      </c>
      <c r="F269" s="1">
        <f>VLOOKUP(A269,'Base ADM'!$A$2:$F$366,6,FALSE)</f>
        <v>7.2000010000000003</v>
      </c>
      <c r="G269" s="1">
        <f>VLOOKUP(A269,'Base ADM'!$A$2:$G$366,7,FALSE)</f>
        <v>14.525667</v>
      </c>
      <c r="H269" s="1">
        <f>VLOOKUP(A269,'Base ADM'!$A$2:$H$366,8,FALSE)</f>
        <v>52.679229999999997</v>
      </c>
      <c r="I269" s="1">
        <f>VLOOKUP(A269,'Base ADM'!$A$2:$I$366,9,FALSE)</f>
        <v>44.548422000000002</v>
      </c>
      <c r="J269" s="1">
        <f>VLOOKUP(A269,'Base ADM'!$A$2:$J$366,10,FALSE)</f>
        <v>0</v>
      </c>
      <c r="K269" s="1">
        <f>VLOOKUP(A269,'Base ADM'!$A$2:$K$366,11,FALSE)</f>
        <v>0</v>
      </c>
      <c r="L269" s="128">
        <f t="shared" si="76"/>
        <v>4.75</v>
      </c>
      <c r="M269" s="5">
        <f t="shared" si="77"/>
        <v>96058.455199999997</v>
      </c>
      <c r="N269" s="5">
        <f t="shared" si="78"/>
        <v>456277.66219999996</v>
      </c>
      <c r="O269" s="6">
        <f t="shared" si="79"/>
        <v>0.79</v>
      </c>
      <c r="P269" s="127">
        <f t="shared" si="80"/>
        <v>75886.179608000006</v>
      </c>
      <c r="Q269" s="127">
        <f t="shared" si="81"/>
        <v>104.39999999999999</v>
      </c>
      <c r="R269" s="127">
        <f t="shared" si="82"/>
        <v>2891.88</v>
      </c>
      <c r="S269" s="127">
        <f t="shared" si="83"/>
        <v>9714.18</v>
      </c>
      <c r="T269" s="127">
        <f t="shared" si="84"/>
        <v>544769.90180800005</v>
      </c>
      <c r="U269" s="127">
        <f t="shared" si="85"/>
        <v>116119.42691739241</v>
      </c>
      <c r="V269" s="127">
        <f t="shared" si="86"/>
        <v>64166.354033200711</v>
      </c>
      <c r="W269" s="127">
        <f t="shared" si="87"/>
        <v>219804.34980752581</v>
      </c>
      <c r="X269" t="s">
        <v>1124</v>
      </c>
      <c r="Y269" s="127">
        <f t="shared" si="88"/>
        <v>0</v>
      </c>
      <c r="Z269" s="127">
        <f t="shared" si="89"/>
        <v>944860.03256611899</v>
      </c>
      <c r="AA269" s="5">
        <f t="shared" si="93"/>
        <v>0</v>
      </c>
      <c r="AB269" s="127">
        <f t="shared" si="90"/>
        <v>944860.03256611899</v>
      </c>
      <c r="AC269" s="127">
        <f t="shared" si="91"/>
        <v>50034.680090973314</v>
      </c>
      <c r="AD269">
        <f t="shared" si="94"/>
        <v>5.2954594719268125E-2</v>
      </c>
      <c r="AE269" s="5">
        <f>VLOOKUP(A269,Summary_SFPR!$A$5:$E$361,5,FALSE)</f>
        <v>944860.03256611899</v>
      </c>
      <c r="AF269" s="127">
        <f t="shared" si="92"/>
        <v>50034.680090973314</v>
      </c>
      <c r="AG269" t="s">
        <v>809</v>
      </c>
    </row>
    <row r="270" spans="1:33">
      <c r="A270" t="s">
        <v>2782</v>
      </c>
      <c r="B270" t="s">
        <v>2783</v>
      </c>
      <c r="C270" t="s">
        <v>190</v>
      </c>
      <c r="D270" s="12" t="s">
        <v>1070</v>
      </c>
      <c r="E270" s="1">
        <f>VLOOKUP(A270,'Base ADM'!$A$2:$E$366,5,FALSE)</f>
        <v>76.305080999999987</v>
      </c>
      <c r="F270" s="1">
        <f>VLOOKUP(A270,'Base ADM'!$A$2:$F$366,6,FALSE)</f>
        <v>31.796613000000001</v>
      </c>
      <c r="G270" s="1">
        <f>VLOOKUP(A270,'Base ADM'!$A$2:$G$366,7,FALSE)</f>
        <v>32.361576999999997</v>
      </c>
      <c r="H270" s="1">
        <f>VLOOKUP(A270,'Base ADM'!$A$2:$H$366,8,FALSE)</f>
        <v>12.146891</v>
      </c>
      <c r="I270" s="1">
        <f>VLOOKUP(A270,'Base ADM'!$A$2:$I$366,9,FALSE)</f>
        <v>0</v>
      </c>
      <c r="J270" s="1">
        <f>VLOOKUP(A270,'Base ADM'!$A$2:$J$366,10,FALSE)</f>
        <v>0</v>
      </c>
      <c r="K270" s="1">
        <f>VLOOKUP(A270,'Base ADM'!$A$2:$K$366,11,FALSE)</f>
        <v>0</v>
      </c>
      <c r="L270" s="95">
        <f t="shared" si="76"/>
        <v>3.48</v>
      </c>
      <c r="M270" s="5">
        <f t="shared" si="77"/>
        <v>96058.455199999997</v>
      </c>
      <c r="N270" s="5">
        <f t="shared" si="78"/>
        <v>334283.42409599997</v>
      </c>
      <c r="O270" s="6">
        <f t="shared" si="79"/>
        <v>0.51</v>
      </c>
      <c r="P270" s="5">
        <f t="shared" si="80"/>
        <v>48989.812151999999</v>
      </c>
      <c r="Q270" s="5">
        <f t="shared" si="81"/>
        <v>104.39999999999999</v>
      </c>
      <c r="R270" s="5">
        <f t="shared" si="82"/>
        <v>2082.7799999999997</v>
      </c>
      <c r="S270" s="5">
        <f t="shared" si="83"/>
        <v>6996.31</v>
      </c>
      <c r="T270" s="5">
        <f t="shared" si="84"/>
        <v>392352.32624799997</v>
      </c>
      <c r="U270" s="5">
        <f t="shared" si="85"/>
        <v>74487.221345358048</v>
      </c>
      <c r="V270" s="5">
        <f t="shared" si="86"/>
        <v>41160.842269707617</v>
      </c>
      <c r="W270" s="5">
        <f t="shared" si="87"/>
        <v>140998.07148060758</v>
      </c>
      <c r="X270" t="s">
        <v>1124</v>
      </c>
      <c r="Y270" s="5">
        <f t="shared" si="88"/>
        <v>0</v>
      </c>
      <c r="Z270" s="5">
        <f t="shared" si="89"/>
        <v>648998.46134367329</v>
      </c>
      <c r="AA270" s="5">
        <f t="shared" si="93"/>
        <v>0</v>
      </c>
      <c r="AB270" s="5">
        <f t="shared" si="90"/>
        <v>648998.46134367329</v>
      </c>
      <c r="AC270" s="5">
        <f t="shared" si="91"/>
        <v>32095.786121402962</v>
      </c>
      <c r="AD270">
        <f t="shared" si="94"/>
        <v>4.9454333150424572E-2</v>
      </c>
      <c r="AE270" s="5">
        <f>VLOOKUP(A270,Summary_SFPR!$A$5:$E$361,5,FALSE)</f>
        <v>648998.46134367329</v>
      </c>
      <c r="AF270" s="5">
        <f t="shared" si="92"/>
        <v>32095.786121402962</v>
      </c>
      <c r="AG270" t="s">
        <v>809</v>
      </c>
    </row>
    <row r="271" spans="1:33">
      <c r="A271" t="s">
        <v>2784</v>
      </c>
      <c r="B271" t="s">
        <v>2785</v>
      </c>
      <c r="C271" t="s">
        <v>258</v>
      </c>
      <c r="D271" s="12" t="s">
        <v>1070</v>
      </c>
      <c r="E271" s="1">
        <f>VLOOKUP(A271,'Base ADM'!$A$2:$E$366,5,FALSE)</f>
        <v>35.057803</v>
      </c>
      <c r="F271" s="1">
        <f>VLOOKUP(A271,'Base ADM'!$A$2:$F$366,6,FALSE)</f>
        <v>11.745665000000001</v>
      </c>
      <c r="G271" s="1">
        <f>VLOOKUP(A271,'Base ADM'!$A$2:$G$366,7,FALSE)</f>
        <v>19.855491000000001</v>
      </c>
      <c r="H271" s="1">
        <f>VLOOKUP(A271,'Base ADM'!$A$2:$H$366,8,FALSE)</f>
        <v>3.4566469999999998</v>
      </c>
      <c r="I271" s="1">
        <f>VLOOKUP(A271,'Base ADM'!$A$2:$I$366,9,FALSE)</f>
        <v>0</v>
      </c>
      <c r="J271" s="1">
        <f>VLOOKUP(A271,'Base ADM'!$A$2:$J$366,10,FALSE)</f>
        <v>0</v>
      </c>
      <c r="K271" s="1">
        <f>VLOOKUP(A271,'Base ADM'!$A$2:$K$366,11,FALSE)</f>
        <v>0</v>
      </c>
      <c r="L271" s="95">
        <f t="shared" si="76"/>
        <v>1.59</v>
      </c>
      <c r="M271" s="5">
        <f t="shared" si="77"/>
        <v>96058.455199999997</v>
      </c>
      <c r="N271" s="5">
        <f t="shared" si="78"/>
        <v>152732.943768</v>
      </c>
      <c r="O271" s="6">
        <f t="shared" si="79"/>
        <v>0.23</v>
      </c>
      <c r="P271" s="5">
        <f t="shared" si="80"/>
        <v>22093.444695999999</v>
      </c>
      <c r="Q271" s="5">
        <f t="shared" si="81"/>
        <v>104.39999999999999</v>
      </c>
      <c r="R271" s="5">
        <f t="shared" si="82"/>
        <v>950.04</v>
      </c>
      <c r="S271" s="5">
        <f t="shared" si="83"/>
        <v>3191.3</v>
      </c>
      <c r="T271" s="5">
        <f t="shared" si="84"/>
        <v>178967.72846399999</v>
      </c>
      <c r="U271" s="5">
        <f t="shared" si="85"/>
        <v>34222.600876905664</v>
      </c>
      <c r="V271" s="5">
        <f t="shared" si="86"/>
        <v>18911.043415385178</v>
      </c>
      <c r="W271" s="5">
        <f t="shared" si="87"/>
        <v>64780.517215453314</v>
      </c>
      <c r="X271" t="s">
        <v>1124</v>
      </c>
      <c r="Y271" s="5">
        <f t="shared" si="88"/>
        <v>0</v>
      </c>
      <c r="Z271" s="5">
        <f t="shared" si="89"/>
        <v>296881.88997174415</v>
      </c>
      <c r="AA271" s="5">
        <f t="shared" si="93"/>
        <v>0</v>
      </c>
      <c r="AB271" s="5">
        <f t="shared" si="90"/>
        <v>296881.88997174415</v>
      </c>
      <c r="AC271" s="5">
        <f t="shared" si="91"/>
        <v>14746.170664235049</v>
      </c>
      <c r="AD271">
        <f t="shared" si="94"/>
        <v>4.967015894987236E-2</v>
      </c>
      <c r="AE271" s="5">
        <f>VLOOKUP(A271,Summary_SFPR!$A$5:$E$361,5,FALSE)</f>
        <v>296881.88997174415</v>
      </c>
      <c r="AF271" s="5">
        <f t="shared" si="92"/>
        <v>14746.170664235049</v>
      </c>
      <c r="AG271" t="s">
        <v>809</v>
      </c>
    </row>
    <row r="272" spans="1:33">
      <c r="A272" t="s">
        <v>2786</v>
      </c>
      <c r="B272" t="s">
        <v>2787</v>
      </c>
      <c r="C272" t="s">
        <v>93</v>
      </c>
      <c r="D272" s="12" t="s">
        <v>1070</v>
      </c>
      <c r="E272" s="1">
        <f>VLOOKUP(A272,'Base ADM'!$A$2:$E$366,5,FALSE)</f>
        <v>153.42626100000001</v>
      </c>
      <c r="F272" s="1">
        <f>VLOOKUP(A272,'Base ADM'!$A$2:$F$366,6,FALSE)</f>
        <v>50.380116999999998</v>
      </c>
      <c r="G272" s="1">
        <f>VLOOKUP(A272,'Base ADM'!$A$2:$G$366,7,FALSE)</f>
        <v>57.894736000000002</v>
      </c>
      <c r="H272" s="1">
        <f>VLOOKUP(A272,'Base ADM'!$A$2:$H$366,8,FALSE)</f>
        <v>45.151408000000004</v>
      </c>
      <c r="I272" s="1">
        <f>VLOOKUP(A272,'Base ADM'!$A$2:$I$366,9,FALSE)</f>
        <v>0</v>
      </c>
      <c r="J272" s="1">
        <f>VLOOKUP(A272,'Base ADM'!$A$2:$J$366,10,FALSE)</f>
        <v>0</v>
      </c>
      <c r="K272" s="1">
        <f>VLOOKUP(A272,'Base ADM'!$A$2:$K$366,11,FALSE)</f>
        <v>0</v>
      </c>
      <c r="L272" s="95">
        <f t="shared" si="76"/>
        <v>6.84</v>
      </c>
      <c r="M272" s="5">
        <f t="shared" si="77"/>
        <v>96058.455199999997</v>
      </c>
      <c r="N272" s="5">
        <f t="shared" si="78"/>
        <v>657039.833568</v>
      </c>
      <c r="O272" s="6">
        <f t="shared" si="79"/>
        <v>1.02</v>
      </c>
      <c r="P272" s="5">
        <f t="shared" si="80"/>
        <v>97979.624303999997</v>
      </c>
      <c r="Q272" s="5">
        <f t="shared" si="81"/>
        <v>104.39999999999999</v>
      </c>
      <c r="R272" s="5">
        <f t="shared" si="82"/>
        <v>4102.9199999999992</v>
      </c>
      <c r="S272" s="5">
        <f t="shared" si="83"/>
        <v>13782.21</v>
      </c>
      <c r="T272" s="5">
        <f t="shared" si="84"/>
        <v>772904.58787200006</v>
      </c>
      <c r="U272" s="5">
        <f t="shared" si="85"/>
        <v>149771.09929675166</v>
      </c>
      <c r="V272" s="5">
        <f t="shared" si="86"/>
        <v>82761.908463893706</v>
      </c>
      <c r="W272" s="5">
        <f t="shared" si="87"/>
        <v>283504.14719408215</v>
      </c>
      <c r="X272" t="s">
        <v>1124</v>
      </c>
      <c r="Y272" s="5">
        <f t="shared" si="88"/>
        <v>0</v>
      </c>
      <c r="Z272" s="5">
        <f t="shared" si="89"/>
        <v>1288941.7428267277</v>
      </c>
      <c r="AA272" s="5">
        <f t="shared" si="93"/>
        <v>0</v>
      </c>
      <c r="AB272" s="5">
        <f t="shared" si="90"/>
        <v>1288941.7428267277</v>
      </c>
      <c r="AC272" s="5">
        <f t="shared" si="91"/>
        <v>64534.843472121465</v>
      </c>
      <c r="AD272">
        <f t="shared" si="94"/>
        <v>5.0068084016421585E-2</v>
      </c>
      <c r="AE272" s="5">
        <f>VLOOKUP(A272,Summary_SFPR!$A$5:$E$361,5,FALSE)</f>
        <v>1288941.7428267277</v>
      </c>
      <c r="AF272" s="5">
        <f t="shared" si="92"/>
        <v>64534.843472121465</v>
      </c>
      <c r="AG272" t="s">
        <v>809</v>
      </c>
    </row>
    <row r="273" spans="1:33">
      <c r="A273" t="s">
        <v>2790</v>
      </c>
      <c r="B273" t="s">
        <v>2791</v>
      </c>
      <c r="C273" t="s">
        <v>140</v>
      </c>
      <c r="D273" s="12" t="s">
        <v>1070</v>
      </c>
      <c r="E273" s="1">
        <f>VLOOKUP(A273,'Base ADM'!$A$2:$E$366,5,FALSE)</f>
        <v>384.73409100000003</v>
      </c>
      <c r="F273" s="1">
        <f>VLOOKUP(A273,'Base ADM'!$A$2:$F$366,6,FALSE)</f>
        <v>0</v>
      </c>
      <c r="G273" s="1">
        <f>VLOOKUP(A273,'Base ADM'!$A$2:$G$366,7,FALSE)</f>
        <v>0</v>
      </c>
      <c r="H273" s="1">
        <f>VLOOKUP(A273,'Base ADM'!$A$2:$H$366,8,FALSE)</f>
        <v>0</v>
      </c>
      <c r="I273" s="1">
        <f>VLOOKUP(A273,'Base ADM'!$A$2:$I$366,9,FALSE)</f>
        <v>77.005238000000006</v>
      </c>
      <c r="J273" s="1">
        <f>VLOOKUP(A273,'Base ADM'!$A$2:$J$366,10,FALSE)</f>
        <v>307.72885300000002</v>
      </c>
      <c r="K273" s="1">
        <f>VLOOKUP(A273,'Base ADM'!$A$2:$K$366,11,FALSE)</f>
        <v>0.25287399999999999</v>
      </c>
      <c r="L273" s="95">
        <f t="shared" si="76"/>
        <v>19.95</v>
      </c>
      <c r="M273" s="5">
        <f t="shared" si="77"/>
        <v>96058.455199999997</v>
      </c>
      <c r="N273" s="5">
        <f t="shared" si="78"/>
        <v>1916366.1812399998</v>
      </c>
      <c r="O273" s="6">
        <f t="shared" si="79"/>
        <v>2.56</v>
      </c>
      <c r="P273" s="5">
        <f t="shared" si="80"/>
        <v>245909.64531200001</v>
      </c>
      <c r="Q273" s="5">
        <f t="shared" si="81"/>
        <v>104.39999999999999</v>
      </c>
      <c r="R273" s="5">
        <f t="shared" si="82"/>
        <v>11750.219999999998</v>
      </c>
      <c r="S273" s="5">
        <f t="shared" si="83"/>
        <v>39470.42</v>
      </c>
      <c r="T273" s="5">
        <f t="shared" si="84"/>
        <v>2213496.466552</v>
      </c>
      <c r="U273" s="5">
        <f t="shared" si="85"/>
        <v>375568.35036217491</v>
      </c>
      <c r="V273" s="5">
        <f t="shared" si="86"/>
        <v>207535.05569871998</v>
      </c>
      <c r="W273" s="5">
        <f t="shared" si="87"/>
        <v>710919.43227010791</v>
      </c>
      <c r="X273" t="s">
        <v>1124</v>
      </c>
      <c r="Y273" s="5">
        <f t="shared" si="88"/>
        <v>0</v>
      </c>
      <c r="Z273" s="5">
        <f t="shared" si="89"/>
        <v>3507519.3048830023</v>
      </c>
      <c r="AA273" s="5">
        <f t="shared" si="93"/>
        <v>461.07712181033844</v>
      </c>
      <c r="AB273" s="5">
        <f t="shared" si="90"/>
        <v>3507980.3820048128</v>
      </c>
      <c r="AC273" s="5">
        <f t="shared" si="91"/>
        <v>161828.58253368983</v>
      </c>
      <c r="AD273">
        <f t="shared" si="94"/>
        <v>4.6131552891183703E-2</v>
      </c>
      <c r="AE273" s="5">
        <f>VLOOKUP(A273,Summary_SFPR!$A$5:$E$361,5,FALSE)</f>
        <v>3507980.3820048128</v>
      </c>
      <c r="AF273" s="5">
        <f t="shared" si="92"/>
        <v>161828.58253368983</v>
      </c>
      <c r="AG273" t="s">
        <v>809</v>
      </c>
    </row>
    <row r="274" spans="1:33">
      <c r="A274" t="s">
        <v>2792</v>
      </c>
      <c r="B274" t="s">
        <v>2793</v>
      </c>
      <c r="C274" t="s">
        <v>93</v>
      </c>
      <c r="D274" s="12" t="s">
        <v>1070</v>
      </c>
      <c r="E274" s="1">
        <f>VLOOKUP(A274,'Base ADM'!$A$2:$E$366,5,FALSE)</f>
        <v>118.57958400000001</v>
      </c>
      <c r="F274" s="1">
        <f>VLOOKUP(A274,'Base ADM'!$A$2:$F$366,6,FALSE)</f>
        <v>58.266272000000001</v>
      </c>
      <c r="G274" s="1">
        <f>VLOOKUP(A274,'Base ADM'!$A$2:$G$366,7,FALSE)</f>
        <v>60.313312000000003</v>
      </c>
      <c r="H274" s="1">
        <f>VLOOKUP(A274,'Base ADM'!$A$2:$H$366,8,FALSE)</f>
        <v>0</v>
      </c>
      <c r="I274" s="1">
        <f>VLOOKUP(A274,'Base ADM'!$A$2:$I$366,9,FALSE)</f>
        <v>0</v>
      </c>
      <c r="J274" s="1">
        <f>VLOOKUP(A274,'Base ADM'!$A$2:$J$366,10,FALSE)</f>
        <v>0</v>
      </c>
      <c r="K274" s="1">
        <f>VLOOKUP(A274,'Base ADM'!$A$2:$K$366,11,FALSE)</f>
        <v>0</v>
      </c>
      <c r="L274" s="95">
        <f t="shared" si="76"/>
        <v>5.54</v>
      </c>
      <c r="M274" s="5">
        <f t="shared" si="77"/>
        <v>96058.455199999997</v>
      </c>
      <c r="N274" s="5">
        <f t="shared" si="78"/>
        <v>532163.841808</v>
      </c>
      <c r="O274" s="6">
        <f t="shared" si="79"/>
        <v>0.79</v>
      </c>
      <c r="P274" s="5">
        <f t="shared" si="80"/>
        <v>75886.179608000006</v>
      </c>
      <c r="Q274" s="5">
        <f t="shared" si="81"/>
        <v>104.39999999999999</v>
      </c>
      <c r="R274" s="5">
        <f t="shared" si="82"/>
        <v>3304.2599999999998</v>
      </c>
      <c r="S274" s="5">
        <f t="shared" si="83"/>
        <v>11099.41</v>
      </c>
      <c r="T274" s="5">
        <f t="shared" si="84"/>
        <v>622453.69141600002</v>
      </c>
      <c r="U274" s="5">
        <f t="shared" si="85"/>
        <v>115754.59464420829</v>
      </c>
      <c r="V274" s="5">
        <f t="shared" si="86"/>
        <v>63964.751618985189</v>
      </c>
      <c r="W274" s="5">
        <f t="shared" si="87"/>
        <v>219113.75287017538</v>
      </c>
      <c r="X274" t="s">
        <v>1124</v>
      </c>
      <c r="Y274" s="5">
        <f t="shared" si="88"/>
        <v>0</v>
      </c>
      <c r="Z274" s="5">
        <f t="shared" si="89"/>
        <v>1021286.7905493689</v>
      </c>
      <c r="AA274" s="5">
        <f t="shared" si="93"/>
        <v>0</v>
      </c>
      <c r="AB274" s="5">
        <f t="shared" si="90"/>
        <v>1021286.7905493689</v>
      </c>
      <c r="AC274" s="5">
        <f t="shared" si="91"/>
        <v>49877.477574906676</v>
      </c>
      <c r="AD274">
        <f t="shared" si="94"/>
        <v>4.8837875938918848E-2</v>
      </c>
      <c r="AE274" s="5">
        <f>VLOOKUP(A274,Summary_SFPR!$A$5:$E$361,5,FALSE)</f>
        <v>1021286.7905493689</v>
      </c>
      <c r="AF274" s="5">
        <f t="shared" si="92"/>
        <v>49877.477574906676</v>
      </c>
      <c r="AG274" t="s">
        <v>809</v>
      </c>
    </row>
    <row r="275" spans="1:33">
      <c r="A275" t="s">
        <v>2837</v>
      </c>
      <c r="B275" t="s">
        <v>2903</v>
      </c>
      <c r="C275" t="s">
        <v>93</v>
      </c>
      <c r="D275" s="12" t="s">
        <v>1823</v>
      </c>
      <c r="E275" s="1">
        <f>VLOOKUP(A275,'Base ADM'!$A$2:$E$366,5,FALSE)</f>
        <v>54.810568000000004</v>
      </c>
      <c r="F275" s="1">
        <f>VLOOKUP(A275,'Base ADM'!$A$2:$F$366,6,FALSE)</f>
        <v>3.1995659999999999</v>
      </c>
      <c r="G275" s="1">
        <f>VLOOKUP(A275,'Base ADM'!$A$2:$G$366,7,FALSE)</f>
        <v>19.591888000000001</v>
      </c>
      <c r="H275" s="1">
        <f>VLOOKUP(A275,'Base ADM'!$A$2:$H$366,8,FALSE)</f>
        <v>32.019114000000002</v>
      </c>
      <c r="I275" s="1">
        <f>VLOOKUP(A275,'Base ADM'!$A$2:$I$366,9,FALSE)</f>
        <v>0</v>
      </c>
      <c r="J275" s="1">
        <f>VLOOKUP(A275,'Base ADM'!$A$2:$J$366,10,FALSE)</f>
        <v>0</v>
      </c>
      <c r="K275" s="1">
        <f>VLOOKUP(A275,'Base ADM'!$A$2:$K$366,11,FALSE)</f>
        <v>0</v>
      </c>
      <c r="L275" s="95">
        <f t="shared" si="76"/>
        <v>2.29</v>
      </c>
      <c r="M275" s="5">
        <f t="shared" si="77"/>
        <v>96058.455199999997</v>
      </c>
      <c r="N275" s="5">
        <f t="shared" si="78"/>
        <v>219973.86240799999</v>
      </c>
      <c r="O275" s="6">
        <f t="shared" si="79"/>
        <v>0.37</v>
      </c>
      <c r="P275" s="5">
        <f t="shared" si="80"/>
        <v>35541.628423999995</v>
      </c>
      <c r="Q275" s="5">
        <f t="shared" si="81"/>
        <v>104.39999999999999</v>
      </c>
      <c r="R275" s="5">
        <f t="shared" si="82"/>
        <v>1388.52</v>
      </c>
      <c r="S275" s="5">
        <f t="shared" si="83"/>
        <v>4664.21</v>
      </c>
      <c r="T275" s="5">
        <f t="shared" si="84"/>
        <v>261568.22083199996</v>
      </c>
      <c r="U275" s="5">
        <f t="shared" si="85"/>
        <v>53504.784441298216</v>
      </c>
      <c r="V275" s="5">
        <f t="shared" si="86"/>
        <v>29566.171932391815</v>
      </c>
      <c r="W275" s="5">
        <f t="shared" si="87"/>
        <v>101280.07576267043</v>
      </c>
      <c r="X275" t="s">
        <v>1124</v>
      </c>
      <c r="Y275" s="5">
        <f t="shared" si="88"/>
        <v>0</v>
      </c>
      <c r="Z275" s="5">
        <f t="shared" si="89"/>
        <v>445919.25296836044</v>
      </c>
      <c r="AA275" s="5">
        <f t="shared" si="93"/>
        <v>0</v>
      </c>
      <c r="AB275" s="5">
        <f t="shared" si="90"/>
        <v>445919.25296836044</v>
      </c>
      <c r="AC275" s="5">
        <f t="shared" si="91"/>
        <v>23054.667456818683</v>
      </c>
      <c r="AD275">
        <f t="shared" si="94"/>
        <v>5.1701439898255513E-2</v>
      </c>
      <c r="AE275" s="5">
        <f>VLOOKUP(A275,Summary_SFPR!$A$5:$E$361,5,FALSE)</f>
        <v>445919.25296836044</v>
      </c>
      <c r="AF275" s="5">
        <f t="shared" si="92"/>
        <v>23054.667456818683</v>
      </c>
      <c r="AG275" t="s">
        <v>809</v>
      </c>
    </row>
    <row r="276" spans="1:33">
      <c r="A276" t="s">
        <v>2904</v>
      </c>
      <c r="B276" t="s">
        <v>2905</v>
      </c>
      <c r="C276" t="s">
        <v>93</v>
      </c>
      <c r="D276" s="12" t="s">
        <v>1823</v>
      </c>
      <c r="E276" s="1">
        <f>VLOOKUP(A276,'Base ADM'!$A$2:$E$366,5,FALSE)</f>
        <v>68.926019999999994</v>
      </c>
      <c r="F276" s="1">
        <f>VLOOKUP(A276,'Base ADM'!$A$2:$F$366,6,FALSE)</f>
        <v>0</v>
      </c>
      <c r="G276" s="1">
        <f>VLOOKUP(A276,'Base ADM'!$A$2:$G$366,7,FALSE)</f>
        <v>0</v>
      </c>
      <c r="H276" s="1">
        <f>VLOOKUP(A276,'Base ADM'!$A$2:$H$366,8,FALSE)</f>
        <v>0</v>
      </c>
      <c r="I276" s="1">
        <f>VLOOKUP(A276,'Base ADM'!$A$2:$I$366,9,FALSE)</f>
        <v>68.926019999999994</v>
      </c>
      <c r="J276" s="1">
        <f>VLOOKUP(A276,'Base ADM'!$A$2:$J$366,10,FALSE)</f>
        <v>0</v>
      </c>
      <c r="K276" s="1">
        <f>VLOOKUP(A276,'Base ADM'!$A$2:$K$366,11,FALSE)</f>
        <v>0</v>
      </c>
      <c r="L276" s="95">
        <f t="shared" si="76"/>
        <v>2.5499999999999998</v>
      </c>
      <c r="M276" s="5">
        <f t="shared" si="77"/>
        <v>96058.455199999997</v>
      </c>
      <c r="N276" s="5">
        <f t="shared" si="78"/>
        <v>244949.06075999996</v>
      </c>
      <c r="O276" s="6">
        <f t="shared" si="79"/>
        <v>0.46</v>
      </c>
      <c r="P276" s="5">
        <f t="shared" si="80"/>
        <v>44186.889391999997</v>
      </c>
      <c r="Q276" s="5">
        <f t="shared" si="81"/>
        <v>104.39999999999999</v>
      </c>
      <c r="R276" s="5">
        <f t="shared" si="82"/>
        <v>1571.2199999999998</v>
      </c>
      <c r="S276" s="5">
        <f t="shared" si="83"/>
        <v>5277.92</v>
      </c>
      <c r="T276" s="5">
        <f t="shared" si="84"/>
        <v>295985.0901519999</v>
      </c>
      <c r="U276" s="5">
        <f t="shared" si="85"/>
        <v>67283.95594252205</v>
      </c>
      <c r="V276" s="5">
        <f t="shared" si="86"/>
        <v>37180.394808816367</v>
      </c>
      <c r="W276" s="5">
        <f t="shared" si="87"/>
        <v>127362.8933679238</v>
      </c>
      <c r="X276" t="s">
        <v>1124</v>
      </c>
      <c r="Y276" s="5">
        <f t="shared" si="88"/>
        <v>0</v>
      </c>
      <c r="Z276" s="5">
        <f t="shared" si="89"/>
        <v>527812.33427126217</v>
      </c>
      <c r="AA276" s="5">
        <f t="shared" si="93"/>
        <v>0</v>
      </c>
      <c r="AB276" s="5">
        <f t="shared" si="90"/>
        <v>527812.33427126217</v>
      </c>
      <c r="AC276" s="5">
        <f t="shared" si="91"/>
        <v>28991.972318587057</v>
      </c>
      <c r="AD276">
        <f t="shared" si="94"/>
        <v>5.4928561604411119E-2</v>
      </c>
      <c r="AE276" s="5">
        <f>VLOOKUP(A276,Summary_SFPR!$A$5:$E$361,5,FALSE)</f>
        <v>527812.33427126217</v>
      </c>
      <c r="AF276" s="5">
        <f t="shared" si="92"/>
        <v>28991.972318587057</v>
      </c>
      <c r="AG276" t="s">
        <v>809</v>
      </c>
    </row>
    <row r="277" spans="1:33">
      <c r="A277" t="s">
        <v>2831</v>
      </c>
      <c r="B277" t="s">
        <v>2906</v>
      </c>
      <c r="C277" t="s">
        <v>93</v>
      </c>
      <c r="D277" s="12" t="s">
        <v>1823</v>
      </c>
      <c r="E277" s="1">
        <f>VLOOKUP(A277,'Base ADM'!$A$2:$E$366,5,FALSE)</f>
        <v>39.678401999999998</v>
      </c>
      <c r="F277" s="1">
        <f>VLOOKUP(A277,'Base ADM'!$A$2:$F$366,6,FALSE)</f>
        <v>0</v>
      </c>
      <c r="G277" s="1">
        <f>VLOOKUP(A277,'Base ADM'!$A$2:$G$366,7,FALSE)</f>
        <v>0</v>
      </c>
      <c r="H277" s="1">
        <f>VLOOKUP(A277,'Base ADM'!$A$2:$H$366,8,FALSE)</f>
        <v>0</v>
      </c>
      <c r="I277" s="1">
        <f>VLOOKUP(A277,'Base ADM'!$A$2:$I$366,9,FALSE)</f>
        <v>39.678401999999998</v>
      </c>
      <c r="J277" s="1">
        <f>VLOOKUP(A277,'Base ADM'!$A$2:$J$366,10,FALSE)</f>
        <v>0</v>
      </c>
      <c r="K277" s="1">
        <f>VLOOKUP(A277,'Base ADM'!$A$2:$K$366,11,FALSE)</f>
        <v>0</v>
      </c>
      <c r="L277" s="95">
        <f t="shared" si="76"/>
        <v>1.47</v>
      </c>
      <c r="M277" s="5">
        <f t="shared" si="77"/>
        <v>96058.455199999997</v>
      </c>
      <c r="N277" s="5">
        <f t="shared" si="78"/>
        <v>141205.92914399999</v>
      </c>
      <c r="O277" s="6">
        <f t="shared" si="79"/>
        <v>0.26</v>
      </c>
      <c r="P277" s="5">
        <f t="shared" si="80"/>
        <v>24975.198351999999</v>
      </c>
      <c r="Q277" s="5">
        <f t="shared" si="81"/>
        <v>104.39999999999999</v>
      </c>
      <c r="R277" s="5">
        <f t="shared" si="82"/>
        <v>903.06</v>
      </c>
      <c r="S277" s="5">
        <f t="shared" si="83"/>
        <v>3033.49</v>
      </c>
      <c r="T277" s="5">
        <f t="shared" si="84"/>
        <v>170117.67749599999</v>
      </c>
      <c r="U277" s="5">
        <f t="shared" si="85"/>
        <v>38733.120700102503</v>
      </c>
      <c r="V277" s="5">
        <f t="shared" si="86"/>
        <v>21403.508453598934</v>
      </c>
      <c r="W277" s="5">
        <f t="shared" si="87"/>
        <v>73318.55347132498</v>
      </c>
      <c r="X277" t="s">
        <v>1124</v>
      </c>
      <c r="Y277" s="5">
        <f t="shared" si="88"/>
        <v>0</v>
      </c>
      <c r="Z277" s="5">
        <f t="shared" si="89"/>
        <v>303572.8601210264</v>
      </c>
      <c r="AA277" s="5">
        <f t="shared" si="93"/>
        <v>0</v>
      </c>
      <c r="AB277" s="5">
        <f t="shared" si="90"/>
        <v>303572.8601210264</v>
      </c>
      <c r="AC277" s="5">
        <f t="shared" si="91"/>
        <v>16689.707782775928</v>
      </c>
      <c r="AD277">
        <f t="shared" si="94"/>
        <v>5.497760167401719E-2</v>
      </c>
      <c r="AE277" s="5">
        <f>VLOOKUP(A277,Summary_SFPR!$A$5:$E$361,5,FALSE)</f>
        <v>303572.8601210264</v>
      </c>
      <c r="AF277" s="5">
        <f t="shared" si="92"/>
        <v>16689.707782775928</v>
      </c>
      <c r="AG277" t="s">
        <v>809</v>
      </c>
    </row>
    <row r="278" spans="1:33">
      <c r="A278" t="s">
        <v>2835</v>
      </c>
      <c r="B278" t="s">
        <v>2907</v>
      </c>
      <c r="C278" t="s">
        <v>93</v>
      </c>
      <c r="D278" s="12" t="s">
        <v>1823</v>
      </c>
      <c r="E278" s="1">
        <f>VLOOKUP(A278,'Base ADM'!$A$2:$E$366,5,FALSE)</f>
        <v>311.19915800000001</v>
      </c>
      <c r="F278" s="1">
        <f>VLOOKUP(A278,'Base ADM'!$A$2:$F$366,6,FALSE)</f>
        <v>15.376483</v>
      </c>
      <c r="G278" s="1">
        <f>VLOOKUP(A278,'Base ADM'!$A$2:$G$366,7,FALSE)</f>
        <v>53.594909000000001</v>
      </c>
      <c r="H278" s="1">
        <f>VLOOKUP(A278,'Base ADM'!$A$2:$H$366,8,FALSE)</f>
        <v>180.90309099999999</v>
      </c>
      <c r="I278" s="1">
        <f>VLOOKUP(A278,'Base ADM'!$A$2:$I$366,9,FALSE)</f>
        <v>61.324674999999999</v>
      </c>
      <c r="J278" s="1">
        <f>VLOOKUP(A278,'Base ADM'!$A$2:$J$366,10,FALSE)</f>
        <v>0</v>
      </c>
      <c r="K278" s="1">
        <f>VLOOKUP(A278,'Base ADM'!$A$2:$K$366,11,FALSE)</f>
        <v>0</v>
      </c>
      <c r="L278" s="95">
        <f t="shared" si="76"/>
        <v>12.61</v>
      </c>
      <c r="M278" s="5">
        <f t="shared" si="77"/>
        <v>96058.455199999997</v>
      </c>
      <c r="N278" s="5">
        <f t="shared" si="78"/>
        <v>1211297.120072</v>
      </c>
      <c r="O278" s="6">
        <f t="shared" si="79"/>
        <v>2.0699999999999998</v>
      </c>
      <c r="P278" s="5">
        <f t="shared" si="80"/>
        <v>198841.00226399998</v>
      </c>
      <c r="Q278" s="5">
        <f t="shared" si="81"/>
        <v>104.39999999999999</v>
      </c>
      <c r="R278" s="5">
        <f t="shared" si="82"/>
        <v>7662.9599999999991</v>
      </c>
      <c r="S278" s="5">
        <f t="shared" si="83"/>
        <v>25740.82</v>
      </c>
      <c r="T278" s="5">
        <f t="shared" si="84"/>
        <v>1443541.902336</v>
      </c>
      <c r="U278" s="5">
        <f t="shared" si="85"/>
        <v>303785.28219418385</v>
      </c>
      <c r="V278" s="5">
        <f t="shared" si="86"/>
        <v>167868.49956825053</v>
      </c>
      <c r="W278" s="5">
        <f t="shared" si="87"/>
        <v>575040.09627339104</v>
      </c>
      <c r="X278" t="s">
        <v>1124</v>
      </c>
      <c r="Y278" s="5">
        <f t="shared" si="88"/>
        <v>0</v>
      </c>
      <c r="Z278" s="5">
        <f t="shared" si="89"/>
        <v>2490235.7803718252</v>
      </c>
      <c r="AA278" s="5">
        <f t="shared" si="93"/>
        <v>0</v>
      </c>
      <c r="AB278" s="5">
        <f t="shared" si="90"/>
        <v>2490235.7803718252</v>
      </c>
      <c r="AC278" s="5">
        <f t="shared" si="91"/>
        <v>130897.98851440429</v>
      </c>
      <c r="AD278">
        <f t="shared" si="94"/>
        <v>5.2564495918880218E-2</v>
      </c>
      <c r="AE278" s="5">
        <f>VLOOKUP(A278,Summary_SFPR!$A$5:$E$361,5,FALSE)</f>
        <v>2490235.7803718252</v>
      </c>
      <c r="AF278" s="5">
        <f t="shared" si="92"/>
        <v>130897.98851440431</v>
      </c>
      <c r="AG278" t="s">
        <v>809</v>
      </c>
    </row>
    <row r="279" spans="1:33">
      <c r="A279" t="s">
        <v>2839</v>
      </c>
      <c r="B279" t="s">
        <v>2908</v>
      </c>
      <c r="C279" t="s">
        <v>75</v>
      </c>
      <c r="D279" s="12" t="s">
        <v>1823</v>
      </c>
      <c r="E279" s="1">
        <f>VLOOKUP(A279,'Base ADM'!$A$2:$E$366,5,FALSE)</f>
        <v>132.094561</v>
      </c>
      <c r="F279" s="1">
        <f>VLOOKUP(A279,'Base ADM'!$A$2:$F$366,6,FALSE)</f>
        <v>0</v>
      </c>
      <c r="G279" s="1">
        <f>VLOOKUP(A279,'Base ADM'!$A$2:$G$366,7,FALSE)</f>
        <v>0</v>
      </c>
      <c r="H279" s="1">
        <f>VLOOKUP(A279,'Base ADM'!$A$2:$H$366,8,FALSE)</f>
        <v>0</v>
      </c>
      <c r="I279" s="1">
        <f>VLOOKUP(A279,'Base ADM'!$A$2:$I$366,9,FALSE)</f>
        <v>132.094561</v>
      </c>
      <c r="J279" s="1">
        <f>VLOOKUP(A279,'Base ADM'!$A$2:$J$366,10,FALSE)</f>
        <v>0</v>
      </c>
      <c r="K279" s="1">
        <f>VLOOKUP(A279,'Base ADM'!$A$2:$K$366,11,FALSE)</f>
        <v>0</v>
      </c>
      <c r="L279" s="95">
        <f t="shared" si="76"/>
        <v>4.8899999999999997</v>
      </c>
      <c r="M279" s="5">
        <f t="shared" si="77"/>
        <v>96058.455199999997</v>
      </c>
      <c r="N279" s="5">
        <f t="shared" si="78"/>
        <v>469725.84592799994</v>
      </c>
      <c r="O279" s="6">
        <f t="shared" si="79"/>
        <v>0.88</v>
      </c>
      <c r="P279" s="5">
        <f t="shared" si="80"/>
        <v>84531.440575999994</v>
      </c>
      <c r="Q279" s="5">
        <f t="shared" si="81"/>
        <v>104.39999999999999</v>
      </c>
      <c r="R279" s="5">
        <f t="shared" si="82"/>
        <v>3011.9399999999996</v>
      </c>
      <c r="S279" s="5">
        <f t="shared" si="83"/>
        <v>10117.469999999999</v>
      </c>
      <c r="T279" s="5">
        <f t="shared" si="84"/>
        <v>567386.69650399988</v>
      </c>
      <c r="U279" s="5">
        <f t="shared" si="85"/>
        <v>128947.59660532832</v>
      </c>
      <c r="V279" s="5">
        <f t="shared" si="86"/>
        <v>71255.063473522445</v>
      </c>
      <c r="W279" s="5">
        <f t="shared" si="87"/>
        <v>244087.00062945325</v>
      </c>
      <c r="X279" t="s">
        <v>1124</v>
      </c>
      <c r="Y279" s="5">
        <f t="shared" si="88"/>
        <v>0</v>
      </c>
      <c r="Z279" s="5">
        <f t="shared" si="89"/>
        <v>1011676.3572123039</v>
      </c>
      <c r="AA279" s="5">
        <f t="shared" si="93"/>
        <v>0</v>
      </c>
      <c r="AB279" s="5">
        <f t="shared" si="90"/>
        <v>1011676.3572123039</v>
      </c>
      <c r="AC279" s="5">
        <f t="shared" si="91"/>
        <v>55562.207943355927</v>
      </c>
      <c r="AD279">
        <f t="shared" si="94"/>
        <v>5.4920931528397866E-2</v>
      </c>
      <c r="AE279" s="5">
        <f>VLOOKUP(A279,Summary_SFPR!$A$5:$E$361,5,FALSE)</f>
        <v>1011676.3572123039</v>
      </c>
      <c r="AF279" s="5">
        <f t="shared" si="92"/>
        <v>55562.207943355927</v>
      </c>
      <c r="AG279" t="s">
        <v>809</v>
      </c>
    </row>
    <row r="280" spans="1:33">
      <c r="A280" t="s">
        <v>2827</v>
      </c>
      <c r="B280" t="s">
        <v>2828</v>
      </c>
      <c r="C280" t="s">
        <v>75</v>
      </c>
      <c r="D280" s="12" t="s">
        <v>1070</v>
      </c>
      <c r="E280" s="1">
        <f>VLOOKUP(A280,'Base ADM'!$A$2:$E$366,5,FALSE)</f>
        <v>68.079775999999995</v>
      </c>
      <c r="F280" s="1">
        <f>VLOOKUP(A280,'Base ADM'!$A$2:$F$366,6,FALSE)</f>
        <v>0</v>
      </c>
      <c r="G280" s="1">
        <f>VLOOKUP(A280,'Base ADM'!$A$2:$G$366,7,FALSE)</f>
        <v>0</v>
      </c>
      <c r="H280" s="1">
        <f>VLOOKUP(A280,'Base ADM'!$A$2:$H$366,8,FALSE)</f>
        <v>0</v>
      </c>
      <c r="I280" s="1">
        <f>VLOOKUP(A280,'Base ADM'!$A$2:$I$366,9,FALSE)</f>
        <v>68.079775999999995</v>
      </c>
      <c r="J280" s="1">
        <f>VLOOKUP(A280,'Base ADM'!$A$2:$J$366,10,FALSE)</f>
        <v>0</v>
      </c>
      <c r="K280" s="1">
        <f>VLOOKUP(A280,'Base ADM'!$A$2:$K$366,11,FALSE)</f>
        <v>0</v>
      </c>
      <c r="L280" s="95">
        <f t="shared" si="76"/>
        <v>2.52</v>
      </c>
      <c r="M280" s="5">
        <f t="shared" si="77"/>
        <v>96058.455199999997</v>
      </c>
      <c r="N280" s="5">
        <f t="shared" si="78"/>
        <v>242067.30710400001</v>
      </c>
      <c r="O280" s="6">
        <f t="shared" si="79"/>
        <v>0.45</v>
      </c>
      <c r="P280" s="5">
        <f t="shared" si="80"/>
        <v>43226.304839999997</v>
      </c>
      <c r="Q280" s="5">
        <f t="shared" si="81"/>
        <v>104.39999999999999</v>
      </c>
      <c r="R280" s="5">
        <f t="shared" si="82"/>
        <v>1550.34</v>
      </c>
      <c r="S280" s="5">
        <f t="shared" si="83"/>
        <v>5207.78</v>
      </c>
      <c r="T280" s="5">
        <f t="shared" si="84"/>
        <v>292051.73194400006</v>
      </c>
      <c r="U280" s="5">
        <f t="shared" si="85"/>
        <v>66457.872498089549</v>
      </c>
      <c r="V280" s="5">
        <f t="shared" si="86"/>
        <v>36723.909928003697</v>
      </c>
      <c r="W280" s="5">
        <f t="shared" si="87"/>
        <v>125799.18659455658</v>
      </c>
      <c r="X280" t="s">
        <v>1124</v>
      </c>
      <c r="Y280" s="5">
        <f t="shared" si="88"/>
        <v>0</v>
      </c>
      <c r="Z280" s="5">
        <f t="shared" si="89"/>
        <v>521032.70096464991</v>
      </c>
      <c r="AA280" s="5">
        <f t="shared" si="93"/>
        <v>0</v>
      </c>
      <c r="AB280" s="5">
        <f t="shared" si="90"/>
        <v>521032.70096464991</v>
      </c>
      <c r="AC280" s="5">
        <f t="shared" si="91"/>
        <v>28636.021363885618</v>
      </c>
      <c r="AD280">
        <f t="shared" si="94"/>
        <v>5.4960123061121385E-2</v>
      </c>
      <c r="AE280" s="5">
        <f>VLOOKUP(A280,Summary_SFPR!$A$5:$E$361,5,FALSE)</f>
        <v>521032.70096464991</v>
      </c>
      <c r="AF280" s="5">
        <f t="shared" si="92"/>
        <v>28636.021363885618</v>
      </c>
      <c r="AG280" t="s">
        <v>809</v>
      </c>
    </row>
    <row r="281" spans="1:33">
      <c r="A281" t="s">
        <v>2808</v>
      </c>
      <c r="B281" t="s">
        <v>2809</v>
      </c>
      <c r="C281" t="s">
        <v>93</v>
      </c>
      <c r="D281" s="12" t="s">
        <v>1070</v>
      </c>
      <c r="E281" s="1">
        <f>VLOOKUP(A281,'Base ADM'!$A$2:$E$366,5,FALSE)</f>
        <v>39.116278999999999</v>
      </c>
      <c r="F281" s="1">
        <f>VLOOKUP(A281,'Base ADM'!$A$2:$F$366,6,FALSE)</f>
        <v>15.040698000000001</v>
      </c>
      <c r="G281" s="1">
        <f>VLOOKUP(A281,'Base ADM'!$A$2:$G$366,7,FALSE)</f>
        <v>13.360465</v>
      </c>
      <c r="H281" s="1">
        <f>VLOOKUP(A281,'Base ADM'!$A$2:$H$366,8,FALSE)</f>
        <v>10.715116</v>
      </c>
      <c r="I281" s="1">
        <f>VLOOKUP(A281,'Base ADM'!$A$2:$I$366,9,FALSE)</f>
        <v>0</v>
      </c>
      <c r="J281" s="1">
        <f>VLOOKUP(A281,'Base ADM'!$A$2:$J$366,10,FALSE)</f>
        <v>0</v>
      </c>
      <c r="K281" s="1">
        <f>VLOOKUP(A281,'Base ADM'!$A$2:$K$366,11,FALSE)</f>
        <v>0</v>
      </c>
      <c r="L281" s="95">
        <f t="shared" si="76"/>
        <v>1.76</v>
      </c>
      <c r="M281" s="5">
        <f t="shared" si="77"/>
        <v>96058.455199999997</v>
      </c>
      <c r="N281" s="5">
        <f t="shared" si="78"/>
        <v>169062.88115199999</v>
      </c>
      <c r="O281" s="6">
        <f t="shared" si="79"/>
        <v>0.26</v>
      </c>
      <c r="P281" s="5">
        <f t="shared" si="80"/>
        <v>24975.198351999999</v>
      </c>
      <c r="Q281" s="5">
        <f t="shared" si="81"/>
        <v>104.39999999999999</v>
      </c>
      <c r="R281" s="5">
        <f t="shared" si="82"/>
        <v>1054.4399999999998</v>
      </c>
      <c r="S281" s="5">
        <f t="shared" si="83"/>
        <v>3541.99</v>
      </c>
      <c r="T281" s="5">
        <f t="shared" si="84"/>
        <v>198634.50950399999</v>
      </c>
      <c r="U281" s="5">
        <f t="shared" si="85"/>
        <v>38184.389478333447</v>
      </c>
      <c r="V281" s="5">
        <f t="shared" si="86"/>
        <v>21100.28544621919</v>
      </c>
      <c r="W281" s="5">
        <f t="shared" si="87"/>
        <v>72279.851226386745</v>
      </c>
      <c r="X281" t="s">
        <v>1124</v>
      </c>
      <c r="Y281" s="5">
        <f t="shared" si="88"/>
        <v>0</v>
      </c>
      <c r="Z281" s="5">
        <f t="shared" si="89"/>
        <v>330199.03565493936</v>
      </c>
      <c r="AA281" s="5">
        <f t="shared" si="93"/>
        <v>0</v>
      </c>
      <c r="AB281" s="5">
        <f t="shared" si="90"/>
        <v>330199.03565493936</v>
      </c>
      <c r="AC281" s="5">
        <f t="shared" si="91"/>
        <v>16453.265080068864</v>
      </c>
      <c r="AD281">
        <f t="shared" si="94"/>
        <v>4.9828325656476651E-2</v>
      </c>
      <c r="AE281" s="5">
        <f>VLOOKUP(A281,Summary_SFPR!$A$5:$E$361,5,FALSE)</f>
        <v>330199.03565493936</v>
      </c>
      <c r="AF281" s="5">
        <f t="shared" si="92"/>
        <v>16453.265080068864</v>
      </c>
      <c r="AG281" t="s">
        <v>809</v>
      </c>
    </row>
    <row r="282" spans="1:33">
      <c r="A282" t="s">
        <v>2829</v>
      </c>
      <c r="B282" t="s">
        <v>2830</v>
      </c>
      <c r="C282" t="s">
        <v>1221</v>
      </c>
      <c r="D282" s="12" t="s">
        <v>1823</v>
      </c>
      <c r="E282" s="1">
        <f>VLOOKUP(A282,'Base ADM'!$A$2:$E$366,5,FALSE)</f>
        <v>31.119174999999998</v>
      </c>
      <c r="F282" s="1">
        <f>VLOOKUP(A282,'Base ADM'!$A$2:$F$366,6,FALSE)</f>
        <v>0</v>
      </c>
      <c r="G282" s="1">
        <f>VLOOKUP(A282,'Base ADM'!$A$2:$G$366,7,FALSE)</f>
        <v>0</v>
      </c>
      <c r="H282" s="1">
        <f>VLOOKUP(A282,'Base ADM'!$A$2:$H$366,8,FALSE)</f>
        <v>8.3979300000000006</v>
      </c>
      <c r="I282" s="1">
        <f>VLOOKUP(A282,'Base ADM'!$A$2:$I$366,9,FALSE)</f>
        <v>22.721245</v>
      </c>
      <c r="J282" s="1">
        <f>VLOOKUP(A282,'Base ADM'!$A$2:$J$366,10,FALSE)</f>
        <v>0</v>
      </c>
      <c r="K282" s="1">
        <f>VLOOKUP(A282,'Base ADM'!$A$2:$K$366,11,FALSE)</f>
        <v>0</v>
      </c>
      <c r="L282" s="95">
        <f t="shared" si="76"/>
        <v>1.18</v>
      </c>
      <c r="M282" s="5">
        <f t="shared" si="77"/>
        <v>96058.455199999997</v>
      </c>
      <c r="N282" s="5">
        <f t="shared" si="78"/>
        <v>113348.97713599999</v>
      </c>
      <c r="O282" s="6">
        <f t="shared" si="79"/>
        <v>0.21</v>
      </c>
      <c r="P282" s="5">
        <f t="shared" si="80"/>
        <v>20172.275591999998</v>
      </c>
      <c r="Q282" s="5">
        <f t="shared" si="81"/>
        <v>104.39999999999999</v>
      </c>
      <c r="R282" s="5">
        <f t="shared" si="82"/>
        <v>725.57999999999993</v>
      </c>
      <c r="S282" s="5">
        <f t="shared" si="83"/>
        <v>2437.31</v>
      </c>
      <c r="T282" s="5">
        <f t="shared" si="84"/>
        <v>136684.14272799998</v>
      </c>
      <c r="U282" s="5">
        <f t="shared" si="85"/>
        <v>30377.805067921137</v>
      </c>
      <c r="V282" s="5">
        <f t="shared" si="86"/>
        <v>16786.450351037944</v>
      </c>
      <c r="W282" s="5">
        <f t="shared" si="87"/>
        <v>57502.6407621209</v>
      </c>
      <c r="X282" t="s">
        <v>1124</v>
      </c>
      <c r="Y282" s="5">
        <f t="shared" si="88"/>
        <v>0</v>
      </c>
      <c r="Z282" s="5">
        <f t="shared" si="89"/>
        <v>241351.03890907997</v>
      </c>
      <c r="AA282" s="5">
        <f t="shared" si="93"/>
        <v>0</v>
      </c>
      <c r="AB282" s="5">
        <f t="shared" si="90"/>
        <v>241351.03890907997</v>
      </c>
      <c r="AC282" s="5">
        <f t="shared" si="91"/>
        <v>13089.487252814923</v>
      </c>
      <c r="AD282">
        <f t="shared" si="94"/>
        <v>5.4234227919548753E-2</v>
      </c>
      <c r="AE282" s="5">
        <f>VLOOKUP(A282,Summary_SFPR!$A$5:$E$361,5,FALSE)</f>
        <v>241351.03890907997</v>
      </c>
      <c r="AF282" s="5">
        <f t="shared" si="92"/>
        <v>13089.487252814923</v>
      </c>
      <c r="AG282" t="s">
        <v>809</v>
      </c>
    </row>
    <row r="283" spans="1:33">
      <c r="A283" t="s">
        <v>2812</v>
      </c>
      <c r="B283" t="s">
        <v>2813</v>
      </c>
      <c r="C283" t="s">
        <v>116</v>
      </c>
      <c r="D283" s="12" t="s">
        <v>1070</v>
      </c>
      <c r="E283" s="1">
        <f>VLOOKUP(A283,'Base ADM'!$A$2:$E$366,5,FALSE)</f>
        <v>106.015171</v>
      </c>
      <c r="F283" s="1">
        <f>VLOOKUP(A283,'Base ADM'!$A$2:$F$366,6,FALSE)</f>
        <v>0</v>
      </c>
      <c r="G283" s="1">
        <f>VLOOKUP(A283,'Base ADM'!$A$2:$G$366,7,FALSE)</f>
        <v>0</v>
      </c>
      <c r="H283" s="1">
        <f>VLOOKUP(A283,'Base ADM'!$A$2:$H$366,8,FALSE)</f>
        <v>0</v>
      </c>
      <c r="I283" s="1">
        <f>VLOOKUP(A283,'Base ADM'!$A$2:$I$366,9,FALSE)</f>
        <v>106.015171</v>
      </c>
      <c r="J283" s="1">
        <f>VLOOKUP(A283,'Base ADM'!$A$2:$J$366,10,FALSE)</f>
        <v>0</v>
      </c>
      <c r="K283" s="1">
        <f>VLOOKUP(A283,'Base ADM'!$A$2:$K$366,11,FALSE)</f>
        <v>2.1053519999999999</v>
      </c>
      <c r="L283" s="95">
        <f t="shared" si="76"/>
        <v>3.93</v>
      </c>
      <c r="M283" s="5">
        <f t="shared" si="77"/>
        <v>96058.455199999997</v>
      </c>
      <c r="N283" s="5">
        <f t="shared" si="78"/>
        <v>377509.72893600003</v>
      </c>
      <c r="O283" s="6">
        <f t="shared" si="79"/>
        <v>0.71</v>
      </c>
      <c r="P283" s="5">
        <f t="shared" si="80"/>
        <v>68201.503191999989</v>
      </c>
      <c r="Q283" s="5">
        <f t="shared" si="81"/>
        <v>104.39999999999999</v>
      </c>
      <c r="R283" s="5">
        <f t="shared" si="82"/>
        <v>2422.08</v>
      </c>
      <c r="S283" s="5">
        <f t="shared" si="83"/>
        <v>8136.06</v>
      </c>
      <c r="T283" s="5">
        <f t="shared" si="84"/>
        <v>456269.37212800002</v>
      </c>
      <c r="U283" s="5">
        <f t="shared" si="85"/>
        <v>103489.51085240293</v>
      </c>
      <c r="V283" s="5">
        <f t="shared" si="86"/>
        <v>57187.19742564825</v>
      </c>
      <c r="W283" s="5">
        <f t="shared" si="87"/>
        <v>195896.97648950582</v>
      </c>
      <c r="X283" t="s">
        <v>1124</v>
      </c>
      <c r="Y283" s="5">
        <f t="shared" si="88"/>
        <v>0</v>
      </c>
      <c r="Z283" s="5">
        <f t="shared" si="89"/>
        <v>812843.05689555698</v>
      </c>
      <c r="AA283" s="5">
        <f t="shared" si="93"/>
        <v>3228.4450223094482</v>
      </c>
      <c r="AB283" s="5">
        <f t="shared" si="90"/>
        <v>816071.50191786641</v>
      </c>
      <c r="AC283" s="5">
        <f t="shared" si="91"/>
        <v>44592.577708422352</v>
      </c>
      <c r="AD283">
        <f t="shared" si="94"/>
        <v>5.4642978714027408E-2</v>
      </c>
      <c r="AE283" s="5">
        <f>VLOOKUP(A283,Summary_SFPR!$A$5:$E$361,5,FALSE)</f>
        <v>816071.50191786641</v>
      </c>
      <c r="AF283" s="5">
        <f t="shared" si="92"/>
        <v>44592.577708422352</v>
      </c>
      <c r="AG283" t="s">
        <v>809</v>
      </c>
    </row>
    <row r="284" spans="1:33">
      <c r="A284" t="s">
        <v>2814</v>
      </c>
      <c r="B284" t="s">
        <v>2815</v>
      </c>
      <c r="C284" t="s">
        <v>80</v>
      </c>
      <c r="D284" s="12" t="s">
        <v>1070</v>
      </c>
      <c r="E284" s="1">
        <f>VLOOKUP(A284,'Base ADM'!$A$2:$E$366,5,FALSE)</f>
        <v>166.29728399999999</v>
      </c>
      <c r="F284" s="1">
        <f>VLOOKUP(A284,'Base ADM'!$A$2:$F$366,6,FALSE)</f>
        <v>0</v>
      </c>
      <c r="G284" s="1">
        <f>VLOOKUP(A284,'Base ADM'!$A$2:$G$366,7,FALSE)</f>
        <v>0</v>
      </c>
      <c r="H284" s="1">
        <f>VLOOKUP(A284,'Base ADM'!$A$2:$H$366,8,FALSE)</f>
        <v>0</v>
      </c>
      <c r="I284" s="1">
        <f>VLOOKUP(A284,'Base ADM'!$A$2:$I$366,9,FALSE)</f>
        <v>29.868459000000001</v>
      </c>
      <c r="J284" s="1">
        <f>VLOOKUP(A284,'Base ADM'!$A$2:$J$366,10,FALSE)</f>
        <v>136.42882499999999</v>
      </c>
      <c r="K284" s="1">
        <f>VLOOKUP(A284,'Base ADM'!$A$2:$K$366,11,FALSE)</f>
        <v>0</v>
      </c>
      <c r="L284" s="95">
        <f t="shared" si="76"/>
        <v>8.69</v>
      </c>
      <c r="M284" s="5">
        <f t="shared" si="77"/>
        <v>96058.455199999997</v>
      </c>
      <c r="N284" s="5">
        <f t="shared" si="78"/>
        <v>834747.97568799998</v>
      </c>
      <c r="O284" s="6">
        <f t="shared" si="79"/>
        <v>1.1100000000000001</v>
      </c>
      <c r="P284" s="5">
        <f t="shared" si="80"/>
        <v>106624.885272</v>
      </c>
      <c r="Q284" s="5">
        <f t="shared" si="81"/>
        <v>104.39999999999999</v>
      </c>
      <c r="R284" s="5">
        <f t="shared" si="82"/>
        <v>5115.5999999999985</v>
      </c>
      <c r="S284" s="5">
        <f t="shared" si="83"/>
        <v>17183.919999999998</v>
      </c>
      <c r="T284" s="5">
        <f t="shared" si="84"/>
        <v>963672.38095999998</v>
      </c>
      <c r="U284" s="5">
        <f t="shared" si="85"/>
        <v>162335.48854289102</v>
      </c>
      <c r="V284" s="5">
        <f t="shared" si="86"/>
        <v>89704.855651811347</v>
      </c>
      <c r="W284" s="5">
        <f t="shared" si="87"/>
        <v>307287.48373208469</v>
      </c>
      <c r="X284" t="s">
        <v>1124</v>
      </c>
      <c r="Y284" s="5">
        <f t="shared" si="88"/>
        <v>0</v>
      </c>
      <c r="Z284" s="5">
        <f t="shared" si="89"/>
        <v>1523000.2088867873</v>
      </c>
      <c r="AA284" s="5">
        <f t="shared" si="93"/>
        <v>0</v>
      </c>
      <c r="AB284" s="5">
        <f t="shared" si="90"/>
        <v>1523000.2088867873</v>
      </c>
      <c r="AC284" s="5">
        <f t="shared" si="91"/>
        <v>69948.711014856366</v>
      </c>
      <c r="AD284">
        <f t="shared" si="94"/>
        <v>4.5928234682242268E-2</v>
      </c>
      <c r="AE284" s="5">
        <f>VLOOKUP(A284,Summary_SFPR!$A$5:$E$361,5,FALSE)</f>
        <v>1523000.2088867873</v>
      </c>
      <c r="AF284" s="5">
        <f t="shared" si="92"/>
        <v>69948.711014856366</v>
      </c>
      <c r="AG284" t="s">
        <v>809</v>
      </c>
    </row>
    <row r="285" spans="1:33">
      <c r="A285" t="s">
        <v>2816</v>
      </c>
      <c r="B285" t="s">
        <v>2817</v>
      </c>
      <c r="C285" t="s">
        <v>68</v>
      </c>
      <c r="D285" s="12" t="s">
        <v>1070</v>
      </c>
      <c r="E285" s="1">
        <f>VLOOKUP(A285,'Base ADM'!$A$2:$E$366,5,FALSE)</f>
        <v>56.852182999999997</v>
      </c>
      <c r="F285" s="1">
        <f>VLOOKUP(A285,'Base ADM'!$A$2:$F$366,6,FALSE)</f>
        <v>0</v>
      </c>
      <c r="G285" s="1">
        <f>VLOOKUP(A285,'Base ADM'!$A$2:$G$366,7,FALSE)</f>
        <v>0</v>
      </c>
      <c r="H285" s="1">
        <f>VLOOKUP(A285,'Base ADM'!$A$2:$H$366,8,FALSE)</f>
        <v>0</v>
      </c>
      <c r="I285" s="1">
        <f>VLOOKUP(A285,'Base ADM'!$A$2:$I$366,9,FALSE)</f>
        <v>56.852182999999997</v>
      </c>
      <c r="J285" s="1">
        <f>VLOOKUP(A285,'Base ADM'!$A$2:$J$366,10,FALSE)</f>
        <v>0</v>
      </c>
      <c r="K285" s="1">
        <f>VLOOKUP(A285,'Base ADM'!$A$2:$K$366,11,FALSE)</f>
        <v>0</v>
      </c>
      <c r="L285" s="95">
        <f t="shared" si="76"/>
        <v>2.11</v>
      </c>
      <c r="M285" s="5">
        <f t="shared" si="77"/>
        <v>96058.455199999997</v>
      </c>
      <c r="N285" s="5">
        <f t="shared" si="78"/>
        <v>202683.34047199998</v>
      </c>
      <c r="O285" s="6">
        <f t="shared" si="79"/>
        <v>0.38</v>
      </c>
      <c r="P285" s="5">
        <f t="shared" si="80"/>
        <v>36502.212976000003</v>
      </c>
      <c r="Q285" s="5">
        <f t="shared" si="81"/>
        <v>104.39999999999999</v>
      </c>
      <c r="R285" s="5">
        <f t="shared" si="82"/>
        <v>1299.7799999999997</v>
      </c>
      <c r="S285" s="5">
        <f t="shared" si="83"/>
        <v>4366.12</v>
      </c>
      <c r="T285" s="5">
        <f t="shared" si="84"/>
        <v>244851.45344799999</v>
      </c>
      <c r="U285" s="5">
        <f t="shared" si="85"/>
        <v>55497.760877651155</v>
      </c>
      <c r="V285" s="5">
        <f t="shared" si="86"/>
        <v>30667.46940680861</v>
      </c>
      <c r="W285" s="5">
        <f t="shared" si="87"/>
        <v>105052.61323898712</v>
      </c>
      <c r="X285" t="s">
        <v>1124</v>
      </c>
      <c r="Y285" s="5">
        <f t="shared" si="88"/>
        <v>0</v>
      </c>
      <c r="Z285" s="5">
        <f t="shared" si="89"/>
        <v>436069.29697144683</v>
      </c>
      <c r="AA285" s="5">
        <f t="shared" si="93"/>
        <v>0</v>
      </c>
      <c r="AB285" s="5">
        <f t="shared" si="90"/>
        <v>436069.29697144683</v>
      </c>
      <c r="AC285" s="5">
        <f t="shared" si="91"/>
        <v>23913.420734103689</v>
      </c>
      <c r="AD285">
        <f t="shared" si="94"/>
        <v>5.4838579327151082E-2</v>
      </c>
      <c r="AE285" s="5">
        <f>VLOOKUP(A285,Summary_SFPR!$A$5:$E$361,5,FALSE)</f>
        <v>436069.29697144683</v>
      </c>
      <c r="AF285" s="5">
        <f t="shared" si="92"/>
        <v>23913.420734103689</v>
      </c>
      <c r="AG285" t="s">
        <v>809</v>
      </c>
    </row>
    <row r="286" spans="1:33">
      <c r="A286" t="s">
        <v>2818</v>
      </c>
      <c r="B286" t="s">
        <v>2819</v>
      </c>
      <c r="C286" t="s">
        <v>80</v>
      </c>
      <c r="D286" s="12" t="s">
        <v>1070</v>
      </c>
      <c r="E286" s="1">
        <f>VLOOKUP(A286,'Base ADM'!$A$2:$E$366,5,FALSE)</f>
        <v>36.077818000000001</v>
      </c>
      <c r="F286" s="1">
        <f>VLOOKUP(A286,'Base ADM'!$A$2:$F$366,6,FALSE)</f>
        <v>0</v>
      </c>
      <c r="G286" s="1">
        <f>VLOOKUP(A286,'Base ADM'!$A$2:$G$366,7,FALSE)</f>
        <v>0</v>
      </c>
      <c r="H286" s="1">
        <f>VLOOKUP(A286,'Base ADM'!$A$2:$H$366,8,FALSE)</f>
        <v>0</v>
      </c>
      <c r="I286" s="1">
        <f>VLOOKUP(A286,'Base ADM'!$A$2:$I$366,9,FALSE)</f>
        <v>36.077818000000001</v>
      </c>
      <c r="J286" s="1">
        <f>VLOOKUP(A286,'Base ADM'!$A$2:$J$366,10,FALSE)</f>
        <v>0</v>
      </c>
      <c r="K286" s="1">
        <f>VLOOKUP(A286,'Base ADM'!$A$2:$K$366,11,FALSE)</f>
        <v>0</v>
      </c>
      <c r="L286" s="95">
        <f t="shared" si="76"/>
        <v>1.34</v>
      </c>
      <c r="M286" s="5">
        <f t="shared" si="77"/>
        <v>96058.455199999997</v>
      </c>
      <c r="N286" s="5">
        <f t="shared" si="78"/>
        <v>128718.32996800001</v>
      </c>
      <c r="O286" s="6">
        <f t="shared" si="79"/>
        <v>0.24</v>
      </c>
      <c r="P286" s="5">
        <f t="shared" si="80"/>
        <v>23054.029247999999</v>
      </c>
      <c r="Q286" s="5">
        <f t="shared" si="81"/>
        <v>104.39999999999999</v>
      </c>
      <c r="R286" s="5">
        <f t="shared" si="82"/>
        <v>824.76</v>
      </c>
      <c r="S286" s="5">
        <f t="shared" si="83"/>
        <v>2770.47</v>
      </c>
      <c r="T286" s="5">
        <f t="shared" si="84"/>
        <v>155367.58921600002</v>
      </c>
      <c r="U286" s="5">
        <f t="shared" si="85"/>
        <v>35218.315475263611</v>
      </c>
      <c r="V286" s="5">
        <f t="shared" si="86"/>
        <v>19461.264658551616</v>
      </c>
      <c r="W286" s="5">
        <f t="shared" si="87"/>
        <v>66665.321556088136</v>
      </c>
      <c r="X286" t="s">
        <v>1124</v>
      </c>
      <c r="Y286" s="5">
        <f t="shared" si="88"/>
        <v>0</v>
      </c>
      <c r="Z286" s="5">
        <f t="shared" si="89"/>
        <v>276712.4909059034</v>
      </c>
      <c r="AA286" s="5">
        <f t="shared" si="93"/>
        <v>0</v>
      </c>
      <c r="AB286" s="5">
        <f t="shared" si="90"/>
        <v>276712.4909059034</v>
      </c>
      <c r="AC286" s="5">
        <f t="shared" si="91"/>
        <v>15175.213957965685</v>
      </c>
      <c r="AD286">
        <f t="shared" si="94"/>
        <v>5.4841087615108947E-2</v>
      </c>
      <c r="AE286" s="5">
        <f>VLOOKUP(A286,Summary_SFPR!$A$5:$E$361,5,FALSE)</f>
        <v>276712.4909059034</v>
      </c>
      <c r="AF286" s="5">
        <f t="shared" si="92"/>
        <v>15175.213957965685</v>
      </c>
      <c r="AG286" t="s">
        <v>809</v>
      </c>
    </row>
    <row r="287" spans="1:33" s="125" customFormat="1">
      <c r="A287" s="125" t="s">
        <v>2820</v>
      </c>
      <c r="B287" s="125" t="s">
        <v>2821</v>
      </c>
      <c r="C287" s="125" t="s">
        <v>93</v>
      </c>
      <c r="D287" s="126" t="s">
        <v>1070</v>
      </c>
      <c r="E287" s="1">
        <f>VLOOKUP(A287,'Base ADM'!$A$2:$E$366,5,FALSE)</f>
        <v>42.137844000000001</v>
      </c>
      <c r="F287" s="1">
        <f>VLOOKUP(A287,'Base ADM'!$A$2:$F$366,6,FALSE)</f>
        <v>0</v>
      </c>
      <c r="G287" s="1">
        <f>VLOOKUP(A287,'Base ADM'!$A$2:$G$366,7,FALSE)</f>
        <v>0</v>
      </c>
      <c r="H287" s="1">
        <f>VLOOKUP(A287,'Base ADM'!$A$2:$H$366,8,FALSE)</f>
        <v>0</v>
      </c>
      <c r="I287" s="1">
        <f>VLOOKUP(A287,'Base ADM'!$A$2:$I$366,9,FALSE)</f>
        <v>42.137844000000001</v>
      </c>
      <c r="J287" s="1">
        <f>VLOOKUP(A287,'Base ADM'!$A$2:$J$366,10,FALSE)</f>
        <v>0</v>
      </c>
      <c r="K287" s="1">
        <f>VLOOKUP(A287,'Base ADM'!$A$2:$K$366,11,FALSE)</f>
        <v>0</v>
      </c>
      <c r="L287" s="128">
        <f t="shared" si="76"/>
        <v>1.56</v>
      </c>
      <c r="M287" s="5">
        <f t="shared" si="77"/>
        <v>96058.455199999997</v>
      </c>
      <c r="N287" s="5">
        <f t="shared" si="78"/>
        <v>149851.19011200001</v>
      </c>
      <c r="O287" s="6">
        <f t="shared" si="79"/>
        <v>0.28000000000000003</v>
      </c>
      <c r="P287" s="127">
        <f t="shared" si="80"/>
        <v>26896.367456</v>
      </c>
      <c r="Q287" s="127">
        <f t="shared" si="81"/>
        <v>104.39999999999999</v>
      </c>
      <c r="R287" s="127">
        <f t="shared" si="82"/>
        <v>960.48</v>
      </c>
      <c r="S287" s="127">
        <f t="shared" si="83"/>
        <v>3226.37</v>
      </c>
      <c r="T287" s="127">
        <f t="shared" si="84"/>
        <v>180934.40756800002</v>
      </c>
      <c r="U287" s="127">
        <f t="shared" si="85"/>
        <v>41133.970004489849</v>
      </c>
      <c r="V287" s="127">
        <f t="shared" si="86"/>
        <v>22730.192114854653</v>
      </c>
      <c r="W287" s="127">
        <f t="shared" si="87"/>
        <v>77863.160126265939</v>
      </c>
      <c r="X287" t="s">
        <v>1124</v>
      </c>
      <c r="Y287" s="127">
        <f t="shared" si="88"/>
        <v>0</v>
      </c>
      <c r="Z287" s="127">
        <f t="shared" si="89"/>
        <v>322661.72981361049</v>
      </c>
      <c r="AA287" s="5">
        <f t="shared" si="93"/>
        <v>0</v>
      </c>
      <c r="AB287" s="127">
        <f t="shared" si="90"/>
        <v>322661.72981361049</v>
      </c>
      <c r="AC287" s="127">
        <f t="shared" si="91"/>
        <v>17724.20933071342</v>
      </c>
      <c r="AD287">
        <f t="shared" si="94"/>
        <v>5.4931241275350588E-2</v>
      </c>
      <c r="AE287" s="5">
        <f>VLOOKUP(A287,Summary_SFPR!$A$5:$E$361,5,FALSE)</f>
        <v>322661.72981361049</v>
      </c>
      <c r="AF287" s="127">
        <f t="shared" si="92"/>
        <v>17724.20933071342</v>
      </c>
      <c r="AG287" t="s">
        <v>809</v>
      </c>
    </row>
    <row r="288" spans="1:33">
      <c r="A288" t="s">
        <v>628</v>
      </c>
      <c r="B288" t="s">
        <v>1990</v>
      </c>
      <c r="C288" t="s">
        <v>193</v>
      </c>
      <c r="D288" s="12" t="s">
        <v>1070</v>
      </c>
      <c r="E288" s="1">
        <f>VLOOKUP(A288,'Base ADM'!$A$2:$E$366,5,FALSE)</f>
        <v>99.446044999999998</v>
      </c>
      <c r="F288" s="1">
        <f>VLOOKUP(A288,'Base ADM'!$A$2:$F$366,6,FALSE)</f>
        <v>15.079136999999999</v>
      </c>
      <c r="G288" s="1">
        <f>VLOOKUP(A288,'Base ADM'!$A$2:$G$366,7,FALSE)</f>
        <v>35.287770000000002</v>
      </c>
      <c r="H288" s="1">
        <f>VLOOKUP(A288,'Base ADM'!$A$2:$H$366,8,FALSE)</f>
        <v>49.079138</v>
      </c>
      <c r="I288" s="1">
        <f>VLOOKUP(A288,'Base ADM'!$A$2:$I$366,9,FALSE)</f>
        <v>0</v>
      </c>
      <c r="J288" s="1">
        <f>VLOOKUP(A288,'Base ADM'!$A$2:$J$366,10,FALSE)</f>
        <v>0</v>
      </c>
      <c r="K288" s="1">
        <f>VLOOKUP(A288,'Base ADM'!$A$2:$K$366,11,FALSE)</f>
        <v>0</v>
      </c>
      <c r="L288" s="95">
        <f t="shared" si="76"/>
        <v>4.25</v>
      </c>
      <c r="M288" s="5">
        <f t="shared" si="77"/>
        <v>96058.455199999997</v>
      </c>
      <c r="N288" s="5">
        <f t="shared" si="78"/>
        <v>408248.43459999998</v>
      </c>
      <c r="O288" s="6">
        <f t="shared" si="79"/>
        <v>0.66</v>
      </c>
      <c r="P288" s="5">
        <f t="shared" si="80"/>
        <v>63398.580432000002</v>
      </c>
      <c r="Q288" s="5">
        <f t="shared" si="81"/>
        <v>104.39999999999999</v>
      </c>
      <c r="R288" s="5">
        <f t="shared" si="82"/>
        <v>2563.0199999999995</v>
      </c>
      <c r="S288" s="5">
        <f t="shared" si="83"/>
        <v>8609.5</v>
      </c>
      <c r="T288" s="5">
        <f t="shared" si="84"/>
        <v>482819.53503199999</v>
      </c>
      <c r="U288" s="5">
        <f t="shared" si="85"/>
        <v>97076.884904105376</v>
      </c>
      <c r="V288" s="5">
        <f t="shared" si="86"/>
        <v>53643.648875639701</v>
      </c>
      <c r="W288" s="5">
        <f t="shared" si="87"/>
        <v>183758.41264585932</v>
      </c>
      <c r="X288" t="s">
        <v>1124</v>
      </c>
      <c r="Y288" s="5">
        <f t="shared" si="88"/>
        <v>0</v>
      </c>
      <c r="Z288" s="5">
        <f t="shared" si="89"/>
        <v>817298.48145760433</v>
      </c>
      <c r="AA288" s="5">
        <f t="shared" si="93"/>
        <v>0</v>
      </c>
      <c r="AB288" s="5">
        <f t="shared" si="90"/>
        <v>817298.48145760433</v>
      </c>
      <c r="AC288" s="5">
        <f t="shared" si="91"/>
        <v>41829.442405538037</v>
      </c>
      <c r="AD288">
        <f t="shared" si="94"/>
        <v>5.1180129847956717E-2</v>
      </c>
      <c r="AE288" s="5">
        <f>VLOOKUP(A288,Summary_SFPR!$A$5:$E$361,5,FALSE)</f>
        <v>817298.48145760433</v>
      </c>
      <c r="AF288" s="5">
        <f t="shared" si="92"/>
        <v>41829.442405538037</v>
      </c>
      <c r="AG288" t="s">
        <v>809</v>
      </c>
    </row>
    <row r="289" spans="1:33">
      <c r="A289" t="s">
        <v>630</v>
      </c>
      <c r="B289" t="s">
        <v>1991</v>
      </c>
      <c r="C289" t="s">
        <v>324</v>
      </c>
      <c r="D289" s="12" t="s">
        <v>1070</v>
      </c>
      <c r="E289" s="1">
        <f>VLOOKUP(A289,'Base ADM'!$A$2:$E$366,5,FALSE)</f>
        <v>133.85516699999999</v>
      </c>
      <c r="F289" s="1">
        <f>VLOOKUP(A289,'Base ADM'!$A$2:$F$366,6,FALSE)</f>
        <v>4.1241380000000003</v>
      </c>
      <c r="G289" s="1">
        <f>VLOOKUP(A289,'Base ADM'!$A$2:$G$366,7,FALSE)</f>
        <v>24.964133</v>
      </c>
      <c r="H289" s="1">
        <f>VLOOKUP(A289,'Base ADM'!$A$2:$H$366,8,FALSE)</f>
        <v>58.508274999999998</v>
      </c>
      <c r="I289" s="1">
        <f>VLOOKUP(A289,'Base ADM'!$A$2:$I$366,9,FALSE)</f>
        <v>46.258620999999998</v>
      </c>
      <c r="J289" s="1">
        <f>VLOOKUP(A289,'Base ADM'!$A$2:$J$366,10,FALSE)</f>
        <v>0</v>
      </c>
      <c r="K289" s="1">
        <f>VLOOKUP(A289,'Base ADM'!$A$2:$K$366,11,FALSE)</f>
        <v>1.5</v>
      </c>
      <c r="L289" s="95">
        <f t="shared" si="76"/>
        <v>5.35</v>
      </c>
      <c r="M289" s="5">
        <f t="shared" si="77"/>
        <v>96058.455199999997</v>
      </c>
      <c r="N289" s="5">
        <f t="shared" si="78"/>
        <v>513912.73531999992</v>
      </c>
      <c r="O289" s="6">
        <f t="shared" si="79"/>
        <v>0.89</v>
      </c>
      <c r="P289" s="5">
        <f t="shared" si="80"/>
        <v>85492.025127999994</v>
      </c>
      <c r="Q289" s="5">
        <f t="shared" si="81"/>
        <v>104.39999999999999</v>
      </c>
      <c r="R289" s="5">
        <f t="shared" si="82"/>
        <v>3257.2799999999997</v>
      </c>
      <c r="S289" s="5">
        <f t="shared" si="83"/>
        <v>10941.6</v>
      </c>
      <c r="T289" s="5">
        <f t="shared" si="84"/>
        <v>613603.64044799993</v>
      </c>
      <c r="U289" s="5">
        <f t="shared" si="85"/>
        <v>130666.25868005917</v>
      </c>
      <c r="V289" s="5">
        <f t="shared" si="86"/>
        <v>72204.777764043945</v>
      </c>
      <c r="W289" s="5">
        <f t="shared" si="87"/>
        <v>247340.28399386231</v>
      </c>
      <c r="X289" t="s">
        <v>1124</v>
      </c>
      <c r="Y289" s="5">
        <f t="shared" si="88"/>
        <v>0</v>
      </c>
      <c r="Z289" s="5">
        <f t="shared" si="89"/>
        <v>1063814.9608859655</v>
      </c>
      <c r="AA289" s="5">
        <f t="shared" si="93"/>
        <v>2384.2522886381344</v>
      </c>
      <c r="AB289" s="5">
        <f t="shared" si="90"/>
        <v>1066199.2131746036</v>
      </c>
      <c r="AC289" s="5">
        <f t="shared" si="91"/>
        <v>56302.761952073364</v>
      </c>
      <c r="AD289">
        <f t="shared" si="94"/>
        <v>5.280698133741079E-2</v>
      </c>
      <c r="AE289" s="5">
        <f>VLOOKUP(A289,Summary_SFPR!$A$5:$E$361,5,FALSE)</f>
        <v>1066199.2131746036</v>
      </c>
      <c r="AF289" s="5">
        <f t="shared" si="92"/>
        <v>56302.761952073364</v>
      </c>
      <c r="AG289" t="s">
        <v>809</v>
      </c>
    </row>
    <row r="290" spans="1:33">
      <c r="A290" t="s">
        <v>632</v>
      </c>
      <c r="B290" t="s">
        <v>1992</v>
      </c>
      <c r="C290" t="s">
        <v>98</v>
      </c>
      <c r="D290" s="12" t="s">
        <v>1070</v>
      </c>
      <c r="E290" s="1">
        <f>VLOOKUP(A290,'Base ADM'!$A$2:$E$366,5,FALSE)</f>
        <v>64.171233999999998</v>
      </c>
      <c r="F290" s="1">
        <f>VLOOKUP(A290,'Base ADM'!$A$2:$F$366,6,FALSE)</f>
        <v>0</v>
      </c>
      <c r="G290" s="1">
        <f>VLOOKUP(A290,'Base ADM'!$A$2:$G$366,7,FALSE)</f>
        <v>0</v>
      </c>
      <c r="H290" s="1">
        <f>VLOOKUP(A290,'Base ADM'!$A$2:$H$366,8,FALSE)</f>
        <v>64.171233999999998</v>
      </c>
      <c r="I290" s="1">
        <f>VLOOKUP(A290,'Base ADM'!$A$2:$I$366,9,FALSE)</f>
        <v>0</v>
      </c>
      <c r="J290" s="1">
        <f>VLOOKUP(A290,'Base ADM'!$A$2:$J$366,10,FALSE)</f>
        <v>0</v>
      </c>
      <c r="K290" s="1">
        <f>VLOOKUP(A290,'Base ADM'!$A$2:$K$366,11,FALSE)</f>
        <v>0</v>
      </c>
      <c r="L290" s="95">
        <f t="shared" si="76"/>
        <v>2.57</v>
      </c>
      <c r="M290" s="5">
        <f t="shared" si="77"/>
        <v>96058.455199999997</v>
      </c>
      <c r="N290" s="5">
        <f t="shared" si="78"/>
        <v>246870.22986399996</v>
      </c>
      <c r="O290" s="6">
        <f t="shared" si="79"/>
        <v>0.43</v>
      </c>
      <c r="P290" s="5">
        <f t="shared" si="80"/>
        <v>41305.135735999997</v>
      </c>
      <c r="Q290" s="5">
        <f t="shared" si="81"/>
        <v>104.39999999999999</v>
      </c>
      <c r="R290" s="5">
        <f t="shared" si="82"/>
        <v>1566</v>
      </c>
      <c r="S290" s="5">
        <f t="shared" si="83"/>
        <v>5260.39</v>
      </c>
      <c r="T290" s="5">
        <f t="shared" si="84"/>
        <v>295001.75559999997</v>
      </c>
      <c r="U290" s="5">
        <f t="shared" si="85"/>
        <v>62642.445933092808</v>
      </c>
      <c r="V290" s="5">
        <f t="shared" si="86"/>
        <v>34615.545993935826</v>
      </c>
      <c r="W290" s="5">
        <f t="shared" si="87"/>
        <v>118576.90366033158</v>
      </c>
      <c r="X290" t="s">
        <v>1124</v>
      </c>
      <c r="Y290" s="5">
        <f t="shared" si="88"/>
        <v>0</v>
      </c>
      <c r="Z290" s="5">
        <f t="shared" si="89"/>
        <v>510836.65118736017</v>
      </c>
      <c r="AA290" s="5">
        <f t="shared" si="93"/>
        <v>0</v>
      </c>
      <c r="AB290" s="5">
        <f t="shared" si="90"/>
        <v>510836.65118736017</v>
      </c>
      <c r="AC290" s="5">
        <f t="shared" si="91"/>
        <v>26991.992861006231</v>
      </c>
      <c r="AD290">
        <f t="shared" si="94"/>
        <v>5.2838794550601552E-2</v>
      </c>
      <c r="AE290" s="5">
        <f>VLOOKUP(A290,Summary_SFPR!$A$5:$E$361,5,FALSE)</f>
        <v>510836.65118736017</v>
      </c>
      <c r="AF290" s="5">
        <f t="shared" si="92"/>
        <v>26991.992861006231</v>
      </c>
      <c r="AG290" t="s">
        <v>809</v>
      </c>
    </row>
    <row r="291" spans="1:33">
      <c r="A291" t="s">
        <v>634</v>
      </c>
      <c r="B291" t="s">
        <v>635</v>
      </c>
      <c r="C291" t="s">
        <v>140</v>
      </c>
      <c r="D291" s="12" t="s">
        <v>1070</v>
      </c>
      <c r="E291" s="1">
        <f>VLOOKUP(A291,'Base ADM'!$A$2:$E$366,5,FALSE)</f>
        <v>320.23244699999998</v>
      </c>
      <c r="F291" s="1">
        <f>VLOOKUP(A291,'Base ADM'!$A$2:$F$366,6,FALSE)</f>
        <v>0</v>
      </c>
      <c r="G291" s="1">
        <f>VLOOKUP(A291,'Base ADM'!$A$2:$G$366,7,FALSE)</f>
        <v>0</v>
      </c>
      <c r="H291" s="1">
        <f>VLOOKUP(A291,'Base ADM'!$A$2:$H$366,8,FALSE)</f>
        <v>0</v>
      </c>
      <c r="I291" s="1">
        <f>VLOOKUP(A291,'Base ADM'!$A$2:$I$366,9,FALSE)</f>
        <v>300.82024899999999</v>
      </c>
      <c r="J291" s="1">
        <f>VLOOKUP(A291,'Base ADM'!$A$2:$J$366,10,FALSE)</f>
        <v>19.412198</v>
      </c>
      <c r="K291" s="1">
        <f>VLOOKUP(A291,'Base ADM'!$A$2:$K$366,11,FALSE)</f>
        <v>0</v>
      </c>
      <c r="L291" s="95">
        <f t="shared" si="76"/>
        <v>12.22</v>
      </c>
      <c r="M291" s="5">
        <f t="shared" si="77"/>
        <v>96058.455199999997</v>
      </c>
      <c r="N291" s="5">
        <f t="shared" si="78"/>
        <v>1173834.3225440001</v>
      </c>
      <c r="O291" s="6">
        <f t="shared" si="79"/>
        <v>2.13</v>
      </c>
      <c r="P291" s="5">
        <f t="shared" si="80"/>
        <v>204604.50957599998</v>
      </c>
      <c r="Q291" s="5">
        <f t="shared" si="81"/>
        <v>104.39999999999999</v>
      </c>
      <c r="R291" s="5">
        <f t="shared" si="82"/>
        <v>7490.7000000000007</v>
      </c>
      <c r="S291" s="5">
        <f t="shared" si="83"/>
        <v>25162.17</v>
      </c>
      <c r="T291" s="5">
        <f t="shared" si="84"/>
        <v>1411091.70212</v>
      </c>
      <c r="U291" s="5">
        <f t="shared" si="85"/>
        <v>312603.3659757814</v>
      </c>
      <c r="V291" s="5">
        <f t="shared" si="86"/>
        <v>172741.27840332815</v>
      </c>
      <c r="W291" s="5">
        <f t="shared" si="87"/>
        <v>591731.99033123208</v>
      </c>
      <c r="X291" t="s">
        <v>1124</v>
      </c>
      <c r="Y291" s="5">
        <f t="shared" si="88"/>
        <v>0</v>
      </c>
      <c r="Z291" s="5">
        <f t="shared" si="89"/>
        <v>2488168.3368303417</v>
      </c>
      <c r="AA291" s="5">
        <f t="shared" si="93"/>
        <v>0</v>
      </c>
      <c r="AB291" s="5">
        <f t="shared" si="90"/>
        <v>2488168.3368303417</v>
      </c>
      <c r="AC291" s="5">
        <f t="shared" si="91"/>
        <v>134697.6111334645</v>
      </c>
      <c r="AD291">
        <f t="shared" si="94"/>
        <v>5.4135248463556419E-2</v>
      </c>
      <c r="AE291" s="5">
        <f>VLOOKUP(A291,Summary_SFPR!$A$5:$E$361,5,FALSE)</f>
        <v>2488168.3368303417</v>
      </c>
      <c r="AF291" s="5">
        <f t="shared" si="92"/>
        <v>134697.6111334645</v>
      </c>
      <c r="AG291" t="s">
        <v>809</v>
      </c>
    </row>
    <row r="292" spans="1:33">
      <c r="A292" t="s">
        <v>636</v>
      </c>
      <c r="B292" t="s">
        <v>637</v>
      </c>
      <c r="C292" t="s">
        <v>193</v>
      </c>
      <c r="D292" s="12" t="s">
        <v>1070</v>
      </c>
      <c r="E292" s="1">
        <f>VLOOKUP(A292,'Base ADM'!$A$2:$E$366,5,FALSE)</f>
        <v>620.32710299999997</v>
      </c>
      <c r="F292" s="1">
        <f>VLOOKUP(A292,'Base ADM'!$A$2:$F$366,6,FALSE)</f>
        <v>0</v>
      </c>
      <c r="G292" s="1">
        <f>VLOOKUP(A292,'Base ADM'!$A$2:$G$366,7,FALSE)</f>
        <v>0</v>
      </c>
      <c r="H292" s="1">
        <f>VLOOKUP(A292,'Base ADM'!$A$2:$H$366,8,FALSE)</f>
        <v>0</v>
      </c>
      <c r="I292" s="1">
        <f>VLOOKUP(A292,'Base ADM'!$A$2:$I$366,9,FALSE)</f>
        <v>554.49634900000001</v>
      </c>
      <c r="J292" s="1">
        <f>VLOOKUP(A292,'Base ADM'!$A$2:$J$366,10,FALSE)</f>
        <v>65.830753999999999</v>
      </c>
      <c r="K292" s="1">
        <f>VLOOKUP(A292,'Base ADM'!$A$2:$K$366,11,FALSE)</f>
        <v>0</v>
      </c>
      <c r="L292" s="95">
        <f t="shared" si="76"/>
        <v>24.19</v>
      </c>
      <c r="M292" s="5">
        <f t="shared" si="77"/>
        <v>96058.455199999997</v>
      </c>
      <c r="N292" s="5">
        <f t="shared" si="78"/>
        <v>2323654.0312879998</v>
      </c>
      <c r="O292" s="6">
        <f t="shared" si="79"/>
        <v>4.1399999999999997</v>
      </c>
      <c r="P292" s="5">
        <f t="shared" si="80"/>
        <v>397682.00452799996</v>
      </c>
      <c r="Q292" s="5">
        <f t="shared" si="81"/>
        <v>104.39999999999999</v>
      </c>
      <c r="R292" s="5">
        <f t="shared" si="82"/>
        <v>14788.26</v>
      </c>
      <c r="S292" s="5">
        <f t="shared" si="83"/>
        <v>49675.57</v>
      </c>
      <c r="T292" s="5">
        <f t="shared" si="84"/>
        <v>2785799.8658159995</v>
      </c>
      <c r="U292" s="5">
        <f t="shared" si="85"/>
        <v>605548.69508212339</v>
      </c>
      <c r="V292" s="5">
        <f t="shared" si="86"/>
        <v>334619.73577103828</v>
      </c>
      <c r="W292" s="5">
        <f t="shared" si="87"/>
        <v>1146252.9632876248</v>
      </c>
      <c r="X292" t="s">
        <v>1124</v>
      </c>
      <c r="Y292" s="5">
        <f t="shared" si="88"/>
        <v>0</v>
      </c>
      <c r="Z292" s="5">
        <f t="shared" si="89"/>
        <v>4872221.2599567855</v>
      </c>
      <c r="AA292" s="5">
        <f t="shared" si="93"/>
        <v>0</v>
      </c>
      <c r="AB292" s="5">
        <f t="shared" si="90"/>
        <v>4872221.2599567855</v>
      </c>
      <c r="AC292" s="5">
        <f t="shared" si="91"/>
        <v>260924.77410773613</v>
      </c>
      <c r="AD292">
        <f t="shared" si="94"/>
        <v>5.3553556003745693E-2</v>
      </c>
      <c r="AE292" s="5">
        <f>VLOOKUP(A292,Summary_SFPR!$A$5:$E$361,5,FALSE)</f>
        <v>4872221.2599567855</v>
      </c>
      <c r="AF292" s="5">
        <f t="shared" si="92"/>
        <v>260924.77410773613</v>
      </c>
      <c r="AG292" t="s">
        <v>809</v>
      </c>
    </row>
    <row r="293" spans="1:33">
      <c r="A293" t="s">
        <v>638</v>
      </c>
      <c r="B293" t="s">
        <v>639</v>
      </c>
      <c r="C293" t="s">
        <v>72</v>
      </c>
      <c r="D293" s="12" t="s">
        <v>1070</v>
      </c>
      <c r="E293" s="1">
        <f>VLOOKUP(A293,'Base ADM'!$A$2:$E$366,5,FALSE)</f>
        <v>116.33378500000001</v>
      </c>
      <c r="F293" s="1">
        <f>VLOOKUP(A293,'Base ADM'!$A$2:$F$366,6,FALSE)</f>
        <v>15.679999</v>
      </c>
      <c r="G293" s="1">
        <f>VLOOKUP(A293,'Base ADM'!$A$2:$G$366,7,FALSE)</f>
        <v>43.038881000000003</v>
      </c>
      <c r="H293" s="1">
        <f>VLOOKUP(A293,'Base ADM'!$A$2:$H$366,8,FALSE)</f>
        <v>44.256695000000001</v>
      </c>
      <c r="I293" s="1">
        <f>VLOOKUP(A293,'Base ADM'!$A$2:$I$366,9,FALSE)</f>
        <v>0</v>
      </c>
      <c r="J293" s="1">
        <f>VLOOKUP(A293,'Base ADM'!$A$2:$J$366,10,FALSE)</f>
        <v>13.35821</v>
      </c>
      <c r="K293" s="1">
        <f>VLOOKUP(A293,'Base ADM'!$A$2:$K$366,11,FALSE)</f>
        <v>0</v>
      </c>
      <c r="L293" s="95">
        <f t="shared" si="76"/>
        <v>5.17</v>
      </c>
      <c r="M293" s="5">
        <f t="shared" si="77"/>
        <v>96058.455199999997</v>
      </c>
      <c r="N293" s="5">
        <f t="shared" si="78"/>
        <v>496622.213384</v>
      </c>
      <c r="O293" s="6">
        <f t="shared" si="79"/>
        <v>0.78</v>
      </c>
      <c r="P293" s="5">
        <f t="shared" si="80"/>
        <v>74925.595056000006</v>
      </c>
      <c r="Q293" s="5">
        <f t="shared" si="81"/>
        <v>104.39999999999999</v>
      </c>
      <c r="R293" s="5">
        <f t="shared" si="82"/>
        <v>3105.8999999999996</v>
      </c>
      <c r="S293" s="5">
        <f t="shared" si="83"/>
        <v>10433.1</v>
      </c>
      <c r="T293" s="5">
        <f t="shared" si="84"/>
        <v>585086.80844000005</v>
      </c>
      <c r="U293" s="5">
        <f t="shared" si="85"/>
        <v>113562.29860025043</v>
      </c>
      <c r="V293" s="5">
        <f t="shared" si="86"/>
        <v>62753.312260071893</v>
      </c>
      <c r="W293" s="5">
        <f t="shared" si="87"/>
        <v>214963.92007027208</v>
      </c>
      <c r="X293" t="s">
        <v>1124</v>
      </c>
      <c r="Y293" s="5">
        <f t="shared" si="88"/>
        <v>0</v>
      </c>
      <c r="Z293" s="5">
        <f t="shared" si="89"/>
        <v>976366.33937059436</v>
      </c>
      <c r="AA293" s="5">
        <f t="shared" si="93"/>
        <v>0</v>
      </c>
      <c r="AB293" s="5">
        <f t="shared" si="90"/>
        <v>976366.33937059436</v>
      </c>
      <c r="AC293" s="5">
        <f t="shared" si="91"/>
        <v>48932.839505842043</v>
      </c>
      <c r="AD293">
        <f t="shared" si="94"/>
        <v>5.0117294639004197E-2</v>
      </c>
      <c r="AE293" s="5">
        <f>VLOOKUP(A293,Summary_SFPR!$A$5:$E$361,5,FALSE)</f>
        <v>976366.33937059436</v>
      </c>
      <c r="AF293" s="5">
        <f t="shared" si="92"/>
        <v>48932.839505842043</v>
      </c>
      <c r="AG293" t="s">
        <v>809</v>
      </c>
    </row>
    <row r="294" spans="1:33">
      <c r="A294" t="s">
        <v>640</v>
      </c>
      <c r="B294" t="s">
        <v>1993</v>
      </c>
      <c r="C294" t="s">
        <v>125</v>
      </c>
      <c r="D294" s="12" t="s">
        <v>1070</v>
      </c>
      <c r="E294" s="1">
        <f>VLOOKUP(A294,'Base ADM'!$A$2:$E$366,5,FALSE)</f>
        <v>77.118067999999994</v>
      </c>
      <c r="F294" s="1">
        <f>VLOOKUP(A294,'Base ADM'!$A$2:$F$366,6,FALSE)</f>
        <v>17.644577999999999</v>
      </c>
      <c r="G294" s="1">
        <f>VLOOKUP(A294,'Base ADM'!$A$2:$G$366,7,FALSE)</f>
        <v>49.988549999999996</v>
      </c>
      <c r="H294" s="1">
        <f>VLOOKUP(A294,'Base ADM'!$A$2:$H$366,8,FALSE)</f>
        <v>9.4849399999999999</v>
      </c>
      <c r="I294" s="1">
        <f>VLOOKUP(A294,'Base ADM'!$A$2:$I$366,9,FALSE)</f>
        <v>0</v>
      </c>
      <c r="J294" s="1">
        <f>VLOOKUP(A294,'Base ADM'!$A$2:$J$366,10,FALSE)</f>
        <v>0</v>
      </c>
      <c r="K294" s="1">
        <f>VLOOKUP(A294,'Base ADM'!$A$2:$K$366,11,FALSE)</f>
        <v>0</v>
      </c>
      <c r="L294" s="95">
        <f t="shared" si="76"/>
        <v>3.44</v>
      </c>
      <c r="M294" s="5">
        <f t="shared" si="77"/>
        <v>96058.455199999997</v>
      </c>
      <c r="N294" s="5">
        <f t="shared" si="78"/>
        <v>330441.08588799997</v>
      </c>
      <c r="O294" s="6">
        <f t="shared" si="79"/>
        <v>0.51</v>
      </c>
      <c r="P294" s="5">
        <f t="shared" si="80"/>
        <v>48989.812151999999</v>
      </c>
      <c r="Q294" s="5">
        <f t="shared" si="81"/>
        <v>104.39999999999999</v>
      </c>
      <c r="R294" s="5">
        <f t="shared" si="82"/>
        <v>2061.9</v>
      </c>
      <c r="S294" s="5">
        <f t="shared" si="83"/>
        <v>6926.17</v>
      </c>
      <c r="T294" s="5">
        <f t="shared" si="84"/>
        <v>388418.96804000001</v>
      </c>
      <c r="U294" s="5">
        <f t="shared" si="85"/>
        <v>75280.840090352227</v>
      </c>
      <c r="V294" s="5">
        <f t="shared" si="86"/>
        <v>41599.387504648432</v>
      </c>
      <c r="W294" s="5">
        <f t="shared" si="87"/>
        <v>142500.32529695312</v>
      </c>
      <c r="X294" t="s">
        <v>1124</v>
      </c>
      <c r="Y294" s="5">
        <f t="shared" si="88"/>
        <v>0</v>
      </c>
      <c r="Z294" s="5">
        <f t="shared" si="89"/>
        <v>647799.5209319538</v>
      </c>
      <c r="AA294" s="5">
        <f t="shared" si="93"/>
        <v>0</v>
      </c>
      <c r="AB294" s="5">
        <f t="shared" si="90"/>
        <v>647799.5209319538</v>
      </c>
      <c r="AC294" s="5">
        <f t="shared" si="91"/>
        <v>32437.74836729169</v>
      </c>
      <c r="AD294">
        <f t="shared" si="94"/>
        <v>5.0073745532607482E-2</v>
      </c>
      <c r="AE294" s="5">
        <f>VLOOKUP(A294,Summary_SFPR!$A$5:$E$361,5,FALSE)</f>
        <v>647799.5209319538</v>
      </c>
      <c r="AF294" s="5">
        <f t="shared" si="92"/>
        <v>32437.74836729169</v>
      </c>
      <c r="AG294" t="s">
        <v>809</v>
      </c>
    </row>
    <row r="295" spans="1:33">
      <c r="A295" t="s">
        <v>642</v>
      </c>
      <c r="B295" t="s">
        <v>1994</v>
      </c>
      <c r="C295" t="s">
        <v>125</v>
      </c>
      <c r="D295" s="12" t="s">
        <v>1070</v>
      </c>
      <c r="E295" s="1">
        <f>VLOOKUP(A295,'Base ADM'!$A$2:$E$366,5,FALSE)</f>
        <v>373.57886300000001</v>
      </c>
      <c r="F295" s="1">
        <f>VLOOKUP(A295,'Base ADM'!$A$2:$F$366,6,FALSE)</f>
        <v>55.945785000000001</v>
      </c>
      <c r="G295" s="1">
        <f>VLOOKUP(A295,'Base ADM'!$A$2:$G$366,7,FALSE)</f>
        <v>122.133079</v>
      </c>
      <c r="H295" s="1">
        <f>VLOOKUP(A295,'Base ADM'!$A$2:$H$366,8,FALSE)</f>
        <v>195.499999</v>
      </c>
      <c r="I295" s="1">
        <f>VLOOKUP(A295,'Base ADM'!$A$2:$I$366,9,FALSE)</f>
        <v>0</v>
      </c>
      <c r="J295" s="1">
        <f>VLOOKUP(A295,'Base ADM'!$A$2:$J$366,10,FALSE)</f>
        <v>0</v>
      </c>
      <c r="K295" s="1">
        <f>VLOOKUP(A295,'Base ADM'!$A$2:$K$366,11,FALSE)</f>
        <v>0</v>
      </c>
      <c r="L295" s="95">
        <f t="shared" si="76"/>
        <v>15.93</v>
      </c>
      <c r="M295" s="5">
        <f t="shared" si="77"/>
        <v>96058.455199999997</v>
      </c>
      <c r="N295" s="5">
        <f t="shared" si="78"/>
        <v>1530211.1913359999</v>
      </c>
      <c r="O295" s="6">
        <f t="shared" si="79"/>
        <v>2.4900000000000002</v>
      </c>
      <c r="P295" s="5">
        <f t="shared" si="80"/>
        <v>239185.55344800002</v>
      </c>
      <c r="Q295" s="5">
        <f t="shared" si="81"/>
        <v>104.39999999999999</v>
      </c>
      <c r="R295" s="5">
        <f t="shared" si="82"/>
        <v>9615.24</v>
      </c>
      <c r="S295" s="5">
        <f t="shared" si="83"/>
        <v>32298.76</v>
      </c>
      <c r="T295" s="5">
        <f t="shared" si="84"/>
        <v>1811310.7447839999</v>
      </c>
      <c r="U295" s="5">
        <f t="shared" si="85"/>
        <v>364678.87974888849</v>
      </c>
      <c r="V295" s="5">
        <f t="shared" si="86"/>
        <v>201517.65064294622</v>
      </c>
      <c r="W295" s="5">
        <f t="shared" si="87"/>
        <v>690306.57642468286</v>
      </c>
      <c r="X295" t="s">
        <v>1124</v>
      </c>
      <c r="Y295" s="5">
        <f t="shared" si="88"/>
        <v>0</v>
      </c>
      <c r="Z295" s="5">
        <f t="shared" si="89"/>
        <v>3067813.8516005175</v>
      </c>
      <c r="AA295" s="5">
        <f t="shared" si="93"/>
        <v>0</v>
      </c>
      <c r="AB295" s="5">
        <f t="shared" si="90"/>
        <v>3067813.8516005175</v>
      </c>
      <c r="AC295" s="5">
        <f t="shared" si="91"/>
        <v>157136.42039545046</v>
      </c>
      <c r="AD295">
        <f t="shared" si="94"/>
        <v>5.122097623800427E-2</v>
      </c>
      <c r="AE295" s="5">
        <f>VLOOKUP(A295,Summary_SFPR!$A$5:$E$361,5,FALSE)</f>
        <v>3067813.8516005175</v>
      </c>
      <c r="AF295" s="5">
        <f t="shared" si="92"/>
        <v>157136.42039545046</v>
      </c>
      <c r="AG295" t="s">
        <v>809</v>
      </c>
    </row>
    <row r="296" spans="1:33">
      <c r="A296" t="s">
        <v>644</v>
      </c>
      <c r="B296" t="s">
        <v>1995</v>
      </c>
      <c r="C296" t="s">
        <v>93</v>
      </c>
      <c r="D296" s="12" t="s">
        <v>1070</v>
      </c>
      <c r="E296" s="1">
        <f>VLOOKUP(A296,'Base ADM'!$A$2:$E$366,5,FALSE)</f>
        <v>261.38049799999999</v>
      </c>
      <c r="F296" s="1">
        <f>VLOOKUP(A296,'Base ADM'!$A$2:$F$366,6,FALSE)</f>
        <v>0</v>
      </c>
      <c r="G296" s="1">
        <f>VLOOKUP(A296,'Base ADM'!$A$2:$G$366,7,FALSE)</f>
        <v>0</v>
      </c>
      <c r="H296" s="1">
        <f>VLOOKUP(A296,'Base ADM'!$A$2:$H$366,8,FALSE)</f>
        <v>0</v>
      </c>
      <c r="I296" s="1">
        <f>VLOOKUP(A296,'Base ADM'!$A$2:$I$366,9,FALSE)</f>
        <v>261.38049799999999</v>
      </c>
      <c r="J296" s="1">
        <f>VLOOKUP(A296,'Base ADM'!$A$2:$J$366,10,FALSE)</f>
        <v>0</v>
      </c>
      <c r="K296" s="1">
        <f>VLOOKUP(A296,'Base ADM'!$A$2:$K$366,11,FALSE)</f>
        <v>0</v>
      </c>
      <c r="L296" s="95">
        <f t="shared" si="76"/>
        <v>9.68</v>
      </c>
      <c r="M296" s="5">
        <f t="shared" si="77"/>
        <v>96058.455199999997</v>
      </c>
      <c r="N296" s="5">
        <f t="shared" si="78"/>
        <v>929845.8463359999</v>
      </c>
      <c r="O296" s="6">
        <f t="shared" si="79"/>
        <v>1.74</v>
      </c>
      <c r="P296" s="5">
        <f t="shared" si="80"/>
        <v>167141.71204799999</v>
      </c>
      <c r="Q296" s="5">
        <f t="shared" si="81"/>
        <v>104.39999999999999</v>
      </c>
      <c r="R296" s="5">
        <f t="shared" si="82"/>
        <v>5961.2399999999989</v>
      </c>
      <c r="S296" s="5">
        <f t="shared" si="83"/>
        <v>20024.53</v>
      </c>
      <c r="T296" s="5">
        <f t="shared" si="84"/>
        <v>1122973.3283839999</v>
      </c>
      <c r="U296" s="5">
        <f t="shared" si="85"/>
        <v>255153.48066907786</v>
      </c>
      <c r="V296" s="5">
        <f t="shared" si="86"/>
        <v>140995.08590464148</v>
      </c>
      <c r="W296" s="5">
        <f t="shared" si="87"/>
        <v>482984.16904427129</v>
      </c>
      <c r="X296" t="s">
        <v>1124</v>
      </c>
      <c r="Y296" s="5">
        <f t="shared" si="88"/>
        <v>0</v>
      </c>
      <c r="Z296" s="5">
        <f t="shared" si="89"/>
        <v>2002106.0640019907</v>
      </c>
      <c r="AA296" s="5">
        <f t="shared" si="93"/>
        <v>0</v>
      </c>
      <c r="AB296" s="5">
        <f t="shared" si="90"/>
        <v>2002106.0640019907</v>
      </c>
      <c r="AC296" s="5">
        <f t="shared" si="91"/>
        <v>109943.03983654504</v>
      </c>
      <c r="AD296">
        <f t="shared" si="94"/>
        <v>5.4913694041154315E-2</v>
      </c>
      <c r="AE296" s="5">
        <f>VLOOKUP(A296,Summary_SFPR!$A$5:$E$361,5,FALSE)</f>
        <v>2002106.0640019907</v>
      </c>
      <c r="AF296" s="5">
        <f t="shared" si="92"/>
        <v>109943.03983654504</v>
      </c>
      <c r="AG296" t="s">
        <v>809</v>
      </c>
    </row>
    <row r="297" spans="1:33">
      <c r="A297" t="s">
        <v>646</v>
      </c>
      <c r="B297" t="s">
        <v>1996</v>
      </c>
      <c r="C297" t="s">
        <v>80</v>
      </c>
      <c r="D297" s="12" t="s">
        <v>1070</v>
      </c>
      <c r="E297" s="1">
        <f>VLOOKUP(A297,'Base ADM'!$A$2:$E$366,5,FALSE)</f>
        <v>210.40329</v>
      </c>
      <c r="F297" s="1">
        <f>VLOOKUP(A297,'Base ADM'!$A$2:$F$366,6,FALSE)</f>
        <v>40.896669000000003</v>
      </c>
      <c r="G297" s="1">
        <f>VLOOKUP(A297,'Base ADM'!$A$2:$G$366,7,FALSE)</f>
        <v>121.737093</v>
      </c>
      <c r="H297" s="1">
        <f>VLOOKUP(A297,'Base ADM'!$A$2:$H$366,8,FALSE)</f>
        <v>47.769528000000001</v>
      </c>
      <c r="I297" s="1">
        <f>VLOOKUP(A297,'Base ADM'!$A$2:$I$366,9,FALSE)</f>
        <v>0</v>
      </c>
      <c r="J297" s="1">
        <f>VLOOKUP(A297,'Base ADM'!$A$2:$J$366,10,FALSE)</f>
        <v>0</v>
      </c>
      <c r="K297" s="1">
        <f>VLOOKUP(A297,'Base ADM'!$A$2:$K$366,11,FALSE)</f>
        <v>0</v>
      </c>
      <c r="L297" s="95">
        <f t="shared" si="76"/>
        <v>9.25</v>
      </c>
      <c r="M297" s="5">
        <f t="shared" si="77"/>
        <v>96058.455199999997</v>
      </c>
      <c r="N297" s="5">
        <f t="shared" si="78"/>
        <v>888540.71059999999</v>
      </c>
      <c r="O297" s="6">
        <f t="shared" si="79"/>
        <v>1.4</v>
      </c>
      <c r="P297" s="5">
        <f t="shared" si="80"/>
        <v>134481.83727999998</v>
      </c>
      <c r="Q297" s="5">
        <f t="shared" si="81"/>
        <v>104.39999999999999</v>
      </c>
      <c r="R297" s="5">
        <f t="shared" si="82"/>
        <v>5559.2999999999993</v>
      </c>
      <c r="S297" s="5">
        <f t="shared" si="83"/>
        <v>18674.37</v>
      </c>
      <c r="T297" s="5">
        <f t="shared" si="84"/>
        <v>1047256.21788</v>
      </c>
      <c r="U297" s="5">
        <f t="shared" si="85"/>
        <v>205390.73189662903</v>
      </c>
      <c r="V297" s="5">
        <f t="shared" si="86"/>
        <v>113496.72288163289</v>
      </c>
      <c r="W297" s="5">
        <f t="shared" si="87"/>
        <v>388787.45339612459</v>
      </c>
      <c r="X297" t="s">
        <v>1124</v>
      </c>
      <c r="Y297" s="5">
        <f t="shared" si="88"/>
        <v>0</v>
      </c>
      <c r="Z297" s="5">
        <f t="shared" si="89"/>
        <v>1754931.1260543864</v>
      </c>
      <c r="AA297" s="5">
        <f t="shared" si="93"/>
        <v>0</v>
      </c>
      <c r="AB297" s="5">
        <f t="shared" si="90"/>
        <v>1754931.1260543864</v>
      </c>
      <c r="AC297" s="5">
        <f t="shared" si="91"/>
        <v>88500.777491862216</v>
      </c>
      <c r="AD297">
        <f t="shared" si="94"/>
        <v>5.0429772529500129E-2</v>
      </c>
      <c r="AE297" s="5">
        <f>VLOOKUP(A297,Summary_SFPR!$A$5:$E$361,5,FALSE)</f>
        <v>1754931.1260543864</v>
      </c>
      <c r="AF297" s="5">
        <f t="shared" si="92"/>
        <v>88500.777491862216</v>
      </c>
      <c r="AG297" t="s">
        <v>809</v>
      </c>
    </row>
    <row r="298" spans="1:33">
      <c r="A298" t="s">
        <v>648</v>
      </c>
      <c r="B298" t="s">
        <v>649</v>
      </c>
      <c r="C298" t="s">
        <v>80</v>
      </c>
      <c r="D298" s="12" t="s">
        <v>1070</v>
      </c>
      <c r="E298" s="1">
        <f>VLOOKUP(A298,'Base ADM'!$A$2:$E$366,5,FALSE)</f>
        <v>215.21639199999998</v>
      </c>
      <c r="F298" s="1">
        <f>VLOOKUP(A298,'Base ADM'!$A$2:$F$366,6,FALSE)</f>
        <v>18.067485000000001</v>
      </c>
      <c r="G298" s="1">
        <f>VLOOKUP(A298,'Base ADM'!$A$2:$G$366,7,FALSE)</f>
        <v>62.860159000000003</v>
      </c>
      <c r="H298" s="1">
        <f>VLOOKUP(A298,'Base ADM'!$A$2:$H$366,8,FALSE)</f>
        <v>134.288748</v>
      </c>
      <c r="I298" s="1">
        <f>VLOOKUP(A298,'Base ADM'!$A$2:$I$366,9,FALSE)</f>
        <v>0</v>
      </c>
      <c r="J298" s="1">
        <f>VLOOKUP(A298,'Base ADM'!$A$2:$J$366,10,FALSE)</f>
        <v>0</v>
      </c>
      <c r="K298" s="1">
        <f>VLOOKUP(A298,'Base ADM'!$A$2:$K$366,11,FALSE)</f>
        <v>0</v>
      </c>
      <c r="L298" s="95">
        <f t="shared" si="76"/>
        <v>9.01</v>
      </c>
      <c r="M298" s="5">
        <f t="shared" si="77"/>
        <v>96058.455199999997</v>
      </c>
      <c r="N298" s="5">
        <f t="shared" si="78"/>
        <v>865486.68135199999</v>
      </c>
      <c r="O298" s="6">
        <f t="shared" si="79"/>
        <v>1.43</v>
      </c>
      <c r="P298" s="5">
        <f t="shared" si="80"/>
        <v>137363.59093599999</v>
      </c>
      <c r="Q298" s="5">
        <f t="shared" si="81"/>
        <v>104.39999999999999</v>
      </c>
      <c r="R298" s="5">
        <f t="shared" si="82"/>
        <v>5449.6799999999994</v>
      </c>
      <c r="S298" s="5">
        <f t="shared" si="83"/>
        <v>18306.14</v>
      </c>
      <c r="T298" s="5">
        <f t="shared" si="84"/>
        <v>1026606.092288</v>
      </c>
      <c r="U298" s="5">
        <f t="shared" si="85"/>
        <v>210089.16861058501</v>
      </c>
      <c r="V298" s="5">
        <f t="shared" si="86"/>
        <v>116093.02878490575</v>
      </c>
      <c r="W298" s="5">
        <f t="shared" si="87"/>
        <v>397681.20058760524</v>
      </c>
      <c r="X298" t="s">
        <v>1124</v>
      </c>
      <c r="Y298" s="5">
        <f t="shared" si="88"/>
        <v>0</v>
      </c>
      <c r="Z298" s="5">
        <f t="shared" si="89"/>
        <v>1750469.4902710961</v>
      </c>
      <c r="AA298" s="5">
        <f t="shared" si="93"/>
        <v>0</v>
      </c>
      <c r="AB298" s="5">
        <f t="shared" si="90"/>
        <v>1750469.4902710961</v>
      </c>
      <c r="AC298" s="5">
        <f t="shared" si="91"/>
        <v>90525.286087462766</v>
      </c>
      <c r="AD298">
        <f t="shared" si="94"/>
        <v>5.1714860836245179E-2</v>
      </c>
      <c r="AE298" s="5">
        <f>VLOOKUP(A298,Summary_SFPR!$A$5:$E$361,5,FALSE)</f>
        <v>1750469.4902710961</v>
      </c>
      <c r="AF298" s="5">
        <f t="shared" si="92"/>
        <v>90525.286087462766</v>
      </c>
      <c r="AG298" t="s">
        <v>809</v>
      </c>
    </row>
    <row r="299" spans="1:33">
      <c r="A299" t="s">
        <v>650</v>
      </c>
      <c r="B299" t="s">
        <v>1997</v>
      </c>
      <c r="C299" t="s">
        <v>80</v>
      </c>
      <c r="D299" s="12" t="s">
        <v>1070</v>
      </c>
      <c r="E299" s="1">
        <f>VLOOKUP(A299,'Base ADM'!$A$2:$E$366,5,FALSE)</f>
        <v>1106.418649</v>
      </c>
      <c r="F299" s="1">
        <f>VLOOKUP(A299,'Base ADM'!$A$2:$F$366,6,FALSE)</f>
        <v>67.735819000000006</v>
      </c>
      <c r="G299" s="1">
        <f>VLOOKUP(A299,'Base ADM'!$A$2:$G$366,7,FALSE)</f>
        <v>289.32316700000001</v>
      </c>
      <c r="H299" s="1">
        <f>VLOOKUP(A299,'Base ADM'!$A$2:$H$366,8,FALSE)</f>
        <v>404.35738800000001</v>
      </c>
      <c r="I299" s="1">
        <f>VLOOKUP(A299,'Base ADM'!$A$2:$I$366,9,FALSE)</f>
        <v>345.002275</v>
      </c>
      <c r="J299" s="1">
        <f>VLOOKUP(A299,'Base ADM'!$A$2:$J$366,10,FALSE)</f>
        <v>0</v>
      </c>
      <c r="K299" s="1">
        <f>VLOOKUP(A299,'Base ADM'!$A$2:$K$366,11,FALSE)</f>
        <v>25.853148999999998</v>
      </c>
      <c r="L299" s="95">
        <f t="shared" si="76"/>
        <v>44.92</v>
      </c>
      <c r="M299" s="5">
        <f t="shared" si="77"/>
        <v>96058.455199999997</v>
      </c>
      <c r="N299" s="5">
        <f t="shared" si="78"/>
        <v>4314945.8075839998</v>
      </c>
      <c r="O299" s="6">
        <f t="shared" si="79"/>
        <v>7.38</v>
      </c>
      <c r="P299" s="5">
        <f t="shared" si="80"/>
        <v>708911.39937599993</v>
      </c>
      <c r="Q299" s="5">
        <f t="shared" si="81"/>
        <v>104.39999999999999</v>
      </c>
      <c r="R299" s="5">
        <f t="shared" si="82"/>
        <v>27300.6</v>
      </c>
      <c r="S299" s="5">
        <f t="shared" si="83"/>
        <v>91706.05</v>
      </c>
      <c r="T299" s="5">
        <f t="shared" si="84"/>
        <v>5142863.8569599995</v>
      </c>
      <c r="U299" s="5">
        <f t="shared" si="85"/>
        <v>1080059.8037330571</v>
      </c>
      <c r="V299" s="5">
        <f t="shared" si="86"/>
        <v>596829.50203213852</v>
      </c>
      <c r="W299" s="5">
        <f t="shared" si="87"/>
        <v>2044462.7502482999</v>
      </c>
      <c r="X299" t="s">
        <v>1124</v>
      </c>
      <c r="Y299" s="5">
        <f t="shared" si="88"/>
        <v>0</v>
      </c>
      <c r="Z299" s="5">
        <f t="shared" si="89"/>
        <v>8864215.9129734952</v>
      </c>
      <c r="AA299" s="5">
        <f t="shared" si="93"/>
        <v>41425.168488148796</v>
      </c>
      <c r="AB299" s="5">
        <f t="shared" si="90"/>
        <v>8905641.0814616438</v>
      </c>
      <c r="AC299" s="5">
        <f t="shared" si="91"/>
        <v>465386.78491194604</v>
      </c>
      <c r="AD299">
        <f t="shared" si="94"/>
        <v>5.2257527633885303E-2</v>
      </c>
      <c r="AE299" s="5">
        <f>VLOOKUP(A299,Summary_SFPR!$A$5:$E$361,5,FALSE)</f>
        <v>8905641.0814616438</v>
      </c>
      <c r="AF299" s="5">
        <f t="shared" si="92"/>
        <v>465386.78491194604</v>
      </c>
      <c r="AG299" t="s">
        <v>809</v>
      </c>
    </row>
    <row r="300" spans="1:33">
      <c r="A300" t="s">
        <v>654</v>
      </c>
      <c r="B300" t="s">
        <v>1998</v>
      </c>
      <c r="C300" t="s">
        <v>80</v>
      </c>
      <c r="D300" s="12" t="s">
        <v>1070</v>
      </c>
      <c r="E300" s="1">
        <f>VLOOKUP(A300,'Base ADM'!$A$2:$E$366,5,FALSE)</f>
        <v>202.80621400000001</v>
      </c>
      <c r="F300" s="1">
        <f>VLOOKUP(A300,'Base ADM'!$A$2:$F$366,6,FALSE)</f>
        <v>21.759035999999998</v>
      </c>
      <c r="G300" s="1">
        <f>VLOOKUP(A300,'Base ADM'!$A$2:$G$366,7,FALSE)</f>
        <v>58.381101999999998</v>
      </c>
      <c r="H300" s="1">
        <f>VLOOKUP(A300,'Base ADM'!$A$2:$H$366,8,FALSE)</f>
        <v>122.666076</v>
      </c>
      <c r="I300" s="1">
        <f>VLOOKUP(A300,'Base ADM'!$A$2:$I$366,9,FALSE)</f>
        <v>0</v>
      </c>
      <c r="J300" s="1">
        <f>VLOOKUP(A300,'Base ADM'!$A$2:$J$366,10,FALSE)</f>
        <v>0</v>
      </c>
      <c r="K300" s="1">
        <f>VLOOKUP(A300,'Base ADM'!$A$2:$K$366,11,FALSE)</f>
        <v>0</v>
      </c>
      <c r="L300" s="95">
        <f t="shared" si="76"/>
        <v>8.5299999999999994</v>
      </c>
      <c r="M300" s="5">
        <f t="shared" si="77"/>
        <v>96058.455199999997</v>
      </c>
      <c r="N300" s="5">
        <f t="shared" si="78"/>
        <v>819378.62285599986</v>
      </c>
      <c r="O300" s="6">
        <f t="shared" si="79"/>
        <v>1.35</v>
      </c>
      <c r="P300" s="5">
        <f t="shared" si="80"/>
        <v>129678.91452000001</v>
      </c>
      <c r="Q300" s="5">
        <f t="shared" si="81"/>
        <v>104.39999999999999</v>
      </c>
      <c r="R300" s="5">
        <f t="shared" si="82"/>
        <v>5157.3599999999988</v>
      </c>
      <c r="S300" s="5">
        <f t="shared" si="83"/>
        <v>17324.2</v>
      </c>
      <c r="T300" s="5">
        <f t="shared" si="84"/>
        <v>971539.09737599979</v>
      </c>
      <c r="U300" s="5">
        <f t="shared" si="85"/>
        <v>197974.64539002397</v>
      </c>
      <c r="V300" s="5">
        <f t="shared" si="86"/>
        <v>109398.67275379172</v>
      </c>
      <c r="W300" s="5">
        <f t="shared" si="87"/>
        <v>374749.42275840591</v>
      </c>
      <c r="X300" t="s">
        <v>1124</v>
      </c>
      <c r="Y300" s="5">
        <f t="shared" si="88"/>
        <v>0</v>
      </c>
      <c r="Z300" s="5">
        <f t="shared" si="89"/>
        <v>1653661.8382782214</v>
      </c>
      <c r="AA300" s="5">
        <f t="shared" si="93"/>
        <v>0</v>
      </c>
      <c r="AB300" s="5">
        <f t="shared" si="90"/>
        <v>1653661.8382782214</v>
      </c>
      <c r="AC300" s="5">
        <f t="shared" si="91"/>
        <v>85305.261239883621</v>
      </c>
      <c r="AD300">
        <f t="shared" si="94"/>
        <v>5.1585674450045201E-2</v>
      </c>
      <c r="AE300" s="5">
        <f>VLOOKUP(A300,Summary_SFPR!$A$5:$E$361,5,FALSE)</f>
        <v>1653661.8382782214</v>
      </c>
      <c r="AF300" s="5">
        <f t="shared" si="92"/>
        <v>85305.261239883621</v>
      </c>
      <c r="AG300" t="s">
        <v>809</v>
      </c>
    </row>
    <row r="301" spans="1:33">
      <c r="A301" t="s">
        <v>656</v>
      </c>
      <c r="B301" t="s">
        <v>1999</v>
      </c>
      <c r="C301" t="s">
        <v>101</v>
      </c>
      <c r="D301" s="12" t="s">
        <v>1070</v>
      </c>
      <c r="E301" s="1">
        <f>VLOOKUP(A301,'Base ADM'!$A$2:$E$366,5,FALSE)</f>
        <v>155.920017</v>
      </c>
      <c r="F301" s="1">
        <f>VLOOKUP(A301,'Base ADM'!$A$2:$F$366,6,FALSE)</f>
        <v>15.370753000000001</v>
      </c>
      <c r="G301" s="1">
        <f>VLOOKUP(A301,'Base ADM'!$A$2:$G$366,7,FALSE)</f>
        <v>47.340994000000002</v>
      </c>
      <c r="H301" s="1">
        <f>VLOOKUP(A301,'Base ADM'!$A$2:$H$366,8,FALSE)</f>
        <v>93.208269999999999</v>
      </c>
      <c r="I301" s="1">
        <f>VLOOKUP(A301,'Base ADM'!$A$2:$I$366,9,FALSE)</f>
        <v>0</v>
      </c>
      <c r="J301" s="1">
        <f>VLOOKUP(A301,'Base ADM'!$A$2:$J$366,10,FALSE)</f>
        <v>0</v>
      </c>
      <c r="K301" s="1">
        <f>VLOOKUP(A301,'Base ADM'!$A$2:$K$366,11,FALSE)</f>
        <v>0</v>
      </c>
      <c r="L301" s="95">
        <f t="shared" si="76"/>
        <v>6.56</v>
      </c>
      <c r="M301" s="5">
        <f t="shared" si="77"/>
        <v>96058.455199999997</v>
      </c>
      <c r="N301" s="5">
        <f t="shared" si="78"/>
        <v>630143.46611199994</v>
      </c>
      <c r="O301" s="6">
        <f t="shared" si="79"/>
        <v>1.04</v>
      </c>
      <c r="P301" s="5">
        <f t="shared" si="80"/>
        <v>99900.793407999998</v>
      </c>
      <c r="Q301" s="5">
        <f t="shared" si="81"/>
        <v>104.39999999999999</v>
      </c>
      <c r="R301" s="5">
        <f t="shared" si="82"/>
        <v>3967.2</v>
      </c>
      <c r="S301" s="5">
        <f t="shared" si="83"/>
        <v>13326.31</v>
      </c>
      <c r="T301" s="5">
        <f t="shared" si="84"/>
        <v>747337.76951999997</v>
      </c>
      <c r="U301" s="5">
        <f t="shared" si="85"/>
        <v>152205.44511906084</v>
      </c>
      <c r="V301" s="5">
        <f t="shared" si="86"/>
        <v>84107.101942885434</v>
      </c>
      <c r="W301" s="5">
        <f t="shared" si="87"/>
        <v>288112.1599520162</v>
      </c>
      <c r="X301" t="s">
        <v>1124</v>
      </c>
      <c r="Y301" s="5">
        <f t="shared" si="88"/>
        <v>0</v>
      </c>
      <c r="Z301" s="5">
        <f t="shared" si="89"/>
        <v>1271762.4765339624</v>
      </c>
      <c r="AA301" s="5">
        <f t="shared" si="93"/>
        <v>0</v>
      </c>
      <c r="AB301" s="5">
        <f t="shared" si="90"/>
        <v>1271762.4765339624</v>
      </c>
      <c r="AC301" s="5">
        <f t="shared" si="91"/>
        <v>65583.778328962318</v>
      </c>
      <c r="AD301">
        <f t="shared" si="94"/>
        <v>5.1569203793229629E-2</v>
      </c>
      <c r="AE301" s="5">
        <f>VLOOKUP(A301,Summary_SFPR!$A$5:$E$361,5,FALSE)</f>
        <v>1271762.4765339624</v>
      </c>
      <c r="AF301" s="5">
        <f t="shared" si="92"/>
        <v>65583.778328962318</v>
      </c>
      <c r="AG301" t="s">
        <v>809</v>
      </c>
    </row>
    <row r="302" spans="1:33">
      <c r="A302" t="s">
        <v>658</v>
      </c>
      <c r="B302" t="s">
        <v>2000</v>
      </c>
      <c r="C302" t="s">
        <v>125</v>
      </c>
      <c r="D302" s="12" t="s">
        <v>1070</v>
      </c>
      <c r="E302" s="1">
        <f>VLOOKUP(A302,'Base ADM'!$A$2:$E$366,5,FALSE)</f>
        <v>87.537931999999998</v>
      </c>
      <c r="F302" s="1">
        <f>VLOOKUP(A302,'Base ADM'!$A$2:$F$366,6,FALSE)</f>
        <v>5.9862070000000003</v>
      </c>
      <c r="G302" s="1">
        <f>VLOOKUP(A302,'Base ADM'!$A$2:$G$366,7,FALSE)</f>
        <v>30.386206999999999</v>
      </c>
      <c r="H302" s="1">
        <f>VLOOKUP(A302,'Base ADM'!$A$2:$H$366,8,FALSE)</f>
        <v>51.165517999999999</v>
      </c>
      <c r="I302" s="1">
        <f>VLOOKUP(A302,'Base ADM'!$A$2:$I$366,9,FALSE)</f>
        <v>0</v>
      </c>
      <c r="J302" s="1">
        <f>VLOOKUP(A302,'Base ADM'!$A$2:$J$366,10,FALSE)</f>
        <v>0</v>
      </c>
      <c r="K302" s="1">
        <f>VLOOKUP(A302,'Base ADM'!$A$2:$K$366,11,FALSE)</f>
        <v>0</v>
      </c>
      <c r="L302" s="95">
        <f t="shared" si="76"/>
        <v>3.67</v>
      </c>
      <c r="M302" s="5">
        <f t="shared" si="77"/>
        <v>96058.455199999997</v>
      </c>
      <c r="N302" s="5">
        <f t="shared" si="78"/>
        <v>352534.53058399999</v>
      </c>
      <c r="O302" s="6">
        <f t="shared" si="79"/>
        <v>0.57999999999999996</v>
      </c>
      <c r="P302" s="5">
        <f t="shared" si="80"/>
        <v>55713.904015999993</v>
      </c>
      <c r="Q302" s="5">
        <f t="shared" si="81"/>
        <v>104.39999999999999</v>
      </c>
      <c r="R302" s="5">
        <f t="shared" si="82"/>
        <v>2218.5</v>
      </c>
      <c r="S302" s="5">
        <f t="shared" si="83"/>
        <v>7452.21</v>
      </c>
      <c r="T302" s="5">
        <f t="shared" si="84"/>
        <v>417919.1446</v>
      </c>
      <c r="U302" s="5">
        <f t="shared" si="85"/>
        <v>85452.465701450506</v>
      </c>
      <c r="V302" s="5">
        <f t="shared" si="86"/>
        <v>47220.119085757753</v>
      </c>
      <c r="W302" s="5">
        <f t="shared" si="87"/>
        <v>161754.3606748883</v>
      </c>
      <c r="X302" t="s">
        <v>1124</v>
      </c>
      <c r="Y302" s="5">
        <f t="shared" si="88"/>
        <v>0</v>
      </c>
      <c r="Z302" s="5">
        <f t="shared" si="89"/>
        <v>712346.09006209648</v>
      </c>
      <c r="AA302" s="5">
        <f t="shared" si="93"/>
        <v>0</v>
      </c>
      <c r="AB302" s="5">
        <f t="shared" si="90"/>
        <v>712346.09006209648</v>
      </c>
      <c r="AC302" s="5">
        <f t="shared" si="91"/>
        <v>36820.59839477684</v>
      </c>
      <c r="AD302">
        <f t="shared" si="94"/>
        <v>5.1689198422591356E-2</v>
      </c>
      <c r="AE302" s="5">
        <f>VLOOKUP(A302,Summary_SFPR!$A$5:$E$361,5,FALSE)</f>
        <v>712346.09006209648</v>
      </c>
      <c r="AF302" s="5">
        <f t="shared" si="92"/>
        <v>36820.59839477684</v>
      </c>
      <c r="AG302" t="s">
        <v>809</v>
      </c>
    </row>
    <row r="303" spans="1:33">
      <c r="A303" t="s">
        <v>660</v>
      </c>
      <c r="B303" t="s">
        <v>661</v>
      </c>
      <c r="C303" t="s">
        <v>75</v>
      </c>
      <c r="D303" s="12" t="s">
        <v>1070</v>
      </c>
      <c r="E303" s="1">
        <f>VLOOKUP(A303,'Base ADM'!$A$2:$E$366,5,FALSE)</f>
        <v>317.90735800000004</v>
      </c>
      <c r="F303" s="1">
        <f>VLOOKUP(A303,'Base ADM'!$A$2:$F$366,6,FALSE)</f>
        <v>39.814736000000003</v>
      </c>
      <c r="G303" s="1">
        <f>VLOOKUP(A303,'Base ADM'!$A$2:$G$366,7,FALSE)</f>
        <v>128.795185</v>
      </c>
      <c r="H303" s="1">
        <f>VLOOKUP(A303,'Base ADM'!$A$2:$H$366,8,FALSE)</f>
        <v>149.297437</v>
      </c>
      <c r="I303" s="1">
        <f>VLOOKUP(A303,'Base ADM'!$A$2:$I$366,9,FALSE)</f>
        <v>0</v>
      </c>
      <c r="J303" s="1">
        <f>VLOOKUP(A303,'Base ADM'!$A$2:$J$366,10,FALSE)</f>
        <v>0</v>
      </c>
      <c r="K303" s="1">
        <f>VLOOKUP(A303,'Base ADM'!$A$2:$K$366,11,FALSE)</f>
        <v>0</v>
      </c>
      <c r="L303" s="95">
        <f t="shared" si="76"/>
        <v>13.56</v>
      </c>
      <c r="M303" s="5">
        <f t="shared" si="77"/>
        <v>96058.455199999997</v>
      </c>
      <c r="N303" s="5">
        <f t="shared" si="78"/>
        <v>1302552.6525119999</v>
      </c>
      <c r="O303" s="6">
        <f t="shared" si="79"/>
        <v>2.12</v>
      </c>
      <c r="P303" s="5">
        <f t="shared" si="80"/>
        <v>203643.925024</v>
      </c>
      <c r="Q303" s="5">
        <f t="shared" si="81"/>
        <v>104.39999999999999</v>
      </c>
      <c r="R303" s="5">
        <f t="shared" si="82"/>
        <v>8184.9599999999991</v>
      </c>
      <c r="S303" s="5">
        <f t="shared" si="83"/>
        <v>27494.28</v>
      </c>
      <c r="T303" s="5">
        <f t="shared" si="84"/>
        <v>1541875.8175359999</v>
      </c>
      <c r="U303" s="5">
        <f t="shared" si="85"/>
        <v>310333.66890291346</v>
      </c>
      <c r="V303" s="5">
        <f t="shared" si="86"/>
        <v>171487.06806323258</v>
      </c>
      <c r="W303" s="5">
        <f t="shared" si="87"/>
        <v>587435.64386616822</v>
      </c>
      <c r="X303" t="s">
        <v>1124</v>
      </c>
      <c r="Y303" s="5">
        <f t="shared" si="88"/>
        <v>0</v>
      </c>
      <c r="Z303" s="5">
        <f t="shared" si="89"/>
        <v>2611132.1983683142</v>
      </c>
      <c r="AA303" s="5">
        <f t="shared" si="93"/>
        <v>0</v>
      </c>
      <c r="AB303" s="5">
        <f t="shared" si="90"/>
        <v>2611132.1983683142</v>
      </c>
      <c r="AC303" s="5">
        <f t="shared" si="91"/>
        <v>133719.62174823307</v>
      </c>
      <c r="AD303">
        <f t="shared" si="94"/>
        <v>5.1211356449816642E-2</v>
      </c>
      <c r="AE303" s="5">
        <f>VLOOKUP(A303,Summary_SFPR!$A$5:$E$361,5,FALSE)</f>
        <v>2611132.1983683142</v>
      </c>
      <c r="AF303" s="5">
        <f t="shared" si="92"/>
        <v>133719.62174823307</v>
      </c>
      <c r="AG303" t="s">
        <v>809</v>
      </c>
    </row>
    <row r="304" spans="1:33">
      <c r="A304" t="s">
        <v>662</v>
      </c>
      <c r="B304" t="s">
        <v>663</v>
      </c>
      <c r="C304" t="s">
        <v>72</v>
      </c>
      <c r="D304" s="12" t="s">
        <v>1070</v>
      </c>
      <c r="E304" s="1">
        <f>VLOOKUP(A304,'Base ADM'!$A$2:$E$366,5,FALSE)</f>
        <v>327.68025499999999</v>
      </c>
      <c r="F304" s="1">
        <f>VLOOKUP(A304,'Base ADM'!$A$2:$F$366,6,FALSE)</f>
        <v>66.414771000000002</v>
      </c>
      <c r="G304" s="1">
        <f>VLOOKUP(A304,'Base ADM'!$A$2:$G$366,7,FALSE)</f>
        <v>154.29210900000001</v>
      </c>
      <c r="H304" s="1">
        <f>VLOOKUP(A304,'Base ADM'!$A$2:$H$366,8,FALSE)</f>
        <v>106.973375</v>
      </c>
      <c r="I304" s="1">
        <f>VLOOKUP(A304,'Base ADM'!$A$2:$I$366,9,FALSE)</f>
        <v>0</v>
      </c>
      <c r="J304" s="1">
        <f>VLOOKUP(A304,'Base ADM'!$A$2:$J$366,10,FALSE)</f>
        <v>0</v>
      </c>
      <c r="K304" s="1">
        <f>VLOOKUP(A304,'Base ADM'!$A$2:$K$366,11,FALSE)</f>
        <v>0</v>
      </c>
      <c r="L304" s="95">
        <f t="shared" si="76"/>
        <v>14.31</v>
      </c>
      <c r="M304" s="5">
        <f t="shared" si="77"/>
        <v>96058.455199999997</v>
      </c>
      <c r="N304" s="5">
        <f t="shared" si="78"/>
        <v>1374596.493912</v>
      </c>
      <c r="O304" s="6">
        <f t="shared" si="79"/>
        <v>2.1800000000000002</v>
      </c>
      <c r="P304" s="5">
        <f t="shared" si="80"/>
        <v>209407.432336</v>
      </c>
      <c r="Q304" s="5">
        <f t="shared" si="81"/>
        <v>104.39999999999999</v>
      </c>
      <c r="R304" s="5">
        <f t="shared" si="82"/>
        <v>8607.7800000000007</v>
      </c>
      <c r="S304" s="5">
        <f t="shared" si="83"/>
        <v>28914.58</v>
      </c>
      <c r="T304" s="5">
        <f t="shared" si="84"/>
        <v>1621526.2862480001</v>
      </c>
      <c r="U304" s="5">
        <f t="shared" si="85"/>
        <v>319873.74057945592</v>
      </c>
      <c r="V304" s="5">
        <f t="shared" si="86"/>
        <v>176758.80969122582</v>
      </c>
      <c r="W304" s="5">
        <f t="shared" si="87"/>
        <v>605494.20054050826</v>
      </c>
      <c r="X304" t="s">
        <v>1124</v>
      </c>
      <c r="Y304" s="5">
        <f t="shared" si="88"/>
        <v>0</v>
      </c>
      <c r="Z304" s="5">
        <f t="shared" si="89"/>
        <v>2723653.0370591898</v>
      </c>
      <c r="AA304" s="5">
        <f t="shared" si="93"/>
        <v>0</v>
      </c>
      <c r="AB304" s="5">
        <f t="shared" si="90"/>
        <v>2723653.0370591898</v>
      </c>
      <c r="AC304" s="5">
        <f t="shared" si="91"/>
        <v>137830.341608402</v>
      </c>
      <c r="AD304">
        <f t="shared" si="94"/>
        <v>5.0604955819637573E-2</v>
      </c>
      <c r="AE304" s="5">
        <f>VLOOKUP(A304,Summary_SFPR!$A$5:$E$361,5,FALSE)</f>
        <v>2723653.0370591898</v>
      </c>
      <c r="AF304" s="5">
        <f t="shared" si="92"/>
        <v>137830.341608402</v>
      </c>
      <c r="AG304" t="s">
        <v>809</v>
      </c>
    </row>
    <row r="305" spans="1:34">
      <c r="A305" t="s">
        <v>664</v>
      </c>
      <c r="B305" t="s">
        <v>665</v>
      </c>
      <c r="C305" t="s">
        <v>93</v>
      </c>
      <c r="D305" s="12" t="s">
        <v>1070</v>
      </c>
      <c r="E305" s="1">
        <f>VLOOKUP(A305,'Base ADM'!$A$2:$E$366,5,FALSE)</f>
        <v>132.03614899999999</v>
      </c>
      <c r="F305" s="1">
        <f>VLOOKUP(A305,'Base ADM'!$A$2:$F$366,6,FALSE)</f>
        <v>0</v>
      </c>
      <c r="G305" s="1">
        <f>VLOOKUP(A305,'Base ADM'!$A$2:$G$366,7,FALSE)</f>
        <v>0</v>
      </c>
      <c r="H305" s="1">
        <f>VLOOKUP(A305,'Base ADM'!$A$2:$H$366,8,FALSE)</f>
        <v>0</v>
      </c>
      <c r="I305" s="1">
        <f>VLOOKUP(A305,'Base ADM'!$A$2:$I$366,9,FALSE)</f>
        <v>132.03614899999999</v>
      </c>
      <c r="J305" s="1">
        <f>VLOOKUP(A305,'Base ADM'!$A$2:$J$366,10,FALSE)</f>
        <v>0</v>
      </c>
      <c r="K305" s="1">
        <f>VLOOKUP(A305,'Base ADM'!$A$2:$K$366,11,FALSE)</f>
        <v>0</v>
      </c>
      <c r="L305" s="95">
        <f t="shared" si="76"/>
        <v>4.8899999999999997</v>
      </c>
      <c r="M305" s="5">
        <f t="shared" si="77"/>
        <v>96058.455199999997</v>
      </c>
      <c r="N305" s="5">
        <f t="shared" si="78"/>
        <v>469725.84592799994</v>
      </c>
      <c r="O305" s="6">
        <f t="shared" si="79"/>
        <v>0.88</v>
      </c>
      <c r="P305" s="5">
        <f t="shared" si="80"/>
        <v>84531.440575999994</v>
      </c>
      <c r="Q305" s="5">
        <f t="shared" si="81"/>
        <v>104.39999999999999</v>
      </c>
      <c r="R305" s="5">
        <f t="shared" si="82"/>
        <v>3011.9399999999996</v>
      </c>
      <c r="S305" s="5">
        <f t="shared" si="83"/>
        <v>10117.469999999999</v>
      </c>
      <c r="T305" s="5">
        <f t="shared" si="84"/>
        <v>567386.69650399988</v>
      </c>
      <c r="U305" s="5">
        <f t="shared" si="85"/>
        <v>128890.57618786457</v>
      </c>
      <c r="V305" s="5">
        <f t="shared" si="86"/>
        <v>71223.554600362899</v>
      </c>
      <c r="W305" s="5">
        <f t="shared" si="87"/>
        <v>243979.06575482379</v>
      </c>
      <c r="X305" t="s">
        <v>1124</v>
      </c>
      <c r="Y305" s="5">
        <f t="shared" si="88"/>
        <v>0</v>
      </c>
      <c r="Z305" s="5">
        <f t="shared" si="89"/>
        <v>1011479.893047051</v>
      </c>
      <c r="AA305" s="5">
        <f t="shared" si="93"/>
        <v>0</v>
      </c>
      <c r="AB305" s="5">
        <f t="shared" si="90"/>
        <v>1011479.893047051</v>
      </c>
      <c r="AC305" s="5">
        <f t="shared" si="91"/>
        <v>55537.638425384728</v>
      </c>
      <c r="AD305">
        <f t="shared" si="94"/>
        <v>5.490730839748021E-2</v>
      </c>
      <c r="AE305" s="5">
        <f>VLOOKUP(A305,Summary_SFPR!$A$5:$E$361,5,FALSE)</f>
        <v>1011479.893047051</v>
      </c>
      <c r="AF305" s="5">
        <f t="shared" si="92"/>
        <v>55537.638425384728</v>
      </c>
      <c r="AG305" t="s">
        <v>809</v>
      </c>
    </row>
    <row r="306" spans="1:34">
      <c r="A306" t="s">
        <v>666</v>
      </c>
      <c r="B306" t="s">
        <v>2001</v>
      </c>
      <c r="C306" t="s">
        <v>93</v>
      </c>
      <c r="D306" s="12" t="s">
        <v>1070</v>
      </c>
      <c r="E306" s="1">
        <f>VLOOKUP(A306,'Base ADM'!$A$2:$E$366,5,FALSE)</f>
        <v>1206.704246</v>
      </c>
      <c r="F306" s="1">
        <f>VLOOKUP(A306,'Base ADM'!$A$2:$F$366,6,FALSE)</f>
        <v>114.61135299999999</v>
      </c>
      <c r="G306" s="1">
        <f>VLOOKUP(A306,'Base ADM'!$A$2:$G$366,7,FALSE)</f>
        <v>292.48256199999997</v>
      </c>
      <c r="H306" s="1">
        <f>VLOOKUP(A306,'Base ADM'!$A$2:$H$366,8,FALSE)</f>
        <v>498.19172700000001</v>
      </c>
      <c r="I306" s="1">
        <f>VLOOKUP(A306,'Base ADM'!$A$2:$I$366,9,FALSE)</f>
        <v>301.41860400000002</v>
      </c>
      <c r="J306" s="1">
        <f>VLOOKUP(A306,'Base ADM'!$A$2:$J$366,10,FALSE)</f>
        <v>0</v>
      </c>
      <c r="K306" s="1">
        <f>VLOOKUP(A306,'Base ADM'!$A$2:$K$366,11,FALSE)</f>
        <v>0</v>
      </c>
      <c r="L306" s="95">
        <f t="shared" si="76"/>
        <v>49.54</v>
      </c>
      <c r="M306" s="5">
        <f t="shared" si="77"/>
        <v>96058.455199999997</v>
      </c>
      <c r="N306" s="5">
        <f t="shared" si="78"/>
        <v>4758735.8706080001</v>
      </c>
      <c r="O306" s="6">
        <f t="shared" si="79"/>
        <v>8.0399999999999991</v>
      </c>
      <c r="P306" s="5">
        <f t="shared" si="80"/>
        <v>772309.97980799992</v>
      </c>
      <c r="Q306" s="5">
        <f t="shared" si="81"/>
        <v>104.39999999999999</v>
      </c>
      <c r="R306" s="5">
        <f t="shared" si="82"/>
        <v>30056.759999999995</v>
      </c>
      <c r="S306" s="5">
        <f t="shared" si="83"/>
        <v>100964.32</v>
      </c>
      <c r="T306" s="5">
        <f t="shared" si="84"/>
        <v>5662066.9304160001</v>
      </c>
      <c r="U306" s="5">
        <f t="shared" si="85"/>
        <v>1177956.2395089446</v>
      </c>
      <c r="V306" s="5">
        <f t="shared" si="86"/>
        <v>650926.02595877543</v>
      </c>
      <c r="W306" s="5">
        <f t="shared" si="87"/>
        <v>2229772.5040546213</v>
      </c>
      <c r="X306" t="s">
        <v>1124</v>
      </c>
      <c r="Y306" s="5">
        <f t="shared" si="88"/>
        <v>0</v>
      </c>
      <c r="Z306" s="5">
        <f t="shared" si="89"/>
        <v>9720721.699938342</v>
      </c>
      <c r="AA306" s="5">
        <f t="shared" si="93"/>
        <v>0</v>
      </c>
      <c r="AB306" s="5">
        <f t="shared" si="90"/>
        <v>9720721.699938342</v>
      </c>
      <c r="AC306" s="5">
        <f t="shared" si="91"/>
        <v>507569.36345306848</v>
      </c>
      <c r="AD306">
        <f t="shared" si="94"/>
        <v>5.221519339004304E-2</v>
      </c>
      <c r="AE306" s="5">
        <f>VLOOKUP(A306,Summary_SFPR!$A$5:$E$361,5,FALSE)</f>
        <v>9720721.699938342</v>
      </c>
      <c r="AF306" s="5">
        <f t="shared" si="92"/>
        <v>507569.36345306848</v>
      </c>
      <c r="AG306" t="s">
        <v>809</v>
      </c>
    </row>
    <row r="307" spans="1:34">
      <c r="A307" t="s">
        <v>668</v>
      </c>
      <c r="B307" t="s">
        <v>2002</v>
      </c>
      <c r="C307" t="s">
        <v>72</v>
      </c>
      <c r="D307" s="12" t="s">
        <v>1070</v>
      </c>
      <c r="E307" s="1">
        <f>VLOOKUP(A307,'Base ADM'!$A$2:$E$366,5,FALSE)</f>
        <v>550.05427000000009</v>
      </c>
      <c r="F307" s="1">
        <f>VLOOKUP(A307,'Base ADM'!$A$2:$F$366,6,FALSE)</f>
        <v>59.474285999999999</v>
      </c>
      <c r="G307" s="1">
        <f>VLOOKUP(A307,'Base ADM'!$A$2:$G$366,7,FALSE)</f>
        <v>187.09604400000001</v>
      </c>
      <c r="H307" s="1">
        <f>VLOOKUP(A307,'Base ADM'!$A$2:$H$366,8,FALSE)</f>
        <v>303.48394000000002</v>
      </c>
      <c r="I307" s="1">
        <f>VLOOKUP(A307,'Base ADM'!$A$2:$I$366,9,FALSE)</f>
        <v>0</v>
      </c>
      <c r="J307" s="1">
        <f>VLOOKUP(A307,'Base ADM'!$A$2:$J$366,10,FALSE)</f>
        <v>0</v>
      </c>
      <c r="K307" s="1">
        <f>VLOOKUP(A307,'Base ADM'!$A$2:$K$366,11,FALSE)</f>
        <v>0</v>
      </c>
      <c r="L307" s="95">
        <f t="shared" si="76"/>
        <v>23.25</v>
      </c>
      <c r="M307" s="5">
        <f t="shared" si="77"/>
        <v>96058.455199999997</v>
      </c>
      <c r="N307" s="5">
        <f t="shared" si="78"/>
        <v>2233359.0833999999</v>
      </c>
      <c r="O307" s="6">
        <f t="shared" si="79"/>
        <v>3.67</v>
      </c>
      <c r="P307" s="5">
        <f t="shared" si="80"/>
        <v>352534.53058399999</v>
      </c>
      <c r="Q307" s="5">
        <f t="shared" si="81"/>
        <v>104.39999999999999</v>
      </c>
      <c r="R307" s="5">
        <f t="shared" si="82"/>
        <v>14052.24</v>
      </c>
      <c r="S307" s="5">
        <f t="shared" si="83"/>
        <v>47203.19</v>
      </c>
      <c r="T307" s="5">
        <f t="shared" si="84"/>
        <v>2647149.0439840001</v>
      </c>
      <c r="U307" s="5">
        <f t="shared" si="85"/>
        <v>536950.01203719783</v>
      </c>
      <c r="V307" s="5">
        <f t="shared" si="86"/>
        <v>296712.83681946649</v>
      </c>
      <c r="W307" s="5">
        <f t="shared" si="87"/>
        <v>1016401.401627153</v>
      </c>
      <c r="X307" t="s">
        <v>1124</v>
      </c>
      <c r="Y307" s="5">
        <f t="shared" si="88"/>
        <v>0</v>
      </c>
      <c r="Z307" s="5">
        <f t="shared" si="89"/>
        <v>4497213.2944678171</v>
      </c>
      <c r="AA307" s="5">
        <f t="shared" si="93"/>
        <v>0</v>
      </c>
      <c r="AB307" s="5">
        <f t="shared" si="90"/>
        <v>4497213.2944678171</v>
      </c>
      <c r="AC307" s="5">
        <f t="shared" si="91"/>
        <v>231366.29925187345</v>
      </c>
      <c r="AD307">
        <f t="shared" si="94"/>
        <v>5.1446592390110873E-2</v>
      </c>
      <c r="AE307" s="5">
        <f>VLOOKUP(A307,Summary_SFPR!$A$5:$E$361,5,FALSE)</f>
        <v>4497213.2944678171</v>
      </c>
      <c r="AF307" s="5">
        <f t="shared" si="92"/>
        <v>231366.29925187345</v>
      </c>
      <c r="AG307" t="s">
        <v>809</v>
      </c>
    </row>
    <row r="308" spans="1:34">
      <c r="A308" t="s">
        <v>670</v>
      </c>
      <c r="B308" t="s">
        <v>671</v>
      </c>
      <c r="C308" t="s">
        <v>111</v>
      </c>
      <c r="D308" s="12" t="s">
        <v>1070</v>
      </c>
      <c r="E308" s="1">
        <f>VLOOKUP(A308,'Base ADM'!$A$2:$E$366,5,FALSE)</f>
        <v>181.870833</v>
      </c>
      <c r="F308" s="1">
        <f>VLOOKUP(A308,'Base ADM'!$A$2:$F$366,6,FALSE)</f>
        <v>0</v>
      </c>
      <c r="G308" s="1">
        <f>VLOOKUP(A308,'Base ADM'!$A$2:$G$366,7,FALSE)</f>
        <v>0</v>
      </c>
      <c r="H308" s="1">
        <f>VLOOKUP(A308,'Base ADM'!$A$2:$H$366,8,FALSE)</f>
        <v>0</v>
      </c>
      <c r="I308" s="1">
        <f>VLOOKUP(A308,'Base ADM'!$A$2:$I$366,9,FALSE)</f>
        <v>99.452563999999995</v>
      </c>
      <c r="J308" s="1">
        <f>VLOOKUP(A308,'Base ADM'!$A$2:$J$366,10,FALSE)</f>
        <v>82.418268999999995</v>
      </c>
      <c r="K308" s="1">
        <f>VLOOKUP(A308,'Base ADM'!$A$2:$K$366,11,FALSE)</f>
        <v>0</v>
      </c>
      <c r="L308" s="95">
        <f t="shared" si="76"/>
        <v>8.26</v>
      </c>
      <c r="M308" s="5">
        <f t="shared" si="77"/>
        <v>96058.455199999997</v>
      </c>
      <c r="N308" s="5">
        <f t="shared" si="78"/>
        <v>793442.83995199995</v>
      </c>
      <c r="O308" s="6">
        <f t="shared" si="79"/>
        <v>1.21</v>
      </c>
      <c r="P308" s="5">
        <f t="shared" si="80"/>
        <v>116230.73079199999</v>
      </c>
      <c r="Q308" s="5">
        <f t="shared" si="81"/>
        <v>104.39999999999999</v>
      </c>
      <c r="R308" s="5">
        <f t="shared" si="82"/>
        <v>4943.3399999999992</v>
      </c>
      <c r="S308" s="5">
        <f t="shared" si="83"/>
        <v>16605.28</v>
      </c>
      <c r="T308" s="5">
        <f t="shared" si="84"/>
        <v>931222.1907439999</v>
      </c>
      <c r="U308" s="5">
        <f t="shared" si="85"/>
        <v>177538.0199640395</v>
      </c>
      <c r="V308" s="5">
        <f t="shared" si="86"/>
        <v>98105.612004701703</v>
      </c>
      <c r="W308" s="5">
        <f t="shared" si="87"/>
        <v>336064.60245513206</v>
      </c>
      <c r="X308" t="s">
        <v>1124</v>
      </c>
      <c r="Y308" s="5">
        <f t="shared" si="88"/>
        <v>0</v>
      </c>
      <c r="Z308" s="5">
        <f t="shared" si="89"/>
        <v>1542930.425167873</v>
      </c>
      <c r="AA308" s="5">
        <f t="shared" si="93"/>
        <v>0</v>
      </c>
      <c r="AB308" s="5">
        <f t="shared" si="90"/>
        <v>1542930.425167873</v>
      </c>
      <c r="AC308" s="5">
        <f t="shared" si="91"/>
        <v>76499.327190143435</v>
      </c>
      <c r="AD308">
        <f t="shared" si="94"/>
        <v>4.9580542286487221E-2</v>
      </c>
      <c r="AE308" s="5">
        <f>VLOOKUP(A308,Summary_SFPR!$A$5:$E$361,5,FALSE)</f>
        <v>1542930.425167873</v>
      </c>
      <c r="AF308" s="5">
        <f t="shared" si="92"/>
        <v>76499.327190143435</v>
      </c>
      <c r="AG308" t="s">
        <v>809</v>
      </c>
    </row>
    <row r="309" spans="1:34">
      <c r="A309" t="s">
        <v>672</v>
      </c>
      <c r="B309" t="s">
        <v>2003</v>
      </c>
      <c r="C309" t="s">
        <v>75</v>
      </c>
      <c r="D309" s="12" t="s">
        <v>1070</v>
      </c>
      <c r="E309" s="1">
        <f>VLOOKUP(A309,'Base ADM'!$A$2:$E$366,5,FALSE)</f>
        <v>157.67268799999999</v>
      </c>
      <c r="F309" s="1">
        <f>VLOOKUP(A309,'Base ADM'!$A$2:$F$366,6,FALSE)</f>
        <v>27.859134000000001</v>
      </c>
      <c r="G309" s="1">
        <f>VLOOKUP(A309,'Base ADM'!$A$2:$G$366,7,FALSE)</f>
        <v>99.298417000000001</v>
      </c>
      <c r="H309" s="1">
        <f>VLOOKUP(A309,'Base ADM'!$A$2:$H$366,8,FALSE)</f>
        <v>30.515136999999999</v>
      </c>
      <c r="I309" s="1">
        <f>VLOOKUP(A309,'Base ADM'!$A$2:$I$366,9,FALSE)</f>
        <v>0</v>
      </c>
      <c r="J309" s="1">
        <f>VLOOKUP(A309,'Base ADM'!$A$2:$J$366,10,FALSE)</f>
        <v>0</v>
      </c>
      <c r="K309" s="1">
        <f>VLOOKUP(A309,'Base ADM'!$A$2:$K$366,11,FALSE)</f>
        <v>0</v>
      </c>
      <c r="L309" s="95">
        <f t="shared" si="76"/>
        <v>6.93</v>
      </c>
      <c r="M309" s="5">
        <f t="shared" si="77"/>
        <v>96058.455199999997</v>
      </c>
      <c r="N309" s="5">
        <f t="shared" si="78"/>
        <v>665685.09453599993</v>
      </c>
      <c r="O309" s="6">
        <f t="shared" si="79"/>
        <v>1.05</v>
      </c>
      <c r="P309" s="5">
        <f t="shared" si="80"/>
        <v>100861.37796</v>
      </c>
      <c r="Q309" s="5">
        <f t="shared" si="81"/>
        <v>104.39999999999999</v>
      </c>
      <c r="R309" s="5">
        <f t="shared" si="82"/>
        <v>4165.5599999999995</v>
      </c>
      <c r="S309" s="5">
        <f t="shared" si="83"/>
        <v>13992.62</v>
      </c>
      <c r="T309" s="5">
        <f t="shared" si="84"/>
        <v>784704.65249599994</v>
      </c>
      <c r="U309" s="5">
        <f t="shared" si="85"/>
        <v>153916.36123384209</v>
      </c>
      <c r="V309" s="5">
        <f t="shared" si="86"/>
        <v>85052.535898740753</v>
      </c>
      <c r="W309" s="5">
        <f t="shared" si="87"/>
        <v>291350.78086298786</v>
      </c>
      <c r="X309" t="s">
        <v>1124</v>
      </c>
      <c r="Y309" s="5">
        <f t="shared" si="88"/>
        <v>0</v>
      </c>
      <c r="Z309" s="5">
        <f t="shared" si="89"/>
        <v>1315024.3304915708</v>
      </c>
      <c r="AA309" s="5">
        <f t="shared" si="93"/>
        <v>0</v>
      </c>
      <c r="AB309" s="5">
        <f t="shared" si="90"/>
        <v>1315024.3304915708</v>
      </c>
      <c r="AC309" s="5">
        <f t="shared" si="91"/>
        <v>66320.994682316101</v>
      </c>
      <c r="AD309">
        <f t="shared" si="94"/>
        <v>5.0433283357977546E-2</v>
      </c>
      <c r="AE309" s="5">
        <f>VLOOKUP(A309,Summary_SFPR!$A$5:$E$361,5,FALSE)</f>
        <v>1315024.3304915708</v>
      </c>
      <c r="AF309" s="5">
        <f t="shared" si="92"/>
        <v>66320.994682316101</v>
      </c>
      <c r="AG309" t="s">
        <v>809</v>
      </c>
    </row>
    <row r="310" spans="1:34">
      <c r="A310" t="s">
        <v>674</v>
      </c>
      <c r="B310" t="s">
        <v>2004</v>
      </c>
      <c r="C310" t="s">
        <v>75</v>
      </c>
      <c r="D310" s="12" t="s">
        <v>1070</v>
      </c>
      <c r="E310" s="1">
        <f>VLOOKUP(A310,'Base ADM'!$A$2:$E$366,5,FALSE)</f>
        <v>973.27440300000001</v>
      </c>
      <c r="F310" s="1">
        <f>VLOOKUP(A310,'Base ADM'!$A$2:$F$366,6,FALSE)</f>
        <v>79.109973999999994</v>
      </c>
      <c r="G310" s="1">
        <f>VLOOKUP(A310,'Base ADM'!$A$2:$G$366,7,FALSE)</f>
        <v>239.432098</v>
      </c>
      <c r="H310" s="1">
        <f>VLOOKUP(A310,'Base ADM'!$A$2:$H$366,8,FALSE)</f>
        <v>389.01173899999998</v>
      </c>
      <c r="I310" s="1">
        <f>VLOOKUP(A310,'Base ADM'!$A$2:$I$366,9,FALSE)</f>
        <v>265.72059200000001</v>
      </c>
      <c r="J310" s="1">
        <f>VLOOKUP(A310,'Base ADM'!$A$2:$J$366,10,FALSE)</f>
        <v>0</v>
      </c>
      <c r="K310" s="1">
        <f>VLOOKUP(A310,'Base ADM'!$A$2:$K$366,11,FALSE)</f>
        <v>0</v>
      </c>
      <c r="L310" s="95">
        <f t="shared" si="76"/>
        <v>39.770000000000003</v>
      </c>
      <c r="M310" s="5">
        <f t="shared" si="77"/>
        <v>96058.455199999997</v>
      </c>
      <c r="N310" s="5">
        <f t="shared" si="78"/>
        <v>3820244.7633040003</v>
      </c>
      <c r="O310" s="6">
        <f t="shared" si="79"/>
        <v>6.49</v>
      </c>
      <c r="P310" s="5">
        <f t="shared" si="80"/>
        <v>623419.37424799998</v>
      </c>
      <c r="Q310" s="5">
        <f t="shared" si="81"/>
        <v>104.39999999999999</v>
      </c>
      <c r="R310" s="5">
        <f t="shared" si="82"/>
        <v>24147.72</v>
      </c>
      <c r="S310" s="5">
        <f t="shared" si="83"/>
        <v>81115.14</v>
      </c>
      <c r="T310" s="5">
        <f t="shared" si="84"/>
        <v>4548926.997552</v>
      </c>
      <c r="U310" s="5">
        <f t="shared" si="85"/>
        <v>950087.52937477687</v>
      </c>
      <c r="V310" s="5">
        <f t="shared" si="86"/>
        <v>525008.21258582838</v>
      </c>
      <c r="W310" s="5">
        <f t="shared" si="87"/>
        <v>1798436.1204523155</v>
      </c>
      <c r="X310" t="s">
        <v>808</v>
      </c>
      <c r="Y310" s="5">
        <f t="shared" si="88"/>
        <v>187077.03583728388</v>
      </c>
      <c r="Z310" s="5">
        <f t="shared" si="89"/>
        <v>8009535.8958022045</v>
      </c>
      <c r="AA310" s="5">
        <f t="shared" si="93"/>
        <v>0</v>
      </c>
      <c r="AB310" s="5">
        <f t="shared" si="90"/>
        <v>8009535.8958022045</v>
      </c>
      <c r="AC310" s="5">
        <f t="shared" si="91"/>
        <v>409383.05374610843</v>
      </c>
      <c r="AD310">
        <f t="shared" si="94"/>
        <v>5.1111956931320576E-2</v>
      </c>
      <c r="AE310" s="5">
        <f>VLOOKUP(A310,Summary_SFPR!$A$5:$E$361,5,FALSE)</f>
        <v>8009535.8958022045</v>
      </c>
      <c r="AF310" s="5">
        <f t="shared" si="92"/>
        <v>409383.05374610843</v>
      </c>
      <c r="AG310" t="s">
        <v>809</v>
      </c>
    </row>
    <row r="311" spans="1:34">
      <c r="A311" t="s">
        <v>676</v>
      </c>
      <c r="B311" t="s">
        <v>2005</v>
      </c>
      <c r="C311" t="s">
        <v>98</v>
      </c>
      <c r="D311" s="12" t="s">
        <v>1070</v>
      </c>
      <c r="E311" s="1">
        <f>VLOOKUP(A311,'Base ADM'!$A$2:$E$366,5,FALSE)</f>
        <v>239.49230800000001</v>
      </c>
      <c r="F311" s="1">
        <f>VLOOKUP(A311,'Base ADM'!$A$2:$F$366,6,FALSE)</f>
        <v>41.873736999999998</v>
      </c>
      <c r="G311" s="1">
        <f>VLOOKUP(A311,'Base ADM'!$A$2:$G$366,7,FALSE)</f>
        <v>125.697146</v>
      </c>
      <c r="H311" s="1">
        <f>VLOOKUP(A311,'Base ADM'!$A$2:$H$366,8,FALSE)</f>
        <v>71.921424999999999</v>
      </c>
      <c r="I311" s="1">
        <f>VLOOKUP(A311,'Base ADM'!$A$2:$I$366,9,FALSE)</f>
        <v>0</v>
      </c>
      <c r="J311" s="1">
        <f>VLOOKUP(A311,'Base ADM'!$A$2:$J$366,10,FALSE)</f>
        <v>0</v>
      </c>
      <c r="K311" s="1">
        <f>VLOOKUP(A311,'Base ADM'!$A$2:$K$366,11,FALSE)</f>
        <v>0</v>
      </c>
      <c r="L311" s="95">
        <f t="shared" si="76"/>
        <v>10.44</v>
      </c>
      <c r="M311" s="5">
        <f t="shared" si="77"/>
        <v>96058.455199999997</v>
      </c>
      <c r="N311" s="5">
        <f t="shared" si="78"/>
        <v>1002850.2722879999</v>
      </c>
      <c r="O311" s="6">
        <f t="shared" si="79"/>
        <v>1.6</v>
      </c>
      <c r="P311" s="5">
        <f t="shared" si="80"/>
        <v>153693.52832000001</v>
      </c>
      <c r="Q311" s="5">
        <f t="shared" si="81"/>
        <v>104.39999999999999</v>
      </c>
      <c r="R311" s="5">
        <f t="shared" si="82"/>
        <v>6284.8799999999992</v>
      </c>
      <c r="S311" s="5">
        <f t="shared" si="83"/>
        <v>21111.68</v>
      </c>
      <c r="T311" s="5">
        <f t="shared" si="84"/>
        <v>1183940.3606079996</v>
      </c>
      <c r="U311" s="5">
        <f t="shared" si="85"/>
        <v>233786.74555769973</v>
      </c>
      <c r="V311" s="5">
        <f t="shared" si="86"/>
        <v>129188.05648599255</v>
      </c>
      <c r="W311" s="5">
        <f t="shared" si="87"/>
        <v>442538.72900599759</v>
      </c>
      <c r="X311" t="s">
        <v>1124</v>
      </c>
      <c r="Y311" s="5">
        <f t="shared" si="88"/>
        <v>0</v>
      </c>
      <c r="Z311" s="5">
        <f t="shared" si="89"/>
        <v>1989453.8916576896</v>
      </c>
      <c r="AA311" s="5">
        <f t="shared" si="93"/>
        <v>0</v>
      </c>
      <c r="AB311" s="5">
        <f t="shared" si="90"/>
        <v>1989453.8916576896</v>
      </c>
      <c r="AC311" s="5">
        <f t="shared" si="91"/>
        <v>100736.33098284982</v>
      </c>
      <c r="AD311">
        <f t="shared" si="94"/>
        <v>5.0635167472472771E-2</v>
      </c>
      <c r="AE311" s="5">
        <f>VLOOKUP(A311,Summary_SFPR!$A$5:$E$361,5,FALSE)</f>
        <v>1989453.8916576896</v>
      </c>
      <c r="AF311" s="5">
        <f t="shared" si="92"/>
        <v>100736.33098284982</v>
      </c>
      <c r="AG311" t="s">
        <v>809</v>
      </c>
    </row>
    <row r="312" spans="1:34">
      <c r="A312" t="s">
        <v>678</v>
      </c>
      <c r="B312" t="s">
        <v>2006</v>
      </c>
      <c r="C312" t="s">
        <v>93</v>
      </c>
      <c r="D312" s="12" t="s">
        <v>1070</v>
      </c>
      <c r="E312" s="1">
        <f>VLOOKUP(A312,'Base ADM'!$A$2:$E$366,5,FALSE)</f>
        <v>478.21859699999999</v>
      </c>
      <c r="F312" s="1">
        <f>VLOOKUP(A312,'Base ADM'!$A$2:$F$366,6,FALSE)</f>
        <v>47.441296999999999</v>
      </c>
      <c r="G312" s="1">
        <f>VLOOKUP(A312,'Base ADM'!$A$2:$G$366,7,FALSE)</f>
        <v>170.79166699999999</v>
      </c>
      <c r="H312" s="1">
        <f>VLOOKUP(A312,'Base ADM'!$A$2:$H$366,8,FALSE)</f>
        <v>259.98563300000001</v>
      </c>
      <c r="I312" s="1">
        <f>VLOOKUP(A312,'Base ADM'!$A$2:$I$366,9,FALSE)</f>
        <v>0</v>
      </c>
      <c r="J312" s="1">
        <f>VLOOKUP(A312,'Base ADM'!$A$2:$J$366,10,FALSE)</f>
        <v>0</v>
      </c>
      <c r="K312" s="1">
        <f>VLOOKUP(A312,'Base ADM'!$A$2:$K$366,11,FALSE)</f>
        <v>0</v>
      </c>
      <c r="L312" s="95">
        <f t="shared" si="76"/>
        <v>20.2</v>
      </c>
      <c r="M312" s="5">
        <f t="shared" si="77"/>
        <v>96058.455199999997</v>
      </c>
      <c r="N312" s="5">
        <f t="shared" si="78"/>
        <v>1940380.7950399998</v>
      </c>
      <c r="O312" s="6">
        <f t="shared" si="79"/>
        <v>3.19</v>
      </c>
      <c r="P312" s="5">
        <f t="shared" si="80"/>
        <v>306426.47208799998</v>
      </c>
      <c r="Q312" s="5">
        <f t="shared" si="81"/>
        <v>104.39999999999999</v>
      </c>
      <c r="R312" s="5">
        <f t="shared" si="82"/>
        <v>12209.579999999998</v>
      </c>
      <c r="S312" s="5">
        <f t="shared" si="83"/>
        <v>41013.47</v>
      </c>
      <c r="T312" s="5">
        <f t="shared" si="84"/>
        <v>2300030.3171279998</v>
      </c>
      <c r="U312" s="5">
        <f t="shared" si="85"/>
        <v>466825.72142483649</v>
      </c>
      <c r="V312" s="5">
        <f t="shared" si="86"/>
        <v>257962.90343441052</v>
      </c>
      <c r="W312" s="5">
        <f t="shared" si="87"/>
        <v>883661.99261569337</v>
      </c>
      <c r="X312" t="s">
        <v>1124</v>
      </c>
      <c r="Y312" s="5">
        <f t="shared" si="88"/>
        <v>0</v>
      </c>
      <c r="Z312" s="5">
        <f t="shared" si="89"/>
        <v>3908480.9346029405</v>
      </c>
      <c r="AA312" s="5">
        <f t="shared" si="93"/>
        <v>0</v>
      </c>
      <c r="AB312" s="5">
        <f t="shared" si="90"/>
        <v>3908480.9346029405</v>
      </c>
      <c r="AC312" s="5">
        <f t="shared" si="91"/>
        <v>201150.45561106733</v>
      </c>
      <c r="AD312">
        <f t="shared" si="94"/>
        <v>5.1465123913032991E-2</v>
      </c>
      <c r="AE312" s="5">
        <f>VLOOKUP(A312,Summary_SFPR!$A$5:$E$361,5,FALSE)</f>
        <v>3908480.9346029405</v>
      </c>
      <c r="AF312" s="5">
        <f t="shared" si="92"/>
        <v>201150.45561106733</v>
      </c>
      <c r="AG312" t="s">
        <v>809</v>
      </c>
    </row>
    <row r="313" spans="1:34" s="95" customFormat="1">
      <c r="A313" t="s">
        <v>680</v>
      </c>
      <c r="B313" t="s">
        <v>2007</v>
      </c>
      <c r="C313" t="s">
        <v>98</v>
      </c>
      <c r="D313" s="12" t="s">
        <v>1070</v>
      </c>
      <c r="E313" s="1">
        <f>VLOOKUP(A313,'Base ADM'!$A$2:$E$366,5,FALSE)</f>
        <v>128.15484599999999</v>
      </c>
      <c r="F313" s="1">
        <f>VLOOKUP(A313,'Base ADM'!$A$2:$F$366,6,FALSE)</f>
        <v>19.999998999999999</v>
      </c>
      <c r="G313" s="1">
        <f>VLOOKUP(A313,'Base ADM'!$A$2:$G$366,7,FALSE)</f>
        <v>63.182330999999998</v>
      </c>
      <c r="H313" s="1">
        <f>VLOOKUP(A313,'Base ADM'!$A$2:$H$366,8,FALSE)</f>
        <v>44.972515999999999</v>
      </c>
      <c r="I313" s="1">
        <f>VLOOKUP(A313,'Base ADM'!$A$2:$I$366,9,FALSE)</f>
        <v>0</v>
      </c>
      <c r="J313" s="1">
        <f>VLOOKUP(A313,'Base ADM'!$A$2:$J$366,10,FALSE)</f>
        <v>0</v>
      </c>
      <c r="K313" s="1">
        <f>VLOOKUP(A313,'Base ADM'!$A$2:$K$366,11,FALSE)</f>
        <v>0</v>
      </c>
      <c r="L313" s="95">
        <f t="shared" si="76"/>
        <v>5.55</v>
      </c>
      <c r="M313" s="5">
        <f t="shared" si="77"/>
        <v>96058.455199999997</v>
      </c>
      <c r="N313" s="5">
        <f t="shared" si="78"/>
        <v>533124.42635999992</v>
      </c>
      <c r="O313" s="6">
        <f t="shared" si="79"/>
        <v>0.85</v>
      </c>
      <c r="P313" s="5">
        <f t="shared" si="80"/>
        <v>81649.686919999993</v>
      </c>
      <c r="Q313" s="5">
        <f t="shared" si="81"/>
        <v>104.39999999999999</v>
      </c>
      <c r="R313" s="5">
        <f t="shared" si="82"/>
        <v>3340.7999999999993</v>
      </c>
      <c r="S313" s="5">
        <f t="shared" si="83"/>
        <v>11222.15</v>
      </c>
      <c r="T313" s="5">
        <f t="shared" si="84"/>
        <v>629337.06328</v>
      </c>
      <c r="U313" s="5">
        <f t="shared" si="85"/>
        <v>125101.73969256745</v>
      </c>
      <c r="V313" s="5">
        <f t="shared" si="86"/>
        <v>69129.884054571288</v>
      </c>
      <c r="W313" s="5">
        <f t="shared" si="87"/>
        <v>236807.11559554283</v>
      </c>
      <c r="X313" t="s">
        <v>1124</v>
      </c>
      <c r="Y313" s="5">
        <f t="shared" si="88"/>
        <v>0</v>
      </c>
      <c r="Z313" s="5">
        <f t="shared" si="89"/>
        <v>1060375.8026226815</v>
      </c>
      <c r="AA313" s="5">
        <f t="shared" si="93"/>
        <v>0</v>
      </c>
      <c r="AB313" s="5">
        <f t="shared" si="90"/>
        <v>1060375.8026226815</v>
      </c>
      <c r="AC313" s="5">
        <f t="shared" si="91"/>
        <v>53905.067313110303</v>
      </c>
      <c r="AD313">
        <f t="shared" si="94"/>
        <v>5.0835814227167535E-2</v>
      </c>
      <c r="AE313" s="5">
        <f>VLOOKUP(A313,Summary_SFPR!$A$5:$E$361,5,FALSE)</f>
        <v>1060375.8026226815</v>
      </c>
      <c r="AF313" s="5">
        <f t="shared" si="92"/>
        <v>53905.067313110303</v>
      </c>
      <c r="AG313" t="s">
        <v>809</v>
      </c>
      <c r="AH313"/>
    </row>
    <row r="314" spans="1:34">
      <c r="A314" t="s">
        <v>682</v>
      </c>
      <c r="B314" t="s">
        <v>683</v>
      </c>
      <c r="C314" t="s">
        <v>80</v>
      </c>
      <c r="D314" s="12" t="s">
        <v>1070</v>
      </c>
      <c r="E314" s="1">
        <f>VLOOKUP(A314,'Base ADM'!$A$2:$E$366,5,FALSE)</f>
        <v>285.46719899999999</v>
      </c>
      <c r="F314" s="1">
        <f>VLOOKUP(A314,'Base ADM'!$A$2:$F$366,6,FALSE)</f>
        <v>0</v>
      </c>
      <c r="G314" s="1">
        <f>VLOOKUP(A314,'Base ADM'!$A$2:$G$366,7,FALSE)</f>
        <v>0</v>
      </c>
      <c r="H314" s="1">
        <f>VLOOKUP(A314,'Base ADM'!$A$2:$H$366,8,FALSE)</f>
        <v>0.87994300000000003</v>
      </c>
      <c r="I314" s="1">
        <f>VLOOKUP(A314,'Base ADM'!$A$2:$I$366,9,FALSE)</f>
        <v>225.04773399999999</v>
      </c>
      <c r="J314" s="1">
        <f>VLOOKUP(A314,'Base ADM'!$A$2:$J$366,10,FALSE)</f>
        <v>59.539521999999998</v>
      </c>
      <c r="K314" s="1">
        <f>VLOOKUP(A314,'Base ADM'!$A$2:$K$366,11,FALSE)</f>
        <v>0</v>
      </c>
      <c r="L314" s="95">
        <f t="shared" si="76"/>
        <v>11.68</v>
      </c>
      <c r="M314" s="5">
        <f t="shared" si="77"/>
        <v>96058.455199999997</v>
      </c>
      <c r="N314" s="5">
        <f t="shared" si="78"/>
        <v>1121962.7567359998</v>
      </c>
      <c r="O314" s="6">
        <f t="shared" si="79"/>
        <v>1.9</v>
      </c>
      <c r="P314" s="5">
        <f t="shared" si="80"/>
        <v>182511.06487999999</v>
      </c>
      <c r="Q314" s="5">
        <f t="shared" si="81"/>
        <v>104.39999999999999</v>
      </c>
      <c r="R314" s="5">
        <f t="shared" si="82"/>
        <v>7088.76</v>
      </c>
      <c r="S314" s="5">
        <f t="shared" si="83"/>
        <v>23812.01</v>
      </c>
      <c r="T314" s="5">
        <f t="shared" si="84"/>
        <v>1335374.5916159998</v>
      </c>
      <c r="U314" s="5">
        <f t="shared" si="85"/>
        <v>278666.35039352591</v>
      </c>
      <c r="V314" s="5">
        <f t="shared" si="86"/>
        <v>153988.04636894673</v>
      </c>
      <c r="W314" s="5">
        <f t="shared" si="87"/>
        <v>527492.06215993443</v>
      </c>
      <c r="X314" t="s">
        <v>1124</v>
      </c>
      <c r="Y314" s="5">
        <f t="shared" si="88"/>
        <v>0</v>
      </c>
      <c r="Z314" s="5">
        <f t="shared" si="89"/>
        <v>2295521.0505384072</v>
      </c>
      <c r="AA314" s="5">
        <f t="shared" si="93"/>
        <v>0</v>
      </c>
      <c r="AB314" s="5">
        <f t="shared" si="90"/>
        <v>2295521.0505384072</v>
      </c>
      <c r="AC314" s="5">
        <f t="shared" si="91"/>
        <v>120074.49626821022</v>
      </c>
      <c r="AD314">
        <f t="shared" si="94"/>
        <v>5.2308166043629672E-2</v>
      </c>
      <c r="AE314" s="5">
        <f>VLOOKUP(A314,Summary_SFPR!$A$5:$E$361,5,FALSE)</f>
        <v>2295521.0505384072</v>
      </c>
      <c r="AF314" s="5">
        <f t="shared" si="92"/>
        <v>120074.49626821022</v>
      </c>
      <c r="AG314" t="s">
        <v>809</v>
      </c>
    </row>
    <row r="315" spans="1:34">
      <c r="A315" t="s">
        <v>684</v>
      </c>
      <c r="B315" t="s">
        <v>2008</v>
      </c>
      <c r="C315" t="s">
        <v>93</v>
      </c>
      <c r="D315" s="12" t="s">
        <v>1070</v>
      </c>
      <c r="E315" s="1">
        <f>VLOOKUP(A315,'Base ADM'!$A$2:$E$366,5,FALSE)</f>
        <v>689.13281500000005</v>
      </c>
      <c r="F315" s="1">
        <f>VLOOKUP(A315,'Base ADM'!$A$2:$F$366,6,FALSE)</f>
        <v>0</v>
      </c>
      <c r="G315" s="1">
        <f>VLOOKUP(A315,'Base ADM'!$A$2:$G$366,7,FALSE)</f>
        <v>0</v>
      </c>
      <c r="H315" s="1">
        <f>VLOOKUP(A315,'Base ADM'!$A$2:$H$366,8,FALSE)</f>
        <v>0</v>
      </c>
      <c r="I315" s="1">
        <f>VLOOKUP(A315,'Base ADM'!$A$2:$I$366,9,FALSE)</f>
        <v>439.71194600000001</v>
      </c>
      <c r="J315" s="1">
        <f>VLOOKUP(A315,'Base ADM'!$A$2:$J$366,10,FALSE)</f>
        <v>249.42086900000001</v>
      </c>
      <c r="K315" s="1">
        <f>VLOOKUP(A315,'Base ADM'!$A$2:$K$366,11,FALSE)</f>
        <v>0</v>
      </c>
      <c r="L315" s="95">
        <f t="shared" si="76"/>
        <v>30.14</v>
      </c>
      <c r="M315" s="5">
        <f t="shared" si="77"/>
        <v>96058.455199999997</v>
      </c>
      <c r="N315" s="5">
        <f t="shared" si="78"/>
        <v>2895201.8397280001</v>
      </c>
      <c r="O315" s="6">
        <f t="shared" si="79"/>
        <v>4.59</v>
      </c>
      <c r="P315" s="5">
        <f t="shared" si="80"/>
        <v>440908.30936799996</v>
      </c>
      <c r="Q315" s="5">
        <f t="shared" si="81"/>
        <v>104.39999999999999</v>
      </c>
      <c r="R315" s="5">
        <f t="shared" si="82"/>
        <v>18129.059999999998</v>
      </c>
      <c r="S315" s="5">
        <f t="shared" si="83"/>
        <v>60897.72</v>
      </c>
      <c r="T315" s="5">
        <f t="shared" si="84"/>
        <v>3415136.9290960003</v>
      </c>
      <c r="U315" s="5">
        <f t="shared" si="85"/>
        <v>672715.20919104584</v>
      </c>
      <c r="V315" s="5">
        <f t="shared" si="86"/>
        <v>371735.23347802495</v>
      </c>
      <c r="W315" s="5">
        <f t="shared" si="87"/>
        <v>1273393.549100647</v>
      </c>
      <c r="X315" t="s">
        <v>808</v>
      </c>
      <c r="Y315" s="5">
        <f t="shared" si="88"/>
        <v>132461.02428155951</v>
      </c>
      <c r="Z315" s="5">
        <f t="shared" si="89"/>
        <v>5865441.9451472769</v>
      </c>
      <c r="AA315" s="5">
        <f t="shared" si="93"/>
        <v>0</v>
      </c>
      <c r="AB315" s="5">
        <f t="shared" si="90"/>
        <v>5865441.9451472769</v>
      </c>
      <c r="AC315" s="5">
        <f t="shared" si="91"/>
        <v>289866.14193464204</v>
      </c>
      <c r="AD315">
        <f t="shared" si="94"/>
        <v>4.9419318210874169E-2</v>
      </c>
      <c r="AE315" s="5">
        <f>VLOOKUP(A315,Summary_SFPR!$A$5:$E$361,5,FALSE)</f>
        <v>5865441.9451472769</v>
      </c>
      <c r="AF315" s="5">
        <f t="shared" si="92"/>
        <v>289866.14193464204</v>
      </c>
      <c r="AG315" t="s">
        <v>809</v>
      </c>
    </row>
    <row r="316" spans="1:34">
      <c r="A316" t="s">
        <v>686</v>
      </c>
      <c r="B316" t="s">
        <v>2009</v>
      </c>
      <c r="C316" t="s">
        <v>75</v>
      </c>
      <c r="D316" s="12" t="s">
        <v>1070</v>
      </c>
      <c r="E316" s="1">
        <f>VLOOKUP(A316,'Base ADM'!$A$2:$E$366,5,FALSE)</f>
        <v>218.52325400000001</v>
      </c>
      <c r="F316" s="1">
        <f>VLOOKUP(A316,'Base ADM'!$A$2:$F$366,6,FALSE)</f>
        <v>24.191859000000001</v>
      </c>
      <c r="G316" s="1">
        <f>VLOOKUP(A316,'Base ADM'!$A$2:$G$366,7,FALSE)</f>
        <v>79.517442000000003</v>
      </c>
      <c r="H316" s="1">
        <f>VLOOKUP(A316,'Base ADM'!$A$2:$H$366,8,FALSE)</f>
        <v>114.813953</v>
      </c>
      <c r="I316" s="1">
        <f>VLOOKUP(A316,'Base ADM'!$A$2:$I$366,9,FALSE)</f>
        <v>0</v>
      </c>
      <c r="J316" s="1">
        <f>VLOOKUP(A316,'Base ADM'!$A$2:$J$366,10,FALSE)</f>
        <v>0</v>
      </c>
      <c r="K316" s="1">
        <f>VLOOKUP(A316,'Base ADM'!$A$2:$K$366,11,FALSE)</f>
        <v>0</v>
      </c>
      <c r="L316" s="95">
        <f t="shared" si="76"/>
        <v>9.26</v>
      </c>
      <c r="M316" s="5">
        <f t="shared" si="77"/>
        <v>96058.455199999997</v>
      </c>
      <c r="N316" s="5">
        <f t="shared" si="78"/>
        <v>889501.29515199992</v>
      </c>
      <c r="O316" s="6">
        <f t="shared" si="79"/>
        <v>1.46</v>
      </c>
      <c r="P316" s="5">
        <f t="shared" si="80"/>
        <v>140245.34459199998</v>
      </c>
      <c r="Q316" s="5">
        <f t="shared" si="81"/>
        <v>104.39999999999999</v>
      </c>
      <c r="R316" s="5">
        <f t="shared" si="82"/>
        <v>5595.8399999999992</v>
      </c>
      <c r="S316" s="5">
        <f t="shared" si="83"/>
        <v>18797.11</v>
      </c>
      <c r="T316" s="5">
        <f t="shared" si="84"/>
        <v>1054139.589744</v>
      </c>
      <c r="U316" s="5">
        <f t="shared" si="85"/>
        <v>213317.24934288324</v>
      </c>
      <c r="V316" s="5">
        <f t="shared" si="86"/>
        <v>117876.8316903727</v>
      </c>
      <c r="W316" s="5">
        <f t="shared" si="87"/>
        <v>403791.68705249095</v>
      </c>
      <c r="X316" t="s">
        <v>1124</v>
      </c>
      <c r="Y316" s="5">
        <f t="shared" si="88"/>
        <v>0</v>
      </c>
      <c r="Z316" s="5">
        <f t="shared" si="89"/>
        <v>1789125.3578297468</v>
      </c>
      <c r="AA316" s="5">
        <f t="shared" si="93"/>
        <v>0</v>
      </c>
      <c r="AB316" s="5">
        <f t="shared" si="90"/>
        <v>1789125.3578297468</v>
      </c>
      <c r="AC316" s="5">
        <f t="shared" si="91"/>
        <v>91916.23324450721</v>
      </c>
      <c r="AD316">
        <f t="shared" si="94"/>
        <v>5.137495415972633E-2</v>
      </c>
      <c r="AE316" s="5">
        <f>VLOOKUP(A316,Summary_SFPR!$A$5:$E$361,5,FALSE)</f>
        <v>1789125.3578297468</v>
      </c>
      <c r="AF316" s="5">
        <f t="shared" si="92"/>
        <v>91916.23324450721</v>
      </c>
      <c r="AG316" t="s">
        <v>809</v>
      </c>
    </row>
    <row r="317" spans="1:34">
      <c r="A317" t="s">
        <v>688</v>
      </c>
      <c r="B317" t="s">
        <v>689</v>
      </c>
      <c r="C317" t="s">
        <v>193</v>
      </c>
      <c r="D317" s="12" t="s">
        <v>1070</v>
      </c>
      <c r="E317" s="1">
        <f>VLOOKUP(A317,'Base ADM'!$A$2:$E$366,5,FALSE)</f>
        <v>121.44736499999999</v>
      </c>
      <c r="F317" s="1">
        <f>VLOOKUP(A317,'Base ADM'!$A$2:$F$366,6,FALSE)</f>
        <v>27.609624</v>
      </c>
      <c r="G317" s="1">
        <f>VLOOKUP(A317,'Base ADM'!$A$2:$G$366,7,FALSE)</f>
        <v>51.106558999999997</v>
      </c>
      <c r="H317" s="1">
        <f>VLOOKUP(A317,'Base ADM'!$A$2:$H$366,8,FALSE)</f>
        <v>42.731181999999997</v>
      </c>
      <c r="I317" s="1">
        <f>VLOOKUP(A317,'Base ADM'!$A$2:$I$366,9,FALSE)</f>
        <v>0</v>
      </c>
      <c r="J317" s="1">
        <f>VLOOKUP(A317,'Base ADM'!$A$2:$J$366,10,FALSE)</f>
        <v>0</v>
      </c>
      <c r="K317" s="1">
        <f>VLOOKUP(A317,'Base ADM'!$A$2:$K$366,11,FALSE)</f>
        <v>0</v>
      </c>
      <c r="L317" s="95">
        <f t="shared" si="76"/>
        <v>5.31</v>
      </c>
      <c r="M317" s="5">
        <f t="shared" si="77"/>
        <v>96058.455199999997</v>
      </c>
      <c r="N317" s="5">
        <f t="shared" si="78"/>
        <v>510070.39711199992</v>
      </c>
      <c r="O317" s="6">
        <f t="shared" si="79"/>
        <v>0.81</v>
      </c>
      <c r="P317" s="5">
        <f t="shared" si="80"/>
        <v>77807.348712000006</v>
      </c>
      <c r="Q317" s="5">
        <f t="shared" si="81"/>
        <v>104.39999999999999</v>
      </c>
      <c r="R317" s="5">
        <f t="shared" si="82"/>
        <v>3194.6399999999994</v>
      </c>
      <c r="S317" s="5">
        <f t="shared" si="83"/>
        <v>10731.19</v>
      </c>
      <c r="T317" s="5">
        <f t="shared" si="84"/>
        <v>601803.57582399982</v>
      </c>
      <c r="U317" s="5">
        <f t="shared" si="85"/>
        <v>118554.05485468905</v>
      </c>
      <c r="V317" s="5">
        <f t="shared" si="86"/>
        <v>65511.703405918794</v>
      </c>
      <c r="W317" s="5">
        <f t="shared" si="87"/>
        <v>224412.89658550316</v>
      </c>
      <c r="X317" t="s">
        <v>1124</v>
      </c>
      <c r="Y317" s="5">
        <f t="shared" si="88"/>
        <v>0</v>
      </c>
      <c r="Z317" s="5">
        <f t="shared" si="89"/>
        <v>1010282.2306701108</v>
      </c>
      <c r="AA317" s="5">
        <f t="shared" si="93"/>
        <v>0</v>
      </c>
      <c r="AB317" s="5">
        <f t="shared" si="90"/>
        <v>1010282.2306701108</v>
      </c>
      <c r="AC317" s="5">
        <f t="shared" si="91"/>
        <v>51083.73650829307</v>
      </c>
      <c r="AD317">
        <f t="shared" si="94"/>
        <v>5.0563827569658139E-2</v>
      </c>
      <c r="AE317" s="5">
        <f>VLOOKUP(A317,Summary_SFPR!$A$5:$E$361,5,FALSE)</f>
        <v>1010282.2306701108</v>
      </c>
      <c r="AF317" s="5">
        <f t="shared" si="92"/>
        <v>51083.73650829307</v>
      </c>
      <c r="AG317" t="s">
        <v>809</v>
      </c>
    </row>
    <row r="318" spans="1:34">
      <c r="A318" t="s">
        <v>690</v>
      </c>
      <c r="B318" t="s">
        <v>2909</v>
      </c>
      <c r="C318" t="s">
        <v>75</v>
      </c>
      <c r="D318" s="12" t="s">
        <v>1070</v>
      </c>
      <c r="E318" s="1">
        <f>VLOOKUP(A318,'Base ADM'!$A$2:$E$366,5,FALSE)</f>
        <v>126.733002</v>
      </c>
      <c r="F318" s="1">
        <f>VLOOKUP(A318,'Base ADM'!$A$2:$F$366,6,FALSE)</f>
        <v>0</v>
      </c>
      <c r="G318" s="1">
        <f>VLOOKUP(A318,'Base ADM'!$A$2:$G$366,7,FALSE)</f>
        <v>0</v>
      </c>
      <c r="H318" s="1">
        <f>VLOOKUP(A318,'Base ADM'!$A$2:$H$366,8,FALSE)</f>
        <v>0</v>
      </c>
      <c r="I318" s="1">
        <f>VLOOKUP(A318,'Base ADM'!$A$2:$I$366,9,FALSE)</f>
        <v>96.150480000000002</v>
      </c>
      <c r="J318" s="1">
        <f>VLOOKUP(A318,'Base ADM'!$A$2:$J$366,10,FALSE)</f>
        <v>30.582522000000001</v>
      </c>
      <c r="K318" s="1">
        <f>VLOOKUP(A318,'Base ADM'!$A$2:$K$366,11,FALSE)</f>
        <v>0</v>
      </c>
      <c r="L318" s="95">
        <f t="shared" si="76"/>
        <v>5.26</v>
      </c>
      <c r="M318" s="5">
        <f t="shared" si="77"/>
        <v>96058.455199999997</v>
      </c>
      <c r="N318" s="5">
        <f t="shared" si="78"/>
        <v>505267.47435199999</v>
      </c>
      <c r="O318" s="6">
        <f t="shared" si="79"/>
        <v>0.84</v>
      </c>
      <c r="P318" s="5">
        <f t="shared" si="80"/>
        <v>80689.102367999993</v>
      </c>
      <c r="Q318" s="5">
        <f t="shared" si="81"/>
        <v>104.39999999999999</v>
      </c>
      <c r="R318" s="5">
        <f t="shared" si="82"/>
        <v>3184.2</v>
      </c>
      <c r="S318" s="5">
        <f t="shared" si="83"/>
        <v>10696.12</v>
      </c>
      <c r="T318" s="5">
        <f t="shared" si="84"/>
        <v>599836.89671999996</v>
      </c>
      <c r="U318" s="5">
        <f t="shared" si="85"/>
        <v>123713.76909665696</v>
      </c>
      <c r="V318" s="5">
        <f t="shared" si="86"/>
        <v>68362.906340254602</v>
      </c>
      <c r="W318" s="5">
        <f t="shared" si="87"/>
        <v>234179.80350414655</v>
      </c>
      <c r="X318" t="s">
        <v>1124</v>
      </c>
      <c r="Y318" s="5">
        <f t="shared" si="88"/>
        <v>0</v>
      </c>
      <c r="Z318" s="5">
        <f t="shared" si="89"/>
        <v>1026093.375661058</v>
      </c>
      <c r="AA318" s="5">
        <f t="shared" si="93"/>
        <v>0</v>
      </c>
      <c r="AB318" s="5">
        <f t="shared" si="90"/>
        <v>1026093.375661058</v>
      </c>
      <c r="AC318" s="5">
        <f t="shared" si="91"/>
        <v>53307.004899389787</v>
      </c>
      <c r="AD318">
        <f t="shared" si="94"/>
        <v>5.1951417057971828E-2</v>
      </c>
      <c r="AE318" s="5">
        <f>VLOOKUP(A318,Summary_SFPR!$A$5:$E$361,5,FALSE)</f>
        <v>1026093.375661058</v>
      </c>
      <c r="AF318" s="5">
        <f t="shared" si="92"/>
        <v>53307.004899389787</v>
      </c>
      <c r="AG318" t="s">
        <v>809</v>
      </c>
    </row>
    <row r="319" spans="1:34">
      <c r="A319" t="s">
        <v>692</v>
      </c>
      <c r="B319" t="s">
        <v>693</v>
      </c>
      <c r="C319" t="s">
        <v>80</v>
      </c>
      <c r="D319" s="12" t="s">
        <v>1070</v>
      </c>
      <c r="E319" s="1">
        <f>VLOOKUP(A319,'Base ADM'!$A$2:$E$366,5,FALSE)</f>
        <v>352.42884299999997</v>
      </c>
      <c r="F319" s="1">
        <f>VLOOKUP(A319,'Base ADM'!$A$2:$F$366,6,FALSE)</f>
        <v>0</v>
      </c>
      <c r="G319" s="1">
        <f>VLOOKUP(A319,'Base ADM'!$A$2:$G$366,7,FALSE)</f>
        <v>0</v>
      </c>
      <c r="H319" s="1">
        <f>VLOOKUP(A319,'Base ADM'!$A$2:$H$366,8,FALSE)</f>
        <v>0</v>
      </c>
      <c r="I319" s="1">
        <f>VLOOKUP(A319,'Base ADM'!$A$2:$I$366,9,FALSE)</f>
        <v>2.489916</v>
      </c>
      <c r="J319" s="1">
        <f>VLOOKUP(A319,'Base ADM'!$A$2:$J$366,10,FALSE)</f>
        <v>349.93892699999998</v>
      </c>
      <c r="K319" s="1">
        <f>VLOOKUP(A319,'Base ADM'!$A$2:$K$366,11,FALSE)</f>
        <v>0</v>
      </c>
      <c r="L319" s="95">
        <f t="shared" si="76"/>
        <v>19.53</v>
      </c>
      <c r="M319" s="5">
        <f t="shared" si="77"/>
        <v>96058.455199999997</v>
      </c>
      <c r="N319" s="5">
        <f t="shared" si="78"/>
        <v>1876021.6300560001</v>
      </c>
      <c r="O319" s="6">
        <f t="shared" si="79"/>
        <v>2.35</v>
      </c>
      <c r="P319" s="5">
        <f t="shared" si="80"/>
        <v>225737.36971999999</v>
      </c>
      <c r="Q319" s="5">
        <f t="shared" si="81"/>
        <v>104.39999999999999</v>
      </c>
      <c r="R319" s="5">
        <f t="shared" si="82"/>
        <v>11421.36</v>
      </c>
      <c r="S319" s="5">
        <f t="shared" si="83"/>
        <v>38365.74</v>
      </c>
      <c r="T319" s="5">
        <f t="shared" si="84"/>
        <v>2151546.0997760003</v>
      </c>
      <c r="U319" s="5">
        <f t="shared" si="85"/>
        <v>344032.72879075306</v>
      </c>
      <c r="V319" s="5">
        <f t="shared" si="86"/>
        <v>190108.80832455377</v>
      </c>
      <c r="W319" s="5">
        <f t="shared" si="87"/>
        <v>651225.14183743321</v>
      </c>
      <c r="X319" t="s">
        <v>1124</v>
      </c>
      <c r="Y319" s="5">
        <f t="shared" si="88"/>
        <v>0</v>
      </c>
      <c r="Z319" s="5">
        <f t="shared" si="89"/>
        <v>3336912.7787287403</v>
      </c>
      <c r="AA319" s="5">
        <f t="shared" si="93"/>
        <v>0</v>
      </c>
      <c r="AB319" s="5">
        <f t="shared" si="90"/>
        <v>3336912.7787287403</v>
      </c>
      <c r="AC319" s="5">
        <f t="shared" si="91"/>
        <v>148240.20392484093</v>
      </c>
      <c r="AD319">
        <f t="shared" si="94"/>
        <v>4.4424356809624442E-2</v>
      </c>
      <c r="AE319" s="5">
        <f>VLOOKUP(A319,Summary_SFPR!$A$5:$E$361,5,FALSE)</f>
        <v>3336912.7787287403</v>
      </c>
      <c r="AF319" s="5">
        <f t="shared" si="92"/>
        <v>148240.20392484093</v>
      </c>
      <c r="AG319" t="s">
        <v>809</v>
      </c>
    </row>
    <row r="320" spans="1:34">
      <c r="A320" t="s">
        <v>694</v>
      </c>
      <c r="B320" t="s">
        <v>695</v>
      </c>
      <c r="C320" t="s">
        <v>98</v>
      </c>
      <c r="D320" s="12" t="s">
        <v>1070</v>
      </c>
      <c r="E320" s="1">
        <f>VLOOKUP(A320,'Base ADM'!$A$2:$E$366,5,FALSE)</f>
        <v>797.54881999999998</v>
      </c>
      <c r="F320" s="1">
        <f>VLOOKUP(A320,'Base ADM'!$A$2:$F$366,6,FALSE)</f>
        <v>0</v>
      </c>
      <c r="G320" s="1">
        <f>VLOOKUP(A320,'Base ADM'!$A$2:$G$366,7,FALSE)</f>
        <v>0</v>
      </c>
      <c r="H320" s="1">
        <f>VLOOKUP(A320,'Base ADM'!$A$2:$H$366,8,FALSE)</f>
        <v>0</v>
      </c>
      <c r="I320" s="1">
        <f>VLOOKUP(A320,'Base ADM'!$A$2:$I$366,9,FALSE)</f>
        <v>715.56724899999995</v>
      </c>
      <c r="J320" s="1">
        <f>VLOOKUP(A320,'Base ADM'!$A$2:$J$366,10,FALSE)</f>
        <v>81.981571000000002</v>
      </c>
      <c r="K320" s="1">
        <f>VLOOKUP(A320,'Base ADM'!$A$2:$K$366,11,FALSE)</f>
        <v>0.111761</v>
      </c>
      <c r="L320" s="95">
        <f t="shared" si="76"/>
        <v>31.06</v>
      </c>
      <c r="M320" s="5">
        <f t="shared" si="77"/>
        <v>96058.455199999997</v>
      </c>
      <c r="N320" s="5">
        <f t="shared" si="78"/>
        <v>2983575.618512</v>
      </c>
      <c r="O320" s="6">
        <f t="shared" si="79"/>
        <v>5.32</v>
      </c>
      <c r="P320" s="5">
        <f t="shared" si="80"/>
        <v>511030.98166400002</v>
      </c>
      <c r="Q320" s="5">
        <f t="shared" si="81"/>
        <v>104.39999999999999</v>
      </c>
      <c r="R320" s="5">
        <f t="shared" si="82"/>
        <v>18990.359999999997</v>
      </c>
      <c r="S320" s="5">
        <f t="shared" si="83"/>
        <v>63790.94</v>
      </c>
      <c r="T320" s="5">
        <f t="shared" si="84"/>
        <v>3577387.9001759999</v>
      </c>
      <c r="U320" s="5">
        <f t="shared" si="85"/>
        <v>778548.35759979254</v>
      </c>
      <c r="V320" s="5">
        <f t="shared" si="86"/>
        <v>430217.49996453623</v>
      </c>
      <c r="W320" s="5">
        <f t="shared" si="87"/>
        <v>1473726.8351977014</v>
      </c>
      <c r="X320" t="s">
        <v>1124</v>
      </c>
      <c r="Y320" s="5">
        <f t="shared" si="88"/>
        <v>0</v>
      </c>
      <c r="Z320" s="5">
        <f t="shared" si="89"/>
        <v>6259880.5929380301</v>
      </c>
      <c r="AA320" s="5">
        <f t="shared" si="93"/>
        <v>175.44017304103022</v>
      </c>
      <c r="AB320" s="5">
        <f t="shared" si="90"/>
        <v>6260056.0331110712</v>
      </c>
      <c r="AC320" s="5">
        <f t="shared" si="91"/>
        <v>335468.56923062977</v>
      </c>
      <c r="AD320">
        <f t="shared" si="94"/>
        <v>5.3588748639988026E-2</v>
      </c>
      <c r="AE320" s="5">
        <f>VLOOKUP(A320,Summary_SFPR!$A$5:$E$361,5,FALSE)</f>
        <v>6260056.0331110712</v>
      </c>
      <c r="AF320" s="5">
        <f t="shared" si="92"/>
        <v>335468.56923062977</v>
      </c>
      <c r="AG320" t="s">
        <v>809</v>
      </c>
    </row>
    <row r="321" spans="1:33">
      <c r="A321" t="s">
        <v>696</v>
      </c>
      <c r="B321" t="s">
        <v>697</v>
      </c>
      <c r="C321" t="s">
        <v>68</v>
      </c>
      <c r="D321" s="12" t="s">
        <v>1070</v>
      </c>
      <c r="E321" s="1">
        <f>VLOOKUP(A321,'Base ADM'!$A$2:$E$366,5,FALSE)</f>
        <v>779.88037799999995</v>
      </c>
      <c r="F321" s="1">
        <f>VLOOKUP(A321,'Base ADM'!$A$2:$F$366,6,FALSE)</f>
        <v>0</v>
      </c>
      <c r="G321" s="1">
        <f>VLOOKUP(A321,'Base ADM'!$A$2:$G$366,7,FALSE)</f>
        <v>0</v>
      </c>
      <c r="H321" s="1">
        <f>VLOOKUP(A321,'Base ADM'!$A$2:$H$366,8,FALSE)</f>
        <v>353.89631600000001</v>
      </c>
      <c r="I321" s="1">
        <f>VLOOKUP(A321,'Base ADM'!$A$2:$I$366,9,FALSE)</f>
        <v>360.66309899999999</v>
      </c>
      <c r="J321" s="1">
        <f>VLOOKUP(A321,'Base ADM'!$A$2:$J$366,10,FALSE)</f>
        <v>65.320963000000006</v>
      </c>
      <c r="K321" s="1">
        <f>VLOOKUP(A321,'Base ADM'!$A$2:$K$366,11,FALSE)</f>
        <v>0</v>
      </c>
      <c r="L321" s="95">
        <f t="shared" si="76"/>
        <v>31.14</v>
      </c>
      <c r="M321" s="5">
        <f t="shared" si="77"/>
        <v>96058.455199999997</v>
      </c>
      <c r="N321" s="5">
        <f t="shared" si="78"/>
        <v>2991260.2949279998</v>
      </c>
      <c r="O321" s="6">
        <f t="shared" si="79"/>
        <v>5.2</v>
      </c>
      <c r="P321" s="5">
        <f t="shared" si="80"/>
        <v>499503.96704000002</v>
      </c>
      <c r="Q321" s="5">
        <f t="shared" si="81"/>
        <v>104.39999999999999</v>
      </c>
      <c r="R321" s="5">
        <f t="shared" si="82"/>
        <v>18969.48</v>
      </c>
      <c r="S321" s="5">
        <f t="shared" si="83"/>
        <v>63720.800000000003</v>
      </c>
      <c r="T321" s="5">
        <f t="shared" si="84"/>
        <v>3573454.5419679997</v>
      </c>
      <c r="U321" s="5">
        <f t="shared" si="85"/>
        <v>761300.84101460443</v>
      </c>
      <c r="V321" s="5">
        <f t="shared" si="86"/>
        <v>420686.70667026687</v>
      </c>
      <c r="W321" s="5">
        <f t="shared" si="87"/>
        <v>1441078.7308327118</v>
      </c>
      <c r="X321" t="s">
        <v>1124</v>
      </c>
      <c r="Y321" s="5">
        <f t="shared" si="88"/>
        <v>0</v>
      </c>
      <c r="Z321" s="5">
        <f t="shared" si="89"/>
        <v>6196520.8204855826</v>
      </c>
      <c r="AA321" s="5">
        <f t="shared" si="93"/>
        <v>0</v>
      </c>
      <c r="AB321" s="5">
        <f t="shared" si="90"/>
        <v>6196520.8204855826</v>
      </c>
      <c r="AC321" s="5">
        <f t="shared" si="91"/>
        <v>328036.78974624112</v>
      </c>
      <c r="AD321">
        <f t="shared" si="94"/>
        <v>5.2938866704321817E-2</v>
      </c>
      <c r="AE321" s="5">
        <f>VLOOKUP(A321,Summary_SFPR!$A$5:$E$361,5,FALSE)</f>
        <v>6196520.8204855826</v>
      </c>
      <c r="AF321" s="5">
        <f t="shared" si="92"/>
        <v>328036.78974624112</v>
      </c>
      <c r="AG321" t="s">
        <v>809</v>
      </c>
    </row>
    <row r="322" spans="1:33">
      <c r="A322" t="s">
        <v>698</v>
      </c>
      <c r="B322" t="s">
        <v>699</v>
      </c>
      <c r="C322" t="s">
        <v>108</v>
      </c>
      <c r="D322" s="12" t="s">
        <v>1070</v>
      </c>
      <c r="E322" s="1">
        <f>VLOOKUP(A322,'Base ADM'!$A$2:$E$366,5,FALSE)</f>
        <v>322.61882200000002</v>
      </c>
      <c r="F322" s="1">
        <f>VLOOKUP(A322,'Base ADM'!$A$2:$F$366,6,FALSE)</f>
        <v>44.734383000000001</v>
      </c>
      <c r="G322" s="1">
        <f>VLOOKUP(A322,'Base ADM'!$A$2:$G$366,7,FALSE)</f>
        <v>137.135819</v>
      </c>
      <c r="H322" s="1">
        <f>VLOOKUP(A322,'Base ADM'!$A$2:$H$366,8,FALSE)</f>
        <v>140.74861999999999</v>
      </c>
      <c r="I322" s="1">
        <f>VLOOKUP(A322,'Base ADM'!$A$2:$I$366,9,FALSE)</f>
        <v>0</v>
      </c>
      <c r="J322" s="1">
        <f>VLOOKUP(A322,'Base ADM'!$A$2:$J$366,10,FALSE)</f>
        <v>0</v>
      </c>
      <c r="K322" s="1">
        <f>VLOOKUP(A322,'Base ADM'!$A$2:$K$366,11,FALSE)</f>
        <v>0</v>
      </c>
      <c r="L322" s="95">
        <f t="shared" si="76"/>
        <v>13.83</v>
      </c>
      <c r="M322" s="5">
        <f t="shared" si="77"/>
        <v>96058.455199999997</v>
      </c>
      <c r="N322" s="5">
        <f t="shared" si="78"/>
        <v>1328488.435416</v>
      </c>
      <c r="O322" s="6">
        <f t="shared" si="79"/>
        <v>2.15</v>
      </c>
      <c r="P322" s="5">
        <f t="shared" si="80"/>
        <v>206525.67867999998</v>
      </c>
      <c r="Q322" s="5">
        <f t="shared" si="81"/>
        <v>104.39999999999999</v>
      </c>
      <c r="R322" s="5">
        <f t="shared" si="82"/>
        <v>8341.56</v>
      </c>
      <c r="S322" s="5">
        <f t="shared" si="83"/>
        <v>28020.32</v>
      </c>
      <c r="T322" s="5">
        <f t="shared" si="84"/>
        <v>1571375.994096</v>
      </c>
      <c r="U322" s="5">
        <f t="shared" si="85"/>
        <v>314932.8889971649</v>
      </c>
      <c r="V322" s="5">
        <f t="shared" si="86"/>
        <v>174028.54792305219</v>
      </c>
      <c r="W322" s="5">
        <f t="shared" si="87"/>
        <v>596141.58230623498</v>
      </c>
      <c r="X322" t="s">
        <v>1124</v>
      </c>
      <c r="Y322" s="5">
        <f t="shared" si="88"/>
        <v>0</v>
      </c>
      <c r="Z322" s="5">
        <f t="shared" si="89"/>
        <v>2656479.0133224521</v>
      </c>
      <c r="AA322" s="5">
        <f t="shared" si="93"/>
        <v>0</v>
      </c>
      <c r="AB322" s="5">
        <f t="shared" si="90"/>
        <v>2656479.0133224521</v>
      </c>
      <c r="AC322" s="5">
        <f t="shared" si="91"/>
        <v>135701.3789114643</v>
      </c>
      <c r="AD322">
        <f t="shared" si="94"/>
        <v>5.1083173716378397E-2</v>
      </c>
      <c r="AE322" s="5">
        <f>VLOOKUP(A322,Summary_SFPR!$A$5:$E$361,5,FALSE)</f>
        <v>2656479.0133224521</v>
      </c>
      <c r="AF322" s="5">
        <f t="shared" si="92"/>
        <v>135701.3789114643</v>
      </c>
      <c r="AG322" t="s">
        <v>809</v>
      </c>
    </row>
    <row r="323" spans="1:33">
      <c r="A323" t="s">
        <v>700</v>
      </c>
      <c r="B323" t="s">
        <v>2011</v>
      </c>
      <c r="C323" t="s">
        <v>80</v>
      </c>
      <c r="D323" s="12" t="s">
        <v>1070</v>
      </c>
      <c r="E323" s="1">
        <f>VLOOKUP(A323,'Base ADM'!$A$2:$E$366,5,FALSE)</f>
        <v>330.69213300000001</v>
      </c>
      <c r="F323" s="1">
        <f>VLOOKUP(A323,'Base ADM'!$A$2:$F$366,6,FALSE)</f>
        <v>68.096384</v>
      </c>
      <c r="G323" s="1">
        <f>VLOOKUP(A323,'Base ADM'!$A$2:$G$366,7,FALSE)</f>
        <v>186.45085900000001</v>
      </c>
      <c r="H323" s="1">
        <f>VLOOKUP(A323,'Base ADM'!$A$2:$H$366,8,FALSE)</f>
        <v>76.144890000000004</v>
      </c>
      <c r="I323" s="1">
        <f>VLOOKUP(A323,'Base ADM'!$A$2:$I$366,9,FALSE)</f>
        <v>0</v>
      </c>
      <c r="J323" s="1">
        <f>VLOOKUP(A323,'Base ADM'!$A$2:$J$366,10,FALSE)</f>
        <v>0</v>
      </c>
      <c r="K323" s="1">
        <f>VLOOKUP(A323,'Base ADM'!$A$2:$K$366,11,FALSE)</f>
        <v>0</v>
      </c>
      <c r="L323" s="95">
        <f t="shared" si="76"/>
        <v>14.56</v>
      </c>
      <c r="M323" s="5">
        <f t="shared" si="77"/>
        <v>96058.455199999997</v>
      </c>
      <c r="N323" s="5">
        <f t="shared" si="78"/>
        <v>1398611.1077119999</v>
      </c>
      <c r="O323" s="6">
        <f t="shared" si="79"/>
        <v>2.2000000000000002</v>
      </c>
      <c r="P323" s="5">
        <f t="shared" si="80"/>
        <v>211328.60144</v>
      </c>
      <c r="Q323" s="5">
        <f t="shared" si="81"/>
        <v>104.39999999999999</v>
      </c>
      <c r="R323" s="5">
        <f t="shared" si="82"/>
        <v>8748.7199999999993</v>
      </c>
      <c r="S323" s="5">
        <f t="shared" si="83"/>
        <v>29388.02</v>
      </c>
      <c r="T323" s="5">
        <f t="shared" si="84"/>
        <v>1648076.449152</v>
      </c>
      <c r="U323" s="5">
        <f t="shared" si="85"/>
        <v>322813.86488456238</v>
      </c>
      <c r="V323" s="5">
        <f t="shared" si="86"/>
        <v>178383.49095319322</v>
      </c>
      <c r="W323" s="5">
        <f t="shared" si="87"/>
        <v>611059.60960592644</v>
      </c>
      <c r="X323" t="s">
        <v>1124</v>
      </c>
      <c r="Y323" s="5">
        <f t="shared" si="88"/>
        <v>0</v>
      </c>
      <c r="Z323" s="5">
        <f t="shared" si="89"/>
        <v>2760333.4145956822</v>
      </c>
      <c r="AA323" s="5">
        <f t="shared" si="93"/>
        <v>0</v>
      </c>
      <c r="AB323" s="5">
        <f t="shared" si="90"/>
        <v>2760333.4145956822</v>
      </c>
      <c r="AC323" s="5">
        <f t="shared" si="91"/>
        <v>139097.21126956859</v>
      </c>
      <c r="AD323">
        <f t="shared" si="94"/>
        <v>5.0391452907127439E-2</v>
      </c>
      <c r="AE323" s="5">
        <f>VLOOKUP(A323,Summary_SFPR!$A$5:$E$361,5,FALSE)</f>
        <v>2760333.4145956822</v>
      </c>
      <c r="AF323" s="5">
        <f t="shared" si="92"/>
        <v>139097.21126956859</v>
      </c>
      <c r="AG323" t="s">
        <v>809</v>
      </c>
    </row>
    <row r="324" spans="1:33">
      <c r="A324" t="s">
        <v>702</v>
      </c>
      <c r="B324" t="s">
        <v>703</v>
      </c>
      <c r="C324" t="s">
        <v>68</v>
      </c>
      <c r="D324" s="12" t="s">
        <v>1070</v>
      </c>
      <c r="E324" s="1">
        <f>VLOOKUP(A324,'Base ADM'!$A$2:$E$366,5,FALSE)</f>
        <v>98.258427000000012</v>
      </c>
      <c r="F324" s="1">
        <f>VLOOKUP(A324,'Base ADM'!$A$2:$F$366,6,FALSE)</f>
        <v>1</v>
      </c>
      <c r="G324" s="1">
        <f>VLOOKUP(A324,'Base ADM'!$A$2:$G$366,7,FALSE)</f>
        <v>5</v>
      </c>
      <c r="H324" s="1">
        <f>VLOOKUP(A324,'Base ADM'!$A$2:$H$366,8,FALSE)</f>
        <v>30.328534999999999</v>
      </c>
      <c r="I324" s="1">
        <f>VLOOKUP(A324,'Base ADM'!$A$2:$I$366,9,FALSE)</f>
        <v>41.565218000000002</v>
      </c>
      <c r="J324" s="1">
        <f>VLOOKUP(A324,'Base ADM'!$A$2:$J$366,10,FALSE)</f>
        <v>20.364674000000001</v>
      </c>
      <c r="K324" s="1">
        <f>VLOOKUP(A324,'Base ADM'!$A$2:$K$366,11,FALSE)</f>
        <v>0</v>
      </c>
      <c r="L324" s="95">
        <f t="shared" ref="L324:L359" si="95">ROUND(((F324/20)+(G324/23)+(H324/25)+(I324/27)+(J324/18)),2)</f>
        <v>4.1500000000000004</v>
      </c>
      <c r="M324" s="5">
        <f t="shared" si="77"/>
        <v>96058.455199999997</v>
      </c>
      <c r="N324" s="5">
        <f t="shared" si="78"/>
        <v>398642.58908000001</v>
      </c>
      <c r="O324" s="6">
        <f t="shared" si="79"/>
        <v>0.66</v>
      </c>
      <c r="P324" s="5">
        <f t="shared" ref="P324:P359" si="96">O324*M324</f>
        <v>63398.580432000002</v>
      </c>
      <c r="Q324" s="5">
        <f t="shared" ref="Q324:Q359" si="97">90*1.16</f>
        <v>104.39999999999999</v>
      </c>
      <c r="R324" s="5">
        <f t="shared" ref="R324:R359" si="98">(L324+O324)*Q324*5</f>
        <v>2510.8199999999997</v>
      </c>
      <c r="S324" s="5">
        <f t="shared" ref="S324:S359" si="99">ROUND(((L324+O324)*(($G$1*1.16)/180)*4),2)</f>
        <v>8434.15</v>
      </c>
      <c r="T324" s="5">
        <f t="shared" ref="T324:T359" si="100">N324+P324+R324+S324</f>
        <v>472986.13951200002</v>
      </c>
      <c r="U324" s="5">
        <f t="shared" ref="U324:U359" si="101">E324*$P$1</f>
        <v>95917.560208024777</v>
      </c>
      <c r="V324" s="5">
        <f t="shared" ref="V324:V359" si="102">$T$1*E324</f>
        <v>53003.018441413893</v>
      </c>
      <c r="W324" s="5">
        <f t="shared" ref="W324:W359" si="103">$W$1*E324</f>
        <v>181563.90809306744</v>
      </c>
      <c r="X324" t="s">
        <v>1124</v>
      </c>
      <c r="Y324" s="5">
        <f t="shared" ref="Y324:Y359" si="104">IF(X324="Yes",($AA$1*E324),0)</f>
        <v>0</v>
      </c>
      <c r="Z324" s="5">
        <f t="shared" ref="Z324:Z359" si="105">T324+U324+V324+W324+Y324</f>
        <v>803470.62625450618</v>
      </c>
      <c r="AA324" s="5">
        <f t="shared" si="93"/>
        <v>0</v>
      </c>
      <c r="AB324" s="5">
        <f t="shared" ref="AB324:AB359" si="106">Z324+AA324</f>
        <v>803470.62625450618</v>
      </c>
      <c r="AC324" s="5">
        <f t="shared" ref="AC324:AC359" si="107">E324*$P$2</f>
        <v>41329.901184660128</v>
      </c>
      <c r="AD324">
        <f t="shared" si="94"/>
        <v>5.1439218602583402E-2</v>
      </c>
      <c r="AE324" s="5">
        <f>VLOOKUP(A324,Summary_SFPR!$A$5:$E$361,5,FALSE)</f>
        <v>803470.62625450618</v>
      </c>
      <c r="AF324" s="5">
        <f t="shared" ref="AF324:AF359" si="108">AD324*AE324</f>
        <v>41329.901184660128</v>
      </c>
      <c r="AG324" t="s">
        <v>809</v>
      </c>
    </row>
    <row r="325" spans="1:33">
      <c r="A325" t="s">
        <v>704</v>
      </c>
      <c r="B325" t="s">
        <v>2012</v>
      </c>
      <c r="C325" t="s">
        <v>80</v>
      </c>
      <c r="D325" s="12" t="s">
        <v>1070</v>
      </c>
      <c r="E325" s="1">
        <f>VLOOKUP(A325,'Base ADM'!$A$2:$E$366,5,FALSE)</f>
        <v>185.942601</v>
      </c>
      <c r="F325" s="1">
        <f>VLOOKUP(A325,'Base ADM'!$A$2:$F$366,6,FALSE)</f>
        <v>21.777007000000001</v>
      </c>
      <c r="G325" s="1">
        <f>VLOOKUP(A325,'Base ADM'!$A$2:$G$366,7,FALSE)</f>
        <v>52.930137999999999</v>
      </c>
      <c r="H325" s="1">
        <f>VLOOKUP(A325,'Base ADM'!$A$2:$H$366,8,FALSE)</f>
        <v>111.235456</v>
      </c>
      <c r="I325" s="1">
        <f>VLOOKUP(A325,'Base ADM'!$A$2:$I$366,9,FALSE)</f>
        <v>0</v>
      </c>
      <c r="J325" s="1">
        <f>VLOOKUP(A325,'Base ADM'!$A$2:$J$366,10,FALSE)</f>
        <v>0</v>
      </c>
      <c r="K325" s="1">
        <f>VLOOKUP(A325,'Base ADM'!$A$2:$K$366,11,FALSE)</f>
        <v>0</v>
      </c>
      <c r="L325" s="95">
        <f t="shared" si="95"/>
        <v>7.84</v>
      </c>
      <c r="M325" s="5">
        <f t="shared" ref="M325:M359" si="109">($G$1*1.16)+$L$1</f>
        <v>96058.455199999997</v>
      </c>
      <c r="N325" s="5">
        <f t="shared" ref="N325:N359" si="110">L325*M325</f>
        <v>753098.28876799997</v>
      </c>
      <c r="O325" s="6">
        <f t="shared" ref="O325:O359" si="111">ROUND(E325/150,2)</f>
        <v>1.24</v>
      </c>
      <c r="P325" s="5">
        <f t="shared" si="96"/>
        <v>119112.48444799999</v>
      </c>
      <c r="Q325" s="5">
        <f t="shared" si="97"/>
        <v>104.39999999999999</v>
      </c>
      <c r="R325" s="5">
        <f t="shared" si="98"/>
        <v>4739.7599999999993</v>
      </c>
      <c r="S325" s="5">
        <f t="shared" si="99"/>
        <v>15921.43</v>
      </c>
      <c r="T325" s="5">
        <f t="shared" si="100"/>
        <v>892871.963216</v>
      </c>
      <c r="U325" s="5">
        <f t="shared" si="101"/>
        <v>181512.78390253719</v>
      </c>
      <c r="V325" s="5">
        <f t="shared" si="102"/>
        <v>100302.02406809814</v>
      </c>
      <c r="W325" s="5">
        <f t="shared" si="103"/>
        <v>343588.49769241578</v>
      </c>
      <c r="X325" t="s">
        <v>1124</v>
      </c>
      <c r="Y325" s="5">
        <f t="shared" si="104"/>
        <v>0</v>
      </c>
      <c r="Z325" s="5">
        <f t="shared" si="105"/>
        <v>1518275.2688790511</v>
      </c>
      <c r="AA325" s="5">
        <f t="shared" si="93"/>
        <v>0</v>
      </c>
      <c r="AB325" s="5">
        <f t="shared" si="106"/>
        <v>1518275.2688790511</v>
      </c>
      <c r="AC325" s="5">
        <f t="shared" si="107"/>
        <v>78212.012546757789</v>
      </c>
      <c r="AD325">
        <f t="shared" si="94"/>
        <v>5.1513723598028464E-2</v>
      </c>
      <c r="AE325" s="5">
        <f>VLOOKUP(A325,Summary_SFPR!$A$5:$E$361,5,FALSE)</f>
        <v>1518275.2688790511</v>
      </c>
      <c r="AF325" s="5">
        <f t="shared" si="108"/>
        <v>78212.012546757789</v>
      </c>
      <c r="AG325" t="s">
        <v>809</v>
      </c>
    </row>
    <row r="326" spans="1:33">
      <c r="A326" t="s">
        <v>706</v>
      </c>
      <c r="B326" t="s">
        <v>707</v>
      </c>
      <c r="C326" t="s">
        <v>98</v>
      </c>
      <c r="D326" s="12" t="s">
        <v>1070</v>
      </c>
      <c r="E326" s="1">
        <f>VLOOKUP(A326,'Base ADM'!$A$2:$E$366,5,FALSE)</f>
        <v>154.95476299999999</v>
      </c>
      <c r="F326" s="1">
        <f>VLOOKUP(A326,'Base ADM'!$A$2:$F$366,6,FALSE)</f>
        <v>10.622093</v>
      </c>
      <c r="G326" s="1">
        <f>VLOOKUP(A326,'Base ADM'!$A$2:$G$366,7,FALSE)</f>
        <v>51.668602999999997</v>
      </c>
      <c r="H326" s="1">
        <f>VLOOKUP(A326,'Base ADM'!$A$2:$H$366,8,FALSE)</f>
        <v>71.639026999999999</v>
      </c>
      <c r="I326" s="1">
        <f>VLOOKUP(A326,'Base ADM'!$A$2:$I$366,9,FALSE)</f>
        <v>0</v>
      </c>
      <c r="J326" s="1">
        <f>VLOOKUP(A326,'Base ADM'!$A$2:$J$366,10,FALSE)</f>
        <v>21.025040000000001</v>
      </c>
      <c r="K326" s="1">
        <f>VLOOKUP(A326,'Base ADM'!$A$2:$K$366,11,FALSE)</f>
        <v>0</v>
      </c>
      <c r="L326" s="95">
        <f t="shared" si="95"/>
        <v>6.81</v>
      </c>
      <c r="M326" s="5">
        <f t="shared" si="109"/>
        <v>96058.455199999997</v>
      </c>
      <c r="N326" s="5">
        <f t="shared" si="110"/>
        <v>654158.07991199999</v>
      </c>
      <c r="O326" s="6">
        <f t="shared" si="111"/>
        <v>1.03</v>
      </c>
      <c r="P326" s="5">
        <f t="shared" si="96"/>
        <v>98940.208855999997</v>
      </c>
      <c r="Q326" s="5">
        <f t="shared" si="97"/>
        <v>104.39999999999999</v>
      </c>
      <c r="R326" s="5">
        <f t="shared" si="98"/>
        <v>4092.4799999999996</v>
      </c>
      <c r="S326" s="5">
        <f t="shared" si="99"/>
        <v>13747.14</v>
      </c>
      <c r="T326" s="5">
        <f t="shared" si="100"/>
        <v>770937.90876799996</v>
      </c>
      <c r="U326" s="5">
        <f t="shared" si="101"/>
        <v>151263.18691803105</v>
      </c>
      <c r="V326" s="5">
        <f t="shared" si="102"/>
        <v>83586.420133449908</v>
      </c>
      <c r="W326" s="5">
        <f t="shared" si="103"/>
        <v>286328.5440943914</v>
      </c>
      <c r="X326" t="s">
        <v>1124</v>
      </c>
      <c r="Y326" s="5">
        <f t="shared" si="104"/>
        <v>0</v>
      </c>
      <c r="Z326" s="5">
        <f t="shared" si="105"/>
        <v>1292116.0599138723</v>
      </c>
      <c r="AA326" s="5">
        <f t="shared" ref="AA326:AA359" si="112">IF(D326="STEM",0,IF(AND(E326&gt;0,Z326&gt;0),(K326*(Z326/E326)*0.2),0))</f>
        <v>0</v>
      </c>
      <c r="AB326" s="5">
        <f t="shared" si="106"/>
        <v>1292116.0599138723</v>
      </c>
      <c r="AC326" s="5">
        <f t="shared" si="107"/>
        <v>65177.768853173555</v>
      </c>
      <c r="AD326">
        <f t="shared" ref="AD326:AD359" si="113">IF(AND(AC326&gt;0,AB326&gt;0),(AC326/AB326),0)</f>
        <v>5.0442658268265828E-2</v>
      </c>
      <c r="AE326" s="5">
        <f>VLOOKUP(A326,Summary_SFPR!$A$5:$E$361,5,FALSE)</f>
        <v>1292116.0599138723</v>
      </c>
      <c r="AF326" s="5">
        <f t="shared" si="108"/>
        <v>65177.768853173555</v>
      </c>
      <c r="AG326" t="s">
        <v>809</v>
      </c>
    </row>
    <row r="327" spans="1:33">
      <c r="A327" t="s">
        <v>708</v>
      </c>
      <c r="B327" t="s">
        <v>709</v>
      </c>
      <c r="C327" t="s">
        <v>72</v>
      </c>
      <c r="D327" s="12" t="s">
        <v>1070</v>
      </c>
      <c r="E327" s="1">
        <f>VLOOKUP(A327,'Base ADM'!$A$2:$E$366,5,FALSE)</f>
        <v>180.16627</v>
      </c>
      <c r="F327" s="1">
        <f>VLOOKUP(A327,'Base ADM'!$A$2:$F$366,6,FALSE)</f>
        <v>20.666667</v>
      </c>
      <c r="G327" s="1">
        <f>VLOOKUP(A327,'Base ADM'!$A$2:$G$366,7,FALSE)</f>
        <v>49.758082000000002</v>
      </c>
      <c r="H327" s="1">
        <f>VLOOKUP(A327,'Base ADM'!$A$2:$H$366,8,FALSE)</f>
        <v>102.580191</v>
      </c>
      <c r="I327" s="1">
        <f>VLOOKUP(A327,'Base ADM'!$A$2:$I$366,9,FALSE)</f>
        <v>0</v>
      </c>
      <c r="J327" s="1">
        <f>VLOOKUP(A327,'Base ADM'!$A$2:$J$366,10,FALSE)</f>
        <v>7.1613300000000004</v>
      </c>
      <c r="K327" s="1">
        <f>VLOOKUP(A327,'Base ADM'!$A$2:$K$366,11,FALSE)</f>
        <v>0</v>
      </c>
      <c r="L327" s="95">
        <f t="shared" si="95"/>
        <v>7.7</v>
      </c>
      <c r="M327" s="5">
        <f t="shared" si="109"/>
        <v>96058.455199999997</v>
      </c>
      <c r="N327" s="5">
        <f t="shared" si="110"/>
        <v>739650.10503999994</v>
      </c>
      <c r="O327" s="6">
        <f t="shared" si="111"/>
        <v>1.2</v>
      </c>
      <c r="P327" s="5">
        <f t="shared" si="96"/>
        <v>115270.14623999999</v>
      </c>
      <c r="Q327" s="5">
        <f t="shared" si="97"/>
        <v>104.39999999999999</v>
      </c>
      <c r="R327" s="5">
        <f t="shared" si="98"/>
        <v>4645.8</v>
      </c>
      <c r="S327" s="5">
        <f t="shared" si="99"/>
        <v>15605.81</v>
      </c>
      <c r="T327" s="5">
        <f t="shared" si="100"/>
        <v>875171.86128000007</v>
      </c>
      <c r="U327" s="5">
        <f t="shared" si="101"/>
        <v>175874.06574481644</v>
      </c>
      <c r="V327" s="5">
        <f t="shared" si="102"/>
        <v>97186.128690323472</v>
      </c>
      <c r="W327" s="5">
        <f t="shared" si="103"/>
        <v>332914.8764792537</v>
      </c>
      <c r="X327" t="s">
        <v>1124</v>
      </c>
      <c r="Y327" s="5">
        <f t="shared" si="104"/>
        <v>0</v>
      </c>
      <c r="Z327" s="5">
        <f t="shared" si="105"/>
        <v>1481146.9321943938</v>
      </c>
      <c r="AA327" s="5">
        <f t="shared" si="112"/>
        <v>0</v>
      </c>
      <c r="AB327" s="5">
        <f t="shared" si="106"/>
        <v>1481146.9321943938</v>
      </c>
      <c r="AC327" s="5">
        <f t="shared" si="107"/>
        <v>75782.346239969775</v>
      </c>
      <c r="AD327">
        <f t="shared" si="113"/>
        <v>5.1164637749810823E-2</v>
      </c>
      <c r="AE327" s="5">
        <f>VLOOKUP(A327,Summary_SFPR!$A$5:$E$361,5,FALSE)</f>
        <v>1481146.9321943938</v>
      </c>
      <c r="AF327" s="5">
        <f t="shared" si="108"/>
        <v>75782.346239969775</v>
      </c>
      <c r="AG327" t="s">
        <v>809</v>
      </c>
    </row>
    <row r="328" spans="1:33">
      <c r="A328" t="s">
        <v>710</v>
      </c>
      <c r="B328" t="s">
        <v>2013</v>
      </c>
      <c r="C328" t="s">
        <v>101</v>
      </c>
      <c r="D328" s="12" t="s">
        <v>1070</v>
      </c>
      <c r="E328" s="1">
        <f>VLOOKUP(A328,'Base ADM'!$A$2:$E$366,5,FALSE)</f>
        <v>98.35261899999999</v>
      </c>
      <c r="F328" s="1">
        <f>VLOOKUP(A328,'Base ADM'!$A$2:$F$366,6,FALSE)</f>
        <v>0</v>
      </c>
      <c r="G328" s="1">
        <f>VLOOKUP(A328,'Base ADM'!$A$2:$G$366,7,FALSE)</f>
        <v>0</v>
      </c>
      <c r="H328" s="1">
        <f>VLOOKUP(A328,'Base ADM'!$A$2:$H$366,8,FALSE)</f>
        <v>0</v>
      </c>
      <c r="I328" s="1">
        <f>VLOOKUP(A328,'Base ADM'!$A$2:$I$366,9,FALSE)</f>
        <v>19.280244</v>
      </c>
      <c r="J328" s="1">
        <f>VLOOKUP(A328,'Base ADM'!$A$2:$J$366,10,FALSE)</f>
        <v>79.072374999999994</v>
      </c>
      <c r="K328" s="1">
        <f>VLOOKUP(A328,'Base ADM'!$A$2:$K$366,11,FALSE)</f>
        <v>0</v>
      </c>
      <c r="L328" s="95">
        <f t="shared" si="95"/>
        <v>5.1100000000000003</v>
      </c>
      <c r="M328" s="5">
        <f t="shared" si="109"/>
        <v>96058.455199999997</v>
      </c>
      <c r="N328" s="5">
        <f t="shared" si="110"/>
        <v>490858.70607200003</v>
      </c>
      <c r="O328" s="6">
        <f t="shared" si="111"/>
        <v>0.66</v>
      </c>
      <c r="P328" s="5">
        <f t="shared" si="96"/>
        <v>63398.580432000002</v>
      </c>
      <c r="Q328" s="5">
        <f t="shared" si="97"/>
        <v>104.39999999999999</v>
      </c>
      <c r="R328" s="5">
        <f t="shared" si="98"/>
        <v>3011.94</v>
      </c>
      <c r="S328" s="5">
        <f t="shared" si="99"/>
        <v>10117.469999999999</v>
      </c>
      <c r="T328" s="5">
        <f t="shared" si="100"/>
        <v>567386.69650399999</v>
      </c>
      <c r="U328" s="5">
        <f t="shared" si="101"/>
        <v>96009.508218052593</v>
      </c>
      <c r="V328" s="5">
        <f t="shared" si="102"/>
        <v>53053.827928859006</v>
      </c>
      <c r="W328" s="5">
        <f t="shared" si="103"/>
        <v>181737.95797513096</v>
      </c>
      <c r="X328" t="s">
        <v>1124</v>
      </c>
      <c r="Y328" s="5">
        <f t="shared" si="104"/>
        <v>0</v>
      </c>
      <c r="Z328" s="5">
        <f t="shared" si="105"/>
        <v>898187.99062604259</v>
      </c>
      <c r="AA328" s="5">
        <f t="shared" si="112"/>
        <v>0</v>
      </c>
      <c r="AB328" s="5">
        <f t="shared" si="106"/>
        <v>898187.99062604259</v>
      </c>
      <c r="AC328" s="5">
        <f t="shared" si="107"/>
        <v>41369.520647043588</v>
      </c>
      <c r="AD328">
        <f t="shared" si="113"/>
        <v>4.605886638298156E-2</v>
      </c>
      <c r="AE328" s="5">
        <f>VLOOKUP(A328,Summary_SFPR!$A$5:$E$361,5,FALSE)</f>
        <v>898187.99062604259</v>
      </c>
      <c r="AF328" s="5">
        <f t="shared" si="108"/>
        <v>41369.520647043588</v>
      </c>
      <c r="AG328" t="s">
        <v>809</v>
      </c>
    </row>
    <row r="329" spans="1:33">
      <c r="A329" t="s">
        <v>712</v>
      </c>
      <c r="B329" t="s">
        <v>2014</v>
      </c>
      <c r="C329" t="s">
        <v>125</v>
      </c>
      <c r="D329" s="12" t="s">
        <v>1070</v>
      </c>
      <c r="E329" s="1">
        <f>VLOOKUP(A329,'Base ADM'!$A$2:$E$366,5,FALSE)</f>
        <v>136.075773</v>
      </c>
      <c r="F329" s="1">
        <f>VLOOKUP(A329,'Base ADM'!$A$2:$F$366,6,FALSE)</f>
        <v>0</v>
      </c>
      <c r="G329" s="1">
        <f>VLOOKUP(A329,'Base ADM'!$A$2:$G$366,7,FALSE)</f>
        <v>0</v>
      </c>
      <c r="H329" s="1">
        <f>VLOOKUP(A329,'Base ADM'!$A$2:$H$366,8,FALSE)</f>
        <v>0</v>
      </c>
      <c r="I329" s="1">
        <f>VLOOKUP(A329,'Base ADM'!$A$2:$I$366,9,FALSE)</f>
        <v>66.886647999999994</v>
      </c>
      <c r="J329" s="1">
        <f>VLOOKUP(A329,'Base ADM'!$A$2:$J$366,10,FALSE)</f>
        <v>69.189125000000004</v>
      </c>
      <c r="K329" s="1">
        <f>VLOOKUP(A329,'Base ADM'!$A$2:$K$366,11,FALSE)</f>
        <v>0</v>
      </c>
      <c r="L329" s="95">
        <f t="shared" si="95"/>
        <v>6.32</v>
      </c>
      <c r="M329" s="5">
        <f t="shared" si="109"/>
        <v>96058.455199999997</v>
      </c>
      <c r="N329" s="5">
        <f t="shared" si="110"/>
        <v>607089.43686400005</v>
      </c>
      <c r="O329" s="6">
        <f t="shared" si="111"/>
        <v>0.91</v>
      </c>
      <c r="P329" s="5">
        <f t="shared" si="96"/>
        <v>87413.194231999994</v>
      </c>
      <c r="Q329" s="5">
        <f t="shared" si="97"/>
        <v>104.39999999999999</v>
      </c>
      <c r="R329" s="5">
        <f t="shared" si="98"/>
        <v>3774.06</v>
      </c>
      <c r="S329" s="5">
        <f t="shared" si="99"/>
        <v>12677.53</v>
      </c>
      <c r="T329" s="5">
        <f t="shared" si="100"/>
        <v>710954.22109600017</v>
      </c>
      <c r="U329" s="5">
        <f t="shared" si="101"/>
        <v>132833.96191128739</v>
      </c>
      <c r="V329" s="5">
        <f t="shared" si="102"/>
        <v>73402.627397532531</v>
      </c>
      <c r="W329" s="5">
        <f t="shared" si="103"/>
        <v>251443.56465898955</v>
      </c>
      <c r="X329" t="s">
        <v>1124</v>
      </c>
      <c r="Y329" s="5">
        <f t="shared" si="104"/>
        <v>0</v>
      </c>
      <c r="Z329" s="5">
        <f t="shared" si="105"/>
        <v>1168634.3750638096</v>
      </c>
      <c r="AA329" s="5">
        <f t="shared" si="112"/>
        <v>0</v>
      </c>
      <c r="AB329" s="5">
        <f t="shared" si="106"/>
        <v>1168634.3750638096</v>
      </c>
      <c r="AC329" s="5">
        <f t="shared" si="107"/>
        <v>57236.803228248726</v>
      </c>
      <c r="AD329">
        <f t="shared" si="113"/>
        <v>4.8977511229826257E-2</v>
      </c>
      <c r="AE329" s="5">
        <f>VLOOKUP(A329,Summary_SFPR!$A$5:$E$361,5,FALSE)</f>
        <v>1168634.3750638096</v>
      </c>
      <c r="AF329" s="5">
        <f t="shared" si="108"/>
        <v>57236.803228248726</v>
      </c>
      <c r="AG329" t="s">
        <v>809</v>
      </c>
    </row>
    <row r="330" spans="1:33">
      <c r="A330" t="s">
        <v>714</v>
      </c>
      <c r="B330" t="s">
        <v>2794</v>
      </c>
      <c r="C330" t="s">
        <v>93</v>
      </c>
      <c r="D330" s="12" t="s">
        <v>1070</v>
      </c>
      <c r="E330" s="1">
        <f>VLOOKUP(A330,'Base ADM'!$A$2:$E$366,5,FALSE)</f>
        <v>444.614912</v>
      </c>
      <c r="F330" s="1">
        <f>VLOOKUP(A330,'Base ADM'!$A$2:$F$366,6,FALSE)</f>
        <v>0</v>
      </c>
      <c r="G330" s="1">
        <f>VLOOKUP(A330,'Base ADM'!$A$2:$G$366,7,FALSE)</f>
        <v>0</v>
      </c>
      <c r="H330" s="1">
        <f>VLOOKUP(A330,'Base ADM'!$A$2:$H$366,8,FALSE)</f>
        <v>0</v>
      </c>
      <c r="I330" s="1">
        <f>VLOOKUP(A330,'Base ADM'!$A$2:$I$366,9,FALSE)</f>
        <v>211.76938000000001</v>
      </c>
      <c r="J330" s="1">
        <f>VLOOKUP(A330,'Base ADM'!$A$2:$J$366,10,FALSE)</f>
        <v>232.84553199999999</v>
      </c>
      <c r="K330" s="1">
        <f>VLOOKUP(A330,'Base ADM'!$A$2:$K$366,11,FALSE)</f>
        <v>0</v>
      </c>
      <c r="L330" s="95">
        <f t="shared" si="95"/>
        <v>20.78</v>
      </c>
      <c r="M330" s="5">
        <f t="shared" si="109"/>
        <v>96058.455199999997</v>
      </c>
      <c r="N330" s="5">
        <f t="shared" si="110"/>
        <v>1996094.699056</v>
      </c>
      <c r="O330" s="6">
        <f t="shared" si="111"/>
        <v>2.96</v>
      </c>
      <c r="P330" s="5">
        <f t="shared" si="96"/>
        <v>284333.02739199996</v>
      </c>
      <c r="Q330" s="5">
        <f t="shared" si="97"/>
        <v>104.39999999999999</v>
      </c>
      <c r="R330" s="5">
        <f t="shared" si="98"/>
        <v>12392.28</v>
      </c>
      <c r="S330" s="5">
        <f t="shared" si="99"/>
        <v>41627.18</v>
      </c>
      <c r="T330" s="5">
        <f t="shared" si="100"/>
        <v>2334447.1864479999</v>
      </c>
      <c r="U330" s="5">
        <f t="shared" si="101"/>
        <v>434022.59626185178</v>
      </c>
      <c r="V330" s="5">
        <f t="shared" si="102"/>
        <v>239836.2471247745</v>
      </c>
      <c r="W330" s="5">
        <f t="shared" si="103"/>
        <v>821568.42404138274</v>
      </c>
      <c r="X330" t="s">
        <v>1124</v>
      </c>
      <c r="Y330" s="5">
        <f t="shared" si="104"/>
        <v>0</v>
      </c>
      <c r="Z330" s="5">
        <f t="shared" si="105"/>
        <v>3829874.4538760092</v>
      </c>
      <c r="AA330" s="5">
        <f t="shared" si="112"/>
        <v>0</v>
      </c>
      <c r="AB330" s="5">
        <f t="shared" si="106"/>
        <v>3829874.4538760092</v>
      </c>
      <c r="AC330" s="5">
        <f t="shared" si="107"/>
        <v>187015.92259548747</v>
      </c>
      <c r="AD330">
        <f t="shared" si="113"/>
        <v>4.8830823267906012E-2</v>
      </c>
      <c r="AE330" s="5">
        <f>VLOOKUP(A330,Summary_SFPR!$A$5:$E$361,5,FALSE)</f>
        <v>3829874.4538760092</v>
      </c>
      <c r="AF330" s="5">
        <f t="shared" si="108"/>
        <v>187015.92259548747</v>
      </c>
      <c r="AG330" t="s">
        <v>809</v>
      </c>
    </row>
    <row r="331" spans="1:33">
      <c r="A331" t="s">
        <v>716</v>
      </c>
      <c r="B331" t="s">
        <v>2016</v>
      </c>
      <c r="C331" t="s">
        <v>93</v>
      </c>
      <c r="D331" s="12" t="s">
        <v>1070</v>
      </c>
      <c r="E331" s="1">
        <f>VLOOKUP(A331,'Base ADM'!$A$2:$E$366,5,FALSE)</f>
        <v>219.886459</v>
      </c>
      <c r="F331" s="1">
        <f>VLOOKUP(A331,'Base ADM'!$A$2:$F$366,6,FALSE)</f>
        <v>0</v>
      </c>
      <c r="G331" s="1">
        <f>VLOOKUP(A331,'Base ADM'!$A$2:$G$366,7,FALSE)</f>
        <v>0</v>
      </c>
      <c r="H331" s="1">
        <f>VLOOKUP(A331,'Base ADM'!$A$2:$H$366,8,FALSE)</f>
        <v>0</v>
      </c>
      <c r="I331" s="1">
        <f>VLOOKUP(A331,'Base ADM'!$A$2:$I$366,9,FALSE)</f>
        <v>55.970298</v>
      </c>
      <c r="J331" s="1">
        <f>VLOOKUP(A331,'Base ADM'!$A$2:$J$366,10,FALSE)</f>
        <v>163.91616099999999</v>
      </c>
      <c r="K331" s="1">
        <f>VLOOKUP(A331,'Base ADM'!$A$2:$K$366,11,FALSE)</f>
        <v>0</v>
      </c>
      <c r="L331" s="95">
        <f t="shared" si="95"/>
        <v>11.18</v>
      </c>
      <c r="M331" s="5">
        <f t="shared" si="109"/>
        <v>96058.455199999997</v>
      </c>
      <c r="N331" s="5">
        <f t="shared" si="110"/>
        <v>1073933.529136</v>
      </c>
      <c r="O331" s="6">
        <f t="shared" si="111"/>
        <v>1.47</v>
      </c>
      <c r="P331" s="5">
        <f t="shared" si="96"/>
        <v>141205.92914399999</v>
      </c>
      <c r="Q331" s="5">
        <f t="shared" si="97"/>
        <v>104.39999999999999</v>
      </c>
      <c r="R331" s="5">
        <f t="shared" si="98"/>
        <v>6603.2999999999993</v>
      </c>
      <c r="S331" s="5">
        <f t="shared" si="99"/>
        <v>22181.29</v>
      </c>
      <c r="T331" s="5">
        <f t="shared" si="100"/>
        <v>1243924.04828</v>
      </c>
      <c r="U331" s="5">
        <f t="shared" si="101"/>
        <v>214647.97792928101</v>
      </c>
      <c r="V331" s="5">
        <f t="shared" si="102"/>
        <v>118612.17808213232</v>
      </c>
      <c r="W331" s="5">
        <f t="shared" si="103"/>
        <v>406310.64481406804</v>
      </c>
      <c r="X331" t="s">
        <v>1124</v>
      </c>
      <c r="Y331" s="5">
        <f t="shared" si="104"/>
        <v>0</v>
      </c>
      <c r="Z331" s="5">
        <f t="shared" si="105"/>
        <v>1983494.8491054813</v>
      </c>
      <c r="AA331" s="5">
        <f t="shared" si="112"/>
        <v>0</v>
      </c>
      <c r="AB331" s="5">
        <f t="shared" si="106"/>
        <v>1983494.8491054813</v>
      </c>
      <c r="AC331" s="5">
        <f t="shared" si="107"/>
        <v>92489.630658496288</v>
      </c>
      <c r="AD331">
        <f t="shared" si="113"/>
        <v>4.6629629867810024E-2</v>
      </c>
      <c r="AE331" s="5">
        <f>VLOOKUP(A331,Summary_SFPR!$A$5:$E$361,5,FALSE)</f>
        <v>1983494.8491054813</v>
      </c>
      <c r="AF331" s="5">
        <f t="shared" si="108"/>
        <v>92489.630658496288</v>
      </c>
      <c r="AG331" t="s">
        <v>809</v>
      </c>
    </row>
    <row r="332" spans="1:33">
      <c r="A332" t="s">
        <v>718</v>
      </c>
      <c r="B332" t="s">
        <v>2017</v>
      </c>
      <c r="C332" t="s">
        <v>93</v>
      </c>
      <c r="D332" s="12" t="s">
        <v>1070</v>
      </c>
      <c r="E332" s="1">
        <f>VLOOKUP(A332,'Base ADM'!$A$2:$E$366,5,FALSE)</f>
        <v>744.19567499999994</v>
      </c>
      <c r="F332" s="1">
        <f>VLOOKUP(A332,'Base ADM'!$A$2:$F$366,6,FALSE)</f>
        <v>19.213591999999998</v>
      </c>
      <c r="G332" s="1">
        <f>VLOOKUP(A332,'Base ADM'!$A$2:$G$366,7,FALSE)</f>
        <v>290.26213899999999</v>
      </c>
      <c r="H332" s="1">
        <f>VLOOKUP(A332,'Base ADM'!$A$2:$H$366,8,FALSE)</f>
        <v>434.719944</v>
      </c>
      <c r="I332" s="1">
        <f>VLOOKUP(A332,'Base ADM'!$A$2:$I$366,9,FALSE)</f>
        <v>0</v>
      </c>
      <c r="J332" s="1">
        <f>VLOOKUP(A332,'Base ADM'!$A$2:$J$366,10,FALSE)</f>
        <v>0</v>
      </c>
      <c r="K332" s="1">
        <f>VLOOKUP(A332,'Base ADM'!$A$2:$K$366,11,FALSE)</f>
        <v>0</v>
      </c>
      <c r="L332" s="95">
        <f t="shared" si="95"/>
        <v>30.97</v>
      </c>
      <c r="M332" s="5">
        <f t="shared" si="109"/>
        <v>96058.455199999997</v>
      </c>
      <c r="N332" s="5">
        <f t="shared" si="110"/>
        <v>2974930.3575439998</v>
      </c>
      <c r="O332" s="6">
        <f t="shared" si="111"/>
        <v>4.96</v>
      </c>
      <c r="P332" s="5">
        <f t="shared" si="96"/>
        <v>476449.93779199995</v>
      </c>
      <c r="Q332" s="5">
        <f t="shared" si="97"/>
        <v>104.39999999999999</v>
      </c>
      <c r="R332" s="5">
        <f t="shared" si="98"/>
        <v>18755.46</v>
      </c>
      <c r="S332" s="5">
        <f t="shared" si="99"/>
        <v>63001.88</v>
      </c>
      <c r="T332" s="5">
        <f t="shared" si="100"/>
        <v>3533137.6353359995</v>
      </c>
      <c r="U332" s="5">
        <f t="shared" si="101"/>
        <v>726466.27513550699</v>
      </c>
      <c r="V332" s="5">
        <f t="shared" si="102"/>
        <v>401437.49793639028</v>
      </c>
      <c r="W332" s="5">
        <f t="shared" si="103"/>
        <v>1375139.8151219971</v>
      </c>
      <c r="X332" t="s">
        <v>1124</v>
      </c>
      <c r="Y332" s="5">
        <f t="shared" si="104"/>
        <v>0</v>
      </c>
      <c r="Z332" s="5">
        <f t="shared" si="105"/>
        <v>6036181.2235298939</v>
      </c>
      <c r="AA332" s="5">
        <f t="shared" si="112"/>
        <v>0</v>
      </c>
      <c r="AB332" s="5">
        <f t="shared" si="106"/>
        <v>6036181.2235298939</v>
      </c>
      <c r="AC332" s="5">
        <f t="shared" si="107"/>
        <v>313026.92958642048</v>
      </c>
      <c r="AD332">
        <f t="shared" si="113"/>
        <v>5.1858437975022507E-2</v>
      </c>
      <c r="AE332" s="5">
        <f>VLOOKUP(A332,Summary_SFPR!$A$5:$E$361,5,FALSE)</f>
        <v>6036181.2235298939</v>
      </c>
      <c r="AF332" s="5">
        <f t="shared" si="108"/>
        <v>313026.92958642048</v>
      </c>
      <c r="AG332" t="s">
        <v>809</v>
      </c>
    </row>
    <row r="333" spans="1:33">
      <c r="A333" t="s">
        <v>720</v>
      </c>
      <c r="B333" t="s">
        <v>721</v>
      </c>
      <c r="C333" t="s">
        <v>68</v>
      </c>
      <c r="D333" s="12" t="s">
        <v>1823</v>
      </c>
      <c r="E333" s="1">
        <f>VLOOKUP(A333,'Base ADM'!$A$2:$E$366,5,FALSE)</f>
        <v>14644.179278</v>
      </c>
      <c r="F333" s="1">
        <f>VLOOKUP(A333,'Base ADM'!$A$2:$F$366,6,FALSE)</f>
        <v>668.20468600000004</v>
      </c>
      <c r="G333" s="1">
        <f>VLOOKUP(A333,'Base ADM'!$A$2:$G$366,7,FALSE)</f>
        <v>1993.134421</v>
      </c>
      <c r="H333" s="1">
        <f>VLOOKUP(A333,'Base ADM'!$A$2:$H$366,8,FALSE)</f>
        <v>5472.8625140000004</v>
      </c>
      <c r="I333" s="1">
        <f>VLOOKUP(A333,'Base ADM'!$A$2:$I$366,9,FALSE)</f>
        <v>6289.3824370000002</v>
      </c>
      <c r="J333" s="1">
        <f>VLOOKUP(A333,'Base ADM'!$A$2:$J$366,10,FALSE)</f>
        <v>220.59522000000001</v>
      </c>
      <c r="K333" s="1">
        <f>VLOOKUP(A333,'Base ADM'!$A$2:$K$366,11,FALSE)</f>
        <v>28.433489000000002</v>
      </c>
      <c r="L333" s="95">
        <f t="shared" si="95"/>
        <v>584.17999999999995</v>
      </c>
      <c r="M333" s="5">
        <f t="shared" si="109"/>
        <v>96058.455199999997</v>
      </c>
      <c r="N333" s="5">
        <f t="shared" si="110"/>
        <v>56115428.358735994</v>
      </c>
      <c r="O333" s="6">
        <f t="shared" si="111"/>
        <v>97.63</v>
      </c>
      <c r="P333" s="5">
        <f t="shared" si="96"/>
        <v>9378186.9811760001</v>
      </c>
      <c r="Q333" s="5">
        <f t="shared" si="97"/>
        <v>104.39999999999999</v>
      </c>
      <c r="R333" s="5">
        <f t="shared" si="98"/>
        <v>355904.81999999995</v>
      </c>
      <c r="S333" s="5">
        <f t="shared" si="99"/>
        <v>1195527.7</v>
      </c>
      <c r="T333" s="5">
        <f t="shared" si="100"/>
        <v>67045047.859912001</v>
      </c>
      <c r="U333" s="5">
        <f t="shared" si="101"/>
        <v>14295302.606408238</v>
      </c>
      <c r="V333" s="5">
        <f t="shared" si="102"/>
        <v>7899431.4078649469</v>
      </c>
      <c r="W333" s="5">
        <f t="shared" si="103"/>
        <v>27059810.559853498</v>
      </c>
      <c r="X333" t="s">
        <v>1124</v>
      </c>
      <c r="Y333" s="5">
        <f t="shared" si="104"/>
        <v>0</v>
      </c>
      <c r="Z333" s="5">
        <f t="shared" si="105"/>
        <v>116299592.43403868</v>
      </c>
      <c r="AA333" s="5">
        <f t="shared" si="112"/>
        <v>45162.01446871856</v>
      </c>
      <c r="AB333" s="5">
        <f t="shared" si="106"/>
        <v>116344754.4485074</v>
      </c>
      <c r="AC333" s="5">
        <f t="shared" si="107"/>
        <v>6159700.5057916036</v>
      </c>
      <c r="AD333">
        <f t="shared" si="113"/>
        <v>5.2943517178660623E-2</v>
      </c>
      <c r="AE333" s="5">
        <f>VLOOKUP(A333,Summary_SFPR!$A$5:$E$361,5,FALSE)</f>
        <v>116344754.4485074</v>
      </c>
      <c r="AF333" s="5">
        <f t="shared" si="108"/>
        <v>6159700.5057916036</v>
      </c>
      <c r="AG333" t="s">
        <v>809</v>
      </c>
    </row>
    <row r="334" spans="1:33">
      <c r="A334" t="s">
        <v>722</v>
      </c>
      <c r="B334" t="s">
        <v>2910</v>
      </c>
      <c r="C334" t="s">
        <v>80</v>
      </c>
      <c r="D334" s="12" t="s">
        <v>1070</v>
      </c>
      <c r="E334" s="1">
        <f>VLOOKUP(A334,'Base ADM'!$A$2:$E$366,5,FALSE)</f>
        <v>156.66679399999998</v>
      </c>
      <c r="F334" s="1">
        <f>VLOOKUP(A334,'Base ADM'!$A$2:$F$366,6,FALSE)</f>
        <v>20.588571999999999</v>
      </c>
      <c r="G334" s="1">
        <f>VLOOKUP(A334,'Base ADM'!$A$2:$G$366,7,FALSE)</f>
        <v>52.855395999999999</v>
      </c>
      <c r="H334" s="1">
        <f>VLOOKUP(A334,'Base ADM'!$A$2:$H$366,8,FALSE)</f>
        <v>83.222825999999998</v>
      </c>
      <c r="I334" s="1">
        <f>VLOOKUP(A334,'Base ADM'!$A$2:$I$366,9,FALSE)</f>
        <v>0</v>
      </c>
      <c r="J334" s="1">
        <f>VLOOKUP(A334,'Base ADM'!$A$2:$J$366,10,FALSE)</f>
        <v>0</v>
      </c>
      <c r="K334" s="1">
        <f>VLOOKUP(A334,'Base ADM'!$A$2:$K$366,11,FALSE)</f>
        <v>0</v>
      </c>
      <c r="L334" s="95">
        <f t="shared" si="95"/>
        <v>6.66</v>
      </c>
      <c r="M334" s="5">
        <f t="shared" si="109"/>
        <v>96058.455199999997</v>
      </c>
      <c r="N334" s="5">
        <f t="shared" si="110"/>
        <v>639749.31163200003</v>
      </c>
      <c r="O334" s="6">
        <f t="shared" si="111"/>
        <v>1.04</v>
      </c>
      <c r="P334" s="5">
        <f t="shared" si="96"/>
        <v>99900.793407999998</v>
      </c>
      <c r="Q334" s="5">
        <f t="shared" si="97"/>
        <v>104.39999999999999</v>
      </c>
      <c r="R334" s="5">
        <f t="shared" si="98"/>
        <v>4019.4</v>
      </c>
      <c r="S334" s="5">
        <f t="shared" si="99"/>
        <v>13501.65</v>
      </c>
      <c r="T334" s="5">
        <f t="shared" si="100"/>
        <v>757171.1550400001</v>
      </c>
      <c r="U334" s="5">
        <f t="shared" si="101"/>
        <v>152934.43122281219</v>
      </c>
      <c r="V334" s="5">
        <f t="shared" si="102"/>
        <v>84509.931871178749</v>
      </c>
      <c r="W334" s="5">
        <f t="shared" si="103"/>
        <v>289492.06959166488</v>
      </c>
      <c r="X334" t="s">
        <v>1124</v>
      </c>
      <c r="Y334" s="5">
        <f t="shared" si="104"/>
        <v>0</v>
      </c>
      <c r="Z334" s="5">
        <f t="shared" si="105"/>
        <v>1284107.5877256559</v>
      </c>
      <c r="AA334" s="5">
        <f t="shared" si="112"/>
        <v>0</v>
      </c>
      <c r="AB334" s="5">
        <f t="shared" si="106"/>
        <v>1284107.5877256559</v>
      </c>
      <c r="AC334" s="5">
        <f t="shared" si="107"/>
        <v>65897.891027071935</v>
      </c>
      <c r="AD334">
        <f t="shared" si="113"/>
        <v>5.1318045043084612E-2</v>
      </c>
      <c r="AE334" s="5">
        <f>VLOOKUP(A334,Summary_SFPR!$A$5:$E$361,5,FALSE)</f>
        <v>1284107.5877256559</v>
      </c>
      <c r="AF334" s="5">
        <f t="shared" si="108"/>
        <v>65897.891027071935</v>
      </c>
      <c r="AG334" t="s">
        <v>809</v>
      </c>
    </row>
    <row r="335" spans="1:33">
      <c r="A335" t="s">
        <v>724</v>
      </c>
      <c r="B335" t="s">
        <v>725</v>
      </c>
      <c r="C335" t="s">
        <v>93</v>
      </c>
      <c r="D335" s="12" t="s">
        <v>1070</v>
      </c>
      <c r="E335" s="1">
        <f>VLOOKUP(A335,'Base ADM'!$A$2:$E$366,5,FALSE)</f>
        <v>302.28695099999999</v>
      </c>
      <c r="F335" s="1">
        <f>VLOOKUP(A335,'Base ADM'!$A$2:$F$366,6,FALSE)</f>
        <v>36.783132999999999</v>
      </c>
      <c r="G335" s="1">
        <f>VLOOKUP(A335,'Base ADM'!$A$2:$G$366,7,FALSE)</f>
        <v>106.07722099999999</v>
      </c>
      <c r="H335" s="1">
        <f>VLOOKUP(A335,'Base ADM'!$A$2:$H$366,8,FALSE)</f>
        <v>159.42659699999999</v>
      </c>
      <c r="I335" s="1">
        <f>VLOOKUP(A335,'Base ADM'!$A$2:$I$366,9,FALSE)</f>
        <v>0</v>
      </c>
      <c r="J335" s="1">
        <f>VLOOKUP(A335,'Base ADM'!$A$2:$J$366,10,FALSE)</f>
        <v>0</v>
      </c>
      <c r="K335" s="1">
        <f>VLOOKUP(A335,'Base ADM'!$A$2:$K$366,11,FALSE)</f>
        <v>0</v>
      </c>
      <c r="L335" s="95">
        <f t="shared" si="95"/>
        <v>12.83</v>
      </c>
      <c r="M335" s="5">
        <f t="shared" si="109"/>
        <v>96058.455199999997</v>
      </c>
      <c r="N335" s="5">
        <f t="shared" si="110"/>
        <v>1232429.980216</v>
      </c>
      <c r="O335" s="6">
        <f t="shared" si="111"/>
        <v>2.02</v>
      </c>
      <c r="P335" s="5">
        <f t="shared" si="96"/>
        <v>194038.07950399999</v>
      </c>
      <c r="Q335" s="5">
        <f t="shared" si="97"/>
        <v>104.39999999999999</v>
      </c>
      <c r="R335" s="5">
        <f t="shared" si="98"/>
        <v>7751.7</v>
      </c>
      <c r="S335" s="5">
        <f t="shared" si="99"/>
        <v>26038.91</v>
      </c>
      <c r="T335" s="5">
        <f t="shared" si="100"/>
        <v>1460258.6697199999</v>
      </c>
      <c r="U335" s="5">
        <f t="shared" si="101"/>
        <v>295085.39580674068</v>
      </c>
      <c r="V335" s="5">
        <f t="shared" si="102"/>
        <v>163061.03534968838</v>
      </c>
      <c r="W335" s="5">
        <f t="shared" si="103"/>
        <v>558571.9399833011</v>
      </c>
      <c r="X335" t="s">
        <v>1124</v>
      </c>
      <c r="Y335" s="5">
        <f t="shared" si="104"/>
        <v>0</v>
      </c>
      <c r="Z335" s="5">
        <f t="shared" si="105"/>
        <v>2476977.04085973</v>
      </c>
      <c r="AA335" s="5">
        <f t="shared" si="112"/>
        <v>0</v>
      </c>
      <c r="AB335" s="5">
        <f t="shared" si="106"/>
        <v>2476977.04085973</v>
      </c>
      <c r="AC335" s="5">
        <f t="shared" si="107"/>
        <v>127149.29595038394</v>
      </c>
      <c r="AD335">
        <f t="shared" si="113"/>
        <v>5.1332448324289633E-2</v>
      </c>
      <c r="AE335" s="5">
        <f>VLOOKUP(A335,Summary_SFPR!$A$5:$E$361,5,FALSE)</f>
        <v>2476977.04085973</v>
      </c>
      <c r="AF335" s="5">
        <f t="shared" si="108"/>
        <v>127149.29595038394</v>
      </c>
      <c r="AG335" t="s">
        <v>809</v>
      </c>
    </row>
    <row r="336" spans="1:33">
      <c r="A336" s="115" t="s">
        <v>726</v>
      </c>
      <c r="B336" t="s">
        <v>727</v>
      </c>
      <c r="C336" t="s">
        <v>93</v>
      </c>
      <c r="D336" s="12" t="s">
        <v>1070</v>
      </c>
      <c r="E336" s="1">
        <f>VLOOKUP(A336,'Base ADM'!$A$2:$E$366,5,FALSE)</f>
        <v>670.69057999999995</v>
      </c>
      <c r="F336" s="1">
        <f>VLOOKUP(A336,'Base ADM'!$A$2:$F$366,6,FALSE)</f>
        <v>68.678787999999997</v>
      </c>
      <c r="G336" s="1">
        <f>VLOOKUP(A336,'Base ADM'!$A$2:$G$366,7,FALSE)</f>
        <v>235.60479000000001</v>
      </c>
      <c r="H336" s="1">
        <f>VLOOKUP(A336,'Base ADM'!$A$2:$H$366,8,FALSE)</f>
        <v>366.40700199999998</v>
      </c>
      <c r="I336" s="1">
        <f>VLOOKUP(A336,'Base ADM'!$A$2:$I$366,9,FALSE)</f>
        <v>0</v>
      </c>
      <c r="J336" s="1">
        <f>VLOOKUP(A336,'Base ADM'!$A$2:$J$366,10,FALSE)</f>
        <v>0</v>
      </c>
      <c r="K336" s="1">
        <f>VLOOKUP(A336,'Base ADM'!$A$2:$K$366,11,FALSE)</f>
        <v>0</v>
      </c>
      <c r="L336" s="95">
        <f t="shared" si="95"/>
        <v>28.33</v>
      </c>
      <c r="M336" s="5">
        <f t="shared" si="109"/>
        <v>96058.455199999997</v>
      </c>
      <c r="N336" s="5">
        <f t="shared" si="110"/>
        <v>2721336.0358159998</v>
      </c>
      <c r="O336" s="6">
        <f t="shared" si="111"/>
        <v>4.47</v>
      </c>
      <c r="P336" s="5">
        <f t="shared" si="96"/>
        <v>429381.29474399996</v>
      </c>
      <c r="Q336" s="5">
        <f t="shared" si="97"/>
        <v>104.39999999999999</v>
      </c>
      <c r="R336" s="5">
        <f t="shared" si="98"/>
        <v>17121.599999999995</v>
      </c>
      <c r="S336" s="5">
        <f t="shared" si="99"/>
        <v>57513.54</v>
      </c>
      <c r="T336" s="5">
        <f t="shared" si="100"/>
        <v>3225352.4705599998</v>
      </c>
      <c r="U336" s="5">
        <f t="shared" si="101"/>
        <v>654712.33411974984</v>
      </c>
      <c r="V336" s="5">
        <f t="shared" si="102"/>
        <v>361787.03715888486</v>
      </c>
      <c r="W336" s="5">
        <f t="shared" si="103"/>
        <v>1239315.6143849734</v>
      </c>
      <c r="X336" t="s">
        <v>1124</v>
      </c>
      <c r="Y336" s="5">
        <f t="shared" si="104"/>
        <v>0</v>
      </c>
      <c r="Z336" s="5">
        <f t="shared" si="105"/>
        <v>5481167.456223608</v>
      </c>
      <c r="AA336" s="5">
        <f t="shared" si="112"/>
        <v>0</v>
      </c>
      <c r="AB336" s="5">
        <f t="shared" si="106"/>
        <v>5481167.456223608</v>
      </c>
      <c r="AC336" s="5">
        <f t="shared" si="107"/>
        <v>282108.88616080105</v>
      </c>
      <c r="AD336">
        <f t="shared" si="113"/>
        <v>5.1468758875534752E-2</v>
      </c>
      <c r="AE336" s="5">
        <f>VLOOKUP(A336,Summary_SFPR!$A$5:$E$361,5,FALSE)</f>
        <v>5481167.456223608</v>
      </c>
      <c r="AF336" s="5">
        <f t="shared" si="108"/>
        <v>282108.88616080105</v>
      </c>
      <c r="AG336" t="s">
        <v>809</v>
      </c>
    </row>
    <row r="337" spans="1:33">
      <c r="A337" t="s">
        <v>728</v>
      </c>
      <c r="B337" t="s">
        <v>2018</v>
      </c>
      <c r="C337" t="s">
        <v>72</v>
      </c>
      <c r="D337" s="12" t="s">
        <v>1070</v>
      </c>
      <c r="E337" s="1">
        <f>VLOOKUP(A337,'Base ADM'!$A$2:$E$366,5,FALSE)</f>
        <v>256.98159299999998</v>
      </c>
      <c r="F337" s="1">
        <f>VLOOKUP(A337,'Base ADM'!$A$2:$F$366,6,FALSE)</f>
        <v>18.226414999999999</v>
      </c>
      <c r="G337" s="1">
        <f>VLOOKUP(A337,'Base ADM'!$A$2:$G$366,7,FALSE)</f>
        <v>102.712728</v>
      </c>
      <c r="H337" s="1">
        <f>VLOOKUP(A337,'Base ADM'!$A$2:$H$366,8,FALSE)</f>
        <v>136.04245</v>
      </c>
      <c r="I337" s="1">
        <f>VLOOKUP(A337,'Base ADM'!$A$2:$I$366,9,FALSE)</f>
        <v>0</v>
      </c>
      <c r="J337" s="1">
        <f>VLOOKUP(A337,'Base ADM'!$A$2:$J$366,10,FALSE)</f>
        <v>0</v>
      </c>
      <c r="K337" s="1">
        <f>VLOOKUP(A337,'Base ADM'!$A$2:$K$366,11,FALSE)</f>
        <v>0</v>
      </c>
      <c r="L337" s="95">
        <f t="shared" si="95"/>
        <v>10.82</v>
      </c>
      <c r="M337" s="5">
        <f t="shared" si="109"/>
        <v>96058.455199999997</v>
      </c>
      <c r="N337" s="5">
        <f t="shared" si="110"/>
        <v>1039352.485264</v>
      </c>
      <c r="O337" s="6">
        <f t="shared" si="111"/>
        <v>1.71</v>
      </c>
      <c r="P337" s="5">
        <f t="shared" si="96"/>
        <v>164259.958392</v>
      </c>
      <c r="Q337" s="5">
        <f t="shared" si="97"/>
        <v>104.39999999999999</v>
      </c>
      <c r="R337" s="5">
        <f t="shared" si="98"/>
        <v>6540.66</v>
      </c>
      <c r="S337" s="5">
        <f t="shared" si="99"/>
        <v>21970.87</v>
      </c>
      <c r="T337" s="5">
        <f t="shared" si="100"/>
        <v>1232123.9736560001</v>
      </c>
      <c r="U337" s="5">
        <f t="shared" si="101"/>
        <v>250859.37330272564</v>
      </c>
      <c r="V337" s="5">
        <f t="shared" si="102"/>
        <v>138622.20807669673</v>
      </c>
      <c r="W337" s="5">
        <f t="shared" si="103"/>
        <v>474855.78344402002</v>
      </c>
      <c r="X337" t="s">
        <v>1124</v>
      </c>
      <c r="Y337" s="5">
        <f t="shared" si="104"/>
        <v>0</v>
      </c>
      <c r="Z337" s="5">
        <f t="shared" si="105"/>
        <v>2096461.3384794425</v>
      </c>
      <c r="AA337" s="5">
        <f t="shared" si="112"/>
        <v>0</v>
      </c>
      <c r="AB337" s="5">
        <f t="shared" si="106"/>
        <v>2096461.3384794425</v>
      </c>
      <c r="AC337" s="5">
        <f t="shared" si="107"/>
        <v>108092.75264468201</v>
      </c>
      <c r="AD337">
        <f t="shared" si="113"/>
        <v>5.1559621282156042E-2</v>
      </c>
      <c r="AE337" s="5">
        <f>VLOOKUP(A337,Summary_SFPR!$A$5:$E$361,5,FALSE)</f>
        <v>2096461.3384794425</v>
      </c>
      <c r="AF337" s="5">
        <f t="shared" si="108"/>
        <v>108092.75264468201</v>
      </c>
      <c r="AG337" t="s">
        <v>809</v>
      </c>
    </row>
    <row r="338" spans="1:33">
      <c r="A338" t="s">
        <v>730</v>
      </c>
      <c r="B338" t="s">
        <v>2019</v>
      </c>
      <c r="C338" t="s">
        <v>193</v>
      </c>
      <c r="D338" s="12" t="s">
        <v>1070</v>
      </c>
      <c r="E338" s="1">
        <f>VLOOKUP(A338,'Base ADM'!$A$2:$E$366,5,FALSE)</f>
        <v>343.82209599999999</v>
      </c>
      <c r="F338" s="1">
        <f>VLOOKUP(A338,'Base ADM'!$A$2:$F$366,6,FALSE)</f>
        <v>43.975423999999997</v>
      </c>
      <c r="G338" s="1">
        <f>VLOOKUP(A338,'Base ADM'!$A$2:$G$366,7,FALSE)</f>
        <v>123.3549</v>
      </c>
      <c r="H338" s="1">
        <f>VLOOKUP(A338,'Base ADM'!$A$2:$H$366,8,FALSE)</f>
        <v>176.491772</v>
      </c>
      <c r="I338" s="1">
        <f>VLOOKUP(A338,'Base ADM'!$A$2:$I$366,9,FALSE)</f>
        <v>0</v>
      </c>
      <c r="J338" s="1">
        <f>VLOOKUP(A338,'Base ADM'!$A$2:$J$366,10,FALSE)</f>
        <v>0</v>
      </c>
      <c r="K338" s="1">
        <f>VLOOKUP(A338,'Base ADM'!$A$2:$K$366,11,FALSE)</f>
        <v>0</v>
      </c>
      <c r="L338" s="95">
        <f t="shared" si="95"/>
        <v>14.62</v>
      </c>
      <c r="M338" s="5">
        <f t="shared" si="109"/>
        <v>96058.455199999997</v>
      </c>
      <c r="N338" s="5">
        <f t="shared" si="110"/>
        <v>1404374.6150239999</v>
      </c>
      <c r="O338" s="6">
        <f t="shared" si="111"/>
        <v>2.29</v>
      </c>
      <c r="P338" s="5">
        <f t="shared" si="96"/>
        <v>219973.86240799999</v>
      </c>
      <c r="Q338" s="5">
        <f t="shared" si="97"/>
        <v>104.39999999999999</v>
      </c>
      <c r="R338" s="5">
        <f t="shared" si="98"/>
        <v>8827.0199999999986</v>
      </c>
      <c r="S338" s="5">
        <f t="shared" si="99"/>
        <v>29651.040000000001</v>
      </c>
      <c r="T338" s="5">
        <f t="shared" si="100"/>
        <v>1662826.537432</v>
      </c>
      <c r="U338" s="5">
        <f t="shared" si="101"/>
        <v>335631.02525475266</v>
      </c>
      <c r="V338" s="5">
        <f t="shared" si="102"/>
        <v>185466.11676221498</v>
      </c>
      <c r="W338" s="5">
        <f t="shared" si="103"/>
        <v>635321.42071142455</v>
      </c>
      <c r="X338" t="s">
        <v>1124</v>
      </c>
      <c r="Y338" s="5">
        <f t="shared" si="104"/>
        <v>0</v>
      </c>
      <c r="Z338" s="5">
        <f t="shared" si="105"/>
        <v>2819245.1001603925</v>
      </c>
      <c r="AA338" s="5">
        <f t="shared" si="112"/>
        <v>0</v>
      </c>
      <c r="AB338" s="5">
        <f t="shared" si="106"/>
        <v>2819245.1001603925</v>
      </c>
      <c r="AC338" s="5">
        <f t="shared" si="107"/>
        <v>144619.99531890251</v>
      </c>
      <c r="AD338">
        <f t="shared" si="113"/>
        <v>5.1297418344603947E-2</v>
      </c>
      <c r="AE338" s="5">
        <f>VLOOKUP(A338,Summary_SFPR!$A$5:$E$361,5,FALSE)</f>
        <v>2819245.1001603925</v>
      </c>
      <c r="AF338" s="5">
        <f t="shared" si="108"/>
        <v>144619.99531890251</v>
      </c>
      <c r="AG338" t="s">
        <v>809</v>
      </c>
    </row>
    <row r="339" spans="1:33">
      <c r="A339" t="s">
        <v>732</v>
      </c>
      <c r="B339" t="s">
        <v>2020</v>
      </c>
      <c r="C339" t="s">
        <v>68</v>
      </c>
      <c r="D339" s="12" t="s">
        <v>1070</v>
      </c>
      <c r="E339" s="1">
        <f>VLOOKUP(A339,'Base ADM'!$A$2:$E$366,5,FALSE)</f>
        <v>55.259616000000001</v>
      </c>
      <c r="F339" s="1">
        <f>VLOOKUP(A339,'Base ADM'!$A$2:$F$366,6,FALSE)</f>
        <v>0</v>
      </c>
      <c r="G339" s="1">
        <f>VLOOKUP(A339,'Base ADM'!$A$2:$G$366,7,FALSE)</f>
        <v>2.3653840000000002</v>
      </c>
      <c r="H339" s="1">
        <f>VLOOKUP(A339,'Base ADM'!$A$2:$H$366,8,FALSE)</f>
        <v>20.509616000000001</v>
      </c>
      <c r="I339" s="1">
        <f>VLOOKUP(A339,'Base ADM'!$A$2:$I$366,9,FALSE)</f>
        <v>32.384616000000001</v>
      </c>
      <c r="J339" s="1">
        <f>VLOOKUP(A339,'Base ADM'!$A$2:$J$366,10,FALSE)</f>
        <v>0</v>
      </c>
      <c r="K339" s="1">
        <f>VLOOKUP(A339,'Base ADM'!$A$2:$K$366,11,FALSE)</f>
        <v>0</v>
      </c>
      <c r="L339" s="95">
        <f t="shared" si="95"/>
        <v>2.12</v>
      </c>
      <c r="M339" s="5">
        <f t="shared" si="109"/>
        <v>96058.455199999997</v>
      </c>
      <c r="N339" s="5">
        <f t="shared" si="110"/>
        <v>203643.925024</v>
      </c>
      <c r="O339" s="6">
        <f t="shared" si="111"/>
        <v>0.37</v>
      </c>
      <c r="P339" s="5">
        <f t="shared" si="96"/>
        <v>35541.628423999995</v>
      </c>
      <c r="Q339" s="5">
        <f t="shared" si="97"/>
        <v>104.39999999999999</v>
      </c>
      <c r="R339" s="5">
        <f t="shared" si="98"/>
        <v>1299.7800000000002</v>
      </c>
      <c r="S339" s="5">
        <f t="shared" si="99"/>
        <v>4366.12</v>
      </c>
      <c r="T339" s="5">
        <f t="shared" si="100"/>
        <v>244851.45344799999</v>
      </c>
      <c r="U339" s="5">
        <f t="shared" si="101"/>
        <v>53943.134513565223</v>
      </c>
      <c r="V339" s="5">
        <f t="shared" si="102"/>
        <v>29808.399496497641</v>
      </c>
      <c r="W339" s="5">
        <f t="shared" si="103"/>
        <v>102109.83573635061</v>
      </c>
      <c r="X339" t="s">
        <v>1124</v>
      </c>
      <c r="Y339" s="5">
        <f t="shared" si="104"/>
        <v>0</v>
      </c>
      <c r="Z339" s="5">
        <f t="shared" si="105"/>
        <v>430712.8231944135</v>
      </c>
      <c r="AA339" s="5">
        <f t="shared" si="112"/>
        <v>0</v>
      </c>
      <c r="AB339" s="5">
        <f t="shared" si="106"/>
        <v>430712.8231944135</v>
      </c>
      <c r="AC339" s="5">
        <f t="shared" si="107"/>
        <v>23243.548044813127</v>
      </c>
      <c r="AD339">
        <f t="shared" si="113"/>
        <v>5.3965303081588409E-2</v>
      </c>
      <c r="AE339" s="5">
        <f>VLOOKUP(A339,Summary_SFPR!$A$5:$E$361,5,FALSE)</f>
        <v>430712.8231944135</v>
      </c>
      <c r="AF339" s="5">
        <f t="shared" si="108"/>
        <v>23243.548044813127</v>
      </c>
      <c r="AG339" t="s">
        <v>809</v>
      </c>
    </row>
    <row r="340" spans="1:33">
      <c r="A340" t="s">
        <v>734</v>
      </c>
      <c r="B340" t="s">
        <v>735</v>
      </c>
      <c r="C340" t="s">
        <v>555</v>
      </c>
      <c r="D340" s="12" t="s">
        <v>1823</v>
      </c>
      <c r="E340" s="1">
        <f>VLOOKUP(A340,'Base ADM'!$A$2:$E$366,5,FALSE)</f>
        <v>1838.0368179999998</v>
      </c>
      <c r="F340" s="1">
        <f>VLOOKUP(A340,'Base ADM'!$A$2:$F$366,6,FALSE)</f>
        <v>21.655832</v>
      </c>
      <c r="G340" s="1">
        <f>VLOOKUP(A340,'Base ADM'!$A$2:$G$366,7,FALSE)</f>
        <v>68.957712999999998</v>
      </c>
      <c r="H340" s="1">
        <f>VLOOKUP(A340,'Base ADM'!$A$2:$H$366,8,FALSE)</f>
        <v>394.307321</v>
      </c>
      <c r="I340" s="1">
        <f>VLOOKUP(A340,'Base ADM'!$A$2:$I$366,9,FALSE)</f>
        <v>1350.6811709999999</v>
      </c>
      <c r="J340" s="1">
        <f>VLOOKUP(A340,'Base ADM'!$A$2:$J$366,10,FALSE)</f>
        <v>2.4347810000000001</v>
      </c>
      <c r="K340" s="1">
        <f>VLOOKUP(A340,'Base ADM'!$A$2:$K$366,11,FALSE)</f>
        <v>12.208767</v>
      </c>
      <c r="L340" s="95">
        <f t="shared" si="95"/>
        <v>70.010000000000005</v>
      </c>
      <c r="M340" s="5">
        <f t="shared" si="109"/>
        <v>96058.455199999997</v>
      </c>
      <c r="N340" s="5">
        <f t="shared" si="110"/>
        <v>6725052.4485520003</v>
      </c>
      <c r="O340" s="6">
        <f t="shared" si="111"/>
        <v>12.25</v>
      </c>
      <c r="P340" s="5">
        <f t="shared" si="96"/>
        <v>1176716.0762</v>
      </c>
      <c r="Q340" s="5">
        <f t="shared" si="97"/>
        <v>104.39999999999999</v>
      </c>
      <c r="R340" s="5">
        <f t="shared" si="98"/>
        <v>42939.72</v>
      </c>
      <c r="S340" s="5">
        <f t="shared" si="99"/>
        <v>144239.76</v>
      </c>
      <c r="T340" s="5">
        <f t="shared" si="100"/>
        <v>8088948.0047519999</v>
      </c>
      <c r="U340" s="5">
        <f t="shared" si="101"/>
        <v>1794248.2139987978</v>
      </c>
      <c r="V340" s="5">
        <f t="shared" si="102"/>
        <v>991482.38308813644</v>
      </c>
      <c r="W340" s="5">
        <f t="shared" si="103"/>
        <v>3396361.5954795005</v>
      </c>
      <c r="X340" t="s">
        <v>1124</v>
      </c>
      <c r="Y340" s="5">
        <f t="shared" si="104"/>
        <v>0</v>
      </c>
      <c r="Z340" s="5">
        <f t="shared" si="105"/>
        <v>14271040.197318435</v>
      </c>
      <c r="AA340" s="5">
        <f t="shared" si="112"/>
        <v>18958.467307121678</v>
      </c>
      <c r="AB340" s="5">
        <f t="shared" si="106"/>
        <v>14289998.664625557</v>
      </c>
      <c r="AC340" s="5">
        <f t="shared" si="107"/>
        <v>773123.30739537603</v>
      </c>
      <c r="AD340">
        <f t="shared" si="113"/>
        <v>5.4102405853208267E-2</v>
      </c>
      <c r="AE340" s="5">
        <f>VLOOKUP(A340,Summary_SFPR!$A$5:$E$361,5,FALSE)</f>
        <v>14289998.664625557</v>
      </c>
      <c r="AF340" s="5">
        <f t="shared" si="108"/>
        <v>773123.30739537603</v>
      </c>
      <c r="AG340" t="s">
        <v>809</v>
      </c>
    </row>
    <row r="341" spans="1:33">
      <c r="A341" t="s">
        <v>736</v>
      </c>
      <c r="B341" t="s">
        <v>737</v>
      </c>
      <c r="C341" t="s">
        <v>80</v>
      </c>
      <c r="D341" s="12" t="s">
        <v>1070</v>
      </c>
      <c r="E341" s="1">
        <f>VLOOKUP(A341,'Base ADM'!$A$2:$E$366,5,FALSE)</f>
        <v>121.84795099999999</v>
      </c>
      <c r="F341" s="1">
        <f>VLOOKUP(A341,'Base ADM'!$A$2:$F$366,6,FALSE)</f>
        <v>12.152046</v>
      </c>
      <c r="G341" s="1">
        <f>VLOOKUP(A341,'Base ADM'!$A$2:$G$366,7,FALSE)</f>
        <v>41.362572999999998</v>
      </c>
      <c r="H341" s="1">
        <f>VLOOKUP(A341,'Base ADM'!$A$2:$H$366,8,FALSE)</f>
        <v>54.460137000000003</v>
      </c>
      <c r="I341" s="1">
        <f>VLOOKUP(A341,'Base ADM'!$A$2:$I$366,9,FALSE)</f>
        <v>0</v>
      </c>
      <c r="J341" s="1">
        <f>VLOOKUP(A341,'Base ADM'!$A$2:$J$366,10,FALSE)</f>
        <v>13.873195000000001</v>
      </c>
      <c r="K341" s="1">
        <f>VLOOKUP(A341,'Base ADM'!$A$2:$K$366,11,FALSE)</f>
        <v>0</v>
      </c>
      <c r="L341" s="95">
        <f t="shared" si="95"/>
        <v>5.36</v>
      </c>
      <c r="M341" s="5">
        <f t="shared" si="109"/>
        <v>96058.455199999997</v>
      </c>
      <c r="N341" s="5">
        <f t="shared" si="110"/>
        <v>514873.31987200002</v>
      </c>
      <c r="O341" s="6">
        <f t="shared" si="111"/>
        <v>0.81</v>
      </c>
      <c r="P341" s="5">
        <f t="shared" si="96"/>
        <v>77807.348712000006</v>
      </c>
      <c r="Q341" s="5">
        <f t="shared" si="97"/>
        <v>104.39999999999999</v>
      </c>
      <c r="R341" s="5">
        <f t="shared" si="98"/>
        <v>3220.74</v>
      </c>
      <c r="S341" s="5">
        <f t="shared" si="99"/>
        <v>10818.86</v>
      </c>
      <c r="T341" s="5">
        <f t="shared" si="100"/>
        <v>606720.26858400006</v>
      </c>
      <c r="U341" s="5">
        <f t="shared" si="101"/>
        <v>118945.09746494265</v>
      </c>
      <c r="V341" s="5">
        <f t="shared" si="102"/>
        <v>65727.78937221838</v>
      </c>
      <c r="W341" s="5">
        <f t="shared" si="103"/>
        <v>225153.10749573246</v>
      </c>
      <c r="X341" t="s">
        <v>1124</v>
      </c>
      <c r="Y341" s="5">
        <f t="shared" si="104"/>
        <v>0</v>
      </c>
      <c r="Z341" s="5">
        <f t="shared" si="105"/>
        <v>1016546.2629168936</v>
      </c>
      <c r="AA341" s="5">
        <f t="shared" si="112"/>
        <v>0</v>
      </c>
      <c r="AB341" s="5">
        <f t="shared" si="106"/>
        <v>1016546.2629168936</v>
      </c>
      <c r="AC341" s="5">
        <f t="shared" si="107"/>
        <v>51252.232792036331</v>
      </c>
      <c r="AD341">
        <f t="shared" si="113"/>
        <v>5.0418003254443511E-2</v>
      </c>
      <c r="AE341" s="5">
        <f>VLOOKUP(A341,Summary_SFPR!$A$5:$E$361,5,FALSE)</f>
        <v>1016546.2629168936</v>
      </c>
      <c r="AF341" s="5">
        <f t="shared" si="108"/>
        <v>51252.232792036331</v>
      </c>
      <c r="AG341" t="s">
        <v>809</v>
      </c>
    </row>
    <row r="342" spans="1:33">
      <c r="A342" t="s">
        <v>738</v>
      </c>
      <c r="B342" t="s">
        <v>739</v>
      </c>
      <c r="C342" t="s">
        <v>98</v>
      </c>
      <c r="D342" s="12" t="s">
        <v>1823</v>
      </c>
      <c r="E342" s="1">
        <f>VLOOKUP(A342,'Base ADM'!$A$2:$E$366,5,FALSE)</f>
        <v>5322.8646350000008</v>
      </c>
      <c r="F342" s="1">
        <f>VLOOKUP(A342,'Base ADM'!$A$2:$F$366,6,FALSE)</f>
        <v>185.51682600000001</v>
      </c>
      <c r="G342" s="1">
        <f>VLOOKUP(A342,'Base ADM'!$A$2:$G$366,7,FALSE)</f>
        <v>708.08993199999998</v>
      </c>
      <c r="H342" s="1">
        <f>VLOOKUP(A342,'Base ADM'!$A$2:$H$366,8,FALSE)</f>
        <v>1816.9329949999999</v>
      </c>
      <c r="I342" s="1">
        <f>VLOOKUP(A342,'Base ADM'!$A$2:$I$366,9,FALSE)</f>
        <v>1625.724412</v>
      </c>
      <c r="J342" s="1">
        <f>VLOOKUP(A342,'Base ADM'!$A$2:$J$366,10,FALSE)</f>
        <v>986.60046999999997</v>
      </c>
      <c r="K342" s="1">
        <f>VLOOKUP(A342,'Base ADM'!$A$2:$K$366,11,FALSE)</f>
        <v>6.6674870000000004</v>
      </c>
      <c r="L342" s="95">
        <f t="shared" si="95"/>
        <v>227.76</v>
      </c>
      <c r="M342" s="5">
        <f t="shared" si="109"/>
        <v>96058.455199999997</v>
      </c>
      <c r="N342" s="5">
        <f t="shared" si="110"/>
        <v>21878273.756352</v>
      </c>
      <c r="O342" s="6">
        <f t="shared" si="111"/>
        <v>35.49</v>
      </c>
      <c r="P342" s="5">
        <f t="shared" si="96"/>
        <v>3409114.5750480001</v>
      </c>
      <c r="Q342" s="5">
        <f t="shared" si="97"/>
        <v>104.39999999999999</v>
      </c>
      <c r="R342" s="5">
        <f t="shared" si="98"/>
        <v>137416.5</v>
      </c>
      <c r="S342" s="5">
        <f t="shared" si="99"/>
        <v>461598.78</v>
      </c>
      <c r="T342" s="5">
        <f t="shared" si="100"/>
        <v>25886403.611400001</v>
      </c>
      <c r="U342" s="5">
        <f t="shared" si="101"/>
        <v>5196054.9816941237</v>
      </c>
      <c r="V342" s="5">
        <f t="shared" si="102"/>
        <v>2871284.4386370531</v>
      </c>
      <c r="W342" s="5">
        <f t="shared" si="103"/>
        <v>9835696.895300176</v>
      </c>
      <c r="X342" t="s">
        <v>1124</v>
      </c>
      <c r="Y342" s="5">
        <f t="shared" si="104"/>
        <v>0</v>
      </c>
      <c r="Z342" s="5">
        <f t="shared" si="105"/>
        <v>43789439.927031353</v>
      </c>
      <c r="AA342" s="5">
        <f t="shared" si="112"/>
        <v>10970.240330027198</v>
      </c>
      <c r="AB342" s="5">
        <f t="shared" si="106"/>
        <v>43800410.167361379</v>
      </c>
      <c r="AC342" s="5">
        <f t="shared" si="107"/>
        <v>2238927.2462490369</v>
      </c>
      <c r="AD342">
        <f t="shared" si="113"/>
        <v>5.1116581732775911E-2</v>
      </c>
      <c r="AE342" s="5">
        <f>VLOOKUP(A342,Summary_SFPR!$A$5:$E$361,5,FALSE)</f>
        <v>43800410.167361379</v>
      </c>
      <c r="AF342" s="5">
        <f t="shared" si="108"/>
        <v>2238927.2462490369</v>
      </c>
      <c r="AG342" t="s">
        <v>809</v>
      </c>
    </row>
    <row r="343" spans="1:33">
      <c r="A343" t="s">
        <v>740</v>
      </c>
      <c r="B343" t="s">
        <v>2022</v>
      </c>
      <c r="C343" t="s">
        <v>80</v>
      </c>
      <c r="D343" s="12" t="s">
        <v>1070</v>
      </c>
      <c r="E343" s="1">
        <f>VLOOKUP(A343,'Base ADM'!$A$2:$E$366,5,FALSE)</f>
        <v>108.991029</v>
      </c>
      <c r="F343" s="1">
        <f>VLOOKUP(A343,'Base ADM'!$A$2:$F$366,6,FALSE)</f>
        <v>19.336904000000001</v>
      </c>
      <c r="G343" s="1">
        <f>VLOOKUP(A343,'Base ADM'!$A$2:$G$366,7,FALSE)</f>
        <v>61.828823999999997</v>
      </c>
      <c r="H343" s="1">
        <f>VLOOKUP(A343,'Base ADM'!$A$2:$H$366,8,FALSE)</f>
        <v>27.825301</v>
      </c>
      <c r="I343" s="1">
        <f>VLOOKUP(A343,'Base ADM'!$A$2:$I$366,9,FALSE)</f>
        <v>0</v>
      </c>
      <c r="J343" s="1">
        <f>VLOOKUP(A343,'Base ADM'!$A$2:$J$366,10,FALSE)</f>
        <v>0</v>
      </c>
      <c r="K343" s="1">
        <f>VLOOKUP(A343,'Base ADM'!$A$2:$K$366,11,FALSE)</f>
        <v>0</v>
      </c>
      <c r="L343" s="95">
        <f t="shared" si="95"/>
        <v>4.7699999999999996</v>
      </c>
      <c r="M343" s="5">
        <f t="shared" si="109"/>
        <v>96058.455199999997</v>
      </c>
      <c r="N343" s="5">
        <f t="shared" si="110"/>
        <v>458198.83130399993</v>
      </c>
      <c r="O343" s="6">
        <f t="shared" si="111"/>
        <v>0.73</v>
      </c>
      <c r="P343" s="5">
        <f t="shared" si="96"/>
        <v>70122.67229599999</v>
      </c>
      <c r="Q343" s="5">
        <f t="shared" si="97"/>
        <v>104.39999999999999</v>
      </c>
      <c r="R343" s="5">
        <f t="shared" si="98"/>
        <v>2870.9999999999995</v>
      </c>
      <c r="S343" s="5">
        <f t="shared" si="99"/>
        <v>9644.0400000000009</v>
      </c>
      <c r="T343" s="5">
        <f t="shared" si="100"/>
        <v>540836.54359999998</v>
      </c>
      <c r="U343" s="5">
        <f t="shared" si="101"/>
        <v>106394.47328260276</v>
      </c>
      <c r="V343" s="5">
        <f t="shared" si="102"/>
        <v>58792.448611411986</v>
      </c>
      <c r="W343" s="5">
        <f t="shared" si="103"/>
        <v>201395.82707063734</v>
      </c>
      <c r="X343" t="s">
        <v>1124</v>
      </c>
      <c r="Y343" s="5">
        <f t="shared" si="104"/>
        <v>0</v>
      </c>
      <c r="Z343" s="5">
        <f t="shared" si="105"/>
        <v>907419.29256465205</v>
      </c>
      <c r="AA343" s="5">
        <f t="shared" si="112"/>
        <v>0</v>
      </c>
      <c r="AB343" s="5">
        <f t="shared" si="106"/>
        <v>907419.29256465205</v>
      </c>
      <c r="AC343" s="5">
        <f t="shared" si="107"/>
        <v>45844.296475297997</v>
      </c>
      <c r="AD343">
        <f t="shared" si="113"/>
        <v>5.0521624182937097E-2</v>
      </c>
      <c r="AE343" s="5">
        <f>VLOOKUP(A343,Summary_SFPR!$A$5:$E$361,5,FALSE)</f>
        <v>907419.29256465205</v>
      </c>
      <c r="AF343" s="5">
        <f t="shared" si="108"/>
        <v>45844.296475297997</v>
      </c>
      <c r="AG343" t="s">
        <v>809</v>
      </c>
    </row>
    <row r="344" spans="1:33">
      <c r="A344" t="s">
        <v>742</v>
      </c>
      <c r="B344" t="s">
        <v>2023</v>
      </c>
      <c r="C344" t="s">
        <v>80</v>
      </c>
      <c r="D344" s="12" t="s">
        <v>1070</v>
      </c>
      <c r="E344" s="1">
        <f>VLOOKUP(A344,'Base ADM'!$A$2:$E$366,5,FALSE)</f>
        <v>126.75004</v>
      </c>
      <c r="F344" s="1">
        <f>VLOOKUP(A344,'Base ADM'!$A$2:$F$366,6,FALSE)</f>
        <v>13.698795</v>
      </c>
      <c r="G344" s="1">
        <f>VLOOKUP(A344,'Base ADM'!$A$2:$G$366,7,FALSE)</f>
        <v>53.014879999999998</v>
      </c>
      <c r="H344" s="1">
        <f>VLOOKUP(A344,'Base ADM'!$A$2:$H$366,8,FALSE)</f>
        <v>60.036365000000004</v>
      </c>
      <c r="I344" s="1">
        <f>VLOOKUP(A344,'Base ADM'!$A$2:$I$366,9,FALSE)</f>
        <v>0</v>
      </c>
      <c r="J344" s="1">
        <f>VLOOKUP(A344,'Base ADM'!$A$2:$J$366,10,FALSE)</f>
        <v>0</v>
      </c>
      <c r="K344" s="1">
        <f>VLOOKUP(A344,'Base ADM'!$A$2:$K$366,11,FALSE)</f>
        <v>0</v>
      </c>
      <c r="L344" s="95">
        <f t="shared" si="95"/>
        <v>5.39</v>
      </c>
      <c r="M344" s="5">
        <f t="shared" si="109"/>
        <v>96058.455199999997</v>
      </c>
      <c r="N344" s="5">
        <f t="shared" si="110"/>
        <v>517755.07352799998</v>
      </c>
      <c r="O344" s="6">
        <f t="shared" si="111"/>
        <v>0.85</v>
      </c>
      <c r="P344" s="5">
        <f t="shared" si="96"/>
        <v>81649.686919999993</v>
      </c>
      <c r="Q344" s="5">
        <f t="shared" si="97"/>
        <v>104.39999999999999</v>
      </c>
      <c r="R344" s="5">
        <f t="shared" si="98"/>
        <v>3257.2799999999997</v>
      </c>
      <c r="S344" s="5">
        <f t="shared" si="99"/>
        <v>10941.6</v>
      </c>
      <c r="T344" s="5">
        <f t="shared" si="100"/>
        <v>613603.64044799993</v>
      </c>
      <c r="U344" s="5">
        <f t="shared" si="101"/>
        <v>123730.40119062304</v>
      </c>
      <c r="V344" s="5">
        <f t="shared" si="102"/>
        <v>68372.097057588238</v>
      </c>
      <c r="W344" s="5">
        <f t="shared" si="103"/>
        <v>234211.28666503707</v>
      </c>
      <c r="X344" t="s">
        <v>1124</v>
      </c>
      <c r="Y344" s="5">
        <f t="shared" si="104"/>
        <v>0</v>
      </c>
      <c r="Z344" s="5">
        <f t="shared" si="105"/>
        <v>1039917.4253612483</v>
      </c>
      <c r="AA344" s="5">
        <f t="shared" si="112"/>
        <v>0</v>
      </c>
      <c r="AB344" s="5">
        <f t="shared" si="106"/>
        <v>1039917.4253612483</v>
      </c>
      <c r="AC344" s="5">
        <f t="shared" si="107"/>
        <v>53314.17149952663</v>
      </c>
      <c r="AD344">
        <f t="shared" si="113"/>
        <v>5.1267697029892791E-2</v>
      </c>
      <c r="AE344" s="5">
        <f>VLOOKUP(A344,Summary_SFPR!$A$5:$E$361,5,FALSE)</f>
        <v>1039917.4253612483</v>
      </c>
      <c r="AF344" s="5">
        <f t="shared" si="108"/>
        <v>53314.17149952663</v>
      </c>
      <c r="AG344" t="s">
        <v>809</v>
      </c>
    </row>
    <row r="345" spans="1:33">
      <c r="A345" t="s">
        <v>744</v>
      </c>
      <c r="B345" t="s">
        <v>2024</v>
      </c>
      <c r="C345" t="s">
        <v>72</v>
      </c>
      <c r="D345" s="12" t="s">
        <v>1070</v>
      </c>
      <c r="E345" s="1">
        <f>VLOOKUP(A345,'Base ADM'!$A$2:$E$366,5,FALSE)</f>
        <v>522.88474299999996</v>
      </c>
      <c r="F345" s="1">
        <f>VLOOKUP(A345,'Base ADM'!$A$2:$F$366,6,FALSE)</f>
        <v>52.887</v>
      </c>
      <c r="G345" s="1">
        <f>VLOOKUP(A345,'Base ADM'!$A$2:$G$366,7,FALSE)</f>
        <v>202.717502</v>
      </c>
      <c r="H345" s="1">
        <f>VLOOKUP(A345,'Base ADM'!$A$2:$H$366,8,FALSE)</f>
        <v>267.28024099999999</v>
      </c>
      <c r="I345" s="1">
        <f>VLOOKUP(A345,'Base ADM'!$A$2:$I$366,9,FALSE)</f>
        <v>0</v>
      </c>
      <c r="J345" s="1">
        <f>VLOOKUP(A345,'Base ADM'!$A$2:$J$366,10,FALSE)</f>
        <v>0</v>
      </c>
      <c r="K345" s="1">
        <f>VLOOKUP(A345,'Base ADM'!$A$2:$K$366,11,FALSE)</f>
        <v>0</v>
      </c>
      <c r="L345" s="95">
        <f t="shared" si="95"/>
        <v>22.15</v>
      </c>
      <c r="M345" s="5">
        <f t="shared" si="109"/>
        <v>96058.455199999997</v>
      </c>
      <c r="N345" s="5">
        <f t="shared" si="110"/>
        <v>2127694.7826799997</v>
      </c>
      <c r="O345" s="6">
        <f t="shared" si="111"/>
        <v>3.49</v>
      </c>
      <c r="P345" s="5">
        <f t="shared" si="96"/>
        <v>335244.00864800002</v>
      </c>
      <c r="Q345" s="5">
        <f t="shared" si="97"/>
        <v>104.39999999999999</v>
      </c>
      <c r="R345" s="5">
        <f t="shared" si="98"/>
        <v>13384.079999999998</v>
      </c>
      <c r="S345" s="5">
        <f t="shared" si="99"/>
        <v>44958.76</v>
      </c>
      <c r="T345" s="5">
        <f t="shared" si="100"/>
        <v>2521281.6313279998</v>
      </c>
      <c r="U345" s="5">
        <f t="shared" si="101"/>
        <v>510427.76024248847</v>
      </c>
      <c r="V345" s="5">
        <f t="shared" si="102"/>
        <v>282056.92399251374</v>
      </c>
      <c r="W345" s="5">
        <f t="shared" si="103"/>
        <v>966197.00029717723</v>
      </c>
      <c r="X345" t="s">
        <v>1124</v>
      </c>
      <c r="Y345" s="5">
        <f t="shared" si="104"/>
        <v>0</v>
      </c>
      <c r="Z345" s="5">
        <f t="shared" si="105"/>
        <v>4279963.3158601793</v>
      </c>
      <c r="AA345" s="5">
        <f t="shared" si="112"/>
        <v>0</v>
      </c>
      <c r="AB345" s="5">
        <f t="shared" si="106"/>
        <v>4279963.3158601793</v>
      </c>
      <c r="AC345" s="5">
        <f t="shared" si="107"/>
        <v>219938.13069240769</v>
      </c>
      <c r="AD345">
        <f t="shared" si="113"/>
        <v>5.1387854161596927E-2</v>
      </c>
      <c r="AE345" s="5">
        <f>VLOOKUP(A345,Summary_SFPR!$A$5:$E$361,5,FALSE)</f>
        <v>4279963.3158601793</v>
      </c>
      <c r="AF345" s="5">
        <f t="shared" si="108"/>
        <v>219938.13069240769</v>
      </c>
      <c r="AG345" t="s">
        <v>809</v>
      </c>
    </row>
    <row r="346" spans="1:33">
      <c r="A346" t="s">
        <v>746</v>
      </c>
      <c r="B346" t="s">
        <v>747</v>
      </c>
      <c r="C346" t="s">
        <v>75</v>
      </c>
      <c r="D346" s="12" t="s">
        <v>1070</v>
      </c>
      <c r="E346" s="1">
        <f>VLOOKUP(A346,'Base ADM'!$A$2:$E$366,5,FALSE)</f>
        <v>567.429573</v>
      </c>
      <c r="F346" s="1">
        <f>VLOOKUP(A346,'Base ADM'!$A$2:$F$366,6,FALSE)</f>
        <v>91.497144000000006</v>
      </c>
      <c r="G346" s="1">
        <f>VLOOKUP(A346,'Base ADM'!$A$2:$G$366,7,FALSE)</f>
        <v>239.859836</v>
      </c>
      <c r="H346" s="1">
        <f>VLOOKUP(A346,'Base ADM'!$A$2:$H$366,8,FALSE)</f>
        <v>236.07259300000001</v>
      </c>
      <c r="I346" s="1">
        <f>VLOOKUP(A346,'Base ADM'!$A$2:$I$366,9,FALSE)</f>
        <v>0</v>
      </c>
      <c r="J346" s="1">
        <f>VLOOKUP(A346,'Base ADM'!$A$2:$J$366,10,FALSE)</f>
        <v>0</v>
      </c>
      <c r="K346" s="1">
        <f>VLOOKUP(A346,'Base ADM'!$A$2:$K$366,11,FALSE)</f>
        <v>0</v>
      </c>
      <c r="L346" s="95">
        <f t="shared" si="95"/>
        <v>24.45</v>
      </c>
      <c r="M346" s="5">
        <f t="shared" si="109"/>
        <v>96058.455199999997</v>
      </c>
      <c r="N346" s="5">
        <f t="shared" si="110"/>
        <v>2348629.22964</v>
      </c>
      <c r="O346" s="6">
        <f t="shared" si="111"/>
        <v>3.78</v>
      </c>
      <c r="P346" s="5">
        <f t="shared" si="96"/>
        <v>363100.96065599995</v>
      </c>
      <c r="Q346" s="5">
        <f t="shared" si="97"/>
        <v>104.39999999999999</v>
      </c>
      <c r="R346" s="5">
        <f t="shared" si="98"/>
        <v>14736.06</v>
      </c>
      <c r="S346" s="5">
        <f t="shared" si="99"/>
        <v>49500.22</v>
      </c>
      <c r="T346" s="5">
        <f t="shared" si="100"/>
        <v>2775966.4702960001</v>
      </c>
      <c r="U346" s="5">
        <f t="shared" si="101"/>
        <v>553911.3732407022</v>
      </c>
      <c r="V346" s="5">
        <f t="shared" si="102"/>
        <v>306085.50370873132</v>
      </c>
      <c r="W346" s="5">
        <f t="shared" si="103"/>
        <v>1048507.8378209788</v>
      </c>
      <c r="X346" t="s">
        <v>1124</v>
      </c>
      <c r="Y346" s="5">
        <f t="shared" si="104"/>
        <v>0</v>
      </c>
      <c r="Z346" s="5">
        <f t="shared" si="105"/>
        <v>4684471.1850664131</v>
      </c>
      <c r="AA346" s="5">
        <f t="shared" si="112"/>
        <v>0</v>
      </c>
      <c r="AB346" s="5">
        <f t="shared" si="106"/>
        <v>4684471.1850664131</v>
      </c>
      <c r="AC346" s="5">
        <f t="shared" si="107"/>
        <v>238674.7772925765</v>
      </c>
      <c r="AD346">
        <f t="shared" si="113"/>
        <v>5.0950207155387325E-2</v>
      </c>
      <c r="AE346" s="5">
        <f>VLOOKUP(A346,Summary_SFPR!$A$5:$E$361,5,FALSE)</f>
        <v>4684471.1850664131</v>
      </c>
      <c r="AF346" s="5">
        <f t="shared" si="108"/>
        <v>238674.7772925765</v>
      </c>
      <c r="AG346" t="s">
        <v>809</v>
      </c>
    </row>
    <row r="347" spans="1:33">
      <c r="A347" t="s">
        <v>748</v>
      </c>
      <c r="B347" t="s">
        <v>2025</v>
      </c>
      <c r="C347" t="s">
        <v>93</v>
      </c>
      <c r="D347" s="12" t="s">
        <v>1070</v>
      </c>
      <c r="E347" s="1">
        <f>VLOOKUP(A347,'Base ADM'!$A$2:$E$366,5,FALSE)</f>
        <v>467.40813700000001</v>
      </c>
      <c r="F347" s="1">
        <f>VLOOKUP(A347,'Base ADM'!$A$2:$F$366,6,FALSE)</f>
        <v>0</v>
      </c>
      <c r="G347" s="1">
        <f>VLOOKUP(A347,'Base ADM'!$A$2:$G$366,7,FALSE)</f>
        <v>0</v>
      </c>
      <c r="H347" s="1">
        <f>VLOOKUP(A347,'Base ADM'!$A$2:$H$366,8,FALSE)</f>
        <v>96.697871000000006</v>
      </c>
      <c r="I347" s="1">
        <f>VLOOKUP(A347,'Base ADM'!$A$2:$I$366,9,FALSE)</f>
        <v>370.71026599999999</v>
      </c>
      <c r="J347" s="1">
        <f>VLOOKUP(A347,'Base ADM'!$A$2:$J$366,10,FALSE)</f>
        <v>0</v>
      </c>
      <c r="K347" s="1">
        <f>VLOOKUP(A347,'Base ADM'!$A$2:$K$366,11,FALSE)</f>
        <v>0</v>
      </c>
      <c r="L347" s="95">
        <f t="shared" si="95"/>
        <v>17.600000000000001</v>
      </c>
      <c r="M347" s="5">
        <f t="shared" si="109"/>
        <v>96058.455199999997</v>
      </c>
      <c r="N347" s="5">
        <f t="shared" si="110"/>
        <v>1690628.81152</v>
      </c>
      <c r="O347" s="6">
        <f t="shared" si="111"/>
        <v>3.12</v>
      </c>
      <c r="P347" s="5">
        <f t="shared" si="96"/>
        <v>299702.38022400002</v>
      </c>
      <c r="Q347" s="5">
        <f t="shared" si="97"/>
        <v>104.39999999999999</v>
      </c>
      <c r="R347" s="5">
        <f t="shared" si="98"/>
        <v>10815.84</v>
      </c>
      <c r="S347" s="5">
        <f t="shared" si="99"/>
        <v>36331.730000000003</v>
      </c>
      <c r="T347" s="5">
        <f t="shared" si="100"/>
        <v>2037478.761744</v>
      </c>
      <c r="U347" s="5">
        <f t="shared" si="101"/>
        <v>456272.80520599207</v>
      </c>
      <c r="V347" s="5">
        <f t="shared" si="102"/>
        <v>252131.4747393413</v>
      </c>
      <c r="W347" s="5">
        <f t="shared" si="103"/>
        <v>863686.20605151623</v>
      </c>
      <c r="X347" t="s">
        <v>1124</v>
      </c>
      <c r="Y347" s="5">
        <f t="shared" si="104"/>
        <v>0</v>
      </c>
      <c r="Z347" s="5">
        <f t="shared" si="105"/>
        <v>3609569.2477408499</v>
      </c>
      <c r="AA347" s="5">
        <f t="shared" si="112"/>
        <v>0</v>
      </c>
      <c r="AB347" s="5">
        <f t="shared" si="106"/>
        <v>3609569.2477408499</v>
      </c>
      <c r="AC347" s="5">
        <f t="shared" si="107"/>
        <v>196603.31133853874</v>
      </c>
      <c r="AD347">
        <f t="shared" si="113"/>
        <v>5.4467250202108866E-2</v>
      </c>
      <c r="AE347" s="5">
        <f>VLOOKUP(A347,Summary_SFPR!$A$5:$E$361,5,FALSE)</f>
        <v>3609569.2477408499</v>
      </c>
      <c r="AF347" s="5">
        <f t="shared" si="108"/>
        <v>196603.31133853874</v>
      </c>
      <c r="AG347" t="s">
        <v>809</v>
      </c>
    </row>
    <row r="348" spans="1:33">
      <c r="A348" t="s">
        <v>750</v>
      </c>
      <c r="B348" t="s">
        <v>2026</v>
      </c>
      <c r="C348" t="s">
        <v>752</v>
      </c>
      <c r="D348" s="12" t="s">
        <v>1070</v>
      </c>
      <c r="E348" s="1">
        <f>VLOOKUP(A348,'Base ADM'!$A$2:$E$366,5,FALSE)</f>
        <v>359.66145500000005</v>
      </c>
      <c r="F348" s="1">
        <f>VLOOKUP(A348,'Base ADM'!$A$2:$F$366,6,FALSE)</f>
        <v>24.503031</v>
      </c>
      <c r="G348" s="1">
        <f>VLOOKUP(A348,'Base ADM'!$A$2:$G$366,7,FALSE)</f>
        <v>70.199999000000005</v>
      </c>
      <c r="H348" s="1">
        <f>VLOOKUP(A348,'Base ADM'!$A$2:$H$366,8,FALSE)</f>
        <v>145.21960300000001</v>
      </c>
      <c r="I348" s="1">
        <f>VLOOKUP(A348,'Base ADM'!$A$2:$I$366,9,FALSE)</f>
        <v>119.738822</v>
      </c>
      <c r="J348" s="1">
        <f>VLOOKUP(A348,'Base ADM'!$A$2:$J$366,10,FALSE)</f>
        <v>0</v>
      </c>
      <c r="K348" s="1">
        <f>VLOOKUP(A348,'Base ADM'!$A$2:$K$366,11,FALSE)</f>
        <v>20.089887999999998</v>
      </c>
      <c r="L348" s="95">
        <f t="shared" si="95"/>
        <v>14.52</v>
      </c>
      <c r="M348" s="5">
        <f t="shared" si="109"/>
        <v>96058.455199999997</v>
      </c>
      <c r="N348" s="5">
        <f t="shared" si="110"/>
        <v>1394768.769504</v>
      </c>
      <c r="O348" s="6">
        <f t="shared" si="111"/>
        <v>2.4</v>
      </c>
      <c r="P348" s="5">
        <f t="shared" si="96"/>
        <v>230540.29247999997</v>
      </c>
      <c r="Q348" s="5">
        <f t="shared" si="97"/>
        <v>104.39999999999999</v>
      </c>
      <c r="R348" s="5">
        <f t="shared" si="98"/>
        <v>8832.239999999998</v>
      </c>
      <c r="S348" s="5">
        <f t="shared" si="99"/>
        <v>29668.57</v>
      </c>
      <c r="T348" s="5">
        <f t="shared" si="100"/>
        <v>1663809.8719840001</v>
      </c>
      <c r="U348" s="5">
        <f t="shared" si="101"/>
        <v>351093.03413200675</v>
      </c>
      <c r="V348" s="5">
        <f t="shared" si="102"/>
        <v>194010.25758361421</v>
      </c>
      <c r="W348" s="5">
        <f t="shared" si="103"/>
        <v>664589.70852687175</v>
      </c>
      <c r="X348" t="s">
        <v>808</v>
      </c>
      <c r="Y348" s="5">
        <f t="shared" si="104"/>
        <v>69131.992682565877</v>
      </c>
      <c r="Z348" s="5">
        <f t="shared" si="105"/>
        <v>2942634.8649090589</v>
      </c>
      <c r="AA348" s="5">
        <f t="shared" si="112"/>
        <v>32873.806208073154</v>
      </c>
      <c r="AB348" s="5">
        <f t="shared" si="106"/>
        <v>2975508.6711171321</v>
      </c>
      <c r="AC348" s="5">
        <f t="shared" si="107"/>
        <v>151282.41769106567</v>
      </c>
      <c r="AD348">
        <f t="shared" si="113"/>
        <v>5.0842539683901455E-2</v>
      </c>
      <c r="AE348" s="5">
        <f>VLOOKUP(A348,Summary_SFPR!$A$5:$E$361,5,FALSE)</f>
        <v>2975508.6711171321</v>
      </c>
      <c r="AF348" s="5">
        <f t="shared" si="108"/>
        <v>151282.41769106567</v>
      </c>
      <c r="AG348" t="s">
        <v>809</v>
      </c>
    </row>
    <row r="349" spans="1:33">
      <c r="A349" t="s">
        <v>753</v>
      </c>
      <c r="B349" t="s">
        <v>2027</v>
      </c>
      <c r="C349" t="s">
        <v>98</v>
      </c>
      <c r="D349" s="12" t="s">
        <v>1070</v>
      </c>
      <c r="E349" s="1">
        <f>VLOOKUP(A349,'Base ADM'!$A$2:$E$366,5,FALSE)</f>
        <v>62.435774000000002</v>
      </c>
      <c r="F349" s="1">
        <f>VLOOKUP(A349,'Base ADM'!$A$2:$F$366,6,FALSE)</f>
        <v>0</v>
      </c>
      <c r="G349" s="1">
        <f>VLOOKUP(A349,'Base ADM'!$A$2:$G$366,7,FALSE)</f>
        <v>0</v>
      </c>
      <c r="H349" s="1">
        <f>VLOOKUP(A349,'Base ADM'!$A$2:$H$366,8,FALSE)</f>
        <v>0</v>
      </c>
      <c r="I349" s="1">
        <f>VLOOKUP(A349,'Base ADM'!$A$2:$I$366,9,FALSE)</f>
        <v>62.435774000000002</v>
      </c>
      <c r="J349" s="1">
        <f>VLOOKUP(A349,'Base ADM'!$A$2:$J$366,10,FALSE)</f>
        <v>0</v>
      </c>
      <c r="K349" s="1">
        <f>VLOOKUP(A349,'Base ADM'!$A$2:$K$366,11,FALSE)</f>
        <v>0</v>
      </c>
      <c r="L349" s="95">
        <f t="shared" si="95"/>
        <v>2.31</v>
      </c>
      <c r="M349" s="5">
        <f t="shared" si="109"/>
        <v>96058.455199999997</v>
      </c>
      <c r="N349" s="5">
        <f t="shared" si="110"/>
        <v>221895.03151199999</v>
      </c>
      <c r="O349" s="6">
        <f t="shared" si="111"/>
        <v>0.42</v>
      </c>
      <c r="P349" s="5">
        <f t="shared" si="96"/>
        <v>40344.551183999996</v>
      </c>
      <c r="Q349" s="5">
        <f t="shared" si="97"/>
        <v>104.39999999999999</v>
      </c>
      <c r="R349" s="5">
        <f t="shared" si="98"/>
        <v>1425.06</v>
      </c>
      <c r="S349" s="5">
        <f t="shared" si="99"/>
        <v>4786.95</v>
      </c>
      <c r="T349" s="5">
        <f t="shared" si="100"/>
        <v>268451.59269600001</v>
      </c>
      <c r="U349" s="5">
        <f t="shared" si="101"/>
        <v>60948.330790799533</v>
      </c>
      <c r="V349" s="5">
        <f t="shared" si="102"/>
        <v>33679.396075880089</v>
      </c>
      <c r="W349" s="5">
        <f t="shared" si="103"/>
        <v>115370.08558314829</v>
      </c>
      <c r="X349" t="s">
        <v>1124</v>
      </c>
      <c r="Y349" s="5">
        <f t="shared" si="104"/>
        <v>0</v>
      </c>
      <c r="Z349" s="5">
        <f t="shared" si="105"/>
        <v>478449.40514582791</v>
      </c>
      <c r="AA349" s="5">
        <f t="shared" si="112"/>
        <v>0</v>
      </c>
      <c r="AB349" s="5">
        <f t="shared" si="106"/>
        <v>478449.40514582791</v>
      </c>
      <c r="AC349" s="5">
        <f t="shared" si="107"/>
        <v>26262.01587582683</v>
      </c>
      <c r="AD349">
        <f t="shared" si="113"/>
        <v>5.4889849571079216E-2</v>
      </c>
      <c r="AE349" s="5">
        <f>VLOOKUP(A349,Summary_SFPR!$A$5:$E$361,5,FALSE)</f>
        <v>478449.40514582791</v>
      </c>
      <c r="AF349" s="5">
        <f t="shared" si="108"/>
        <v>26262.01587582683</v>
      </c>
      <c r="AG349" t="s">
        <v>809</v>
      </c>
    </row>
    <row r="350" spans="1:33">
      <c r="A350" t="s">
        <v>755</v>
      </c>
      <c r="B350" t="s">
        <v>756</v>
      </c>
      <c r="C350" t="s">
        <v>757</v>
      </c>
      <c r="D350" s="12" t="s">
        <v>1070</v>
      </c>
      <c r="E350" s="1">
        <f>VLOOKUP(A350,'Base ADM'!$A$2:$E$366,5,FALSE)</f>
        <v>86.502633000000003</v>
      </c>
      <c r="F350" s="1">
        <f>VLOOKUP(A350,'Base ADM'!$A$2:$F$366,6,FALSE)</f>
        <v>0</v>
      </c>
      <c r="G350" s="1">
        <f>VLOOKUP(A350,'Base ADM'!$A$2:$G$366,7,FALSE)</f>
        <v>0</v>
      </c>
      <c r="H350" s="1">
        <f>VLOOKUP(A350,'Base ADM'!$A$2:$H$366,8,FALSE)</f>
        <v>11.254814</v>
      </c>
      <c r="I350" s="1">
        <f>VLOOKUP(A350,'Base ADM'!$A$2:$I$366,9,FALSE)</f>
        <v>75.247819000000007</v>
      </c>
      <c r="J350" s="1">
        <f>VLOOKUP(A350,'Base ADM'!$A$2:$J$366,10,FALSE)</f>
        <v>0</v>
      </c>
      <c r="K350" s="1">
        <f>VLOOKUP(A350,'Base ADM'!$A$2:$K$366,11,FALSE)</f>
        <v>2.1951670000000001</v>
      </c>
      <c r="L350" s="95">
        <f t="shared" si="95"/>
        <v>3.24</v>
      </c>
      <c r="M350" s="5">
        <f t="shared" si="109"/>
        <v>96058.455199999997</v>
      </c>
      <c r="N350" s="5">
        <f t="shared" si="110"/>
        <v>311229.39484800003</v>
      </c>
      <c r="O350" s="6">
        <f t="shared" si="111"/>
        <v>0.57999999999999996</v>
      </c>
      <c r="P350" s="5">
        <f t="shared" si="96"/>
        <v>55713.904015999993</v>
      </c>
      <c r="Q350" s="5">
        <f t="shared" si="97"/>
        <v>104.39999999999999</v>
      </c>
      <c r="R350" s="5">
        <f t="shared" si="98"/>
        <v>1994.04</v>
      </c>
      <c r="S350" s="5">
        <f t="shared" si="99"/>
        <v>6698.22</v>
      </c>
      <c r="T350" s="5">
        <f t="shared" si="100"/>
        <v>375635.55886399996</v>
      </c>
      <c r="U350" s="5">
        <f t="shared" si="101"/>
        <v>84441.831222579727</v>
      </c>
      <c r="V350" s="5">
        <f t="shared" si="102"/>
        <v>46661.653276108904</v>
      </c>
      <c r="W350" s="5">
        <f t="shared" si="103"/>
        <v>159841.31425002703</v>
      </c>
      <c r="X350" t="s">
        <v>1124</v>
      </c>
      <c r="Y350" s="5">
        <f t="shared" si="104"/>
        <v>0</v>
      </c>
      <c r="Z350" s="5">
        <f t="shared" si="105"/>
        <v>666580.35761271568</v>
      </c>
      <c r="AA350" s="5">
        <f t="shared" si="112"/>
        <v>3383.1460456923487</v>
      </c>
      <c r="AB350" s="5">
        <f t="shared" si="106"/>
        <v>669963.50365840807</v>
      </c>
      <c r="AC350" s="5">
        <f t="shared" si="107"/>
        <v>36385.126276272669</v>
      </c>
      <c r="AD350">
        <f t="shared" si="113"/>
        <v>5.430911695575618E-2</v>
      </c>
      <c r="AE350" s="5">
        <f>VLOOKUP(A350,Summary_SFPR!$A$5:$E$361,5,FALSE)</f>
        <v>669963.50365840807</v>
      </c>
      <c r="AF350" s="5">
        <f t="shared" si="108"/>
        <v>36385.126276272669</v>
      </c>
      <c r="AG350" t="s">
        <v>809</v>
      </c>
    </row>
    <row r="351" spans="1:33">
      <c r="A351" t="s">
        <v>758</v>
      </c>
      <c r="B351" t="s">
        <v>2028</v>
      </c>
      <c r="C351" t="s">
        <v>108</v>
      </c>
      <c r="D351" s="12" t="s">
        <v>1823</v>
      </c>
      <c r="E351" s="1">
        <f>VLOOKUP(A351,'Base ADM'!$A$2:$E$366,5,FALSE)</f>
        <v>90.027287000000001</v>
      </c>
      <c r="F351" s="1">
        <f>VLOOKUP(A351,'Base ADM'!$A$2:$F$366,6,FALSE)</f>
        <v>0</v>
      </c>
      <c r="G351" s="1">
        <f>VLOOKUP(A351,'Base ADM'!$A$2:$G$366,7,FALSE)</f>
        <v>0</v>
      </c>
      <c r="H351" s="1">
        <f>VLOOKUP(A351,'Base ADM'!$A$2:$H$366,8,FALSE)</f>
        <v>1.7992090000000001</v>
      </c>
      <c r="I351" s="1">
        <f>VLOOKUP(A351,'Base ADM'!$A$2:$I$366,9,FALSE)</f>
        <v>88.228077999999996</v>
      </c>
      <c r="J351" s="1">
        <f>VLOOKUP(A351,'Base ADM'!$A$2:$J$366,10,FALSE)</f>
        <v>0</v>
      </c>
      <c r="K351" s="1">
        <f>VLOOKUP(A351,'Base ADM'!$A$2:$K$366,11,FALSE)</f>
        <v>0</v>
      </c>
      <c r="L351" s="95">
        <f t="shared" si="95"/>
        <v>3.34</v>
      </c>
      <c r="M351" s="5">
        <f t="shared" si="109"/>
        <v>96058.455199999997</v>
      </c>
      <c r="N351" s="5">
        <f t="shared" si="110"/>
        <v>320835.240368</v>
      </c>
      <c r="O351" s="6">
        <f t="shared" si="111"/>
        <v>0.6</v>
      </c>
      <c r="P351" s="5">
        <f t="shared" si="96"/>
        <v>57635.073119999994</v>
      </c>
      <c r="Q351" s="5">
        <f t="shared" si="97"/>
        <v>104.39999999999999</v>
      </c>
      <c r="R351" s="5">
        <f t="shared" si="98"/>
        <v>2056.6799999999998</v>
      </c>
      <c r="S351" s="5">
        <f t="shared" si="99"/>
        <v>6908.64</v>
      </c>
      <c r="T351" s="5">
        <f t="shared" si="100"/>
        <v>387435.63348800002</v>
      </c>
      <c r="U351" s="5">
        <f t="shared" si="101"/>
        <v>87882.515371303729</v>
      </c>
      <c r="V351" s="5">
        <f t="shared" si="102"/>
        <v>48562.938556826899</v>
      </c>
      <c r="W351" s="5">
        <f t="shared" si="103"/>
        <v>166354.24117603881</v>
      </c>
      <c r="X351" t="s">
        <v>1124</v>
      </c>
      <c r="Y351" s="5">
        <f t="shared" si="104"/>
        <v>0</v>
      </c>
      <c r="Z351" s="5">
        <f t="shared" si="105"/>
        <v>690235.32859216945</v>
      </c>
      <c r="AA351" s="5">
        <f t="shared" si="112"/>
        <v>0</v>
      </c>
      <c r="AB351" s="5">
        <f t="shared" si="106"/>
        <v>690235.32859216945</v>
      </c>
      <c r="AC351" s="5">
        <f t="shared" si="107"/>
        <v>37867.682083217522</v>
      </c>
      <c r="AD351">
        <f t="shared" si="113"/>
        <v>5.4861987665067655E-2</v>
      </c>
      <c r="AE351" s="5">
        <f>VLOOKUP(A351,Summary_SFPR!$A$5:$E$361,5,FALSE)</f>
        <v>690235.32859216945</v>
      </c>
      <c r="AF351" s="5">
        <f t="shared" si="108"/>
        <v>37867.682083217522</v>
      </c>
      <c r="AG351" t="s">
        <v>809</v>
      </c>
    </row>
    <row r="352" spans="1:33">
      <c r="A352" t="s">
        <v>760</v>
      </c>
      <c r="B352" t="s">
        <v>761</v>
      </c>
      <c r="C352" t="s">
        <v>230</v>
      </c>
      <c r="D352" s="12" t="s">
        <v>1823</v>
      </c>
      <c r="E352" s="1">
        <f>VLOOKUP(A352,'Base ADM'!$A$2:$E$366,5,FALSE)</f>
        <v>818.90031500000009</v>
      </c>
      <c r="F352" s="1">
        <f>VLOOKUP(A352,'Base ADM'!$A$2:$F$366,6,FALSE)</f>
        <v>7.083799</v>
      </c>
      <c r="G352" s="1">
        <f>VLOOKUP(A352,'Base ADM'!$A$2:$G$366,7,FALSE)</f>
        <v>36.828422000000003</v>
      </c>
      <c r="H352" s="1">
        <f>VLOOKUP(A352,'Base ADM'!$A$2:$H$366,8,FALSE)</f>
        <v>195.92078699999999</v>
      </c>
      <c r="I352" s="1">
        <f>VLOOKUP(A352,'Base ADM'!$A$2:$I$366,9,FALSE)</f>
        <v>500.25451399999997</v>
      </c>
      <c r="J352" s="1">
        <f>VLOOKUP(A352,'Base ADM'!$A$2:$J$366,10,FALSE)</f>
        <v>78.812792999999999</v>
      </c>
      <c r="K352" s="1">
        <f>VLOOKUP(A352,'Base ADM'!$A$2:$K$366,11,FALSE)</f>
        <v>20.458829999999999</v>
      </c>
      <c r="L352" s="95">
        <f t="shared" si="95"/>
        <v>32.700000000000003</v>
      </c>
      <c r="M352" s="5">
        <f t="shared" si="109"/>
        <v>96058.455199999997</v>
      </c>
      <c r="N352" s="5">
        <f t="shared" si="110"/>
        <v>3141111.4850400002</v>
      </c>
      <c r="O352" s="6">
        <f t="shared" si="111"/>
        <v>5.46</v>
      </c>
      <c r="P352" s="5">
        <f t="shared" si="96"/>
        <v>524479.165392</v>
      </c>
      <c r="Q352" s="5">
        <f t="shared" si="97"/>
        <v>104.39999999999999</v>
      </c>
      <c r="R352" s="5">
        <f t="shared" si="98"/>
        <v>19919.52</v>
      </c>
      <c r="S352" s="5">
        <f t="shared" si="99"/>
        <v>66912.100000000006</v>
      </c>
      <c r="T352" s="5">
        <f t="shared" si="100"/>
        <v>3752422.270432</v>
      </c>
      <c r="U352" s="5">
        <f t="shared" si="101"/>
        <v>799391.1837035917</v>
      </c>
      <c r="V352" s="5">
        <f t="shared" si="102"/>
        <v>441735.02286602498</v>
      </c>
      <c r="W352" s="5">
        <f t="shared" si="103"/>
        <v>1513180.5593635645</v>
      </c>
      <c r="X352" t="s">
        <v>1124</v>
      </c>
      <c r="Y352" s="5">
        <f t="shared" si="104"/>
        <v>0</v>
      </c>
      <c r="Z352" s="5">
        <f t="shared" si="105"/>
        <v>6506729.0363651812</v>
      </c>
      <c r="AA352" s="5">
        <f t="shared" si="112"/>
        <v>32511.909147588754</v>
      </c>
      <c r="AB352" s="5">
        <f t="shared" si="106"/>
        <v>6539240.9455127697</v>
      </c>
      <c r="AC352" s="5">
        <f t="shared" si="107"/>
        <v>344449.53102126345</v>
      </c>
      <c r="AD352">
        <f t="shared" si="113"/>
        <v>5.2674237559272821E-2</v>
      </c>
      <c r="AE352" s="5">
        <f>VLOOKUP(A352,Summary_SFPR!$A$5:$E$361,5,FALSE)</f>
        <v>6539240.9455127697</v>
      </c>
      <c r="AF352" s="5">
        <f t="shared" si="108"/>
        <v>344449.53102126345</v>
      </c>
      <c r="AG352" t="s">
        <v>809</v>
      </c>
    </row>
    <row r="353" spans="1:34">
      <c r="A353" t="s">
        <v>762</v>
      </c>
      <c r="B353" t="s">
        <v>763</v>
      </c>
      <c r="C353" t="s">
        <v>324</v>
      </c>
      <c r="D353" s="12" t="s">
        <v>1823</v>
      </c>
      <c r="E353" s="1">
        <f>VLOOKUP(A353,'Base ADM'!$A$2:$E$366,5,FALSE)</f>
        <v>201.984882</v>
      </c>
      <c r="F353" s="1">
        <f>VLOOKUP(A353,'Base ADM'!$A$2:$F$366,6,FALSE)</f>
        <v>0</v>
      </c>
      <c r="G353" s="1">
        <f>VLOOKUP(A353,'Base ADM'!$A$2:$G$366,7,FALSE)</f>
        <v>0</v>
      </c>
      <c r="H353" s="1">
        <f>VLOOKUP(A353,'Base ADM'!$A$2:$H$366,8,FALSE)</f>
        <v>0</v>
      </c>
      <c r="I353" s="1">
        <f>VLOOKUP(A353,'Base ADM'!$A$2:$I$366,9,FALSE)</f>
        <v>201.984882</v>
      </c>
      <c r="J353" s="1">
        <f>VLOOKUP(A353,'Base ADM'!$A$2:$J$366,10,FALSE)</f>
        <v>0</v>
      </c>
      <c r="K353" s="1">
        <f>VLOOKUP(A353,'Base ADM'!$A$2:$K$366,11,FALSE)</f>
        <v>0.49107099999999998</v>
      </c>
      <c r="L353" s="95">
        <f t="shared" si="95"/>
        <v>7.48</v>
      </c>
      <c r="M353" s="5">
        <f t="shared" si="109"/>
        <v>96058.455199999997</v>
      </c>
      <c r="N353" s="5">
        <f t="shared" si="110"/>
        <v>718517.24489600002</v>
      </c>
      <c r="O353" s="6">
        <f t="shared" si="111"/>
        <v>1.35</v>
      </c>
      <c r="P353" s="5">
        <f t="shared" si="96"/>
        <v>129678.91452000001</v>
      </c>
      <c r="Q353" s="5">
        <f t="shared" si="97"/>
        <v>104.39999999999999</v>
      </c>
      <c r="R353" s="5">
        <f t="shared" si="98"/>
        <v>4609.26</v>
      </c>
      <c r="S353" s="5">
        <f t="shared" si="99"/>
        <v>15483.07</v>
      </c>
      <c r="T353" s="5">
        <f t="shared" si="100"/>
        <v>868288.48941599997</v>
      </c>
      <c r="U353" s="5">
        <f t="shared" si="101"/>
        <v>197172.88045274507</v>
      </c>
      <c r="V353" s="5">
        <f t="shared" si="102"/>
        <v>108955.62602007468</v>
      </c>
      <c r="W353" s="5">
        <f t="shared" si="103"/>
        <v>373231.74888233317</v>
      </c>
      <c r="X353" t="s">
        <v>1124</v>
      </c>
      <c r="Y353" s="5">
        <f t="shared" si="104"/>
        <v>0</v>
      </c>
      <c r="Z353" s="5">
        <f t="shared" si="105"/>
        <v>1547648.7447711527</v>
      </c>
      <c r="AA353" s="5">
        <f t="shared" si="112"/>
        <v>752.5369316932489</v>
      </c>
      <c r="AB353" s="5">
        <f t="shared" si="106"/>
        <v>1548401.2817028461</v>
      </c>
      <c r="AC353" s="5">
        <f t="shared" si="107"/>
        <v>84959.788882588517</v>
      </c>
      <c r="AD353">
        <f t="shared" si="113"/>
        <v>5.486936098964891E-2</v>
      </c>
      <c r="AE353" s="5">
        <f>VLOOKUP(A353,Summary_SFPR!$A$5:$E$361,5,FALSE)</f>
        <v>1548401.2817028461</v>
      </c>
      <c r="AF353" s="5">
        <f t="shared" si="108"/>
        <v>84959.788882588517</v>
      </c>
      <c r="AG353" t="s">
        <v>809</v>
      </c>
    </row>
    <row r="354" spans="1:34">
      <c r="A354" t="s">
        <v>764</v>
      </c>
      <c r="B354" t="s">
        <v>2029</v>
      </c>
      <c r="C354" t="s">
        <v>68</v>
      </c>
      <c r="D354" s="12" t="s">
        <v>1070</v>
      </c>
      <c r="E354" s="1">
        <f>VLOOKUP(A354,'Base ADM'!$A$2:$E$366,5,FALSE)</f>
        <v>275.88408099999998</v>
      </c>
      <c r="F354" s="1">
        <f>VLOOKUP(A354,'Base ADM'!$A$2:$F$366,6,FALSE)</f>
        <v>0</v>
      </c>
      <c r="G354" s="1">
        <f>VLOOKUP(A354,'Base ADM'!$A$2:$G$366,7,FALSE)</f>
        <v>0</v>
      </c>
      <c r="H354" s="1">
        <f>VLOOKUP(A354,'Base ADM'!$A$2:$H$366,8,FALSE)</f>
        <v>0</v>
      </c>
      <c r="I354" s="1">
        <f>VLOOKUP(A354,'Base ADM'!$A$2:$I$366,9,FALSE)</f>
        <v>275.88408099999998</v>
      </c>
      <c r="J354" s="1">
        <f>VLOOKUP(A354,'Base ADM'!$A$2:$J$366,10,FALSE)</f>
        <v>0</v>
      </c>
      <c r="K354" s="1">
        <f>VLOOKUP(A354,'Base ADM'!$A$2:$K$366,11,FALSE)</f>
        <v>0</v>
      </c>
      <c r="L354" s="95">
        <f t="shared" si="95"/>
        <v>10.220000000000001</v>
      </c>
      <c r="M354" s="5">
        <f t="shared" si="109"/>
        <v>96058.455199999997</v>
      </c>
      <c r="N354" s="5">
        <f t="shared" si="110"/>
        <v>981717.41214400006</v>
      </c>
      <c r="O354" s="6">
        <f t="shared" si="111"/>
        <v>1.84</v>
      </c>
      <c r="P354" s="5">
        <f t="shared" si="96"/>
        <v>176747.55756799999</v>
      </c>
      <c r="Q354" s="5">
        <f t="shared" si="97"/>
        <v>104.39999999999999</v>
      </c>
      <c r="R354" s="5">
        <f t="shared" si="98"/>
        <v>6295.32</v>
      </c>
      <c r="S354" s="5">
        <f t="shared" si="99"/>
        <v>21146.75</v>
      </c>
      <c r="T354" s="5">
        <f t="shared" si="100"/>
        <v>1185907.0397120002</v>
      </c>
      <c r="U354" s="5">
        <f t="shared" si="101"/>
        <v>269311.5365031549</v>
      </c>
      <c r="V354" s="5">
        <f t="shared" si="102"/>
        <v>148818.67621324246</v>
      </c>
      <c r="W354" s="5">
        <f t="shared" si="103"/>
        <v>509784.18295892689</v>
      </c>
      <c r="X354" t="s">
        <v>1124</v>
      </c>
      <c r="Y354" s="5">
        <f t="shared" si="104"/>
        <v>0</v>
      </c>
      <c r="Z354" s="5">
        <f t="shared" si="105"/>
        <v>2113821.4353873245</v>
      </c>
      <c r="AA354" s="5">
        <f t="shared" si="112"/>
        <v>0</v>
      </c>
      <c r="AB354" s="5">
        <f t="shared" si="106"/>
        <v>2113821.4353873245</v>
      </c>
      <c r="AC354" s="5">
        <f t="shared" si="107"/>
        <v>116043.60210397799</v>
      </c>
      <c r="AD354">
        <f t="shared" si="113"/>
        <v>5.489754250822744E-2</v>
      </c>
      <c r="AE354" s="5">
        <f>VLOOKUP(A354,Summary_SFPR!$A$5:$E$361,5,FALSE)</f>
        <v>2113821.4353873245</v>
      </c>
      <c r="AF354" s="5">
        <f t="shared" si="108"/>
        <v>116043.60210397799</v>
      </c>
      <c r="AG354" t="s">
        <v>809</v>
      </c>
    </row>
    <row r="355" spans="1:34">
      <c r="A355" t="s">
        <v>766</v>
      </c>
      <c r="B355" t="s">
        <v>767</v>
      </c>
      <c r="C355" t="s">
        <v>278</v>
      </c>
      <c r="D355" s="12" t="s">
        <v>1070</v>
      </c>
      <c r="E355" s="1">
        <f>VLOOKUP(A355,'Base ADM'!$A$2:$E$366,5,FALSE)</f>
        <v>236.96766099999999</v>
      </c>
      <c r="F355" s="1">
        <f>VLOOKUP(A355,'Base ADM'!$A$2:$F$366,6,FALSE)</f>
        <v>0</v>
      </c>
      <c r="G355" s="1">
        <f>VLOOKUP(A355,'Base ADM'!$A$2:$G$366,7,FALSE)</f>
        <v>0</v>
      </c>
      <c r="H355" s="1">
        <f>VLOOKUP(A355,'Base ADM'!$A$2:$H$366,8,FALSE)</f>
        <v>0</v>
      </c>
      <c r="I355" s="1">
        <f>VLOOKUP(A355,'Base ADM'!$A$2:$I$366,9,FALSE)</f>
        <v>228.94593</v>
      </c>
      <c r="J355" s="1">
        <f>VLOOKUP(A355,'Base ADM'!$A$2:$J$366,10,FALSE)</f>
        <v>8.0217310000000008</v>
      </c>
      <c r="K355" s="1">
        <f>VLOOKUP(A355,'Base ADM'!$A$2:$K$366,11,FALSE)</f>
        <v>7.2643680000000002</v>
      </c>
      <c r="L355" s="95">
        <f t="shared" si="95"/>
        <v>8.93</v>
      </c>
      <c r="M355" s="5">
        <f t="shared" si="109"/>
        <v>96058.455199999997</v>
      </c>
      <c r="N355" s="5">
        <f t="shared" si="110"/>
        <v>857802.00493599998</v>
      </c>
      <c r="O355" s="6">
        <f t="shared" si="111"/>
        <v>1.58</v>
      </c>
      <c r="P355" s="5">
        <f t="shared" si="96"/>
        <v>151772.35921600001</v>
      </c>
      <c r="Q355" s="5">
        <f t="shared" si="97"/>
        <v>104.39999999999999</v>
      </c>
      <c r="R355" s="5">
        <f t="shared" si="98"/>
        <v>5486.2199999999993</v>
      </c>
      <c r="S355" s="5">
        <f t="shared" si="99"/>
        <v>18428.88</v>
      </c>
      <c r="T355" s="5">
        <f t="shared" si="100"/>
        <v>1033489.464152</v>
      </c>
      <c r="U355" s="5">
        <f t="shared" si="101"/>
        <v>231322.24466937888</v>
      </c>
      <c r="V355" s="5">
        <f t="shared" si="102"/>
        <v>127826.19963987124</v>
      </c>
      <c r="W355" s="5">
        <f t="shared" si="103"/>
        <v>437873.63523367979</v>
      </c>
      <c r="X355" t="s">
        <v>1124</v>
      </c>
      <c r="Y355" s="5">
        <f t="shared" si="104"/>
        <v>0</v>
      </c>
      <c r="Z355" s="5">
        <f t="shared" si="105"/>
        <v>1830511.5436949299</v>
      </c>
      <c r="AA355" s="5">
        <f t="shared" si="112"/>
        <v>11223.058391624209</v>
      </c>
      <c r="AB355" s="5">
        <f t="shared" si="106"/>
        <v>1841734.602086554</v>
      </c>
      <c r="AC355" s="5">
        <f t="shared" si="107"/>
        <v>99674.402614750157</v>
      </c>
      <c r="AD355">
        <f t="shared" si="113"/>
        <v>5.4119851199964514E-2</v>
      </c>
      <c r="AE355" s="5">
        <f>VLOOKUP(A355,Summary_SFPR!$A$5:$E$361,5,FALSE)</f>
        <v>1841734.602086554</v>
      </c>
      <c r="AF355" s="5">
        <f t="shared" si="108"/>
        <v>99674.402614750157</v>
      </c>
      <c r="AG355" t="s">
        <v>809</v>
      </c>
    </row>
    <row r="356" spans="1:34">
      <c r="A356" t="s">
        <v>768</v>
      </c>
      <c r="B356" t="s">
        <v>2030</v>
      </c>
      <c r="C356" t="s">
        <v>90</v>
      </c>
      <c r="D356" s="12" t="s">
        <v>1070</v>
      </c>
      <c r="E356" s="1">
        <f>VLOOKUP(A356,'Base ADM'!$A$2:$E$366,5,FALSE)</f>
        <v>54.718663999999997</v>
      </c>
      <c r="F356" s="1">
        <f>VLOOKUP(A356,'Base ADM'!$A$2:$F$366,6,FALSE)</f>
        <v>0</v>
      </c>
      <c r="G356" s="1">
        <f>VLOOKUP(A356,'Base ADM'!$A$2:$G$366,7,FALSE)</f>
        <v>0</v>
      </c>
      <c r="H356" s="1">
        <f>VLOOKUP(A356,'Base ADM'!$A$2:$H$366,8,FALSE)</f>
        <v>0</v>
      </c>
      <c r="I356" s="1">
        <f>VLOOKUP(A356,'Base ADM'!$A$2:$I$366,9,FALSE)</f>
        <v>54.718663999999997</v>
      </c>
      <c r="J356" s="1">
        <f>VLOOKUP(A356,'Base ADM'!$A$2:$J$366,10,FALSE)</f>
        <v>0</v>
      </c>
      <c r="K356" s="1">
        <f>VLOOKUP(A356,'Base ADM'!$A$2:$K$366,11,FALSE)</f>
        <v>0</v>
      </c>
      <c r="L356" s="95">
        <f t="shared" si="95"/>
        <v>2.0299999999999998</v>
      </c>
      <c r="M356" s="5">
        <f t="shared" si="109"/>
        <v>96058.455199999997</v>
      </c>
      <c r="N356" s="5">
        <f t="shared" si="110"/>
        <v>194998.66405599998</v>
      </c>
      <c r="O356" s="6">
        <f t="shared" si="111"/>
        <v>0.36</v>
      </c>
      <c r="P356" s="5">
        <f t="shared" si="96"/>
        <v>34581.043871999995</v>
      </c>
      <c r="Q356" s="5">
        <f t="shared" si="97"/>
        <v>104.39999999999999</v>
      </c>
      <c r="R356" s="5">
        <f t="shared" si="98"/>
        <v>1247.5799999999997</v>
      </c>
      <c r="S356" s="5">
        <f t="shared" si="99"/>
        <v>4190.7700000000004</v>
      </c>
      <c r="T356" s="5">
        <f t="shared" si="100"/>
        <v>235018.05792799994</v>
      </c>
      <c r="U356" s="5">
        <f t="shared" si="101"/>
        <v>53415.069922935741</v>
      </c>
      <c r="V356" s="5">
        <f t="shared" si="102"/>
        <v>29516.596648565624</v>
      </c>
      <c r="W356" s="5">
        <f t="shared" si="103"/>
        <v>101110.25369326782</v>
      </c>
      <c r="X356" t="s">
        <v>1124</v>
      </c>
      <c r="Y356" s="5">
        <f t="shared" si="104"/>
        <v>0</v>
      </c>
      <c r="Z356" s="5">
        <f t="shared" si="105"/>
        <v>419059.97819276911</v>
      </c>
      <c r="AA356" s="5">
        <f t="shared" si="112"/>
        <v>0</v>
      </c>
      <c r="AB356" s="5">
        <f t="shared" si="106"/>
        <v>419059.97819276911</v>
      </c>
      <c r="AC356" s="5">
        <f t="shared" si="107"/>
        <v>23016.010383278564</v>
      </c>
      <c r="AD356">
        <f t="shared" si="113"/>
        <v>5.4922950367479656E-2</v>
      </c>
      <c r="AE356" s="5">
        <f>VLOOKUP(A356,Summary_SFPR!$A$5:$E$361,5,FALSE)</f>
        <v>419059.97819276911</v>
      </c>
      <c r="AF356" s="5">
        <f t="shared" si="108"/>
        <v>23016.010383278564</v>
      </c>
      <c r="AG356" t="s">
        <v>809</v>
      </c>
    </row>
    <row r="357" spans="1:34">
      <c r="A357" t="s">
        <v>770</v>
      </c>
      <c r="B357" t="s">
        <v>2031</v>
      </c>
      <c r="C357" t="s">
        <v>80</v>
      </c>
      <c r="D357" s="12" t="s">
        <v>1070</v>
      </c>
      <c r="E357" s="1">
        <f>VLOOKUP(A357,'Base ADM'!$A$2:$E$366,5,FALSE)</f>
        <v>90.823273</v>
      </c>
      <c r="F357" s="1">
        <f>VLOOKUP(A357,'Base ADM'!$A$2:$F$366,6,FALSE)</f>
        <v>0</v>
      </c>
      <c r="G357" s="1">
        <f>VLOOKUP(A357,'Base ADM'!$A$2:$G$366,7,FALSE)</f>
        <v>0</v>
      </c>
      <c r="H357" s="1">
        <f>VLOOKUP(A357,'Base ADM'!$A$2:$H$366,8,FALSE)</f>
        <v>0</v>
      </c>
      <c r="I357" s="1">
        <f>VLOOKUP(A357,'Base ADM'!$A$2:$I$366,9,FALSE)</f>
        <v>64.985530999999995</v>
      </c>
      <c r="J357" s="1">
        <f>VLOOKUP(A357,'Base ADM'!$A$2:$J$366,10,FALSE)</f>
        <v>25.837741999999999</v>
      </c>
      <c r="K357" s="1">
        <f>VLOOKUP(A357,'Base ADM'!$A$2:$K$366,11,FALSE)</f>
        <v>0</v>
      </c>
      <c r="L357" s="95">
        <f t="shared" si="95"/>
        <v>3.84</v>
      </c>
      <c r="M357" s="5">
        <f t="shared" si="109"/>
        <v>96058.455199999997</v>
      </c>
      <c r="N357" s="5">
        <f t="shared" si="110"/>
        <v>368864.46796799998</v>
      </c>
      <c r="O357" s="6">
        <f t="shared" si="111"/>
        <v>0.61</v>
      </c>
      <c r="P357" s="5">
        <f t="shared" si="96"/>
        <v>58595.657671999994</v>
      </c>
      <c r="Q357" s="5">
        <f t="shared" si="97"/>
        <v>104.39999999999999</v>
      </c>
      <c r="R357" s="5">
        <f t="shared" si="98"/>
        <v>2322.9</v>
      </c>
      <c r="S357" s="5">
        <f t="shared" si="99"/>
        <v>7802.9</v>
      </c>
      <c r="T357" s="5">
        <f t="shared" si="100"/>
        <v>437585.92564000003</v>
      </c>
      <c r="U357" s="5">
        <f t="shared" si="101"/>
        <v>88659.538140859615</v>
      </c>
      <c r="V357" s="5">
        <f t="shared" si="102"/>
        <v>48992.313033146442</v>
      </c>
      <c r="W357" s="5">
        <f t="shared" si="103"/>
        <v>167825.08020084191</v>
      </c>
      <c r="X357" t="s">
        <v>1124</v>
      </c>
      <c r="Y357" s="5">
        <f t="shared" si="104"/>
        <v>0</v>
      </c>
      <c r="Z357" s="5">
        <f t="shared" si="105"/>
        <v>743062.85701484792</v>
      </c>
      <c r="AA357" s="5">
        <f t="shared" si="112"/>
        <v>0</v>
      </c>
      <c r="AB357" s="5">
        <f t="shared" si="106"/>
        <v>743062.85701484792</v>
      </c>
      <c r="AC357" s="5">
        <f t="shared" si="107"/>
        <v>38202.493292075698</v>
      </c>
      <c r="AD357">
        <f t="shared" si="113"/>
        <v>5.1412196063128392E-2</v>
      </c>
      <c r="AE357" s="5">
        <f>VLOOKUP(A357,Summary_SFPR!$A$5:$E$361,5,FALSE)</f>
        <v>743062.85701484792</v>
      </c>
      <c r="AF357" s="5">
        <f t="shared" si="108"/>
        <v>38202.493292075698</v>
      </c>
      <c r="AG357" t="s">
        <v>809</v>
      </c>
    </row>
    <row r="358" spans="1:34">
      <c r="A358" t="s">
        <v>772</v>
      </c>
      <c r="B358" t="s">
        <v>773</v>
      </c>
      <c r="C358" t="s">
        <v>80</v>
      </c>
      <c r="D358" s="12" t="s">
        <v>1070</v>
      </c>
      <c r="E358" s="1">
        <f>VLOOKUP(A358,'Base ADM'!$A$2:$E$366,5,FALSE)</f>
        <v>122.71218500000001</v>
      </c>
      <c r="F358" s="1">
        <f>VLOOKUP(A358,'Base ADM'!$A$2:$F$366,6,FALSE)</f>
        <v>0</v>
      </c>
      <c r="G358" s="1">
        <f>VLOOKUP(A358,'Base ADM'!$A$2:$G$366,7,FALSE)</f>
        <v>0</v>
      </c>
      <c r="H358" s="1">
        <f>VLOOKUP(A358,'Base ADM'!$A$2:$H$366,8,FALSE)</f>
        <v>0</v>
      </c>
      <c r="I358" s="1">
        <f>VLOOKUP(A358,'Base ADM'!$A$2:$I$366,9,FALSE)</f>
        <v>114.704125</v>
      </c>
      <c r="J358" s="1">
        <f>VLOOKUP(A358,'Base ADM'!$A$2:$J$366,10,FALSE)</f>
        <v>8.0080600000000004</v>
      </c>
      <c r="K358" s="1">
        <f>VLOOKUP(A358,'Base ADM'!$A$2:$K$366,11,FALSE)</f>
        <v>0</v>
      </c>
      <c r="L358" s="95">
        <f t="shared" si="95"/>
        <v>4.6900000000000004</v>
      </c>
      <c r="M358" s="5">
        <f t="shared" si="109"/>
        <v>96058.455199999997</v>
      </c>
      <c r="N358" s="5">
        <f t="shared" si="110"/>
        <v>450514.15488800005</v>
      </c>
      <c r="O358" s="6">
        <f t="shared" si="111"/>
        <v>0.82</v>
      </c>
      <c r="P358" s="5">
        <f t="shared" si="96"/>
        <v>78767.933263999992</v>
      </c>
      <c r="Q358" s="5">
        <f t="shared" si="97"/>
        <v>104.39999999999999</v>
      </c>
      <c r="R358" s="5">
        <f t="shared" si="98"/>
        <v>2876.2200000000003</v>
      </c>
      <c r="S358" s="5">
        <f t="shared" si="99"/>
        <v>9661.57</v>
      </c>
      <c r="T358" s="5">
        <f t="shared" si="100"/>
        <v>541819.8781519999</v>
      </c>
      <c r="U358" s="5">
        <f t="shared" si="101"/>
        <v>119788.74232329991</v>
      </c>
      <c r="V358" s="5">
        <f t="shared" si="102"/>
        <v>66193.978502639715</v>
      </c>
      <c r="W358" s="5">
        <f t="shared" si="103"/>
        <v>226750.05655483867</v>
      </c>
      <c r="X358" t="s">
        <v>1124</v>
      </c>
      <c r="Y358" s="5">
        <f t="shared" si="104"/>
        <v>0</v>
      </c>
      <c r="Z358" s="5">
        <f t="shared" si="105"/>
        <v>954552.65553277812</v>
      </c>
      <c r="AA358" s="5">
        <f t="shared" si="112"/>
        <v>0</v>
      </c>
      <c r="AB358" s="5">
        <f t="shared" si="106"/>
        <v>954552.65553277812</v>
      </c>
      <c r="AC358" s="5">
        <f t="shared" si="107"/>
        <v>51615.750781393355</v>
      </c>
      <c r="AD358">
        <f t="shared" si="113"/>
        <v>5.4073235753122825E-2</v>
      </c>
      <c r="AE358" s="5">
        <f>VLOOKUP(A358,Summary_SFPR!$A$5:$E$361,5,FALSE)</f>
        <v>954552.65553277812</v>
      </c>
      <c r="AF358" s="5">
        <f t="shared" si="108"/>
        <v>51615.750781393355</v>
      </c>
      <c r="AG358" t="s">
        <v>809</v>
      </c>
    </row>
    <row r="359" spans="1:34">
      <c r="A359" t="s">
        <v>2810</v>
      </c>
      <c r="B359" t="s">
        <v>2811</v>
      </c>
      <c r="D359" s="12" t="s">
        <v>1070</v>
      </c>
      <c r="E359" s="1">
        <f>VLOOKUP(A359,'Base ADM'!$A$2:$E$366,5,FALSE)</f>
        <v>45.788463999999998</v>
      </c>
      <c r="F359" s="1">
        <f>VLOOKUP(A359,'Base ADM'!$A$2:$F$366,6,FALSE)</f>
        <v>0</v>
      </c>
      <c r="G359" s="1">
        <f>VLOOKUP(A359,'Base ADM'!$A$2:$G$366,7,FALSE)</f>
        <v>0</v>
      </c>
      <c r="H359" s="1">
        <f>VLOOKUP(A359,'Base ADM'!$A$2:$H$366,8,FALSE)</f>
        <v>0</v>
      </c>
      <c r="I359" s="1">
        <f>VLOOKUP(A359,'Base ADM'!$A$2:$I$366,9,FALSE)</f>
        <v>45.788463999999998</v>
      </c>
      <c r="J359" s="1">
        <f>VLOOKUP(A359,'Base ADM'!$A$2:$J$366,10,FALSE)</f>
        <v>0</v>
      </c>
      <c r="K359" s="1">
        <f>VLOOKUP(A359,'Base ADM'!$A$2:$K$366,11,FALSE)</f>
        <v>0</v>
      </c>
      <c r="L359" s="95">
        <f t="shared" si="95"/>
        <v>1.7</v>
      </c>
      <c r="M359" s="5">
        <f t="shared" si="109"/>
        <v>96058.455199999997</v>
      </c>
      <c r="N359" s="5">
        <f t="shared" si="110"/>
        <v>163299.37383999999</v>
      </c>
      <c r="O359" s="6">
        <f t="shared" si="111"/>
        <v>0.31</v>
      </c>
      <c r="P359" s="5">
        <f t="shared" si="96"/>
        <v>29778.121111999997</v>
      </c>
      <c r="Q359" s="5">
        <f t="shared" si="97"/>
        <v>104.39999999999999</v>
      </c>
      <c r="R359" s="5">
        <f t="shared" si="98"/>
        <v>1049.2199999999998</v>
      </c>
      <c r="S359" s="5">
        <f t="shared" si="99"/>
        <v>3524.46</v>
      </c>
      <c r="T359" s="5">
        <f t="shared" si="100"/>
        <v>197651.17495199997</v>
      </c>
      <c r="U359" s="5">
        <f t="shared" si="101"/>
        <v>44697.619193038525</v>
      </c>
      <c r="V359" s="5">
        <f t="shared" si="102"/>
        <v>24699.426562120883</v>
      </c>
      <c r="W359" s="5">
        <f t="shared" si="103"/>
        <v>84608.849573978281</v>
      </c>
      <c r="X359" t="s">
        <v>1124</v>
      </c>
      <c r="Y359" s="5">
        <f t="shared" si="104"/>
        <v>0</v>
      </c>
      <c r="Z359" s="5">
        <f t="shared" si="105"/>
        <v>351657.07028113765</v>
      </c>
      <c r="AA359" s="5">
        <f t="shared" si="112"/>
        <v>0</v>
      </c>
      <c r="AB359" s="5">
        <f t="shared" si="106"/>
        <v>351657.07028113765</v>
      </c>
      <c r="AC359" s="5">
        <f t="shared" si="107"/>
        <v>19259.749522729151</v>
      </c>
      <c r="AD359">
        <f t="shared" si="113"/>
        <v>5.4768554794964446E-2</v>
      </c>
      <c r="AE359" s="5">
        <f>VLOOKUP(A359,Summary_SFPR!$A$5:$E$361,5,FALSE)</f>
        <v>351657.07028113765</v>
      </c>
      <c r="AF359" s="5">
        <f t="shared" si="108"/>
        <v>19259.749522729151</v>
      </c>
      <c r="AG359" t="s">
        <v>809</v>
      </c>
    </row>
    <row r="360" spans="1:34">
      <c r="E360" s="1"/>
      <c r="F360" s="1"/>
      <c r="G360" s="1"/>
      <c r="H360" s="1"/>
      <c r="I360" s="1"/>
      <c r="J360" s="1"/>
      <c r="K360" s="1"/>
      <c r="L360" s="95"/>
      <c r="M360" s="5"/>
      <c r="N360" s="5"/>
      <c r="O360" s="6"/>
      <c r="P360" s="5"/>
      <c r="Q360" s="5"/>
      <c r="R360" s="5"/>
      <c r="S360" s="5"/>
      <c r="T360" s="5"/>
      <c r="U360" s="5"/>
      <c r="V360" s="5"/>
      <c r="W360" s="5"/>
      <c r="Y360" s="5"/>
      <c r="Z360" s="5"/>
      <c r="AA360" s="5"/>
      <c r="AB360" s="5"/>
      <c r="AC360" s="5"/>
      <c r="AE360" s="5"/>
      <c r="AF360" s="5"/>
    </row>
    <row r="361" spans="1:34">
      <c r="A361" s="115" t="s">
        <v>1821</v>
      </c>
      <c r="B361" t="s">
        <v>811</v>
      </c>
      <c r="C361" t="s">
        <v>2041</v>
      </c>
      <c r="D361" s="12" t="s">
        <v>812</v>
      </c>
      <c r="E361" s="1">
        <f>SUM(E5:E359)</f>
        <v>126714.25514200007</v>
      </c>
      <c r="F361" s="1">
        <f t="shared" ref="F361:L361" si="114">SUM(F5:F359)</f>
        <v>9478.1508050000029</v>
      </c>
      <c r="G361" s="1">
        <f t="shared" si="114"/>
        <v>26305.842621999982</v>
      </c>
      <c r="H361" s="1">
        <f t="shared" si="114"/>
        <v>45276.689994999986</v>
      </c>
      <c r="I361" s="1">
        <f t="shared" si="114"/>
        <v>37127.716382000006</v>
      </c>
      <c r="J361" s="1">
        <f t="shared" si="114"/>
        <v>8525.8553379999994</v>
      </c>
      <c r="K361" s="1">
        <f t="shared" si="114"/>
        <v>321.75674199999997</v>
      </c>
      <c r="L361" s="1">
        <f t="shared" si="114"/>
        <v>5277.52</v>
      </c>
      <c r="M361" t="s">
        <v>812</v>
      </c>
      <c r="N361" s="5">
        <f>SUM(N5:N359)</f>
        <v>506950418.48710418</v>
      </c>
      <c r="O361" s="5">
        <f t="shared" ref="O361:W361" si="115">SUM(O5:O359)</f>
        <v>844.79999999999973</v>
      </c>
      <c r="P361" s="5">
        <f t="shared" si="115"/>
        <v>81150182.952960014</v>
      </c>
      <c r="Q361" s="5">
        <f t="shared" si="115"/>
        <v>37062.000000000247</v>
      </c>
      <c r="R361" s="5">
        <f t="shared" si="115"/>
        <v>3195851.0399999996</v>
      </c>
      <c r="S361" s="5">
        <f t="shared" si="115"/>
        <v>10735253.379999995</v>
      </c>
      <c r="T361" s="5">
        <f t="shared" si="115"/>
        <v>602031705.86006391</v>
      </c>
      <c r="U361" s="5">
        <f t="shared" si="115"/>
        <v>123695468.85579391</v>
      </c>
      <c r="V361" s="5">
        <f t="shared" si="115"/>
        <v>68352793.822777644</v>
      </c>
      <c r="W361" s="5">
        <f t="shared" si="115"/>
        <v>234145162.68089232</v>
      </c>
      <c r="X361" s="5" t="s">
        <v>812</v>
      </c>
      <c r="Y361" s="5">
        <f>SUM(Y5:Y359)</f>
        <v>1159920.2320912362</v>
      </c>
      <c r="Z361" s="5">
        <f>SUM(Z5:Z359)</f>
        <v>1029385051.4516189</v>
      </c>
      <c r="AA361" s="5">
        <f>SUM(AA5:AA359)</f>
        <v>445013.96479156107</v>
      </c>
      <c r="AB361" s="5">
        <f t="shared" ref="AB361:AF361" si="116">SUM(AB5:AB359)</f>
        <v>1029830065.4164104</v>
      </c>
      <c r="AC361" s="5">
        <f t="shared" si="116"/>
        <v>53299119.51172059</v>
      </c>
      <c r="AD361" s="5">
        <f t="shared" si="116"/>
        <v>18.335764646841497</v>
      </c>
      <c r="AE361" s="5">
        <f t="shared" si="116"/>
        <v>1029830065.4164104</v>
      </c>
      <c r="AF361" s="5">
        <f t="shared" si="116"/>
        <v>53299119.51172059</v>
      </c>
      <c r="AG361" s="5" t="s">
        <v>812</v>
      </c>
      <c r="AH361" s="5"/>
    </row>
    <row r="363" spans="1:34">
      <c r="D363"/>
    </row>
    <row r="364" spans="1:34">
      <c r="U364" s="1"/>
      <c r="V364" s="1"/>
      <c r="Y364" s="1"/>
      <c r="AB364" s="8"/>
    </row>
    <row r="365" spans="1:34">
      <c r="U365" s="5"/>
      <c r="Z365" s="8"/>
    </row>
    <row r="366" spans="1:34">
      <c r="T366" s="8"/>
      <c r="U366" s="8"/>
      <c r="V366" s="5"/>
      <c r="Y366" s="5"/>
      <c r="Z366" s="1"/>
      <c r="AB366" s="5"/>
      <c r="AE366" s="8"/>
    </row>
    <row r="367" spans="1:34">
      <c r="Z367" s="5"/>
    </row>
    <row r="368" spans="1:34">
      <c r="T368" s="5"/>
      <c r="Z368" s="5"/>
      <c r="AE368" s="8"/>
    </row>
    <row r="369" spans="21:21">
      <c r="U369" s="5"/>
    </row>
  </sheetData>
  <autoFilter ref="A4:AH361" xr:uid="{45D18F6B-9A30-4466-9D9E-52FBB96391C5}">
    <sortState xmlns:xlrd2="http://schemas.microsoft.com/office/spreadsheetml/2017/richdata2" ref="A5:AH335">
      <sortCondition ref="B4"/>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9C57-7A77-4378-BA70-48C7113BE82A}">
  <dimension ref="A1:J360"/>
  <sheetViews>
    <sheetView workbookViewId="0">
      <pane xSplit="3" ySplit="4" topLeftCell="D198" activePane="bottomRight" state="frozen"/>
      <selection pane="topRight" activeCell="D1" sqref="D1"/>
      <selection pane="bottomLeft" activeCell="A2" sqref="A2"/>
      <selection pane="bottomRight" activeCell="I211" sqref="I211"/>
    </sheetView>
  </sheetViews>
  <sheetFormatPr defaultRowHeight="14.4"/>
  <cols>
    <col min="1" max="1" width="7" bestFit="1" customWidth="1"/>
    <col min="2" max="2" width="61.33203125" bestFit="1" customWidth="1"/>
    <col min="3" max="3" width="14" bestFit="1" customWidth="1"/>
    <col min="4" max="4" width="19.88671875" style="12" bestFit="1" customWidth="1"/>
    <col min="5" max="5" width="19.88671875" style="12" customWidth="1"/>
    <col min="6" max="6" width="14.88671875" style="12" customWidth="1"/>
    <col min="7" max="7" width="16.6640625" customWidth="1"/>
    <col min="8" max="8" width="13.109375" customWidth="1"/>
    <col min="9" max="9" width="15.88671875" customWidth="1"/>
  </cols>
  <sheetData>
    <row r="1" spans="1:10">
      <c r="G1" t="s">
        <v>2866</v>
      </c>
      <c r="H1" s="5">
        <v>2250</v>
      </c>
      <c r="I1" t="s">
        <v>2868</v>
      </c>
      <c r="J1" s="14">
        <v>1</v>
      </c>
    </row>
    <row r="2" spans="1:10">
      <c r="G2" t="s">
        <v>2867</v>
      </c>
      <c r="H2" s="5">
        <v>3000</v>
      </c>
    </row>
    <row r="4" spans="1:10" s="4" customFormat="1" ht="43.2">
      <c r="A4" s="30" t="s">
        <v>55</v>
      </c>
      <c r="B4" s="30" t="s">
        <v>56</v>
      </c>
      <c r="C4" s="30" t="s">
        <v>57</v>
      </c>
      <c r="D4" s="30" t="s">
        <v>58</v>
      </c>
      <c r="E4" s="30" t="s">
        <v>2864</v>
      </c>
      <c r="F4" s="24" t="s">
        <v>2861</v>
      </c>
      <c r="G4" s="24" t="s">
        <v>2862</v>
      </c>
      <c r="H4" s="268" t="s">
        <v>2863</v>
      </c>
      <c r="I4" s="24" t="s">
        <v>2865</v>
      </c>
    </row>
    <row r="5" spans="1:10">
      <c r="A5" t="s">
        <v>66</v>
      </c>
      <c r="B5" t="s">
        <v>67</v>
      </c>
      <c r="C5" t="s">
        <v>68</v>
      </c>
      <c r="D5" s="12" t="s">
        <v>1070</v>
      </c>
      <c r="E5" s="18">
        <f>VLOOKUP(A5,'ADM Data'!$A$2:$J$357,10,FALSE)</f>
        <v>384.43756500000001</v>
      </c>
      <c r="F5" s="12" t="s">
        <v>1124</v>
      </c>
      <c r="G5" s="1">
        <v>343.04341199999999</v>
      </c>
      <c r="H5" s="129">
        <v>1</v>
      </c>
      <c r="I5" s="5">
        <f>(IF(F5="Yes",((E5-G5)*$H$1)+(G5*$H$2),0)*$J$1)</f>
        <v>0</v>
      </c>
    </row>
    <row r="6" spans="1:10">
      <c r="A6" t="s">
        <v>70</v>
      </c>
      <c r="B6" t="s">
        <v>71</v>
      </c>
      <c r="C6" t="s">
        <v>72</v>
      </c>
      <c r="D6" s="12" t="s">
        <v>1070</v>
      </c>
      <c r="E6" s="18">
        <f>VLOOKUP(A6,'ADM Data'!$A$2:$J$357,10,FALSE)</f>
        <v>794.20071800000005</v>
      </c>
      <c r="F6" s="12" t="s">
        <v>1124</v>
      </c>
      <c r="G6" s="1">
        <v>729.75723300000004</v>
      </c>
      <c r="H6" s="129">
        <v>1</v>
      </c>
      <c r="I6" s="5">
        <f t="shared" ref="I6:I69" si="0">(IF(F6="Yes",((E6-G6)*$H$1)+(G6*$H$2),0)*$J$1)</f>
        <v>0</v>
      </c>
    </row>
    <row r="7" spans="1:10">
      <c r="A7" t="s">
        <v>73</v>
      </c>
      <c r="B7" t="s">
        <v>74</v>
      </c>
      <c r="C7" t="s">
        <v>75</v>
      </c>
      <c r="D7" s="12" t="s">
        <v>1070</v>
      </c>
      <c r="E7" s="18">
        <f>VLOOKUP(A7,'ADM Data'!$A$2:$J$357,10,FALSE)</f>
        <v>311.71748300000002</v>
      </c>
      <c r="F7" s="12" t="s">
        <v>1124</v>
      </c>
      <c r="G7" s="1">
        <v>350.87040400000001</v>
      </c>
      <c r="H7" s="129">
        <v>1</v>
      </c>
      <c r="I7" s="5">
        <f t="shared" si="0"/>
        <v>0</v>
      </c>
    </row>
    <row r="8" spans="1:10">
      <c r="A8" t="s">
        <v>76</v>
      </c>
      <c r="B8" t="s">
        <v>77</v>
      </c>
      <c r="C8" t="s">
        <v>68</v>
      </c>
      <c r="D8" s="12" t="s">
        <v>1070</v>
      </c>
      <c r="E8" s="18">
        <f>VLOOKUP(A8,'ADM Data'!$A$2:$J$357,10,FALSE)</f>
        <v>357.69883399999998</v>
      </c>
      <c r="F8" s="12" t="s">
        <v>1124</v>
      </c>
      <c r="G8" s="1">
        <v>341.41195099999999</v>
      </c>
      <c r="H8" s="129">
        <v>1</v>
      </c>
      <c r="I8" s="5">
        <f t="shared" si="0"/>
        <v>0</v>
      </c>
    </row>
    <row r="9" spans="1:10">
      <c r="A9" t="s">
        <v>78</v>
      </c>
      <c r="B9" t="s">
        <v>1822</v>
      </c>
      <c r="C9" t="s">
        <v>93</v>
      </c>
      <c r="D9" s="12" t="s">
        <v>1823</v>
      </c>
      <c r="E9" s="18">
        <f>VLOOKUP(A9,'ADM Data'!$A$2:$J$357,10,FALSE)</f>
        <v>4666.0637809999998</v>
      </c>
      <c r="F9" s="12" t="s">
        <v>1124</v>
      </c>
      <c r="G9" s="1">
        <v>1982.9209430000001</v>
      </c>
      <c r="H9" s="129">
        <v>1</v>
      </c>
      <c r="I9" s="5">
        <f t="shared" si="0"/>
        <v>0</v>
      </c>
    </row>
    <row r="10" spans="1:10">
      <c r="A10" t="s">
        <v>82</v>
      </c>
      <c r="B10" t="s">
        <v>1824</v>
      </c>
      <c r="C10" t="s">
        <v>84</v>
      </c>
      <c r="D10" s="12" t="s">
        <v>1823</v>
      </c>
      <c r="E10" s="18">
        <f>VLOOKUP(A10,'ADM Data'!$A$2:$J$357,10,FALSE)</f>
        <v>819.48794899999996</v>
      </c>
      <c r="F10" s="12" t="s">
        <v>1124</v>
      </c>
      <c r="G10" s="1">
        <v>406.62730199999999</v>
      </c>
      <c r="H10" s="129">
        <v>1</v>
      </c>
      <c r="I10" s="5">
        <f t="shared" si="0"/>
        <v>0</v>
      </c>
    </row>
    <row r="11" spans="1:10">
      <c r="A11" t="s">
        <v>85</v>
      </c>
      <c r="B11" t="s">
        <v>86</v>
      </c>
      <c r="C11" t="s">
        <v>87</v>
      </c>
      <c r="D11" s="12" t="s">
        <v>1823</v>
      </c>
      <c r="E11" s="18">
        <f>VLOOKUP(A11,'ADM Data'!$A$2:$J$357,10,FALSE)</f>
        <v>364.24098999999995</v>
      </c>
      <c r="F11" s="12" t="s">
        <v>1124</v>
      </c>
      <c r="G11" s="1">
        <v>117.163285</v>
      </c>
      <c r="H11" s="129">
        <v>1</v>
      </c>
      <c r="I11" s="5">
        <f t="shared" si="0"/>
        <v>0</v>
      </c>
    </row>
    <row r="12" spans="1:10">
      <c r="A12" t="s">
        <v>88</v>
      </c>
      <c r="B12" t="s">
        <v>1825</v>
      </c>
      <c r="C12" t="s">
        <v>1512</v>
      </c>
      <c r="D12" s="12" t="s">
        <v>1823</v>
      </c>
      <c r="E12" s="18">
        <f>VLOOKUP(A12,'ADM Data'!$A$2:$J$357,10,FALSE)</f>
        <v>87.240167999999997</v>
      </c>
      <c r="F12" s="12" t="s">
        <v>1124</v>
      </c>
      <c r="G12" s="1">
        <v>58.085917000000002</v>
      </c>
      <c r="H12" s="129">
        <v>1</v>
      </c>
      <c r="I12" s="5">
        <f t="shared" si="0"/>
        <v>0</v>
      </c>
    </row>
    <row r="13" spans="1:10">
      <c r="A13" t="s">
        <v>96</v>
      </c>
      <c r="B13" t="s">
        <v>1828</v>
      </c>
      <c r="C13" t="s">
        <v>98</v>
      </c>
      <c r="D13" s="12" t="s">
        <v>1070</v>
      </c>
      <c r="E13" s="18">
        <f>VLOOKUP(A13,'ADM Data'!$A$2:$J$357,10,FALSE)</f>
        <v>68.301370000000006</v>
      </c>
      <c r="F13" s="12" t="s">
        <v>1124</v>
      </c>
      <c r="G13" s="1">
        <v>58.339270999999997</v>
      </c>
      <c r="H13" s="129">
        <v>1</v>
      </c>
      <c r="I13" s="5">
        <f t="shared" si="0"/>
        <v>0</v>
      </c>
    </row>
    <row r="14" spans="1:10">
      <c r="A14" t="s">
        <v>99</v>
      </c>
      <c r="B14" t="s">
        <v>1829</v>
      </c>
      <c r="C14" t="s">
        <v>101</v>
      </c>
      <c r="D14" s="12" t="s">
        <v>1070</v>
      </c>
      <c r="E14" s="18">
        <f>VLOOKUP(A14,'ADM Data'!$A$2:$J$357,10,FALSE)</f>
        <v>78.822811000000002</v>
      </c>
      <c r="F14" s="12" t="s">
        <v>1124</v>
      </c>
      <c r="G14" s="1">
        <v>81.046401000000003</v>
      </c>
      <c r="H14" s="129">
        <v>1</v>
      </c>
      <c r="I14" s="5">
        <f t="shared" si="0"/>
        <v>0</v>
      </c>
    </row>
    <row r="15" spans="1:10">
      <c r="A15" t="s">
        <v>102</v>
      </c>
      <c r="B15" t="s">
        <v>103</v>
      </c>
      <c r="C15" t="s">
        <v>68</v>
      </c>
      <c r="D15" s="12" t="s">
        <v>1070</v>
      </c>
      <c r="E15" s="18">
        <f>VLOOKUP(A15,'ADM Data'!$A$2:$J$357,10,FALSE)</f>
        <v>135.83687900000001</v>
      </c>
      <c r="F15" s="12" t="s">
        <v>1124</v>
      </c>
      <c r="G15" s="1">
        <v>124.183685</v>
      </c>
      <c r="H15" s="129">
        <v>1</v>
      </c>
      <c r="I15" s="5">
        <f t="shared" si="0"/>
        <v>0</v>
      </c>
    </row>
    <row r="16" spans="1:10">
      <c r="A16" t="s">
        <v>104</v>
      </c>
      <c r="B16" t="s">
        <v>2758</v>
      </c>
      <c r="C16" t="s">
        <v>80</v>
      </c>
      <c r="D16" s="12" t="s">
        <v>1070</v>
      </c>
      <c r="E16" s="18">
        <f>VLOOKUP(A16,'ADM Data'!$A$2:$J$357,10,FALSE)</f>
        <v>116.99766199999999</v>
      </c>
      <c r="F16" s="12" t="s">
        <v>1124</v>
      </c>
      <c r="G16" s="1">
        <v>91.879672999999997</v>
      </c>
      <c r="H16" s="129">
        <v>1</v>
      </c>
      <c r="I16" s="5">
        <f t="shared" si="0"/>
        <v>0</v>
      </c>
    </row>
    <row r="17" spans="1:9">
      <c r="A17" t="s">
        <v>106</v>
      </c>
      <c r="B17" t="s">
        <v>1831</v>
      </c>
      <c r="C17" t="s">
        <v>108</v>
      </c>
      <c r="D17" s="12" t="s">
        <v>1070</v>
      </c>
      <c r="E17" s="18">
        <f>VLOOKUP(A17,'ADM Data'!$A$2:$J$357,10,FALSE)</f>
        <v>74.181699999999992</v>
      </c>
      <c r="F17" s="12" t="s">
        <v>1124</v>
      </c>
      <c r="G17" s="1">
        <v>82.438254000000001</v>
      </c>
      <c r="H17" s="129">
        <v>1</v>
      </c>
      <c r="I17" s="5">
        <f t="shared" si="0"/>
        <v>0</v>
      </c>
    </row>
    <row r="18" spans="1:9">
      <c r="A18" t="s">
        <v>109</v>
      </c>
      <c r="B18" t="s">
        <v>1832</v>
      </c>
      <c r="C18" t="s">
        <v>111</v>
      </c>
      <c r="D18" s="12" t="s">
        <v>1070</v>
      </c>
      <c r="E18" s="18">
        <f>VLOOKUP(A18,'ADM Data'!$A$2:$J$357,10,FALSE)</f>
        <v>91.479287999999997</v>
      </c>
      <c r="F18" s="12" t="s">
        <v>1124</v>
      </c>
      <c r="G18" s="1">
        <v>113.881941</v>
      </c>
      <c r="H18" s="129">
        <v>1</v>
      </c>
      <c r="I18" s="5">
        <f t="shared" si="0"/>
        <v>0</v>
      </c>
    </row>
    <row r="19" spans="1:9">
      <c r="A19" t="s">
        <v>114</v>
      </c>
      <c r="B19" t="s">
        <v>1834</v>
      </c>
      <c r="C19" t="s">
        <v>116</v>
      </c>
      <c r="D19" s="12" t="s">
        <v>1070</v>
      </c>
      <c r="E19" s="18">
        <f>VLOOKUP(A19,'ADM Data'!$A$2:$J$357,10,FALSE)</f>
        <v>115.04220599999999</v>
      </c>
      <c r="F19" s="12" t="s">
        <v>1124</v>
      </c>
      <c r="G19" s="1">
        <v>108.083607</v>
      </c>
      <c r="H19" s="129">
        <v>1</v>
      </c>
      <c r="I19" s="5">
        <f t="shared" si="0"/>
        <v>0</v>
      </c>
    </row>
    <row r="20" spans="1:9">
      <c r="A20" t="s">
        <v>117</v>
      </c>
      <c r="B20" t="s">
        <v>1835</v>
      </c>
      <c r="C20" t="s">
        <v>80</v>
      </c>
      <c r="D20" s="12" t="s">
        <v>1070</v>
      </c>
      <c r="E20" s="18">
        <f>VLOOKUP(A20,'ADM Data'!$A$2:$J$357,10,FALSE)</f>
        <v>147.987041</v>
      </c>
      <c r="F20" s="12" t="s">
        <v>1124</v>
      </c>
      <c r="G20" s="1">
        <v>167.23441399999999</v>
      </c>
      <c r="H20" s="129">
        <v>1</v>
      </c>
      <c r="I20" s="5">
        <f t="shared" si="0"/>
        <v>0</v>
      </c>
    </row>
    <row r="21" spans="1:9">
      <c r="A21" t="s">
        <v>119</v>
      </c>
      <c r="B21" t="s">
        <v>120</v>
      </c>
      <c r="C21" t="s">
        <v>80</v>
      </c>
      <c r="D21" s="12" t="s">
        <v>1070</v>
      </c>
      <c r="E21" s="18">
        <f>VLOOKUP(A21,'ADM Data'!$A$2:$J$357,10,FALSE)</f>
        <v>350.46062599999999</v>
      </c>
      <c r="F21" s="12" t="s">
        <v>1124</v>
      </c>
      <c r="G21" s="1">
        <v>119.392639</v>
      </c>
      <c r="H21" s="129">
        <v>1</v>
      </c>
      <c r="I21" s="5">
        <f t="shared" si="0"/>
        <v>0</v>
      </c>
    </row>
    <row r="22" spans="1:9">
      <c r="A22" t="s">
        <v>121</v>
      </c>
      <c r="B22" t="s">
        <v>1836</v>
      </c>
      <c r="C22" t="s">
        <v>80</v>
      </c>
      <c r="D22" s="12" t="s">
        <v>1070</v>
      </c>
      <c r="E22" s="18">
        <f>VLOOKUP(A22,'ADM Data'!$A$2:$J$357,10,FALSE)</f>
        <v>219.13471799999999</v>
      </c>
      <c r="F22" s="12" t="s">
        <v>1124</v>
      </c>
      <c r="G22" s="1">
        <v>198.57792800000001</v>
      </c>
      <c r="H22" s="129">
        <v>1</v>
      </c>
      <c r="I22" s="5">
        <f t="shared" si="0"/>
        <v>0</v>
      </c>
    </row>
    <row r="23" spans="1:9">
      <c r="A23" t="s">
        <v>123</v>
      </c>
      <c r="B23" t="s">
        <v>1837</v>
      </c>
      <c r="C23" t="s">
        <v>125</v>
      </c>
      <c r="D23" s="12" t="s">
        <v>1070</v>
      </c>
      <c r="E23" s="18">
        <f>VLOOKUP(A23,'ADM Data'!$A$2:$J$357,10,FALSE)</f>
        <v>88.058280999999994</v>
      </c>
      <c r="F23" s="12" t="s">
        <v>1124</v>
      </c>
      <c r="G23" s="1">
        <v>97.858975999999998</v>
      </c>
      <c r="H23" s="129">
        <v>1</v>
      </c>
      <c r="I23" s="5">
        <f t="shared" si="0"/>
        <v>0</v>
      </c>
    </row>
    <row r="24" spans="1:9">
      <c r="A24" t="s">
        <v>126</v>
      </c>
      <c r="B24" t="s">
        <v>1838</v>
      </c>
      <c r="C24" t="s">
        <v>80</v>
      </c>
      <c r="D24" s="12" t="s">
        <v>1070</v>
      </c>
      <c r="E24" s="18">
        <f>VLOOKUP(A24,'ADM Data'!$A$2:$J$357,10,FALSE)</f>
        <v>235.07869700000001</v>
      </c>
      <c r="F24" s="12" t="s">
        <v>1124</v>
      </c>
      <c r="G24" s="1">
        <v>268.73708699999997</v>
      </c>
      <c r="H24" s="129">
        <v>1</v>
      </c>
      <c r="I24" s="5">
        <f t="shared" si="0"/>
        <v>0</v>
      </c>
    </row>
    <row r="25" spans="1:9">
      <c r="A25" t="s">
        <v>128</v>
      </c>
      <c r="B25" t="s">
        <v>129</v>
      </c>
      <c r="C25" t="s">
        <v>68</v>
      </c>
      <c r="D25" s="12" t="s">
        <v>1070</v>
      </c>
      <c r="E25" s="18">
        <f>VLOOKUP(A25,'ADM Data'!$A$2:$J$357,10,FALSE)</f>
        <v>533.56041199999993</v>
      </c>
      <c r="F25" s="12" t="s">
        <v>1124</v>
      </c>
      <c r="G25" s="1">
        <v>488.326235</v>
      </c>
      <c r="H25" s="129">
        <v>1</v>
      </c>
      <c r="I25" s="5">
        <f t="shared" si="0"/>
        <v>0</v>
      </c>
    </row>
    <row r="26" spans="1:9">
      <c r="A26" t="s">
        <v>130</v>
      </c>
      <c r="B26" t="s">
        <v>131</v>
      </c>
      <c r="C26" t="s">
        <v>132</v>
      </c>
      <c r="D26" s="12" t="s">
        <v>1823</v>
      </c>
      <c r="E26" s="18">
        <f>VLOOKUP(A26,'ADM Data'!$A$2:$J$357,10,FALSE)</f>
        <v>236.424992</v>
      </c>
      <c r="F26" s="12" t="s">
        <v>1124</v>
      </c>
      <c r="G26" s="1">
        <v>130.79961299999999</v>
      </c>
      <c r="H26" s="129">
        <v>1</v>
      </c>
      <c r="I26" s="5">
        <f t="shared" si="0"/>
        <v>0</v>
      </c>
    </row>
    <row r="27" spans="1:9">
      <c r="A27" t="s">
        <v>133</v>
      </c>
      <c r="B27" t="s">
        <v>1839</v>
      </c>
      <c r="C27" t="s">
        <v>135</v>
      </c>
      <c r="D27" s="12" t="s">
        <v>1823</v>
      </c>
      <c r="E27" s="18">
        <f>VLOOKUP(A27,'ADM Data'!$A$2:$J$357,10,FALSE)</f>
        <v>600.97804100000008</v>
      </c>
      <c r="F27" s="12" t="s">
        <v>1124</v>
      </c>
      <c r="G27" s="1">
        <v>355.22755000000001</v>
      </c>
      <c r="H27" s="129">
        <v>1</v>
      </c>
      <c r="I27" s="5">
        <f t="shared" si="0"/>
        <v>0</v>
      </c>
    </row>
    <row r="28" spans="1:9">
      <c r="A28" t="s">
        <v>136</v>
      </c>
      <c r="B28" t="s">
        <v>1840</v>
      </c>
      <c r="C28" t="s">
        <v>93</v>
      </c>
      <c r="D28" s="12" t="s">
        <v>1070</v>
      </c>
      <c r="E28" s="18">
        <f>VLOOKUP(A28,'ADM Data'!$A$2:$J$357,10,FALSE)</f>
        <v>368.19432800000004</v>
      </c>
      <c r="F28" s="12" t="s">
        <v>1124</v>
      </c>
      <c r="G28" s="1">
        <v>377.68838599999998</v>
      </c>
      <c r="H28" s="129">
        <v>1</v>
      </c>
      <c r="I28" s="5">
        <f t="shared" si="0"/>
        <v>0</v>
      </c>
    </row>
    <row r="29" spans="1:9">
      <c r="A29" t="s">
        <v>138</v>
      </c>
      <c r="B29" t="s">
        <v>1841</v>
      </c>
      <c r="C29" t="s">
        <v>140</v>
      </c>
      <c r="D29" s="12" t="s">
        <v>1070</v>
      </c>
      <c r="E29" s="18">
        <f>VLOOKUP(A29,'ADM Data'!$A$2:$J$357,10,FALSE)</f>
        <v>158.97125600000001</v>
      </c>
      <c r="F29" s="12" t="s">
        <v>1124</v>
      </c>
      <c r="G29" s="1">
        <v>151.85690199999999</v>
      </c>
      <c r="H29" s="129">
        <v>1</v>
      </c>
      <c r="I29" s="5">
        <f t="shared" si="0"/>
        <v>0</v>
      </c>
    </row>
    <row r="30" spans="1:9">
      <c r="A30" t="s">
        <v>141</v>
      </c>
      <c r="B30" t="s">
        <v>1842</v>
      </c>
      <c r="C30" t="s">
        <v>93</v>
      </c>
      <c r="D30" s="12" t="s">
        <v>1070</v>
      </c>
      <c r="E30" s="18">
        <f>VLOOKUP(A30,'ADM Data'!$A$2:$J$357,10,FALSE)</f>
        <v>124.92835700000001</v>
      </c>
      <c r="F30" s="12" t="s">
        <v>1124</v>
      </c>
      <c r="G30" s="1">
        <v>136.899801</v>
      </c>
      <c r="H30" s="129">
        <v>1</v>
      </c>
      <c r="I30" s="5">
        <f t="shared" si="0"/>
        <v>0</v>
      </c>
    </row>
    <row r="31" spans="1:9">
      <c r="A31" t="s">
        <v>143</v>
      </c>
      <c r="B31" t="s">
        <v>1843</v>
      </c>
      <c r="C31" t="s">
        <v>101</v>
      </c>
      <c r="D31" s="12" t="s">
        <v>1070</v>
      </c>
      <c r="E31" s="18">
        <f>VLOOKUP(A31,'ADM Data'!$A$2:$J$357,10,FALSE)</f>
        <v>95.017876999999999</v>
      </c>
      <c r="F31" s="12" t="s">
        <v>1124</v>
      </c>
      <c r="G31" s="1">
        <v>91.851924999999994</v>
      </c>
      <c r="H31" s="129">
        <v>1</v>
      </c>
      <c r="I31" s="5">
        <f t="shared" si="0"/>
        <v>0</v>
      </c>
    </row>
    <row r="32" spans="1:9">
      <c r="A32" t="s">
        <v>145</v>
      </c>
      <c r="B32" t="s">
        <v>1844</v>
      </c>
      <c r="C32" t="s">
        <v>80</v>
      </c>
      <c r="D32" s="12" t="s">
        <v>1070</v>
      </c>
      <c r="E32" s="18">
        <f>VLOOKUP(A32,'ADM Data'!$A$2:$J$357,10,FALSE)</f>
        <v>291.60025200000001</v>
      </c>
      <c r="F32" s="12" t="s">
        <v>1124</v>
      </c>
      <c r="G32" s="1">
        <v>280.09968300000003</v>
      </c>
      <c r="H32" s="129">
        <v>1</v>
      </c>
      <c r="I32" s="5">
        <f t="shared" si="0"/>
        <v>0</v>
      </c>
    </row>
    <row r="33" spans="1:9">
      <c r="A33" t="s">
        <v>147</v>
      </c>
      <c r="B33" t="s">
        <v>1845</v>
      </c>
      <c r="C33" t="s">
        <v>80</v>
      </c>
      <c r="D33" s="12" t="s">
        <v>1070</v>
      </c>
      <c r="E33" s="18">
        <f>VLOOKUP(A33,'ADM Data'!$A$2:$J$357,10,FALSE)</f>
        <v>85.923062000000002</v>
      </c>
      <c r="F33" s="12" t="s">
        <v>1124</v>
      </c>
      <c r="G33" s="1">
        <v>93.903572999999994</v>
      </c>
      <c r="H33" s="129">
        <v>1</v>
      </c>
      <c r="I33" s="5">
        <f t="shared" si="0"/>
        <v>0</v>
      </c>
    </row>
    <row r="34" spans="1:9">
      <c r="A34" t="s">
        <v>149</v>
      </c>
      <c r="B34" t="s">
        <v>150</v>
      </c>
      <c r="C34" t="s">
        <v>80</v>
      </c>
      <c r="D34" s="12" t="s">
        <v>1070</v>
      </c>
      <c r="E34" s="18">
        <f>VLOOKUP(A34,'ADM Data'!$A$2:$J$357,10,FALSE)</f>
        <v>724.58183599999995</v>
      </c>
      <c r="F34" s="12" t="s">
        <v>1124</v>
      </c>
      <c r="G34" s="1">
        <v>696.94853999999998</v>
      </c>
      <c r="H34" s="129">
        <v>1</v>
      </c>
      <c r="I34" s="5">
        <f t="shared" si="0"/>
        <v>0</v>
      </c>
    </row>
    <row r="35" spans="1:9">
      <c r="A35" t="s">
        <v>151</v>
      </c>
      <c r="B35" t="s">
        <v>152</v>
      </c>
      <c r="C35" t="s">
        <v>68</v>
      </c>
      <c r="D35" s="12" t="s">
        <v>1070</v>
      </c>
      <c r="E35" s="18">
        <f>VLOOKUP(A35,'ADM Data'!$A$2:$J$357,10,FALSE)</f>
        <v>309.36650399999996</v>
      </c>
      <c r="F35" s="12" t="s">
        <v>1124</v>
      </c>
      <c r="G35" s="1">
        <v>363.407779</v>
      </c>
      <c r="H35" s="129">
        <v>1</v>
      </c>
      <c r="I35" s="5">
        <f t="shared" si="0"/>
        <v>0</v>
      </c>
    </row>
    <row r="36" spans="1:9">
      <c r="A36" t="s">
        <v>153</v>
      </c>
      <c r="B36" t="s">
        <v>1846</v>
      </c>
      <c r="C36" t="s">
        <v>93</v>
      </c>
      <c r="D36" s="12" t="s">
        <v>1070</v>
      </c>
      <c r="E36" s="18">
        <f>VLOOKUP(A36,'ADM Data'!$A$2:$J$357,10,FALSE)</f>
        <v>626.56438600000001</v>
      </c>
      <c r="F36" s="12" t="s">
        <v>1124</v>
      </c>
      <c r="G36" s="1">
        <v>630.66056400000002</v>
      </c>
      <c r="H36" s="129">
        <v>1</v>
      </c>
      <c r="I36" s="5">
        <f t="shared" si="0"/>
        <v>0</v>
      </c>
    </row>
    <row r="37" spans="1:9">
      <c r="A37" t="s">
        <v>155</v>
      </c>
      <c r="B37" t="s">
        <v>156</v>
      </c>
      <c r="C37" t="s">
        <v>93</v>
      </c>
      <c r="D37" s="12" t="s">
        <v>1070</v>
      </c>
      <c r="E37" s="18">
        <f>VLOOKUP(A37,'ADM Data'!$A$2:$J$357,10,FALSE)</f>
        <v>187.36280900000003</v>
      </c>
      <c r="F37" s="12" t="s">
        <v>1124</v>
      </c>
      <c r="G37" s="1">
        <v>263.719717</v>
      </c>
      <c r="H37" s="129">
        <v>1</v>
      </c>
      <c r="I37" s="5">
        <f t="shared" si="0"/>
        <v>0</v>
      </c>
    </row>
    <row r="38" spans="1:9">
      <c r="A38" t="s">
        <v>157</v>
      </c>
      <c r="B38" t="s">
        <v>1847</v>
      </c>
      <c r="C38" t="s">
        <v>93</v>
      </c>
      <c r="D38" s="12" t="s">
        <v>1070</v>
      </c>
      <c r="E38" s="18">
        <f>VLOOKUP(A38,'ADM Data'!$A$2:$J$357,10,FALSE)</f>
        <v>615.19861700000001</v>
      </c>
      <c r="F38" s="12" t="s">
        <v>1124</v>
      </c>
      <c r="G38" s="1">
        <v>526.13545799999997</v>
      </c>
      <c r="H38" s="129">
        <v>1</v>
      </c>
      <c r="I38" s="5">
        <f t="shared" si="0"/>
        <v>0</v>
      </c>
    </row>
    <row r="39" spans="1:9">
      <c r="A39" t="s">
        <v>159</v>
      </c>
      <c r="B39" t="s">
        <v>160</v>
      </c>
      <c r="C39" t="s">
        <v>93</v>
      </c>
      <c r="D39" s="12" t="s">
        <v>1070</v>
      </c>
      <c r="E39" s="18">
        <f>VLOOKUP(A39,'ADM Data'!$A$2:$J$357,10,FALSE)</f>
        <v>728.43336699999998</v>
      </c>
      <c r="F39" s="12" t="s">
        <v>1124</v>
      </c>
      <c r="G39" s="1">
        <v>778.32839200000001</v>
      </c>
      <c r="H39" s="129">
        <v>1</v>
      </c>
      <c r="I39" s="5">
        <f t="shared" si="0"/>
        <v>0</v>
      </c>
    </row>
    <row r="40" spans="1:9">
      <c r="A40" t="s">
        <v>161</v>
      </c>
      <c r="B40" t="s">
        <v>162</v>
      </c>
      <c r="C40" t="s">
        <v>75</v>
      </c>
      <c r="D40" s="12" t="s">
        <v>1070</v>
      </c>
      <c r="E40" s="18">
        <f>VLOOKUP(A40,'ADM Data'!$A$2:$J$357,10,FALSE)</f>
        <v>446.137091</v>
      </c>
      <c r="F40" s="12" t="s">
        <v>1124</v>
      </c>
      <c r="G40" s="1">
        <v>438.57830300000001</v>
      </c>
      <c r="H40" s="129">
        <v>1</v>
      </c>
      <c r="I40" s="5">
        <f t="shared" si="0"/>
        <v>0</v>
      </c>
    </row>
    <row r="41" spans="1:9">
      <c r="A41" t="s">
        <v>163</v>
      </c>
      <c r="B41" t="s">
        <v>164</v>
      </c>
      <c r="C41" t="s">
        <v>80</v>
      </c>
      <c r="D41" s="12" t="s">
        <v>1070</v>
      </c>
      <c r="E41" s="18">
        <f>VLOOKUP(A41,'ADM Data'!$A$2:$J$357,10,FALSE)</f>
        <v>449.35588200000001</v>
      </c>
      <c r="F41" s="12" t="s">
        <v>1124</v>
      </c>
      <c r="G41" s="1">
        <v>482.154023</v>
      </c>
      <c r="H41" s="129">
        <v>1</v>
      </c>
      <c r="I41" s="5">
        <f t="shared" si="0"/>
        <v>0</v>
      </c>
    </row>
    <row r="42" spans="1:9">
      <c r="A42" t="s">
        <v>165</v>
      </c>
      <c r="B42" t="s">
        <v>1848</v>
      </c>
      <c r="C42" t="s">
        <v>80</v>
      </c>
      <c r="D42" s="12" t="s">
        <v>1070</v>
      </c>
      <c r="E42" s="18">
        <f>VLOOKUP(A42,'ADM Data'!$A$2:$J$357,10,FALSE)</f>
        <v>303.388237</v>
      </c>
      <c r="F42" s="12" t="s">
        <v>1124</v>
      </c>
      <c r="G42" s="1">
        <v>279.81871699999999</v>
      </c>
      <c r="H42" s="129">
        <v>1</v>
      </c>
      <c r="I42" s="5">
        <f t="shared" si="0"/>
        <v>0</v>
      </c>
    </row>
    <row r="43" spans="1:9">
      <c r="A43" t="s">
        <v>169</v>
      </c>
      <c r="B43" t="s">
        <v>1850</v>
      </c>
      <c r="C43" t="s">
        <v>72</v>
      </c>
      <c r="D43" s="12" t="s">
        <v>1070</v>
      </c>
      <c r="E43" s="18">
        <f>VLOOKUP(A43,'ADM Data'!$A$2:$J$357,10,FALSE)</f>
        <v>597.28855999999996</v>
      </c>
      <c r="F43" s="12" t="s">
        <v>1124</v>
      </c>
      <c r="G43" s="1">
        <v>656.042371</v>
      </c>
      <c r="H43" s="129">
        <v>1</v>
      </c>
      <c r="I43" s="5">
        <f t="shared" si="0"/>
        <v>0</v>
      </c>
    </row>
    <row r="44" spans="1:9">
      <c r="A44" t="s">
        <v>171</v>
      </c>
      <c r="B44" t="s">
        <v>172</v>
      </c>
      <c r="C44" t="s">
        <v>173</v>
      </c>
      <c r="D44" s="12" t="s">
        <v>1070</v>
      </c>
      <c r="E44" s="18">
        <f>VLOOKUP(A44,'ADM Data'!$A$2:$J$357,10,FALSE)</f>
        <v>42.582872000000002</v>
      </c>
      <c r="F44" s="12" t="s">
        <v>1124</v>
      </c>
      <c r="G44" s="1">
        <v>55.086911999999998</v>
      </c>
      <c r="H44" s="129">
        <v>1</v>
      </c>
      <c r="I44" s="5">
        <f t="shared" si="0"/>
        <v>0</v>
      </c>
    </row>
    <row r="45" spans="1:9">
      <c r="A45" t="s">
        <v>174</v>
      </c>
      <c r="B45" t="s">
        <v>2898</v>
      </c>
      <c r="C45" t="s">
        <v>75</v>
      </c>
      <c r="D45" s="12" t="s">
        <v>1070</v>
      </c>
      <c r="E45" s="18">
        <f>VLOOKUP(A45,'ADM Data'!$A$2:$J$357,10,FALSE)</f>
        <v>100.89130399999999</v>
      </c>
      <c r="F45" s="12" t="s">
        <v>1124</v>
      </c>
      <c r="G45" s="1">
        <v>111.562314</v>
      </c>
      <c r="H45" s="129">
        <v>1</v>
      </c>
      <c r="I45" s="5">
        <f t="shared" si="0"/>
        <v>0</v>
      </c>
    </row>
    <row r="46" spans="1:9">
      <c r="A46" t="s">
        <v>179</v>
      </c>
      <c r="B46" t="s">
        <v>180</v>
      </c>
      <c r="C46" t="s">
        <v>90</v>
      </c>
      <c r="D46" s="12" t="s">
        <v>1070</v>
      </c>
      <c r="E46" s="18">
        <f>VLOOKUP(A46,'ADM Data'!$A$2:$J$357,10,FALSE)</f>
        <v>222.18721099999999</v>
      </c>
      <c r="F46" s="12" t="s">
        <v>1124</v>
      </c>
      <c r="G46" s="1">
        <v>187.83231699999999</v>
      </c>
      <c r="H46" s="129">
        <v>1</v>
      </c>
      <c r="I46" s="5">
        <f t="shared" si="0"/>
        <v>0</v>
      </c>
    </row>
    <row r="47" spans="1:9">
      <c r="A47" t="s">
        <v>181</v>
      </c>
      <c r="B47" t="s">
        <v>2899</v>
      </c>
      <c r="C47" t="s">
        <v>93</v>
      </c>
      <c r="D47" s="12" t="s">
        <v>1070</v>
      </c>
      <c r="E47" s="18">
        <f>VLOOKUP(A47,'ADM Data'!$A$2:$J$357,10,FALSE)</f>
        <v>85.132435000000001</v>
      </c>
      <c r="F47" s="12" t="s">
        <v>1124</v>
      </c>
      <c r="G47" s="1">
        <v>85.029752000000002</v>
      </c>
      <c r="H47" s="129">
        <v>1</v>
      </c>
      <c r="I47" s="5">
        <f t="shared" si="0"/>
        <v>0</v>
      </c>
    </row>
    <row r="48" spans="1:9">
      <c r="A48" t="s">
        <v>183</v>
      </c>
      <c r="B48" t="s">
        <v>1854</v>
      </c>
      <c r="C48" t="s">
        <v>111</v>
      </c>
      <c r="D48" s="12" t="s">
        <v>1070</v>
      </c>
      <c r="E48" s="18">
        <f>VLOOKUP(A48,'ADM Data'!$A$2:$J$357,10,FALSE)</f>
        <v>64.482992999999993</v>
      </c>
      <c r="F48" s="12" t="s">
        <v>1124</v>
      </c>
      <c r="G48" s="1">
        <v>68.182032000000007</v>
      </c>
      <c r="H48" s="129">
        <v>1</v>
      </c>
      <c r="I48" s="5">
        <f t="shared" si="0"/>
        <v>0</v>
      </c>
    </row>
    <row r="49" spans="1:9">
      <c r="A49" t="s">
        <v>185</v>
      </c>
      <c r="B49" t="s">
        <v>2900</v>
      </c>
      <c r="C49" t="s">
        <v>72</v>
      </c>
      <c r="D49" s="12" t="s">
        <v>1070</v>
      </c>
      <c r="E49" s="18">
        <f>VLOOKUP(A49,'ADM Data'!$A$2:$J$357,10,FALSE)</f>
        <v>128.82203600000003</v>
      </c>
      <c r="F49" s="12" t="s">
        <v>1124</v>
      </c>
      <c r="G49" s="1">
        <v>124.867114</v>
      </c>
      <c r="H49" s="129">
        <v>1</v>
      </c>
      <c r="I49" s="5">
        <f t="shared" si="0"/>
        <v>0</v>
      </c>
    </row>
    <row r="50" spans="1:9">
      <c r="A50" t="s">
        <v>187</v>
      </c>
      <c r="B50" t="s">
        <v>188</v>
      </c>
      <c r="C50" t="s">
        <v>108</v>
      </c>
      <c r="D50" s="12" t="s">
        <v>1070</v>
      </c>
      <c r="E50" s="18">
        <f>VLOOKUP(A50,'ADM Data'!$A$2:$J$357,10,FALSE)</f>
        <v>127.75425</v>
      </c>
      <c r="F50" s="12" t="s">
        <v>1124</v>
      </c>
      <c r="G50" s="1">
        <v>128.17947000000001</v>
      </c>
      <c r="H50" s="129">
        <v>1</v>
      </c>
      <c r="I50" s="5">
        <f t="shared" si="0"/>
        <v>0</v>
      </c>
    </row>
    <row r="51" spans="1:9">
      <c r="A51" t="s">
        <v>191</v>
      </c>
      <c r="B51" t="s">
        <v>1856</v>
      </c>
      <c r="C51" t="s">
        <v>193</v>
      </c>
      <c r="D51" s="12" t="s">
        <v>1070</v>
      </c>
      <c r="E51" s="18">
        <f>VLOOKUP(A51,'ADM Data'!$A$2:$J$357,10,FALSE)</f>
        <v>93.708988000000005</v>
      </c>
      <c r="F51" s="12" t="s">
        <v>1124</v>
      </c>
      <c r="G51" s="1">
        <v>83.457046000000005</v>
      </c>
      <c r="H51" s="129">
        <v>1</v>
      </c>
      <c r="I51" s="5">
        <f t="shared" si="0"/>
        <v>0</v>
      </c>
    </row>
    <row r="52" spans="1:9">
      <c r="A52" t="s">
        <v>194</v>
      </c>
      <c r="B52" t="s">
        <v>195</v>
      </c>
      <c r="C52" t="s">
        <v>196</v>
      </c>
      <c r="D52" s="12" t="s">
        <v>1070</v>
      </c>
      <c r="E52" s="18">
        <f>VLOOKUP(A52,'ADM Data'!$A$2:$J$357,10,FALSE)</f>
        <v>25.561821999999999</v>
      </c>
      <c r="F52" s="12" t="s">
        <v>1124</v>
      </c>
      <c r="G52" s="1">
        <v>22.704988</v>
      </c>
      <c r="H52" s="129">
        <v>1</v>
      </c>
      <c r="I52" s="5">
        <f t="shared" si="0"/>
        <v>0</v>
      </c>
    </row>
    <row r="53" spans="1:9">
      <c r="A53" t="s">
        <v>197</v>
      </c>
      <c r="B53" t="s">
        <v>1857</v>
      </c>
      <c r="C53" t="s">
        <v>93</v>
      </c>
      <c r="D53" s="12" t="s">
        <v>1070</v>
      </c>
      <c r="E53" s="18">
        <f>VLOOKUP(A53,'ADM Data'!$A$2:$J$357,10,FALSE)</f>
        <v>101.942078</v>
      </c>
      <c r="F53" s="12" t="s">
        <v>1124</v>
      </c>
      <c r="G53" s="1">
        <v>118.198155</v>
      </c>
      <c r="H53" s="129">
        <v>1</v>
      </c>
      <c r="I53" s="5">
        <f t="shared" si="0"/>
        <v>0</v>
      </c>
    </row>
    <row r="54" spans="1:9">
      <c r="A54" t="s">
        <v>199</v>
      </c>
      <c r="B54" t="s">
        <v>200</v>
      </c>
      <c r="C54" t="s">
        <v>93</v>
      </c>
      <c r="D54" s="12" t="s">
        <v>1070</v>
      </c>
      <c r="E54" s="18">
        <f>VLOOKUP(A54,'ADM Data'!$A$2:$J$357,10,FALSE)</f>
        <v>151.443252</v>
      </c>
      <c r="F54" s="12" t="s">
        <v>1124</v>
      </c>
      <c r="G54" s="1">
        <v>0</v>
      </c>
      <c r="H54" s="129">
        <v>1</v>
      </c>
      <c r="I54" s="5">
        <f t="shared" si="0"/>
        <v>0</v>
      </c>
    </row>
    <row r="55" spans="1:9">
      <c r="A55" t="s">
        <v>201</v>
      </c>
      <c r="B55" t="s">
        <v>202</v>
      </c>
      <c r="C55" t="s">
        <v>93</v>
      </c>
      <c r="D55" s="12" t="s">
        <v>1070</v>
      </c>
      <c r="E55" s="18">
        <f>VLOOKUP(A55,'ADM Data'!$A$2:$J$357,10,FALSE)</f>
        <v>466.08229</v>
      </c>
      <c r="F55" s="12" t="s">
        <v>1124</v>
      </c>
      <c r="G55" s="1">
        <v>443.68253700000002</v>
      </c>
      <c r="H55" s="129">
        <v>1</v>
      </c>
      <c r="I55" s="5">
        <f t="shared" si="0"/>
        <v>0</v>
      </c>
    </row>
    <row r="56" spans="1:9">
      <c r="A56" t="s">
        <v>203</v>
      </c>
      <c r="B56" t="s">
        <v>1858</v>
      </c>
      <c r="C56" t="s">
        <v>80</v>
      </c>
      <c r="D56" s="12" t="s">
        <v>1070</v>
      </c>
      <c r="E56" s="18">
        <f>VLOOKUP(A56,'ADM Data'!$A$2:$J$357,10,FALSE)</f>
        <v>94.242783000000003</v>
      </c>
      <c r="F56" s="12" t="s">
        <v>1124</v>
      </c>
      <c r="G56" s="1">
        <v>98.445764999999994</v>
      </c>
      <c r="H56" s="129">
        <v>1</v>
      </c>
      <c r="I56" s="5">
        <f t="shared" si="0"/>
        <v>0</v>
      </c>
    </row>
    <row r="57" spans="1:9">
      <c r="A57" t="s">
        <v>205</v>
      </c>
      <c r="B57" t="s">
        <v>1859</v>
      </c>
      <c r="C57" t="s">
        <v>68</v>
      </c>
      <c r="D57" s="12" t="s">
        <v>1070</v>
      </c>
      <c r="E57" s="18">
        <f>VLOOKUP(A57,'ADM Data'!$A$2:$J$357,10,FALSE)</f>
        <v>135.00996000000001</v>
      </c>
      <c r="F57" s="12" t="s">
        <v>1124</v>
      </c>
      <c r="G57" s="1">
        <v>182.30203599999999</v>
      </c>
      <c r="H57" s="129">
        <v>1</v>
      </c>
      <c r="I57" s="5">
        <f t="shared" si="0"/>
        <v>0</v>
      </c>
    </row>
    <row r="58" spans="1:9">
      <c r="A58" t="s">
        <v>207</v>
      </c>
      <c r="B58" t="s">
        <v>1860</v>
      </c>
      <c r="C58" t="s">
        <v>93</v>
      </c>
      <c r="D58" s="12" t="s">
        <v>1070</v>
      </c>
      <c r="E58" s="18">
        <f>VLOOKUP(A58,'ADM Data'!$A$2:$J$357,10,FALSE)</f>
        <v>160.93209899999999</v>
      </c>
      <c r="F58" s="12" t="s">
        <v>1124</v>
      </c>
      <c r="G58" s="1">
        <v>178.16667000000001</v>
      </c>
      <c r="H58" s="129">
        <v>1</v>
      </c>
      <c r="I58" s="5">
        <f t="shared" si="0"/>
        <v>0</v>
      </c>
    </row>
    <row r="59" spans="1:9">
      <c r="A59" t="s">
        <v>209</v>
      </c>
      <c r="B59" t="s">
        <v>1861</v>
      </c>
      <c r="C59" t="s">
        <v>93</v>
      </c>
      <c r="D59" s="12" t="s">
        <v>1070</v>
      </c>
      <c r="E59" s="18">
        <f>VLOOKUP(A59,'ADM Data'!$A$2:$J$357,10,FALSE)</f>
        <v>189.93959100000001</v>
      </c>
      <c r="F59" s="12" t="s">
        <v>1124</v>
      </c>
      <c r="G59" s="1">
        <v>164.28858099999999</v>
      </c>
      <c r="H59" s="129">
        <v>1</v>
      </c>
      <c r="I59" s="5">
        <f t="shared" si="0"/>
        <v>0</v>
      </c>
    </row>
    <row r="60" spans="1:9">
      <c r="A60" t="s">
        <v>211</v>
      </c>
      <c r="B60" t="s">
        <v>1862</v>
      </c>
      <c r="C60" t="s">
        <v>75</v>
      </c>
      <c r="D60" s="12" t="s">
        <v>1070</v>
      </c>
      <c r="E60" s="18">
        <f>VLOOKUP(A60,'ADM Data'!$A$2:$J$357,10,FALSE)</f>
        <v>254.29660100000001</v>
      </c>
      <c r="F60" s="12" t="s">
        <v>1124</v>
      </c>
      <c r="G60" s="1">
        <v>204.19001399999999</v>
      </c>
      <c r="H60" s="129">
        <v>1</v>
      </c>
      <c r="I60" s="5">
        <f t="shared" si="0"/>
        <v>0</v>
      </c>
    </row>
    <row r="61" spans="1:9">
      <c r="A61" t="s">
        <v>213</v>
      </c>
      <c r="B61" t="s">
        <v>1863</v>
      </c>
      <c r="C61" t="s">
        <v>72</v>
      </c>
      <c r="D61" s="12" t="s">
        <v>1070</v>
      </c>
      <c r="E61" s="18">
        <f>VLOOKUP(A61,'ADM Data'!$A$2:$J$357,10,FALSE)</f>
        <v>196.75555500000002</v>
      </c>
      <c r="F61" s="12" t="s">
        <v>1124</v>
      </c>
      <c r="G61" s="1">
        <v>179.87767199999999</v>
      </c>
      <c r="H61" s="129">
        <v>1</v>
      </c>
      <c r="I61" s="5">
        <f t="shared" si="0"/>
        <v>0</v>
      </c>
    </row>
    <row r="62" spans="1:9">
      <c r="A62" t="s">
        <v>215</v>
      </c>
      <c r="B62" t="s">
        <v>1864</v>
      </c>
      <c r="C62" t="s">
        <v>72</v>
      </c>
      <c r="D62" s="12" t="s">
        <v>1070</v>
      </c>
      <c r="E62" s="18">
        <f>VLOOKUP(A62,'ADM Data'!$A$2:$J$357,10,FALSE)</f>
        <v>152.64813599999999</v>
      </c>
      <c r="F62" s="12" t="s">
        <v>1124</v>
      </c>
      <c r="G62" s="1">
        <v>148.239125</v>
      </c>
      <c r="H62" s="129">
        <v>1</v>
      </c>
      <c r="I62" s="5">
        <f t="shared" si="0"/>
        <v>0</v>
      </c>
    </row>
    <row r="63" spans="1:9">
      <c r="A63" t="s">
        <v>217</v>
      </c>
      <c r="B63" t="s">
        <v>1865</v>
      </c>
      <c r="C63" t="s">
        <v>68</v>
      </c>
      <c r="D63" s="12" t="s">
        <v>1070</v>
      </c>
      <c r="E63" s="18">
        <f>VLOOKUP(A63,'ADM Data'!$A$2:$J$357,10,FALSE)</f>
        <v>372.59295500000002</v>
      </c>
      <c r="F63" s="12" t="s">
        <v>1124</v>
      </c>
      <c r="G63" s="1">
        <v>320.38442600000002</v>
      </c>
      <c r="H63" s="129">
        <v>1</v>
      </c>
      <c r="I63" s="5">
        <f t="shared" si="0"/>
        <v>0</v>
      </c>
    </row>
    <row r="64" spans="1:9">
      <c r="A64" t="s">
        <v>219</v>
      </c>
      <c r="B64" t="s">
        <v>1866</v>
      </c>
      <c r="C64" t="s">
        <v>80</v>
      </c>
      <c r="D64" s="12" t="s">
        <v>1070</v>
      </c>
      <c r="E64" s="18">
        <f>VLOOKUP(A64,'ADM Data'!$A$2:$J$357,10,FALSE)</f>
        <v>268.57490899999999</v>
      </c>
      <c r="F64" s="12" t="s">
        <v>1124</v>
      </c>
      <c r="G64" s="1">
        <v>275.92957000000001</v>
      </c>
      <c r="H64" s="129">
        <v>1</v>
      </c>
      <c r="I64" s="5">
        <f t="shared" si="0"/>
        <v>0</v>
      </c>
    </row>
    <row r="65" spans="1:9">
      <c r="A65" t="s">
        <v>221</v>
      </c>
      <c r="B65" t="s">
        <v>222</v>
      </c>
      <c r="C65" t="s">
        <v>68</v>
      </c>
      <c r="D65" s="12" t="s">
        <v>1070</v>
      </c>
      <c r="E65" s="18">
        <f>VLOOKUP(A65,'ADM Data'!$A$2:$J$357,10,FALSE)</f>
        <v>371.98159599999997</v>
      </c>
      <c r="F65" s="12" t="s">
        <v>1124</v>
      </c>
      <c r="G65" s="1">
        <v>439.78688799999998</v>
      </c>
      <c r="H65" s="129">
        <v>1</v>
      </c>
      <c r="I65" s="5">
        <f t="shared" si="0"/>
        <v>0</v>
      </c>
    </row>
    <row r="66" spans="1:9">
      <c r="A66" t="s">
        <v>223</v>
      </c>
      <c r="B66" t="s">
        <v>224</v>
      </c>
      <c r="C66" t="s">
        <v>108</v>
      </c>
      <c r="D66" s="12" t="s">
        <v>1070</v>
      </c>
      <c r="E66" s="18">
        <f>VLOOKUP(A66,'ADM Data'!$A$2:$J$357,10,FALSE)</f>
        <v>437.88135899999997</v>
      </c>
      <c r="F66" s="12" t="s">
        <v>1124</v>
      </c>
      <c r="G66" s="1">
        <v>471.03270800000001</v>
      </c>
      <c r="H66" s="129">
        <v>1</v>
      </c>
      <c r="I66" s="5">
        <f t="shared" si="0"/>
        <v>0</v>
      </c>
    </row>
    <row r="67" spans="1:9">
      <c r="A67" t="s">
        <v>225</v>
      </c>
      <c r="B67" t="s">
        <v>1867</v>
      </c>
      <c r="C67" t="s">
        <v>80</v>
      </c>
      <c r="D67" s="12" t="s">
        <v>1070</v>
      </c>
      <c r="E67" s="18">
        <f>VLOOKUP(A67,'ADM Data'!$A$2:$J$357,10,FALSE)</f>
        <v>260.56573199999997</v>
      </c>
      <c r="F67" s="12" t="s">
        <v>1124</v>
      </c>
      <c r="G67" s="1">
        <v>274.28228999999999</v>
      </c>
      <c r="H67" s="129">
        <v>1</v>
      </c>
      <c r="I67" s="5">
        <f t="shared" si="0"/>
        <v>0</v>
      </c>
    </row>
    <row r="68" spans="1:9">
      <c r="A68" t="s">
        <v>227</v>
      </c>
      <c r="B68" t="s">
        <v>228</v>
      </c>
      <c r="C68" t="s">
        <v>93</v>
      </c>
      <c r="D68" s="12" t="s">
        <v>1070</v>
      </c>
      <c r="E68" s="18">
        <f>VLOOKUP(A68,'ADM Data'!$A$2:$J$357,10,FALSE)</f>
        <v>344.97126800000001</v>
      </c>
      <c r="F68" s="12" t="s">
        <v>1124</v>
      </c>
      <c r="G68" s="1">
        <v>347.94910399999998</v>
      </c>
      <c r="H68" s="129">
        <v>1</v>
      </c>
      <c r="I68" s="5">
        <f t="shared" si="0"/>
        <v>0</v>
      </c>
    </row>
    <row r="69" spans="1:9">
      <c r="A69" t="s">
        <v>231</v>
      </c>
      <c r="B69" t="s">
        <v>232</v>
      </c>
      <c r="C69" t="s">
        <v>93</v>
      </c>
      <c r="D69" s="12" t="s">
        <v>1070</v>
      </c>
      <c r="E69" s="18">
        <f>VLOOKUP(A69,'ADM Data'!$A$2:$J$357,10,FALSE)</f>
        <v>95.483779999999996</v>
      </c>
      <c r="F69" s="12" t="s">
        <v>1124</v>
      </c>
      <c r="G69" s="1">
        <v>103.999143</v>
      </c>
      <c r="H69" s="129">
        <v>1</v>
      </c>
      <c r="I69" s="5">
        <f t="shared" si="0"/>
        <v>0</v>
      </c>
    </row>
    <row r="70" spans="1:9">
      <c r="A70" t="s">
        <v>233</v>
      </c>
      <c r="B70" t="s">
        <v>234</v>
      </c>
      <c r="C70" t="s">
        <v>80</v>
      </c>
      <c r="D70" s="12" t="s">
        <v>1070</v>
      </c>
      <c r="E70" s="18">
        <f>VLOOKUP(A70,'ADM Data'!$A$2:$J$357,10,FALSE)</f>
        <v>84.586134000000001</v>
      </c>
      <c r="F70" s="12" t="s">
        <v>1124</v>
      </c>
      <c r="G70" s="1">
        <v>102.18531</v>
      </c>
      <c r="H70" s="129">
        <v>1</v>
      </c>
      <c r="I70" s="5">
        <f t="shared" ref="I70:I133" si="1">(IF(F70="Yes",((E70-G70)*$H$1)+(G70*$H$2),0)*$J$1)</f>
        <v>0</v>
      </c>
    </row>
    <row r="71" spans="1:9">
      <c r="A71" t="s">
        <v>235</v>
      </c>
      <c r="B71" t="s">
        <v>1868</v>
      </c>
      <c r="C71" t="s">
        <v>93</v>
      </c>
      <c r="D71" s="12" t="s">
        <v>1070</v>
      </c>
      <c r="E71" s="18">
        <f>VLOOKUP(A71,'ADM Data'!$A$2:$J$357,10,FALSE)</f>
        <v>84.151514000000006</v>
      </c>
      <c r="F71" s="12" t="s">
        <v>1124</v>
      </c>
      <c r="G71" s="1">
        <v>131.41104899999999</v>
      </c>
      <c r="H71" s="129">
        <v>1</v>
      </c>
      <c r="I71" s="5">
        <f t="shared" si="1"/>
        <v>0</v>
      </c>
    </row>
    <row r="72" spans="1:9">
      <c r="A72" t="s">
        <v>237</v>
      </c>
      <c r="B72" t="s">
        <v>1869</v>
      </c>
      <c r="C72" t="s">
        <v>239</v>
      </c>
      <c r="D72" s="12" t="s">
        <v>1070</v>
      </c>
      <c r="E72" s="18">
        <f>VLOOKUP(A72,'ADM Data'!$A$2:$J$357,10,FALSE)</f>
        <v>227.18938700000001</v>
      </c>
      <c r="F72" s="12" t="s">
        <v>1124</v>
      </c>
      <c r="G72" s="1">
        <v>190.15975700000001</v>
      </c>
      <c r="H72" s="129">
        <v>1</v>
      </c>
      <c r="I72" s="5">
        <f t="shared" si="1"/>
        <v>0</v>
      </c>
    </row>
    <row r="73" spans="1:9">
      <c r="A73" t="s">
        <v>240</v>
      </c>
      <c r="B73" t="s">
        <v>1870</v>
      </c>
      <c r="C73" t="s">
        <v>68</v>
      </c>
      <c r="D73" s="12" t="s">
        <v>1070</v>
      </c>
      <c r="E73" s="18">
        <f>VLOOKUP(A73,'ADM Data'!$A$2:$J$357,10,FALSE)</f>
        <v>256.47708799999998</v>
      </c>
      <c r="F73" s="12" t="s">
        <v>1124</v>
      </c>
      <c r="G73" s="1">
        <v>268.28232000000003</v>
      </c>
      <c r="H73" s="129">
        <v>1</v>
      </c>
      <c r="I73" s="5">
        <f t="shared" si="1"/>
        <v>0</v>
      </c>
    </row>
    <row r="74" spans="1:9">
      <c r="A74" t="s">
        <v>242</v>
      </c>
      <c r="B74" t="s">
        <v>1871</v>
      </c>
      <c r="C74" t="s">
        <v>93</v>
      </c>
      <c r="D74" s="12" t="s">
        <v>1070</v>
      </c>
      <c r="E74" s="18">
        <f>VLOOKUP(A74,'ADM Data'!$A$2:$J$357,10,FALSE)</f>
        <v>452.85369700000001</v>
      </c>
      <c r="F74" s="12" t="s">
        <v>1124</v>
      </c>
      <c r="G74" s="1">
        <v>394.26911699999999</v>
      </c>
      <c r="H74" s="129">
        <v>1</v>
      </c>
      <c r="I74" s="5">
        <f t="shared" si="1"/>
        <v>0</v>
      </c>
    </row>
    <row r="75" spans="1:9">
      <c r="A75" t="s">
        <v>244</v>
      </c>
      <c r="B75" t="s">
        <v>1872</v>
      </c>
      <c r="C75" t="s">
        <v>75</v>
      </c>
      <c r="D75" s="12" t="s">
        <v>1070</v>
      </c>
      <c r="E75" s="18">
        <f>VLOOKUP(A75,'ADM Data'!$A$2:$J$357,10,FALSE)</f>
        <v>192.74979300000001</v>
      </c>
      <c r="F75" s="12" t="s">
        <v>1124</v>
      </c>
      <c r="G75" s="1">
        <v>205.58806799999999</v>
      </c>
      <c r="H75" s="129">
        <v>1</v>
      </c>
      <c r="I75" s="5">
        <f t="shared" si="1"/>
        <v>0</v>
      </c>
    </row>
    <row r="76" spans="1:9">
      <c r="A76" t="s">
        <v>246</v>
      </c>
      <c r="B76" t="s">
        <v>1873</v>
      </c>
      <c r="C76" t="s">
        <v>108</v>
      </c>
      <c r="D76" s="12" t="s">
        <v>1070</v>
      </c>
      <c r="E76" s="18">
        <f>VLOOKUP(A76,'ADM Data'!$A$2:$J$357,10,FALSE)</f>
        <v>268.976606</v>
      </c>
      <c r="F76" s="12" t="s">
        <v>1124</v>
      </c>
      <c r="G76" s="1">
        <v>226.06960000000001</v>
      </c>
      <c r="H76" s="129">
        <v>1</v>
      </c>
      <c r="I76" s="5">
        <f t="shared" si="1"/>
        <v>0</v>
      </c>
    </row>
    <row r="77" spans="1:9">
      <c r="A77" t="s">
        <v>248</v>
      </c>
      <c r="B77" t="s">
        <v>1874</v>
      </c>
      <c r="C77" t="s">
        <v>80</v>
      </c>
      <c r="D77" s="12" t="s">
        <v>1070</v>
      </c>
      <c r="E77" s="18">
        <f>VLOOKUP(A77,'ADM Data'!$A$2:$J$357,10,FALSE)</f>
        <v>384.81575300000003</v>
      </c>
      <c r="F77" s="12" t="s">
        <v>1124</v>
      </c>
      <c r="G77" s="1">
        <v>365.22088600000001</v>
      </c>
      <c r="H77" s="129">
        <v>1</v>
      </c>
      <c r="I77" s="5">
        <f t="shared" si="1"/>
        <v>0</v>
      </c>
    </row>
    <row r="78" spans="1:9">
      <c r="A78" t="s">
        <v>250</v>
      </c>
      <c r="B78" t="s">
        <v>1875</v>
      </c>
      <c r="C78" t="s">
        <v>93</v>
      </c>
      <c r="D78" s="12" t="s">
        <v>1070</v>
      </c>
      <c r="E78" s="18">
        <f>VLOOKUP(A78,'ADM Data'!$A$2:$J$357,10,FALSE)</f>
        <v>314.735906</v>
      </c>
      <c r="F78" s="12" t="s">
        <v>1124</v>
      </c>
      <c r="G78" s="1">
        <v>312.96488399999998</v>
      </c>
      <c r="H78" s="129">
        <v>1</v>
      </c>
      <c r="I78" s="5">
        <f t="shared" si="1"/>
        <v>0</v>
      </c>
    </row>
    <row r="79" spans="1:9">
      <c r="A79" t="s">
        <v>252</v>
      </c>
      <c r="B79" t="s">
        <v>253</v>
      </c>
      <c r="C79" t="s">
        <v>125</v>
      </c>
      <c r="D79" s="12" t="s">
        <v>1070</v>
      </c>
      <c r="E79" s="18">
        <f>VLOOKUP(A79,'ADM Data'!$A$2:$J$357,10,FALSE)</f>
        <v>402.55774299999996</v>
      </c>
      <c r="F79" s="12" t="s">
        <v>1124</v>
      </c>
      <c r="G79" s="1">
        <v>426.45304499999997</v>
      </c>
      <c r="H79" s="129">
        <v>1</v>
      </c>
      <c r="I79" s="5">
        <f t="shared" si="1"/>
        <v>0</v>
      </c>
    </row>
    <row r="80" spans="1:9">
      <c r="A80" t="s">
        <v>254</v>
      </c>
      <c r="B80" t="s">
        <v>1876</v>
      </c>
      <c r="C80" t="s">
        <v>98</v>
      </c>
      <c r="D80" s="12" t="s">
        <v>1070</v>
      </c>
      <c r="E80" s="18">
        <f>VLOOKUP(A80,'ADM Data'!$A$2:$J$357,10,FALSE)</f>
        <v>92.057958999999997</v>
      </c>
      <c r="F80" s="12" t="s">
        <v>1124</v>
      </c>
      <c r="G80" s="1">
        <v>96.726054000000005</v>
      </c>
      <c r="H80" s="129">
        <v>1</v>
      </c>
      <c r="I80" s="5">
        <f t="shared" si="1"/>
        <v>0</v>
      </c>
    </row>
    <row r="81" spans="1:9">
      <c r="A81" t="s">
        <v>256</v>
      </c>
      <c r="B81" t="s">
        <v>257</v>
      </c>
      <c r="C81" t="s">
        <v>258</v>
      </c>
      <c r="D81" s="12" t="s">
        <v>1070</v>
      </c>
      <c r="E81" s="18">
        <f>VLOOKUP(A81,'ADM Data'!$A$2:$J$357,10,FALSE)</f>
        <v>187.23700100000002</v>
      </c>
      <c r="F81" s="12" t="s">
        <v>1124</v>
      </c>
      <c r="G81" s="1">
        <v>203.68293</v>
      </c>
      <c r="H81" s="129">
        <v>1</v>
      </c>
      <c r="I81" s="5">
        <f t="shared" si="1"/>
        <v>0</v>
      </c>
    </row>
    <row r="82" spans="1:9">
      <c r="A82" t="s">
        <v>259</v>
      </c>
      <c r="B82" t="s">
        <v>260</v>
      </c>
      <c r="C82" t="s">
        <v>80</v>
      </c>
      <c r="D82" s="12" t="s">
        <v>1070</v>
      </c>
      <c r="E82" s="18">
        <f>VLOOKUP(A82,'ADM Data'!$A$2:$J$357,10,FALSE)</f>
        <v>254.40909300000001</v>
      </c>
      <c r="F82" s="12" t="s">
        <v>1124</v>
      </c>
      <c r="G82" s="1">
        <v>318.213144</v>
      </c>
      <c r="H82" s="129">
        <v>1</v>
      </c>
      <c r="I82" s="5">
        <f t="shared" si="1"/>
        <v>0</v>
      </c>
    </row>
    <row r="83" spans="1:9">
      <c r="A83" t="s">
        <v>261</v>
      </c>
      <c r="B83" t="s">
        <v>262</v>
      </c>
      <c r="C83" t="s">
        <v>93</v>
      </c>
      <c r="D83" s="12" t="s">
        <v>1070</v>
      </c>
      <c r="E83" s="18">
        <f>VLOOKUP(A83,'ADM Data'!$A$2:$J$357,10,FALSE)</f>
        <v>258.00424400000003</v>
      </c>
      <c r="F83" s="12" t="s">
        <v>1124</v>
      </c>
      <c r="G83" s="1">
        <v>283.24284</v>
      </c>
      <c r="H83" s="129">
        <v>1</v>
      </c>
      <c r="I83" s="5">
        <f t="shared" si="1"/>
        <v>0</v>
      </c>
    </row>
    <row r="84" spans="1:9">
      <c r="A84" t="s">
        <v>263</v>
      </c>
      <c r="B84" t="s">
        <v>264</v>
      </c>
      <c r="C84" t="s">
        <v>93</v>
      </c>
      <c r="D84" s="12" t="s">
        <v>1070</v>
      </c>
      <c r="E84" s="18">
        <f>VLOOKUP(A84,'ADM Data'!$A$2:$J$357,10,FALSE)</f>
        <v>216.50561300000001</v>
      </c>
      <c r="F84" s="12" t="s">
        <v>1124</v>
      </c>
      <c r="G84" s="1">
        <v>212.484409</v>
      </c>
      <c r="H84" s="129">
        <v>1</v>
      </c>
      <c r="I84" s="5">
        <f t="shared" si="1"/>
        <v>0</v>
      </c>
    </row>
    <row r="85" spans="1:9">
      <c r="A85" t="s">
        <v>265</v>
      </c>
      <c r="B85" t="s">
        <v>1877</v>
      </c>
      <c r="C85" t="s">
        <v>93</v>
      </c>
      <c r="D85" s="12" t="s">
        <v>1070</v>
      </c>
      <c r="E85" s="18">
        <f>VLOOKUP(A85,'ADM Data'!$A$2:$J$357,10,FALSE)</f>
        <v>198.09424899999999</v>
      </c>
      <c r="F85" s="12" t="s">
        <v>1124</v>
      </c>
      <c r="G85" s="1">
        <v>97.168564000000003</v>
      </c>
      <c r="H85" s="129">
        <v>1</v>
      </c>
      <c r="I85" s="5">
        <f t="shared" si="1"/>
        <v>0</v>
      </c>
    </row>
    <row r="86" spans="1:9">
      <c r="A86" t="s">
        <v>267</v>
      </c>
      <c r="B86" t="s">
        <v>1878</v>
      </c>
      <c r="C86" t="s">
        <v>72</v>
      </c>
      <c r="D86" s="12" t="s">
        <v>1070</v>
      </c>
      <c r="E86" s="18">
        <f>VLOOKUP(A86,'ADM Data'!$A$2:$J$357,10,FALSE)</f>
        <v>87.466116999999997</v>
      </c>
      <c r="F86" s="12" t="s">
        <v>1124</v>
      </c>
      <c r="G86" s="1">
        <v>72.003940999999998</v>
      </c>
      <c r="H86" s="129">
        <v>1</v>
      </c>
      <c r="I86" s="5">
        <f t="shared" si="1"/>
        <v>0</v>
      </c>
    </row>
    <row r="87" spans="1:9">
      <c r="A87" t="s">
        <v>269</v>
      </c>
      <c r="B87" t="s">
        <v>1879</v>
      </c>
      <c r="C87" t="s">
        <v>80</v>
      </c>
      <c r="D87" s="12" t="s">
        <v>1070</v>
      </c>
      <c r="E87" s="18">
        <f>VLOOKUP(A87,'ADM Data'!$A$2:$J$357,10,FALSE)</f>
        <v>381.35133300000001</v>
      </c>
      <c r="F87" s="12" t="s">
        <v>1124</v>
      </c>
      <c r="G87" s="1">
        <v>372.72858000000002</v>
      </c>
      <c r="H87" s="129">
        <v>1</v>
      </c>
      <c r="I87" s="5">
        <f t="shared" si="1"/>
        <v>0</v>
      </c>
    </row>
    <row r="88" spans="1:9">
      <c r="A88" t="s">
        <v>271</v>
      </c>
      <c r="B88" t="s">
        <v>272</v>
      </c>
      <c r="C88" t="s">
        <v>93</v>
      </c>
      <c r="D88" s="12" t="s">
        <v>1070</v>
      </c>
      <c r="E88" s="18">
        <f>VLOOKUP(A88,'ADM Data'!$A$2:$J$357,10,FALSE)</f>
        <v>563.41800799999999</v>
      </c>
      <c r="F88" s="12" t="s">
        <v>1124</v>
      </c>
      <c r="G88" s="1">
        <v>595.40469700000006</v>
      </c>
      <c r="H88" s="129">
        <v>1</v>
      </c>
      <c r="I88" s="5">
        <f t="shared" si="1"/>
        <v>0</v>
      </c>
    </row>
    <row r="89" spans="1:9">
      <c r="A89" t="s">
        <v>273</v>
      </c>
      <c r="B89" t="s">
        <v>274</v>
      </c>
      <c r="C89" t="s">
        <v>68</v>
      </c>
      <c r="D89" s="12" t="s">
        <v>1070</v>
      </c>
      <c r="E89" s="18">
        <f>VLOOKUP(A89,'ADM Data'!$A$2:$J$357,10,FALSE)</f>
        <v>46.078729000000003</v>
      </c>
      <c r="F89" s="12" t="s">
        <v>1124</v>
      </c>
      <c r="G89" s="1">
        <v>35.948166999999998</v>
      </c>
      <c r="H89" s="129">
        <v>1</v>
      </c>
      <c r="I89" s="5">
        <f t="shared" si="1"/>
        <v>0</v>
      </c>
    </row>
    <row r="90" spans="1:9">
      <c r="A90" t="s">
        <v>276</v>
      </c>
      <c r="B90" t="s">
        <v>1880</v>
      </c>
      <c r="C90" t="s">
        <v>278</v>
      </c>
      <c r="D90" s="12" t="s">
        <v>1070</v>
      </c>
      <c r="E90" s="18">
        <f>VLOOKUP(A90,'ADM Data'!$A$2:$J$357,10,FALSE)</f>
        <v>154.20589699999999</v>
      </c>
      <c r="F90" s="12" t="s">
        <v>1124</v>
      </c>
      <c r="G90" s="1">
        <v>173.99569500000001</v>
      </c>
      <c r="H90" s="129">
        <v>1</v>
      </c>
      <c r="I90" s="5">
        <f t="shared" si="1"/>
        <v>0</v>
      </c>
    </row>
    <row r="91" spans="1:9">
      <c r="A91" t="s">
        <v>279</v>
      </c>
      <c r="B91" t="s">
        <v>1881</v>
      </c>
      <c r="C91" t="s">
        <v>80</v>
      </c>
      <c r="D91" s="12" t="s">
        <v>1070</v>
      </c>
      <c r="E91" s="18">
        <f>VLOOKUP(A91,'ADM Data'!$A$2:$J$357,10,FALSE)</f>
        <v>196.100188</v>
      </c>
      <c r="F91" s="12" t="s">
        <v>1124</v>
      </c>
      <c r="G91" s="1">
        <v>167.326742</v>
      </c>
      <c r="H91" s="129">
        <v>1</v>
      </c>
      <c r="I91" s="5">
        <f t="shared" si="1"/>
        <v>0</v>
      </c>
    </row>
    <row r="92" spans="1:9">
      <c r="A92" t="s">
        <v>282</v>
      </c>
      <c r="B92" t="s">
        <v>1882</v>
      </c>
      <c r="C92" t="s">
        <v>93</v>
      </c>
      <c r="D92" s="12" t="s">
        <v>1070</v>
      </c>
      <c r="E92" s="18">
        <f>VLOOKUP(A92,'ADM Data'!$A$2:$J$357,10,FALSE)</f>
        <v>431.26380999999998</v>
      </c>
      <c r="F92" s="12" t="s">
        <v>1124</v>
      </c>
      <c r="G92" s="1">
        <v>459.61379799999997</v>
      </c>
      <c r="H92" s="129">
        <v>1</v>
      </c>
      <c r="I92" s="5">
        <f t="shared" si="1"/>
        <v>0</v>
      </c>
    </row>
    <row r="93" spans="1:9">
      <c r="A93" t="s">
        <v>284</v>
      </c>
      <c r="B93" t="s">
        <v>285</v>
      </c>
      <c r="C93" t="s">
        <v>230</v>
      </c>
      <c r="D93" s="12" t="s">
        <v>1070</v>
      </c>
      <c r="E93" s="18">
        <f>VLOOKUP(A93,'ADM Data'!$A$2:$J$357,10,FALSE)</f>
        <v>371.43168900000001</v>
      </c>
      <c r="F93" s="12" t="s">
        <v>1124</v>
      </c>
      <c r="G93" s="1">
        <v>378.036225</v>
      </c>
      <c r="H93" s="129">
        <v>1</v>
      </c>
      <c r="I93" s="5">
        <f t="shared" si="1"/>
        <v>0</v>
      </c>
    </row>
    <row r="94" spans="1:9">
      <c r="A94" t="s">
        <v>286</v>
      </c>
      <c r="B94" t="s">
        <v>1883</v>
      </c>
      <c r="C94" t="s">
        <v>72</v>
      </c>
      <c r="D94" s="12" t="s">
        <v>1070</v>
      </c>
      <c r="E94" s="18">
        <f>VLOOKUP(A94,'ADM Data'!$A$2:$J$357,10,FALSE)</f>
        <v>321.64285699999999</v>
      </c>
      <c r="F94" s="12" t="s">
        <v>1124</v>
      </c>
      <c r="G94" s="1">
        <v>318.90827400000001</v>
      </c>
      <c r="H94" s="129">
        <v>1</v>
      </c>
      <c r="I94" s="5">
        <f t="shared" si="1"/>
        <v>0</v>
      </c>
    </row>
    <row r="95" spans="1:9">
      <c r="A95" t="s">
        <v>288</v>
      </c>
      <c r="B95" t="s">
        <v>1884</v>
      </c>
      <c r="C95" t="s">
        <v>93</v>
      </c>
      <c r="D95" s="12" t="s">
        <v>1070</v>
      </c>
      <c r="E95" s="18">
        <f>VLOOKUP(A95,'ADM Data'!$A$2:$J$357,10,FALSE)</f>
        <v>310.31817999999998</v>
      </c>
      <c r="F95" s="12" t="s">
        <v>1124</v>
      </c>
      <c r="G95" s="1">
        <v>304.370407</v>
      </c>
      <c r="H95" s="129">
        <v>1</v>
      </c>
      <c r="I95" s="5">
        <f t="shared" si="1"/>
        <v>0</v>
      </c>
    </row>
    <row r="96" spans="1:9">
      <c r="A96" t="s">
        <v>290</v>
      </c>
      <c r="B96" t="s">
        <v>291</v>
      </c>
      <c r="C96" t="s">
        <v>68</v>
      </c>
      <c r="D96" s="12" t="s">
        <v>1070</v>
      </c>
      <c r="E96" s="18">
        <f>VLOOKUP(A96,'ADM Data'!$A$2:$J$357,10,FALSE)</f>
        <v>416.23417699999999</v>
      </c>
      <c r="F96" s="12" t="s">
        <v>1124</v>
      </c>
      <c r="G96" s="1">
        <v>368.97483699999998</v>
      </c>
      <c r="H96" s="129">
        <v>1</v>
      </c>
      <c r="I96" s="5">
        <f t="shared" si="1"/>
        <v>0</v>
      </c>
    </row>
    <row r="97" spans="1:9">
      <c r="A97" t="s">
        <v>292</v>
      </c>
      <c r="B97" t="s">
        <v>293</v>
      </c>
      <c r="C97" t="s">
        <v>72</v>
      </c>
      <c r="D97" s="12" t="s">
        <v>1070</v>
      </c>
      <c r="E97" s="18">
        <f>VLOOKUP(A97,'ADM Data'!$A$2:$J$357,10,FALSE)</f>
        <v>490.09479799999997</v>
      </c>
      <c r="F97" s="12" t="s">
        <v>1124</v>
      </c>
      <c r="G97" s="1">
        <v>526.922009</v>
      </c>
      <c r="H97" s="129">
        <v>1</v>
      </c>
      <c r="I97" s="5">
        <f t="shared" si="1"/>
        <v>0</v>
      </c>
    </row>
    <row r="98" spans="1:9">
      <c r="A98" t="s">
        <v>294</v>
      </c>
      <c r="B98" t="s">
        <v>1885</v>
      </c>
      <c r="C98" t="s">
        <v>296</v>
      </c>
      <c r="D98" s="12" t="s">
        <v>1070</v>
      </c>
      <c r="E98" s="18">
        <f>VLOOKUP(A98,'ADM Data'!$A$2:$J$357,10,FALSE)</f>
        <v>61.659695999999997</v>
      </c>
      <c r="F98" s="12" t="s">
        <v>1124</v>
      </c>
      <c r="G98" s="1">
        <v>63.184593</v>
      </c>
      <c r="H98" s="129">
        <v>1</v>
      </c>
      <c r="I98" s="5">
        <f t="shared" si="1"/>
        <v>0</v>
      </c>
    </row>
    <row r="99" spans="1:9">
      <c r="A99" t="s">
        <v>297</v>
      </c>
      <c r="B99" t="s">
        <v>1886</v>
      </c>
      <c r="C99" t="s">
        <v>93</v>
      </c>
      <c r="D99" s="12" t="s">
        <v>1070</v>
      </c>
      <c r="E99" s="18">
        <f>VLOOKUP(A99,'ADM Data'!$A$2:$J$357,10,FALSE)</f>
        <v>722.34964100000002</v>
      </c>
      <c r="F99" s="12" t="s">
        <v>1124</v>
      </c>
      <c r="G99" s="1">
        <v>759.34922500000005</v>
      </c>
      <c r="H99" s="129">
        <v>1</v>
      </c>
      <c r="I99" s="5">
        <f t="shared" si="1"/>
        <v>0</v>
      </c>
    </row>
    <row r="100" spans="1:9">
      <c r="A100" t="s">
        <v>299</v>
      </c>
      <c r="B100" t="s">
        <v>2800</v>
      </c>
      <c r="C100" t="s">
        <v>108</v>
      </c>
      <c r="D100" s="12" t="s">
        <v>1070</v>
      </c>
      <c r="E100" s="18">
        <f>VLOOKUP(A100,'ADM Data'!$A$2:$J$357,10,FALSE)</f>
        <v>131.99082900000002</v>
      </c>
      <c r="F100" s="12" t="s">
        <v>1124</v>
      </c>
      <c r="G100" s="1">
        <v>144.92244700000001</v>
      </c>
      <c r="H100" s="129">
        <v>1</v>
      </c>
      <c r="I100" s="5">
        <f t="shared" si="1"/>
        <v>0</v>
      </c>
    </row>
    <row r="101" spans="1:9">
      <c r="A101" t="s">
        <v>301</v>
      </c>
      <c r="B101" t="s">
        <v>302</v>
      </c>
      <c r="C101" t="s">
        <v>93</v>
      </c>
      <c r="D101" s="12" t="s">
        <v>1070</v>
      </c>
      <c r="E101" s="18">
        <f>VLOOKUP(A101,'ADM Data'!$A$2:$J$357,10,FALSE)</f>
        <v>2250.1328940000003</v>
      </c>
      <c r="F101" s="12" t="s">
        <v>1124</v>
      </c>
      <c r="G101" s="1">
        <v>1909.688474</v>
      </c>
      <c r="H101" s="129">
        <v>1</v>
      </c>
      <c r="I101" s="5">
        <f t="shared" si="1"/>
        <v>0</v>
      </c>
    </row>
    <row r="102" spans="1:9">
      <c r="A102" t="s">
        <v>303</v>
      </c>
      <c r="B102" t="s">
        <v>1887</v>
      </c>
      <c r="C102" t="s">
        <v>93</v>
      </c>
      <c r="D102" s="12" t="s">
        <v>1070</v>
      </c>
      <c r="E102" s="18">
        <f>VLOOKUP(A102,'ADM Data'!$A$2:$J$357,10,FALSE)</f>
        <v>400.00617499999998</v>
      </c>
      <c r="F102" s="12" t="s">
        <v>1124</v>
      </c>
      <c r="G102" s="1">
        <v>400.92685299999999</v>
      </c>
      <c r="H102" s="129">
        <v>1</v>
      </c>
      <c r="I102" s="5">
        <f t="shared" si="1"/>
        <v>0</v>
      </c>
    </row>
    <row r="103" spans="1:9">
      <c r="A103" t="s">
        <v>305</v>
      </c>
      <c r="B103" t="s">
        <v>306</v>
      </c>
      <c r="C103" t="s">
        <v>93</v>
      </c>
      <c r="D103" s="12" t="s">
        <v>1070</v>
      </c>
      <c r="E103" s="18">
        <f>VLOOKUP(A103,'ADM Data'!$A$2:$J$357,10,FALSE)</f>
        <v>306.25771400000002</v>
      </c>
      <c r="F103" s="12" t="s">
        <v>1124</v>
      </c>
      <c r="G103" s="1">
        <v>315.06207499999999</v>
      </c>
      <c r="H103" s="129">
        <v>1</v>
      </c>
      <c r="I103" s="5">
        <f t="shared" si="1"/>
        <v>0</v>
      </c>
    </row>
    <row r="104" spans="1:9">
      <c r="A104" t="s">
        <v>307</v>
      </c>
      <c r="B104" t="s">
        <v>1888</v>
      </c>
      <c r="C104" t="s">
        <v>68</v>
      </c>
      <c r="D104" s="12" t="s">
        <v>1070</v>
      </c>
      <c r="E104" s="18">
        <f>VLOOKUP(A104,'ADM Data'!$A$2:$J$357,10,FALSE)</f>
        <v>290.42515300000002</v>
      </c>
      <c r="F104" s="12" t="s">
        <v>1124</v>
      </c>
      <c r="G104" s="1">
        <v>296.14335</v>
      </c>
      <c r="H104" s="129">
        <v>1</v>
      </c>
      <c r="I104" s="5">
        <f t="shared" si="1"/>
        <v>0</v>
      </c>
    </row>
    <row r="105" spans="1:9">
      <c r="A105" t="s">
        <v>309</v>
      </c>
      <c r="B105" t="s">
        <v>1889</v>
      </c>
      <c r="C105" t="s">
        <v>80</v>
      </c>
      <c r="D105" s="12" t="s">
        <v>1070</v>
      </c>
      <c r="E105" s="18">
        <f>VLOOKUP(A105,'ADM Data'!$A$2:$J$357,10,FALSE)</f>
        <v>1072.262336</v>
      </c>
      <c r="F105" s="12" t="s">
        <v>1124</v>
      </c>
      <c r="G105" s="1">
        <v>922.817003</v>
      </c>
      <c r="H105" s="129">
        <v>1</v>
      </c>
      <c r="I105" s="5">
        <f t="shared" si="1"/>
        <v>0</v>
      </c>
    </row>
    <row r="106" spans="1:9">
      <c r="A106" t="s">
        <v>311</v>
      </c>
      <c r="B106" t="s">
        <v>312</v>
      </c>
      <c r="C106" t="s">
        <v>313</v>
      </c>
      <c r="D106" s="12" t="s">
        <v>1070</v>
      </c>
      <c r="E106" s="18">
        <f>VLOOKUP(A106,'ADM Data'!$A$2:$J$357,10,FALSE)</f>
        <v>41.042679999999997</v>
      </c>
      <c r="F106" s="12" t="s">
        <v>1124</v>
      </c>
      <c r="G106" s="1">
        <v>33.459330000000001</v>
      </c>
      <c r="H106" s="129">
        <v>1</v>
      </c>
      <c r="I106" s="5">
        <f t="shared" si="1"/>
        <v>0</v>
      </c>
    </row>
    <row r="107" spans="1:9">
      <c r="A107" t="s">
        <v>314</v>
      </c>
      <c r="B107" t="s">
        <v>1890</v>
      </c>
      <c r="C107" t="s">
        <v>98</v>
      </c>
      <c r="D107" s="12" t="s">
        <v>1070</v>
      </c>
      <c r="E107" s="18">
        <f>VLOOKUP(A107,'ADM Data'!$A$2:$J$357,10,FALSE)</f>
        <v>74.830410000000001</v>
      </c>
      <c r="F107" s="12" t="s">
        <v>1124</v>
      </c>
      <c r="G107" s="1">
        <v>38.723711000000002</v>
      </c>
      <c r="H107" s="129">
        <v>1</v>
      </c>
      <c r="I107" s="5">
        <f t="shared" si="1"/>
        <v>0</v>
      </c>
    </row>
    <row r="108" spans="1:9">
      <c r="A108" t="s">
        <v>316</v>
      </c>
      <c r="B108" t="s">
        <v>317</v>
      </c>
      <c r="C108" t="s">
        <v>80</v>
      </c>
      <c r="D108" s="12" t="s">
        <v>1070</v>
      </c>
      <c r="E108" s="18">
        <f>VLOOKUP(A108,'ADM Data'!$A$2:$J$357,10,FALSE)</f>
        <v>140.07238900000002</v>
      </c>
      <c r="F108" s="12" t="s">
        <v>1124</v>
      </c>
      <c r="G108" s="1">
        <v>152.04524599999999</v>
      </c>
      <c r="H108" s="129">
        <v>1</v>
      </c>
      <c r="I108" s="5">
        <f t="shared" si="1"/>
        <v>0</v>
      </c>
    </row>
    <row r="109" spans="1:9">
      <c r="A109" t="s">
        <v>318</v>
      </c>
      <c r="B109" t="s">
        <v>1891</v>
      </c>
      <c r="C109" t="s">
        <v>93</v>
      </c>
      <c r="D109" s="12" t="s">
        <v>1070</v>
      </c>
      <c r="E109" s="18">
        <f>VLOOKUP(A109,'ADM Data'!$A$2:$J$357,10,FALSE)</f>
        <v>121.931516</v>
      </c>
      <c r="F109" s="12" t="s">
        <v>1124</v>
      </c>
      <c r="G109" s="1">
        <v>126.58449400000001</v>
      </c>
      <c r="H109" s="129">
        <v>1</v>
      </c>
      <c r="I109" s="5">
        <f t="shared" si="1"/>
        <v>0</v>
      </c>
    </row>
    <row r="110" spans="1:9">
      <c r="A110" t="s">
        <v>320</v>
      </c>
      <c r="B110" t="s">
        <v>1892</v>
      </c>
      <c r="C110" t="s">
        <v>93</v>
      </c>
      <c r="D110" s="12" t="s">
        <v>1070</v>
      </c>
      <c r="E110" s="18">
        <f>VLOOKUP(A110,'ADM Data'!$A$2:$J$357,10,FALSE)</f>
        <v>518.74496099999999</v>
      </c>
      <c r="F110" s="12" t="s">
        <v>1124</v>
      </c>
      <c r="G110" s="1">
        <v>518.448621</v>
      </c>
      <c r="H110" s="129">
        <v>1</v>
      </c>
      <c r="I110" s="5">
        <f t="shared" si="1"/>
        <v>0</v>
      </c>
    </row>
    <row r="111" spans="1:9">
      <c r="A111" t="s">
        <v>322</v>
      </c>
      <c r="B111" t="s">
        <v>2801</v>
      </c>
      <c r="C111" t="s">
        <v>72</v>
      </c>
      <c r="D111" s="12" t="s">
        <v>807</v>
      </c>
      <c r="E111" s="18">
        <f>VLOOKUP(A111,'ADM Data'!$A$2:$J$357,10,FALSE)</f>
        <v>1032.69598</v>
      </c>
      <c r="F111" s="12" t="s">
        <v>1124</v>
      </c>
      <c r="G111" s="1">
        <v>134.585779</v>
      </c>
      <c r="H111" s="129">
        <v>1</v>
      </c>
      <c r="I111" s="5">
        <f t="shared" si="1"/>
        <v>0</v>
      </c>
    </row>
    <row r="112" spans="1:9">
      <c r="A112" t="s">
        <v>326</v>
      </c>
      <c r="B112" t="s">
        <v>1893</v>
      </c>
      <c r="C112" t="s">
        <v>328</v>
      </c>
      <c r="D112" s="12" t="s">
        <v>1070</v>
      </c>
      <c r="E112" s="18">
        <f>VLOOKUP(A112,'ADM Data'!$A$2:$J$357,10,FALSE)</f>
        <v>64.851587999999992</v>
      </c>
      <c r="F112" s="12" t="s">
        <v>1124</v>
      </c>
      <c r="G112" s="1">
        <v>52.502764999999997</v>
      </c>
      <c r="H112" s="129">
        <v>1</v>
      </c>
      <c r="I112" s="5">
        <f t="shared" si="1"/>
        <v>0</v>
      </c>
    </row>
    <row r="113" spans="1:9">
      <c r="A113" t="s">
        <v>329</v>
      </c>
      <c r="B113" t="s">
        <v>330</v>
      </c>
      <c r="C113" t="s">
        <v>125</v>
      </c>
      <c r="D113" s="12" t="s">
        <v>1070</v>
      </c>
      <c r="E113" s="18">
        <f>VLOOKUP(A113,'ADM Data'!$A$2:$J$357,10,FALSE)</f>
        <v>897.0786579999999</v>
      </c>
      <c r="F113" s="12" t="s">
        <v>1124</v>
      </c>
      <c r="G113" s="1">
        <v>822.75581299999999</v>
      </c>
      <c r="H113" s="129">
        <v>1</v>
      </c>
      <c r="I113" s="5">
        <f t="shared" si="1"/>
        <v>0</v>
      </c>
    </row>
    <row r="114" spans="1:9">
      <c r="A114" t="s">
        <v>331</v>
      </c>
      <c r="B114" t="s">
        <v>1894</v>
      </c>
      <c r="C114" t="s">
        <v>72</v>
      </c>
      <c r="D114" s="12" t="s">
        <v>1070</v>
      </c>
      <c r="E114" s="18">
        <f>VLOOKUP(A114,'ADM Data'!$A$2:$J$357,10,FALSE)</f>
        <v>309.06748099999999</v>
      </c>
      <c r="F114" s="12" t="s">
        <v>1124</v>
      </c>
      <c r="G114" s="1">
        <v>290.33918</v>
      </c>
      <c r="H114" s="129">
        <v>1</v>
      </c>
      <c r="I114" s="5">
        <f t="shared" si="1"/>
        <v>0</v>
      </c>
    </row>
    <row r="115" spans="1:9">
      <c r="A115" t="s">
        <v>333</v>
      </c>
      <c r="B115" t="s">
        <v>1895</v>
      </c>
      <c r="C115" t="s">
        <v>80</v>
      </c>
      <c r="D115" s="12" t="s">
        <v>1070</v>
      </c>
      <c r="E115" s="18">
        <f>VLOOKUP(A115,'ADM Data'!$A$2:$J$357,10,FALSE)</f>
        <v>307.61455899999999</v>
      </c>
      <c r="F115" s="12" t="s">
        <v>1124</v>
      </c>
      <c r="G115" s="1">
        <v>356.956996</v>
      </c>
      <c r="H115" s="129">
        <v>1</v>
      </c>
      <c r="I115" s="5">
        <f t="shared" si="1"/>
        <v>0</v>
      </c>
    </row>
    <row r="116" spans="1:9">
      <c r="A116" t="s">
        <v>335</v>
      </c>
      <c r="B116" t="s">
        <v>336</v>
      </c>
      <c r="C116" t="s">
        <v>98</v>
      </c>
      <c r="D116" s="12" t="s">
        <v>1070</v>
      </c>
      <c r="E116" s="18">
        <f>VLOOKUP(A116,'ADM Data'!$A$2:$J$357,10,FALSE)</f>
        <v>26.357842999999999</v>
      </c>
      <c r="F116" s="12" t="s">
        <v>1124</v>
      </c>
      <c r="G116" s="1">
        <v>27.838383</v>
      </c>
      <c r="H116" s="129">
        <v>1</v>
      </c>
      <c r="I116" s="5">
        <f t="shared" si="1"/>
        <v>0</v>
      </c>
    </row>
    <row r="117" spans="1:9">
      <c r="A117" t="s">
        <v>337</v>
      </c>
      <c r="B117" t="s">
        <v>1896</v>
      </c>
      <c r="C117" t="s">
        <v>230</v>
      </c>
      <c r="D117" s="12" t="s">
        <v>1070</v>
      </c>
      <c r="E117" s="18">
        <f>VLOOKUP(A117,'ADM Data'!$A$2:$J$357,10,FALSE)</f>
        <v>348.90933200000001</v>
      </c>
      <c r="F117" s="12" t="s">
        <v>1124</v>
      </c>
      <c r="G117" s="1">
        <v>337.712334</v>
      </c>
      <c r="H117" s="129">
        <v>1</v>
      </c>
      <c r="I117" s="5">
        <f t="shared" si="1"/>
        <v>0</v>
      </c>
    </row>
    <row r="118" spans="1:9">
      <c r="A118" t="s">
        <v>339</v>
      </c>
      <c r="B118" t="s">
        <v>1897</v>
      </c>
      <c r="C118" t="s">
        <v>93</v>
      </c>
      <c r="D118" s="12" t="s">
        <v>1070</v>
      </c>
      <c r="E118" s="18">
        <f>VLOOKUP(A118,'ADM Data'!$A$2:$J$357,10,FALSE)</f>
        <v>302.44702799999999</v>
      </c>
      <c r="F118" s="12" t="s">
        <v>1124</v>
      </c>
      <c r="G118" s="1">
        <v>301.93087100000002</v>
      </c>
      <c r="H118" s="129">
        <v>1</v>
      </c>
      <c r="I118" s="5">
        <f t="shared" si="1"/>
        <v>0</v>
      </c>
    </row>
    <row r="119" spans="1:9">
      <c r="A119" t="s">
        <v>341</v>
      </c>
      <c r="B119" t="s">
        <v>1898</v>
      </c>
      <c r="C119" t="s">
        <v>72</v>
      </c>
      <c r="D119" s="12" t="s">
        <v>1070</v>
      </c>
      <c r="E119" s="18">
        <f>VLOOKUP(A119,'ADM Data'!$A$2:$J$357,10,FALSE)</f>
        <v>179.94805700000001</v>
      </c>
      <c r="F119" s="12" t="s">
        <v>1124</v>
      </c>
      <c r="G119" s="1">
        <v>185.02089000000001</v>
      </c>
      <c r="H119" s="129">
        <v>1</v>
      </c>
      <c r="I119" s="5">
        <f t="shared" si="1"/>
        <v>0</v>
      </c>
    </row>
    <row r="120" spans="1:9">
      <c r="A120" t="s">
        <v>342</v>
      </c>
      <c r="B120" t="s">
        <v>1899</v>
      </c>
      <c r="C120" t="s">
        <v>108</v>
      </c>
      <c r="D120" s="12" t="s">
        <v>1070</v>
      </c>
      <c r="E120" s="18">
        <f>VLOOKUP(A120,'ADM Data'!$A$2:$J$357,10,FALSE)</f>
        <v>491.05448499999994</v>
      </c>
      <c r="F120" s="12" t="s">
        <v>1124</v>
      </c>
      <c r="G120" s="1">
        <v>428.39566000000002</v>
      </c>
      <c r="H120" s="129">
        <v>1</v>
      </c>
      <c r="I120" s="5">
        <f t="shared" si="1"/>
        <v>0</v>
      </c>
    </row>
    <row r="121" spans="1:9">
      <c r="A121" t="s">
        <v>344</v>
      </c>
      <c r="B121" t="s">
        <v>345</v>
      </c>
      <c r="C121" t="s">
        <v>93</v>
      </c>
      <c r="D121" s="12" t="s">
        <v>1070</v>
      </c>
      <c r="E121" s="18">
        <f>VLOOKUP(A121,'ADM Data'!$A$2:$J$357,10,FALSE)</f>
        <v>191.07950500000001</v>
      </c>
      <c r="F121" s="12" t="s">
        <v>1124</v>
      </c>
      <c r="G121" s="1">
        <v>182.07955999999999</v>
      </c>
      <c r="H121" s="129">
        <v>1</v>
      </c>
      <c r="I121" s="5">
        <f t="shared" si="1"/>
        <v>0</v>
      </c>
    </row>
    <row r="122" spans="1:9">
      <c r="A122" t="s">
        <v>346</v>
      </c>
      <c r="B122" t="s">
        <v>1900</v>
      </c>
      <c r="C122" t="s">
        <v>80</v>
      </c>
      <c r="D122" s="12" t="s">
        <v>1070</v>
      </c>
      <c r="E122" s="18">
        <f>VLOOKUP(A122,'ADM Data'!$A$2:$J$357,10,FALSE)</f>
        <v>211.26111400000002</v>
      </c>
      <c r="F122" s="12" t="s">
        <v>1124</v>
      </c>
      <c r="G122" s="1">
        <v>160.148156</v>
      </c>
      <c r="H122" s="129">
        <v>1</v>
      </c>
      <c r="I122" s="5">
        <f t="shared" si="1"/>
        <v>0</v>
      </c>
    </row>
    <row r="123" spans="1:9">
      <c r="A123" t="s">
        <v>348</v>
      </c>
      <c r="B123" t="s">
        <v>349</v>
      </c>
      <c r="C123" t="s">
        <v>93</v>
      </c>
      <c r="D123" s="12" t="s">
        <v>1070</v>
      </c>
      <c r="E123" s="18">
        <f>VLOOKUP(A123,'ADM Data'!$A$2:$J$357,10,FALSE)</f>
        <v>148.32592299999999</v>
      </c>
      <c r="F123" s="12" t="s">
        <v>1124</v>
      </c>
      <c r="G123" s="1">
        <v>146.01907</v>
      </c>
      <c r="H123" s="129">
        <v>1</v>
      </c>
      <c r="I123" s="5">
        <f t="shared" si="1"/>
        <v>0</v>
      </c>
    </row>
    <row r="124" spans="1:9">
      <c r="A124" t="s">
        <v>350</v>
      </c>
      <c r="B124" t="s">
        <v>1901</v>
      </c>
      <c r="C124" t="s">
        <v>80</v>
      </c>
      <c r="D124" s="12" t="s">
        <v>1070</v>
      </c>
      <c r="E124" s="18">
        <f>VLOOKUP(A124,'ADM Data'!$A$2:$J$357,10,FALSE)</f>
        <v>39.344782000000002</v>
      </c>
      <c r="F124" s="12" t="s">
        <v>1124</v>
      </c>
      <c r="G124" s="1">
        <v>34.076337000000002</v>
      </c>
      <c r="H124" s="129">
        <v>1</v>
      </c>
      <c r="I124" s="5">
        <f t="shared" si="1"/>
        <v>0</v>
      </c>
    </row>
    <row r="125" spans="1:9">
      <c r="A125" t="s">
        <v>352</v>
      </c>
      <c r="B125" t="s">
        <v>1902</v>
      </c>
      <c r="C125" t="s">
        <v>80</v>
      </c>
      <c r="D125" s="12" t="s">
        <v>1070</v>
      </c>
      <c r="E125" s="18">
        <f>VLOOKUP(A125,'ADM Data'!$A$2:$J$357,10,FALSE)</f>
        <v>225.709969</v>
      </c>
      <c r="F125" s="12" t="s">
        <v>1124</v>
      </c>
      <c r="G125" s="1">
        <v>212.345901</v>
      </c>
      <c r="H125" s="129">
        <v>1</v>
      </c>
      <c r="I125" s="5">
        <f t="shared" si="1"/>
        <v>0</v>
      </c>
    </row>
    <row r="126" spans="1:9">
      <c r="A126" t="s">
        <v>354</v>
      </c>
      <c r="B126" t="s">
        <v>355</v>
      </c>
      <c r="C126" t="s">
        <v>278</v>
      </c>
      <c r="D126" s="12" t="s">
        <v>1070</v>
      </c>
      <c r="E126" s="18">
        <f>VLOOKUP(A126,'ADM Data'!$A$2:$J$357,10,FALSE)</f>
        <v>136.03593000000001</v>
      </c>
      <c r="F126" s="12" t="s">
        <v>1124</v>
      </c>
      <c r="G126" s="1">
        <v>126.60250000000001</v>
      </c>
      <c r="H126" s="129">
        <v>1</v>
      </c>
      <c r="I126" s="5">
        <f t="shared" si="1"/>
        <v>0</v>
      </c>
    </row>
    <row r="127" spans="1:9">
      <c r="A127" t="s">
        <v>356</v>
      </c>
      <c r="B127" t="s">
        <v>357</v>
      </c>
      <c r="C127" t="s">
        <v>80</v>
      </c>
      <c r="D127" s="12" t="s">
        <v>1070</v>
      </c>
      <c r="E127" s="18">
        <f>VLOOKUP(A127,'ADM Data'!$A$2:$J$357,10,FALSE)</f>
        <v>247.27343999999999</v>
      </c>
      <c r="F127" s="12" t="s">
        <v>1124</v>
      </c>
      <c r="G127" s="1">
        <v>272.83382499999999</v>
      </c>
      <c r="H127" s="129">
        <v>1</v>
      </c>
      <c r="I127" s="5">
        <f t="shared" si="1"/>
        <v>0</v>
      </c>
    </row>
    <row r="128" spans="1:9">
      <c r="A128" t="s">
        <v>358</v>
      </c>
      <c r="B128" t="s">
        <v>359</v>
      </c>
      <c r="C128" t="s">
        <v>93</v>
      </c>
      <c r="D128" s="12" t="s">
        <v>1070</v>
      </c>
      <c r="E128" s="18">
        <f>VLOOKUP(A128,'ADM Data'!$A$2:$J$357,10,FALSE)</f>
        <v>104.35772</v>
      </c>
      <c r="F128" s="12" t="s">
        <v>1124</v>
      </c>
      <c r="G128" s="1">
        <v>141.003626</v>
      </c>
      <c r="H128" s="129">
        <v>1</v>
      </c>
      <c r="I128" s="5">
        <f t="shared" si="1"/>
        <v>0</v>
      </c>
    </row>
    <row r="129" spans="1:9">
      <c r="A129" t="s">
        <v>360</v>
      </c>
      <c r="B129" t="s">
        <v>1903</v>
      </c>
      <c r="C129" t="s">
        <v>80</v>
      </c>
      <c r="D129" s="12" t="s">
        <v>1070</v>
      </c>
      <c r="E129" s="18">
        <f>VLOOKUP(A129,'ADM Data'!$A$2:$J$357,10,FALSE)</f>
        <v>423.89084600000001</v>
      </c>
      <c r="F129" s="12" t="s">
        <v>1124</v>
      </c>
      <c r="G129" s="1">
        <v>476.809349</v>
      </c>
      <c r="H129" s="129">
        <v>1</v>
      </c>
      <c r="I129" s="5">
        <f t="shared" si="1"/>
        <v>0</v>
      </c>
    </row>
    <row r="130" spans="1:9">
      <c r="A130" t="s">
        <v>362</v>
      </c>
      <c r="B130" t="s">
        <v>363</v>
      </c>
      <c r="C130" t="s">
        <v>93</v>
      </c>
      <c r="D130" s="12" t="s">
        <v>1070</v>
      </c>
      <c r="E130" s="18">
        <f>VLOOKUP(A130,'ADM Data'!$A$2:$J$357,10,FALSE)</f>
        <v>47.777611</v>
      </c>
      <c r="F130" s="12" t="s">
        <v>1124</v>
      </c>
      <c r="G130" s="1">
        <v>67.896305999999996</v>
      </c>
      <c r="H130" s="129">
        <v>1</v>
      </c>
      <c r="I130" s="5">
        <f t="shared" si="1"/>
        <v>0</v>
      </c>
    </row>
    <row r="131" spans="1:9">
      <c r="A131" t="s">
        <v>364</v>
      </c>
      <c r="B131" t="s">
        <v>365</v>
      </c>
      <c r="C131" t="s">
        <v>93</v>
      </c>
      <c r="D131" s="12" t="s">
        <v>1070</v>
      </c>
      <c r="E131" s="18">
        <f>VLOOKUP(A131,'ADM Data'!$A$2:$J$357,10,FALSE)</f>
        <v>113.417106</v>
      </c>
      <c r="F131" s="12" t="s">
        <v>1124</v>
      </c>
      <c r="G131" s="1">
        <v>98.451103000000003</v>
      </c>
      <c r="H131" s="129">
        <v>1</v>
      </c>
      <c r="I131" s="5">
        <f t="shared" si="1"/>
        <v>0</v>
      </c>
    </row>
    <row r="132" spans="1:9">
      <c r="A132" t="s">
        <v>366</v>
      </c>
      <c r="B132" t="s">
        <v>1904</v>
      </c>
      <c r="C132" t="s">
        <v>80</v>
      </c>
      <c r="D132" s="12" t="s">
        <v>1070</v>
      </c>
      <c r="E132" s="18">
        <f>VLOOKUP(A132,'ADM Data'!$A$2:$J$357,10,FALSE)</f>
        <v>79.693247999999997</v>
      </c>
      <c r="F132" s="12" t="s">
        <v>1124</v>
      </c>
      <c r="G132" s="1">
        <v>68.456264000000004</v>
      </c>
      <c r="H132" s="129">
        <v>1</v>
      </c>
      <c r="I132" s="5">
        <f t="shared" si="1"/>
        <v>0</v>
      </c>
    </row>
    <row r="133" spans="1:9">
      <c r="A133" t="s">
        <v>368</v>
      </c>
      <c r="B133" t="s">
        <v>1905</v>
      </c>
      <c r="C133" t="s">
        <v>80</v>
      </c>
      <c r="D133" s="12" t="s">
        <v>1070</v>
      </c>
      <c r="E133" s="18">
        <f>VLOOKUP(A133,'ADM Data'!$A$2:$J$357,10,FALSE)</f>
        <v>502.785123</v>
      </c>
      <c r="F133" s="12" t="s">
        <v>1124</v>
      </c>
      <c r="G133" s="1">
        <v>553.96224600000005</v>
      </c>
      <c r="H133" s="129">
        <v>1</v>
      </c>
      <c r="I133" s="5">
        <f t="shared" si="1"/>
        <v>0</v>
      </c>
    </row>
    <row r="134" spans="1:9">
      <c r="A134" t="s">
        <v>370</v>
      </c>
      <c r="B134" t="s">
        <v>371</v>
      </c>
      <c r="C134" t="s">
        <v>93</v>
      </c>
      <c r="D134" s="12" t="s">
        <v>1070</v>
      </c>
      <c r="E134" s="18">
        <f>VLOOKUP(A134,'ADM Data'!$A$2:$J$357,10,FALSE)</f>
        <v>60.32931</v>
      </c>
      <c r="F134" s="12" t="s">
        <v>1124</v>
      </c>
      <c r="G134" s="1">
        <v>70.450630000000004</v>
      </c>
      <c r="H134" s="129">
        <v>1</v>
      </c>
      <c r="I134" s="5">
        <f t="shared" ref="I134:I197" si="2">(IF(F134="Yes",((E134-G134)*$H$1)+(G134*$H$2),0)*$J$1)</f>
        <v>0</v>
      </c>
    </row>
    <row r="135" spans="1:9">
      <c r="A135" t="s">
        <v>372</v>
      </c>
      <c r="B135" t="s">
        <v>373</v>
      </c>
      <c r="C135" t="s">
        <v>93</v>
      </c>
      <c r="D135" s="12" t="s">
        <v>1070</v>
      </c>
      <c r="E135" s="18">
        <f>VLOOKUP(A135,'ADM Data'!$A$2:$J$357,10,FALSE)</f>
        <v>744.55724599999996</v>
      </c>
      <c r="F135" s="12" t="s">
        <v>1124</v>
      </c>
      <c r="G135" s="1">
        <v>722.65461000000005</v>
      </c>
      <c r="H135" s="129">
        <v>1</v>
      </c>
      <c r="I135" s="5">
        <f t="shared" si="2"/>
        <v>0</v>
      </c>
    </row>
    <row r="136" spans="1:9">
      <c r="A136" t="s">
        <v>376</v>
      </c>
      <c r="B136" t="s">
        <v>377</v>
      </c>
      <c r="C136" t="s">
        <v>98</v>
      </c>
      <c r="D136" s="12" t="s">
        <v>1070</v>
      </c>
      <c r="E136" s="18">
        <f>VLOOKUP(A136,'ADM Data'!$A$2:$J$357,10,FALSE)</f>
        <v>142.34504100000001</v>
      </c>
      <c r="F136" s="12" t="s">
        <v>1124</v>
      </c>
      <c r="G136" s="1">
        <v>122.61538299999999</v>
      </c>
      <c r="H136" s="129">
        <v>1</v>
      </c>
      <c r="I136" s="5">
        <f t="shared" si="2"/>
        <v>0</v>
      </c>
    </row>
    <row r="137" spans="1:9">
      <c r="A137" t="s">
        <v>378</v>
      </c>
      <c r="B137" t="s">
        <v>379</v>
      </c>
      <c r="C137" t="s">
        <v>108</v>
      </c>
      <c r="D137" s="12" t="s">
        <v>1070</v>
      </c>
      <c r="E137" s="18">
        <f>VLOOKUP(A137,'ADM Data'!$A$2:$J$357,10,FALSE)</f>
        <v>185.49377099999998</v>
      </c>
      <c r="F137" s="12" t="s">
        <v>1124</v>
      </c>
      <c r="G137" s="1">
        <v>177.48207199999999</v>
      </c>
      <c r="H137" s="129">
        <v>1</v>
      </c>
      <c r="I137" s="5">
        <f t="shared" si="2"/>
        <v>0</v>
      </c>
    </row>
    <row r="138" spans="1:9">
      <c r="A138" t="s">
        <v>380</v>
      </c>
      <c r="B138" t="s">
        <v>1907</v>
      </c>
      <c r="C138" t="s">
        <v>93</v>
      </c>
      <c r="D138" s="12" t="s">
        <v>807</v>
      </c>
      <c r="E138" s="18">
        <f>VLOOKUP(A138,'ADM Data'!$A$2:$J$357,10,FALSE)</f>
        <v>1086.615131</v>
      </c>
      <c r="F138" s="12" t="s">
        <v>1124</v>
      </c>
      <c r="G138" s="1">
        <v>441.32167800000002</v>
      </c>
      <c r="H138" s="129">
        <v>1</v>
      </c>
      <c r="I138" s="5">
        <f t="shared" si="2"/>
        <v>0</v>
      </c>
    </row>
    <row r="139" spans="1:9">
      <c r="A139" t="s">
        <v>382</v>
      </c>
      <c r="B139" t="s">
        <v>2759</v>
      </c>
      <c r="C139" t="s">
        <v>196</v>
      </c>
      <c r="D139" s="12" t="s">
        <v>1070</v>
      </c>
      <c r="E139" s="18">
        <f>VLOOKUP(A139,'ADM Data'!$A$2:$J$357,10,FALSE)</f>
        <v>189.03557000000001</v>
      </c>
      <c r="F139" s="12" t="s">
        <v>1124</v>
      </c>
      <c r="G139" s="1">
        <v>61.076794</v>
      </c>
      <c r="H139" s="129">
        <v>1</v>
      </c>
      <c r="I139" s="5">
        <f t="shared" si="2"/>
        <v>0</v>
      </c>
    </row>
    <row r="140" spans="1:9">
      <c r="A140" t="s">
        <v>384</v>
      </c>
      <c r="B140" t="s">
        <v>1908</v>
      </c>
      <c r="C140" t="s">
        <v>93</v>
      </c>
      <c r="D140" s="12" t="s">
        <v>1070</v>
      </c>
      <c r="E140" s="18">
        <f>VLOOKUP(A140,'ADM Data'!$A$2:$J$357,10,FALSE)</f>
        <v>399.38930199999999</v>
      </c>
      <c r="F140" s="12" t="s">
        <v>1124</v>
      </c>
      <c r="G140" s="1">
        <v>387.00866300000001</v>
      </c>
      <c r="H140" s="129">
        <v>1</v>
      </c>
      <c r="I140" s="5">
        <f t="shared" si="2"/>
        <v>0</v>
      </c>
    </row>
    <row r="141" spans="1:9">
      <c r="A141" t="s">
        <v>386</v>
      </c>
      <c r="B141" t="s">
        <v>387</v>
      </c>
      <c r="C141" t="s">
        <v>93</v>
      </c>
      <c r="D141" s="12" t="s">
        <v>1070</v>
      </c>
      <c r="E141" s="18">
        <f>VLOOKUP(A141,'ADM Data'!$A$2:$J$357,10,FALSE)</f>
        <v>257.62127199999998</v>
      </c>
      <c r="F141" s="12" t="s">
        <v>1124</v>
      </c>
      <c r="G141" s="1">
        <v>257.83561900000001</v>
      </c>
      <c r="H141" s="129">
        <v>1</v>
      </c>
      <c r="I141" s="5">
        <f t="shared" si="2"/>
        <v>0</v>
      </c>
    </row>
    <row r="142" spans="1:9">
      <c r="A142" t="s">
        <v>388</v>
      </c>
      <c r="B142" t="s">
        <v>1909</v>
      </c>
      <c r="C142" t="s">
        <v>80</v>
      </c>
      <c r="D142" s="12" t="s">
        <v>1070</v>
      </c>
      <c r="E142" s="18">
        <f>VLOOKUP(A142,'ADM Data'!$A$2:$J$357,10,FALSE)</f>
        <v>175.920885</v>
      </c>
      <c r="F142" s="12" t="s">
        <v>1124</v>
      </c>
      <c r="G142" s="1">
        <v>145.632319</v>
      </c>
      <c r="H142" s="129">
        <v>1</v>
      </c>
      <c r="I142" s="5">
        <f t="shared" si="2"/>
        <v>0</v>
      </c>
    </row>
    <row r="143" spans="1:9">
      <c r="A143" t="s">
        <v>390</v>
      </c>
      <c r="B143" t="s">
        <v>391</v>
      </c>
      <c r="C143" t="s">
        <v>80</v>
      </c>
      <c r="D143" s="12" t="s">
        <v>1070</v>
      </c>
      <c r="E143" s="18">
        <f>VLOOKUP(A143,'ADM Data'!$A$2:$J$357,10,FALSE)</f>
        <v>221.818389</v>
      </c>
      <c r="F143" s="12" t="s">
        <v>1124</v>
      </c>
      <c r="G143" s="1">
        <v>200.21465900000001</v>
      </c>
      <c r="H143" s="129">
        <v>1</v>
      </c>
      <c r="I143" s="5">
        <f t="shared" si="2"/>
        <v>0</v>
      </c>
    </row>
    <row r="144" spans="1:9">
      <c r="A144" t="s">
        <v>394</v>
      </c>
      <c r="B144" t="s">
        <v>395</v>
      </c>
      <c r="C144" t="s">
        <v>111</v>
      </c>
      <c r="D144" s="12" t="s">
        <v>1070</v>
      </c>
      <c r="E144" s="18">
        <f>VLOOKUP(A144,'ADM Data'!$A$2:$J$357,10,FALSE)</f>
        <v>455.129909</v>
      </c>
      <c r="F144" s="12" t="s">
        <v>1124</v>
      </c>
      <c r="G144" s="1">
        <v>360.96814699999999</v>
      </c>
      <c r="H144" s="129">
        <v>1</v>
      </c>
      <c r="I144" s="5">
        <f t="shared" si="2"/>
        <v>0</v>
      </c>
    </row>
    <row r="145" spans="1:9">
      <c r="A145" t="s">
        <v>396</v>
      </c>
      <c r="B145" t="s">
        <v>1910</v>
      </c>
      <c r="C145" t="s">
        <v>80</v>
      </c>
      <c r="D145" s="12" t="s">
        <v>1070</v>
      </c>
      <c r="E145" s="18">
        <f>VLOOKUP(A145,'ADM Data'!$A$2:$J$357,10,FALSE)</f>
        <v>137.764173</v>
      </c>
      <c r="F145" s="12" t="s">
        <v>1124</v>
      </c>
      <c r="G145" s="1">
        <v>148.893934</v>
      </c>
      <c r="H145" s="129">
        <v>1</v>
      </c>
      <c r="I145" s="5">
        <f t="shared" si="2"/>
        <v>0</v>
      </c>
    </row>
    <row r="146" spans="1:9">
      <c r="A146" t="s">
        <v>398</v>
      </c>
      <c r="B146" t="s">
        <v>399</v>
      </c>
      <c r="C146" t="s">
        <v>80</v>
      </c>
      <c r="D146" s="12" t="s">
        <v>1070</v>
      </c>
      <c r="E146" s="18">
        <f>VLOOKUP(A146,'ADM Data'!$A$2:$J$357,10,FALSE)</f>
        <v>523.09664700000008</v>
      </c>
      <c r="F146" s="12" t="s">
        <v>1124</v>
      </c>
      <c r="G146" s="1">
        <v>447.55508300000002</v>
      </c>
      <c r="H146" s="129">
        <v>1</v>
      </c>
      <c r="I146" s="5">
        <f t="shared" si="2"/>
        <v>0</v>
      </c>
    </row>
    <row r="147" spans="1:9">
      <c r="A147" t="s">
        <v>400</v>
      </c>
      <c r="B147" t="s">
        <v>1911</v>
      </c>
      <c r="C147" t="s">
        <v>258</v>
      </c>
      <c r="D147" s="12" t="s">
        <v>1070</v>
      </c>
      <c r="E147" s="18">
        <f>VLOOKUP(A147,'ADM Data'!$A$2:$J$357,10,FALSE)</f>
        <v>346.02155799999997</v>
      </c>
      <c r="F147" s="12" t="s">
        <v>1124</v>
      </c>
      <c r="G147" s="1">
        <v>392.39193</v>
      </c>
      <c r="H147" s="129">
        <v>1</v>
      </c>
      <c r="I147" s="5">
        <f t="shared" si="2"/>
        <v>0</v>
      </c>
    </row>
    <row r="148" spans="1:9">
      <c r="A148" t="s">
        <v>402</v>
      </c>
      <c r="B148" t="s">
        <v>403</v>
      </c>
      <c r="C148" t="s">
        <v>72</v>
      </c>
      <c r="D148" s="12" t="s">
        <v>1070</v>
      </c>
      <c r="E148" s="18">
        <f>VLOOKUP(A148,'ADM Data'!$A$2:$J$357,10,FALSE)</f>
        <v>928.63500599999998</v>
      </c>
      <c r="F148" s="12" t="s">
        <v>1124</v>
      </c>
      <c r="G148" s="1">
        <v>939.88185599999997</v>
      </c>
      <c r="H148" s="129">
        <v>1</v>
      </c>
      <c r="I148" s="5">
        <f t="shared" si="2"/>
        <v>0</v>
      </c>
    </row>
    <row r="149" spans="1:9">
      <c r="A149" t="s">
        <v>405</v>
      </c>
      <c r="B149" t="s">
        <v>1912</v>
      </c>
      <c r="C149" t="s">
        <v>80</v>
      </c>
      <c r="D149" s="12" t="s">
        <v>1070</v>
      </c>
      <c r="E149" s="18">
        <f>VLOOKUP(A149,'ADM Data'!$A$2:$J$357,10,FALSE)</f>
        <v>687.21277600000008</v>
      </c>
      <c r="F149" s="12" t="s">
        <v>1124</v>
      </c>
      <c r="G149" s="1">
        <v>490.74169699999999</v>
      </c>
      <c r="H149" s="129">
        <v>1</v>
      </c>
      <c r="I149" s="5">
        <f t="shared" si="2"/>
        <v>0</v>
      </c>
    </row>
    <row r="150" spans="1:9">
      <c r="A150" t="s">
        <v>407</v>
      </c>
      <c r="B150" t="s">
        <v>1913</v>
      </c>
      <c r="C150" t="s">
        <v>80</v>
      </c>
      <c r="D150" s="12" t="s">
        <v>1070</v>
      </c>
      <c r="E150" s="18">
        <f>VLOOKUP(A150,'ADM Data'!$A$2:$J$357,10,FALSE)</f>
        <v>277.04824099999996</v>
      </c>
      <c r="F150" s="12" t="s">
        <v>1124</v>
      </c>
      <c r="G150" s="1">
        <v>278.3879</v>
      </c>
      <c r="H150" s="129">
        <v>1</v>
      </c>
      <c r="I150" s="5">
        <f t="shared" si="2"/>
        <v>0</v>
      </c>
    </row>
    <row r="151" spans="1:9">
      <c r="A151" t="s">
        <v>409</v>
      </c>
      <c r="B151" t="s">
        <v>1914</v>
      </c>
      <c r="C151" t="s">
        <v>80</v>
      </c>
      <c r="D151" s="12" t="s">
        <v>1070</v>
      </c>
      <c r="E151" s="18">
        <f>VLOOKUP(A151,'ADM Data'!$A$2:$J$357,10,FALSE)</f>
        <v>382.16113900000005</v>
      </c>
      <c r="F151" s="12" t="s">
        <v>1124</v>
      </c>
      <c r="G151" s="1">
        <v>340.40729499999998</v>
      </c>
      <c r="H151" s="129">
        <v>1</v>
      </c>
      <c r="I151" s="5">
        <f t="shared" si="2"/>
        <v>0</v>
      </c>
    </row>
    <row r="152" spans="1:9">
      <c r="A152" t="s">
        <v>411</v>
      </c>
      <c r="B152" t="s">
        <v>412</v>
      </c>
      <c r="C152" t="s">
        <v>80</v>
      </c>
      <c r="D152" s="12" t="s">
        <v>1070</v>
      </c>
      <c r="E152" s="18">
        <f>VLOOKUP(A152,'ADM Data'!$A$2:$J$357,10,FALSE)</f>
        <v>194.09523899999999</v>
      </c>
      <c r="F152" s="12" t="s">
        <v>1124</v>
      </c>
      <c r="G152" s="1">
        <v>186.15798100000001</v>
      </c>
      <c r="H152" s="129">
        <v>1</v>
      </c>
      <c r="I152" s="5">
        <f t="shared" si="2"/>
        <v>0</v>
      </c>
    </row>
    <row r="153" spans="1:9">
      <c r="A153" t="s">
        <v>413</v>
      </c>
      <c r="B153" t="s">
        <v>1915</v>
      </c>
      <c r="C153" t="s">
        <v>80</v>
      </c>
      <c r="D153" s="12" t="s">
        <v>1070</v>
      </c>
      <c r="E153" s="18">
        <f>VLOOKUP(A153,'ADM Data'!$A$2:$J$357,10,FALSE)</f>
        <v>154.19053700000001</v>
      </c>
      <c r="F153" s="12" t="s">
        <v>1124</v>
      </c>
      <c r="G153" s="1">
        <v>227.98512600000001</v>
      </c>
      <c r="H153" s="129">
        <v>1</v>
      </c>
      <c r="I153" s="5">
        <f t="shared" si="2"/>
        <v>0</v>
      </c>
    </row>
    <row r="154" spans="1:9">
      <c r="A154" t="s">
        <v>417</v>
      </c>
      <c r="B154" t="s">
        <v>418</v>
      </c>
      <c r="C154" t="s">
        <v>68</v>
      </c>
      <c r="D154" s="12" t="s">
        <v>1070</v>
      </c>
      <c r="E154" s="18">
        <f>VLOOKUP(A154,'ADM Data'!$A$2:$J$357,10,FALSE)</f>
        <v>271.99492399999997</v>
      </c>
      <c r="F154" s="12" t="s">
        <v>1124</v>
      </c>
      <c r="G154" s="1">
        <v>253.97350700000001</v>
      </c>
      <c r="H154" s="129">
        <v>1</v>
      </c>
      <c r="I154" s="5">
        <f t="shared" si="2"/>
        <v>0</v>
      </c>
    </row>
    <row r="155" spans="1:9">
      <c r="A155" t="s">
        <v>419</v>
      </c>
      <c r="B155" t="s">
        <v>1917</v>
      </c>
      <c r="C155" t="s">
        <v>68</v>
      </c>
      <c r="D155" s="12" t="s">
        <v>1070</v>
      </c>
      <c r="E155" s="18">
        <f>VLOOKUP(A155,'ADM Data'!$A$2:$J$357,10,FALSE)</f>
        <v>133.036858</v>
      </c>
      <c r="F155" s="12" t="s">
        <v>1124</v>
      </c>
      <c r="G155" s="1">
        <v>126.29595500000001</v>
      </c>
      <c r="H155" s="129">
        <v>1</v>
      </c>
      <c r="I155" s="5">
        <f t="shared" si="2"/>
        <v>0</v>
      </c>
    </row>
    <row r="156" spans="1:9">
      <c r="A156" t="s">
        <v>421</v>
      </c>
      <c r="B156" t="s">
        <v>422</v>
      </c>
      <c r="C156" t="s">
        <v>80</v>
      </c>
      <c r="D156" s="12" t="s">
        <v>1070</v>
      </c>
      <c r="E156" s="18">
        <f>VLOOKUP(A156,'ADM Data'!$A$2:$J$357,10,FALSE)</f>
        <v>135.85394400000001</v>
      </c>
      <c r="F156" s="12" t="s">
        <v>1124</v>
      </c>
      <c r="G156" s="1">
        <v>116.518083</v>
      </c>
      <c r="H156" s="129">
        <v>1</v>
      </c>
      <c r="I156" s="5">
        <f t="shared" si="2"/>
        <v>0</v>
      </c>
    </row>
    <row r="157" spans="1:9">
      <c r="A157" t="s">
        <v>423</v>
      </c>
      <c r="B157" t="s">
        <v>424</v>
      </c>
      <c r="C157" t="s">
        <v>93</v>
      </c>
      <c r="D157" s="12" t="s">
        <v>1070</v>
      </c>
      <c r="E157" s="18">
        <f>VLOOKUP(A157,'ADM Data'!$A$2:$J$357,10,FALSE)</f>
        <v>81.261814999999999</v>
      </c>
      <c r="F157" s="12" t="s">
        <v>1124</v>
      </c>
      <c r="G157" s="1">
        <v>98.296370999999994</v>
      </c>
      <c r="H157" s="129">
        <v>1</v>
      </c>
      <c r="I157" s="5">
        <f t="shared" si="2"/>
        <v>0</v>
      </c>
    </row>
    <row r="158" spans="1:9">
      <c r="A158" t="s">
        <v>425</v>
      </c>
      <c r="B158" t="s">
        <v>1918</v>
      </c>
      <c r="C158" t="s">
        <v>108</v>
      </c>
      <c r="D158" s="12" t="s">
        <v>1070</v>
      </c>
      <c r="E158" s="18">
        <f>VLOOKUP(A158,'ADM Data'!$A$2:$J$357,10,FALSE)</f>
        <v>437.13766300000003</v>
      </c>
      <c r="F158" s="12" t="s">
        <v>1124</v>
      </c>
      <c r="G158" s="1">
        <v>373.20160399999997</v>
      </c>
      <c r="H158" s="129">
        <v>1</v>
      </c>
      <c r="I158" s="5">
        <f t="shared" si="2"/>
        <v>0</v>
      </c>
    </row>
    <row r="159" spans="1:9">
      <c r="A159" t="s">
        <v>427</v>
      </c>
      <c r="B159" t="s">
        <v>1919</v>
      </c>
      <c r="C159" t="s">
        <v>80</v>
      </c>
      <c r="D159" s="12" t="s">
        <v>1070</v>
      </c>
      <c r="E159" s="18">
        <f>VLOOKUP(A159,'ADM Data'!$A$2:$J$357,10,FALSE)</f>
        <v>210.01679999999999</v>
      </c>
      <c r="F159" s="12" t="s">
        <v>1124</v>
      </c>
      <c r="G159" s="1">
        <v>164.24910399999999</v>
      </c>
      <c r="H159" s="129">
        <v>1</v>
      </c>
      <c r="I159" s="5">
        <f t="shared" si="2"/>
        <v>0</v>
      </c>
    </row>
    <row r="160" spans="1:9">
      <c r="A160" t="s">
        <v>429</v>
      </c>
      <c r="B160" t="s">
        <v>430</v>
      </c>
      <c r="C160" t="s">
        <v>98</v>
      </c>
      <c r="D160" s="12" t="s">
        <v>1070</v>
      </c>
      <c r="E160" s="18">
        <f>VLOOKUP(A160,'ADM Data'!$A$2:$J$357,10,FALSE)</f>
        <v>383.14201400000002</v>
      </c>
      <c r="F160" s="12" t="s">
        <v>1124</v>
      </c>
      <c r="G160" s="1">
        <v>351.56349599999999</v>
      </c>
      <c r="H160" s="129">
        <v>1</v>
      </c>
      <c r="I160" s="5">
        <f t="shared" si="2"/>
        <v>0</v>
      </c>
    </row>
    <row r="161" spans="1:9">
      <c r="A161" t="s">
        <v>431</v>
      </c>
      <c r="B161" t="s">
        <v>1920</v>
      </c>
      <c r="C161" t="s">
        <v>101</v>
      </c>
      <c r="D161" s="12" t="s">
        <v>1070</v>
      </c>
      <c r="E161" s="18">
        <f>VLOOKUP(A161,'ADM Data'!$A$2:$J$357,10,FALSE)</f>
        <v>410.80123400000002</v>
      </c>
      <c r="F161" s="12" t="s">
        <v>1124</v>
      </c>
      <c r="G161" s="1">
        <v>397.62852099999998</v>
      </c>
      <c r="H161" s="129">
        <v>1</v>
      </c>
      <c r="I161" s="5">
        <f t="shared" si="2"/>
        <v>0</v>
      </c>
    </row>
    <row r="162" spans="1:9">
      <c r="A162" t="s">
        <v>433</v>
      </c>
      <c r="B162" t="s">
        <v>434</v>
      </c>
      <c r="C162" t="s">
        <v>75</v>
      </c>
      <c r="D162" s="12" t="s">
        <v>1070</v>
      </c>
      <c r="E162" s="18">
        <f>VLOOKUP(A162,'ADM Data'!$A$2:$J$357,10,FALSE)</f>
        <v>168.94610699999998</v>
      </c>
      <c r="F162" s="12" t="s">
        <v>1124</v>
      </c>
      <c r="G162" s="1">
        <v>143.87332499999999</v>
      </c>
      <c r="H162" s="129">
        <v>1</v>
      </c>
      <c r="I162" s="5">
        <f t="shared" si="2"/>
        <v>0</v>
      </c>
    </row>
    <row r="163" spans="1:9">
      <c r="A163" t="s">
        <v>435</v>
      </c>
      <c r="B163" t="s">
        <v>436</v>
      </c>
      <c r="C163" t="s">
        <v>140</v>
      </c>
      <c r="D163" s="12" t="s">
        <v>807</v>
      </c>
      <c r="E163" s="18">
        <f>VLOOKUP(A163,'ADM Data'!$A$2:$J$357,10,FALSE)</f>
        <v>902.61208499999998</v>
      </c>
      <c r="F163" s="12" t="s">
        <v>1124</v>
      </c>
      <c r="G163" s="1">
        <v>275.75419099999999</v>
      </c>
      <c r="H163" s="129">
        <v>1</v>
      </c>
      <c r="I163" s="5">
        <f t="shared" si="2"/>
        <v>0</v>
      </c>
    </row>
    <row r="164" spans="1:9">
      <c r="A164" t="s">
        <v>437</v>
      </c>
      <c r="B164" t="s">
        <v>1921</v>
      </c>
      <c r="C164" t="s">
        <v>196</v>
      </c>
      <c r="D164" s="12" t="s">
        <v>1070</v>
      </c>
      <c r="E164" s="18">
        <f>VLOOKUP(A164,'ADM Data'!$A$2:$J$357,10,FALSE)</f>
        <v>54.500739000000003</v>
      </c>
      <c r="F164" s="12" t="s">
        <v>1124</v>
      </c>
      <c r="G164" s="1">
        <v>35.749012999999998</v>
      </c>
      <c r="H164" s="129">
        <v>1</v>
      </c>
      <c r="I164" s="5">
        <f t="shared" si="2"/>
        <v>0</v>
      </c>
    </row>
    <row r="165" spans="1:9">
      <c r="A165" t="s">
        <v>439</v>
      </c>
      <c r="B165" t="s">
        <v>1922</v>
      </c>
      <c r="C165" t="s">
        <v>80</v>
      </c>
      <c r="D165" s="12" t="s">
        <v>1070</v>
      </c>
      <c r="E165" s="18">
        <f>VLOOKUP(A165,'ADM Data'!$A$2:$J$357,10,FALSE)</f>
        <v>251.663813</v>
      </c>
      <c r="F165" s="12" t="s">
        <v>1124</v>
      </c>
      <c r="G165" s="1">
        <v>64.906030999999999</v>
      </c>
      <c r="H165" s="129">
        <v>1</v>
      </c>
      <c r="I165" s="5">
        <f t="shared" si="2"/>
        <v>0</v>
      </c>
    </row>
    <row r="166" spans="1:9">
      <c r="A166" t="s">
        <v>441</v>
      </c>
      <c r="B166" t="s">
        <v>442</v>
      </c>
      <c r="C166" t="s">
        <v>68</v>
      </c>
      <c r="D166" s="12" t="s">
        <v>1070</v>
      </c>
      <c r="E166" s="18">
        <f>VLOOKUP(A166,'ADM Data'!$A$2:$J$357,10,FALSE)</f>
        <v>104.207211</v>
      </c>
      <c r="F166" s="12" t="s">
        <v>1124</v>
      </c>
      <c r="G166" s="1">
        <v>90.789533000000006</v>
      </c>
      <c r="H166" s="129">
        <v>1</v>
      </c>
      <c r="I166" s="5">
        <f t="shared" si="2"/>
        <v>0</v>
      </c>
    </row>
    <row r="167" spans="1:9">
      <c r="A167" t="s">
        <v>443</v>
      </c>
      <c r="B167" t="s">
        <v>444</v>
      </c>
      <c r="C167" t="s">
        <v>80</v>
      </c>
      <c r="D167" s="12" t="s">
        <v>1070</v>
      </c>
      <c r="E167" s="18">
        <f>VLOOKUP(A167,'ADM Data'!$A$2:$J$357,10,FALSE)</f>
        <v>243.05374999999998</v>
      </c>
      <c r="F167" s="12" t="s">
        <v>1124</v>
      </c>
      <c r="G167" s="1">
        <v>221.821674</v>
      </c>
      <c r="H167" s="129">
        <v>1</v>
      </c>
      <c r="I167" s="5">
        <f t="shared" si="2"/>
        <v>0</v>
      </c>
    </row>
    <row r="168" spans="1:9">
      <c r="A168" t="s">
        <v>445</v>
      </c>
      <c r="B168" t="s">
        <v>1923</v>
      </c>
      <c r="C168" t="s">
        <v>98</v>
      </c>
      <c r="D168" s="12" t="s">
        <v>1070</v>
      </c>
      <c r="E168" s="18">
        <f>VLOOKUP(A168,'ADM Data'!$A$2:$J$357,10,FALSE)</f>
        <v>101.38371799999999</v>
      </c>
      <c r="F168" s="12" t="s">
        <v>1124</v>
      </c>
      <c r="G168" s="1">
        <v>98.207415999999995</v>
      </c>
      <c r="H168" s="129">
        <v>1</v>
      </c>
      <c r="I168" s="5">
        <f t="shared" si="2"/>
        <v>0</v>
      </c>
    </row>
    <row r="169" spans="1:9">
      <c r="A169" t="s">
        <v>447</v>
      </c>
      <c r="B169" t="s">
        <v>448</v>
      </c>
      <c r="C169" t="s">
        <v>93</v>
      </c>
      <c r="D169" s="12" t="s">
        <v>1070</v>
      </c>
      <c r="E169" s="18">
        <f>VLOOKUP(A169,'ADM Data'!$A$2:$J$357,10,FALSE)</f>
        <v>137.924215</v>
      </c>
      <c r="F169" s="12" t="s">
        <v>1124</v>
      </c>
      <c r="G169" s="1">
        <v>119.23103500000001</v>
      </c>
      <c r="H169" s="129">
        <v>1</v>
      </c>
      <c r="I169" s="5">
        <f t="shared" si="2"/>
        <v>0</v>
      </c>
    </row>
    <row r="170" spans="1:9">
      <c r="A170" t="s">
        <v>449</v>
      </c>
      <c r="B170" t="s">
        <v>1924</v>
      </c>
      <c r="C170" t="s">
        <v>93</v>
      </c>
      <c r="D170" s="12" t="s">
        <v>1070</v>
      </c>
      <c r="E170" s="18">
        <f>VLOOKUP(A170,'ADM Data'!$A$2:$J$357,10,FALSE)</f>
        <v>231.95454899999999</v>
      </c>
      <c r="F170" s="12" t="s">
        <v>1124</v>
      </c>
      <c r="G170" s="1">
        <v>222.17218</v>
      </c>
      <c r="H170" s="129">
        <v>1</v>
      </c>
      <c r="I170" s="5">
        <f t="shared" si="2"/>
        <v>0</v>
      </c>
    </row>
    <row r="171" spans="1:9">
      <c r="A171" t="s">
        <v>451</v>
      </c>
      <c r="B171" t="s">
        <v>1925</v>
      </c>
      <c r="C171" t="s">
        <v>68</v>
      </c>
      <c r="D171" s="12" t="s">
        <v>1070</v>
      </c>
      <c r="E171" s="18">
        <f>VLOOKUP(A171,'ADM Data'!$A$2:$J$357,10,FALSE)</f>
        <v>56.2</v>
      </c>
      <c r="F171" s="12" t="s">
        <v>1124</v>
      </c>
      <c r="G171" s="1">
        <v>39.457250000000002</v>
      </c>
      <c r="H171" s="129">
        <v>1</v>
      </c>
      <c r="I171" s="5">
        <f t="shared" si="2"/>
        <v>0</v>
      </c>
    </row>
    <row r="172" spans="1:9">
      <c r="A172" t="s">
        <v>453</v>
      </c>
      <c r="B172" t="s">
        <v>454</v>
      </c>
      <c r="C172" t="s">
        <v>98</v>
      </c>
      <c r="D172" s="12" t="s">
        <v>1070</v>
      </c>
      <c r="E172" s="18">
        <f>VLOOKUP(A172,'ADM Data'!$A$2:$J$357,10,FALSE)</f>
        <v>147.036846</v>
      </c>
      <c r="F172" s="12" t="s">
        <v>1124</v>
      </c>
      <c r="G172" s="1">
        <v>144.33503099999999</v>
      </c>
      <c r="H172" s="129">
        <v>1</v>
      </c>
      <c r="I172" s="5">
        <f t="shared" si="2"/>
        <v>0</v>
      </c>
    </row>
    <row r="173" spans="1:9">
      <c r="A173" t="s">
        <v>455</v>
      </c>
      <c r="B173" t="s">
        <v>1926</v>
      </c>
      <c r="C173" t="s">
        <v>93</v>
      </c>
      <c r="D173" s="12" t="s">
        <v>1070</v>
      </c>
      <c r="E173" s="18">
        <f>VLOOKUP(A173,'ADM Data'!$A$2:$J$357,10,FALSE)</f>
        <v>250.02423900000002</v>
      </c>
      <c r="F173" s="12" t="s">
        <v>1124</v>
      </c>
      <c r="G173" s="1">
        <v>269.75521700000002</v>
      </c>
      <c r="H173" s="129">
        <v>1</v>
      </c>
      <c r="I173" s="5">
        <f t="shared" si="2"/>
        <v>0</v>
      </c>
    </row>
    <row r="174" spans="1:9">
      <c r="A174" t="s">
        <v>457</v>
      </c>
      <c r="B174" t="s">
        <v>1927</v>
      </c>
      <c r="C174" t="s">
        <v>80</v>
      </c>
      <c r="D174" s="12" t="s">
        <v>1070</v>
      </c>
      <c r="E174" s="18">
        <f>VLOOKUP(A174,'ADM Data'!$A$2:$J$357,10,FALSE)</f>
        <v>192.26701500000001</v>
      </c>
      <c r="F174" s="12" t="s">
        <v>1124</v>
      </c>
      <c r="G174" s="1">
        <v>205.62984900000001</v>
      </c>
      <c r="H174" s="129">
        <v>1</v>
      </c>
      <c r="I174" s="5">
        <f t="shared" si="2"/>
        <v>0</v>
      </c>
    </row>
    <row r="175" spans="1:9">
      <c r="A175" t="s">
        <v>459</v>
      </c>
      <c r="B175" t="s">
        <v>1928</v>
      </c>
      <c r="C175" t="s">
        <v>72</v>
      </c>
      <c r="D175" s="12" t="s">
        <v>1070</v>
      </c>
      <c r="E175" s="18">
        <f>VLOOKUP(A175,'ADM Data'!$A$2:$J$357,10,FALSE)</f>
        <v>103.929818</v>
      </c>
      <c r="F175" s="12" t="s">
        <v>1124</v>
      </c>
      <c r="G175" s="1">
        <v>95.248845000000003</v>
      </c>
      <c r="H175" s="129">
        <v>1</v>
      </c>
      <c r="I175" s="5">
        <f t="shared" si="2"/>
        <v>0</v>
      </c>
    </row>
    <row r="176" spans="1:9">
      <c r="A176" t="s">
        <v>461</v>
      </c>
      <c r="B176" t="s">
        <v>462</v>
      </c>
      <c r="C176" t="s">
        <v>80</v>
      </c>
      <c r="D176" s="12" t="s">
        <v>1070</v>
      </c>
      <c r="E176" s="18">
        <f>VLOOKUP(A176,'ADM Data'!$A$2:$J$357,10,FALSE)</f>
        <v>232.58712600000001</v>
      </c>
      <c r="F176" s="12" t="s">
        <v>1124</v>
      </c>
      <c r="G176" s="1">
        <v>204.868144</v>
      </c>
      <c r="H176" s="129">
        <v>1</v>
      </c>
      <c r="I176" s="5">
        <f t="shared" si="2"/>
        <v>0</v>
      </c>
    </row>
    <row r="177" spans="1:9">
      <c r="A177" t="s">
        <v>463</v>
      </c>
      <c r="B177" t="s">
        <v>464</v>
      </c>
      <c r="C177" t="s">
        <v>68</v>
      </c>
      <c r="D177" s="12" t="s">
        <v>1070</v>
      </c>
      <c r="E177" s="18">
        <f>VLOOKUP(A177,'ADM Data'!$A$2:$J$357,10,FALSE)</f>
        <v>322.81527499999999</v>
      </c>
      <c r="F177" s="12" t="s">
        <v>1124</v>
      </c>
      <c r="G177" s="1">
        <v>307.87421799999998</v>
      </c>
      <c r="H177" s="129">
        <v>1</v>
      </c>
      <c r="I177" s="5">
        <f t="shared" si="2"/>
        <v>0</v>
      </c>
    </row>
    <row r="178" spans="1:9">
      <c r="A178" t="s">
        <v>465</v>
      </c>
      <c r="B178" t="s">
        <v>2802</v>
      </c>
      <c r="C178" t="s">
        <v>80</v>
      </c>
      <c r="D178" s="12" t="s">
        <v>1070</v>
      </c>
      <c r="E178" s="18">
        <f>VLOOKUP(A178,'ADM Data'!$A$2:$J$357,10,FALSE)</f>
        <v>235.47874100000001</v>
      </c>
      <c r="F178" s="12" t="s">
        <v>1124</v>
      </c>
      <c r="G178" s="1">
        <v>207.11445499999999</v>
      </c>
      <c r="H178" s="129">
        <v>1</v>
      </c>
      <c r="I178" s="5">
        <f t="shared" si="2"/>
        <v>0</v>
      </c>
    </row>
    <row r="179" spans="1:9">
      <c r="A179" t="s">
        <v>467</v>
      </c>
      <c r="B179" t="s">
        <v>1929</v>
      </c>
      <c r="C179" t="s">
        <v>469</v>
      </c>
      <c r="D179" s="12" t="s">
        <v>807</v>
      </c>
      <c r="E179" s="18">
        <f>VLOOKUP(A179,'ADM Data'!$A$2:$J$357,10,FALSE)</f>
        <v>890.59385300000008</v>
      </c>
      <c r="F179" s="12" t="s">
        <v>1124</v>
      </c>
      <c r="G179" s="1">
        <v>258.881936</v>
      </c>
      <c r="H179" s="129">
        <v>1</v>
      </c>
      <c r="I179" s="5">
        <f t="shared" si="2"/>
        <v>0</v>
      </c>
    </row>
    <row r="180" spans="1:9">
      <c r="A180" t="s">
        <v>470</v>
      </c>
      <c r="B180" t="s">
        <v>2760</v>
      </c>
      <c r="C180" t="s">
        <v>93</v>
      </c>
      <c r="D180" s="12" t="s">
        <v>1070</v>
      </c>
      <c r="E180" s="18">
        <f>VLOOKUP(A180,'ADM Data'!$A$2:$J$357,10,FALSE)</f>
        <v>908.53653800000006</v>
      </c>
      <c r="F180" s="12" t="s">
        <v>1124</v>
      </c>
      <c r="G180" s="1">
        <v>820.03343900000004</v>
      </c>
      <c r="H180" s="129">
        <v>1</v>
      </c>
      <c r="I180" s="5">
        <f t="shared" si="2"/>
        <v>0</v>
      </c>
    </row>
    <row r="181" spans="1:9">
      <c r="A181" t="s">
        <v>472</v>
      </c>
      <c r="B181" t="s">
        <v>1930</v>
      </c>
      <c r="C181" t="s">
        <v>135</v>
      </c>
      <c r="D181" s="12" t="s">
        <v>1070</v>
      </c>
      <c r="E181" s="18">
        <f>VLOOKUP(A181,'ADM Data'!$A$2:$J$357,10,FALSE)</f>
        <v>136.14407599999998</v>
      </c>
      <c r="F181" s="12" t="s">
        <v>1124</v>
      </c>
      <c r="G181" s="1">
        <v>148.13965999999999</v>
      </c>
      <c r="H181" s="129">
        <v>1</v>
      </c>
      <c r="I181" s="5">
        <f t="shared" si="2"/>
        <v>0</v>
      </c>
    </row>
    <row r="182" spans="1:9">
      <c r="A182" t="s">
        <v>474</v>
      </c>
      <c r="B182" t="s">
        <v>475</v>
      </c>
      <c r="C182" t="s">
        <v>80</v>
      </c>
      <c r="D182" s="12" t="s">
        <v>1070</v>
      </c>
      <c r="E182" s="18">
        <f>VLOOKUP(A182,'ADM Data'!$A$2:$J$357,10,FALSE)</f>
        <v>129.261166</v>
      </c>
      <c r="F182" s="12" t="s">
        <v>1124</v>
      </c>
      <c r="G182" s="1">
        <v>125.320205</v>
      </c>
      <c r="H182" s="129">
        <v>1</v>
      </c>
      <c r="I182" s="5">
        <f t="shared" si="2"/>
        <v>0</v>
      </c>
    </row>
    <row r="183" spans="1:9">
      <c r="A183" t="s">
        <v>478</v>
      </c>
      <c r="B183" t="s">
        <v>479</v>
      </c>
      <c r="C183" t="s">
        <v>98</v>
      </c>
      <c r="D183" s="12" t="s">
        <v>1070</v>
      </c>
      <c r="E183" s="18">
        <f>VLOOKUP(A183,'ADM Data'!$A$2:$J$357,10,FALSE)</f>
        <v>88.004050000000007</v>
      </c>
      <c r="F183" s="12" t="s">
        <v>1124</v>
      </c>
      <c r="G183" s="1">
        <v>89.087980999999999</v>
      </c>
      <c r="H183" s="129">
        <v>1</v>
      </c>
      <c r="I183" s="5">
        <f t="shared" si="2"/>
        <v>0</v>
      </c>
    </row>
    <row r="184" spans="1:9">
      <c r="A184" t="s">
        <v>480</v>
      </c>
      <c r="B184" t="s">
        <v>1932</v>
      </c>
      <c r="C184" t="s">
        <v>108</v>
      </c>
      <c r="D184" s="12" t="s">
        <v>807</v>
      </c>
      <c r="E184" s="18">
        <f>VLOOKUP(A184,'ADM Data'!$A$2:$J$357,10,FALSE)</f>
        <v>223.89265599999999</v>
      </c>
      <c r="F184" s="12" t="s">
        <v>1124</v>
      </c>
      <c r="G184" s="1">
        <v>197.486512</v>
      </c>
      <c r="H184" s="129">
        <v>1</v>
      </c>
      <c r="I184" s="5">
        <f t="shared" si="2"/>
        <v>0</v>
      </c>
    </row>
    <row r="185" spans="1:9">
      <c r="A185" t="s">
        <v>482</v>
      </c>
      <c r="B185" t="s">
        <v>483</v>
      </c>
      <c r="C185" t="s">
        <v>93</v>
      </c>
      <c r="D185" s="12" t="s">
        <v>1070</v>
      </c>
      <c r="E185" s="18">
        <f>VLOOKUP(A185,'ADM Data'!$A$2:$J$357,10,FALSE)</f>
        <v>255.472387</v>
      </c>
      <c r="F185" s="12" t="s">
        <v>1124</v>
      </c>
      <c r="G185" s="1">
        <v>160.44607600000001</v>
      </c>
      <c r="H185" s="129">
        <v>1</v>
      </c>
      <c r="I185" s="5">
        <f t="shared" si="2"/>
        <v>0</v>
      </c>
    </row>
    <row r="186" spans="1:9">
      <c r="A186" t="s">
        <v>484</v>
      </c>
      <c r="B186" t="s">
        <v>485</v>
      </c>
      <c r="C186" t="s">
        <v>93</v>
      </c>
      <c r="D186" s="12" t="s">
        <v>1070</v>
      </c>
      <c r="E186" s="18">
        <f>VLOOKUP(A186,'ADM Data'!$A$2:$J$357,10,FALSE)</f>
        <v>401.37904600000002</v>
      </c>
      <c r="F186" s="12" t="s">
        <v>1124</v>
      </c>
      <c r="G186" s="1">
        <v>380.23168700000002</v>
      </c>
      <c r="H186" s="129">
        <v>1</v>
      </c>
      <c r="I186" s="5">
        <f t="shared" si="2"/>
        <v>0</v>
      </c>
    </row>
    <row r="187" spans="1:9">
      <c r="A187" t="s">
        <v>486</v>
      </c>
      <c r="B187" t="s">
        <v>487</v>
      </c>
      <c r="C187" t="s">
        <v>80</v>
      </c>
      <c r="D187" s="12" t="s">
        <v>1070</v>
      </c>
      <c r="E187" s="18">
        <f>VLOOKUP(A187,'ADM Data'!$A$2:$J$357,10,FALSE)</f>
        <v>970.29208899999992</v>
      </c>
      <c r="F187" s="12" t="s">
        <v>1124</v>
      </c>
      <c r="G187" s="1">
        <v>924.91362700000002</v>
      </c>
      <c r="H187" s="129">
        <v>1</v>
      </c>
      <c r="I187" s="5">
        <f t="shared" si="2"/>
        <v>0</v>
      </c>
    </row>
    <row r="188" spans="1:9">
      <c r="A188" t="s">
        <v>488</v>
      </c>
      <c r="B188" t="s">
        <v>1933</v>
      </c>
      <c r="C188" t="s">
        <v>190</v>
      </c>
      <c r="D188" s="12" t="s">
        <v>807</v>
      </c>
      <c r="E188" s="18">
        <f>VLOOKUP(A188,'ADM Data'!$A$2:$J$357,10,FALSE)</f>
        <v>147.686196</v>
      </c>
      <c r="F188" s="12" t="s">
        <v>1124</v>
      </c>
      <c r="G188" s="1">
        <v>43.376505000000002</v>
      </c>
      <c r="H188" s="129">
        <v>1</v>
      </c>
      <c r="I188" s="5">
        <f t="shared" si="2"/>
        <v>0</v>
      </c>
    </row>
    <row r="189" spans="1:9">
      <c r="A189" t="s">
        <v>490</v>
      </c>
      <c r="B189" t="s">
        <v>1934</v>
      </c>
      <c r="C189" t="s">
        <v>492</v>
      </c>
      <c r="D189" s="12" t="s">
        <v>807</v>
      </c>
      <c r="E189" s="18">
        <f>VLOOKUP(A189,'ADM Data'!$A$2:$J$357,10,FALSE)</f>
        <v>97.598264</v>
      </c>
      <c r="F189" s="12" t="s">
        <v>1124</v>
      </c>
      <c r="G189" s="1">
        <v>39.841836999999998</v>
      </c>
      <c r="H189" s="129">
        <v>1</v>
      </c>
      <c r="I189" s="5">
        <f t="shared" si="2"/>
        <v>0</v>
      </c>
    </row>
    <row r="190" spans="1:9">
      <c r="A190" t="s">
        <v>493</v>
      </c>
      <c r="B190" t="s">
        <v>1935</v>
      </c>
      <c r="C190" t="s">
        <v>101</v>
      </c>
      <c r="D190" s="12" t="s">
        <v>1070</v>
      </c>
      <c r="E190" s="18">
        <f>VLOOKUP(A190,'ADM Data'!$A$2:$J$357,10,FALSE)</f>
        <v>197.75595600000003</v>
      </c>
      <c r="F190" s="12" t="s">
        <v>1124</v>
      </c>
      <c r="G190" s="1">
        <v>197.719075</v>
      </c>
      <c r="H190" s="129">
        <v>1</v>
      </c>
      <c r="I190" s="5">
        <f t="shared" si="2"/>
        <v>0</v>
      </c>
    </row>
    <row r="191" spans="1:9">
      <c r="A191" t="s">
        <v>495</v>
      </c>
      <c r="B191" t="s">
        <v>496</v>
      </c>
      <c r="C191" t="s">
        <v>93</v>
      </c>
      <c r="D191" s="12" t="s">
        <v>1070</v>
      </c>
      <c r="E191" s="18">
        <f>VLOOKUP(A191,'ADM Data'!$A$2:$J$357,10,FALSE)</f>
        <v>191.42554299999998</v>
      </c>
      <c r="F191" s="12" t="s">
        <v>1124</v>
      </c>
      <c r="G191" s="1">
        <v>217.39578299999999</v>
      </c>
      <c r="H191" s="129">
        <v>1</v>
      </c>
      <c r="I191" s="5">
        <f t="shared" si="2"/>
        <v>0</v>
      </c>
    </row>
    <row r="192" spans="1:9">
      <c r="A192" t="s">
        <v>497</v>
      </c>
      <c r="B192" t="s">
        <v>1936</v>
      </c>
      <c r="C192" t="s">
        <v>80</v>
      </c>
      <c r="D192" s="12" t="s">
        <v>1070</v>
      </c>
      <c r="E192" s="18">
        <f>VLOOKUP(A192,'ADM Data'!$A$2:$J$357,10,FALSE)</f>
        <v>345.57845300000008</v>
      </c>
      <c r="F192" s="12" t="s">
        <v>1124</v>
      </c>
      <c r="G192" s="1">
        <v>371.10650199999998</v>
      </c>
      <c r="H192" s="129">
        <v>1</v>
      </c>
      <c r="I192" s="5">
        <f t="shared" si="2"/>
        <v>0</v>
      </c>
    </row>
    <row r="193" spans="1:9">
      <c r="A193" t="s">
        <v>499</v>
      </c>
      <c r="B193" t="s">
        <v>1937</v>
      </c>
      <c r="C193" t="s">
        <v>101</v>
      </c>
      <c r="D193" s="12" t="s">
        <v>1070</v>
      </c>
      <c r="E193" s="18">
        <f>VLOOKUP(A193,'ADM Data'!$A$2:$J$357,10,FALSE)</f>
        <v>244.84706599999998</v>
      </c>
      <c r="F193" s="12" t="s">
        <v>1124</v>
      </c>
      <c r="G193" s="1">
        <v>186.38834800000001</v>
      </c>
      <c r="H193" s="129">
        <v>1</v>
      </c>
      <c r="I193" s="5">
        <f t="shared" si="2"/>
        <v>0</v>
      </c>
    </row>
    <row r="194" spans="1:9">
      <c r="A194" t="s">
        <v>501</v>
      </c>
      <c r="B194" t="s">
        <v>2803</v>
      </c>
      <c r="C194" t="s">
        <v>72</v>
      </c>
      <c r="D194" s="12" t="s">
        <v>1070</v>
      </c>
      <c r="E194" s="18">
        <f>VLOOKUP(A194,'ADM Data'!$A$2:$J$357,10,FALSE)</f>
        <v>46.035060999999999</v>
      </c>
      <c r="F194" s="12" t="s">
        <v>1124</v>
      </c>
      <c r="G194" s="1">
        <v>84.127133000000001</v>
      </c>
      <c r="H194" s="129">
        <v>1</v>
      </c>
      <c r="I194" s="5">
        <f t="shared" si="2"/>
        <v>0</v>
      </c>
    </row>
    <row r="195" spans="1:9">
      <c r="A195" t="s">
        <v>506</v>
      </c>
      <c r="B195" t="s">
        <v>1940</v>
      </c>
      <c r="C195" t="s">
        <v>80</v>
      </c>
      <c r="D195" s="12" t="s">
        <v>1070</v>
      </c>
      <c r="E195" s="18">
        <f>VLOOKUP(A195,'ADM Data'!$A$2:$J$357,10,FALSE)</f>
        <v>289.61114400000002</v>
      </c>
      <c r="F195" s="12" t="s">
        <v>1124</v>
      </c>
      <c r="G195" s="1">
        <v>176.048035</v>
      </c>
      <c r="H195" s="129">
        <v>1</v>
      </c>
      <c r="I195" s="5">
        <f t="shared" si="2"/>
        <v>0</v>
      </c>
    </row>
    <row r="196" spans="1:9">
      <c r="A196" t="s">
        <v>508</v>
      </c>
      <c r="B196" t="s">
        <v>1941</v>
      </c>
      <c r="C196" t="s">
        <v>93</v>
      </c>
      <c r="D196" s="12" t="s">
        <v>1070</v>
      </c>
      <c r="E196" s="18">
        <f>VLOOKUP(A196,'ADM Data'!$A$2:$J$357,10,FALSE)</f>
        <v>318.46069399999999</v>
      </c>
      <c r="F196" s="12" t="s">
        <v>1124</v>
      </c>
      <c r="G196" s="1">
        <v>325.95144299999998</v>
      </c>
      <c r="H196" s="129">
        <v>1</v>
      </c>
      <c r="I196" s="5">
        <f t="shared" si="2"/>
        <v>0</v>
      </c>
    </row>
    <row r="197" spans="1:9">
      <c r="A197" t="s">
        <v>510</v>
      </c>
      <c r="B197" t="s">
        <v>511</v>
      </c>
      <c r="C197" t="s">
        <v>80</v>
      </c>
      <c r="D197" s="12" t="s">
        <v>1070</v>
      </c>
      <c r="E197" s="18">
        <f>VLOOKUP(A197,'ADM Data'!$A$2:$J$357,10,FALSE)</f>
        <v>90.958579</v>
      </c>
      <c r="F197" s="12" t="s">
        <v>1124</v>
      </c>
      <c r="G197" s="1">
        <v>92.756895</v>
      </c>
      <c r="H197" s="129">
        <v>1</v>
      </c>
      <c r="I197" s="5">
        <f t="shared" si="2"/>
        <v>0</v>
      </c>
    </row>
    <row r="198" spans="1:9">
      <c r="A198" t="s">
        <v>512</v>
      </c>
      <c r="B198" t="s">
        <v>1942</v>
      </c>
      <c r="C198" t="s">
        <v>93</v>
      </c>
      <c r="D198" s="12" t="s">
        <v>1070</v>
      </c>
      <c r="E198" s="18">
        <f>VLOOKUP(A198,'ADM Data'!$A$2:$J$357,10,FALSE)</f>
        <v>293.08166900000003</v>
      </c>
      <c r="F198" s="12" t="s">
        <v>1124</v>
      </c>
      <c r="G198" s="1">
        <v>265.24269099999998</v>
      </c>
      <c r="H198" s="129">
        <v>1</v>
      </c>
      <c r="I198" s="5">
        <f t="shared" ref="I198:I261" si="3">(IF(F198="Yes",((E198-G198)*$H$1)+(G198*$H$2),0)*$J$1)</f>
        <v>0</v>
      </c>
    </row>
    <row r="199" spans="1:9">
      <c r="A199" t="s">
        <v>514</v>
      </c>
      <c r="B199" t="s">
        <v>515</v>
      </c>
      <c r="C199" t="s">
        <v>93</v>
      </c>
      <c r="D199" s="12" t="s">
        <v>1070</v>
      </c>
      <c r="E199" s="18">
        <f>VLOOKUP(A199,'ADM Data'!$A$2:$J$357,10,FALSE)</f>
        <v>155.860658</v>
      </c>
      <c r="F199" s="12" t="s">
        <v>1124</v>
      </c>
      <c r="G199" s="1">
        <v>158.83421300000001</v>
      </c>
      <c r="H199" s="129">
        <v>1</v>
      </c>
      <c r="I199" s="5">
        <f t="shared" si="3"/>
        <v>0</v>
      </c>
    </row>
    <row r="200" spans="1:9">
      <c r="A200" t="s">
        <v>516</v>
      </c>
      <c r="B200" t="s">
        <v>517</v>
      </c>
      <c r="C200" t="s">
        <v>80</v>
      </c>
      <c r="D200" s="12" t="s">
        <v>1070</v>
      </c>
      <c r="E200" s="18">
        <f>VLOOKUP(A200,'ADM Data'!$A$2:$J$357,10,FALSE)</f>
        <v>377.45588799999996</v>
      </c>
      <c r="F200" s="12" t="s">
        <v>1124</v>
      </c>
      <c r="G200" s="1">
        <v>374.49645400000003</v>
      </c>
      <c r="H200" s="129">
        <v>1</v>
      </c>
      <c r="I200" s="5">
        <f t="shared" si="3"/>
        <v>0</v>
      </c>
    </row>
    <row r="201" spans="1:9">
      <c r="A201" t="s">
        <v>520</v>
      </c>
      <c r="B201" t="s">
        <v>521</v>
      </c>
      <c r="C201" t="s">
        <v>72</v>
      </c>
      <c r="D201" s="12" t="s">
        <v>1070</v>
      </c>
      <c r="E201" s="18">
        <f>VLOOKUP(A201,'ADM Data'!$A$2:$J$357,10,FALSE)</f>
        <v>350.49629999999996</v>
      </c>
      <c r="F201" s="12" t="s">
        <v>1124</v>
      </c>
      <c r="G201" s="1">
        <v>354.83847400000002</v>
      </c>
      <c r="H201" s="129">
        <v>1</v>
      </c>
      <c r="I201" s="5">
        <f t="shared" si="3"/>
        <v>0</v>
      </c>
    </row>
    <row r="202" spans="1:9">
      <c r="A202" t="s">
        <v>522</v>
      </c>
      <c r="B202" t="s">
        <v>523</v>
      </c>
      <c r="C202" t="s">
        <v>75</v>
      </c>
      <c r="D202" s="12" t="s">
        <v>1070</v>
      </c>
      <c r="E202" s="18">
        <f>VLOOKUP(A202,'ADM Data'!$A$2:$J$357,10,FALSE)</f>
        <v>163.44254100000001</v>
      </c>
      <c r="F202" s="12" t="s">
        <v>1124</v>
      </c>
      <c r="G202" s="1">
        <v>137.38575</v>
      </c>
      <c r="H202" s="129">
        <v>1</v>
      </c>
      <c r="I202" s="5">
        <f t="shared" si="3"/>
        <v>0</v>
      </c>
    </row>
    <row r="203" spans="1:9">
      <c r="A203" t="s">
        <v>527</v>
      </c>
      <c r="B203" t="s">
        <v>2804</v>
      </c>
      <c r="C203" t="s">
        <v>75</v>
      </c>
      <c r="D203" s="12" t="s">
        <v>1070</v>
      </c>
      <c r="E203" s="18">
        <f>VLOOKUP(A203,'ADM Data'!$A$2:$J$357,10,FALSE)</f>
        <v>53.601177</v>
      </c>
      <c r="F203" s="12" t="s">
        <v>1124</v>
      </c>
      <c r="G203" s="1">
        <v>166.50332299999999</v>
      </c>
      <c r="H203" s="129">
        <v>1</v>
      </c>
      <c r="I203" s="5">
        <f t="shared" si="3"/>
        <v>0</v>
      </c>
    </row>
    <row r="204" spans="1:9">
      <c r="A204" t="s">
        <v>529</v>
      </c>
      <c r="B204" t="s">
        <v>1945</v>
      </c>
      <c r="C204" t="s">
        <v>93</v>
      </c>
      <c r="D204" s="12" t="s">
        <v>1823</v>
      </c>
      <c r="E204" s="18">
        <f>VLOOKUP(A204,'ADM Data'!$A$2:$J$357,10,FALSE)</f>
        <v>2010.9319579999999</v>
      </c>
      <c r="F204" s="12" t="s">
        <v>1124</v>
      </c>
      <c r="G204" s="1">
        <v>717.12901299999999</v>
      </c>
      <c r="H204" s="129">
        <v>1</v>
      </c>
      <c r="I204" s="5">
        <f t="shared" si="3"/>
        <v>0</v>
      </c>
    </row>
    <row r="205" spans="1:9">
      <c r="A205" t="s">
        <v>531</v>
      </c>
      <c r="B205" t="s">
        <v>532</v>
      </c>
      <c r="C205" t="s">
        <v>72</v>
      </c>
      <c r="D205" s="12" t="s">
        <v>1070</v>
      </c>
      <c r="E205" s="18">
        <f>VLOOKUP(A205,'ADM Data'!$A$2:$J$357,10,FALSE)</f>
        <v>235.913298</v>
      </c>
      <c r="F205" s="12" t="s">
        <v>1124</v>
      </c>
      <c r="G205" s="1">
        <v>219.53781599999999</v>
      </c>
      <c r="H205" s="129">
        <v>1</v>
      </c>
      <c r="I205" s="5">
        <f t="shared" si="3"/>
        <v>0</v>
      </c>
    </row>
    <row r="206" spans="1:9">
      <c r="A206" t="s">
        <v>533</v>
      </c>
      <c r="B206" t="s">
        <v>1946</v>
      </c>
      <c r="C206" t="s">
        <v>125</v>
      </c>
      <c r="D206" s="12" t="s">
        <v>1070</v>
      </c>
      <c r="E206" s="18">
        <f>VLOOKUP(A206,'ADM Data'!$A$2:$J$357,10,FALSE)</f>
        <v>244.67441500000001</v>
      </c>
      <c r="F206" s="12" t="s">
        <v>1124</v>
      </c>
      <c r="G206" s="1">
        <v>250.96407099999999</v>
      </c>
      <c r="H206" s="129">
        <v>1</v>
      </c>
      <c r="I206" s="5">
        <f t="shared" si="3"/>
        <v>0</v>
      </c>
    </row>
    <row r="207" spans="1:9">
      <c r="A207" t="s">
        <v>535</v>
      </c>
      <c r="B207" t="s">
        <v>1947</v>
      </c>
      <c r="C207" t="s">
        <v>75</v>
      </c>
      <c r="D207" s="12" t="s">
        <v>1070</v>
      </c>
      <c r="E207" s="18">
        <f>VLOOKUP(A207,'ADM Data'!$A$2:$J$357,10,FALSE)</f>
        <v>366.70279299999999</v>
      </c>
      <c r="F207" s="12" t="s">
        <v>1124</v>
      </c>
      <c r="G207" s="1">
        <v>358.18341900000001</v>
      </c>
      <c r="H207" s="129">
        <v>1</v>
      </c>
      <c r="I207" s="5">
        <f t="shared" si="3"/>
        <v>0</v>
      </c>
    </row>
    <row r="208" spans="1:9">
      <c r="A208" t="s">
        <v>537</v>
      </c>
      <c r="B208" t="s">
        <v>1948</v>
      </c>
      <c r="C208" t="s">
        <v>75</v>
      </c>
      <c r="D208" s="12" t="s">
        <v>1070</v>
      </c>
      <c r="E208" s="18">
        <f>VLOOKUP(A208,'ADM Data'!$A$2:$J$357,10,FALSE)</f>
        <v>389.49190599999997</v>
      </c>
      <c r="F208" s="12" t="s">
        <v>1124</v>
      </c>
      <c r="G208" s="1">
        <v>261.20578</v>
      </c>
      <c r="H208" s="129">
        <v>1</v>
      </c>
      <c r="I208" s="5">
        <f t="shared" si="3"/>
        <v>0</v>
      </c>
    </row>
    <row r="209" spans="1:9">
      <c r="A209" t="s">
        <v>539</v>
      </c>
      <c r="B209" t="s">
        <v>540</v>
      </c>
      <c r="C209" t="s">
        <v>75</v>
      </c>
      <c r="D209" s="12" t="s">
        <v>1070</v>
      </c>
      <c r="E209" s="18">
        <f>VLOOKUP(A209,'ADM Data'!$A$2:$J$357,10,FALSE)</f>
        <v>251.66972799999999</v>
      </c>
      <c r="F209" s="12" t="s">
        <v>1124</v>
      </c>
      <c r="G209" s="1">
        <v>222.89900399999999</v>
      </c>
      <c r="H209" s="129">
        <v>1</v>
      </c>
      <c r="I209" s="5">
        <f t="shared" si="3"/>
        <v>0</v>
      </c>
    </row>
    <row r="210" spans="1:9">
      <c r="A210" t="s">
        <v>541</v>
      </c>
      <c r="B210" t="s">
        <v>542</v>
      </c>
      <c r="C210" t="s">
        <v>230</v>
      </c>
      <c r="D210" s="12" t="s">
        <v>1070</v>
      </c>
      <c r="E210" s="18">
        <f>VLOOKUP(A210,'ADM Data'!$A$2:$J$357,10,FALSE)</f>
        <v>229.76905600000001</v>
      </c>
      <c r="F210" s="12" t="s">
        <v>1124</v>
      </c>
      <c r="G210" s="1">
        <v>231.40831</v>
      </c>
      <c r="H210" s="129">
        <v>1</v>
      </c>
      <c r="I210" s="5">
        <f t="shared" si="3"/>
        <v>0</v>
      </c>
    </row>
    <row r="211" spans="1:9">
      <c r="A211" s="32" t="s">
        <v>543</v>
      </c>
      <c r="B211" s="32" t="s">
        <v>1949</v>
      </c>
      <c r="C211" t="s">
        <v>68</v>
      </c>
      <c r="D211" s="12" t="s">
        <v>1070</v>
      </c>
      <c r="E211" s="18">
        <f>VLOOKUP(A211,'ADM Data'!$A$2:$J$357,10,FALSE)</f>
        <v>580.62650200000007</v>
      </c>
      <c r="F211" s="12" t="s">
        <v>808</v>
      </c>
      <c r="G211" s="1">
        <v>150.385965</v>
      </c>
      <c r="H211" s="129">
        <v>1</v>
      </c>
      <c r="I211" s="5">
        <f t="shared" si="3"/>
        <v>1419199.1032500002</v>
      </c>
    </row>
    <row r="212" spans="1:9">
      <c r="A212" t="s">
        <v>545</v>
      </c>
      <c r="B212" t="s">
        <v>1950</v>
      </c>
      <c r="C212" t="s">
        <v>80</v>
      </c>
      <c r="D212" s="12" t="s">
        <v>1070</v>
      </c>
      <c r="E212" s="18">
        <f>VLOOKUP(A212,'ADM Data'!$A$2:$J$357,10,FALSE)</f>
        <v>159.75739899999999</v>
      </c>
      <c r="F212" s="12" t="s">
        <v>1124</v>
      </c>
      <c r="G212" s="1">
        <v>155.86192299999999</v>
      </c>
      <c r="H212" s="129">
        <v>1</v>
      </c>
      <c r="I212" s="5">
        <f t="shared" si="3"/>
        <v>0</v>
      </c>
    </row>
    <row r="213" spans="1:9">
      <c r="A213" t="s">
        <v>547</v>
      </c>
      <c r="B213" t="s">
        <v>1951</v>
      </c>
      <c r="C213" t="s">
        <v>68</v>
      </c>
      <c r="D213" s="12" t="s">
        <v>1070</v>
      </c>
      <c r="E213" s="18">
        <f>VLOOKUP(A213,'ADM Data'!$A$2:$J$357,10,FALSE)</f>
        <v>357.66887800000001</v>
      </c>
      <c r="F213" s="12" t="s">
        <v>1124</v>
      </c>
      <c r="G213" s="1">
        <v>362.682277</v>
      </c>
      <c r="H213" s="129">
        <v>1</v>
      </c>
      <c r="I213" s="5">
        <f t="shared" si="3"/>
        <v>0</v>
      </c>
    </row>
    <row r="214" spans="1:9">
      <c r="A214" t="s">
        <v>549</v>
      </c>
      <c r="B214" t="s">
        <v>1952</v>
      </c>
      <c r="C214" t="s">
        <v>93</v>
      </c>
      <c r="D214" s="12" t="s">
        <v>1070</v>
      </c>
      <c r="E214" s="18">
        <f>VLOOKUP(A214,'ADM Data'!$A$2:$J$357,10,FALSE)</f>
        <v>94.086206000000004</v>
      </c>
      <c r="F214" s="12" t="s">
        <v>1124</v>
      </c>
      <c r="G214" s="1">
        <v>126.063773</v>
      </c>
      <c r="H214" s="129">
        <v>1</v>
      </c>
      <c r="I214" s="5">
        <f t="shared" si="3"/>
        <v>0</v>
      </c>
    </row>
    <row r="215" spans="1:9">
      <c r="A215" t="s">
        <v>551</v>
      </c>
      <c r="B215" t="s">
        <v>1953</v>
      </c>
      <c r="C215" t="s">
        <v>93</v>
      </c>
      <c r="D215" s="12" t="s">
        <v>1070</v>
      </c>
      <c r="E215" s="18">
        <f>VLOOKUP(A215,'ADM Data'!$A$2:$J$357,10,FALSE)</f>
        <v>123.638885</v>
      </c>
      <c r="F215" s="12" t="s">
        <v>1124</v>
      </c>
      <c r="G215" s="1">
        <v>125.96988399999999</v>
      </c>
      <c r="H215" s="129">
        <v>1</v>
      </c>
      <c r="I215" s="5">
        <f t="shared" si="3"/>
        <v>0</v>
      </c>
    </row>
    <row r="216" spans="1:9">
      <c r="A216" t="s">
        <v>553</v>
      </c>
      <c r="B216" t="s">
        <v>2805</v>
      </c>
      <c r="C216" t="s">
        <v>555</v>
      </c>
      <c r="D216" s="12" t="s">
        <v>1070</v>
      </c>
      <c r="E216" s="18">
        <f>VLOOKUP(A216,'ADM Data'!$A$2:$J$357,10,FALSE)</f>
        <v>110.582311</v>
      </c>
      <c r="F216" s="12" t="s">
        <v>1124</v>
      </c>
      <c r="G216" s="1">
        <v>142.23279700000001</v>
      </c>
      <c r="H216" s="129">
        <v>1</v>
      </c>
      <c r="I216" s="5">
        <f t="shared" si="3"/>
        <v>0</v>
      </c>
    </row>
    <row r="217" spans="1:9">
      <c r="A217" t="s">
        <v>558</v>
      </c>
      <c r="B217" t="s">
        <v>559</v>
      </c>
      <c r="C217" t="s">
        <v>68</v>
      </c>
      <c r="D217" s="12" t="s">
        <v>1823</v>
      </c>
      <c r="E217" s="18">
        <f>VLOOKUP(A217,'ADM Data'!$A$2:$J$357,10,FALSE)</f>
        <v>724.45639100000005</v>
      </c>
      <c r="F217" s="12" t="s">
        <v>1124</v>
      </c>
      <c r="G217" s="1">
        <v>631.00365199999999</v>
      </c>
      <c r="H217" s="129">
        <v>1</v>
      </c>
      <c r="I217" s="5">
        <f t="shared" si="3"/>
        <v>0</v>
      </c>
    </row>
    <row r="218" spans="1:9">
      <c r="A218" t="s">
        <v>560</v>
      </c>
      <c r="B218" t="s">
        <v>561</v>
      </c>
      <c r="C218" t="s">
        <v>230</v>
      </c>
      <c r="D218" s="12" t="s">
        <v>1070</v>
      </c>
      <c r="E218" s="18">
        <f>VLOOKUP(A218,'ADM Data'!$A$2:$J$357,10,FALSE)</f>
        <v>681.19958599999995</v>
      </c>
      <c r="F218" s="12" t="s">
        <v>1124</v>
      </c>
      <c r="G218" s="1">
        <v>524.166245</v>
      </c>
      <c r="H218" s="129">
        <v>1</v>
      </c>
      <c r="I218" s="5">
        <f t="shared" si="3"/>
        <v>0</v>
      </c>
    </row>
    <row r="219" spans="1:9">
      <c r="A219" t="s">
        <v>564</v>
      </c>
      <c r="B219" t="s">
        <v>565</v>
      </c>
      <c r="C219" t="s">
        <v>80</v>
      </c>
      <c r="D219" s="12" t="s">
        <v>1070</v>
      </c>
      <c r="E219" s="18">
        <f>VLOOKUP(A219,'ADM Data'!$A$2:$J$357,10,FALSE)</f>
        <v>134.96839299999999</v>
      </c>
      <c r="F219" s="12" t="s">
        <v>1124</v>
      </c>
      <c r="G219" s="1">
        <v>124.32006199999999</v>
      </c>
      <c r="H219" s="129">
        <v>1</v>
      </c>
      <c r="I219" s="5">
        <f t="shared" si="3"/>
        <v>0</v>
      </c>
    </row>
    <row r="220" spans="1:9">
      <c r="A220" t="s">
        <v>566</v>
      </c>
      <c r="B220" t="s">
        <v>2806</v>
      </c>
      <c r="C220" t="s">
        <v>93</v>
      </c>
      <c r="D220" s="12" t="s">
        <v>1070</v>
      </c>
      <c r="E220" s="18">
        <f>VLOOKUP(A220,'ADM Data'!$A$2:$J$357,10,FALSE)</f>
        <v>60.725272000000004</v>
      </c>
      <c r="F220" s="12" t="s">
        <v>1124</v>
      </c>
      <c r="G220" s="1">
        <v>129.065516</v>
      </c>
      <c r="H220" s="129">
        <v>1</v>
      </c>
      <c r="I220" s="5">
        <f t="shared" si="3"/>
        <v>0</v>
      </c>
    </row>
    <row r="221" spans="1:9">
      <c r="A221" t="s">
        <v>568</v>
      </c>
      <c r="B221" t="s">
        <v>1955</v>
      </c>
      <c r="C221" t="s">
        <v>93</v>
      </c>
      <c r="D221" s="12" t="s">
        <v>1070</v>
      </c>
      <c r="E221" s="18">
        <f>VLOOKUP(A221,'ADM Data'!$A$2:$J$357,10,FALSE)</f>
        <v>236.72413699999998</v>
      </c>
      <c r="F221" s="12" t="s">
        <v>1124</v>
      </c>
      <c r="G221" s="1">
        <v>236.77192600000001</v>
      </c>
      <c r="H221" s="129">
        <v>1</v>
      </c>
      <c r="I221" s="5">
        <f t="shared" si="3"/>
        <v>0</v>
      </c>
    </row>
    <row r="222" spans="1:9">
      <c r="A222" t="s">
        <v>570</v>
      </c>
      <c r="B222" t="s">
        <v>571</v>
      </c>
      <c r="C222" t="s">
        <v>93</v>
      </c>
      <c r="D222" s="12" t="s">
        <v>1070</v>
      </c>
      <c r="E222" s="18">
        <f>VLOOKUP(A222,'ADM Data'!$A$2:$J$357,10,FALSE)</f>
        <v>185.733003</v>
      </c>
      <c r="F222" s="12" t="s">
        <v>1124</v>
      </c>
      <c r="G222" s="1">
        <v>220.18836899999999</v>
      </c>
      <c r="H222" s="129">
        <v>1</v>
      </c>
      <c r="I222" s="5">
        <f t="shared" si="3"/>
        <v>0</v>
      </c>
    </row>
    <row r="223" spans="1:9">
      <c r="A223" t="s">
        <v>574</v>
      </c>
      <c r="B223" t="s">
        <v>575</v>
      </c>
      <c r="C223" t="s">
        <v>80</v>
      </c>
      <c r="D223" s="12" t="s">
        <v>1070</v>
      </c>
      <c r="E223" s="18">
        <f>VLOOKUP(A223,'ADM Data'!$A$2:$J$357,10,FALSE)</f>
        <v>447.64321900000004</v>
      </c>
      <c r="F223" s="12" t="s">
        <v>1124</v>
      </c>
      <c r="G223" s="1">
        <v>410.41968200000002</v>
      </c>
      <c r="H223" s="129">
        <v>1</v>
      </c>
      <c r="I223" s="5">
        <f t="shared" si="3"/>
        <v>0</v>
      </c>
    </row>
    <row r="224" spans="1:9">
      <c r="A224" t="s">
        <v>576</v>
      </c>
      <c r="B224" t="s">
        <v>577</v>
      </c>
      <c r="C224" t="s">
        <v>98</v>
      </c>
      <c r="D224" s="12" t="s">
        <v>1070</v>
      </c>
      <c r="E224" s="18">
        <f>VLOOKUP(A224,'ADM Data'!$A$2:$J$357,10,FALSE)</f>
        <v>305.51162199999999</v>
      </c>
      <c r="F224" s="12" t="s">
        <v>1124</v>
      </c>
      <c r="G224" s="1">
        <v>301.51819699999999</v>
      </c>
      <c r="H224" s="129">
        <v>1</v>
      </c>
      <c r="I224" s="5">
        <f t="shared" si="3"/>
        <v>0</v>
      </c>
    </row>
    <row r="225" spans="1:9">
      <c r="A225" t="s">
        <v>578</v>
      </c>
      <c r="B225" t="s">
        <v>579</v>
      </c>
      <c r="C225" t="s">
        <v>93</v>
      </c>
      <c r="D225" s="12" t="s">
        <v>1070</v>
      </c>
      <c r="E225" s="18">
        <f>VLOOKUP(A225,'ADM Data'!$A$2:$J$357,10,FALSE)</f>
        <v>169.57416900000001</v>
      </c>
      <c r="F225" s="12" t="s">
        <v>1124</v>
      </c>
      <c r="G225" s="1">
        <v>148.961142</v>
      </c>
      <c r="H225" s="129">
        <v>1</v>
      </c>
      <c r="I225" s="5">
        <f t="shared" si="3"/>
        <v>0</v>
      </c>
    </row>
    <row r="226" spans="1:9">
      <c r="A226" t="s">
        <v>580</v>
      </c>
      <c r="B226" t="s">
        <v>1956</v>
      </c>
      <c r="C226" t="s">
        <v>75</v>
      </c>
      <c r="D226" s="12" t="s">
        <v>1070</v>
      </c>
      <c r="E226" s="18">
        <f>VLOOKUP(A226,'ADM Data'!$A$2:$J$357,10,FALSE)</f>
        <v>264.906972</v>
      </c>
      <c r="F226" s="12" t="s">
        <v>1124</v>
      </c>
      <c r="G226" s="1">
        <v>257.273731</v>
      </c>
      <c r="H226" s="129">
        <v>1</v>
      </c>
      <c r="I226" s="5">
        <f t="shared" si="3"/>
        <v>0</v>
      </c>
    </row>
    <row r="227" spans="1:9">
      <c r="A227" t="s">
        <v>582</v>
      </c>
      <c r="B227" t="s">
        <v>1957</v>
      </c>
      <c r="C227" t="s">
        <v>93</v>
      </c>
      <c r="D227" s="12" t="s">
        <v>1070</v>
      </c>
      <c r="E227" s="18">
        <f>VLOOKUP(A227,'ADM Data'!$A$2:$J$357,10,FALSE)</f>
        <v>155.30097000000001</v>
      </c>
      <c r="F227" s="12" t="s">
        <v>1124</v>
      </c>
      <c r="G227" s="1">
        <v>146.91428099999999</v>
      </c>
      <c r="H227" s="129">
        <v>1</v>
      </c>
      <c r="I227" s="5">
        <f t="shared" si="3"/>
        <v>0</v>
      </c>
    </row>
    <row r="228" spans="1:9">
      <c r="A228" t="s">
        <v>584</v>
      </c>
      <c r="B228" t="s">
        <v>2807</v>
      </c>
      <c r="C228" t="s">
        <v>72</v>
      </c>
      <c r="D228" s="12" t="s">
        <v>1070</v>
      </c>
      <c r="E228" s="18">
        <f>VLOOKUP(A228,'ADM Data'!$A$2:$J$357,10,FALSE)</f>
        <v>100.173074</v>
      </c>
      <c r="F228" s="12" t="s">
        <v>1124</v>
      </c>
      <c r="G228" s="1">
        <v>137.00469699999999</v>
      </c>
      <c r="H228" s="129">
        <v>1</v>
      </c>
      <c r="I228" s="5">
        <f t="shared" si="3"/>
        <v>0</v>
      </c>
    </row>
    <row r="229" spans="1:9">
      <c r="A229" t="s">
        <v>586</v>
      </c>
      <c r="B229" t="s">
        <v>587</v>
      </c>
      <c r="C229" t="s">
        <v>98</v>
      </c>
      <c r="D229" s="12" t="s">
        <v>1070</v>
      </c>
      <c r="E229" s="18">
        <f>VLOOKUP(A229,'ADM Data'!$A$2:$J$357,10,FALSE)</f>
        <v>82.175781000000001</v>
      </c>
      <c r="F229" s="12" t="s">
        <v>1124</v>
      </c>
      <c r="G229" s="1">
        <v>88.823052000000004</v>
      </c>
      <c r="H229" s="129">
        <v>1</v>
      </c>
      <c r="I229" s="5">
        <f t="shared" si="3"/>
        <v>0</v>
      </c>
    </row>
    <row r="230" spans="1:9">
      <c r="A230" t="s">
        <v>588</v>
      </c>
      <c r="B230" t="s">
        <v>1959</v>
      </c>
      <c r="C230" t="s">
        <v>590</v>
      </c>
      <c r="D230" s="12" t="s">
        <v>1070</v>
      </c>
      <c r="E230" s="18">
        <f>VLOOKUP(A230,'ADM Data'!$A$2:$J$357,10,FALSE)</f>
        <v>377.38117199999999</v>
      </c>
      <c r="F230" s="12" t="s">
        <v>1124</v>
      </c>
      <c r="G230" s="1">
        <v>281.52419600000002</v>
      </c>
      <c r="H230" s="129">
        <v>1</v>
      </c>
      <c r="I230" s="5">
        <f t="shared" si="3"/>
        <v>0</v>
      </c>
    </row>
    <row r="231" spans="1:9">
      <c r="A231" t="s">
        <v>591</v>
      </c>
      <c r="B231" t="s">
        <v>1960</v>
      </c>
      <c r="C231" t="s">
        <v>555</v>
      </c>
      <c r="D231" s="12" t="s">
        <v>1070</v>
      </c>
      <c r="E231" s="18">
        <f>VLOOKUP(A231,'ADM Data'!$A$2:$J$357,10,FALSE)</f>
        <v>947.52654000000007</v>
      </c>
      <c r="F231" s="12" t="s">
        <v>1124</v>
      </c>
      <c r="G231" s="1">
        <v>712.44071899999994</v>
      </c>
      <c r="H231" s="129">
        <v>1</v>
      </c>
      <c r="I231" s="5">
        <f t="shared" si="3"/>
        <v>0</v>
      </c>
    </row>
    <row r="232" spans="1:9">
      <c r="A232" t="s">
        <v>593</v>
      </c>
      <c r="B232" t="s">
        <v>594</v>
      </c>
      <c r="C232" t="s">
        <v>108</v>
      </c>
      <c r="D232" s="12" t="s">
        <v>1070</v>
      </c>
      <c r="E232" s="18">
        <f>VLOOKUP(A232,'ADM Data'!$A$2:$J$357,10,FALSE)</f>
        <v>141.22852999999998</v>
      </c>
      <c r="F232" s="12" t="s">
        <v>1124</v>
      </c>
      <c r="G232" s="1">
        <v>121.720113</v>
      </c>
      <c r="H232" s="129">
        <v>1</v>
      </c>
      <c r="I232" s="5">
        <f t="shared" si="3"/>
        <v>0</v>
      </c>
    </row>
    <row r="233" spans="1:9">
      <c r="A233" t="s">
        <v>596</v>
      </c>
      <c r="B233" t="s">
        <v>1961</v>
      </c>
      <c r="C233" t="s">
        <v>68</v>
      </c>
      <c r="D233" s="12" t="s">
        <v>1070</v>
      </c>
      <c r="E233" s="18">
        <f>VLOOKUP(A233,'ADM Data'!$A$2:$J$357,10,FALSE)</f>
        <v>381.22930200000002</v>
      </c>
      <c r="F233" s="12" t="s">
        <v>1124</v>
      </c>
      <c r="G233" s="1">
        <v>328.20230800000002</v>
      </c>
      <c r="H233" s="129">
        <v>1</v>
      </c>
      <c r="I233" s="5">
        <f t="shared" si="3"/>
        <v>0</v>
      </c>
    </row>
    <row r="234" spans="1:9">
      <c r="A234" t="s">
        <v>598</v>
      </c>
      <c r="B234" t="s">
        <v>599</v>
      </c>
      <c r="C234" t="s">
        <v>111</v>
      </c>
      <c r="D234" s="12" t="s">
        <v>1070</v>
      </c>
      <c r="E234" s="18">
        <f>VLOOKUP(A234,'ADM Data'!$A$2:$J$357,10,FALSE)</f>
        <v>156.09356700000001</v>
      </c>
      <c r="F234" s="12" t="s">
        <v>1124</v>
      </c>
      <c r="G234" s="1">
        <v>151.05988099999999</v>
      </c>
      <c r="H234" s="129">
        <v>1</v>
      </c>
      <c r="I234" s="5">
        <f t="shared" si="3"/>
        <v>0</v>
      </c>
    </row>
    <row r="235" spans="1:9">
      <c r="A235" t="s">
        <v>600</v>
      </c>
      <c r="B235" t="s">
        <v>1962</v>
      </c>
      <c r="C235" t="s">
        <v>68</v>
      </c>
      <c r="D235" s="12" t="s">
        <v>1070</v>
      </c>
      <c r="E235" s="18">
        <f>VLOOKUP(A235,'ADM Data'!$A$2:$J$357,10,FALSE)</f>
        <v>422.21660800000001</v>
      </c>
      <c r="F235" s="12" t="s">
        <v>1124</v>
      </c>
      <c r="G235" s="1">
        <v>309.173272</v>
      </c>
      <c r="H235" s="129">
        <v>1</v>
      </c>
      <c r="I235" s="5">
        <f t="shared" si="3"/>
        <v>0</v>
      </c>
    </row>
    <row r="236" spans="1:9">
      <c r="A236" t="s">
        <v>602</v>
      </c>
      <c r="B236" t="s">
        <v>603</v>
      </c>
      <c r="C236" t="s">
        <v>75</v>
      </c>
      <c r="D236" s="12" t="s">
        <v>1070</v>
      </c>
      <c r="E236" s="18">
        <f>VLOOKUP(A236,'ADM Data'!$A$2:$J$357,10,FALSE)</f>
        <v>949.51230599999997</v>
      </c>
      <c r="F236" s="12" t="s">
        <v>1124</v>
      </c>
      <c r="G236" s="1">
        <v>135.144811</v>
      </c>
      <c r="H236" s="129">
        <v>1</v>
      </c>
      <c r="I236" s="5">
        <f t="shared" si="3"/>
        <v>0</v>
      </c>
    </row>
    <row r="237" spans="1:9">
      <c r="A237" t="s">
        <v>1964</v>
      </c>
      <c r="B237" t="s">
        <v>1965</v>
      </c>
      <c r="C237" t="s">
        <v>324</v>
      </c>
      <c r="D237" s="12" t="s">
        <v>807</v>
      </c>
      <c r="E237" s="18">
        <f>VLOOKUP(A237,'ADM Data'!$A$2:$J$357,10,FALSE)</f>
        <v>203.827135</v>
      </c>
      <c r="F237" s="12" t="s">
        <v>1124</v>
      </c>
      <c r="G237" s="1">
        <v>75.792627999999993</v>
      </c>
      <c r="H237" s="129">
        <v>1</v>
      </c>
      <c r="I237" s="5">
        <f t="shared" si="3"/>
        <v>0</v>
      </c>
    </row>
    <row r="238" spans="1:9">
      <c r="A238" t="s">
        <v>606</v>
      </c>
      <c r="B238" t="s">
        <v>607</v>
      </c>
      <c r="C238" t="s">
        <v>75</v>
      </c>
      <c r="D238" s="12" t="s">
        <v>1070</v>
      </c>
      <c r="E238" s="18">
        <f>VLOOKUP(A238,'ADM Data'!$A$2:$J$357,10,FALSE)</f>
        <v>1056.0263649999999</v>
      </c>
      <c r="F238" s="12" t="s">
        <v>1124</v>
      </c>
      <c r="G238" s="1">
        <v>979.97866499999998</v>
      </c>
      <c r="H238" s="129">
        <v>1</v>
      </c>
      <c r="I238" s="5">
        <f t="shared" si="3"/>
        <v>0</v>
      </c>
    </row>
    <row r="239" spans="1:9">
      <c r="A239" t="s">
        <v>608</v>
      </c>
      <c r="B239" t="s">
        <v>609</v>
      </c>
      <c r="C239" t="s">
        <v>93</v>
      </c>
      <c r="D239" s="12" t="s">
        <v>1070</v>
      </c>
      <c r="E239" s="18">
        <f>VLOOKUP(A239,'ADM Data'!$A$2:$J$357,10,FALSE)</f>
        <v>134.41718299999999</v>
      </c>
      <c r="F239" s="12" t="s">
        <v>1124</v>
      </c>
      <c r="G239" s="1">
        <v>89.355109999999996</v>
      </c>
      <c r="H239" s="129">
        <v>1</v>
      </c>
      <c r="I239" s="5">
        <f t="shared" si="3"/>
        <v>0</v>
      </c>
    </row>
    <row r="240" spans="1:9">
      <c r="A240" t="s">
        <v>610</v>
      </c>
      <c r="B240" t="s">
        <v>611</v>
      </c>
      <c r="C240" t="s">
        <v>80</v>
      </c>
      <c r="D240" s="12" t="s">
        <v>1070</v>
      </c>
      <c r="E240" s="18">
        <f>VLOOKUP(A240,'ADM Data'!$A$2:$J$357,10,FALSE)</f>
        <v>95.815594000000004</v>
      </c>
      <c r="F240" s="12" t="s">
        <v>1124</v>
      </c>
      <c r="G240" s="1">
        <v>54.243901000000001</v>
      </c>
      <c r="H240" s="129">
        <v>1</v>
      </c>
      <c r="I240" s="5">
        <f t="shared" si="3"/>
        <v>0</v>
      </c>
    </row>
    <row r="241" spans="1:9">
      <c r="A241" t="s">
        <v>612</v>
      </c>
      <c r="B241" t="s">
        <v>613</v>
      </c>
      <c r="C241" t="s">
        <v>80</v>
      </c>
      <c r="D241" s="12" t="s">
        <v>1070</v>
      </c>
      <c r="E241" s="18">
        <f>VLOOKUP(A241,'ADM Data'!$A$2:$J$357,10,FALSE)</f>
        <v>57.029068000000002</v>
      </c>
      <c r="F241" s="12" t="s">
        <v>1124</v>
      </c>
      <c r="G241" s="1">
        <v>32.920245999999999</v>
      </c>
      <c r="H241" s="129">
        <v>1</v>
      </c>
      <c r="I241" s="5">
        <f t="shared" si="3"/>
        <v>0</v>
      </c>
    </row>
    <row r="242" spans="1:9">
      <c r="A242" t="s">
        <v>614</v>
      </c>
      <c r="B242" t="s">
        <v>615</v>
      </c>
      <c r="C242" t="s">
        <v>80</v>
      </c>
      <c r="D242" s="12" t="s">
        <v>1823</v>
      </c>
      <c r="E242" s="18">
        <f>VLOOKUP(A242,'ADM Data'!$A$2:$J$357,10,FALSE)</f>
        <v>1422.409163</v>
      </c>
      <c r="F242" s="12" t="s">
        <v>1124</v>
      </c>
      <c r="G242" s="1">
        <v>153.00461000000001</v>
      </c>
      <c r="H242" s="129">
        <v>1</v>
      </c>
      <c r="I242" s="5">
        <f t="shared" si="3"/>
        <v>0</v>
      </c>
    </row>
    <row r="243" spans="1:9">
      <c r="A243" t="s">
        <v>616</v>
      </c>
      <c r="B243" t="s">
        <v>617</v>
      </c>
      <c r="C243" t="s">
        <v>93</v>
      </c>
      <c r="D243" s="12" t="s">
        <v>1070</v>
      </c>
      <c r="E243" s="18">
        <f>VLOOKUP(A243,'ADM Data'!$A$2:$J$357,10,FALSE)</f>
        <v>211.05802299999999</v>
      </c>
      <c r="F243" s="12" t="s">
        <v>1124</v>
      </c>
      <c r="G243" s="1">
        <v>197.87595300000001</v>
      </c>
      <c r="H243" s="129">
        <v>1</v>
      </c>
      <c r="I243" s="5">
        <f t="shared" si="3"/>
        <v>0</v>
      </c>
    </row>
    <row r="244" spans="1:9">
      <c r="A244" t="s">
        <v>618</v>
      </c>
      <c r="B244" t="s">
        <v>619</v>
      </c>
      <c r="C244" t="s">
        <v>125</v>
      </c>
      <c r="D244" s="12" t="s">
        <v>1070</v>
      </c>
      <c r="E244" s="18">
        <f>VLOOKUP(A244,'ADM Data'!$A$2:$J$357,10,FALSE)</f>
        <v>190.02325500000001</v>
      </c>
      <c r="F244" s="12" t="s">
        <v>1124</v>
      </c>
      <c r="G244" s="1">
        <v>186.39227199999999</v>
      </c>
      <c r="H244" s="129">
        <v>1</v>
      </c>
      <c r="I244" s="5">
        <f t="shared" si="3"/>
        <v>0</v>
      </c>
    </row>
    <row r="245" spans="1:9">
      <c r="A245" t="s">
        <v>620</v>
      </c>
      <c r="B245" t="s">
        <v>621</v>
      </c>
      <c r="C245" t="s">
        <v>125</v>
      </c>
      <c r="D245" s="12" t="s">
        <v>1070</v>
      </c>
      <c r="E245" s="18">
        <f>VLOOKUP(A245,'ADM Data'!$A$2:$J$357,10,FALSE)</f>
        <v>106.69035</v>
      </c>
      <c r="F245" s="12" t="s">
        <v>1124</v>
      </c>
      <c r="G245" s="1">
        <v>103.88977300000001</v>
      </c>
      <c r="H245" s="129">
        <v>1</v>
      </c>
      <c r="I245" s="5">
        <f t="shared" si="3"/>
        <v>0</v>
      </c>
    </row>
    <row r="246" spans="1:9">
      <c r="A246" t="s">
        <v>2901</v>
      </c>
      <c r="B246" t="s">
        <v>2902</v>
      </c>
      <c r="C246" t="s">
        <v>80</v>
      </c>
      <c r="D246" s="12" t="s">
        <v>1070</v>
      </c>
      <c r="E246" s="18">
        <f>VLOOKUP(A246,'ADM Data'!$A$2:$J$357,10,FALSE)</f>
        <v>54.889183000000003</v>
      </c>
      <c r="F246" s="12" t="s">
        <v>1124</v>
      </c>
      <c r="G246" s="1">
        <v>27.341318000000001</v>
      </c>
      <c r="H246" s="129">
        <v>1</v>
      </c>
      <c r="I246" s="5">
        <f t="shared" si="3"/>
        <v>0</v>
      </c>
    </row>
    <row r="247" spans="1:9">
      <c r="A247" t="s">
        <v>1966</v>
      </c>
      <c r="B247" t="s">
        <v>1967</v>
      </c>
      <c r="C247" t="s">
        <v>1192</v>
      </c>
      <c r="D247" s="12" t="s">
        <v>1070</v>
      </c>
      <c r="E247" s="18">
        <f>VLOOKUP(A247,'ADM Data'!$A$2:$J$357,10,FALSE)</f>
        <v>44.033898999999998</v>
      </c>
      <c r="F247" s="12" t="s">
        <v>1124</v>
      </c>
      <c r="G247" s="1">
        <v>28.015401000000001</v>
      </c>
      <c r="H247" s="129">
        <v>1</v>
      </c>
      <c r="I247" s="5">
        <f t="shared" si="3"/>
        <v>0</v>
      </c>
    </row>
    <row r="248" spans="1:9">
      <c r="A248" t="s">
        <v>622</v>
      </c>
      <c r="B248" t="s">
        <v>623</v>
      </c>
      <c r="C248" t="s">
        <v>80</v>
      </c>
      <c r="D248" s="12" t="s">
        <v>1070</v>
      </c>
      <c r="E248" s="18">
        <f>VLOOKUP(A248,'ADM Data'!$A$2:$J$357,10,FALSE)</f>
        <v>64.195266000000004</v>
      </c>
      <c r="F248" s="12" t="s">
        <v>1124</v>
      </c>
      <c r="G248" s="1">
        <v>32.893945000000002</v>
      </c>
      <c r="H248" s="129">
        <v>1</v>
      </c>
      <c r="I248" s="5">
        <f t="shared" si="3"/>
        <v>0</v>
      </c>
    </row>
    <row r="249" spans="1:9">
      <c r="A249" t="s">
        <v>626</v>
      </c>
      <c r="B249" t="s">
        <v>2761</v>
      </c>
      <c r="C249" t="s">
        <v>72</v>
      </c>
      <c r="D249" s="12" t="s">
        <v>1070</v>
      </c>
      <c r="E249" s="18">
        <f>VLOOKUP(A249,'ADM Data'!$A$2:$J$357,10,FALSE)</f>
        <v>69.771095000000003</v>
      </c>
      <c r="F249" s="12" t="s">
        <v>1124</v>
      </c>
      <c r="G249" s="1">
        <v>50.854137999999999</v>
      </c>
      <c r="H249" s="129">
        <v>1</v>
      </c>
      <c r="I249" s="5">
        <f t="shared" si="3"/>
        <v>0</v>
      </c>
    </row>
    <row r="250" spans="1:9">
      <c r="A250" t="s">
        <v>1970</v>
      </c>
      <c r="B250" t="s">
        <v>1971</v>
      </c>
      <c r="C250" t="s">
        <v>75</v>
      </c>
      <c r="D250" s="12" t="s">
        <v>1823</v>
      </c>
      <c r="E250" s="18">
        <f>VLOOKUP(A250,'ADM Data'!$A$2:$J$357,10,FALSE)</f>
        <v>412.59944200000001</v>
      </c>
      <c r="F250" s="12" t="s">
        <v>1124</v>
      </c>
      <c r="G250" s="1">
        <v>20.634111999999998</v>
      </c>
      <c r="H250" s="129">
        <v>1</v>
      </c>
      <c r="I250" s="5">
        <f t="shared" si="3"/>
        <v>0</v>
      </c>
    </row>
    <row r="251" spans="1:9">
      <c r="A251" t="s">
        <v>1972</v>
      </c>
      <c r="B251" t="s">
        <v>1973</v>
      </c>
      <c r="C251" t="s">
        <v>68</v>
      </c>
      <c r="D251" s="12" t="s">
        <v>1070</v>
      </c>
      <c r="E251" s="18">
        <f>VLOOKUP(A251,'ADM Data'!$A$2:$J$357,10,FALSE)</f>
        <v>42.013474000000002</v>
      </c>
      <c r="F251" s="12" t="s">
        <v>1124</v>
      </c>
      <c r="G251" s="1">
        <v>63.443789000000002</v>
      </c>
      <c r="H251" s="129">
        <v>1</v>
      </c>
      <c r="I251" s="5">
        <f t="shared" si="3"/>
        <v>0</v>
      </c>
    </row>
    <row r="252" spans="1:9">
      <c r="A252" t="s">
        <v>1974</v>
      </c>
      <c r="B252" t="s">
        <v>1975</v>
      </c>
      <c r="C252" t="s">
        <v>98</v>
      </c>
      <c r="D252" s="12" t="s">
        <v>1070</v>
      </c>
      <c r="E252" s="18">
        <f>VLOOKUP(A252,'ADM Data'!$A$2:$J$357,10,FALSE)</f>
        <v>63.114064999999997</v>
      </c>
      <c r="F252" s="12" t="s">
        <v>1124</v>
      </c>
      <c r="G252" s="1">
        <v>61.756599000000001</v>
      </c>
      <c r="H252" s="129">
        <v>1</v>
      </c>
      <c r="I252" s="5">
        <f t="shared" si="3"/>
        <v>0</v>
      </c>
    </row>
    <row r="253" spans="1:9">
      <c r="A253" t="s">
        <v>1976</v>
      </c>
      <c r="B253" t="s">
        <v>1977</v>
      </c>
      <c r="C253" t="s">
        <v>1268</v>
      </c>
      <c r="D253" s="12" t="s">
        <v>1070</v>
      </c>
      <c r="E253" s="18">
        <f>VLOOKUP(A253,'ADM Data'!$A$2:$J$357,10,FALSE)</f>
        <v>194.866985</v>
      </c>
      <c r="F253" s="12" t="s">
        <v>1124</v>
      </c>
      <c r="G253" s="1">
        <v>113.04271799999999</v>
      </c>
      <c r="H253" s="129">
        <v>1</v>
      </c>
      <c r="I253" s="5">
        <f t="shared" si="3"/>
        <v>0</v>
      </c>
    </row>
    <row r="254" spans="1:9">
      <c r="A254" t="s">
        <v>1978</v>
      </c>
      <c r="B254" t="s">
        <v>1979</v>
      </c>
      <c r="C254" t="s">
        <v>80</v>
      </c>
      <c r="D254" s="12" t="s">
        <v>1823</v>
      </c>
      <c r="E254" s="18">
        <f>VLOOKUP(A254,'ADM Data'!$A$2:$J$357,10,FALSE)</f>
        <v>602.81421299999988</v>
      </c>
      <c r="F254" s="12" t="s">
        <v>1124</v>
      </c>
      <c r="G254" s="1">
        <v>167.79261600000001</v>
      </c>
      <c r="H254" s="129">
        <v>1</v>
      </c>
      <c r="I254" s="5">
        <f t="shared" si="3"/>
        <v>0</v>
      </c>
    </row>
    <row r="255" spans="1:9">
      <c r="A255" t="s">
        <v>1980</v>
      </c>
      <c r="B255" t="s">
        <v>1981</v>
      </c>
      <c r="C255" t="s">
        <v>193</v>
      </c>
      <c r="D255" s="12" t="s">
        <v>1070</v>
      </c>
      <c r="E255" s="18">
        <f>VLOOKUP(A255,'ADM Data'!$A$2:$J$357,10,FALSE)</f>
        <v>228.998762</v>
      </c>
      <c r="F255" s="12" t="s">
        <v>1124</v>
      </c>
      <c r="G255" s="1">
        <v>42.727992</v>
      </c>
      <c r="H255" s="129">
        <v>1</v>
      </c>
      <c r="I255" s="5">
        <f t="shared" si="3"/>
        <v>0</v>
      </c>
    </row>
    <row r="256" spans="1:9">
      <c r="A256" t="s">
        <v>1982</v>
      </c>
      <c r="B256" t="s">
        <v>1983</v>
      </c>
      <c r="C256" t="s">
        <v>93</v>
      </c>
      <c r="D256" s="12" t="s">
        <v>1070</v>
      </c>
      <c r="E256" s="18">
        <f>VLOOKUP(A256,'ADM Data'!$A$2:$J$357,10,FALSE)</f>
        <v>60.214773000000001</v>
      </c>
      <c r="F256" s="12" t="s">
        <v>1124</v>
      </c>
      <c r="G256" s="1">
        <v>38.099434000000002</v>
      </c>
      <c r="H256" s="129">
        <v>1</v>
      </c>
      <c r="I256" s="5">
        <f t="shared" si="3"/>
        <v>0</v>
      </c>
    </row>
    <row r="257" spans="1:9">
      <c r="A257" t="s">
        <v>2762</v>
      </c>
      <c r="B257" t="s">
        <v>2763</v>
      </c>
      <c r="C257" t="s">
        <v>1164</v>
      </c>
      <c r="D257" s="12" t="s">
        <v>1070</v>
      </c>
      <c r="E257" s="18">
        <f>VLOOKUP(A257,'ADM Data'!$A$2:$J$357,10,FALSE)</f>
        <v>99.97093000000001</v>
      </c>
      <c r="F257" s="12" t="s">
        <v>1124</v>
      </c>
      <c r="G257" s="1">
        <v>45.304358999999998</v>
      </c>
      <c r="H257" s="129">
        <v>1</v>
      </c>
      <c r="I257" s="5">
        <f t="shared" si="3"/>
        <v>0</v>
      </c>
    </row>
    <row r="258" spans="1:9">
      <c r="A258" t="s">
        <v>1984</v>
      </c>
      <c r="B258" t="s">
        <v>1985</v>
      </c>
      <c r="C258" t="s">
        <v>1129</v>
      </c>
      <c r="D258" s="12" t="s">
        <v>1070</v>
      </c>
      <c r="E258" s="18">
        <f>VLOOKUP(A258,'ADM Data'!$A$2:$J$357,10,FALSE)</f>
        <v>68.388925</v>
      </c>
      <c r="F258" s="12" t="s">
        <v>1124</v>
      </c>
      <c r="G258" s="1">
        <v>152.35539399999999</v>
      </c>
      <c r="H258" s="129">
        <v>1</v>
      </c>
      <c r="I258" s="5">
        <f t="shared" si="3"/>
        <v>0</v>
      </c>
    </row>
    <row r="259" spans="1:9">
      <c r="A259" t="s">
        <v>1986</v>
      </c>
      <c r="B259" t="s">
        <v>1987</v>
      </c>
      <c r="C259" t="s">
        <v>75</v>
      </c>
      <c r="D259" s="12" t="s">
        <v>1070</v>
      </c>
      <c r="E259" s="18">
        <f>VLOOKUP(A259,'ADM Data'!$A$2:$J$357,10,FALSE)</f>
        <v>173.037136</v>
      </c>
      <c r="F259" s="12" t="s">
        <v>1124</v>
      </c>
      <c r="G259" s="1">
        <v>103.25755599999999</v>
      </c>
      <c r="H259" s="129">
        <v>1</v>
      </c>
      <c r="I259" s="5">
        <f t="shared" si="3"/>
        <v>0</v>
      </c>
    </row>
    <row r="260" spans="1:9">
      <c r="A260" t="s">
        <v>1988</v>
      </c>
      <c r="B260" t="s">
        <v>1989</v>
      </c>
      <c r="C260" t="s">
        <v>140</v>
      </c>
      <c r="D260" s="12" t="s">
        <v>1070</v>
      </c>
      <c r="E260" s="18">
        <f>VLOOKUP(A260,'ADM Data'!$A$2:$J$357,10,FALSE)</f>
        <v>105.982455</v>
      </c>
      <c r="F260" s="12" t="s">
        <v>1124</v>
      </c>
      <c r="G260" s="1">
        <v>37.434781999999998</v>
      </c>
      <c r="H260" s="129">
        <v>1</v>
      </c>
      <c r="I260" s="5">
        <f t="shared" si="3"/>
        <v>0</v>
      </c>
    </row>
    <row r="261" spans="1:9">
      <c r="A261" t="s">
        <v>2764</v>
      </c>
      <c r="B261" t="s">
        <v>2765</v>
      </c>
      <c r="C261" t="s">
        <v>93</v>
      </c>
      <c r="D261" s="12" t="s">
        <v>1070</v>
      </c>
      <c r="E261" s="18">
        <f>VLOOKUP(A261,'ADM Data'!$A$2:$J$357,10,FALSE)</f>
        <v>92.1875</v>
      </c>
      <c r="F261" s="12" t="s">
        <v>1124</v>
      </c>
      <c r="G261" s="1">
        <v>82.258291999999997</v>
      </c>
      <c r="H261" s="129">
        <v>1</v>
      </c>
      <c r="I261" s="5">
        <f t="shared" si="3"/>
        <v>0</v>
      </c>
    </row>
    <row r="262" spans="1:9">
      <c r="A262" t="s">
        <v>2766</v>
      </c>
      <c r="B262" t="s">
        <v>2767</v>
      </c>
      <c r="C262" t="s">
        <v>230</v>
      </c>
      <c r="D262" s="12" t="s">
        <v>1070</v>
      </c>
      <c r="E262" s="18">
        <f>VLOOKUP(A262,'ADM Data'!$A$2:$J$357,10,FALSE)</f>
        <v>101.91377900000001</v>
      </c>
      <c r="F262" s="12" t="s">
        <v>1124</v>
      </c>
      <c r="G262" s="1">
        <v>91.250811999999996</v>
      </c>
      <c r="H262" s="129">
        <v>1</v>
      </c>
      <c r="I262" s="5">
        <f t="shared" ref="I262:I325" si="4">(IF(F262="Yes",((E262-G262)*$H$1)+(G262*$H$2),0)*$J$1)</f>
        <v>0</v>
      </c>
    </row>
    <row r="263" spans="1:9">
      <c r="A263" t="s">
        <v>2768</v>
      </c>
      <c r="B263" t="s">
        <v>2769</v>
      </c>
      <c r="C263" t="s">
        <v>125</v>
      </c>
      <c r="D263" s="12" t="s">
        <v>1070</v>
      </c>
      <c r="E263" s="18">
        <f>VLOOKUP(A263,'ADM Data'!$A$2:$J$357,10,FALSE)</f>
        <v>176.28751799999998</v>
      </c>
      <c r="F263" s="12" t="s">
        <v>1124</v>
      </c>
      <c r="G263" s="1">
        <v>12.811318</v>
      </c>
      <c r="H263" s="129">
        <v>1</v>
      </c>
      <c r="I263" s="5">
        <f t="shared" si="4"/>
        <v>0</v>
      </c>
    </row>
    <row r="264" spans="1:9">
      <c r="A264" t="s">
        <v>2770</v>
      </c>
      <c r="B264" t="s">
        <v>2771</v>
      </c>
      <c r="C264" t="s">
        <v>1183</v>
      </c>
      <c r="D264" s="12" t="s">
        <v>1070</v>
      </c>
      <c r="E264" s="18">
        <f>VLOOKUP(A264,'ADM Data'!$A$2:$J$357,10,FALSE)</f>
        <v>42.571212000000003</v>
      </c>
      <c r="F264" s="12" t="s">
        <v>1124</v>
      </c>
      <c r="G264" s="1">
        <v>37.363475999999999</v>
      </c>
      <c r="H264" s="129">
        <v>1</v>
      </c>
      <c r="I264" s="5">
        <f t="shared" si="4"/>
        <v>0</v>
      </c>
    </row>
    <row r="265" spans="1:9">
      <c r="A265" t="s">
        <v>2772</v>
      </c>
      <c r="B265" t="s">
        <v>2773</v>
      </c>
      <c r="C265" t="s">
        <v>93</v>
      </c>
      <c r="D265" s="12" t="s">
        <v>1070</v>
      </c>
      <c r="E265" s="18">
        <f>VLOOKUP(A265,'ADM Data'!$A$2:$J$357,10,FALSE)</f>
        <v>237.16713900000002</v>
      </c>
      <c r="F265" s="12" t="s">
        <v>1124</v>
      </c>
      <c r="G265" s="1">
        <v>37.289715999999999</v>
      </c>
      <c r="H265" s="129">
        <v>1</v>
      </c>
      <c r="I265" s="5">
        <f t="shared" si="4"/>
        <v>0</v>
      </c>
    </row>
    <row r="266" spans="1:9">
      <c r="A266" t="s">
        <v>2774</v>
      </c>
      <c r="B266" t="s">
        <v>2775</v>
      </c>
      <c r="C266" t="s">
        <v>93</v>
      </c>
      <c r="D266" s="12" t="s">
        <v>1070</v>
      </c>
      <c r="E266" s="18">
        <f>VLOOKUP(A266,'ADM Data'!$A$2:$J$357,10,FALSE)</f>
        <v>58.400354</v>
      </c>
      <c r="F266" s="12" t="s">
        <v>1124</v>
      </c>
      <c r="G266" s="1">
        <v>48.967675999999997</v>
      </c>
      <c r="H266" s="129">
        <v>1</v>
      </c>
      <c r="I266" s="5">
        <f t="shared" si="4"/>
        <v>0</v>
      </c>
    </row>
    <row r="267" spans="1:9">
      <c r="A267" t="s">
        <v>2776</v>
      </c>
      <c r="B267" t="s">
        <v>2777</v>
      </c>
      <c r="C267" t="s">
        <v>98</v>
      </c>
      <c r="D267" s="12" t="s">
        <v>1070</v>
      </c>
      <c r="E267" s="18">
        <f>VLOOKUP(A267,'ADM Data'!$A$2:$J$357,10,FALSE)</f>
        <v>112.42379600000001</v>
      </c>
      <c r="F267" s="12" t="s">
        <v>1124</v>
      </c>
      <c r="G267" s="1">
        <v>7.7293159999999999</v>
      </c>
      <c r="H267" s="129">
        <v>1</v>
      </c>
      <c r="I267" s="5">
        <f t="shared" si="4"/>
        <v>0</v>
      </c>
    </row>
    <row r="268" spans="1:9">
      <c r="A268" t="s">
        <v>2778</v>
      </c>
      <c r="B268" t="s">
        <v>2779</v>
      </c>
      <c r="C268" t="s">
        <v>1458</v>
      </c>
      <c r="D268" s="12" t="s">
        <v>1070</v>
      </c>
      <c r="E268" s="18">
        <f>VLOOKUP(A268,'ADM Data'!$A$2:$J$357,10,FALSE)</f>
        <v>174.938018</v>
      </c>
      <c r="F268" s="12" t="s">
        <v>1124</v>
      </c>
      <c r="G268" s="1">
        <v>21.165004</v>
      </c>
      <c r="H268" s="129">
        <v>1</v>
      </c>
      <c r="I268" s="5">
        <f t="shared" si="4"/>
        <v>0</v>
      </c>
    </row>
    <row r="269" spans="1:9">
      <c r="A269" t="s">
        <v>2780</v>
      </c>
      <c r="B269" t="s">
        <v>2781</v>
      </c>
      <c r="C269" t="s">
        <v>80</v>
      </c>
      <c r="D269" s="12" t="s">
        <v>1070</v>
      </c>
      <c r="E269" s="18">
        <f>VLOOKUP(A269,'ADM Data'!$A$2:$J$357,10,FALSE)</f>
        <v>118.95332000000001</v>
      </c>
      <c r="F269" s="12" t="s">
        <v>1124</v>
      </c>
      <c r="G269" s="1">
        <v>43.928995999999998</v>
      </c>
      <c r="H269" s="129">
        <v>1</v>
      </c>
      <c r="I269" s="5">
        <f t="shared" si="4"/>
        <v>0</v>
      </c>
    </row>
    <row r="270" spans="1:9">
      <c r="A270" t="s">
        <v>2782</v>
      </c>
      <c r="B270" t="s">
        <v>2783</v>
      </c>
      <c r="C270" t="s">
        <v>190</v>
      </c>
      <c r="D270" s="12" t="s">
        <v>1070</v>
      </c>
      <c r="E270" s="18">
        <f>VLOOKUP(A270,'ADM Data'!$A$2:$J$357,10,FALSE)</f>
        <v>76.305080999999987</v>
      </c>
      <c r="F270" s="12" t="s">
        <v>1124</v>
      </c>
      <c r="G270" s="1">
        <v>14.923230999999999</v>
      </c>
      <c r="H270" s="129">
        <v>1</v>
      </c>
      <c r="I270" s="5">
        <f t="shared" si="4"/>
        <v>0</v>
      </c>
    </row>
    <row r="271" spans="1:9">
      <c r="A271" t="s">
        <v>2784</v>
      </c>
      <c r="B271" t="s">
        <v>2785</v>
      </c>
      <c r="C271" t="s">
        <v>258</v>
      </c>
      <c r="D271" s="12" t="s">
        <v>1070</v>
      </c>
      <c r="E271" s="18">
        <f>VLOOKUP(A271,'ADM Data'!$A$2:$J$357,10,FALSE)</f>
        <v>35.057803</v>
      </c>
      <c r="F271" s="12" t="s">
        <v>1124</v>
      </c>
      <c r="G271" s="1">
        <v>46.906413999999998</v>
      </c>
      <c r="H271" s="129">
        <v>1</v>
      </c>
      <c r="I271" s="5">
        <f t="shared" si="4"/>
        <v>0</v>
      </c>
    </row>
    <row r="272" spans="1:9">
      <c r="A272" t="s">
        <v>2786</v>
      </c>
      <c r="B272" t="s">
        <v>2787</v>
      </c>
      <c r="C272" t="s">
        <v>93</v>
      </c>
      <c r="D272" s="12" t="s">
        <v>1070</v>
      </c>
      <c r="E272" s="18">
        <f>VLOOKUP(A272,'ADM Data'!$A$2:$J$357,10,FALSE)</f>
        <v>153.42626100000001</v>
      </c>
      <c r="F272" s="12" t="s">
        <v>1124</v>
      </c>
      <c r="G272" s="1">
        <v>4.0350000000000004E-3</v>
      </c>
      <c r="H272" s="129">
        <v>1</v>
      </c>
      <c r="I272" s="5">
        <f t="shared" si="4"/>
        <v>0</v>
      </c>
    </row>
    <row r="273" spans="1:9">
      <c r="A273" t="s">
        <v>2790</v>
      </c>
      <c r="B273" t="s">
        <v>2791</v>
      </c>
      <c r="C273" t="s">
        <v>140</v>
      </c>
      <c r="D273" s="12" t="s">
        <v>1070</v>
      </c>
      <c r="E273" s="18">
        <f>VLOOKUP(A273,'ADM Data'!$A$2:$J$357,10,FALSE)</f>
        <v>384.73409100000003</v>
      </c>
      <c r="F273" s="12" t="s">
        <v>1124</v>
      </c>
      <c r="G273" s="1">
        <v>172.934065</v>
      </c>
      <c r="H273" s="129">
        <v>1</v>
      </c>
      <c r="I273" s="5">
        <f t="shared" si="4"/>
        <v>0</v>
      </c>
    </row>
    <row r="274" spans="1:9">
      <c r="A274" t="s">
        <v>2792</v>
      </c>
      <c r="B274" t="s">
        <v>2793</v>
      </c>
      <c r="C274" t="s">
        <v>93</v>
      </c>
      <c r="D274" s="12" t="s">
        <v>1070</v>
      </c>
      <c r="E274" s="18">
        <f>VLOOKUP(A274,'ADM Data'!$A$2:$J$357,10,FALSE)</f>
        <v>118.57958400000001</v>
      </c>
      <c r="F274" s="12" t="s">
        <v>1124</v>
      </c>
      <c r="G274" s="1">
        <v>24.987853000000001</v>
      </c>
      <c r="H274" s="129">
        <v>1</v>
      </c>
      <c r="I274" s="5">
        <f t="shared" si="4"/>
        <v>0</v>
      </c>
    </row>
    <row r="275" spans="1:9">
      <c r="A275" t="s">
        <v>2837</v>
      </c>
      <c r="B275" t="s">
        <v>2903</v>
      </c>
      <c r="C275" t="s">
        <v>93</v>
      </c>
      <c r="D275" s="12" t="s">
        <v>1823</v>
      </c>
      <c r="E275" s="18">
        <f>VLOOKUP(A275,'ADM Data'!$A$2:$J$357,10,FALSE)</f>
        <v>54.810568000000004</v>
      </c>
      <c r="F275" s="12" t="s">
        <v>1124</v>
      </c>
      <c r="G275" s="1">
        <v>0</v>
      </c>
      <c r="H275" s="129">
        <v>1</v>
      </c>
      <c r="I275" s="5">
        <f t="shared" si="4"/>
        <v>0</v>
      </c>
    </row>
    <row r="276" spans="1:9">
      <c r="A276" t="s">
        <v>2904</v>
      </c>
      <c r="B276" t="s">
        <v>2905</v>
      </c>
      <c r="C276" t="s">
        <v>93</v>
      </c>
      <c r="D276" s="12" t="s">
        <v>1823</v>
      </c>
      <c r="E276" s="18">
        <f>VLOOKUP(A276,'ADM Data'!$A$2:$J$357,10,FALSE)</f>
        <v>68.926019999999994</v>
      </c>
      <c r="F276" s="12" t="s">
        <v>1124</v>
      </c>
      <c r="G276" s="1">
        <v>0</v>
      </c>
      <c r="H276" s="129">
        <v>1</v>
      </c>
      <c r="I276" s="5">
        <f t="shared" si="4"/>
        <v>0</v>
      </c>
    </row>
    <row r="277" spans="1:9">
      <c r="A277" t="s">
        <v>2831</v>
      </c>
      <c r="B277" t="s">
        <v>2906</v>
      </c>
      <c r="C277" t="s">
        <v>93</v>
      </c>
      <c r="D277" s="12" t="s">
        <v>1823</v>
      </c>
      <c r="E277" s="18">
        <f>VLOOKUP(A277,'ADM Data'!$A$2:$J$357,10,FALSE)</f>
        <v>39.678401999999998</v>
      </c>
      <c r="F277" s="12" t="s">
        <v>1124</v>
      </c>
      <c r="G277" s="1">
        <v>0</v>
      </c>
      <c r="H277" s="129">
        <v>1</v>
      </c>
      <c r="I277" s="5">
        <f t="shared" si="4"/>
        <v>0</v>
      </c>
    </row>
    <row r="278" spans="1:9">
      <c r="A278" t="s">
        <v>2835</v>
      </c>
      <c r="B278" t="s">
        <v>2907</v>
      </c>
      <c r="C278" t="s">
        <v>93</v>
      </c>
      <c r="D278" s="12" t="s">
        <v>1823</v>
      </c>
      <c r="E278" s="18">
        <f>VLOOKUP(A278,'ADM Data'!$A$2:$J$357,10,FALSE)</f>
        <v>311.19915800000001</v>
      </c>
      <c r="F278" s="12" t="s">
        <v>1124</v>
      </c>
      <c r="G278" s="1">
        <v>0</v>
      </c>
      <c r="H278" s="129">
        <v>1</v>
      </c>
      <c r="I278" s="5">
        <f t="shared" si="4"/>
        <v>0</v>
      </c>
    </row>
    <row r="279" spans="1:9">
      <c r="A279" t="s">
        <v>2839</v>
      </c>
      <c r="B279" t="s">
        <v>2908</v>
      </c>
      <c r="C279" t="s">
        <v>75</v>
      </c>
      <c r="D279" s="12" t="s">
        <v>1823</v>
      </c>
      <c r="E279" s="18">
        <f>VLOOKUP(A279,'ADM Data'!$A$2:$J$357,10,FALSE)</f>
        <v>132.094561</v>
      </c>
      <c r="F279" s="12" t="s">
        <v>1124</v>
      </c>
      <c r="G279" s="1">
        <v>0</v>
      </c>
      <c r="H279" s="129">
        <v>1</v>
      </c>
      <c r="I279" s="5">
        <f t="shared" si="4"/>
        <v>0</v>
      </c>
    </row>
    <row r="280" spans="1:9">
      <c r="A280" t="s">
        <v>2827</v>
      </c>
      <c r="B280" t="s">
        <v>2828</v>
      </c>
      <c r="C280" t="s">
        <v>75</v>
      </c>
      <c r="D280" s="12" t="s">
        <v>1070</v>
      </c>
      <c r="E280" s="18">
        <f>VLOOKUP(A280,'ADM Data'!$A$2:$J$357,10,FALSE)</f>
        <v>68.079775999999995</v>
      </c>
      <c r="F280" s="12" t="s">
        <v>1124</v>
      </c>
      <c r="G280" s="1">
        <v>0</v>
      </c>
      <c r="H280" s="129">
        <v>1</v>
      </c>
      <c r="I280" s="5">
        <f t="shared" si="4"/>
        <v>0</v>
      </c>
    </row>
    <row r="281" spans="1:9">
      <c r="A281" t="s">
        <v>2808</v>
      </c>
      <c r="B281" t="s">
        <v>2809</v>
      </c>
      <c r="C281" t="s">
        <v>93</v>
      </c>
      <c r="D281" s="12" t="s">
        <v>1070</v>
      </c>
      <c r="E281" s="18">
        <f>VLOOKUP(A281,'ADM Data'!$A$2:$J$357,10,FALSE)</f>
        <v>39.116278999999999</v>
      </c>
      <c r="F281" s="12" t="s">
        <v>1124</v>
      </c>
      <c r="G281" s="1">
        <v>0</v>
      </c>
      <c r="H281" s="129">
        <v>1</v>
      </c>
      <c r="I281" s="5">
        <f t="shared" si="4"/>
        <v>0</v>
      </c>
    </row>
    <row r="282" spans="1:9">
      <c r="A282" t="s">
        <v>2829</v>
      </c>
      <c r="B282" t="s">
        <v>2830</v>
      </c>
      <c r="C282" t="s">
        <v>1221</v>
      </c>
      <c r="D282" s="12" t="s">
        <v>1823</v>
      </c>
      <c r="E282" s="18">
        <f>VLOOKUP(A282,'ADM Data'!$A$2:$J$357,10,FALSE)</f>
        <v>31.119174999999998</v>
      </c>
      <c r="F282" s="12" t="s">
        <v>1124</v>
      </c>
      <c r="G282" s="1">
        <v>0</v>
      </c>
      <c r="H282" s="129">
        <v>1</v>
      </c>
      <c r="I282" s="5">
        <f t="shared" si="4"/>
        <v>0</v>
      </c>
    </row>
    <row r="283" spans="1:9">
      <c r="A283" t="s">
        <v>2812</v>
      </c>
      <c r="B283" t="s">
        <v>2813</v>
      </c>
      <c r="C283" t="s">
        <v>116</v>
      </c>
      <c r="D283" s="12" t="s">
        <v>1070</v>
      </c>
      <c r="E283" s="18">
        <f>VLOOKUP(A283,'ADM Data'!$A$2:$J$357,10,FALSE)</f>
        <v>106.015171</v>
      </c>
      <c r="F283" s="12" t="s">
        <v>1124</v>
      </c>
      <c r="G283" s="1">
        <v>104.89608200000001</v>
      </c>
      <c r="H283" s="129">
        <v>1</v>
      </c>
      <c r="I283" s="5">
        <f t="shared" si="4"/>
        <v>0</v>
      </c>
    </row>
    <row r="284" spans="1:9">
      <c r="A284" t="s">
        <v>2814</v>
      </c>
      <c r="B284" t="s">
        <v>2815</v>
      </c>
      <c r="C284" t="s">
        <v>80</v>
      </c>
      <c r="D284" s="12" t="s">
        <v>1070</v>
      </c>
      <c r="E284" s="18">
        <f>VLOOKUP(A284,'ADM Data'!$A$2:$J$357,10,FALSE)</f>
        <v>166.29728399999999</v>
      </c>
      <c r="F284" s="12" t="s">
        <v>1124</v>
      </c>
      <c r="G284" s="1">
        <v>147.801165</v>
      </c>
      <c r="H284" s="129">
        <v>1</v>
      </c>
      <c r="I284" s="5">
        <f t="shared" si="4"/>
        <v>0</v>
      </c>
    </row>
    <row r="285" spans="1:9">
      <c r="A285" t="s">
        <v>2816</v>
      </c>
      <c r="B285" t="s">
        <v>2817</v>
      </c>
      <c r="C285" t="s">
        <v>68</v>
      </c>
      <c r="D285" s="12" t="s">
        <v>1070</v>
      </c>
      <c r="E285" s="18">
        <f>VLOOKUP(A285,'ADM Data'!$A$2:$J$357,10,FALSE)</f>
        <v>56.852182999999997</v>
      </c>
      <c r="F285" s="12" t="s">
        <v>1124</v>
      </c>
      <c r="G285" s="1">
        <v>70.482917</v>
      </c>
      <c r="H285" s="129">
        <v>1</v>
      </c>
      <c r="I285" s="5">
        <f t="shared" si="4"/>
        <v>0</v>
      </c>
    </row>
    <row r="286" spans="1:9">
      <c r="A286" t="s">
        <v>2818</v>
      </c>
      <c r="B286" t="s">
        <v>2819</v>
      </c>
      <c r="C286" t="s">
        <v>80</v>
      </c>
      <c r="D286" s="12" t="s">
        <v>1070</v>
      </c>
      <c r="E286" s="18">
        <f>VLOOKUP(A286,'ADM Data'!$A$2:$J$357,10,FALSE)</f>
        <v>36.077818000000001</v>
      </c>
      <c r="F286" s="12" t="s">
        <v>1124</v>
      </c>
      <c r="G286" s="1">
        <v>347.686487</v>
      </c>
      <c r="H286" s="129">
        <v>1</v>
      </c>
      <c r="I286" s="5">
        <f t="shared" si="4"/>
        <v>0</v>
      </c>
    </row>
    <row r="287" spans="1:9">
      <c r="A287" t="s">
        <v>2820</v>
      </c>
      <c r="B287" t="s">
        <v>2821</v>
      </c>
      <c r="C287" t="s">
        <v>93</v>
      </c>
      <c r="D287" s="12" t="s">
        <v>1070</v>
      </c>
      <c r="E287" s="18">
        <f>VLOOKUP(A287,'ADM Data'!$A$2:$J$357,10,FALSE)</f>
        <v>42.137844000000001</v>
      </c>
      <c r="F287" s="12" t="s">
        <v>1124</v>
      </c>
      <c r="G287" s="1">
        <v>683.08137399999998</v>
      </c>
      <c r="H287" s="129">
        <v>1</v>
      </c>
      <c r="I287" s="5">
        <f t="shared" si="4"/>
        <v>0</v>
      </c>
    </row>
    <row r="288" spans="1:9">
      <c r="A288" t="s">
        <v>628</v>
      </c>
      <c r="B288" t="s">
        <v>1990</v>
      </c>
      <c r="C288" t="s">
        <v>193</v>
      </c>
      <c r="D288" s="12" t="s">
        <v>1070</v>
      </c>
      <c r="E288" s="18">
        <f>VLOOKUP(A288,'ADM Data'!$A$2:$J$357,10,FALSE)</f>
        <v>99.446044999999998</v>
      </c>
      <c r="F288" s="12" t="s">
        <v>1124</v>
      </c>
      <c r="G288" s="1">
        <v>119.257929</v>
      </c>
      <c r="H288" s="129">
        <v>1</v>
      </c>
      <c r="I288" s="5">
        <f t="shared" si="4"/>
        <v>0</v>
      </c>
    </row>
    <row r="289" spans="1:9">
      <c r="A289" t="s">
        <v>630</v>
      </c>
      <c r="B289" t="s">
        <v>1991</v>
      </c>
      <c r="C289" t="s">
        <v>324</v>
      </c>
      <c r="D289" s="12" t="s">
        <v>1070</v>
      </c>
      <c r="E289" s="18">
        <f>VLOOKUP(A289,'ADM Data'!$A$2:$J$357,10,FALSE)</f>
        <v>133.85516699999999</v>
      </c>
      <c r="F289" s="12" t="s">
        <v>1124</v>
      </c>
      <c r="G289" s="1">
        <v>86.967534000000001</v>
      </c>
      <c r="H289" s="129">
        <v>1</v>
      </c>
      <c r="I289" s="5">
        <f t="shared" si="4"/>
        <v>0</v>
      </c>
    </row>
    <row r="290" spans="1:9">
      <c r="A290" t="s">
        <v>632</v>
      </c>
      <c r="B290" t="s">
        <v>1992</v>
      </c>
      <c r="C290" t="s">
        <v>98</v>
      </c>
      <c r="D290" s="12" t="s">
        <v>1070</v>
      </c>
      <c r="E290" s="18">
        <f>VLOOKUP(A290,'ADM Data'!$A$2:$J$357,10,FALSE)</f>
        <v>64.171233999999998</v>
      </c>
      <c r="F290" s="12" t="s">
        <v>1124</v>
      </c>
      <c r="G290" s="1">
        <v>399.84822200000002</v>
      </c>
      <c r="H290" s="129">
        <v>1</v>
      </c>
      <c r="I290" s="5">
        <f t="shared" si="4"/>
        <v>0</v>
      </c>
    </row>
    <row r="291" spans="1:9">
      <c r="A291" t="s">
        <v>634</v>
      </c>
      <c r="B291" t="s">
        <v>635</v>
      </c>
      <c r="C291" t="s">
        <v>140</v>
      </c>
      <c r="D291" s="12" t="s">
        <v>1070</v>
      </c>
      <c r="E291" s="18">
        <f>VLOOKUP(A291,'ADM Data'!$A$2:$J$357,10,FALSE)</f>
        <v>320.23244699999998</v>
      </c>
      <c r="F291" s="12" t="s">
        <v>1124</v>
      </c>
      <c r="G291" s="1">
        <v>262.23369000000002</v>
      </c>
      <c r="H291" s="129">
        <v>1</v>
      </c>
      <c r="I291" s="5">
        <f t="shared" si="4"/>
        <v>0</v>
      </c>
    </row>
    <row r="292" spans="1:9">
      <c r="A292" t="s">
        <v>636</v>
      </c>
      <c r="B292" t="s">
        <v>637</v>
      </c>
      <c r="C292" t="s">
        <v>193</v>
      </c>
      <c r="D292" s="12" t="s">
        <v>1070</v>
      </c>
      <c r="E292" s="18">
        <f>VLOOKUP(A292,'ADM Data'!$A$2:$J$357,10,FALSE)</f>
        <v>620.32710299999997</v>
      </c>
      <c r="F292" s="12" t="s">
        <v>1124</v>
      </c>
      <c r="G292" s="1">
        <v>209.97771800000001</v>
      </c>
      <c r="H292" s="129">
        <v>1</v>
      </c>
      <c r="I292" s="5">
        <f t="shared" si="4"/>
        <v>0</v>
      </c>
    </row>
    <row r="293" spans="1:9">
      <c r="A293" t="s">
        <v>638</v>
      </c>
      <c r="B293" t="s">
        <v>639</v>
      </c>
      <c r="C293" t="s">
        <v>72</v>
      </c>
      <c r="D293" s="12" t="s">
        <v>1070</v>
      </c>
      <c r="E293" s="18">
        <f>VLOOKUP(A293,'ADM Data'!$A$2:$J$357,10,FALSE)</f>
        <v>116.33378500000001</v>
      </c>
      <c r="F293" s="12" t="s">
        <v>1124</v>
      </c>
      <c r="G293" s="1">
        <v>224.35702499999999</v>
      </c>
      <c r="H293" s="129">
        <v>1</v>
      </c>
      <c r="I293" s="5">
        <f t="shared" si="4"/>
        <v>0</v>
      </c>
    </row>
    <row r="294" spans="1:9">
      <c r="A294" t="s">
        <v>640</v>
      </c>
      <c r="B294" t="s">
        <v>1993</v>
      </c>
      <c r="C294" t="s">
        <v>125</v>
      </c>
      <c r="D294" s="12" t="s">
        <v>1070</v>
      </c>
      <c r="E294" s="18">
        <f>VLOOKUP(A294,'ADM Data'!$A$2:$J$357,10,FALSE)</f>
        <v>77.118067999999994</v>
      </c>
      <c r="F294" s="12" t="s">
        <v>1124</v>
      </c>
      <c r="G294" s="1">
        <v>1215.085482</v>
      </c>
      <c r="H294" s="129">
        <v>1</v>
      </c>
      <c r="I294" s="5">
        <f t="shared" si="4"/>
        <v>0</v>
      </c>
    </row>
    <row r="295" spans="1:9">
      <c r="A295" t="s">
        <v>642</v>
      </c>
      <c r="B295" t="s">
        <v>1994</v>
      </c>
      <c r="C295" t="s">
        <v>125</v>
      </c>
      <c r="D295" s="12" t="s">
        <v>1070</v>
      </c>
      <c r="E295" s="18">
        <f>VLOOKUP(A295,'ADM Data'!$A$2:$J$357,10,FALSE)</f>
        <v>373.57886300000001</v>
      </c>
      <c r="F295" s="12" t="s">
        <v>1124</v>
      </c>
      <c r="G295" s="1">
        <v>168.99220399999999</v>
      </c>
      <c r="H295" s="129">
        <v>1</v>
      </c>
      <c r="I295" s="5">
        <f t="shared" si="4"/>
        <v>0</v>
      </c>
    </row>
    <row r="296" spans="1:9">
      <c r="A296" t="s">
        <v>644</v>
      </c>
      <c r="B296" t="s">
        <v>1995</v>
      </c>
      <c r="C296" t="s">
        <v>93</v>
      </c>
      <c r="D296" s="12" t="s">
        <v>1070</v>
      </c>
      <c r="E296" s="18">
        <f>VLOOKUP(A296,'ADM Data'!$A$2:$J$357,10,FALSE)</f>
        <v>261.38049799999999</v>
      </c>
      <c r="F296" s="12" t="s">
        <v>1124</v>
      </c>
      <c r="G296" s="1">
        <v>140.62151800000001</v>
      </c>
      <c r="H296" s="129">
        <v>1</v>
      </c>
      <c r="I296" s="5">
        <f t="shared" si="4"/>
        <v>0</v>
      </c>
    </row>
    <row r="297" spans="1:9">
      <c r="A297" t="s">
        <v>646</v>
      </c>
      <c r="B297" t="s">
        <v>1996</v>
      </c>
      <c r="C297" t="s">
        <v>80</v>
      </c>
      <c r="D297" s="12" t="s">
        <v>1070</v>
      </c>
      <c r="E297" s="18">
        <f>VLOOKUP(A297,'ADM Data'!$A$2:$J$357,10,FALSE)</f>
        <v>210.40329</v>
      </c>
      <c r="F297" s="12" t="s">
        <v>1124</v>
      </c>
      <c r="G297" s="1">
        <v>69.322006999999999</v>
      </c>
      <c r="H297" s="129">
        <v>1</v>
      </c>
      <c r="I297" s="5">
        <f t="shared" si="4"/>
        <v>0</v>
      </c>
    </row>
    <row r="298" spans="1:9">
      <c r="A298" t="s">
        <v>648</v>
      </c>
      <c r="B298" t="s">
        <v>649</v>
      </c>
      <c r="C298" t="s">
        <v>80</v>
      </c>
      <c r="D298" s="12" t="s">
        <v>1070</v>
      </c>
      <c r="E298" s="18">
        <f>VLOOKUP(A298,'ADM Data'!$A$2:$J$357,10,FALSE)</f>
        <v>215.21639199999998</v>
      </c>
      <c r="F298" s="12" t="s">
        <v>1124</v>
      </c>
      <c r="G298" s="1">
        <v>237.000001</v>
      </c>
      <c r="H298" s="129">
        <v>1</v>
      </c>
      <c r="I298" s="5">
        <f t="shared" si="4"/>
        <v>0</v>
      </c>
    </row>
    <row r="299" spans="1:9">
      <c r="A299" t="s">
        <v>650</v>
      </c>
      <c r="B299" t="s">
        <v>1997</v>
      </c>
      <c r="C299" t="s">
        <v>80</v>
      </c>
      <c r="D299" s="12" t="s">
        <v>1070</v>
      </c>
      <c r="E299" s="18">
        <f>VLOOKUP(A299,'ADM Data'!$A$2:$J$357,10,FALSE)</f>
        <v>1106.418649</v>
      </c>
      <c r="F299" s="12" t="s">
        <v>1124</v>
      </c>
      <c r="G299" s="1">
        <v>370.98317800000001</v>
      </c>
      <c r="H299" s="129">
        <v>1</v>
      </c>
      <c r="I299" s="5">
        <f t="shared" si="4"/>
        <v>0</v>
      </c>
    </row>
    <row r="300" spans="1:9">
      <c r="A300" t="s">
        <v>654</v>
      </c>
      <c r="B300" t="s">
        <v>1998</v>
      </c>
      <c r="C300" t="s">
        <v>80</v>
      </c>
      <c r="D300" s="12" t="s">
        <v>1070</v>
      </c>
      <c r="E300" s="18">
        <f>VLOOKUP(A300,'ADM Data'!$A$2:$J$357,10,FALSE)</f>
        <v>202.80621400000001</v>
      </c>
      <c r="F300" s="12" t="s">
        <v>1124</v>
      </c>
      <c r="G300" s="1">
        <v>131.59815800000001</v>
      </c>
      <c r="H300" s="129">
        <v>1</v>
      </c>
      <c r="I300" s="5">
        <f t="shared" si="4"/>
        <v>0</v>
      </c>
    </row>
    <row r="301" spans="1:9">
      <c r="A301" t="s">
        <v>656</v>
      </c>
      <c r="B301" t="s">
        <v>1999</v>
      </c>
      <c r="C301" t="s">
        <v>101</v>
      </c>
      <c r="D301" s="12" t="s">
        <v>1070</v>
      </c>
      <c r="E301" s="18">
        <f>VLOOKUP(A301,'ADM Data'!$A$2:$J$357,10,FALSE)</f>
        <v>155.920017</v>
      </c>
      <c r="F301" s="12" t="s">
        <v>1124</v>
      </c>
      <c r="G301" s="1">
        <v>1176.1911419999999</v>
      </c>
      <c r="H301" s="129">
        <v>1</v>
      </c>
      <c r="I301" s="5">
        <f t="shared" si="4"/>
        <v>0</v>
      </c>
    </row>
    <row r="302" spans="1:9">
      <c r="A302" t="s">
        <v>658</v>
      </c>
      <c r="B302" t="s">
        <v>2000</v>
      </c>
      <c r="C302" t="s">
        <v>125</v>
      </c>
      <c r="D302" s="12" t="s">
        <v>1070</v>
      </c>
      <c r="E302" s="18">
        <f>VLOOKUP(A302,'ADM Data'!$A$2:$J$357,10,FALSE)</f>
        <v>87.537931999999998</v>
      </c>
      <c r="F302" s="12" t="s">
        <v>1124</v>
      </c>
      <c r="G302" s="1">
        <v>537.53508599999998</v>
      </c>
      <c r="H302" s="129">
        <v>1</v>
      </c>
      <c r="I302" s="5">
        <f t="shared" si="4"/>
        <v>0</v>
      </c>
    </row>
    <row r="303" spans="1:9">
      <c r="A303" t="s">
        <v>660</v>
      </c>
      <c r="B303" t="s">
        <v>661</v>
      </c>
      <c r="C303" t="s">
        <v>75</v>
      </c>
      <c r="D303" s="12" t="s">
        <v>1070</v>
      </c>
      <c r="E303" s="18">
        <f>VLOOKUP(A303,'ADM Data'!$A$2:$J$357,10,FALSE)</f>
        <v>317.90735800000004</v>
      </c>
      <c r="F303" s="12" t="s">
        <v>1124</v>
      </c>
      <c r="G303" s="1">
        <v>172.64115100000001</v>
      </c>
      <c r="H303" s="129">
        <v>1</v>
      </c>
      <c r="I303" s="5">
        <f t="shared" si="4"/>
        <v>0</v>
      </c>
    </row>
    <row r="304" spans="1:9">
      <c r="A304" t="s">
        <v>662</v>
      </c>
      <c r="B304" t="s">
        <v>663</v>
      </c>
      <c r="C304" t="s">
        <v>72</v>
      </c>
      <c r="D304" s="12" t="s">
        <v>1070</v>
      </c>
      <c r="E304" s="18">
        <f>VLOOKUP(A304,'ADM Data'!$A$2:$J$357,10,FALSE)</f>
        <v>327.68025499999999</v>
      </c>
      <c r="F304" s="12" t="s">
        <v>1124</v>
      </c>
      <c r="G304" s="1">
        <v>143.59287399999999</v>
      </c>
      <c r="H304" s="129">
        <v>1</v>
      </c>
      <c r="I304" s="5">
        <f t="shared" si="4"/>
        <v>0</v>
      </c>
    </row>
    <row r="305" spans="1:9">
      <c r="A305" t="s">
        <v>664</v>
      </c>
      <c r="B305" t="s">
        <v>665</v>
      </c>
      <c r="C305" t="s">
        <v>93</v>
      </c>
      <c r="D305" s="12" t="s">
        <v>1070</v>
      </c>
      <c r="E305" s="18">
        <f>VLOOKUP(A305,'ADM Data'!$A$2:$J$357,10,FALSE)</f>
        <v>132.03614899999999</v>
      </c>
      <c r="F305" s="12" t="s">
        <v>1124</v>
      </c>
      <c r="G305" s="1">
        <v>939.73340099999996</v>
      </c>
      <c r="H305" s="129">
        <v>1</v>
      </c>
      <c r="I305" s="5">
        <f t="shared" si="4"/>
        <v>0</v>
      </c>
    </row>
    <row r="306" spans="1:9">
      <c r="A306" t="s">
        <v>666</v>
      </c>
      <c r="B306" t="s">
        <v>2001</v>
      </c>
      <c r="C306" t="s">
        <v>93</v>
      </c>
      <c r="D306" s="12" t="s">
        <v>1070</v>
      </c>
      <c r="E306" s="18">
        <f>VLOOKUP(A306,'ADM Data'!$A$2:$J$357,10,FALSE)</f>
        <v>1206.704246</v>
      </c>
      <c r="F306" s="12" t="s">
        <v>1124</v>
      </c>
      <c r="G306" s="1">
        <v>242.408289</v>
      </c>
      <c r="H306" s="129">
        <v>1</v>
      </c>
      <c r="I306" s="5">
        <f t="shared" si="4"/>
        <v>0</v>
      </c>
    </row>
    <row r="307" spans="1:9">
      <c r="A307" t="s">
        <v>668</v>
      </c>
      <c r="B307" t="s">
        <v>2002</v>
      </c>
      <c r="C307" t="s">
        <v>72</v>
      </c>
      <c r="D307" s="12" t="s">
        <v>1070</v>
      </c>
      <c r="E307" s="18">
        <f>VLOOKUP(A307,'ADM Data'!$A$2:$J$357,10,FALSE)</f>
        <v>550.05427000000009</v>
      </c>
      <c r="F307" s="12" t="s">
        <v>1124</v>
      </c>
      <c r="G307" s="1">
        <v>487.30319800000001</v>
      </c>
      <c r="H307" s="129">
        <v>1</v>
      </c>
      <c r="I307" s="5">
        <f t="shared" si="4"/>
        <v>0</v>
      </c>
    </row>
    <row r="308" spans="1:9">
      <c r="A308" t="s">
        <v>670</v>
      </c>
      <c r="B308" t="s">
        <v>671</v>
      </c>
      <c r="C308" t="s">
        <v>111</v>
      </c>
      <c r="D308" s="12" t="s">
        <v>1070</v>
      </c>
      <c r="E308" s="18">
        <f>VLOOKUP(A308,'ADM Data'!$A$2:$J$357,10,FALSE)</f>
        <v>181.870833</v>
      </c>
      <c r="F308" s="12" t="s">
        <v>1124</v>
      </c>
      <c r="G308" s="1">
        <v>122.295778</v>
      </c>
      <c r="H308" s="129">
        <v>1</v>
      </c>
      <c r="I308" s="5">
        <f t="shared" si="4"/>
        <v>0</v>
      </c>
    </row>
    <row r="309" spans="1:9">
      <c r="A309" t="s">
        <v>672</v>
      </c>
      <c r="B309" t="s">
        <v>2003</v>
      </c>
      <c r="C309" t="s">
        <v>75</v>
      </c>
      <c r="D309" s="12" t="s">
        <v>1070</v>
      </c>
      <c r="E309" s="18">
        <f>VLOOKUP(A309,'ADM Data'!$A$2:$J$357,10,FALSE)</f>
        <v>157.67268799999999</v>
      </c>
      <c r="F309" s="12" t="s">
        <v>1124</v>
      </c>
      <c r="G309" s="1">
        <v>289.86062600000002</v>
      </c>
      <c r="H309" s="129">
        <v>1</v>
      </c>
      <c r="I309" s="5">
        <f t="shared" si="4"/>
        <v>0</v>
      </c>
    </row>
    <row r="310" spans="1:9">
      <c r="A310" t="s">
        <v>674</v>
      </c>
      <c r="B310" t="s">
        <v>2004</v>
      </c>
      <c r="C310" t="s">
        <v>75</v>
      </c>
      <c r="D310" s="12" t="s">
        <v>1070</v>
      </c>
      <c r="E310" s="18">
        <f>VLOOKUP(A310,'ADM Data'!$A$2:$J$357,10,FALSE)</f>
        <v>973.27440300000001</v>
      </c>
      <c r="F310" s="12" t="s">
        <v>1124</v>
      </c>
      <c r="G310" s="1">
        <v>662.75510699999995</v>
      </c>
      <c r="H310" s="129">
        <v>1</v>
      </c>
      <c r="I310" s="5">
        <f t="shared" si="4"/>
        <v>0</v>
      </c>
    </row>
    <row r="311" spans="1:9">
      <c r="A311" t="s">
        <v>676</v>
      </c>
      <c r="B311" t="s">
        <v>2005</v>
      </c>
      <c r="C311" t="s">
        <v>98</v>
      </c>
      <c r="D311" s="12" t="s">
        <v>1070</v>
      </c>
      <c r="E311" s="18">
        <f>VLOOKUP(A311,'ADM Data'!$A$2:$J$357,10,FALSE)</f>
        <v>239.49230800000001</v>
      </c>
      <c r="F311" s="12" t="s">
        <v>1124</v>
      </c>
      <c r="G311" s="1">
        <v>192.2467</v>
      </c>
      <c r="H311" s="129">
        <v>1</v>
      </c>
      <c r="I311" s="5">
        <f t="shared" si="4"/>
        <v>0</v>
      </c>
    </row>
    <row r="312" spans="1:9">
      <c r="A312" t="s">
        <v>678</v>
      </c>
      <c r="B312" t="s">
        <v>2006</v>
      </c>
      <c r="C312" t="s">
        <v>93</v>
      </c>
      <c r="D312" s="12" t="s">
        <v>1070</v>
      </c>
      <c r="E312" s="18">
        <f>VLOOKUP(A312,'ADM Data'!$A$2:$J$357,10,FALSE)</f>
        <v>478.21859699999999</v>
      </c>
      <c r="F312" s="12" t="s">
        <v>1124</v>
      </c>
      <c r="G312" s="1">
        <v>123.29458700000001</v>
      </c>
      <c r="H312" s="129">
        <v>1</v>
      </c>
      <c r="I312" s="5">
        <f t="shared" si="4"/>
        <v>0</v>
      </c>
    </row>
    <row r="313" spans="1:9">
      <c r="A313" t="s">
        <v>680</v>
      </c>
      <c r="B313" t="s">
        <v>2007</v>
      </c>
      <c r="C313" t="s">
        <v>98</v>
      </c>
      <c r="D313" s="12" t="s">
        <v>1070</v>
      </c>
      <c r="E313" s="18">
        <f>VLOOKUP(A313,'ADM Data'!$A$2:$J$357,10,FALSE)</f>
        <v>128.15484599999999</v>
      </c>
      <c r="F313" s="12" t="s">
        <v>1124</v>
      </c>
      <c r="G313" s="1">
        <v>323.60208399999999</v>
      </c>
      <c r="H313" s="129">
        <v>1</v>
      </c>
      <c r="I313" s="5">
        <f t="shared" si="4"/>
        <v>0</v>
      </c>
    </row>
    <row r="314" spans="1:9">
      <c r="A314" t="s">
        <v>682</v>
      </c>
      <c r="B314" t="s">
        <v>683</v>
      </c>
      <c r="C314" t="s">
        <v>80</v>
      </c>
      <c r="D314" s="12" t="s">
        <v>1070</v>
      </c>
      <c r="E314" s="18">
        <f>VLOOKUP(A314,'ADM Data'!$A$2:$J$357,10,FALSE)</f>
        <v>285.46719899999999</v>
      </c>
      <c r="F314" s="12" t="s">
        <v>1124</v>
      </c>
      <c r="G314" s="1">
        <v>786.33124699999996</v>
      </c>
      <c r="H314" s="129">
        <v>1</v>
      </c>
      <c r="I314" s="5">
        <f t="shared" si="4"/>
        <v>0</v>
      </c>
    </row>
    <row r="315" spans="1:9">
      <c r="A315" t="s">
        <v>684</v>
      </c>
      <c r="B315" t="s">
        <v>2008</v>
      </c>
      <c r="C315" t="s">
        <v>93</v>
      </c>
      <c r="D315" s="12" t="s">
        <v>1070</v>
      </c>
      <c r="E315" s="18">
        <f>VLOOKUP(A315,'ADM Data'!$A$2:$J$357,10,FALSE)</f>
        <v>689.13281500000005</v>
      </c>
      <c r="F315" s="12" t="s">
        <v>1124</v>
      </c>
      <c r="G315" s="1">
        <v>361.151813</v>
      </c>
      <c r="H315" s="129">
        <v>1</v>
      </c>
      <c r="I315" s="5">
        <f t="shared" si="4"/>
        <v>0</v>
      </c>
    </row>
    <row r="316" spans="1:9">
      <c r="A316" t="s">
        <v>686</v>
      </c>
      <c r="B316" t="s">
        <v>2009</v>
      </c>
      <c r="C316" t="s">
        <v>75</v>
      </c>
      <c r="D316" s="12" t="s">
        <v>1070</v>
      </c>
      <c r="E316" s="18">
        <f>VLOOKUP(A316,'ADM Data'!$A$2:$J$357,10,FALSE)</f>
        <v>218.52325400000001</v>
      </c>
      <c r="F316" s="12" t="s">
        <v>1124</v>
      </c>
      <c r="G316" s="1">
        <v>347.84886399999999</v>
      </c>
      <c r="H316" s="129">
        <v>1</v>
      </c>
      <c r="I316" s="5">
        <f t="shared" si="4"/>
        <v>0</v>
      </c>
    </row>
    <row r="317" spans="1:9">
      <c r="A317" t="s">
        <v>688</v>
      </c>
      <c r="B317" t="s">
        <v>689</v>
      </c>
      <c r="C317" t="s">
        <v>193</v>
      </c>
      <c r="D317" s="12" t="s">
        <v>1070</v>
      </c>
      <c r="E317" s="18">
        <f>VLOOKUP(A317,'ADM Data'!$A$2:$J$357,10,FALSE)</f>
        <v>121.44736499999999</v>
      </c>
      <c r="F317" s="12" t="s">
        <v>1124</v>
      </c>
      <c r="G317" s="1">
        <v>359.55271699999997</v>
      </c>
      <c r="H317" s="129">
        <v>1</v>
      </c>
      <c r="I317" s="5">
        <f t="shared" si="4"/>
        <v>0</v>
      </c>
    </row>
    <row r="318" spans="1:9">
      <c r="A318" t="s">
        <v>690</v>
      </c>
      <c r="B318" t="s">
        <v>2909</v>
      </c>
      <c r="C318" t="s">
        <v>75</v>
      </c>
      <c r="D318" s="12" t="s">
        <v>1070</v>
      </c>
      <c r="E318" s="18">
        <f>VLOOKUP(A318,'ADM Data'!$A$2:$J$357,10,FALSE)</f>
        <v>126.733002</v>
      </c>
      <c r="F318" s="12" t="s">
        <v>1124</v>
      </c>
      <c r="G318" s="1">
        <v>54.777115999999999</v>
      </c>
      <c r="H318" s="129">
        <v>1</v>
      </c>
      <c r="I318" s="5">
        <f t="shared" si="4"/>
        <v>0</v>
      </c>
    </row>
    <row r="319" spans="1:9">
      <c r="A319" t="s">
        <v>692</v>
      </c>
      <c r="B319" t="s">
        <v>693</v>
      </c>
      <c r="C319" t="s">
        <v>80</v>
      </c>
      <c r="D319" s="12" t="s">
        <v>1070</v>
      </c>
      <c r="E319" s="18">
        <f>VLOOKUP(A319,'ADM Data'!$A$2:$J$357,10,FALSE)</f>
        <v>352.42884299999997</v>
      </c>
      <c r="F319" s="12" t="s">
        <v>1124</v>
      </c>
      <c r="G319" s="1">
        <v>118.292755</v>
      </c>
      <c r="H319" s="129">
        <v>1</v>
      </c>
      <c r="I319" s="5">
        <f t="shared" si="4"/>
        <v>0</v>
      </c>
    </row>
    <row r="320" spans="1:9">
      <c r="A320" t="s">
        <v>694</v>
      </c>
      <c r="B320" t="s">
        <v>695</v>
      </c>
      <c r="C320" t="s">
        <v>98</v>
      </c>
      <c r="D320" s="12" t="s">
        <v>1070</v>
      </c>
      <c r="E320" s="18">
        <f>VLOOKUP(A320,'ADM Data'!$A$2:$J$357,10,FALSE)</f>
        <v>797.54881999999998</v>
      </c>
      <c r="F320" s="12" t="s">
        <v>1124</v>
      </c>
      <c r="G320" s="1">
        <v>243.864878</v>
      </c>
      <c r="H320" s="129">
        <v>1</v>
      </c>
      <c r="I320" s="5">
        <f t="shared" si="4"/>
        <v>0</v>
      </c>
    </row>
    <row r="321" spans="1:9">
      <c r="A321" t="s">
        <v>696</v>
      </c>
      <c r="B321" t="s">
        <v>697</v>
      </c>
      <c r="C321" t="s">
        <v>68</v>
      </c>
      <c r="D321" s="12" t="s">
        <v>1070</v>
      </c>
      <c r="E321" s="18">
        <f>VLOOKUP(A321,'ADM Data'!$A$2:$J$357,10,FALSE)</f>
        <v>779.88037799999995</v>
      </c>
      <c r="F321" s="12" t="s">
        <v>1124</v>
      </c>
      <c r="G321" s="1">
        <v>176.86404400000001</v>
      </c>
      <c r="H321" s="129">
        <v>1</v>
      </c>
      <c r="I321" s="5">
        <f t="shared" si="4"/>
        <v>0</v>
      </c>
    </row>
    <row r="322" spans="1:9">
      <c r="A322" t="s">
        <v>698</v>
      </c>
      <c r="B322" t="s">
        <v>699</v>
      </c>
      <c r="C322" t="s">
        <v>108</v>
      </c>
      <c r="D322" s="12" t="s">
        <v>1070</v>
      </c>
      <c r="E322" s="18">
        <f>VLOOKUP(A322,'ADM Data'!$A$2:$J$357,10,FALSE)</f>
        <v>322.61882200000002</v>
      </c>
      <c r="F322" s="12" t="s">
        <v>1124</v>
      </c>
      <c r="G322" s="1">
        <v>95.677143999999998</v>
      </c>
      <c r="H322" s="129">
        <v>1</v>
      </c>
      <c r="I322" s="5">
        <f t="shared" si="4"/>
        <v>0</v>
      </c>
    </row>
    <row r="323" spans="1:9">
      <c r="A323" t="s">
        <v>700</v>
      </c>
      <c r="B323" t="s">
        <v>2011</v>
      </c>
      <c r="C323" t="s">
        <v>80</v>
      </c>
      <c r="D323" s="12" t="s">
        <v>1070</v>
      </c>
      <c r="E323" s="18">
        <f>VLOOKUP(A323,'ADM Data'!$A$2:$J$357,10,FALSE)</f>
        <v>330.69213300000001</v>
      </c>
      <c r="F323" s="12" t="s">
        <v>1124</v>
      </c>
      <c r="G323" s="1">
        <v>169.31662299999999</v>
      </c>
      <c r="H323" s="129">
        <v>1</v>
      </c>
      <c r="I323" s="5">
        <f t="shared" si="4"/>
        <v>0</v>
      </c>
    </row>
    <row r="324" spans="1:9">
      <c r="A324" t="s">
        <v>702</v>
      </c>
      <c r="B324" t="s">
        <v>703</v>
      </c>
      <c r="C324" t="s">
        <v>68</v>
      </c>
      <c r="D324" s="12" t="s">
        <v>1070</v>
      </c>
      <c r="E324" s="18">
        <f>VLOOKUP(A324,'ADM Data'!$A$2:$J$357,10,FALSE)</f>
        <v>98.258427000000012</v>
      </c>
      <c r="F324" s="12" t="s">
        <v>1124</v>
      </c>
      <c r="G324" s="1">
        <v>458.44867599999998</v>
      </c>
      <c r="H324" s="129">
        <v>1</v>
      </c>
      <c r="I324" s="5">
        <f t="shared" si="4"/>
        <v>0</v>
      </c>
    </row>
    <row r="325" spans="1:9">
      <c r="A325" t="s">
        <v>704</v>
      </c>
      <c r="B325" t="s">
        <v>2012</v>
      </c>
      <c r="C325" t="s">
        <v>80</v>
      </c>
      <c r="D325" s="12" t="s">
        <v>1070</v>
      </c>
      <c r="E325" s="18">
        <f>VLOOKUP(A325,'ADM Data'!$A$2:$J$357,10,FALSE)</f>
        <v>185.942601</v>
      </c>
      <c r="F325" s="12" t="s">
        <v>1124</v>
      </c>
      <c r="G325" s="1">
        <v>251.66012799999999</v>
      </c>
      <c r="H325" s="129">
        <v>1</v>
      </c>
      <c r="I325" s="5">
        <f t="shared" si="4"/>
        <v>0</v>
      </c>
    </row>
    <row r="326" spans="1:9">
      <c r="A326" t="s">
        <v>706</v>
      </c>
      <c r="B326" t="s">
        <v>707</v>
      </c>
      <c r="C326" t="s">
        <v>98</v>
      </c>
      <c r="D326" s="12" t="s">
        <v>1070</v>
      </c>
      <c r="E326" s="18">
        <f>VLOOKUP(A326,'ADM Data'!$A$2:$J$357,10,FALSE)</f>
        <v>154.95476299999999</v>
      </c>
      <c r="F326" s="12" t="s">
        <v>1124</v>
      </c>
      <c r="G326" s="1">
        <v>713.99893199999997</v>
      </c>
      <c r="H326" s="129">
        <v>1</v>
      </c>
      <c r="I326" s="5">
        <f t="shared" ref="I326:I359" si="5">(IF(F326="Yes",((E326-G326)*$H$1)+(G326*$H$2),0)*$J$1)</f>
        <v>0</v>
      </c>
    </row>
    <row r="327" spans="1:9">
      <c r="A327" t="s">
        <v>708</v>
      </c>
      <c r="B327" t="s">
        <v>709</v>
      </c>
      <c r="C327" t="s">
        <v>72</v>
      </c>
      <c r="D327" s="12" t="s">
        <v>1070</v>
      </c>
      <c r="E327" s="18">
        <f>VLOOKUP(A327,'ADM Data'!$A$2:$J$357,10,FALSE)</f>
        <v>180.16627</v>
      </c>
      <c r="F327" s="12" t="s">
        <v>1124</v>
      </c>
      <c r="G327" s="1">
        <v>9224.6627160000007</v>
      </c>
      <c r="H327" s="129">
        <v>1</v>
      </c>
      <c r="I327" s="5">
        <f t="shared" si="5"/>
        <v>0</v>
      </c>
    </row>
    <row r="328" spans="1:9">
      <c r="A328" t="s">
        <v>710</v>
      </c>
      <c r="B328" t="s">
        <v>2013</v>
      </c>
      <c r="C328" t="s">
        <v>101</v>
      </c>
      <c r="D328" s="12" t="s">
        <v>1070</v>
      </c>
      <c r="E328" s="18">
        <f>VLOOKUP(A328,'ADM Data'!$A$2:$J$357,10,FALSE)</f>
        <v>98.35261899999999</v>
      </c>
      <c r="F328" s="12" t="s">
        <v>1124</v>
      </c>
      <c r="G328" s="1">
        <v>172.77044699999999</v>
      </c>
      <c r="H328" s="129">
        <v>1</v>
      </c>
      <c r="I328" s="5">
        <f t="shared" si="5"/>
        <v>0</v>
      </c>
    </row>
    <row r="329" spans="1:9">
      <c r="A329" t="s">
        <v>712</v>
      </c>
      <c r="B329" t="s">
        <v>2014</v>
      </c>
      <c r="C329" t="s">
        <v>125</v>
      </c>
      <c r="D329" s="12" t="s">
        <v>1070</v>
      </c>
      <c r="E329" s="18">
        <f>VLOOKUP(A329,'ADM Data'!$A$2:$J$357,10,FALSE)</f>
        <v>136.075773</v>
      </c>
      <c r="F329" s="12" t="s">
        <v>1124</v>
      </c>
      <c r="G329" s="1">
        <v>309.24273399999998</v>
      </c>
      <c r="H329" s="129">
        <v>1</v>
      </c>
      <c r="I329" s="5">
        <f t="shared" si="5"/>
        <v>0</v>
      </c>
    </row>
    <row r="330" spans="1:9">
      <c r="A330" t="s">
        <v>714</v>
      </c>
      <c r="B330" t="s">
        <v>2794</v>
      </c>
      <c r="C330" t="s">
        <v>93</v>
      </c>
      <c r="D330" s="12" t="s">
        <v>1070</v>
      </c>
      <c r="E330" s="18">
        <f>VLOOKUP(A330,'ADM Data'!$A$2:$J$357,10,FALSE)</f>
        <v>444.614912</v>
      </c>
      <c r="F330" s="12" t="s">
        <v>1124</v>
      </c>
      <c r="G330" s="1">
        <v>682.41027899999995</v>
      </c>
      <c r="H330" s="129">
        <v>1</v>
      </c>
      <c r="I330" s="5">
        <f t="shared" si="5"/>
        <v>0</v>
      </c>
    </row>
    <row r="331" spans="1:9">
      <c r="A331" t="s">
        <v>716</v>
      </c>
      <c r="B331" t="s">
        <v>2016</v>
      </c>
      <c r="C331" t="s">
        <v>93</v>
      </c>
      <c r="D331" s="12" t="s">
        <v>1070</v>
      </c>
      <c r="E331" s="18">
        <f>VLOOKUP(A331,'ADM Data'!$A$2:$J$357,10,FALSE)</f>
        <v>219.886459</v>
      </c>
      <c r="F331" s="12" t="s">
        <v>1124</v>
      </c>
      <c r="G331" s="1">
        <v>327.31085999999999</v>
      </c>
      <c r="H331" s="129">
        <v>1</v>
      </c>
      <c r="I331" s="5">
        <f t="shared" si="5"/>
        <v>0</v>
      </c>
    </row>
    <row r="332" spans="1:9">
      <c r="A332" t="s">
        <v>718</v>
      </c>
      <c r="B332" t="s">
        <v>2017</v>
      </c>
      <c r="C332" t="s">
        <v>93</v>
      </c>
      <c r="D332" s="12" t="s">
        <v>1070</v>
      </c>
      <c r="E332" s="18">
        <f>VLOOKUP(A332,'ADM Data'!$A$2:$J$357,10,FALSE)</f>
        <v>744.19567499999994</v>
      </c>
      <c r="F332" s="12" t="s">
        <v>1124</v>
      </c>
      <c r="G332" s="1">
        <v>356.14292799999998</v>
      </c>
      <c r="H332" s="129">
        <v>1</v>
      </c>
      <c r="I332" s="5">
        <f t="shared" si="5"/>
        <v>0</v>
      </c>
    </row>
    <row r="333" spans="1:9">
      <c r="A333" t="s">
        <v>720</v>
      </c>
      <c r="B333" t="s">
        <v>721</v>
      </c>
      <c r="C333" t="s">
        <v>68</v>
      </c>
      <c r="D333" s="12" t="s">
        <v>1823</v>
      </c>
      <c r="E333" s="18">
        <f>VLOOKUP(A333,'ADM Data'!$A$2:$J$357,10,FALSE)</f>
        <v>14644.179278</v>
      </c>
      <c r="F333" s="12" t="s">
        <v>1124</v>
      </c>
      <c r="G333" s="1">
        <v>39.083933000000002</v>
      </c>
      <c r="H333" s="129">
        <v>1</v>
      </c>
      <c r="I333" s="5">
        <f t="shared" si="5"/>
        <v>0</v>
      </c>
    </row>
    <row r="334" spans="1:9">
      <c r="A334" t="s">
        <v>722</v>
      </c>
      <c r="B334" t="s">
        <v>2910</v>
      </c>
      <c r="C334" t="s">
        <v>80</v>
      </c>
      <c r="D334" s="12" t="s">
        <v>1070</v>
      </c>
      <c r="E334" s="18">
        <f>VLOOKUP(A334,'ADM Data'!$A$2:$J$357,10,FALSE)</f>
        <v>156.66679399999998</v>
      </c>
      <c r="F334" s="12" t="s">
        <v>1124</v>
      </c>
      <c r="G334" s="1">
        <v>1241.726267</v>
      </c>
      <c r="H334" s="129">
        <v>1</v>
      </c>
      <c r="I334" s="5">
        <f t="shared" si="5"/>
        <v>0</v>
      </c>
    </row>
    <row r="335" spans="1:9">
      <c r="A335" t="s">
        <v>724</v>
      </c>
      <c r="B335" t="s">
        <v>725</v>
      </c>
      <c r="C335" t="s">
        <v>93</v>
      </c>
      <c r="D335" s="12" t="s">
        <v>1070</v>
      </c>
      <c r="E335" s="18">
        <f>VLOOKUP(A335,'ADM Data'!$A$2:$J$357,10,FALSE)</f>
        <v>302.28695099999999</v>
      </c>
      <c r="F335" s="12" t="s">
        <v>1124</v>
      </c>
      <c r="G335" s="1">
        <v>130.196213</v>
      </c>
      <c r="H335" s="129">
        <v>1</v>
      </c>
      <c r="I335" s="5">
        <f t="shared" si="5"/>
        <v>0</v>
      </c>
    </row>
    <row r="336" spans="1:9">
      <c r="A336" t="s">
        <v>726</v>
      </c>
      <c r="B336" t="s">
        <v>727</v>
      </c>
      <c r="C336" t="s">
        <v>93</v>
      </c>
      <c r="D336" s="12" t="s">
        <v>1070</v>
      </c>
      <c r="E336" s="18">
        <f>VLOOKUP(A336,'ADM Data'!$A$2:$J$357,10,FALSE)</f>
        <v>670.69057999999995</v>
      </c>
      <c r="F336" s="12" t="s">
        <v>1124</v>
      </c>
      <c r="G336" s="1">
        <v>2861.565658</v>
      </c>
      <c r="H336" s="129">
        <v>1</v>
      </c>
      <c r="I336" s="5">
        <f t="shared" si="5"/>
        <v>0</v>
      </c>
    </row>
    <row r="337" spans="1:9">
      <c r="A337" t="s">
        <v>728</v>
      </c>
      <c r="B337" t="s">
        <v>2018</v>
      </c>
      <c r="C337" t="s">
        <v>72</v>
      </c>
      <c r="D337" s="12" t="s">
        <v>1070</v>
      </c>
      <c r="E337" s="18">
        <f>VLOOKUP(A337,'ADM Data'!$A$2:$J$357,10,FALSE)</f>
        <v>256.98159299999998</v>
      </c>
      <c r="F337" s="12" t="s">
        <v>1124</v>
      </c>
      <c r="G337" s="1">
        <v>114.586074</v>
      </c>
      <c r="H337" s="129">
        <v>1</v>
      </c>
      <c r="I337" s="5">
        <f t="shared" si="5"/>
        <v>0</v>
      </c>
    </row>
    <row r="338" spans="1:9">
      <c r="A338" t="s">
        <v>730</v>
      </c>
      <c r="B338" t="s">
        <v>2019</v>
      </c>
      <c r="C338" t="s">
        <v>193</v>
      </c>
      <c r="D338" s="12" t="s">
        <v>1070</v>
      </c>
      <c r="E338" s="18">
        <f>VLOOKUP(A338,'ADM Data'!$A$2:$J$357,10,FALSE)</f>
        <v>343.82209599999999</v>
      </c>
      <c r="F338" s="12" t="s">
        <v>1124</v>
      </c>
      <c r="G338" s="1">
        <v>122.30582099999999</v>
      </c>
      <c r="H338" s="129">
        <v>1</v>
      </c>
      <c r="I338" s="5">
        <f t="shared" si="5"/>
        <v>0</v>
      </c>
    </row>
    <row r="339" spans="1:9">
      <c r="A339" t="s">
        <v>732</v>
      </c>
      <c r="B339" t="s">
        <v>2020</v>
      </c>
      <c r="C339" t="s">
        <v>68</v>
      </c>
      <c r="D339" s="12" t="s">
        <v>1070</v>
      </c>
      <c r="E339" s="18">
        <f>VLOOKUP(A339,'ADM Data'!$A$2:$J$357,10,FALSE)</f>
        <v>55.259616000000001</v>
      </c>
      <c r="F339" s="12" t="s">
        <v>1124</v>
      </c>
      <c r="G339" s="1">
        <v>567.36227099999996</v>
      </c>
      <c r="H339" s="129">
        <v>1</v>
      </c>
      <c r="I339" s="5">
        <f t="shared" si="5"/>
        <v>0</v>
      </c>
    </row>
    <row r="340" spans="1:9">
      <c r="A340" t="s">
        <v>734</v>
      </c>
      <c r="B340" t="s">
        <v>735</v>
      </c>
      <c r="C340" t="s">
        <v>555</v>
      </c>
      <c r="D340" s="12" t="s">
        <v>1823</v>
      </c>
      <c r="E340" s="18">
        <f>VLOOKUP(A340,'ADM Data'!$A$2:$J$357,10,FALSE)</f>
        <v>1838.0368179999998</v>
      </c>
      <c r="F340" s="12" t="s">
        <v>1124</v>
      </c>
      <c r="G340" s="1">
        <v>390.82871499999999</v>
      </c>
      <c r="H340" s="129">
        <v>1</v>
      </c>
      <c r="I340" s="5">
        <f t="shared" si="5"/>
        <v>0</v>
      </c>
    </row>
    <row r="341" spans="1:9">
      <c r="A341" t="s">
        <v>736</v>
      </c>
      <c r="B341" t="s">
        <v>737</v>
      </c>
      <c r="C341" t="s">
        <v>80</v>
      </c>
      <c r="D341" s="12" t="s">
        <v>1070</v>
      </c>
      <c r="E341" s="18">
        <f>VLOOKUP(A341,'ADM Data'!$A$2:$J$357,10,FALSE)</f>
        <v>121.84795099999999</v>
      </c>
      <c r="F341" s="12" t="s">
        <v>1124</v>
      </c>
      <c r="G341" s="1">
        <v>265.53613899999999</v>
      </c>
      <c r="H341" s="129">
        <v>1</v>
      </c>
      <c r="I341" s="5">
        <f t="shared" si="5"/>
        <v>0</v>
      </c>
    </row>
    <row r="342" spans="1:9">
      <c r="A342" t="s">
        <v>738</v>
      </c>
      <c r="B342" t="s">
        <v>739</v>
      </c>
      <c r="C342" t="s">
        <v>98</v>
      </c>
      <c r="D342" s="12" t="s">
        <v>1823</v>
      </c>
      <c r="E342" s="18">
        <f>VLOOKUP(A342,'ADM Data'!$A$2:$J$357,10,FALSE)</f>
        <v>5322.8646350000008</v>
      </c>
      <c r="F342" s="12" t="s">
        <v>1124</v>
      </c>
      <c r="G342" s="1">
        <v>354.07068500000003</v>
      </c>
      <c r="H342" s="129">
        <v>1</v>
      </c>
      <c r="I342" s="5">
        <f t="shared" si="5"/>
        <v>0</v>
      </c>
    </row>
    <row r="343" spans="1:9">
      <c r="A343" t="s">
        <v>740</v>
      </c>
      <c r="B343" t="s">
        <v>2022</v>
      </c>
      <c r="C343" t="s">
        <v>80</v>
      </c>
      <c r="D343" s="12" t="s">
        <v>1070</v>
      </c>
      <c r="E343" s="18">
        <f>VLOOKUP(A343,'ADM Data'!$A$2:$J$357,10,FALSE)</f>
        <v>108.991029</v>
      </c>
      <c r="F343" s="12" t="s">
        <v>1124</v>
      </c>
      <c r="G343" s="1">
        <v>54.793975000000003</v>
      </c>
      <c r="H343" s="129">
        <v>1</v>
      </c>
      <c r="I343" s="5">
        <f t="shared" si="5"/>
        <v>0</v>
      </c>
    </row>
    <row r="344" spans="1:9">
      <c r="A344" t="s">
        <v>742</v>
      </c>
      <c r="B344" t="s">
        <v>2023</v>
      </c>
      <c r="C344" t="s">
        <v>80</v>
      </c>
      <c r="D344" s="12" t="s">
        <v>1070</v>
      </c>
      <c r="E344" s="18">
        <f>VLOOKUP(A344,'ADM Data'!$A$2:$J$357,10,FALSE)</f>
        <v>126.75004</v>
      </c>
      <c r="F344" s="12" t="s">
        <v>1124</v>
      </c>
      <c r="G344" s="1">
        <v>90.104361999999995</v>
      </c>
      <c r="H344" s="129">
        <v>1</v>
      </c>
      <c r="I344" s="5">
        <f t="shared" si="5"/>
        <v>0</v>
      </c>
    </row>
    <row r="345" spans="1:9">
      <c r="A345" t="s">
        <v>744</v>
      </c>
      <c r="B345" t="s">
        <v>2024</v>
      </c>
      <c r="C345" t="s">
        <v>72</v>
      </c>
      <c r="D345" s="12" t="s">
        <v>1070</v>
      </c>
      <c r="E345" s="18">
        <f>VLOOKUP(A345,'ADM Data'!$A$2:$J$357,10,FALSE)</f>
        <v>522.88474299999996</v>
      </c>
      <c r="F345" s="12" t="s">
        <v>1124</v>
      </c>
      <c r="G345" s="1">
        <v>56.057749000000001</v>
      </c>
      <c r="H345" s="129">
        <v>1</v>
      </c>
      <c r="I345" s="5">
        <f t="shared" si="5"/>
        <v>0</v>
      </c>
    </row>
    <row r="346" spans="1:9">
      <c r="A346" t="s">
        <v>746</v>
      </c>
      <c r="B346" t="s">
        <v>747</v>
      </c>
      <c r="C346" t="s">
        <v>75</v>
      </c>
      <c r="D346" s="12" t="s">
        <v>1070</v>
      </c>
      <c r="E346" s="18">
        <f>VLOOKUP(A346,'ADM Data'!$A$2:$J$357,10,FALSE)</f>
        <v>567.429573</v>
      </c>
      <c r="F346" s="12" t="s">
        <v>1124</v>
      </c>
      <c r="G346" s="1">
        <v>604.07494199999996</v>
      </c>
      <c r="H346" s="129">
        <v>1</v>
      </c>
      <c r="I346" s="5">
        <f t="shared" si="5"/>
        <v>0</v>
      </c>
    </row>
    <row r="347" spans="1:9">
      <c r="A347" t="s">
        <v>748</v>
      </c>
      <c r="B347" t="s">
        <v>2025</v>
      </c>
      <c r="C347" t="s">
        <v>93</v>
      </c>
      <c r="D347" s="12" t="s">
        <v>1070</v>
      </c>
      <c r="E347" s="18">
        <f>VLOOKUP(A347,'ADM Data'!$A$2:$J$357,10,FALSE)</f>
        <v>467.40813700000001</v>
      </c>
      <c r="F347" s="12" t="s">
        <v>1124</v>
      </c>
      <c r="G347" s="1">
        <v>141.897764</v>
      </c>
      <c r="H347" s="129">
        <v>1</v>
      </c>
      <c r="I347" s="5">
        <f t="shared" si="5"/>
        <v>0</v>
      </c>
    </row>
    <row r="348" spans="1:9">
      <c r="A348" t="s">
        <v>750</v>
      </c>
      <c r="B348" t="s">
        <v>2026</v>
      </c>
      <c r="C348" t="s">
        <v>752</v>
      </c>
      <c r="D348" s="12" t="s">
        <v>1070</v>
      </c>
      <c r="E348" s="18">
        <f>VLOOKUP(A348,'ADM Data'!$A$2:$J$357,10,FALSE)</f>
        <v>359.66145500000005</v>
      </c>
      <c r="F348" s="12" t="s">
        <v>1124</v>
      </c>
      <c r="G348" s="1">
        <v>388.90638899999999</v>
      </c>
      <c r="H348" s="129">
        <v>1</v>
      </c>
      <c r="I348" s="5">
        <f t="shared" si="5"/>
        <v>0</v>
      </c>
    </row>
    <row r="349" spans="1:9">
      <c r="A349" t="s">
        <v>753</v>
      </c>
      <c r="B349" t="s">
        <v>2027</v>
      </c>
      <c r="C349" t="s">
        <v>98</v>
      </c>
      <c r="D349" s="12" t="s">
        <v>1070</v>
      </c>
      <c r="E349" s="18">
        <f>VLOOKUP(A349,'ADM Data'!$A$2:$J$357,10,FALSE)</f>
        <v>62.435774000000002</v>
      </c>
      <c r="F349" s="12" t="s">
        <v>1124</v>
      </c>
      <c r="G349" s="1">
        <v>248.15625</v>
      </c>
      <c r="H349" s="129">
        <v>1</v>
      </c>
      <c r="I349" s="5">
        <f t="shared" si="5"/>
        <v>0</v>
      </c>
    </row>
    <row r="350" spans="1:9">
      <c r="A350" t="s">
        <v>755</v>
      </c>
      <c r="B350" t="s">
        <v>756</v>
      </c>
      <c r="C350" t="s">
        <v>757</v>
      </c>
      <c r="D350" s="12" t="s">
        <v>1070</v>
      </c>
      <c r="E350" s="18">
        <f>VLOOKUP(A350,'ADM Data'!$A$2:$J$357,10,FALSE)</f>
        <v>86.502633000000003</v>
      </c>
      <c r="F350" s="12" t="s">
        <v>1124</v>
      </c>
      <c r="G350" s="1">
        <v>40.508218999999997</v>
      </c>
      <c r="H350" s="129">
        <v>1</v>
      </c>
      <c r="I350" s="5">
        <f t="shared" si="5"/>
        <v>0</v>
      </c>
    </row>
    <row r="351" spans="1:9">
      <c r="A351" t="s">
        <v>758</v>
      </c>
      <c r="B351" t="s">
        <v>2028</v>
      </c>
      <c r="C351" t="s">
        <v>108</v>
      </c>
      <c r="D351" s="12" t="s">
        <v>1823</v>
      </c>
      <c r="E351" s="18">
        <f>VLOOKUP(A351,'ADM Data'!$A$2:$J$357,10,FALSE)</f>
        <v>90.027287000000001</v>
      </c>
      <c r="F351" s="12" t="s">
        <v>1124</v>
      </c>
      <c r="G351" s="1">
        <v>122.55846099999999</v>
      </c>
      <c r="H351" s="129">
        <v>1</v>
      </c>
      <c r="I351" s="5">
        <f t="shared" si="5"/>
        <v>0</v>
      </c>
    </row>
    <row r="352" spans="1:9">
      <c r="A352" t="s">
        <v>760</v>
      </c>
      <c r="B352" t="s">
        <v>761</v>
      </c>
      <c r="C352" t="s">
        <v>230</v>
      </c>
      <c r="D352" s="12" t="s">
        <v>1823</v>
      </c>
      <c r="E352" s="18">
        <f>VLOOKUP(A352,'ADM Data'!$A$2:$J$357,10,FALSE)</f>
        <v>818.90031500000009</v>
      </c>
      <c r="F352" s="12" t="s">
        <v>1124</v>
      </c>
      <c r="G352" s="1">
        <v>199.600482</v>
      </c>
      <c r="H352" s="129">
        <v>1</v>
      </c>
      <c r="I352" s="5">
        <f t="shared" si="5"/>
        <v>0</v>
      </c>
    </row>
    <row r="353" spans="1:9">
      <c r="A353" t="s">
        <v>762</v>
      </c>
      <c r="B353" t="s">
        <v>763</v>
      </c>
      <c r="C353" t="s">
        <v>324</v>
      </c>
      <c r="D353" s="12" t="s">
        <v>1823</v>
      </c>
      <c r="E353" s="18">
        <f>VLOOKUP(A353,'ADM Data'!$A$2:$J$357,10,FALSE)</f>
        <v>201.984882</v>
      </c>
      <c r="F353" s="12" t="s">
        <v>1124</v>
      </c>
      <c r="G353" s="1">
        <v>0</v>
      </c>
      <c r="H353" s="129">
        <v>1</v>
      </c>
      <c r="I353" s="5">
        <f t="shared" si="5"/>
        <v>0</v>
      </c>
    </row>
    <row r="354" spans="1:9">
      <c r="A354" t="s">
        <v>764</v>
      </c>
      <c r="B354" t="s">
        <v>2029</v>
      </c>
      <c r="C354" t="s">
        <v>68</v>
      </c>
      <c r="D354" s="12" t="s">
        <v>1070</v>
      </c>
      <c r="E354" s="18">
        <f>VLOOKUP(A354,'ADM Data'!$A$2:$J$357,10,FALSE)</f>
        <v>275.88408099999998</v>
      </c>
      <c r="F354" s="12" t="s">
        <v>1124</v>
      </c>
      <c r="G354" s="1">
        <v>0</v>
      </c>
      <c r="H354" s="129">
        <v>1</v>
      </c>
      <c r="I354" s="5">
        <f t="shared" si="5"/>
        <v>0</v>
      </c>
    </row>
    <row r="355" spans="1:9">
      <c r="A355" t="s">
        <v>766</v>
      </c>
      <c r="B355" t="s">
        <v>767</v>
      </c>
      <c r="C355" t="s">
        <v>278</v>
      </c>
      <c r="D355" s="12" t="s">
        <v>1070</v>
      </c>
      <c r="E355" s="18">
        <f>VLOOKUP(A355,'ADM Data'!$A$2:$J$357,10,FALSE)</f>
        <v>236.96766099999999</v>
      </c>
      <c r="F355" s="12" t="s">
        <v>1124</v>
      </c>
      <c r="G355" s="1">
        <v>0</v>
      </c>
      <c r="H355" s="129">
        <v>1</v>
      </c>
      <c r="I355" s="5">
        <f t="shared" si="5"/>
        <v>0</v>
      </c>
    </row>
    <row r="356" spans="1:9">
      <c r="A356" t="s">
        <v>768</v>
      </c>
      <c r="B356" t="s">
        <v>2030</v>
      </c>
      <c r="C356" t="s">
        <v>90</v>
      </c>
      <c r="D356" s="12" t="s">
        <v>1070</v>
      </c>
      <c r="E356" s="18">
        <f>VLOOKUP(A356,'ADM Data'!$A$2:$J$357,10,FALSE)</f>
        <v>54.718663999999997</v>
      </c>
      <c r="F356" s="12" t="s">
        <v>1124</v>
      </c>
      <c r="G356" s="1">
        <v>0</v>
      </c>
      <c r="H356" s="129">
        <v>1</v>
      </c>
      <c r="I356" s="5">
        <f t="shared" si="5"/>
        <v>0</v>
      </c>
    </row>
    <row r="357" spans="1:9">
      <c r="A357" t="s">
        <v>770</v>
      </c>
      <c r="B357" t="s">
        <v>2031</v>
      </c>
      <c r="C357" t="s">
        <v>80</v>
      </c>
      <c r="D357" s="12" t="s">
        <v>1070</v>
      </c>
      <c r="E357" s="18">
        <f>VLOOKUP(A357,'ADM Data'!$A$2:$J$357,10,FALSE)</f>
        <v>90.823273</v>
      </c>
      <c r="F357" s="12" t="s">
        <v>1124</v>
      </c>
      <c r="G357" s="1">
        <v>0</v>
      </c>
      <c r="H357" s="129">
        <v>1</v>
      </c>
      <c r="I357" s="5">
        <f t="shared" si="5"/>
        <v>0</v>
      </c>
    </row>
    <row r="358" spans="1:9">
      <c r="A358" t="s">
        <v>772</v>
      </c>
      <c r="B358" t="s">
        <v>773</v>
      </c>
      <c r="C358" t="s">
        <v>80</v>
      </c>
      <c r="D358" s="12" t="s">
        <v>1070</v>
      </c>
      <c r="E358" s="18">
        <f>VLOOKUP(A358,'ADM Data'!$A$2:$J$357,10,FALSE)</f>
        <v>122.71218500000001</v>
      </c>
      <c r="F358" s="12" t="s">
        <v>1124</v>
      </c>
      <c r="G358" s="1">
        <v>0</v>
      </c>
      <c r="H358" s="129">
        <v>1</v>
      </c>
      <c r="I358" s="5">
        <f t="shared" si="5"/>
        <v>0</v>
      </c>
    </row>
    <row r="359" spans="1:9">
      <c r="A359" t="s">
        <v>2810</v>
      </c>
      <c r="B359" t="s">
        <v>2811</v>
      </c>
      <c r="D359" s="12" t="s">
        <v>1070</v>
      </c>
      <c r="E359" s="18">
        <f>VLOOKUP(A359,'ADM Data'!$A$2:$J$357,10,FALSE)</f>
        <v>45.788463999999998</v>
      </c>
      <c r="F359" s="12" t="s">
        <v>1124</v>
      </c>
      <c r="G359" s="1">
        <v>0</v>
      </c>
      <c r="H359" s="129">
        <v>1</v>
      </c>
      <c r="I359" s="5">
        <f t="shared" si="5"/>
        <v>0</v>
      </c>
    </row>
    <row r="360" spans="1:9">
      <c r="A360" t="s">
        <v>1821</v>
      </c>
      <c r="B360" t="s">
        <v>811</v>
      </c>
      <c r="C360" t="s">
        <v>2041</v>
      </c>
      <c r="E360" s="18">
        <f>SUM(E5:E359)</f>
        <v>126714.25514200007</v>
      </c>
      <c r="F360" s="12" t="s">
        <v>812</v>
      </c>
      <c r="G360" s="1">
        <f>SUM(G5:G359)</f>
        <v>99843.848559999926</v>
      </c>
      <c r="H360" s="129"/>
      <c r="I360" s="5">
        <f>SUM(I5:I359)</f>
        <v>1419199.1032500002</v>
      </c>
    </row>
  </sheetData>
  <autoFilter ref="A4:C360" xr:uid="{E8F39C57-7A77-4378-BA70-48C7113BE82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442D-D337-4556-8798-24DF9FE5AD87}">
  <dimension ref="A1:T360"/>
  <sheetViews>
    <sheetView workbookViewId="0">
      <pane xSplit="3" ySplit="4" topLeftCell="D344" activePane="bottomRight" state="frozen"/>
      <selection pane="topRight" activeCell="D1" sqref="D1"/>
      <selection pane="bottomLeft" activeCell="A3" sqref="A3"/>
      <selection pane="bottomRight" activeCell="B367" sqref="B367"/>
    </sheetView>
  </sheetViews>
  <sheetFormatPr defaultRowHeight="14.4"/>
  <cols>
    <col min="1" max="1" width="7.5546875" bestFit="1" customWidth="1"/>
    <col min="2" max="2" width="46" bestFit="1" customWidth="1"/>
    <col min="3" max="3" width="13.109375" bestFit="1" customWidth="1"/>
    <col min="4" max="4" width="13.109375" style="12" customWidth="1"/>
    <col min="5" max="8" width="13.109375" customWidth="1"/>
    <col min="9" max="9" width="13.6640625" customWidth="1"/>
    <col min="10" max="10" width="14.33203125" bestFit="1" customWidth="1"/>
    <col min="11" max="11" width="15" customWidth="1"/>
    <col min="12" max="12" width="14.88671875" bestFit="1" customWidth="1"/>
    <col min="13" max="13" width="15.5546875" bestFit="1" customWidth="1"/>
  </cols>
  <sheetData>
    <row r="1" spans="1:13">
      <c r="B1" s="10"/>
      <c r="C1" s="5"/>
      <c r="D1" s="116"/>
      <c r="E1" s="5"/>
      <c r="F1" s="5"/>
      <c r="G1" s="5"/>
      <c r="H1" s="5"/>
      <c r="I1" t="s">
        <v>873</v>
      </c>
      <c r="J1" s="5"/>
      <c r="L1" s="91">
        <v>0.53291628043548811</v>
      </c>
    </row>
    <row r="2" spans="1:13">
      <c r="B2" s="10"/>
      <c r="C2" s="5"/>
      <c r="D2" s="116"/>
      <c r="E2" s="5"/>
      <c r="F2" s="5"/>
      <c r="G2" s="5"/>
      <c r="H2" s="5"/>
      <c r="J2" s="5" t="s">
        <v>874</v>
      </c>
      <c r="L2" s="15">
        <v>422</v>
      </c>
    </row>
    <row r="4" spans="1:13" s="4" customFormat="1" ht="57.6">
      <c r="A4" s="4" t="s">
        <v>55</v>
      </c>
      <c r="B4" s="4" t="s">
        <v>56</v>
      </c>
      <c r="C4" s="4" t="s">
        <v>57</v>
      </c>
      <c r="D4" s="3" t="s">
        <v>58</v>
      </c>
      <c r="E4" s="3" t="s">
        <v>59</v>
      </c>
      <c r="F4" s="3" t="s">
        <v>2911</v>
      </c>
      <c r="G4" s="3" t="s">
        <v>2844</v>
      </c>
      <c r="H4" s="3" t="s">
        <v>2913</v>
      </c>
      <c r="I4" s="3" t="s">
        <v>875</v>
      </c>
      <c r="J4" s="13" t="s">
        <v>876</v>
      </c>
      <c r="K4" s="19" t="s">
        <v>877</v>
      </c>
      <c r="L4" s="16" t="s">
        <v>878</v>
      </c>
      <c r="M4" s="16" t="s">
        <v>879</v>
      </c>
    </row>
    <row r="5" spans="1:13">
      <c r="A5" t="s">
        <v>66</v>
      </c>
      <c r="B5" t="s">
        <v>67</v>
      </c>
      <c r="C5" t="s">
        <v>68</v>
      </c>
      <c r="D5" s="12" t="s">
        <v>1070</v>
      </c>
      <c r="E5" s="18">
        <f>VLOOKUP(A5,'ADM Data'!$A$2:$J$357,10,FALSE)</f>
        <v>384.43756500000001</v>
      </c>
      <c r="F5" s="18">
        <v>343.04341199999999</v>
      </c>
      <c r="G5" s="18">
        <f>VLOOKUP(A5,'ADM Data'!$A$2:$Q$357,17,FALSE)</f>
        <v>262.54713600000002</v>
      </c>
      <c r="H5" s="18" t="s">
        <v>808</v>
      </c>
      <c r="I5" s="1">
        <f>IF(H5="No",G5,MIN(((F5*0.65)+(G5*0.35)),E5))</f>
        <v>314.86971540000002</v>
      </c>
      <c r="J5" s="265">
        <f>IF(AND(I5&gt;0,E5&gt;0),(I5/E5),0)</f>
        <v>0.8190399275887621</v>
      </c>
      <c r="K5" s="61">
        <f>ROUND(((J5/$L$1)^2),7)</f>
        <v>2.3620668</v>
      </c>
      <c r="L5" s="5">
        <f t="shared" ref="L5:L68" si="0">I5*$L$2*K5</f>
        <v>313859.67305229488</v>
      </c>
      <c r="M5" s="5">
        <f t="shared" ref="M5:M68" si="1">IF(D5="Y",0,L5)</f>
        <v>313859.67305229488</v>
      </c>
    </row>
    <row r="6" spans="1:13">
      <c r="A6" t="s">
        <v>70</v>
      </c>
      <c r="B6" t="s">
        <v>71</v>
      </c>
      <c r="C6" t="s">
        <v>72</v>
      </c>
      <c r="D6" s="12" t="s">
        <v>1070</v>
      </c>
      <c r="E6" s="18">
        <f>VLOOKUP(A6,'ADM Data'!$A$2:$J$357,10,FALSE)</f>
        <v>794.20071800000005</v>
      </c>
      <c r="F6" s="18">
        <v>729.75723300000004</v>
      </c>
      <c r="G6" s="18">
        <f>VLOOKUP(A6,'ADM Data'!$A$2:$Q$357,17,FALSE)</f>
        <v>532.73747200000003</v>
      </c>
      <c r="H6" s="18" t="s">
        <v>808</v>
      </c>
      <c r="I6" s="1">
        <f t="shared" ref="I6:I69" si="2">IF(H6="No",G6,MIN(((F6*0.65)+(G6*0.35)),E6))</f>
        <v>660.80031665000001</v>
      </c>
      <c r="J6" s="265">
        <f t="shared" ref="J6:J69" si="3">IF(AND(I6&gt;0,E6&gt;0),(I6/E6),0)</f>
        <v>0.83203188019530339</v>
      </c>
      <c r="K6" s="61">
        <f t="shared" ref="K6:K69" si="4">ROUND(((J6/$L$1)^2),7)</f>
        <v>2.4375973000000002</v>
      </c>
      <c r="L6" s="5">
        <f t="shared" si="0"/>
        <v>679742.85857158818</v>
      </c>
      <c r="M6" s="5">
        <f t="shared" si="1"/>
        <v>679742.85857158818</v>
      </c>
    </row>
    <row r="7" spans="1:13">
      <c r="A7" t="s">
        <v>73</v>
      </c>
      <c r="B7" t="s">
        <v>74</v>
      </c>
      <c r="C7" t="s">
        <v>75</v>
      </c>
      <c r="D7" s="12" t="s">
        <v>1070</v>
      </c>
      <c r="E7" s="18">
        <f>VLOOKUP(A7,'ADM Data'!$A$2:$J$357,10,FALSE)</f>
        <v>311.71748300000002</v>
      </c>
      <c r="F7" s="18">
        <v>350.87423799999999</v>
      </c>
      <c r="G7" s="18">
        <f>VLOOKUP(A7,'ADM Data'!$A$2:$Q$357,17,FALSE)</f>
        <v>243.80223899999999</v>
      </c>
      <c r="H7" s="18" t="s">
        <v>808</v>
      </c>
      <c r="I7" s="1">
        <f t="shared" si="2"/>
        <v>311.71748300000002</v>
      </c>
      <c r="J7" s="265">
        <f t="shared" si="3"/>
        <v>1</v>
      </c>
      <c r="K7" s="61">
        <f t="shared" si="4"/>
        <v>3.5211296999999999</v>
      </c>
      <c r="L7" s="5">
        <f t="shared" si="0"/>
        <v>463186.22408303001</v>
      </c>
      <c r="M7" s="5">
        <f t="shared" si="1"/>
        <v>463186.22408303001</v>
      </c>
    </row>
    <row r="8" spans="1:13">
      <c r="A8" t="s">
        <v>76</v>
      </c>
      <c r="B8" t="s">
        <v>77</v>
      </c>
      <c r="C8" t="s">
        <v>68</v>
      </c>
      <c r="D8" s="12" t="s">
        <v>1070</v>
      </c>
      <c r="E8" s="18">
        <f>VLOOKUP(A8,'ADM Data'!$A$2:$J$357,10,FALSE)</f>
        <v>357.69883399999998</v>
      </c>
      <c r="F8" s="18">
        <v>341.41195099999999</v>
      </c>
      <c r="G8" s="18">
        <f>VLOOKUP(A8,'ADM Data'!$A$2:$Q$357,17,FALSE)</f>
        <v>210.25156999999999</v>
      </c>
      <c r="H8" s="18" t="s">
        <v>808</v>
      </c>
      <c r="I8" s="1">
        <f t="shared" si="2"/>
        <v>295.50581764999998</v>
      </c>
      <c r="J8" s="265">
        <f t="shared" si="3"/>
        <v>0.82613022342141607</v>
      </c>
      <c r="K8" s="61">
        <f t="shared" si="4"/>
        <v>2.4031399000000002</v>
      </c>
      <c r="L8" s="5">
        <f t="shared" si="0"/>
        <v>299679.84849442617</v>
      </c>
      <c r="M8" s="5">
        <f t="shared" si="1"/>
        <v>299679.84849442617</v>
      </c>
    </row>
    <row r="9" spans="1:13">
      <c r="A9" t="s">
        <v>78</v>
      </c>
      <c r="B9" t="s">
        <v>1822</v>
      </c>
      <c r="C9" t="s">
        <v>93</v>
      </c>
      <c r="D9" s="12" t="s">
        <v>1823</v>
      </c>
      <c r="E9" s="18">
        <f>VLOOKUP(A9,'ADM Data'!$A$2:$J$357,10,FALSE)</f>
        <v>4666.0637809999998</v>
      </c>
      <c r="F9" s="18">
        <v>1982.9208759999999</v>
      </c>
      <c r="G9" s="18">
        <f>VLOOKUP(A9,'ADM Data'!$A$2:$Q$357,17,FALSE)</f>
        <v>1973.5286120000001</v>
      </c>
      <c r="H9" s="18" t="s">
        <v>808</v>
      </c>
      <c r="I9" s="1">
        <f t="shared" si="2"/>
        <v>1979.6335836000001</v>
      </c>
      <c r="J9" s="265">
        <f t="shared" si="3"/>
        <v>0.42426200680345999</v>
      </c>
      <c r="K9" s="61">
        <f t="shared" si="4"/>
        <v>0.63379719999999995</v>
      </c>
      <c r="L9" s="5">
        <f t="shared" si="0"/>
        <v>529477.58581551455</v>
      </c>
      <c r="M9" s="5">
        <f t="shared" si="1"/>
        <v>0</v>
      </c>
    </row>
    <row r="10" spans="1:13">
      <c r="A10" t="s">
        <v>82</v>
      </c>
      <c r="B10" t="s">
        <v>1824</v>
      </c>
      <c r="C10" t="s">
        <v>84</v>
      </c>
      <c r="D10" s="12" t="s">
        <v>1823</v>
      </c>
      <c r="E10" s="18">
        <f>VLOOKUP(A10,'ADM Data'!$A$2:$J$357,10,FALSE)</f>
        <v>819.48794899999996</v>
      </c>
      <c r="F10" s="18">
        <v>406.62970799999999</v>
      </c>
      <c r="G10" s="18">
        <f>VLOOKUP(A10,'ADM Data'!$A$2:$Q$357,17,FALSE)</f>
        <v>421.20837799999998</v>
      </c>
      <c r="H10" s="18" t="s">
        <v>808</v>
      </c>
      <c r="I10" s="1">
        <f t="shared" si="2"/>
        <v>411.73224249999998</v>
      </c>
      <c r="J10" s="265">
        <f t="shared" si="3"/>
        <v>0.50242623213974802</v>
      </c>
      <c r="K10" s="61">
        <f t="shared" si="4"/>
        <v>0.88884620000000003</v>
      </c>
      <c r="L10" s="5">
        <f t="shared" si="0"/>
        <v>154437.92172704067</v>
      </c>
      <c r="M10" s="5">
        <f t="shared" si="1"/>
        <v>0</v>
      </c>
    </row>
    <row r="11" spans="1:13">
      <c r="A11" t="s">
        <v>85</v>
      </c>
      <c r="B11" t="s">
        <v>86</v>
      </c>
      <c r="C11" t="s">
        <v>87</v>
      </c>
      <c r="D11" s="12" t="s">
        <v>1823</v>
      </c>
      <c r="E11" s="18">
        <f>VLOOKUP(A11,'ADM Data'!$A$2:$J$357,10,FALSE)</f>
        <v>364.24098999999995</v>
      </c>
      <c r="F11" s="18">
        <v>121.75013300000001</v>
      </c>
      <c r="G11" s="18">
        <f>VLOOKUP(A11,'ADM Data'!$A$2:$Q$357,17,FALSE)</f>
        <v>146.881845</v>
      </c>
      <c r="H11" s="18" t="s">
        <v>808</v>
      </c>
      <c r="I11" s="1">
        <f t="shared" si="2"/>
        <v>130.54623219999999</v>
      </c>
      <c r="J11" s="265">
        <f t="shared" si="3"/>
        <v>0.35840620848301563</v>
      </c>
      <c r="K11" s="61">
        <f t="shared" si="4"/>
        <v>0.45230680000000001</v>
      </c>
      <c r="L11" s="5">
        <f t="shared" si="0"/>
        <v>24917.812283221239</v>
      </c>
      <c r="M11" s="5">
        <f t="shared" si="1"/>
        <v>0</v>
      </c>
    </row>
    <row r="12" spans="1:13">
      <c r="A12" t="s">
        <v>88</v>
      </c>
      <c r="B12" t="s">
        <v>1825</v>
      </c>
      <c r="C12" t="s">
        <v>1512</v>
      </c>
      <c r="D12" s="12" t="s">
        <v>1823</v>
      </c>
      <c r="E12" s="18">
        <f>VLOOKUP(A12,'ADM Data'!$A$2:$J$357,10,FALSE)</f>
        <v>87.240167999999997</v>
      </c>
      <c r="F12" s="18">
        <v>58.085917000000002</v>
      </c>
      <c r="G12" s="18">
        <f>VLOOKUP(A12,'ADM Data'!$A$2:$Q$357,17,FALSE)</f>
        <v>37.555436999999998</v>
      </c>
      <c r="H12" s="18" t="s">
        <v>808</v>
      </c>
      <c r="I12" s="1">
        <f t="shared" si="2"/>
        <v>50.900249000000002</v>
      </c>
      <c r="J12" s="265">
        <f t="shared" si="3"/>
        <v>0.5834496902848697</v>
      </c>
      <c r="K12" s="61">
        <f t="shared" si="4"/>
        <v>1.1986402</v>
      </c>
      <c r="L12" s="5">
        <f t="shared" si="0"/>
        <v>25746.677718674935</v>
      </c>
      <c r="M12" s="5">
        <f t="shared" si="1"/>
        <v>0</v>
      </c>
    </row>
    <row r="13" spans="1:13">
      <c r="A13" t="s">
        <v>96</v>
      </c>
      <c r="B13" t="s">
        <v>1828</v>
      </c>
      <c r="C13" t="s">
        <v>98</v>
      </c>
      <c r="D13" s="12" t="s">
        <v>1070</v>
      </c>
      <c r="E13" s="18">
        <f>VLOOKUP(A13,'ADM Data'!$A$2:$J$357,10,FALSE)</f>
        <v>68.301370000000006</v>
      </c>
      <c r="F13" s="18">
        <v>58.339270999999997</v>
      </c>
      <c r="G13" s="18">
        <f>VLOOKUP(A13,'ADM Data'!$A$2:$Q$357,17,FALSE)</f>
        <v>37.917805000000001</v>
      </c>
      <c r="H13" s="18" t="s">
        <v>808</v>
      </c>
      <c r="I13" s="1">
        <f t="shared" si="2"/>
        <v>51.191757899999999</v>
      </c>
      <c r="J13" s="265">
        <f t="shared" si="3"/>
        <v>0.74949825896610855</v>
      </c>
      <c r="K13" s="61">
        <f t="shared" si="4"/>
        <v>1.9779863</v>
      </c>
      <c r="L13" s="5">
        <f t="shared" si="0"/>
        <v>42730.283427227274</v>
      </c>
      <c r="M13" s="5">
        <f t="shared" si="1"/>
        <v>42730.283427227274</v>
      </c>
    </row>
    <row r="14" spans="1:13">
      <c r="A14" t="s">
        <v>99</v>
      </c>
      <c r="B14" t="s">
        <v>1829</v>
      </c>
      <c r="C14" t="s">
        <v>101</v>
      </c>
      <c r="D14" s="12" t="s">
        <v>1070</v>
      </c>
      <c r="E14" s="18">
        <f>VLOOKUP(A14,'ADM Data'!$A$2:$J$357,10,FALSE)</f>
        <v>78.822811000000002</v>
      </c>
      <c r="F14" s="18">
        <v>81.046401000000003</v>
      </c>
      <c r="G14" s="18">
        <f>VLOOKUP(A14,'ADM Data'!$A$2:$Q$357,17,FALSE)</f>
        <v>47.898152000000003</v>
      </c>
      <c r="H14" s="18" t="s">
        <v>808</v>
      </c>
      <c r="I14" s="1">
        <f t="shared" si="2"/>
        <v>69.444513850000007</v>
      </c>
      <c r="J14" s="265">
        <f t="shared" si="3"/>
        <v>0.8810205189205953</v>
      </c>
      <c r="K14" s="61">
        <f t="shared" si="4"/>
        <v>2.7330909000000001</v>
      </c>
      <c r="L14" s="5">
        <f t="shared" si="0"/>
        <v>80094.827258227495</v>
      </c>
      <c r="M14" s="5">
        <f t="shared" si="1"/>
        <v>80094.827258227495</v>
      </c>
    </row>
    <row r="15" spans="1:13">
      <c r="A15" t="s">
        <v>102</v>
      </c>
      <c r="B15" t="s">
        <v>103</v>
      </c>
      <c r="C15" t="s">
        <v>68</v>
      </c>
      <c r="D15" s="12" t="s">
        <v>1070</v>
      </c>
      <c r="E15" s="18">
        <f>VLOOKUP(A15,'ADM Data'!$A$2:$J$357,10,FALSE)</f>
        <v>135.83687900000001</v>
      </c>
      <c r="F15" s="18">
        <v>124.183685</v>
      </c>
      <c r="G15" s="18">
        <f>VLOOKUP(A15,'ADM Data'!$A$2:$Q$357,17,FALSE)</f>
        <v>95.836875000000006</v>
      </c>
      <c r="H15" s="18" t="s">
        <v>808</v>
      </c>
      <c r="I15" s="1">
        <f t="shared" si="2"/>
        <v>114.26230150000001</v>
      </c>
      <c r="J15" s="265">
        <f t="shared" si="3"/>
        <v>0.84117290047572424</v>
      </c>
      <c r="K15" s="61">
        <f t="shared" si="4"/>
        <v>2.4914523000000002</v>
      </c>
      <c r="L15" s="5">
        <f t="shared" si="0"/>
        <v>120134.5691754477</v>
      </c>
      <c r="M15" s="5">
        <f t="shared" si="1"/>
        <v>120134.5691754477</v>
      </c>
    </row>
    <row r="16" spans="1:13">
      <c r="A16" t="s">
        <v>104</v>
      </c>
      <c r="B16" t="s">
        <v>2758</v>
      </c>
      <c r="C16" t="s">
        <v>80</v>
      </c>
      <c r="D16" s="12" t="s">
        <v>1070</v>
      </c>
      <c r="E16" s="18">
        <f>VLOOKUP(A16,'ADM Data'!$A$2:$J$357,10,FALSE)</f>
        <v>116.99766199999999</v>
      </c>
      <c r="F16" s="18">
        <v>91.871847000000002</v>
      </c>
      <c r="G16" s="18">
        <f>VLOOKUP(A16,'ADM Data'!$A$2:$Q$357,17,FALSE)</f>
        <v>66.032308999999998</v>
      </c>
      <c r="H16" s="18" t="s">
        <v>808</v>
      </c>
      <c r="I16" s="1">
        <f t="shared" si="2"/>
        <v>82.828008699999998</v>
      </c>
      <c r="J16" s="265">
        <f t="shared" si="3"/>
        <v>0.70794584510586211</v>
      </c>
      <c r="K16" s="61">
        <f t="shared" si="4"/>
        <v>1.7647455999999999</v>
      </c>
      <c r="L16" s="5">
        <f t="shared" si="0"/>
        <v>61683.893570056593</v>
      </c>
      <c r="M16" s="5">
        <f t="shared" si="1"/>
        <v>61683.893570056593</v>
      </c>
    </row>
    <row r="17" spans="1:20">
      <c r="A17" t="s">
        <v>106</v>
      </c>
      <c r="B17" t="s">
        <v>1831</v>
      </c>
      <c r="C17" t="s">
        <v>108</v>
      </c>
      <c r="D17" s="12" t="s">
        <v>1070</v>
      </c>
      <c r="E17" s="18">
        <f>VLOOKUP(A17,'ADM Data'!$A$2:$J$357,10,FALSE)</f>
        <v>74.181699999999992</v>
      </c>
      <c r="F17" s="18">
        <v>82.438254000000001</v>
      </c>
      <c r="G17" s="18">
        <f>VLOOKUP(A17,'ADM Data'!$A$2:$Q$357,17,FALSE)</f>
        <v>45.431547000000002</v>
      </c>
      <c r="H17" s="18" t="s">
        <v>808</v>
      </c>
      <c r="I17" s="1">
        <f t="shared" si="2"/>
        <v>69.485906549999996</v>
      </c>
      <c r="J17" s="265">
        <f t="shared" si="3"/>
        <v>0.93669876195881197</v>
      </c>
      <c r="K17" s="61">
        <f t="shared" si="4"/>
        <v>3.0894553</v>
      </c>
      <c r="L17" s="5">
        <f t="shared" si="0"/>
        <v>90592.260156337332</v>
      </c>
      <c r="M17" s="5">
        <f t="shared" si="1"/>
        <v>90592.260156337332</v>
      </c>
    </row>
    <row r="18" spans="1:20">
      <c r="A18" t="s">
        <v>109</v>
      </c>
      <c r="B18" t="s">
        <v>1832</v>
      </c>
      <c r="C18" t="s">
        <v>111</v>
      </c>
      <c r="D18" s="12" t="s">
        <v>1070</v>
      </c>
      <c r="E18" s="18">
        <f>VLOOKUP(A18,'ADM Data'!$A$2:$J$357,10,FALSE)</f>
        <v>91.479287999999997</v>
      </c>
      <c r="F18" s="18">
        <v>113.881941</v>
      </c>
      <c r="G18" s="18">
        <f>VLOOKUP(A18,'ADM Data'!$A$2:$Q$357,17,FALSE)</f>
        <v>56.612155999999999</v>
      </c>
      <c r="H18" s="18" t="s">
        <v>808</v>
      </c>
      <c r="I18" s="1">
        <f t="shared" si="2"/>
        <v>91.479287999999997</v>
      </c>
      <c r="J18" s="265">
        <f t="shared" si="3"/>
        <v>1</v>
      </c>
      <c r="K18" s="61">
        <f t="shared" si="4"/>
        <v>3.5211296999999999</v>
      </c>
      <c r="L18" s="5">
        <f t="shared" si="0"/>
        <v>135930.6047987178</v>
      </c>
      <c r="M18" s="5">
        <f t="shared" si="1"/>
        <v>135930.6047987178</v>
      </c>
    </row>
    <row r="19" spans="1:20">
      <c r="A19" t="s">
        <v>114</v>
      </c>
      <c r="B19" t="s">
        <v>1834</v>
      </c>
      <c r="C19" t="s">
        <v>116</v>
      </c>
      <c r="D19" s="12" t="s">
        <v>1070</v>
      </c>
      <c r="E19" s="18">
        <f>VLOOKUP(A19,'ADM Data'!$A$2:$J$357,10,FALSE)</f>
        <v>115.04220599999999</v>
      </c>
      <c r="F19" s="18">
        <v>108.083607</v>
      </c>
      <c r="G19" s="18">
        <f>VLOOKUP(A19,'ADM Data'!$A$2:$Q$357,17,FALSE)</f>
        <v>79.600673999999998</v>
      </c>
      <c r="H19" s="18" t="s">
        <v>808</v>
      </c>
      <c r="I19" s="1">
        <f t="shared" si="2"/>
        <v>98.114580450000005</v>
      </c>
      <c r="J19" s="265">
        <f t="shared" si="3"/>
        <v>0.85285725875249652</v>
      </c>
      <c r="K19" s="61">
        <f t="shared" si="4"/>
        <v>2.5611483000000002</v>
      </c>
      <c r="L19" s="5">
        <f t="shared" si="0"/>
        <v>106042.68817023638</v>
      </c>
      <c r="M19" s="5">
        <f t="shared" si="1"/>
        <v>106042.68817023638</v>
      </c>
    </row>
    <row r="20" spans="1:20">
      <c r="A20" t="s">
        <v>117</v>
      </c>
      <c r="B20" t="s">
        <v>1835</v>
      </c>
      <c r="C20" t="s">
        <v>80</v>
      </c>
      <c r="D20" s="12" t="s">
        <v>1070</v>
      </c>
      <c r="E20" s="18">
        <f>VLOOKUP(A20,'ADM Data'!$A$2:$J$357,10,FALSE)</f>
        <v>147.987041</v>
      </c>
      <c r="F20" s="18">
        <v>167.23441399999999</v>
      </c>
      <c r="G20" s="18">
        <f>VLOOKUP(A20,'ADM Data'!$A$2:$Q$357,17,FALSE)</f>
        <v>76.784666000000001</v>
      </c>
      <c r="H20" s="18" t="s">
        <v>808</v>
      </c>
      <c r="I20" s="1">
        <f t="shared" si="2"/>
        <v>135.57700220000001</v>
      </c>
      <c r="J20" s="265">
        <f t="shared" si="3"/>
        <v>0.91614104372828165</v>
      </c>
      <c r="K20" s="61">
        <f t="shared" si="4"/>
        <v>2.9553349</v>
      </c>
      <c r="L20" s="5">
        <f t="shared" si="0"/>
        <v>169085.03831287354</v>
      </c>
      <c r="M20" s="5">
        <f t="shared" si="1"/>
        <v>169085.03831287354</v>
      </c>
    </row>
    <row r="21" spans="1:20">
      <c r="A21" t="s">
        <v>119</v>
      </c>
      <c r="B21" t="s">
        <v>120</v>
      </c>
      <c r="C21" t="s">
        <v>80</v>
      </c>
      <c r="D21" s="12" t="s">
        <v>1070</v>
      </c>
      <c r="E21" s="18">
        <f>VLOOKUP(A21,'ADM Data'!$A$2:$J$357,10,FALSE)</f>
        <v>350.46062599999999</v>
      </c>
      <c r="F21" s="18">
        <v>119.392639</v>
      </c>
      <c r="G21" s="18">
        <f>VLOOKUP(A21,'ADM Data'!$A$2:$Q$357,17,FALSE)</f>
        <v>76.320972999999995</v>
      </c>
      <c r="H21" s="18" t="s">
        <v>808</v>
      </c>
      <c r="I21" s="1">
        <f t="shared" si="2"/>
        <v>104.3175559</v>
      </c>
      <c r="J21" s="265">
        <f t="shared" si="3"/>
        <v>0.29765841912295166</v>
      </c>
      <c r="K21" s="61">
        <f t="shared" si="4"/>
        <v>0.31197399999999997</v>
      </c>
      <c r="L21" s="5">
        <f t="shared" si="0"/>
        <v>13733.722107794265</v>
      </c>
      <c r="M21" s="5">
        <f t="shared" si="1"/>
        <v>13733.722107794265</v>
      </c>
    </row>
    <row r="22" spans="1:20">
      <c r="A22" t="s">
        <v>121</v>
      </c>
      <c r="B22" t="s">
        <v>1836</v>
      </c>
      <c r="C22" t="s">
        <v>80</v>
      </c>
      <c r="D22" s="12" t="s">
        <v>1070</v>
      </c>
      <c r="E22" s="18">
        <f>VLOOKUP(A22,'ADM Data'!$A$2:$J$357,10,FALSE)</f>
        <v>219.13471799999999</v>
      </c>
      <c r="F22" s="18">
        <v>198.57783599999999</v>
      </c>
      <c r="G22" s="18">
        <f>VLOOKUP(A22,'ADM Data'!$A$2:$Q$357,17,FALSE)</f>
        <v>154.15744699999999</v>
      </c>
      <c r="H22" s="18" t="s">
        <v>808</v>
      </c>
      <c r="I22" s="1">
        <f t="shared" si="2"/>
        <v>183.03069984999999</v>
      </c>
      <c r="J22" s="265">
        <f t="shared" si="3"/>
        <v>0.83524282012674955</v>
      </c>
      <c r="K22" s="61">
        <f t="shared" si="4"/>
        <v>2.4564477</v>
      </c>
      <c r="L22" s="5">
        <f t="shared" si="0"/>
        <v>189733.4541872394</v>
      </c>
      <c r="M22" s="5">
        <f t="shared" si="1"/>
        <v>189733.4541872394</v>
      </c>
    </row>
    <row r="23" spans="1:20">
      <c r="A23" t="s">
        <v>123</v>
      </c>
      <c r="B23" t="s">
        <v>1837</v>
      </c>
      <c r="C23" t="s">
        <v>125</v>
      </c>
      <c r="D23" s="12" t="s">
        <v>1070</v>
      </c>
      <c r="E23" s="18">
        <f>VLOOKUP(A23,'ADM Data'!$A$2:$J$357,10,FALSE)</f>
        <v>88.058280999999994</v>
      </c>
      <c r="F23" s="18">
        <v>97.858975999999998</v>
      </c>
      <c r="G23" s="18">
        <f>VLOOKUP(A23,'ADM Data'!$A$2:$Q$357,17,FALSE)</f>
        <v>60.830736999999999</v>
      </c>
      <c r="H23" s="18" t="s">
        <v>808</v>
      </c>
      <c r="I23" s="1">
        <f t="shared" si="2"/>
        <v>84.899092350000004</v>
      </c>
      <c r="J23" s="265">
        <f t="shared" si="3"/>
        <v>0.96412388915472935</v>
      </c>
      <c r="K23" s="61">
        <f t="shared" si="4"/>
        <v>3.2730128999999999</v>
      </c>
      <c r="L23" s="5">
        <f t="shared" si="0"/>
        <v>117263.59792205304</v>
      </c>
      <c r="M23" s="5">
        <f t="shared" si="1"/>
        <v>117263.59792205304</v>
      </c>
    </row>
    <row r="24" spans="1:20">
      <c r="A24" t="s">
        <v>126</v>
      </c>
      <c r="B24" t="s">
        <v>1838</v>
      </c>
      <c r="C24" t="s">
        <v>80</v>
      </c>
      <c r="D24" s="12" t="s">
        <v>1070</v>
      </c>
      <c r="E24" s="18">
        <f>VLOOKUP(A24,'ADM Data'!$A$2:$J$357,10,FALSE)</f>
        <v>235.07869700000001</v>
      </c>
      <c r="F24" s="18">
        <v>268.73461900000001</v>
      </c>
      <c r="G24" s="18">
        <f>VLOOKUP(A24,'ADM Data'!$A$2:$Q$357,17,FALSE)</f>
        <v>146.974039</v>
      </c>
      <c r="H24" s="18" t="s">
        <v>808</v>
      </c>
      <c r="I24" s="1">
        <f t="shared" si="2"/>
        <v>226.11841600000002</v>
      </c>
      <c r="J24" s="265">
        <f t="shared" si="3"/>
        <v>0.96188390902983445</v>
      </c>
      <c r="K24" s="61">
        <f t="shared" si="4"/>
        <v>3.2578219000000002</v>
      </c>
      <c r="L24" s="5">
        <f t="shared" si="0"/>
        <v>310867.78866328264</v>
      </c>
      <c r="M24" s="5">
        <f t="shared" si="1"/>
        <v>310867.78866328264</v>
      </c>
    </row>
    <row r="25" spans="1:20">
      <c r="A25" t="s">
        <v>128</v>
      </c>
      <c r="B25" t="s">
        <v>129</v>
      </c>
      <c r="C25" t="s">
        <v>68</v>
      </c>
      <c r="D25" s="12" t="s">
        <v>1070</v>
      </c>
      <c r="E25" s="18">
        <f>VLOOKUP(A25,'ADM Data'!$A$2:$J$357,10,FALSE)</f>
        <v>533.56041199999993</v>
      </c>
      <c r="F25" s="18">
        <v>488.326235</v>
      </c>
      <c r="G25" s="18">
        <f>VLOOKUP(A25,'ADM Data'!$A$2:$Q$357,17,FALSE)</f>
        <v>313.54738500000002</v>
      </c>
      <c r="H25" s="18" t="s">
        <v>808</v>
      </c>
      <c r="I25" s="1">
        <f t="shared" si="2"/>
        <v>427.1536375</v>
      </c>
      <c r="J25" s="265">
        <f t="shared" si="3"/>
        <v>0.80057220868177914</v>
      </c>
      <c r="K25" s="61">
        <f t="shared" si="4"/>
        <v>2.2567479000000001</v>
      </c>
      <c r="L25" s="5">
        <f t="shared" si="0"/>
        <v>406798.74739911524</v>
      </c>
      <c r="M25" s="5">
        <f t="shared" si="1"/>
        <v>406798.74739911524</v>
      </c>
    </row>
    <row r="26" spans="1:20">
      <c r="A26" t="s">
        <v>130</v>
      </c>
      <c r="B26" t="s">
        <v>131</v>
      </c>
      <c r="C26" t="s">
        <v>132</v>
      </c>
      <c r="D26" s="12" t="s">
        <v>1823</v>
      </c>
      <c r="E26" s="18">
        <f>VLOOKUP(A26,'ADM Data'!$A$2:$J$357,10,FALSE)</f>
        <v>236.424992</v>
      </c>
      <c r="F26" s="18">
        <v>130.79961299999999</v>
      </c>
      <c r="G26" s="18">
        <f>VLOOKUP(A26,'ADM Data'!$A$2:$Q$357,17,FALSE)</f>
        <v>108.539554</v>
      </c>
      <c r="H26" s="18" t="s">
        <v>808</v>
      </c>
      <c r="I26" s="1">
        <f t="shared" si="2"/>
        <v>123.00859234999999</v>
      </c>
      <c r="J26" s="265">
        <f t="shared" si="3"/>
        <v>0.52028591101739352</v>
      </c>
      <c r="K26" s="61">
        <f t="shared" si="4"/>
        <v>0.95316080000000003</v>
      </c>
      <c r="L26" s="5">
        <f t="shared" si="0"/>
        <v>49478.220618886342</v>
      </c>
      <c r="M26" s="5">
        <f t="shared" si="1"/>
        <v>0</v>
      </c>
    </row>
    <row r="27" spans="1:20">
      <c r="A27" t="s">
        <v>133</v>
      </c>
      <c r="B27" t="s">
        <v>1839</v>
      </c>
      <c r="C27" t="s">
        <v>135</v>
      </c>
      <c r="D27" s="12" t="s">
        <v>1823</v>
      </c>
      <c r="E27" s="18">
        <f>VLOOKUP(A27,'ADM Data'!$A$2:$J$357,10,FALSE)</f>
        <v>600.97804100000008</v>
      </c>
      <c r="F27" s="18">
        <v>355.22755000000001</v>
      </c>
      <c r="G27" s="18">
        <f>VLOOKUP(A27,'ADM Data'!$A$2:$Q$357,17,FALSE)</f>
        <v>306.94359100000003</v>
      </c>
      <c r="H27" s="18" t="s">
        <v>808</v>
      </c>
      <c r="I27" s="1">
        <f t="shared" si="2"/>
        <v>338.32816435000001</v>
      </c>
      <c r="J27" s="265">
        <f t="shared" si="3"/>
        <v>0.56296260639912465</v>
      </c>
      <c r="K27" s="61">
        <f t="shared" si="4"/>
        <v>1.1159406999999999</v>
      </c>
      <c r="L27" s="5">
        <f t="shared" si="0"/>
        <v>159327.85912997962</v>
      </c>
      <c r="M27" s="5">
        <f t="shared" si="1"/>
        <v>0</v>
      </c>
    </row>
    <row r="28" spans="1:20">
      <c r="A28" t="s">
        <v>136</v>
      </c>
      <c r="B28" t="s">
        <v>1840</v>
      </c>
      <c r="C28" t="s">
        <v>93</v>
      </c>
      <c r="D28" s="12" t="s">
        <v>1070</v>
      </c>
      <c r="E28" s="18">
        <f>VLOOKUP(A28,'ADM Data'!$A$2:$J$357,10,FALSE)</f>
        <v>368.19432800000004</v>
      </c>
      <c r="F28" s="18">
        <v>377.68838599999998</v>
      </c>
      <c r="G28" s="18">
        <f>VLOOKUP(A28,'ADM Data'!$A$2:$Q$357,17,FALSE)</f>
        <v>245.49892299999999</v>
      </c>
      <c r="H28" s="18" t="s">
        <v>808</v>
      </c>
      <c r="I28" s="1">
        <f t="shared" si="2"/>
        <v>331.42207394999997</v>
      </c>
      <c r="J28" s="265">
        <f t="shared" si="3"/>
        <v>0.90012813546111969</v>
      </c>
      <c r="K28" s="61">
        <f t="shared" si="4"/>
        <v>2.8529273000000002</v>
      </c>
      <c r="L28" s="5">
        <f t="shared" si="0"/>
        <v>399010.74085491017</v>
      </c>
      <c r="M28" s="5">
        <f t="shared" si="1"/>
        <v>399010.74085491017</v>
      </c>
    </row>
    <row r="29" spans="1:20">
      <c r="A29" t="s">
        <v>138</v>
      </c>
      <c r="B29" t="s">
        <v>1841</v>
      </c>
      <c r="C29" t="s">
        <v>140</v>
      </c>
      <c r="D29" s="12" t="s">
        <v>1070</v>
      </c>
      <c r="E29" s="18">
        <f>VLOOKUP(A29,'ADM Data'!$A$2:$J$357,10,FALSE)</f>
        <v>158.97125600000001</v>
      </c>
      <c r="F29" s="18">
        <v>151.85690199999999</v>
      </c>
      <c r="G29" s="18">
        <f>VLOOKUP(A29,'ADM Data'!$A$2:$Q$357,17,FALSE)</f>
        <v>122.339528</v>
      </c>
      <c r="H29" s="18" t="s">
        <v>808</v>
      </c>
      <c r="I29" s="1">
        <f t="shared" si="2"/>
        <v>141.5258211</v>
      </c>
      <c r="J29" s="265">
        <f t="shared" si="3"/>
        <v>0.89026044494483958</v>
      </c>
      <c r="K29" s="61">
        <f t="shared" si="4"/>
        <v>2.7907194999999998</v>
      </c>
      <c r="L29" s="5">
        <f t="shared" si="0"/>
        <v>166672.64259025274</v>
      </c>
      <c r="M29" s="5">
        <f t="shared" si="1"/>
        <v>166672.64259025274</v>
      </c>
    </row>
    <row r="30" spans="1:20">
      <c r="A30" t="s">
        <v>141</v>
      </c>
      <c r="B30" t="s">
        <v>1842</v>
      </c>
      <c r="C30" t="s">
        <v>93</v>
      </c>
      <c r="D30" s="12" t="s">
        <v>1070</v>
      </c>
      <c r="E30" s="18">
        <f>VLOOKUP(A30,'ADM Data'!$A$2:$J$357,10,FALSE)</f>
        <v>124.92835700000001</v>
      </c>
      <c r="F30" s="18">
        <v>136.78090499999999</v>
      </c>
      <c r="G30" s="18">
        <f>VLOOKUP(A30,'ADM Data'!$A$2:$Q$357,17,FALSE)</f>
        <v>81.169438</v>
      </c>
      <c r="H30" s="18" t="s">
        <v>808</v>
      </c>
      <c r="I30" s="1">
        <f t="shared" si="2"/>
        <v>117.31689155000001</v>
      </c>
      <c r="J30" s="265">
        <f t="shared" si="3"/>
        <v>0.93907335665992953</v>
      </c>
      <c r="K30" s="61">
        <f t="shared" si="4"/>
        <v>3.1051391000000002</v>
      </c>
      <c r="L30" s="5">
        <f t="shared" si="0"/>
        <v>153728.38269187786</v>
      </c>
      <c r="M30" s="5">
        <f t="shared" si="1"/>
        <v>153728.38269187786</v>
      </c>
      <c r="T30" s="93"/>
    </row>
    <row r="31" spans="1:20">
      <c r="A31" t="s">
        <v>143</v>
      </c>
      <c r="B31" t="s">
        <v>1843</v>
      </c>
      <c r="C31" t="s">
        <v>101</v>
      </c>
      <c r="D31" s="12" t="s">
        <v>1070</v>
      </c>
      <c r="E31" s="18">
        <f>VLOOKUP(A31,'ADM Data'!$A$2:$J$357,10,FALSE)</f>
        <v>95.017876999999999</v>
      </c>
      <c r="F31" s="18">
        <v>91.851924999999994</v>
      </c>
      <c r="G31" s="18">
        <f>VLOOKUP(A31,'ADM Data'!$A$2:$Q$357,17,FALSE)</f>
        <v>64.510361000000003</v>
      </c>
      <c r="H31" s="18" t="s">
        <v>808</v>
      </c>
      <c r="I31" s="1">
        <f t="shared" si="2"/>
        <v>82.28237759999999</v>
      </c>
      <c r="J31" s="265">
        <f t="shared" si="3"/>
        <v>0.86596733370500367</v>
      </c>
      <c r="K31" s="61">
        <f t="shared" si="4"/>
        <v>2.6404931</v>
      </c>
      <c r="L31" s="5">
        <f t="shared" si="0"/>
        <v>91686.273228454491</v>
      </c>
      <c r="M31" s="5">
        <f t="shared" si="1"/>
        <v>91686.273228454491</v>
      </c>
    </row>
    <row r="32" spans="1:20">
      <c r="A32" t="s">
        <v>145</v>
      </c>
      <c r="B32" t="s">
        <v>1844</v>
      </c>
      <c r="C32" t="s">
        <v>80</v>
      </c>
      <c r="D32" s="12" t="s">
        <v>1070</v>
      </c>
      <c r="E32" s="18">
        <f>VLOOKUP(A32,'ADM Data'!$A$2:$J$357,10,FALSE)</f>
        <v>291.60025200000001</v>
      </c>
      <c r="F32" s="18">
        <v>280.05749800000001</v>
      </c>
      <c r="G32" s="18">
        <f>VLOOKUP(A32,'ADM Data'!$A$2:$Q$357,17,FALSE)</f>
        <v>219.33315400000001</v>
      </c>
      <c r="H32" s="18" t="s">
        <v>808</v>
      </c>
      <c r="I32" s="1">
        <f t="shared" si="2"/>
        <v>258.8039776</v>
      </c>
      <c r="J32" s="265">
        <f t="shared" si="3"/>
        <v>0.88753002037872031</v>
      </c>
      <c r="K32" s="61">
        <f t="shared" si="4"/>
        <v>2.7736274999999999</v>
      </c>
      <c r="L32" s="5">
        <f t="shared" si="0"/>
        <v>302922.49999867397</v>
      </c>
      <c r="M32" s="5">
        <f t="shared" si="1"/>
        <v>302922.49999867397</v>
      </c>
    </row>
    <row r="33" spans="1:13">
      <c r="A33" t="s">
        <v>147</v>
      </c>
      <c r="B33" t="s">
        <v>1845</v>
      </c>
      <c r="C33" t="s">
        <v>80</v>
      </c>
      <c r="D33" s="12" t="s">
        <v>1070</v>
      </c>
      <c r="E33" s="18">
        <f>VLOOKUP(A33,'ADM Data'!$A$2:$J$357,10,FALSE)</f>
        <v>85.923062000000002</v>
      </c>
      <c r="F33" s="18">
        <v>93.902386000000007</v>
      </c>
      <c r="G33" s="18">
        <f>VLOOKUP(A33,'ADM Data'!$A$2:$Q$357,17,FALSE)</f>
        <v>53.224266</v>
      </c>
      <c r="H33" s="18" t="s">
        <v>808</v>
      </c>
      <c r="I33" s="1">
        <f t="shared" si="2"/>
        <v>79.665044000000009</v>
      </c>
      <c r="J33" s="265">
        <f t="shared" si="3"/>
        <v>0.92716719057335284</v>
      </c>
      <c r="K33" s="61">
        <f t="shared" si="4"/>
        <v>3.0269004000000002</v>
      </c>
      <c r="L33" s="5">
        <f t="shared" si="0"/>
        <v>101760.30079793865</v>
      </c>
      <c r="M33" s="5">
        <f t="shared" si="1"/>
        <v>101760.30079793865</v>
      </c>
    </row>
    <row r="34" spans="1:13">
      <c r="A34" t="s">
        <v>149</v>
      </c>
      <c r="B34" t="s">
        <v>150</v>
      </c>
      <c r="C34" t="s">
        <v>80</v>
      </c>
      <c r="D34" s="12" t="s">
        <v>1070</v>
      </c>
      <c r="E34" s="18">
        <f>VLOOKUP(A34,'ADM Data'!$A$2:$J$357,10,FALSE)</f>
        <v>724.58183599999995</v>
      </c>
      <c r="F34" s="18">
        <v>696.94853999999998</v>
      </c>
      <c r="G34" s="18">
        <f>VLOOKUP(A34,'ADM Data'!$A$2:$Q$357,17,FALSE)</f>
        <v>502.96328299999999</v>
      </c>
      <c r="H34" s="18" t="s">
        <v>808</v>
      </c>
      <c r="I34" s="1">
        <f t="shared" si="2"/>
        <v>629.05370004999997</v>
      </c>
      <c r="J34" s="265">
        <f t="shared" si="3"/>
        <v>0.86816101204336571</v>
      </c>
      <c r="K34" s="61">
        <f t="shared" si="4"/>
        <v>2.6538879</v>
      </c>
      <c r="L34" s="5">
        <f t="shared" si="0"/>
        <v>704502.83727145405</v>
      </c>
      <c r="M34" s="5">
        <f t="shared" si="1"/>
        <v>704502.83727145405</v>
      </c>
    </row>
    <row r="35" spans="1:13">
      <c r="A35" t="s">
        <v>151</v>
      </c>
      <c r="B35" t="s">
        <v>152</v>
      </c>
      <c r="C35" t="s">
        <v>68</v>
      </c>
      <c r="D35" s="12" t="s">
        <v>1070</v>
      </c>
      <c r="E35" s="18">
        <f>VLOOKUP(A35,'ADM Data'!$A$2:$J$357,10,FALSE)</f>
        <v>309.36650399999996</v>
      </c>
      <c r="F35" s="18">
        <v>363.407779</v>
      </c>
      <c r="G35" s="18">
        <f>VLOOKUP(A35,'ADM Data'!$A$2:$Q$357,17,FALSE)</f>
        <v>232.54975200000001</v>
      </c>
      <c r="H35" s="18" t="s">
        <v>808</v>
      </c>
      <c r="I35" s="1">
        <f t="shared" si="2"/>
        <v>309.36650399999996</v>
      </c>
      <c r="J35" s="265">
        <f t="shared" si="3"/>
        <v>1</v>
      </c>
      <c r="K35" s="61">
        <f t="shared" si="4"/>
        <v>3.5211296999999999</v>
      </c>
      <c r="L35" s="5">
        <f t="shared" si="0"/>
        <v>459692.86504705797</v>
      </c>
      <c r="M35" s="5">
        <f t="shared" si="1"/>
        <v>459692.86504705797</v>
      </c>
    </row>
    <row r="36" spans="1:13">
      <c r="A36" t="s">
        <v>153</v>
      </c>
      <c r="B36" t="s">
        <v>1846</v>
      </c>
      <c r="C36" t="s">
        <v>93</v>
      </c>
      <c r="D36" s="12" t="s">
        <v>1070</v>
      </c>
      <c r="E36" s="18">
        <f>VLOOKUP(A36,'ADM Data'!$A$2:$J$357,10,FALSE)</f>
        <v>626.56438600000001</v>
      </c>
      <c r="F36" s="18">
        <v>630.61215600000003</v>
      </c>
      <c r="G36" s="18">
        <f>VLOOKUP(A36,'ADM Data'!$A$2:$Q$357,17,FALSE)</f>
        <v>332.65743600000002</v>
      </c>
      <c r="H36" s="18" t="s">
        <v>808</v>
      </c>
      <c r="I36" s="1">
        <f t="shared" si="2"/>
        <v>526.32800399999996</v>
      </c>
      <c r="J36" s="265">
        <f t="shared" si="3"/>
        <v>0.84002221600893856</v>
      </c>
      <c r="K36" s="61">
        <f t="shared" si="4"/>
        <v>2.4846404999999998</v>
      </c>
      <c r="L36" s="5">
        <f t="shared" si="0"/>
        <v>551864.53925952106</v>
      </c>
      <c r="M36" s="5">
        <f t="shared" si="1"/>
        <v>551864.53925952106</v>
      </c>
    </row>
    <row r="37" spans="1:13">
      <c r="A37" t="s">
        <v>155</v>
      </c>
      <c r="B37" t="s">
        <v>156</v>
      </c>
      <c r="C37" t="s">
        <v>93</v>
      </c>
      <c r="D37" s="12" t="s">
        <v>1070</v>
      </c>
      <c r="E37" s="18">
        <f>VLOOKUP(A37,'ADM Data'!$A$2:$J$357,10,FALSE)</f>
        <v>187.36280900000003</v>
      </c>
      <c r="F37" s="18">
        <v>263.719717</v>
      </c>
      <c r="G37" s="18">
        <f>VLOOKUP(A37,'ADM Data'!$A$2:$Q$357,17,FALSE)</f>
        <v>162.74742599999999</v>
      </c>
      <c r="H37" s="18" t="s">
        <v>808</v>
      </c>
      <c r="I37" s="1">
        <f t="shared" si="2"/>
        <v>187.36280900000003</v>
      </c>
      <c r="J37" s="265">
        <f t="shared" si="3"/>
        <v>1</v>
      </c>
      <c r="K37" s="61">
        <f t="shared" si="4"/>
        <v>3.5211296999999999</v>
      </c>
      <c r="L37" s="5">
        <f t="shared" si="0"/>
        <v>278405.53310992819</v>
      </c>
      <c r="M37" s="5">
        <f t="shared" si="1"/>
        <v>278405.53310992819</v>
      </c>
    </row>
    <row r="38" spans="1:13">
      <c r="A38" t="s">
        <v>157</v>
      </c>
      <c r="B38" t="s">
        <v>1847</v>
      </c>
      <c r="C38" t="s">
        <v>93</v>
      </c>
      <c r="D38" s="12" t="s">
        <v>1070</v>
      </c>
      <c r="E38" s="18">
        <f>VLOOKUP(A38,'ADM Data'!$A$2:$J$357,10,FALSE)</f>
        <v>615.19861700000001</v>
      </c>
      <c r="F38" s="18">
        <v>526.13545799999997</v>
      </c>
      <c r="G38" s="18">
        <f>VLOOKUP(A38,'ADM Data'!$A$2:$Q$357,17,FALSE)</f>
        <v>389.96525800000001</v>
      </c>
      <c r="H38" s="18" t="s">
        <v>808</v>
      </c>
      <c r="I38" s="1">
        <f t="shared" si="2"/>
        <v>478.47588799999994</v>
      </c>
      <c r="J38" s="265">
        <f t="shared" si="3"/>
        <v>0.77775839343279918</v>
      </c>
      <c r="K38" s="61">
        <f t="shared" si="4"/>
        <v>2.1299598999999998</v>
      </c>
      <c r="L38" s="5">
        <f t="shared" si="0"/>
        <v>430074.73982300801</v>
      </c>
      <c r="M38" s="5">
        <f t="shared" si="1"/>
        <v>430074.73982300801</v>
      </c>
    </row>
    <row r="39" spans="1:13">
      <c r="A39" t="s">
        <v>159</v>
      </c>
      <c r="B39" t="s">
        <v>160</v>
      </c>
      <c r="C39" t="s">
        <v>93</v>
      </c>
      <c r="D39" s="12" t="s">
        <v>1070</v>
      </c>
      <c r="E39" s="18">
        <f>VLOOKUP(A39,'ADM Data'!$A$2:$J$357,10,FALSE)</f>
        <v>728.43336699999998</v>
      </c>
      <c r="F39" s="18">
        <v>778.32839200000001</v>
      </c>
      <c r="G39" s="18">
        <f>VLOOKUP(A39,'ADM Data'!$A$2:$Q$357,17,FALSE)</f>
        <v>344.16295400000001</v>
      </c>
      <c r="H39" s="18" t="s">
        <v>808</v>
      </c>
      <c r="I39" s="1">
        <f t="shared" si="2"/>
        <v>626.37048870000001</v>
      </c>
      <c r="J39" s="265">
        <f t="shared" si="3"/>
        <v>0.85988714558705825</v>
      </c>
      <c r="K39" s="61">
        <f t="shared" si="4"/>
        <v>2.6035441000000001</v>
      </c>
      <c r="L39" s="5">
        <f t="shared" si="0"/>
        <v>688190.5062935187</v>
      </c>
      <c r="M39" s="5">
        <f t="shared" si="1"/>
        <v>688190.5062935187</v>
      </c>
    </row>
    <row r="40" spans="1:13">
      <c r="A40" t="s">
        <v>161</v>
      </c>
      <c r="B40" t="s">
        <v>162</v>
      </c>
      <c r="C40" t="s">
        <v>75</v>
      </c>
      <c r="D40" s="12" t="s">
        <v>1070</v>
      </c>
      <c r="E40" s="18">
        <f>VLOOKUP(A40,'ADM Data'!$A$2:$J$357,10,FALSE)</f>
        <v>446.137091</v>
      </c>
      <c r="F40" s="18">
        <v>438.57830300000001</v>
      </c>
      <c r="G40" s="18">
        <f>VLOOKUP(A40,'ADM Data'!$A$2:$Q$357,17,FALSE)</f>
        <v>320.31225000000001</v>
      </c>
      <c r="H40" s="18" t="s">
        <v>808</v>
      </c>
      <c r="I40" s="1">
        <f t="shared" si="2"/>
        <v>397.18518445000001</v>
      </c>
      <c r="J40" s="265">
        <f t="shared" si="3"/>
        <v>0.89027608881324782</v>
      </c>
      <c r="K40" s="61">
        <f t="shared" si="4"/>
        <v>2.7908175000000002</v>
      </c>
      <c r="L40" s="5">
        <f t="shared" si="0"/>
        <v>467774.91539859853</v>
      </c>
      <c r="M40" s="5">
        <f t="shared" si="1"/>
        <v>467774.91539859853</v>
      </c>
    </row>
    <row r="41" spans="1:13">
      <c r="A41" t="s">
        <v>163</v>
      </c>
      <c r="B41" t="s">
        <v>164</v>
      </c>
      <c r="C41" t="s">
        <v>80</v>
      </c>
      <c r="D41" s="12" t="s">
        <v>1070</v>
      </c>
      <c r="E41" s="18">
        <f>VLOOKUP(A41,'ADM Data'!$A$2:$J$357,10,FALSE)</f>
        <v>449.35588200000001</v>
      </c>
      <c r="F41" s="18">
        <v>482.151116</v>
      </c>
      <c r="G41" s="18">
        <f>VLOOKUP(A41,'ADM Data'!$A$2:$Q$357,17,FALSE)</f>
        <v>343.06861800000001</v>
      </c>
      <c r="H41" s="18" t="s">
        <v>808</v>
      </c>
      <c r="I41" s="1">
        <f t="shared" si="2"/>
        <v>433.47224169999998</v>
      </c>
      <c r="J41" s="265">
        <f t="shared" si="3"/>
        <v>0.96465242598070622</v>
      </c>
      <c r="K41" s="61">
        <f t="shared" si="4"/>
        <v>3.2766023999999998</v>
      </c>
      <c r="L41" s="5">
        <f t="shared" si="0"/>
        <v>599373.43111976725</v>
      </c>
      <c r="M41" s="5">
        <f t="shared" si="1"/>
        <v>599373.43111976725</v>
      </c>
    </row>
    <row r="42" spans="1:13">
      <c r="A42" t="s">
        <v>165</v>
      </c>
      <c r="B42" t="s">
        <v>1848</v>
      </c>
      <c r="C42" t="s">
        <v>80</v>
      </c>
      <c r="D42" s="12" t="s">
        <v>1070</v>
      </c>
      <c r="E42" s="18">
        <f>VLOOKUP(A42,'ADM Data'!$A$2:$J$357,10,FALSE)</f>
        <v>303.388237</v>
      </c>
      <c r="F42" s="18">
        <v>279.81871699999999</v>
      </c>
      <c r="G42" s="18">
        <f>VLOOKUP(A42,'ADM Data'!$A$2:$Q$357,17,FALSE)</f>
        <v>227.39149900000001</v>
      </c>
      <c r="H42" s="18" t="s">
        <v>808</v>
      </c>
      <c r="I42" s="1">
        <f t="shared" si="2"/>
        <v>261.46919070000001</v>
      </c>
      <c r="J42" s="265">
        <f t="shared" si="3"/>
        <v>0.86183035072648517</v>
      </c>
      <c r="K42" s="61">
        <f t="shared" si="4"/>
        <v>2.6153246000000001</v>
      </c>
      <c r="L42" s="5">
        <f t="shared" si="0"/>
        <v>288574.91237667616</v>
      </c>
      <c r="M42" s="5">
        <f t="shared" si="1"/>
        <v>288574.91237667616</v>
      </c>
    </row>
    <row r="43" spans="1:13">
      <c r="A43" t="s">
        <v>169</v>
      </c>
      <c r="B43" t="s">
        <v>1850</v>
      </c>
      <c r="C43" t="s">
        <v>72</v>
      </c>
      <c r="D43" s="12" t="s">
        <v>1070</v>
      </c>
      <c r="E43" s="18">
        <f>VLOOKUP(A43,'ADM Data'!$A$2:$J$357,10,FALSE)</f>
        <v>597.28855999999996</v>
      </c>
      <c r="F43" s="18">
        <v>655.042371</v>
      </c>
      <c r="G43" s="18">
        <f>VLOOKUP(A43,'ADM Data'!$A$2:$Q$357,17,FALSE)</f>
        <v>426.87342699999999</v>
      </c>
      <c r="H43" s="18" t="s">
        <v>808</v>
      </c>
      <c r="I43" s="1">
        <f t="shared" si="2"/>
        <v>575.18324059999998</v>
      </c>
      <c r="J43" s="265">
        <f t="shared" si="3"/>
        <v>0.962990552840992</v>
      </c>
      <c r="K43" s="61">
        <f t="shared" si="4"/>
        <v>3.2653224999999999</v>
      </c>
      <c r="L43" s="5">
        <f t="shared" si="0"/>
        <v>792583.00395902735</v>
      </c>
      <c r="M43" s="5">
        <f t="shared" si="1"/>
        <v>792583.00395902735</v>
      </c>
    </row>
    <row r="44" spans="1:13">
      <c r="A44" t="s">
        <v>171</v>
      </c>
      <c r="B44" t="s">
        <v>172</v>
      </c>
      <c r="C44" t="s">
        <v>173</v>
      </c>
      <c r="D44" s="12" t="s">
        <v>1070</v>
      </c>
      <c r="E44" s="18">
        <f>VLOOKUP(A44,'ADM Data'!$A$2:$J$357,10,FALSE)</f>
        <v>42.582872000000002</v>
      </c>
      <c r="F44" s="18">
        <v>55.086911999999998</v>
      </c>
      <c r="G44" s="18">
        <f>VLOOKUP(A44,'ADM Data'!$A$2:$Q$357,17,FALSE)</f>
        <v>31.892271000000001</v>
      </c>
      <c r="H44" s="18" t="s">
        <v>808</v>
      </c>
      <c r="I44" s="1">
        <f t="shared" si="2"/>
        <v>42.582872000000002</v>
      </c>
      <c r="J44" s="265">
        <f t="shared" si="3"/>
        <v>1</v>
      </c>
      <c r="K44" s="61">
        <f t="shared" si="4"/>
        <v>3.5211296999999999</v>
      </c>
      <c r="L44" s="5">
        <f t="shared" si="0"/>
        <v>63274.602061030324</v>
      </c>
      <c r="M44" s="5">
        <f t="shared" si="1"/>
        <v>63274.602061030324</v>
      </c>
    </row>
    <row r="45" spans="1:13">
      <c r="A45" t="s">
        <v>174</v>
      </c>
      <c r="B45" t="s">
        <v>2898</v>
      </c>
      <c r="C45" t="s">
        <v>75</v>
      </c>
      <c r="D45" s="12" t="s">
        <v>1070</v>
      </c>
      <c r="E45" s="18">
        <f>VLOOKUP(A45,'ADM Data'!$A$2:$J$357,10,FALSE)</f>
        <v>100.89130399999999</v>
      </c>
      <c r="F45" s="18">
        <v>111.562314</v>
      </c>
      <c r="G45" s="18">
        <f>VLOOKUP(A45,'ADM Data'!$A$2:$Q$357,17,FALSE)</f>
        <v>53.434778999999999</v>
      </c>
      <c r="H45" s="18" t="s">
        <v>808</v>
      </c>
      <c r="I45" s="1">
        <f t="shared" si="2"/>
        <v>91.217676749999995</v>
      </c>
      <c r="J45" s="265">
        <f t="shared" si="3"/>
        <v>0.90411832470715225</v>
      </c>
      <c r="K45" s="61">
        <f t="shared" si="4"/>
        <v>2.8782768999999999</v>
      </c>
      <c r="L45" s="5">
        <f t="shared" si="0"/>
        <v>110795.98684542305</v>
      </c>
      <c r="M45" s="5">
        <f t="shared" si="1"/>
        <v>110795.98684542305</v>
      </c>
    </row>
    <row r="46" spans="1:13">
      <c r="A46" t="s">
        <v>179</v>
      </c>
      <c r="B46" t="s">
        <v>180</v>
      </c>
      <c r="C46" t="s">
        <v>90</v>
      </c>
      <c r="D46" s="12" t="s">
        <v>1070</v>
      </c>
      <c r="E46" s="18">
        <f>VLOOKUP(A46,'ADM Data'!$A$2:$J$357,10,FALSE)</f>
        <v>222.18721099999999</v>
      </c>
      <c r="F46" s="18">
        <v>187.83231699999999</v>
      </c>
      <c r="G46" s="18">
        <f>VLOOKUP(A46,'ADM Data'!$A$2:$Q$357,17,FALSE)</f>
        <v>152.43576100000001</v>
      </c>
      <c r="H46" s="18" t="s">
        <v>808</v>
      </c>
      <c r="I46" s="1">
        <f t="shared" si="2"/>
        <v>175.44352240000001</v>
      </c>
      <c r="J46" s="265">
        <f t="shared" si="3"/>
        <v>0.78962025586612195</v>
      </c>
      <c r="K46" s="61">
        <f t="shared" si="4"/>
        <v>2.1954248999999999</v>
      </c>
      <c r="L46" s="5">
        <f t="shared" si="0"/>
        <v>162543.03875592179</v>
      </c>
      <c r="M46" s="5">
        <f t="shared" si="1"/>
        <v>162543.03875592179</v>
      </c>
    </row>
    <row r="47" spans="1:13">
      <c r="A47" t="s">
        <v>181</v>
      </c>
      <c r="B47" t="s">
        <v>2899</v>
      </c>
      <c r="C47" t="s">
        <v>93</v>
      </c>
      <c r="D47" s="12" t="s">
        <v>1070</v>
      </c>
      <c r="E47" s="18">
        <f>VLOOKUP(A47,'ADM Data'!$A$2:$J$357,10,FALSE)</f>
        <v>85.132435000000001</v>
      </c>
      <c r="F47" s="18">
        <v>85.029752000000002</v>
      </c>
      <c r="G47" s="18">
        <f>VLOOKUP(A47,'ADM Data'!$A$2:$Q$357,17,FALSE)</f>
        <v>68.994521000000006</v>
      </c>
      <c r="H47" s="18" t="s">
        <v>808</v>
      </c>
      <c r="I47" s="1">
        <f t="shared" si="2"/>
        <v>79.417421149999996</v>
      </c>
      <c r="J47" s="265">
        <f t="shared" si="3"/>
        <v>0.93286913677495531</v>
      </c>
      <c r="K47" s="61">
        <f t="shared" si="4"/>
        <v>3.0642448999999998</v>
      </c>
      <c r="L47" s="5">
        <f t="shared" si="0"/>
        <v>102695.56850207671</v>
      </c>
      <c r="M47" s="5">
        <f t="shared" si="1"/>
        <v>102695.56850207671</v>
      </c>
    </row>
    <row r="48" spans="1:13">
      <c r="A48" t="s">
        <v>183</v>
      </c>
      <c r="B48" t="s">
        <v>1854</v>
      </c>
      <c r="C48" t="s">
        <v>111</v>
      </c>
      <c r="D48" s="12" t="s">
        <v>1070</v>
      </c>
      <c r="E48" s="18">
        <f>VLOOKUP(A48,'ADM Data'!$A$2:$J$357,10,FALSE)</f>
        <v>64.482992999999993</v>
      </c>
      <c r="F48" s="18">
        <v>68.182032000000007</v>
      </c>
      <c r="G48" s="18">
        <f>VLOOKUP(A48,'ADM Data'!$A$2:$Q$357,17,FALSE)</f>
        <v>38.006802999999998</v>
      </c>
      <c r="H48" s="18" t="s">
        <v>808</v>
      </c>
      <c r="I48" s="1">
        <f t="shared" si="2"/>
        <v>57.62070185000001</v>
      </c>
      <c r="J48" s="265">
        <f t="shared" si="3"/>
        <v>0.89357982887053666</v>
      </c>
      <c r="K48" s="61">
        <f t="shared" si="4"/>
        <v>2.8115689000000001</v>
      </c>
      <c r="L48" s="5">
        <f t="shared" si="0"/>
        <v>68365.929940040922</v>
      </c>
      <c r="M48" s="5">
        <f t="shared" si="1"/>
        <v>68365.929940040922</v>
      </c>
    </row>
    <row r="49" spans="1:13">
      <c r="A49" t="s">
        <v>185</v>
      </c>
      <c r="B49" t="s">
        <v>2900</v>
      </c>
      <c r="C49" t="s">
        <v>72</v>
      </c>
      <c r="D49" s="12" t="s">
        <v>1070</v>
      </c>
      <c r="E49" s="18">
        <f>VLOOKUP(A49,'ADM Data'!$A$2:$J$357,10,FALSE)</f>
        <v>128.82203600000003</v>
      </c>
      <c r="F49" s="18">
        <v>124.867114</v>
      </c>
      <c r="G49" s="18">
        <f>VLOOKUP(A49,'ADM Data'!$A$2:$Q$357,17,FALSE)</f>
        <v>91.190489999999997</v>
      </c>
      <c r="H49" s="18" t="s">
        <v>808</v>
      </c>
      <c r="I49" s="1">
        <f t="shared" si="2"/>
        <v>113.0802956</v>
      </c>
      <c r="J49" s="265">
        <f t="shared" si="3"/>
        <v>0.8778024250447336</v>
      </c>
      <c r="K49" s="61">
        <f t="shared" si="4"/>
        <v>2.7131611000000002</v>
      </c>
      <c r="L49" s="5">
        <f t="shared" si="0"/>
        <v>129471.73498173372</v>
      </c>
      <c r="M49" s="5">
        <f t="shared" si="1"/>
        <v>129471.73498173372</v>
      </c>
    </row>
    <row r="50" spans="1:13">
      <c r="A50" s="32" t="s">
        <v>187</v>
      </c>
      <c r="B50" t="s">
        <v>188</v>
      </c>
      <c r="C50" t="s">
        <v>108</v>
      </c>
      <c r="D50" s="12" t="s">
        <v>1070</v>
      </c>
      <c r="E50" s="18">
        <f>VLOOKUP(A50,'ADM Data'!$A$2:$J$357,10,FALSE)</f>
        <v>127.75425</v>
      </c>
      <c r="F50" s="18">
        <v>128.17947000000001</v>
      </c>
      <c r="G50" s="18">
        <f>VLOOKUP(A50,'ADM Data'!$A$2:$Q$357,17,FALSE)</f>
        <v>97.732094000000004</v>
      </c>
      <c r="H50" s="18" t="s">
        <v>808</v>
      </c>
      <c r="I50" s="1">
        <f t="shared" si="2"/>
        <v>117.5228884</v>
      </c>
      <c r="J50" s="265">
        <f t="shared" si="3"/>
        <v>0.91991372811472027</v>
      </c>
      <c r="K50" s="61">
        <f t="shared" si="4"/>
        <v>2.9797253000000001</v>
      </c>
      <c r="L50" s="5">
        <f t="shared" si="0"/>
        <v>147778.45988350286</v>
      </c>
      <c r="M50" s="5">
        <f t="shared" si="1"/>
        <v>147778.45988350286</v>
      </c>
    </row>
    <row r="51" spans="1:13">
      <c r="A51" t="s">
        <v>191</v>
      </c>
      <c r="B51" t="s">
        <v>1856</v>
      </c>
      <c r="C51" t="s">
        <v>193</v>
      </c>
      <c r="D51" s="12" t="s">
        <v>1070</v>
      </c>
      <c r="E51" s="18">
        <f>VLOOKUP(A51,'ADM Data'!$A$2:$J$357,10,FALSE)</f>
        <v>93.708988000000005</v>
      </c>
      <c r="F51" s="18">
        <v>83.457046000000005</v>
      </c>
      <c r="G51" s="18">
        <f>VLOOKUP(A51,'ADM Data'!$A$2:$Q$357,17,FALSE)</f>
        <v>51.899973000000003</v>
      </c>
      <c r="H51" s="18" t="s">
        <v>808</v>
      </c>
      <c r="I51" s="1">
        <f t="shared" si="2"/>
        <v>72.412070450000002</v>
      </c>
      <c r="J51" s="265">
        <f t="shared" si="3"/>
        <v>0.7727334591426811</v>
      </c>
      <c r="K51" s="61">
        <f t="shared" si="4"/>
        <v>2.1025263999999999</v>
      </c>
      <c r="L51" s="5">
        <f t="shared" si="0"/>
        <v>64248.778295509212</v>
      </c>
      <c r="M51" s="5">
        <f t="shared" si="1"/>
        <v>64248.778295509212</v>
      </c>
    </row>
    <row r="52" spans="1:13">
      <c r="A52" t="s">
        <v>194</v>
      </c>
      <c r="B52" t="s">
        <v>195</v>
      </c>
      <c r="C52" t="s">
        <v>196</v>
      </c>
      <c r="D52" s="12" t="s">
        <v>1070</v>
      </c>
      <c r="E52" s="18">
        <f>VLOOKUP(A52,'ADM Data'!$A$2:$J$357,10,FALSE)</f>
        <v>25.561821999999999</v>
      </c>
      <c r="F52" s="18">
        <v>22.704988</v>
      </c>
      <c r="G52" s="18">
        <f>VLOOKUP(A52,'ADM Data'!$A$2:$Q$357,17,FALSE)</f>
        <v>12.670881</v>
      </c>
      <c r="H52" s="18" t="s">
        <v>808</v>
      </c>
      <c r="I52" s="1">
        <f t="shared" si="2"/>
        <v>19.193050549999999</v>
      </c>
      <c r="J52" s="265">
        <f t="shared" si="3"/>
        <v>0.7508482982942295</v>
      </c>
      <c r="K52" s="61">
        <f t="shared" si="4"/>
        <v>1.9851183999999999</v>
      </c>
      <c r="L52" s="5">
        <f t="shared" si="0"/>
        <v>16078.401631150618</v>
      </c>
      <c r="M52" s="5">
        <f t="shared" si="1"/>
        <v>16078.401631150618</v>
      </c>
    </row>
    <row r="53" spans="1:13">
      <c r="A53" t="s">
        <v>197</v>
      </c>
      <c r="B53" t="s">
        <v>1857</v>
      </c>
      <c r="C53" t="s">
        <v>93</v>
      </c>
      <c r="D53" s="12" t="s">
        <v>1070</v>
      </c>
      <c r="E53" s="18">
        <f>VLOOKUP(A53,'ADM Data'!$A$2:$J$357,10,FALSE)</f>
        <v>101.942078</v>
      </c>
      <c r="F53" s="18">
        <v>118.198155</v>
      </c>
      <c r="G53" s="18">
        <f>VLOOKUP(A53,'ADM Data'!$A$2:$Q$357,17,FALSE)</f>
        <v>58.843237000000002</v>
      </c>
      <c r="H53" s="18" t="s">
        <v>808</v>
      </c>
      <c r="I53" s="1">
        <f t="shared" si="2"/>
        <v>97.423933699999992</v>
      </c>
      <c r="J53" s="265">
        <f t="shared" si="3"/>
        <v>0.95567929957244935</v>
      </c>
      <c r="K53" s="61">
        <f t="shared" si="4"/>
        <v>3.2159285</v>
      </c>
      <c r="L53" s="5">
        <f t="shared" si="0"/>
        <v>132216.14689647086</v>
      </c>
      <c r="M53" s="5">
        <f t="shared" si="1"/>
        <v>132216.14689647086</v>
      </c>
    </row>
    <row r="54" spans="1:13">
      <c r="A54" t="s">
        <v>199</v>
      </c>
      <c r="B54" t="s">
        <v>200</v>
      </c>
      <c r="C54" t="s">
        <v>93</v>
      </c>
      <c r="D54" s="12" t="s">
        <v>1070</v>
      </c>
      <c r="E54" s="18">
        <f>VLOOKUP(A54,'ADM Data'!$A$2:$J$357,10,FALSE)</f>
        <v>151.443252</v>
      </c>
      <c r="F54" s="18">
        <v>0</v>
      </c>
      <c r="G54" s="18">
        <f>VLOOKUP(A54,'ADM Data'!$A$2:$Q$357,17,FALSE)</f>
        <v>26.26164</v>
      </c>
      <c r="H54" s="18" t="s">
        <v>808</v>
      </c>
      <c r="I54" s="1">
        <f t="shared" si="2"/>
        <v>9.1915739999999992</v>
      </c>
      <c r="J54" s="265">
        <f t="shared" si="3"/>
        <v>6.0693189551951771E-2</v>
      </c>
      <c r="K54" s="61">
        <f t="shared" si="4"/>
        <v>1.29707E-2</v>
      </c>
      <c r="L54" s="5">
        <f t="shared" si="0"/>
        <v>50.311324828119595</v>
      </c>
      <c r="M54" s="5">
        <f t="shared" si="1"/>
        <v>50.311324828119595</v>
      </c>
    </row>
    <row r="55" spans="1:13">
      <c r="A55" t="s">
        <v>201</v>
      </c>
      <c r="B55" t="s">
        <v>202</v>
      </c>
      <c r="C55" t="s">
        <v>93</v>
      </c>
      <c r="D55" s="12" t="s">
        <v>1070</v>
      </c>
      <c r="E55" s="18">
        <f>VLOOKUP(A55,'ADM Data'!$A$2:$J$357,10,FALSE)</f>
        <v>466.08229</v>
      </c>
      <c r="F55" s="18">
        <v>443.469222</v>
      </c>
      <c r="G55" s="18">
        <f>VLOOKUP(A55,'ADM Data'!$A$2:$Q$357,17,FALSE)</f>
        <v>332.56296400000002</v>
      </c>
      <c r="H55" s="18" t="s">
        <v>808</v>
      </c>
      <c r="I55" s="1">
        <f t="shared" si="2"/>
        <v>404.65203170000001</v>
      </c>
      <c r="J55" s="265">
        <f t="shared" si="3"/>
        <v>0.86819868590158189</v>
      </c>
      <c r="K55" s="61">
        <f t="shared" si="4"/>
        <v>2.6541182999999999</v>
      </c>
      <c r="L55" s="5">
        <f t="shared" si="0"/>
        <v>453225.62096113735</v>
      </c>
      <c r="M55" s="5">
        <f t="shared" si="1"/>
        <v>453225.62096113735</v>
      </c>
    </row>
    <row r="56" spans="1:13">
      <c r="A56" t="s">
        <v>203</v>
      </c>
      <c r="B56" t="s">
        <v>1858</v>
      </c>
      <c r="C56" t="s">
        <v>80</v>
      </c>
      <c r="D56" s="12" t="s">
        <v>1070</v>
      </c>
      <c r="E56" s="18">
        <f>VLOOKUP(A56,'ADM Data'!$A$2:$J$357,10,FALSE)</f>
        <v>94.242783000000003</v>
      </c>
      <c r="F56" s="18">
        <v>98.445764999999994</v>
      </c>
      <c r="G56" s="18">
        <f>VLOOKUP(A56,'ADM Data'!$A$2:$Q$357,17,FALSE)</f>
        <v>62.659272000000001</v>
      </c>
      <c r="H56" s="18" t="s">
        <v>808</v>
      </c>
      <c r="I56" s="1">
        <f t="shared" si="2"/>
        <v>85.920492449999998</v>
      </c>
      <c r="J56" s="265">
        <f t="shared" si="3"/>
        <v>0.91169307309186731</v>
      </c>
      <c r="K56" s="61">
        <f t="shared" si="4"/>
        <v>2.9267075999999999</v>
      </c>
      <c r="L56" s="5">
        <f t="shared" si="0"/>
        <v>106117.87478114451</v>
      </c>
      <c r="M56" s="5">
        <f t="shared" si="1"/>
        <v>106117.87478114451</v>
      </c>
    </row>
    <row r="57" spans="1:13">
      <c r="A57" t="s">
        <v>205</v>
      </c>
      <c r="B57" t="s">
        <v>1859</v>
      </c>
      <c r="C57" t="s">
        <v>68</v>
      </c>
      <c r="D57" s="12" t="s">
        <v>1070</v>
      </c>
      <c r="E57" s="18">
        <f>VLOOKUP(A57,'ADM Data'!$A$2:$J$357,10,FALSE)</f>
        <v>135.00996000000001</v>
      </c>
      <c r="F57" s="18">
        <v>182.30203599999999</v>
      </c>
      <c r="G57" s="18">
        <f>VLOOKUP(A57,'ADM Data'!$A$2:$Q$357,17,FALSE)</f>
        <v>92.390131999999994</v>
      </c>
      <c r="H57" s="18" t="s">
        <v>808</v>
      </c>
      <c r="I57" s="1">
        <f t="shared" si="2"/>
        <v>135.00996000000001</v>
      </c>
      <c r="J57" s="265">
        <f t="shared" si="3"/>
        <v>1</v>
      </c>
      <c r="K57" s="61">
        <f t="shared" si="4"/>
        <v>3.5211296999999999</v>
      </c>
      <c r="L57" s="5">
        <f t="shared" si="0"/>
        <v>200613.55873966467</v>
      </c>
      <c r="M57" s="5">
        <f t="shared" si="1"/>
        <v>200613.55873966467</v>
      </c>
    </row>
    <row r="58" spans="1:13">
      <c r="A58" t="s">
        <v>207</v>
      </c>
      <c r="B58" t="s">
        <v>1860</v>
      </c>
      <c r="C58" t="s">
        <v>93</v>
      </c>
      <c r="D58" s="12" t="s">
        <v>1070</v>
      </c>
      <c r="E58" s="18">
        <f>VLOOKUP(A58,'ADM Data'!$A$2:$J$357,10,FALSE)</f>
        <v>160.93209899999999</v>
      </c>
      <c r="F58" s="18">
        <v>178.16667000000001</v>
      </c>
      <c r="G58" s="18">
        <f>VLOOKUP(A58,'ADM Data'!$A$2:$Q$357,17,FALSE)</f>
        <v>27.172840000000001</v>
      </c>
      <c r="H58" s="18" t="s">
        <v>808</v>
      </c>
      <c r="I58" s="1">
        <f t="shared" si="2"/>
        <v>125.31882950000001</v>
      </c>
      <c r="J58" s="265">
        <f t="shared" si="3"/>
        <v>0.77870623871002898</v>
      </c>
      <c r="K58" s="61">
        <f t="shared" si="4"/>
        <v>2.1351545999999999</v>
      </c>
      <c r="L58" s="5">
        <f t="shared" si="0"/>
        <v>112916.68176543417</v>
      </c>
      <c r="M58" s="5">
        <f t="shared" si="1"/>
        <v>112916.68176543417</v>
      </c>
    </row>
    <row r="59" spans="1:13">
      <c r="A59" t="s">
        <v>209</v>
      </c>
      <c r="B59" t="s">
        <v>1861</v>
      </c>
      <c r="C59" t="s">
        <v>93</v>
      </c>
      <c r="D59" s="12" t="s">
        <v>1070</v>
      </c>
      <c r="E59" s="18">
        <f>VLOOKUP(A59,'ADM Data'!$A$2:$J$357,10,FALSE)</f>
        <v>189.93959100000001</v>
      </c>
      <c r="F59" s="18">
        <v>164.26107099999999</v>
      </c>
      <c r="G59" s="18">
        <f>VLOOKUP(A59,'ADM Data'!$A$2:$Q$357,17,FALSE)</f>
        <v>147.85933199999999</v>
      </c>
      <c r="H59" s="18" t="s">
        <v>808</v>
      </c>
      <c r="I59" s="1">
        <f t="shared" si="2"/>
        <v>158.52046235</v>
      </c>
      <c r="J59" s="265">
        <f t="shared" si="3"/>
        <v>0.83458357215268508</v>
      </c>
      <c r="K59" s="61">
        <f t="shared" si="4"/>
        <v>2.4525716000000002</v>
      </c>
      <c r="L59" s="5">
        <f t="shared" si="0"/>
        <v>164066.33483891826</v>
      </c>
      <c r="M59" s="5">
        <f t="shared" si="1"/>
        <v>164066.33483891826</v>
      </c>
    </row>
    <row r="60" spans="1:13">
      <c r="A60" t="s">
        <v>211</v>
      </c>
      <c r="B60" t="s">
        <v>1862</v>
      </c>
      <c r="C60" t="s">
        <v>75</v>
      </c>
      <c r="D60" s="12" t="s">
        <v>1070</v>
      </c>
      <c r="E60" s="18">
        <f>VLOOKUP(A60,'ADM Data'!$A$2:$J$357,10,FALSE)</f>
        <v>254.29660100000001</v>
      </c>
      <c r="F60" s="18">
        <v>204.19001399999999</v>
      </c>
      <c r="G60" s="18">
        <f>VLOOKUP(A60,'ADM Data'!$A$2:$Q$357,17,FALSE)</f>
        <v>202.69740999999999</v>
      </c>
      <c r="H60" s="18" t="s">
        <v>808</v>
      </c>
      <c r="I60" s="1">
        <f t="shared" si="2"/>
        <v>203.66760260000001</v>
      </c>
      <c r="J60" s="265">
        <f t="shared" si="3"/>
        <v>0.80090572111107372</v>
      </c>
      <c r="K60" s="61">
        <f t="shared" si="4"/>
        <v>2.2586286000000002</v>
      </c>
      <c r="L60" s="5">
        <f t="shared" si="0"/>
        <v>194123.99723708525</v>
      </c>
      <c r="M60" s="5">
        <f t="shared" si="1"/>
        <v>194123.99723708525</v>
      </c>
    </row>
    <row r="61" spans="1:13">
      <c r="A61" t="s">
        <v>213</v>
      </c>
      <c r="B61" t="s">
        <v>1863</v>
      </c>
      <c r="C61" t="s">
        <v>72</v>
      </c>
      <c r="D61" s="12" t="s">
        <v>1070</v>
      </c>
      <c r="E61" s="18">
        <f>VLOOKUP(A61,'ADM Data'!$A$2:$J$357,10,FALSE)</f>
        <v>196.75555500000002</v>
      </c>
      <c r="F61" s="18">
        <v>179.87767199999999</v>
      </c>
      <c r="G61" s="18">
        <f>VLOOKUP(A61,'ADM Data'!$A$2:$Q$357,17,FALSE)</f>
        <v>155.96111200000001</v>
      </c>
      <c r="H61" s="18" t="s">
        <v>808</v>
      </c>
      <c r="I61" s="1">
        <f t="shared" si="2"/>
        <v>171.50687599999998</v>
      </c>
      <c r="J61" s="265">
        <f t="shared" si="3"/>
        <v>0.87167488612964428</v>
      </c>
      <c r="K61" s="61">
        <f t="shared" si="4"/>
        <v>2.6754145999999999</v>
      </c>
      <c r="L61" s="5">
        <f t="shared" si="0"/>
        <v>193635.54402143319</v>
      </c>
      <c r="M61" s="5">
        <f t="shared" si="1"/>
        <v>193635.54402143319</v>
      </c>
    </row>
    <row r="62" spans="1:13">
      <c r="A62" t="s">
        <v>215</v>
      </c>
      <c r="B62" t="s">
        <v>1864</v>
      </c>
      <c r="C62" t="s">
        <v>72</v>
      </c>
      <c r="D62" s="12" t="s">
        <v>1070</v>
      </c>
      <c r="E62" s="18">
        <f>VLOOKUP(A62,'ADM Data'!$A$2:$J$357,10,FALSE)</f>
        <v>152.64813599999999</v>
      </c>
      <c r="F62" s="18">
        <v>148.239125</v>
      </c>
      <c r="G62" s="18">
        <f>VLOOKUP(A62,'ADM Data'!$A$2:$Q$357,17,FALSE)</f>
        <v>112.41984600000001</v>
      </c>
      <c r="H62" s="18" t="s">
        <v>808</v>
      </c>
      <c r="I62" s="1">
        <f t="shared" si="2"/>
        <v>135.70237735000001</v>
      </c>
      <c r="J62" s="265">
        <f t="shared" si="3"/>
        <v>0.88898810628123237</v>
      </c>
      <c r="K62" s="61">
        <f t="shared" si="4"/>
        <v>2.7827483000000002</v>
      </c>
      <c r="L62" s="5">
        <f t="shared" si="0"/>
        <v>159357.98626795519</v>
      </c>
      <c r="M62" s="5">
        <f t="shared" si="1"/>
        <v>159357.98626795519</v>
      </c>
    </row>
    <row r="63" spans="1:13">
      <c r="A63" t="s">
        <v>217</v>
      </c>
      <c r="B63" t="s">
        <v>1865</v>
      </c>
      <c r="C63" t="s">
        <v>68</v>
      </c>
      <c r="D63" s="12" t="s">
        <v>1070</v>
      </c>
      <c r="E63" s="18">
        <f>VLOOKUP(A63,'ADM Data'!$A$2:$J$357,10,FALSE)</f>
        <v>372.59295500000002</v>
      </c>
      <c r="F63" s="18">
        <v>320.38442600000002</v>
      </c>
      <c r="G63" s="18">
        <f>VLOOKUP(A63,'ADM Data'!$A$2:$Q$357,17,FALSE)</f>
        <v>271.23375900000002</v>
      </c>
      <c r="H63" s="18" t="s">
        <v>808</v>
      </c>
      <c r="I63" s="1">
        <f t="shared" si="2"/>
        <v>303.18169255000004</v>
      </c>
      <c r="J63" s="265">
        <f t="shared" si="3"/>
        <v>0.81370752850117634</v>
      </c>
      <c r="K63" s="61">
        <f t="shared" si="4"/>
        <v>2.3314102000000001</v>
      </c>
      <c r="L63" s="5">
        <f t="shared" si="0"/>
        <v>298286.85577594902</v>
      </c>
      <c r="M63" s="5">
        <f t="shared" si="1"/>
        <v>298286.85577594902</v>
      </c>
    </row>
    <row r="64" spans="1:13">
      <c r="A64" t="s">
        <v>219</v>
      </c>
      <c r="B64" t="s">
        <v>1866</v>
      </c>
      <c r="C64" t="s">
        <v>80</v>
      </c>
      <c r="D64" s="12" t="s">
        <v>1070</v>
      </c>
      <c r="E64" s="18">
        <f>VLOOKUP(A64,'ADM Data'!$A$2:$J$357,10,FALSE)</f>
        <v>268.57490899999999</v>
      </c>
      <c r="F64" s="18">
        <v>275.92957000000001</v>
      </c>
      <c r="G64" s="18">
        <f>VLOOKUP(A64,'ADM Data'!$A$2:$Q$357,17,FALSE)</f>
        <v>176.528896</v>
      </c>
      <c r="H64" s="18" t="s">
        <v>808</v>
      </c>
      <c r="I64" s="1">
        <f t="shared" si="2"/>
        <v>241.13933410000001</v>
      </c>
      <c r="J64" s="265">
        <f t="shared" si="3"/>
        <v>0.89784758746767379</v>
      </c>
      <c r="K64" s="61">
        <f t="shared" si="4"/>
        <v>2.8384893</v>
      </c>
      <c r="L64" s="5">
        <f t="shared" si="0"/>
        <v>288846.93909313355</v>
      </c>
      <c r="M64" s="5">
        <f t="shared" si="1"/>
        <v>288846.93909313355</v>
      </c>
    </row>
    <row r="65" spans="1:13">
      <c r="A65" t="s">
        <v>221</v>
      </c>
      <c r="B65" t="s">
        <v>222</v>
      </c>
      <c r="C65" t="s">
        <v>68</v>
      </c>
      <c r="D65" s="12" t="s">
        <v>1070</v>
      </c>
      <c r="E65" s="18">
        <f>VLOOKUP(A65,'ADM Data'!$A$2:$J$357,10,FALSE)</f>
        <v>371.98159599999997</v>
      </c>
      <c r="F65" s="18">
        <v>439.78688799999998</v>
      </c>
      <c r="G65" s="18">
        <f>VLOOKUP(A65,'ADM Data'!$A$2:$Q$357,17,FALSE)</f>
        <v>264.42226499999998</v>
      </c>
      <c r="H65" s="18" t="s">
        <v>808</v>
      </c>
      <c r="I65" s="1">
        <f t="shared" si="2"/>
        <v>371.98159599999997</v>
      </c>
      <c r="J65" s="265">
        <f t="shared" si="3"/>
        <v>1</v>
      </c>
      <c r="K65" s="61">
        <f t="shared" si="4"/>
        <v>3.5211296999999999</v>
      </c>
      <c r="L65" s="5">
        <f t="shared" si="0"/>
        <v>552733.67801323836</v>
      </c>
      <c r="M65" s="5">
        <f t="shared" si="1"/>
        <v>552733.67801323836</v>
      </c>
    </row>
    <row r="66" spans="1:13">
      <c r="A66" t="s">
        <v>223</v>
      </c>
      <c r="B66" t="s">
        <v>224</v>
      </c>
      <c r="C66" t="s">
        <v>108</v>
      </c>
      <c r="D66" s="12" t="s">
        <v>1070</v>
      </c>
      <c r="E66" s="18">
        <f>VLOOKUP(A66,'ADM Data'!$A$2:$J$357,10,FALSE)</f>
        <v>437.88135899999997</v>
      </c>
      <c r="F66" s="18">
        <v>471.00602500000002</v>
      </c>
      <c r="G66" s="18">
        <f>VLOOKUP(A66,'ADM Data'!$A$2:$Q$357,17,FALSE)</f>
        <v>359.33593999999999</v>
      </c>
      <c r="H66" s="18" t="s">
        <v>808</v>
      </c>
      <c r="I66" s="1">
        <f t="shared" si="2"/>
        <v>431.92149525000002</v>
      </c>
      <c r="J66" s="265">
        <f t="shared" si="3"/>
        <v>0.9863893184135295</v>
      </c>
      <c r="K66" s="61">
        <f t="shared" si="4"/>
        <v>3.4259320999999998</v>
      </c>
      <c r="L66" s="5">
        <f t="shared" si="0"/>
        <v>624447.62783844245</v>
      </c>
      <c r="M66" s="5">
        <f t="shared" si="1"/>
        <v>624447.62783844245</v>
      </c>
    </row>
    <row r="67" spans="1:13">
      <c r="A67" t="s">
        <v>225</v>
      </c>
      <c r="B67" t="s">
        <v>1867</v>
      </c>
      <c r="C67" t="s">
        <v>80</v>
      </c>
      <c r="D67" s="12" t="s">
        <v>1070</v>
      </c>
      <c r="E67" s="18">
        <f>VLOOKUP(A67,'ADM Data'!$A$2:$J$357,10,FALSE)</f>
        <v>260.56573199999997</v>
      </c>
      <c r="F67" s="18">
        <v>274.28228999999999</v>
      </c>
      <c r="G67" s="18">
        <f>VLOOKUP(A67,'ADM Data'!$A$2:$Q$357,17,FALSE)</f>
        <v>177.097159</v>
      </c>
      <c r="H67" s="18" t="s">
        <v>808</v>
      </c>
      <c r="I67" s="1">
        <f t="shared" si="2"/>
        <v>240.26749415</v>
      </c>
      <c r="J67" s="265">
        <f t="shared" si="3"/>
        <v>0.92209935783113661</v>
      </c>
      <c r="K67" s="61">
        <f t="shared" si="4"/>
        <v>2.9939011999999998</v>
      </c>
      <c r="L67" s="5">
        <f t="shared" si="0"/>
        <v>303560.27268191811</v>
      </c>
      <c r="M67" s="5">
        <f t="shared" si="1"/>
        <v>303560.27268191811</v>
      </c>
    </row>
    <row r="68" spans="1:13">
      <c r="A68" t="s">
        <v>227</v>
      </c>
      <c r="B68" t="s">
        <v>228</v>
      </c>
      <c r="C68" t="s">
        <v>93</v>
      </c>
      <c r="D68" s="12" t="s">
        <v>1070</v>
      </c>
      <c r="E68" s="18">
        <f>VLOOKUP(A68,'ADM Data'!$A$2:$J$357,10,FALSE)</f>
        <v>344.97126800000001</v>
      </c>
      <c r="F68" s="18">
        <v>347.93249800000001</v>
      </c>
      <c r="G68" s="18">
        <f>VLOOKUP(A68,'ADM Data'!$A$2:$Q$357,17,FALSE)</f>
        <v>267.37931300000002</v>
      </c>
      <c r="H68" s="18" t="s">
        <v>808</v>
      </c>
      <c r="I68" s="1">
        <f t="shared" si="2"/>
        <v>319.73888325000001</v>
      </c>
      <c r="J68" s="265">
        <f t="shared" si="3"/>
        <v>0.92685656142818251</v>
      </c>
      <c r="K68" s="61">
        <f t="shared" si="4"/>
        <v>3.0248726000000001</v>
      </c>
      <c r="L68" s="5">
        <f t="shared" si="0"/>
        <v>408145.48135515512</v>
      </c>
      <c r="M68" s="5">
        <f t="shared" si="1"/>
        <v>408145.48135515512</v>
      </c>
    </row>
    <row r="69" spans="1:13">
      <c r="A69" t="s">
        <v>231</v>
      </c>
      <c r="B69" t="s">
        <v>232</v>
      </c>
      <c r="C69" t="s">
        <v>93</v>
      </c>
      <c r="D69" s="12" t="s">
        <v>1070</v>
      </c>
      <c r="E69" s="18">
        <f>VLOOKUP(A69,'ADM Data'!$A$2:$J$357,10,FALSE)</f>
        <v>95.483779999999996</v>
      </c>
      <c r="F69" s="18">
        <v>103.999143</v>
      </c>
      <c r="G69" s="18">
        <f>VLOOKUP(A69,'ADM Data'!$A$2:$Q$357,17,FALSE)</f>
        <v>70.434830000000005</v>
      </c>
      <c r="H69" s="18" t="s">
        <v>808</v>
      </c>
      <c r="I69" s="1">
        <f t="shared" si="2"/>
        <v>92.251633450000014</v>
      </c>
      <c r="J69" s="265">
        <f t="shared" si="3"/>
        <v>0.96614978428797038</v>
      </c>
      <c r="K69" s="61">
        <f t="shared" si="4"/>
        <v>3.2867823999999999</v>
      </c>
      <c r="L69" s="5">
        <f t="shared" ref="L69:L132" si="5">I69*$L$2*K69</f>
        <v>127955.06107216816</v>
      </c>
      <c r="M69" s="5">
        <f t="shared" ref="M69:M132" si="6">IF(D69="Y",0,L69)</f>
        <v>127955.06107216816</v>
      </c>
    </row>
    <row r="70" spans="1:13">
      <c r="A70" t="s">
        <v>233</v>
      </c>
      <c r="B70" t="s">
        <v>234</v>
      </c>
      <c r="C70" t="s">
        <v>80</v>
      </c>
      <c r="D70" s="12" t="s">
        <v>1070</v>
      </c>
      <c r="E70" s="18">
        <f>VLOOKUP(A70,'ADM Data'!$A$2:$J$357,10,FALSE)</f>
        <v>84.586134000000001</v>
      </c>
      <c r="F70" s="18">
        <v>102.145855</v>
      </c>
      <c r="G70" s="18">
        <f>VLOOKUP(A70,'ADM Data'!$A$2:$Q$357,17,FALSE)</f>
        <v>64.703346999999994</v>
      </c>
      <c r="H70" s="18" t="s">
        <v>808</v>
      </c>
      <c r="I70" s="1">
        <f t="shared" ref="I70:I133" si="7">IF(H70="No",G70,MIN(((F70*0.65)+(G70*0.35)),E70))</f>
        <v>84.586134000000001</v>
      </c>
      <c r="J70" s="265">
        <f t="shared" ref="J70:J133" si="8">IF(AND(I70&gt;0,E70&gt;0),(I70/E70),0)</f>
        <v>1</v>
      </c>
      <c r="K70" s="61">
        <f t="shared" ref="K70:K133" si="9">ROUND(((J70/$L$1)^2),7)</f>
        <v>3.5211296999999999</v>
      </c>
      <c r="L70" s="5">
        <f t="shared" si="5"/>
        <v>125687.95192421468</v>
      </c>
      <c r="M70" s="5">
        <f t="shared" si="6"/>
        <v>125687.95192421468</v>
      </c>
    </row>
    <row r="71" spans="1:13">
      <c r="A71" t="s">
        <v>235</v>
      </c>
      <c r="B71" t="s">
        <v>1868</v>
      </c>
      <c r="C71" t="s">
        <v>93</v>
      </c>
      <c r="D71" s="12" t="s">
        <v>1070</v>
      </c>
      <c r="E71" s="18">
        <f>VLOOKUP(A71,'ADM Data'!$A$2:$J$357,10,FALSE)</f>
        <v>84.151514000000006</v>
      </c>
      <c r="F71" s="18">
        <v>131.30577199999999</v>
      </c>
      <c r="G71" s="18">
        <f>VLOOKUP(A71,'ADM Data'!$A$2:$Q$357,17,FALSE)</f>
        <v>70.551513</v>
      </c>
      <c r="H71" s="18" t="s">
        <v>808</v>
      </c>
      <c r="I71" s="1">
        <f t="shared" si="7"/>
        <v>84.151514000000006</v>
      </c>
      <c r="J71" s="265">
        <f t="shared" si="8"/>
        <v>1</v>
      </c>
      <c r="K71" s="61">
        <f t="shared" si="9"/>
        <v>3.5211296999999999</v>
      </c>
      <c r="L71" s="5">
        <f t="shared" si="5"/>
        <v>125042.14279354438</v>
      </c>
      <c r="M71" s="5">
        <f t="shared" si="6"/>
        <v>125042.14279354438</v>
      </c>
    </row>
    <row r="72" spans="1:13">
      <c r="A72" t="s">
        <v>237</v>
      </c>
      <c r="B72" t="s">
        <v>1869</v>
      </c>
      <c r="C72" t="s">
        <v>239</v>
      </c>
      <c r="D72" s="12" t="s">
        <v>1070</v>
      </c>
      <c r="E72" s="18">
        <f>VLOOKUP(A72,'ADM Data'!$A$2:$J$357,10,FALSE)</f>
        <v>227.18938700000001</v>
      </c>
      <c r="F72" s="18">
        <v>190.15975700000001</v>
      </c>
      <c r="G72" s="18">
        <f>VLOOKUP(A72,'ADM Data'!$A$2:$Q$357,17,FALSE)</f>
        <v>138.432389</v>
      </c>
      <c r="H72" s="18" t="s">
        <v>808</v>
      </c>
      <c r="I72" s="1">
        <f t="shared" si="7"/>
        <v>172.0551782</v>
      </c>
      <c r="J72" s="265">
        <f t="shared" si="8"/>
        <v>0.75732049138369295</v>
      </c>
      <c r="K72" s="61">
        <f t="shared" si="9"/>
        <v>2.0194888</v>
      </c>
      <c r="L72" s="5">
        <f t="shared" si="5"/>
        <v>146629.59926061356</v>
      </c>
      <c r="M72" s="5">
        <f t="shared" si="6"/>
        <v>146629.59926061356</v>
      </c>
    </row>
    <row r="73" spans="1:13">
      <c r="A73" t="s">
        <v>240</v>
      </c>
      <c r="B73" t="s">
        <v>1870</v>
      </c>
      <c r="C73" t="s">
        <v>68</v>
      </c>
      <c r="D73" s="12" t="s">
        <v>1070</v>
      </c>
      <c r="E73" s="18">
        <f>VLOOKUP(A73,'ADM Data'!$A$2:$J$357,10,FALSE)</f>
        <v>256.47708799999998</v>
      </c>
      <c r="F73" s="18">
        <v>268.28232000000003</v>
      </c>
      <c r="G73" s="18">
        <f>VLOOKUP(A73,'ADM Data'!$A$2:$Q$357,17,FALSE)</f>
        <v>172.94467299999999</v>
      </c>
      <c r="H73" s="18" t="s">
        <v>808</v>
      </c>
      <c r="I73" s="1">
        <f t="shared" si="7"/>
        <v>234.91414355000003</v>
      </c>
      <c r="J73" s="265">
        <f t="shared" si="8"/>
        <v>0.91592642984935968</v>
      </c>
      <c r="K73" s="61">
        <f t="shared" si="9"/>
        <v>2.9539504999999999</v>
      </c>
      <c r="L73" s="5">
        <f t="shared" si="5"/>
        <v>292836.24525816285</v>
      </c>
      <c r="M73" s="5">
        <f t="shared" si="6"/>
        <v>292836.24525816285</v>
      </c>
    </row>
    <row r="74" spans="1:13">
      <c r="A74" t="s">
        <v>242</v>
      </c>
      <c r="B74" t="s">
        <v>1871</v>
      </c>
      <c r="C74" t="s">
        <v>93</v>
      </c>
      <c r="D74" s="12" t="s">
        <v>1070</v>
      </c>
      <c r="E74" s="18">
        <f>VLOOKUP(A74,'ADM Data'!$A$2:$J$357,10,FALSE)</f>
        <v>452.85369700000001</v>
      </c>
      <c r="F74" s="18">
        <v>394.26911699999999</v>
      </c>
      <c r="G74" s="18">
        <f>VLOOKUP(A74,'ADM Data'!$A$2:$Q$357,17,FALSE)</f>
        <v>169.84365700000001</v>
      </c>
      <c r="H74" s="18" t="s">
        <v>808</v>
      </c>
      <c r="I74" s="1">
        <f t="shared" si="7"/>
        <v>315.72020600000002</v>
      </c>
      <c r="J74" s="265">
        <f t="shared" si="8"/>
        <v>0.69717926140724429</v>
      </c>
      <c r="K74" s="61">
        <f t="shared" si="9"/>
        <v>1.7114765000000001</v>
      </c>
      <c r="L74" s="5">
        <f t="shared" si="5"/>
        <v>228026.73494683512</v>
      </c>
      <c r="M74" s="5">
        <f t="shared" si="6"/>
        <v>228026.73494683512</v>
      </c>
    </row>
    <row r="75" spans="1:13">
      <c r="A75" t="s">
        <v>244</v>
      </c>
      <c r="B75" t="s">
        <v>1872</v>
      </c>
      <c r="C75" t="s">
        <v>75</v>
      </c>
      <c r="D75" s="12" t="s">
        <v>1070</v>
      </c>
      <c r="E75" s="18">
        <f>VLOOKUP(A75,'ADM Data'!$A$2:$J$357,10,FALSE)</f>
        <v>192.74979300000001</v>
      </c>
      <c r="F75" s="18">
        <v>205.58806799999999</v>
      </c>
      <c r="G75" s="18">
        <f>VLOOKUP(A75,'ADM Data'!$A$2:$Q$357,17,FALSE)</f>
        <v>133.832031</v>
      </c>
      <c r="H75" s="18" t="s">
        <v>808</v>
      </c>
      <c r="I75" s="1">
        <f t="shared" si="7"/>
        <v>180.47345504999998</v>
      </c>
      <c r="J75" s="265">
        <f t="shared" si="8"/>
        <v>0.9363094623401228</v>
      </c>
      <c r="K75" s="61">
        <f t="shared" si="9"/>
        <v>3.0868878</v>
      </c>
      <c r="L75" s="5">
        <f t="shared" si="5"/>
        <v>235096.7513926666</v>
      </c>
      <c r="M75" s="5">
        <f t="shared" si="6"/>
        <v>235096.7513926666</v>
      </c>
    </row>
    <row r="76" spans="1:13">
      <c r="A76" t="s">
        <v>246</v>
      </c>
      <c r="B76" t="s">
        <v>1873</v>
      </c>
      <c r="C76" t="s">
        <v>108</v>
      </c>
      <c r="D76" s="12" t="s">
        <v>1070</v>
      </c>
      <c r="E76" s="18">
        <f>VLOOKUP(A76,'ADM Data'!$A$2:$J$357,10,FALSE)</f>
        <v>268.976606</v>
      </c>
      <c r="F76" s="18">
        <v>226.06960000000001</v>
      </c>
      <c r="G76" s="18">
        <f>VLOOKUP(A76,'ADM Data'!$A$2:$Q$357,17,FALSE)</f>
        <v>209.157894</v>
      </c>
      <c r="H76" s="18" t="s">
        <v>808</v>
      </c>
      <c r="I76" s="1">
        <f t="shared" si="7"/>
        <v>220.15050289999999</v>
      </c>
      <c r="J76" s="265">
        <f t="shared" si="8"/>
        <v>0.81847453640633705</v>
      </c>
      <c r="K76" s="61">
        <f t="shared" si="9"/>
        <v>2.3588068</v>
      </c>
      <c r="L76" s="5">
        <f t="shared" si="5"/>
        <v>219141.43637738258</v>
      </c>
      <c r="M76" s="5">
        <f t="shared" si="6"/>
        <v>219141.43637738258</v>
      </c>
    </row>
    <row r="77" spans="1:13">
      <c r="A77" t="s">
        <v>248</v>
      </c>
      <c r="B77" t="s">
        <v>1874</v>
      </c>
      <c r="C77" t="s">
        <v>80</v>
      </c>
      <c r="D77" s="12" t="s">
        <v>1070</v>
      </c>
      <c r="E77" s="18">
        <f>VLOOKUP(A77,'ADM Data'!$A$2:$J$357,10,FALSE)</f>
        <v>384.81575300000003</v>
      </c>
      <c r="F77" s="18">
        <v>365.21467799999999</v>
      </c>
      <c r="G77" s="18">
        <f>VLOOKUP(A77,'ADM Data'!$A$2:$Q$357,17,FALSE)</f>
        <v>291.85239899999999</v>
      </c>
      <c r="H77" s="18" t="s">
        <v>808</v>
      </c>
      <c r="I77" s="1">
        <f t="shared" si="7"/>
        <v>339.53788035000002</v>
      </c>
      <c r="J77" s="265">
        <f t="shared" si="8"/>
        <v>0.88233882761551086</v>
      </c>
      <c r="K77" s="61">
        <f t="shared" si="9"/>
        <v>2.7412763</v>
      </c>
      <c r="L77" s="5">
        <f t="shared" si="5"/>
        <v>392783.73491810152</v>
      </c>
      <c r="M77" s="5">
        <f t="shared" si="6"/>
        <v>392783.73491810152</v>
      </c>
    </row>
    <row r="78" spans="1:13">
      <c r="A78" t="s">
        <v>250</v>
      </c>
      <c r="B78" t="s">
        <v>1875</v>
      </c>
      <c r="C78" t="s">
        <v>93</v>
      </c>
      <c r="D78" s="12" t="s">
        <v>1070</v>
      </c>
      <c r="E78" s="18">
        <f>VLOOKUP(A78,'ADM Data'!$A$2:$J$357,10,FALSE)</f>
        <v>314.735906</v>
      </c>
      <c r="F78" s="18">
        <v>312.96488399999998</v>
      </c>
      <c r="G78" s="18">
        <f>VLOOKUP(A78,'ADM Data'!$A$2:$Q$357,17,FALSE)</f>
        <v>167.79477900000001</v>
      </c>
      <c r="H78" s="18" t="s">
        <v>808</v>
      </c>
      <c r="I78" s="1">
        <f t="shared" si="7"/>
        <v>262.15534724999998</v>
      </c>
      <c r="J78" s="265">
        <f t="shared" si="8"/>
        <v>0.8329375271533207</v>
      </c>
      <c r="K78" s="61">
        <f t="shared" si="9"/>
        <v>2.4429067</v>
      </c>
      <c r="L78" s="5">
        <f t="shared" si="5"/>
        <v>270257.6848883733</v>
      </c>
      <c r="M78" s="5">
        <f t="shared" si="6"/>
        <v>270257.6848883733</v>
      </c>
    </row>
    <row r="79" spans="1:13">
      <c r="A79" t="s">
        <v>252</v>
      </c>
      <c r="B79" t="s">
        <v>253</v>
      </c>
      <c r="C79" t="s">
        <v>125</v>
      </c>
      <c r="D79" s="12" t="s">
        <v>1070</v>
      </c>
      <c r="E79" s="18">
        <f>VLOOKUP(A79,'ADM Data'!$A$2:$J$357,10,FALSE)</f>
        <v>402.55774299999996</v>
      </c>
      <c r="F79" s="18">
        <v>426.45304499999997</v>
      </c>
      <c r="G79" s="18">
        <f>VLOOKUP(A79,'ADM Data'!$A$2:$Q$357,17,FALSE)</f>
        <v>297.75541800000002</v>
      </c>
      <c r="H79" s="18" t="s">
        <v>808</v>
      </c>
      <c r="I79" s="1">
        <f t="shared" si="7"/>
        <v>381.40887554999995</v>
      </c>
      <c r="J79" s="265">
        <f t="shared" si="8"/>
        <v>0.94746376683158218</v>
      </c>
      <c r="K79" s="61">
        <f t="shared" si="9"/>
        <v>3.1608744</v>
      </c>
      <c r="L79" s="5">
        <f t="shared" si="5"/>
        <v>508757.10237800551</v>
      </c>
      <c r="M79" s="5">
        <f t="shared" si="6"/>
        <v>508757.10237800551</v>
      </c>
    </row>
    <row r="80" spans="1:13">
      <c r="A80" t="s">
        <v>254</v>
      </c>
      <c r="B80" t="s">
        <v>1876</v>
      </c>
      <c r="C80" t="s">
        <v>98</v>
      </c>
      <c r="D80" s="12" t="s">
        <v>1070</v>
      </c>
      <c r="E80" s="18">
        <f>VLOOKUP(A80,'ADM Data'!$A$2:$J$357,10,FALSE)</f>
        <v>92.057958999999997</v>
      </c>
      <c r="F80" s="18">
        <v>96.726054000000005</v>
      </c>
      <c r="G80" s="18">
        <f>VLOOKUP(A80,'ADM Data'!$A$2:$Q$357,17,FALSE)</f>
        <v>67.317781999999994</v>
      </c>
      <c r="H80" s="18" t="s">
        <v>808</v>
      </c>
      <c r="I80" s="1">
        <f t="shared" si="7"/>
        <v>86.433158800000001</v>
      </c>
      <c r="J80" s="265">
        <f t="shared" si="8"/>
        <v>0.93889936013028497</v>
      </c>
      <c r="K80" s="61">
        <f t="shared" si="9"/>
        <v>3.1039884999999998</v>
      </c>
      <c r="L80" s="5">
        <f t="shared" si="5"/>
        <v>113217.33805409474</v>
      </c>
      <c r="M80" s="5">
        <f t="shared" si="6"/>
        <v>113217.33805409474</v>
      </c>
    </row>
    <row r="81" spans="1:13">
      <c r="A81" t="s">
        <v>256</v>
      </c>
      <c r="B81" t="s">
        <v>257</v>
      </c>
      <c r="C81" t="s">
        <v>258</v>
      </c>
      <c r="D81" s="12" t="s">
        <v>1070</v>
      </c>
      <c r="E81" s="18">
        <f>VLOOKUP(A81,'ADM Data'!$A$2:$J$357,10,FALSE)</f>
        <v>187.23700100000002</v>
      </c>
      <c r="F81" s="18">
        <v>203.68293</v>
      </c>
      <c r="G81" s="18">
        <f>VLOOKUP(A81,'ADM Data'!$A$2:$Q$357,17,FALSE)</f>
        <v>145.44509600000001</v>
      </c>
      <c r="H81" s="18" t="s">
        <v>808</v>
      </c>
      <c r="I81" s="1">
        <f t="shared" si="7"/>
        <v>183.2996881</v>
      </c>
      <c r="J81" s="265">
        <f t="shared" si="8"/>
        <v>0.97897150200563177</v>
      </c>
      <c r="K81" s="61">
        <f t="shared" si="9"/>
        <v>3.3745986000000001</v>
      </c>
      <c r="L81" s="5">
        <f t="shared" si="5"/>
        <v>261033.53149561796</v>
      </c>
      <c r="M81" s="5">
        <f t="shared" si="6"/>
        <v>261033.53149561796</v>
      </c>
    </row>
    <row r="82" spans="1:13">
      <c r="A82" t="s">
        <v>259</v>
      </c>
      <c r="B82" t="s">
        <v>260</v>
      </c>
      <c r="C82" t="s">
        <v>80</v>
      </c>
      <c r="D82" s="12" t="s">
        <v>1070</v>
      </c>
      <c r="E82" s="18">
        <f>VLOOKUP(A82,'ADM Data'!$A$2:$J$357,10,FALSE)</f>
        <v>254.40909300000001</v>
      </c>
      <c r="F82" s="18">
        <v>318.213144</v>
      </c>
      <c r="G82" s="18">
        <f>VLOOKUP(A82,'ADM Data'!$A$2:$Q$357,17,FALSE)</f>
        <v>152.76728600000001</v>
      </c>
      <c r="H82" s="18" t="s">
        <v>808</v>
      </c>
      <c r="I82" s="1">
        <f t="shared" si="7"/>
        <v>254.40909300000001</v>
      </c>
      <c r="J82" s="265">
        <f t="shared" si="8"/>
        <v>1</v>
      </c>
      <c r="K82" s="61">
        <f t="shared" si="9"/>
        <v>3.5211296999999999</v>
      </c>
      <c r="L82" s="5">
        <f t="shared" si="5"/>
        <v>378030.7284178168</v>
      </c>
      <c r="M82" s="5">
        <f t="shared" si="6"/>
        <v>378030.7284178168</v>
      </c>
    </row>
    <row r="83" spans="1:13">
      <c r="A83" t="s">
        <v>261</v>
      </c>
      <c r="B83" t="s">
        <v>262</v>
      </c>
      <c r="C83" t="s">
        <v>93</v>
      </c>
      <c r="D83" s="12" t="s">
        <v>1070</v>
      </c>
      <c r="E83" s="18">
        <f>VLOOKUP(A83,'ADM Data'!$A$2:$J$357,10,FALSE)</f>
        <v>258.00424400000003</v>
      </c>
      <c r="F83" s="18">
        <v>283.22670499999998</v>
      </c>
      <c r="G83" s="18">
        <f>VLOOKUP(A83,'ADM Data'!$A$2:$Q$357,17,FALSE)</f>
        <v>148.55678599999999</v>
      </c>
      <c r="H83" s="18" t="s">
        <v>808</v>
      </c>
      <c r="I83" s="1">
        <f t="shared" si="7"/>
        <v>236.09223334999999</v>
      </c>
      <c r="J83" s="265">
        <f t="shared" si="8"/>
        <v>0.91507112320989559</v>
      </c>
      <c r="K83" s="61">
        <f t="shared" si="9"/>
        <v>2.9484360999999999</v>
      </c>
      <c r="L83" s="5">
        <f t="shared" si="5"/>
        <v>293755.40849775833</v>
      </c>
      <c r="M83" s="5">
        <f t="shared" si="6"/>
        <v>293755.40849775833</v>
      </c>
    </row>
    <row r="84" spans="1:13">
      <c r="A84" t="s">
        <v>263</v>
      </c>
      <c r="B84" t="s">
        <v>264</v>
      </c>
      <c r="C84" t="s">
        <v>93</v>
      </c>
      <c r="D84" s="12" t="s">
        <v>1070</v>
      </c>
      <c r="E84" s="18">
        <f>VLOOKUP(A84,'ADM Data'!$A$2:$J$357,10,FALSE)</f>
        <v>216.50561300000001</v>
      </c>
      <c r="F84" s="18">
        <v>212.484409</v>
      </c>
      <c r="G84" s="18">
        <f>VLOOKUP(A84,'ADM Data'!$A$2:$Q$357,17,FALSE)</f>
        <v>152.28054499999999</v>
      </c>
      <c r="H84" s="18" t="s">
        <v>808</v>
      </c>
      <c r="I84" s="1">
        <f t="shared" si="7"/>
        <v>191.4130566</v>
      </c>
      <c r="J84" s="265">
        <f t="shared" si="8"/>
        <v>0.88410205143272658</v>
      </c>
      <c r="K84" s="61">
        <f t="shared" si="9"/>
        <v>2.7522432999999999</v>
      </c>
      <c r="L84" s="5">
        <f t="shared" si="5"/>
        <v>222316.05768026545</v>
      </c>
      <c r="M84" s="5">
        <f t="shared" si="6"/>
        <v>222316.05768026545</v>
      </c>
    </row>
    <row r="85" spans="1:13">
      <c r="A85" t="s">
        <v>265</v>
      </c>
      <c r="B85" t="s">
        <v>1877</v>
      </c>
      <c r="C85" t="s">
        <v>93</v>
      </c>
      <c r="D85" s="12" t="s">
        <v>1070</v>
      </c>
      <c r="E85" s="18">
        <f>VLOOKUP(A85,'ADM Data'!$A$2:$J$357,10,FALSE)</f>
        <v>198.09424899999999</v>
      </c>
      <c r="F85" s="18">
        <v>97.168564000000003</v>
      </c>
      <c r="G85" s="18">
        <f>VLOOKUP(A85,'ADM Data'!$A$2:$Q$357,17,FALSE)</f>
        <v>123.911778</v>
      </c>
      <c r="H85" s="18" t="s">
        <v>808</v>
      </c>
      <c r="I85" s="1">
        <f t="shared" si="7"/>
        <v>106.52868889999999</v>
      </c>
      <c r="J85" s="265">
        <f t="shared" si="8"/>
        <v>0.53776770117137518</v>
      </c>
      <c r="K85" s="61">
        <f t="shared" si="9"/>
        <v>1.0182899000000001</v>
      </c>
      <c r="L85" s="5">
        <f t="shared" si="5"/>
        <v>45777.331122121308</v>
      </c>
      <c r="M85" s="5">
        <f t="shared" si="6"/>
        <v>45777.331122121308</v>
      </c>
    </row>
    <row r="86" spans="1:13">
      <c r="A86" t="s">
        <v>267</v>
      </c>
      <c r="B86" t="s">
        <v>1878</v>
      </c>
      <c r="C86" t="s">
        <v>72</v>
      </c>
      <c r="D86" s="12" t="s">
        <v>1070</v>
      </c>
      <c r="E86" s="18">
        <f>VLOOKUP(A86,'ADM Data'!$A$2:$J$357,10,FALSE)</f>
        <v>87.466116999999997</v>
      </c>
      <c r="F86" s="18">
        <v>72.003940999999998</v>
      </c>
      <c r="G86" s="18">
        <f>VLOOKUP(A86,'ADM Data'!$A$2:$Q$357,17,FALSE)</f>
        <v>67.353012000000007</v>
      </c>
      <c r="H86" s="18" t="s">
        <v>808</v>
      </c>
      <c r="I86" s="1">
        <f t="shared" si="7"/>
        <v>70.376115850000005</v>
      </c>
      <c r="J86" s="265">
        <f t="shared" si="8"/>
        <v>0.80461003945104836</v>
      </c>
      <c r="K86" s="61">
        <f t="shared" si="9"/>
        <v>2.2795698999999998</v>
      </c>
      <c r="L86" s="5">
        <f t="shared" si="5"/>
        <v>67700.310206381764</v>
      </c>
      <c r="M86" s="5">
        <f t="shared" si="6"/>
        <v>67700.310206381764</v>
      </c>
    </row>
    <row r="87" spans="1:13">
      <c r="A87" t="s">
        <v>269</v>
      </c>
      <c r="B87" t="s">
        <v>1879</v>
      </c>
      <c r="C87" t="s">
        <v>80</v>
      </c>
      <c r="D87" s="12" t="s">
        <v>1070</v>
      </c>
      <c r="E87" s="18">
        <f>VLOOKUP(A87,'ADM Data'!$A$2:$J$357,10,FALSE)</f>
        <v>381.35133300000001</v>
      </c>
      <c r="F87" s="18">
        <v>372.72891299999998</v>
      </c>
      <c r="G87" s="18">
        <f>VLOOKUP(A87,'ADM Data'!$A$2:$Q$357,17,FALSE)</f>
        <v>298.85959200000002</v>
      </c>
      <c r="H87" s="18" t="s">
        <v>808</v>
      </c>
      <c r="I87" s="1">
        <f t="shared" si="7"/>
        <v>346.87465065000004</v>
      </c>
      <c r="J87" s="265">
        <f t="shared" si="8"/>
        <v>0.90959338707752735</v>
      </c>
      <c r="K87" s="61">
        <f t="shared" si="9"/>
        <v>2.9132422999999998</v>
      </c>
      <c r="L87" s="5">
        <f t="shared" si="5"/>
        <v>426443.6199400897</v>
      </c>
      <c r="M87" s="5">
        <f t="shared" si="6"/>
        <v>426443.6199400897</v>
      </c>
    </row>
    <row r="88" spans="1:13">
      <c r="A88" t="s">
        <v>271</v>
      </c>
      <c r="B88" t="s">
        <v>272</v>
      </c>
      <c r="C88" t="s">
        <v>93</v>
      </c>
      <c r="D88" s="12" t="s">
        <v>1070</v>
      </c>
      <c r="E88" s="18">
        <f>VLOOKUP(A88,'ADM Data'!$A$2:$J$357,10,FALSE)</f>
        <v>563.41800799999999</v>
      </c>
      <c r="F88" s="18">
        <v>595.40469700000006</v>
      </c>
      <c r="G88" s="18">
        <f>VLOOKUP(A88,'ADM Data'!$A$2:$Q$357,17,FALSE)</f>
        <v>319.94565799999998</v>
      </c>
      <c r="H88" s="18" t="s">
        <v>808</v>
      </c>
      <c r="I88" s="1">
        <f t="shared" si="7"/>
        <v>498.99403335000005</v>
      </c>
      <c r="J88" s="265">
        <f t="shared" si="8"/>
        <v>0.88565510201086806</v>
      </c>
      <c r="K88" s="61">
        <f t="shared" si="9"/>
        <v>2.7619212000000002</v>
      </c>
      <c r="L88" s="5">
        <f t="shared" si="5"/>
        <v>581592.88813957211</v>
      </c>
      <c r="M88" s="5">
        <f t="shared" si="6"/>
        <v>581592.88813957211</v>
      </c>
    </row>
    <row r="89" spans="1:13">
      <c r="A89" t="s">
        <v>273</v>
      </c>
      <c r="B89" t="s">
        <v>274</v>
      </c>
      <c r="C89" t="s">
        <v>68</v>
      </c>
      <c r="D89" s="12" t="s">
        <v>1070</v>
      </c>
      <c r="E89" s="18">
        <f>VLOOKUP(A89,'ADM Data'!$A$2:$J$357,10,FALSE)</f>
        <v>46.078729000000003</v>
      </c>
      <c r="F89" s="18">
        <v>35.948166999999998</v>
      </c>
      <c r="G89" s="18">
        <f>VLOOKUP(A89,'ADM Data'!$A$2:$Q$357,17,FALSE)</f>
        <v>28.513507000000001</v>
      </c>
      <c r="H89" s="18" t="s">
        <v>808</v>
      </c>
      <c r="I89" s="1">
        <f t="shared" si="7"/>
        <v>33.346035999999998</v>
      </c>
      <c r="J89" s="265">
        <f t="shared" si="8"/>
        <v>0.72367525588650672</v>
      </c>
      <c r="K89" s="61">
        <f t="shared" si="9"/>
        <v>1.8440363</v>
      </c>
      <c r="L89" s="5">
        <f t="shared" si="5"/>
        <v>25949.328956635069</v>
      </c>
      <c r="M89" s="5">
        <f t="shared" si="6"/>
        <v>25949.328956635069</v>
      </c>
    </row>
    <row r="90" spans="1:13">
      <c r="A90" t="s">
        <v>276</v>
      </c>
      <c r="B90" t="s">
        <v>1880</v>
      </c>
      <c r="C90" t="s">
        <v>278</v>
      </c>
      <c r="D90" s="12" t="s">
        <v>1070</v>
      </c>
      <c r="E90" s="18">
        <f>VLOOKUP(A90,'ADM Data'!$A$2:$J$357,10,FALSE)</f>
        <v>154.20589699999999</v>
      </c>
      <c r="F90" s="18">
        <v>173.99569500000001</v>
      </c>
      <c r="G90" s="18">
        <f>VLOOKUP(A90,'ADM Data'!$A$2:$Q$357,17,FALSE)</f>
        <v>122.624222</v>
      </c>
      <c r="H90" s="18" t="s">
        <v>808</v>
      </c>
      <c r="I90" s="1">
        <f t="shared" si="7"/>
        <v>154.20589699999999</v>
      </c>
      <c r="J90" s="265">
        <f t="shared" si="8"/>
        <v>1</v>
      </c>
      <c r="K90" s="61">
        <f t="shared" si="9"/>
        <v>3.5211296999999999</v>
      </c>
      <c r="L90" s="5">
        <f t="shared" si="5"/>
        <v>229137.12274125684</v>
      </c>
      <c r="M90" s="5">
        <f t="shared" si="6"/>
        <v>229137.12274125684</v>
      </c>
    </row>
    <row r="91" spans="1:13">
      <c r="A91" t="s">
        <v>279</v>
      </c>
      <c r="B91" t="s">
        <v>1881</v>
      </c>
      <c r="C91" t="s">
        <v>80</v>
      </c>
      <c r="D91" s="12" t="s">
        <v>1070</v>
      </c>
      <c r="E91" s="18">
        <f>VLOOKUP(A91,'ADM Data'!$A$2:$J$357,10,FALSE)</f>
        <v>196.100188</v>
      </c>
      <c r="F91" s="18">
        <v>167.324939</v>
      </c>
      <c r="G91" s="18">
        <f>VLOOKUP(A91,'ADM Data'!$A$2:$Q$357,17,FALSE)</f>
        <v>147.78499299999999</v>
      </c>
      <c r="H91" s="18" t="s">
        <v>808</v>
      </c>
      <c r="I91" s="1">
        <f t="shared" si="7"/>
        <v>160.48595789999999</v>
      </c>
      <c r="J91" s="265">
        <f t="shared" si="8"/>
        <v>0.8183875779864116</v>
      </c>
      <c r="K91" s="61">
        <f t="shared" si="9"/>
        <v>2.3583056</v>
      </c>
      <c r="L91" s="5">
        <f t="shared" si="5"/>
        <v>159716.42182598624</v>
      </c>
      <c r="M91" s="5">
        <f t="shared" si="6"/>
        <v>159716.42182598624</v>
      </c>
    </row>
    <row r="92" spans="1:13">
      <c r="A92" t="s">
        <v>282</v>
      </c>
      <c r="B92" t="s">
        <v>1882</v>
      </c>
      <c r="C92" t="s">
        <v>93</v>
      </c>
      <c r="D92" s="12" t="s">
        <v>1070</v>
      </c>
      <c r="E92" s="18">
        <f>VLOOKUP(A92,'ADM Data'!$A$2:$J$357,10,FALSE)</f>
        <v>431.26380999999998</v>
      </c>
      <c r="F92" s="18">
        <v>459.581526</v>
      </c>
      <c r="G92" s="18">
        <f>VLOOKUP(A92,'ADM Data'!$A$2:$Q$357,17,FALSE)</f>
        <v>256.75382000000002</v>
      </c>
      <c r="H92" s="18" t="s">
        <v>808</v>
      </c>
      <c r="I92" s="1">
        <f t="shared" si="7"/>
        <v>388.5918289</v>
      </c>
      <c r="J92" s="265">
        <f t="shared" si="8"/>
        <v>0.90105364718639391</v>
      </c>
      <c r="K92" s="61">
        <f t="shared" si="9"/>
        <v>2.858797</v>
      </c>
      <c r="L92" s="5">
        <f t="shared" si="5"/>
        <v>468801.97527657764</v>
      </c>
      <c r="M92" s="5">
        <f t="shared" si="6"/>
        <v>468801.97527657764</v>
      </c>
    </row>
    <row r="93" spans="1:13">
      <c r="A93" t="s">
        <v>284</v>
      </c>
      <c r="B93" t="s">
        <v>285</v>
      </c>
      <c r="C93" t="s">
        <v>230</v>
      </c>
      <c r="D93" s="12" t="s">
        <v>1070</v>
      </c>
      <c r="E93" s="18">
        <f>VLOOKUP(A93,'ADM Data'!$A$2:$J$357,10,FALSE)</f>
        <v>371.43168900000001</v>
      </c>
      <c r="F93" s="18">
        <v>378.036225</v>
      </c>
      <c r="G93" s="18">
        <f>VLOOKUP(A93,'ADM Data'!$A$2:$Q$357,17,FALSE)</f>
        <v>270.257024</v>
      </c>
      <c r="H93" s="18" t="s">
        <v>808</v>
      </c>
      <c r="I93" s="1">
        <f t="shared" si="7"/>
        <v>340.31350465000003</v>
      </c>
      <c r="J93" s="265">
        <f t="shared" si="8"/>
        <v>0.91622097609986108</v>
      </c>
      <c r="K93" s="61">
        <f t="shared" si="9"/>
        <v>2.9558506000000002</v>
      </c>
      <c r="L93" s="5">
        <f t="shared" si="5"/>
        <v>424496.5000550939</v>
      </c>
      <c r="M93" s="5">
        <f t="shared" si="6"/>
        <v>424496.5000550939</v>
      </c>
    </row>
    <row r="94" spans="1:13">
      <c r="A94" t="s">
        <v>286</v>
      </c>
      <c r="B94" t="s">
        <v>1883</v>
      </c>
      <c r="C94" t="s">
        <v>72</v>
      </c>
      <c r="D94" s="12" t="s">
        <v>1070</v>
      </c>
      <c r="E94" s="18">
        <f>VLOOKUP(A94,'ADM Data'!$A$2:$J$357,10,FALSE)</f>
        <v>321.64285699999999</v>
      </c>
      <c r="F94" s="18">
        <v>318.90827400000001</v>
      </c>
      <c r="G94" s="18">
        <f>VLOOKUP(A94,'ADM Data'!$A$2:$Q$357,17,FALSE)</f>
        <v>163.374754</v>
      </c>
      <c r="H94" s="18" t="s">
        <v>808</v>
      </c>
      <c r="I94" s="1">
        <f t="shared" si="7"/>
        <v>264.471542</v>
      </c>
      <c r="J94" s="265">
        <f t="shared" si="8"/>
        <v>0.82225218513091369</v>
      </c>
      <c r="K94" s="61">
        <f t="shared" si="9"/>
        <v>2.3806311</v>
      </c>
      <c r="L94" s="5">
        <f t="shared" si="5"/>
        <v>265695.07309496595</v>
      </c>
      <c r="M94" s="5">
        <f t="shared" si="6"/>
        <v>265695.07309496595</v>
      </c>
    </row>
    <row r="95" spans="1:13">
      <c r="A95" t="s">
        <v>288</v>
      </c>
      <c r="B95" t="s">
        <v>1884</v>
      </c>
      <c r="C95" t="s">
        <v>93</v>
      </c>
      <c r="D95" s="12" t="s">
        <v>1070</v>
      </c>
      <c r="E95" s="18">
        <f>VLOOKUP(A95,'ADM Data'!$A$2:$J$357,10,FALSE)</f>
        <v>310.31817999999998</v>
      </c>
      <c r="F95" s="18">
        <v>304.370407</v>
      </c>
      <c r="G95" s="18">
        <f>VLOOKUP(A95,'ADM Data'!$A$2:$Q$357,17,FALSE)</f>
        <v>119.778785</v>
      </c>
      <c r="H95" s="18" t="s">
        <v>808</v>
      </c>
      <c r="I95" s="1">
        <f t="shared" si="7"/>
        <v>239.76333930000001</v>
      </c>
      <c r="J95" s="265">
        <f t="shared" si="8"/>
        <v>0.77263710202218905</v>
      </c>
      <c r="K95" s="61">
        <f t="shared" si="9"/>
        <v>2.1020021</v>
      </c>
      <c r="L95" s="5">
        <f t="shared" si="5"/>
        <v>212680.84402430052</v>
      </c>
      <c r="M95" s="5">
        <f t="shared" si="6"/>
        <v>212680.84402430052</v>
      </c>
    </row>
    <row r="96" spans="1:13">
      <c r="A96" t="s">
        <v>290</v>
      </c>
      <c r="B96" t="s">
        <v>291</v>
      </c>
      <c r="C96" t="s">
        <v>68</v>
      </c>
      <c r="D96" s="12" t="s">
        <v>1070</v>
      </c>
      <c r="E96" s="18">
        <f>VLOOKUP(A96,'ADM Data'!$A$2:$J$357,10,FALSE)</f>
        <v>416.23417699999999</v>
      </c>
      <c r="F96" s="18">
        <v>368.97483699999998</v>
      </c>
      <c r="G96" s="18">
        <f>VLOOKUP(A96,'ADM Data'!$A$2:$Q$357,17,FALSE)</f>
        <v>351.39873499999999</v>
      </c>
      <c r="H96" s="18" t="s">
        <v>808</v>
      </c>
      <c r="I96" s="1">
        <f t="shared" si="7"/>
        <v>362.82320129999999</v>
      </c>
      <c r="J96" s="265">
        <f t="shared" si="8"/>
        <v>0.87168046582585168</v>
      </c>
      <c r="K96" s="61">
        <f t="shared" si="9"/>
        <v>2.6754487999999998</v>
      </c>
      <c r="L96" s="5">
        <f t="shared" si="5"/>
        <v>409641.6871797627</v>
      </c>
      <c r="M96" s="5">
        <f t="shared" si="6"/>
        <v>409641.6871797627</v>
      </c>
    </row>
    <row r="97" spans="1:13">
      <c r="A97" t="s">
        <v>292</v>
      </c>
      <c r="B97" t="s">
        <v>293</v>
      </c>
      <c r="C97" t="s">
        <v>72</v>
      </c>
      <c r="D97" s="12" t="s">
        <v>1070</v>
      </c>
      <c r="E97" s="18">
        <f>VLOOKUP(A97,'ADM Data'!$A$2:$J$357,10,FALSE)</f>
        <v>490.09479799999997</v>
      </c>
      <c r="F97" s="18">
        <v>526.922009</v>
      </c>
      <c r="G97" s="18">
        <f>VLOOKUP(A97,'ADM Data'!$A$2:$Q$357,17,FALSE)</f>
        <v>397.88000799999998</v>
      </c>
      <c r="H97" s="18" t="s">
        <v>808</v>
      </c>
      <c r="I97" s="1">
        <f t="shared" si="7"/>
        <v>481.75730865000003</v>
      </c>
      <c r="J97" s="265">
        <f t="shared" si="8"/>
        <v>0.98298800684270893</v>
      </c>
      <c r="K97" s="61">
        <f t="shared" si="9"/>
        <v>3.4023458999999998</v>
      </c>
      <c r="L97" s="5">
        <f t="shared" si="5"/>
        <v>691702.31163751276</v>
      </c>
      <c r="M97" s="5">
        <f t="shared" si="6"/>
        <v>691702.31163751276</v>
      </c>
    </row>
    <row r="98" spans="1:13">
      <c r="A98" t="s">
        <v>294</v>
      </c>
      <c r="B98" t="s">
        <v>1885</v>
      </c>
      <c r="C98" t="s">
        <v>296</v>
      </c>
      <c r="D98" s="12" t="s">
        <v>1070</v>
      </c>
      <c r="E98" s="18">
        <f>VLOOKUP(A98,'ADM Data'!$A$2:$J$357,10,FALSE)</f>
        <v>61.659695999999997</v>
      </c>
      <c r="F98" s="18">
        <v>63.184593</v>
      </c>
      <c r="G98" s="18">
        <f>VLOOKUP(A98,'ADM Data'!$A$2:$Q$357,17,FALSE)</f>
        <v>44.711478999999997</v>
      </c>
      <c r="H98" s="18" t="s">
        <v>808</v>
      </c>
      <c r="I98" s="1">
        <f t="shared" si="7"/>
        <v>56.719003100000002</v>
      </c>
      <c r="J98" s="265">
        <f t="shared" si="8"/>
        <v>0.91987159813437946</v>
      </c>
      <c r="K98" s="61">
        <f t="shared" si="9"/>
        <v>2.9794523000000002</v>
      </c>
      <c r="L98" s="5">
        <f t="shared" si="5"/>
        <v>71314.440109280913</v>
      </c>
      <c r="M98" s="5">
        <f t="shared" si="6"/>
        <v>71314.440109280913</v>
      </c>
    </row>
    <row r="99" spans="1:13">
      <c r="A99" t="s">
        <v>297</v>
      </c>
      <c r="B99" t="s">
        <v>1886</v>
      </c>
      <c r="C99" t="s">
        <v>93</v>
      </c>
      <c r="D99" s="12" t="s">
        <v>1070</v>
      </c>
      <c r="E99" s="18">
        <f>VLOOKUP(A99,'ADM Data'!$A$2:$J$357,10,FALSE)</f>
        <v>722.34964100000002</v>
      </c>
      <c r="F99" s="18">
        <v>759.33308899999997</v>
      </c>
      <c r="G99" s="18">
        <f>VLOOKUP(A99,'ADM Data'!$A$2:$Q$357,17,FALSE)</f>
        <v>442.83143799999999</v>
      </c>
      <c r="H99" s="18" t="s">
        <v>808</v>
      </c>
      <c r="I99" s="1">
        <f t="shared" si="7"/>
        <v>648.55751114999998</v>
      </c>
      <c r="J99" s="265">
        <f t="shared" si="8"/>
        <v>0.89784430466685861</v>
      </c>
      <c r="K99" s="61">
        <f t="shared" si="9"/>
        <v>2.8384686000000001</v>
      </c>
      <c r="L99" s="5">
        <f t="shared" si="5"/>
        <v>776864.07515262533</v>
      </c>
      <c r="M99" s="5">
        <f t="shared" si="6"/>
        <v>776864.07515262533</v>
      </c>
    </row>
    <row r="100" spans="1:13">
      <c r="A100" t="s">
        <v>299</v>
      </c>
      <c r="B100" t="s">
        <v>2800</v>
      </c>
      <c r="C100" t="s">
        <v>108</v>
      </c>
      <c r="D100" s="12" t="s">
        <v>1070</v>
      </c>
      <c r="E100" s="18">
        <f>VLOOKUP(A100,'ADM Data'!$A$2:$J$357,10,FALSE)</f>
        <v>131.99082900000002</v>
      </c>
      <c r="F100" s="18">
        <v>144.92389900000001</v>
      </c>
      <c r="G100" s="18">
        <f>VLOOKUP(A100,'ADM Data'!$A$2:$Q$357,17,FALSE)</f>
        <v>86.768214999999998</v>
      </c>
      <c r="H100" s="18" t="s">
        <v>808</v>
      </c>
      <c r="I100" s="1">
        <f t="shared" si="7"/>
        <v>124.56940960000001</v>
      </c>
      <c r="J100" s="265">
        <f t="shared" si="8"/>
        <v>0.94377321927419666</v>
      </c>
      <c r="K100" s="61">
        <f t="shared" si="9"/>
        <v>3.136298</v>
      </c>
      <c r="L100" s="5">
        <f t="shared" si="5"/>
        <v>164869.82546003687</v>
      </c>
      <c r="M100" s="5">
        <f t="shared" si="6"/>
        <v>164869.82546003687</v>
      </c>
    </row>
    <row r="101" spans="1:13">
      <c r="A101" t="s">
        <v>301</v>
      </c>
      <c r="B101" t="s">
        <v>302</v>
      </c>
      <c r="C101" t="s">
        <v>93</v>
      </c>
      <c r="D101" s="12" t="s">
        <v>1070</v>
      </c>
      <c r="E101" s="18">
        <f>VLOOKUP(A101,'ADM Data'!$A$2:$J$357,10,FALSE)</f>
        <v>2250.1328940000003</v>
      </c>
      <c r="F101" s="18">
        <v>1909.688474</v>
      </c>
      <c r="G101" s="18">
        <f>VLOOKUP(A101,'ADM Data'!$A$2:$Q$357,17,FALSE)</f>
        <v>1492.560532</v>
      </c>
      <c r="H101" s="18" t="s">
        <v>808</v>
      </c>
      <c r="I101" s="1">
        <f t="shared" si="7"/>
        <v>1763.6936943000001</v>
      </c>
      <c r="J101" s="265">
        <f t="shared" si="8"/>
        <v>0.78381756873245367</v>
      </c>
      <c r="K101" s="61">
        <f t="shared" si="9"/>
        <v>2.1632764</v>
      </c>
      <c r="L101" s="5">
        <f t="shared" si="5"/>
        <v>1610080.6310887779</v>
      </c>
      <c r="M101" s="5">
        <f t="shared" si="6"/>
        <v>1610080.6310887779</v>
      </c>
    </row>
    <row r="102" spans="1:13">
      <c r="A102" t="s">
        <v>303</v>
      </c>
      <c r="B102" t="s">
        <v>1887</v>
      </c>
      <c r="C102" t="s">
        <v>93</v>
      </c>
      <c r="D102" s="12" t="s">
        <v>1070</v>
      </c>
      <c r="E102" s="18">
        <f>VLOOKUP(A102,'ADM Data'!$A$2:$J$357,10,FALSE)</f>
        <v>400.00617499999998</v>
      </c>
      <c r="F102" s="18">
        <v>400.77180199999998</v>
      </c>
      <c r="G102" s="18">
        <f>VLOOKUP(A102,'ADM Data'!$A$2:$Q$357,17,FALSE)</f>
        <v>311.43035400000002</v>
      </c>
      <c r="H102" s="18" t="s">
        <v>808</v>
      </c>
      <c r="I102" s="1">
        <f t="shared" si="7"/>
        <v>369.50229519999999</v>
      </c>
      <c r="J102" s="265">
        <f t="shared" si="8"/>
        <v>0.9237414777409374</v>
      </c>
      <c r="K102" s="61">
        <f t="shared" si="9"/>
        <v>3.0045741000000001</v>
      </c>
      <c r="L102" s="5">
        <f t="shared" si="5"/>
        <v>468503.14499245619</v>
      </c>
      <c r="M102" s="5">
        <f t="shared" si="6"/>
        <v>468503.14499245619</v>
      </c>
    </row>
    <row r="103" spans="1:13">
      <c r="A103" t="s">
        <v>305</v>
      </c>
      <c r="B103" t="s">
        <v>306</v>
      </c>
      <c r="C103" t="s">
        <v>93</v>
      </c>
      <c r="D103" s="12" t="s">
        <v>1070</v>
      </c>
      <c r="E103" s="18">
        <f>VLOOKUP(A103,'ADM Data'!$A$2:$J$357,10,FALSE)</f>
        <v>306.25771400000002</v>
      </c>
      <c r="F103" s="18">
        <v>315.06207499999999</v>
      </c>
      <c r="G103" s="18">
        <f>VLOOKUP(A103,'ADM Data'!$A$2:$Q$357,17,FALSE)</f>
        <v>171.18934999999999</v>
      </c>
      <c r="H103" s="18" t="s">
        <v>808</v>
      </c>
      <c r="I103" s="1">
        <f t="shared" si="7"/>
        <v>264.70662125000001</v>
      </c>
      <c r="J103" s="265">
        <f t="shared" si="8"/>
        <v>0.86432637987365113</v>
      </c>
      <c r="K103" s="61">
        <f t="shared" si="9"/>
        <v>2.6304954999999999</v>
      </c>
      <c r="L103" s="5">
        <f t="shared" si="5"/>
        <v>293842.64107973495</v>
      </c>
      <c r="M103" s="5">
        <f t="shared" si="6"/>
        <v>293842.64107973495</v>
      </c>
    </row>
    <row r="104" spans="1:13">
      <c r="A104" t="s">
        <v>307</v>
      </c>
      <c r="B104" t="s">
        <v>1888</v>
      </c>
      <c r="C104" t="s">
        <v>68</v>
      </c>
      <c r="D104" s="12" t="s">
        <v>1070</v>
      </c>
      <c r="E104" s="18">
        <f>VLOOKUP(A104,'ADM Data'!$A$2:$J$357,10,FALSE)</f>
        <v>290.42515300000002</v>
      </c>
      <c r="F104" s="18">
        <v>296.14335</v>
      </c>
      <c r="G104" s="18">
        <f>VLOOKUP(A104,'ADM Data'!$A$2:$Q$357,17,FALSE)</f>
        <v>203.22755000000001</v>
      </c>
      <c r="H104" s="18" t="s">
        <v>808</v>
      </c>
      <c r="I104" s="1">
        <f t="shared" si="7"/>
        <v>263.62281999999999</v>
      </c>
      <c r="J104" s="265">
        <f t="shared" si="8"/>
        <v>0.90771345827611549</v>
      </c>
      <c r="K104" s="61">
        <f t="shared" si="9"/>
        <v>2.9012126999999999</v>
      </c>
      <c r="L104" s="5">
        <f t="shared" si="5"/>
        <v>322756.5185721895</v>
      </c>
      <c r="M104" s="5">
        <f t="shared" si="6"/>
        <v>322756.5185721895</v>
      </c>
    </row>
    <row r="105" spans="1:13">
      <c r="A105" t="s">
        <v>309</v>
      </c>
      <c r="B105" t="s">
        <v>1889</v>
      </c>
      <c r="C105" t="s">
        <v>80</v>
      </c>
      <c r="D105" s="12" t="s">
        <v>1070</v>
      </c>
      <c r="E105" s="18">
        <f>VLOOKUP(A105,'ADM Data'!$A$2:$J$357,10,FALSE)</f>
        <v>1072.262336</v>
      </c>
      <c r="F105" s="18">
        <v>1127.946895</v>
      </c>
      <c r="G105" s="18">
        <f>VLOOKUP(A105,'ADM Data'!$A$2:$Q$357,17,FALSE)</f>
        <v>769.08909200000005</v>
      </c>
      <c r="H105" s="18" t="s">
        <v>808</v>
      </c>
      <c r="I105" s="1">
        <f t="shared" si="7"/>
        <v>1002.34666395</v>
      </c>
      <c r="J105" s="265">
        <f t="shared" si="8"/>
        <v>0.93479611313140443</v>
      </c>
      <c r="K105" s="61">
        <f t="shared" si="9"/>
        <v>3.0769172999999999</v>
      </c>
      <c r="L105" s="5">
        <f t="shared" si="5"/>
        <v>1301506.1477619272</v>
      </c>
      <c r="M105" s="5">
        <f t="shared" si="6"/>
        <v>1301506.1477619272</v>
      </c>
    </row>
    <row r="106" spans="1:13">
      <c r="A106" t="s">
        <v>311</v>
      </c>
      <c r="B106" t="s">
        <v>312</v>
      </c>
      <c r="C106" t="s">
        <v>313</v>
      </c>
      <c r="D106" s="12" t="s">
        <v>1070</v>
      </c>
      <c r="E106" s="18">
        <f>VLOOKUP(A106,'ADM Data'!$A$2:$J$357,10,FALSE)</f>
        <v>41.042679999999997</v>
      </c>
      <c r="F106" s="18">
        <v>33.459330000000001</v>
      </c>
      <c r="G106" s="18">
        <f>VLOOKUP(A106,'ADM Data'!$A$2:$Q$357,17,FALSE)</f>
        <v>34.342404000000002</v>
      </c>
      <c r="H106" s="18" t="s">
        <v>808</v>
      </c>
      <c r="I106" s="1">
        <f t="shared" si="7"/>
        <v>33.768405900000005</v>
      </c>
      <c r="J106" s="265">
        <f t="shared" si="8"/>
        <v>0.82276317969489343</v>
      </c>
      <c r="K106" s="61">
        <f t="shared" si="9"/>
        <v>2.3835909000000002</v>
      </c>
      <c r="L106" s="5">
        <f t="shared" si="5"/>
        <v>33966.807434534952</v>
      </c>
      <c r="M106" s="5">
        <f t="shared" si="6"/>
        <v>33966.807434534952</v>
      </c>
    </row>
    <row r="107" spans="1:13">
      <c r="A107" t="s">
        <v>314</v>
      </c>
      <c r="B107" t="s">
        <v>1890</v>
      </c>
      <c r="C107" t="s">
        <v>98</v>
      </c>
      <c r="D107" s="12" t="s">
        <v>1070</v>
      </c>
      <c r="E107" s="18">
        <f>VLOOKUP(A107,'ADM Data'!$A$2:$J$357,10,FALSE)</f>
        <v>74.830410000000001</v>
      </c>
      <c r="F107" s="18">
        <v>38.723711000000002</v>
      </c>
      <c r="G107" s="18">
        <f>VLOOKUP(A107,'ADM Data'!$A$2:$Q$357,17,FALSE)</f>
        <v>38.579194999999999</v>
      </c>
      <c r="H107" s="18" t="s">
        <v>808</v>
      </c>
      <c r="I107" s="1">
        <f t="shared" si="7"/>
        <v>38.673130399999998</v>
      </c>
      <c r="J107" s="265">
        <f t="shared" si="8"/>
        <v>0.51681035023060806</v>
      </c>
      <c r="K107" s="61">
        <f t="shared" si="9"/>
        <v>0.94046890000000005</v>
      </c>
      <c r="L107" s="5">
        <f t="shared" si="5"/>
        <v>15348.509843688404</v>
      </c>
      <c r="M107" s="5">
        <f t="shared" si="6"/>
        <v>15348.509843688404</v>
      </c>
    </row>
    <row r="108" spans="1:13">
      <c r="A108" t="s">
        <v>316</v>
      </c>
      <c r="B108" t="s">
        <v>317</v>
      </c>
      <c r="C108" t="s">
        <v>80</v>
      </c>
      <c r="D108" s="12" t="s">
        <v>1070</v>
      </c>
      <c r="E108" s="18">
        <f>VLOOKUP(A108,'ADM Data'!$A$2:$J$357,10,FALSE)</f>
        <v>140.07238900000002</v>
      </c>
      <c r="F108" s="18">
        <v>152.04524599999999</v>
      </c>
      <c r="G108" s="18">
        <f>VLOOKUP(A108,'ADM Data'!$A$2:$Q$357,17,FALSE)</f>
        <v>109.92774</v>
      </c>
      <c r="H108" s="18" t="s">
        <v>808</v>
      </c>
      <c r="I108" s="1">
        <f t="shared" si="7"/>
        <v>137.30411889999999</v>
      </c>
      <c r="J108" s="265">
        <f t="shared" si="8"/>
        <v>0.98023686095623008</v>
      </c>
      <c r="K108" s="61">
        <f t="shared" si="9"/>
        <v>3.3833278</v>
      </c>
      <c r="L108" s="5">
        <f t="shared" si="5"/>
        <v>196037.9235471854</v>
      </c>
      <c r="M108" s="5">
        <f t="shared" si="6"/>
        <v>196037.9235471854</v>
      </c>
    </row>
    <row r="109" spans="1:13">
      <c r="A109" t="s">
        <v>318</v>
      </c>
      <c r="B109" t="s">
        <v>1891</v>
      </c>
      <c r="C109" t="s">
        <v>93</v>
      </c>
      <c r="D109" s="12" t="s">
        <v>1070</v>
      </c>
      <c r="E109" s="18">
        <f>VLOOKUP(A109,'ADM Data'!$A$2:$J$357,10,FALSE)</f>
        <v>121.931516</v>
      </c>
      <c r="F109" s="18">
        <v>126.585007</v>
      </c>
      <c r="G109" s="18">
        <f>VLOOKUP(A109,'ADM Data'!$A$2:$Q$357,17,FALSE)</f>
        <v>96.598180999999997</v>
      </c>
      <c r="H109" s="18" t="s">
        <v>808</v>
      </c>
      <c r="I109" s="1">
        <f t="shared" si="7"/>
        <v>116.08961790000001</v>
      </c>
      <c r="J109" s="265">
        <f t="shared" si="8"/>
        <v>0.95208869460788137</v>
      </c>
      <c r="K109" s="61">
        <f t="shared" si="9"/>
        <v>3.1918085999999999</v>
      </c>
      <c r="L109" s="5">
        <f t="shared" si="5"/>
        <v>156366.12481082013</v>
      </c>
      <c r="M109" s="5">
        <f t="shared" si="6"/>
        <v>156366.12481082013</v>
      </c>
    </row>
    <row r="110" spans="1:13">
      <c r="A110" t="s">
        <v>320</v>
      </c>
      <c r="B110" t="s">
        <v>1892</v>
      </c>
      <c r="C110" t="s">
        <v>93</v>
      </c>
      <c r="D110" s="12" t="s">
        <v>1070</v>
      </c>
      <c r="E110" s="18">
        <f>VLOOKUP(A110,'ADM Data'!$A$2:$J$357,10,FALSE)</f>
        <v>518.74496099999999</v>
      </c>
      <c r="F110" s="18">
        <v>518.448621</v>
      </c>
      <c r="G110" s="18">
        <f>VLOOKUP(A110,'ADM Data'!$A$2:$Q$357,17,FALSE)</f>
        <v>136.33333200000001</v>
      </c>
      <c r="H110" s="18" t="s">
        <v>808</v>
      </c>
      <c r="I110" s="1">
        <f t="shared" si="7"/>
        <v>384.70826985000002</v>
      </c>
      <c r="J110" s="265">
        <f t="shared" si="8"/>
        <v>0.74161350716233754</v>
      </c>
      <c r="K110" s="61">
        <f t="shared" si="9"/>
        <v>1.9365882000000001</v>
      </c>
      <c r="L110" s="5">
        <f t="shared" si="5"/>
        <v>314399.07124191668</v>
      </c>
      <c r="M110" s="5">
        <f t="shared" si="6"/>
        <v>314399.07124191668</v>
      </c>
    </row>
    <row r="111" spans="1:13">
      <c r="A111" t="s">
        <v>322</v>
      </c>
      <c r="B111" t="s">
        <v>2801</v>
      </c>
      <c r="C111" t="s">
        <v>72</v>
      </c>
      <c r="D111" s="12" t="s">
        <v>807</v>
      </c>
      <c r="E111" s="18">
        <f>VLOOKUP(A111,'ADM Data'!$A$2:$J$357,10,FALSE)</f>
        <v>1032.69598</v>
      </c>
      <c r="F111" s="18">
        <v>134.585779</v>
      </c>
      <c r="G111" s="18">
        <f>VLOOKUP(A111,'ADM Data'!$A$2:$Q$357,17,FALSE)</f>
        <v>144.68965499999999</v>
      </c>
      <c r="H111" s="18" t="s">
        <v>808</v>
      </c>
      <c r="I111" s="1">
        <f t="shared" si="7"/>
        <v>138.12213560000001</v>
      </c>
      <c r="J111" s="265">
        <f t="shared" si="8"/>
        <v>0.13374907840737407</v>
      </c>
      <c r="K111" s="61">
        <f t="shared" si="9"/>
        <v>6.2988799999999998E-2</v>
      </c>
      <c r="L111" s="5">
        <f t="shared" si="5"/>
        <v>3671.4622765999002</v>
      </c>
      <c r="M111" s="5">
        <f t="shared" si="6"/>
        <v>3671.4622765999002</v>
      </c>
    </row>
    <row r="112" spans="1:13">
      <c r="A112" t="s">
        <v>326</v>
      </c>
      <c r="B112" t="s">
        <v>1893</v>
      </c>
      <c r="C112" t="s">
        <v>328</v>
      </c>
      <c r="D112" s="12" t="s">
        <v>1070</v>
      </c>
      <c r="E112" s="18">
        <f>VLOOKUP(A112,'ADM Data'!$A$2:$J$357,10,FALSE)</f>
        <v>64.851587999999992</v>
      </c>
      <c r="F112" s="18">
        <v>52.502764999999997</v>
      </c>
      <c r="G112" s="18">
        <f>VLOOKUP(A112,'ADM Data'!$A$2:$Q$357,17,FALSE)</f>
        <v>42.045748000000003</v>
      </c>
      <c r="H112" s="18" t="s">
        <v>808</v>
      </c>
      <c r="I112" s="1">
        <f t="shared" si="7"/>
        <v>48.84280905</v>
      </c>
      <c r="J112" s="265">
        <f t="shared" si="8"/>
        <v>0.75314746417620504</v>
      </c>
      <c r="K112" s="61">
        <f t="shared" si="9"/>
        <v>1.9972943000000001</v>
      </c>
      <c r="L112" s="5">
        <f t="shared" si="5"/>
        <v>41167.561855075546</v>
      </c>
      <c r="M112" s="5">
        <f t="shared" si="6"/>
        <v>41167.561855075546</v>
      </c>
    </row>
    <row r="113" spans="1:13">
      <c r="A113" t="s">
        <v>329</v>
      </c>
      <c r="B113" t="s">
        <v>330</v>
      </c>
      <c r="C113" t="s">
        <v>125</v>
      </c>
      <c r="D113" s="12" t="s">
        <v>1070</v>
      </c>
      <c r="E113" s="18">
        <f>VLOOKUP(A113,'ADM Data'!$A$2:$J$357,10,FALSE)</f>
        <v>897.0786579999999</v>
      </c>
      <c r="F113" s="18">
        <v>822.75581299999999</v>
      </c>
      <c r="G113" s="18">
        <f>VLOOKUP(A113,'ADM Data'!$A$2:$Q$357,17,FALSE)</f>
        <v>490.09462100000002</v>
      </c>
      <c r="H113" s="18" t="s">
        <v>808</v>
      </c>
      <c r="I113" s="1">
        <f t="shared" si="7"/>
        <v>706.32439580000005</v>
      </c>
      <c r="J113" s="265">
        <f t="shared" si="8"/>
        <v>0.78736060600830848</v>
      </c>
      <c r="K113" s="61">
        <f t="shared" si="9"/>
        <v>2.1828775999999999</v>
      </c>
      <c r="L113" s="5">
        <f t="shared" si="5"/>
        <v>650647.9142124994</v>
      </c>
      <c r="M113" s="5">
        <f t="shared" si="6"/>
        <v>650647.9142124994</v>
      </c>
    </row>
    <row r="114" spans="1:13">
      <c r="A114" t="s">
        <v>331</v>
      </c>
      <c r="B114" t="s">
        <v>1894</v>
      </c>
      <c r="C114" t="s">
        <v>72</v>
      </c>
      <c r="D114" s="12" t="s">
        <v>1070</v>
      </c>
      <c r="E114" s="18">
        <f>VLOOKUP(A114,'ADM Data'!$A$2:$J$357,10,FALSE)</f>
        <v>309.06748099999999</v>
      </c>
      <c r="F114" s="18">
        <v>290.33918</v>
      </c>
      <c r="G114" s="18">
        <f>VLOOKUP(A114,'ADM Data'!$A$2:$Q$357,17,FALSE)</f>
        <v>219.85770299999999</v>
      </c>
      <c r="H114" s="18" t="s">
        <v>808</v>
      </c>
      <c r="I114" s="1">
        <f t="shared" si="7"/>
        <v>265.67066305000003</v>
      </c>
      <c r="J114" s="265">
        <f t="shared" si="8"/>
        <v>0.85958788737790259</v>
      </c>
      <c r="K114" s="61">
        <f t="shared" si="9"/>
        <v>2.6017321999999998</v>
      </c>
      <c r="L114" s="5">
        <f t="shared" si="5"/>
        <v>291688.05367136991</v>
      </c>
      <c r="M114" s="5">
        <f t="shared" si="6"/>
        <v>291688.05367136991</v>
      </c>
    </row>
    <row r="115" spans="1:13">
      <c r="A115" t="s">
        <v>333</v>
      </c>
      <c r="B115" t="s">
        <v>1895</v>
      </c>
      <c r="C115" t="s">
        <v>80</v>
      </c>
      <c r="D115" s="12" t="s">
        <v>1070</v>
      </c>
      <c r="E115" s="18">
        <f>VLOOKUP(A115,'ADM Data'!$A$2:$J$357,10,FALSE)</f>
        <v>307.61455899999999</v>
      </c>
      <c r="F115" s="18">
        <v>356.94215000000003</v>
      </c>
      <c r="G115" s="18">
        <f>VLOOKUP(A115,'ADM Data'!$A$2:$Q$357,17,FALSE)</f>
        <v>228.238292</v>
      </c>
      <c r="H115" s="18" t="s">
        <v>808</v>
      </c>
      <c r="I115" s="1">
        <f t="shared" si="7"/>
        <v>307.61455899999999</v>
      </c>
      <c r="J115" s="265">
        <f t="shared" si="8"/>
        <v>1</v>
      </c>
      <c r="K115" s="61">
        <f t="shared" si="9"/>
        <v>3.5211296999999999</v>
      </c>
      <c r="L115" s="5">
        <f t="shared" si="5"/>
        <v>457089.62065556151</v>
      </c>
      <c r="M115" s="5">
        <f t="shared" si="6"/>
        <v>457089.62065556151</v>
      </c>
    </row>
    <row r="116" spans="1:13">
      <c r="A116" t="s">
        <v>335</v>
      </c>
      <c r="B116" t="s">
        <v>336</v>
      </c>
      <c r="C116" t="s">
        <v>98</v>
      </c>
      <c r="D116" s="12" t="s">
        <v>1070</v>
      </c>
      <c r="E116" s="18">
        <f>VLOOKUP(A116,'ADM Data'!$A$2:$J$357,10,FALSE)</f>
        <v>26.357842999999999</v>
      </c>
      <c r="F116" s="18">
        <v>27.838383</v>
      </c>
      <c r="G116" s="18">
        <f>VLOOKUP(A116,'ADM Data'!$A$2:$Q$357,17,FALSE)</f>
        <v>18.789216</v>
      </c>
      <c r="H116" s="18" t="s">
        <v>808</v>
      </c>
      <c r="I116" s="1">
        <f t="shared" si="7"/>
        <v>24.67117455</v>
      </c>
      <c r="J116" s="265">
        <f t="shared" si="8"/>
        <v>0.93600885891914598</v>
      </c>
      <c r="K116" s="61">
        <f t="shared" si="9"/>
        <v>3.0849061</v>
      </c>
      <c r="L116" s="5">
        <f t="shared" si="5"/>
        <v>32117.684396380013</v>
      </c>
      <c r="M116" s="5">
        <f t="shared" si="6"/>
        <v>32117.684396380013</v>
      </c>
    </row>
    <row r="117" spans="1:13">
      <c r="A117" t="s">
        <v>337</v>
      </c>
      <c r="B117" t="s">
        <v>1896</v>
      </c>
      <c r="C117" t="s">
        <v>230</v>
      </c>
      <c r="D117" s="12" t="s">
        <v>1070</v>
      </c>
      <c r="E117" s="18">
        <f>VLOOKUP(A117,'ADM Data'!$A$2:$J$357,10,FALSE)</f>
        <v>348.90933200000001</v>
      </c>
      <c r="F117" s="18">
        <v>337.71475800000002</v>
      </c>
      <c r="G117" s="18">
        <f>VLOOKUP(A117,'ADM Data'!$A$2:$Q$357,17,FALSE)</f>
        <v>234.19680399999999</v>
      </c>
      <c r="H117" s="18" t="s">
        <v>808</v>
      </c>
      <c r="I117" s="1">
        <f t="shared" si="7"/>
        <v>301.48347409999997</v>
      </c>
      <c r="J117" s="265">
        <f t="shared" si="8"/>
        <v>0.8640739769608683</v>
      </c>
      <c r="K117" s="61">
        <f t="shared" si="9"/>
        <v>2.6289593999999998</v>
      </c>
      <c r="L117" s="5">
        <f t="shared" si="5"/>
        <v>334472.05716189725</v>
      </c>
      <c r="M117" s="5">
        <f t="shared" si="6"/>
        <v>334472.05716189725</v>
      </c>
    </row>
    <row r="118" spans="1:13">
      <c r="A118" t="s">
        <v>339</v>
      </c>
      <c r="B118" t="s">
        <v>1897</v>
      </c>
      <c r="C118" t="s">
        <v>93</v>
      </c>
      <c r="D118" s="12" t="s">
        <v>1070</v>
      </c>
      <c r="E118" s="18">
        <f>VLOOKUP(A118,'ADM Data'!$A$2:$J$357,10,FALSE)</f>
        <v>302.44702799999999</v>
      </c>
      <c r="F118" s="18">
        <v>301.93087100000002</v>
      </c>
      <c r="G118" s="18">
        <f>VLOOKUP(A118,'ADM Data'!$A$2:$Q$357,17,FALSE)</f>
        <v>183.549815</v>
      </c>
      <c r="H118" s="18" t="s">
        <v>808</v>
      </c>
      <c r="I118" s="1">
        <f t="shared" si="7"/>
        <v>260.49750140000003</v>
      </c>
      <c r="J118" s="265">
        <f t="shared" si="8"/>
        <v>0.8612995906178984</v>
      </c>
      <c r="K118" s="61">
        <f t="shared" si="9"/>
        <v>2.6121042000000001</v>
      </c>
      <c r="L118" s="5">
        <f t="shared" si="5"/>
        <v>287148.4725835002</v>
      </c>
      <c r="M118" s="5">
        <f t="shared" si="6"/>
        <v>287148.4725835002</v>
      </c>
    </row>
    <row r="119" spans="1:13">
      <c r="A119" t="s">
        <v>341</v>
      </c>
      <c r="B119" t="s">
        <v>1898</v>
      </c>
      <c r="C119" t="s">
        <v>72</v>
      </c>
      <c r="D119" s="12" t="s">
        <v>1070</v>
      </c>
      <c r="E119" s="18">
        <f>VLOOKUP(A119,'ADM Data'!$A$2:$J$357,10,FALSE)</f>
        <v>179.94805700000001</v>
      </c>
      <c r="F119" s="18">
        <v>185.02089000000001</v>
      </c>
      <c r="G119" s="18">
        <f>VLOOKUP(A119,'ADM Data'!$A$2:$Q$357,17,FALSE)</f>
        <v>143.59324100000001</v>
      </c>
      <c r="H119" s="18" t="s">
        <v>808</v>
      </c>
      <c r="I119" s="1">
        <f t="shared" si="7"/>
        <v>170.52121285000001</v>
      </c>
      <c r="J119" s="265">
        <f t="shared" si="8"/>
        <v>0.94761352632998985</v>
      </c>
      <c r="K119" s="61">
        <f t="shared" si="9"/>
        <v>3.1618738</v>
      </c>
      <c r="L119" s="5">
        <f t="shared" si="5"/>
        <v>227528.28631745739</v>
      </c>
      <c r="M119" s="5">
        <f t="shared" si="6"/>
        <v>227528.28631745739</v>
      </c>
    </row>
    <row r="120" spans="1:13">
      <c r="A120" s="32" t="s">
        <v>342</v>
      </c>
      <c r="B120" s="32" t="s">
        <v>1899</v>
      </c>
      <c r="C120" s="32" t="s">
        <v>108</v>
      </c>
      <c r="D120" s="33" t="s">
        <v>1070</v>
      </c>
      <c r="E120" s="18">
        <f>VLOOKUP(A120,'ADM Data'!$A$2:$J$357,10,FALSE)</f>
        <v>491.05448499999994</v>
      </c>
      <c r="F120" s="18">
        <v>428.39566000000002</v>
      </c>
      <c r="G120" s="18">
        <f>VLOOKUP(A120,'ADM Data'!$A$2:$Q$357,17,FALSE)</f>
        <v>381.48583600000001</v>
      </c>
      <c r="H120" s="18" t="s">
        <v>808</v>
      </c>
      <c r="I120" s="1">
        <f t="shared" si="7"/>
        <v>411.97722160000001</v>
      </c>
      <c r="J120" s="265">
        <f t="shared" si="8"/>
        <v>0.83896438009317853</v>
      </c>
      <c r="K120" s="61">
        <f t="shared" si="9"/>
        <v>2.4783867000000002</v>
      </c>
      <c r="L120" s="5">
        <f t="shared" si="5"/>
        <v>430878.40175431781</v>
      </c>
      <c r="M120" s="5">
        <f t="shared" si="6"/>
        <v>430878.40175431781</v>
      </c>
    </row>
    <row r="121" spans="1:13">
      <c r="A121" t="s">
        <v>344</v>
      </c>
      <c r="B121" t="s">
        <v>345</v>
      </c>
      <c r="C121" t="s">
        <v>93</v>
      </c>
      <c r="D121" s="12" t="s">
        <v>1070</v>
      </c>
      <c r="E121" s="18">
        <f>VLOOKUP(A121,'ADM Data'!$A$2:$J$357,10,FALSE)</f>
        <v>191.07950500000001</v>
      </c>
      <c r="F121" s="18">
        <v>182.049836</v>
      </c>
      <c r="G121" s="18">
        <f>VLOOKUP(A121,'ADM Data'!$A$2:$Q$357,17,FALSE)</f>
        <v>104.91999199999999</v>
      </c>
      <c r="H121" s="18" t="s">
        <v>808</v>
      </c>
      <c r="I121" s="1">
        <f t="shared" si="7"/>
        <v>155.0543906</v>
      </c>
      <c r="J121" s="265">
        <f t="shared" si="8"/>
        <v>0.8114653143988414</v>
      </c>
      <c r="K121" s="61">
        <f t="shared" si="9"/>
        <v>2.3185793000000001</v>
      </c>
      <c r="L121" s="5">
        <f t="shared" si="5"/>
        <v>151711.4899769339</v>
      </c>
      <c r="M121" s="5">
        <f t="shared" si="6"/>
        <v>151711.4899769339</v>
      </c>
    </row>
    <row r="122" spans="1:13">
      <c r="A122" t="s">
        <v>346</v>
      </c>
      <c r="B122" t="s">
        <v>1900</v>
      </c>
      <c r="C122" t="s">
        <v>80</v>
      </c>
      <c r="D122" s="12" t="s">
        <v>1070</v>
      </c>
      <c r="E122" s="18">
        <f>VLOOKUP(A122,'ADM Data'!$A$2:$J$357,10,FALSE)</f>
        <v>211.26111400000002</v>
      </c>
      <c r="F122" s="18">
        <v>160.14812599999999</v>
      </c>
      <c r="G122" s="18">
        <f>VLOOKUP(A122,'ADM Data'!$A$2:$Q$357,17,FALSE)</f>
        <v>154.781836</v>
      </c>
      <c r="H122" s="18" t="s">
        <v>808</v>
      </c>
      <c r="I122" s="1">
        <f t="shared" si="7"/>
        <v>158.2699245</v>
      </c>
      <c r="J122" s="265">
        <f t="shared" si="8"/>
        <v>0.74916732901446303</v>
      </c>
      <c r="K122" s="61">
        <f t="shared" si="9"/>
        <v>1.97624</v>
      </c>
      <c r="L122" s="5">
        <f t="shared" si="5"/>
        <v>131992.88806061738</v>
      </c>
      <c r="M122" s="5">
        <f t="shared" si="6"/>
        <v>131992.88806061738</v>
      </c>
    </row>
    <row r="123" spans="1:13">
      <c r="A123" t="s">
        <v>348</v>
      </c>
      <c r="B123" t="s">
        <v>349</v>
      </c>
      <c r="C123" t="s">
        <v>93</v>
      </c>
      <c r="D123" s="12" t="s">
        <v>1070</v>
      </c>
      <c r="E123" s="18">
        <f>VLOOKUP(A123,'ADM Data'!$A$2:$J$357,10,FALSE)</f>
        <v>148.32592299999999</v>
      </c>
      <c r="F123" s="18">
        <v>146.01907</v>
      </c>
      <c r="G123" s="18">
        <f>VLOOKUP(A123,'ADM Data'!$A$2:$Q$357,17,FALSE)</f>
        <v>112.57687900000001</v>
      </c>
      <c r="H123" s="18" t="s">
        <v>808</v>
      </c>
      <c r="I123" s="1">
        <f t="shared" si="7"/>
        <v>134.31430315</v>
      </c>
      <c r="J123" s="265">
        <f t="shared" si="8"/>
        <v>0.90553492224012666</v>
      </c>
      <c r="K123" s="61">
        <f t="shared" si="9"/>
        <v>2.8873034999999998</v>
      </c>
      <c r="L123" s="5">
        <f t="shared" si="5"/>
        <v>163654.19850089363</v>
      </c>
      <c r="M123" s="5">
        <f t="shared" si="6"/>
        <v>163654.19850089363</v>
      </c>
    </row>
    <row r="124" spans="1:13">
      <c r="A124" t="s">
        <v>350</v>
      </c>
      <c r="B124" t="s">
        <v>1901</v>
      </c>
      <c r="C124" t="s">
        <v>80</v>
      </c>
      <c r="D124" s="12" t="s">
        <v>1070</v>
      </c>
      <c r="E124" s="18">
        <f>VLOOKUP(A124,'ADM Data'!$A$2:$J$357,10,FALSE)</f>
        <v>39.344782000000002</v>
      </c>
      <c r="F124" s="18">
        <v>34.076337000000002</v>
      </c>
      <c r="G124" s="18">
        <f>VLOOKUP(A124,'ADM Data'!$A$2:$Q$357,17,FALSE)</f>
        <v>22.706226000000001</v>
      </c>
      <c r="H124" s="18" t="s">
        <v>808</v>
      </c>
      <c r="I124" s="1">
        <f t="shared" si="7"/>
        <v>30.096798150000001</v>
      </c>
      <c r="J124" s="265">
        <f t="shared" si="8"/>
        <v>0.76495018195805486</v>
      </c>
      <c r="K124" s="61">
        <f t="shared" si="9"/>
        <v>2.0603848</v>
      </c>
      <c r="L124" s="5">
        <f t="shared" si="5"/>
        <v>26168.635854383669</v>
      </c>
      <c r="M124" s="5">
        <f t="shared" si="6"/>
        <v>26168.635854383669</v>
      </c>
    </row>
    <row r="125" spans="1:13">
      <c r="A125" t="s">
        <v>352</v>
      </c>
      <c r="B125" t="s">
        <v>1902</v>
      </c>
      <c r="C125" t="s">
        <v>80</v>
      </c>
      <c r="D125" s="12" t="s">
        <v>1070</v>
      </c>
      <c r="E125" s="18">
        <f>VLOOKUP(A125,'ADM Data'!$A$2:$J$357,10,FALSE)</f>
        <v>225.709969</v>
      </c>
      <c r="F125" s="18">
        <v>212.33462399999999</v>
      </c>
      <c r="G125" s="18">
        <f>VLOOKUP(A125,'ADM Data'!$A$2:$Q$357,17,FALSE)</f>
        <v>98.724332000000004</v>
      </c>
      <c r="H125" s="18" t="s">
        <v>808</v>
      </c>
      <c r="I125" s="1">
        <f t="shared" si="7"/>
        <v>172.57102179999998</v>
      </c>
      <c r="J125" s="265">
        <f t="shared" si="8"/>
        <v>0.76456978202854653</v>
      </c>
      <c r="K125" s="61">
        <f t="shared" si="9"/>
        <v>2.0583361</v>
      </c>
      <c r="L125" s="5">
        <f t="shared" si="5"/>
        <v>149898.26720159699</v>
      </c>
      <c r="M125" s="5">
        <f t="shared" si="6"/>
        <v>149898.26720159699</v>
      </c>
    </row>
    <row r="126" spans="1:13">
      <c r="A126" t="s">
        <v>354</v>
      </c>
      <c r="B126" t="s">
        <v>355</v>
      </c>
      <c r="C126" t="s">
        <v>278</v>
      </c>
      <c r="D126" s="12" t="s">
        <v>1070</v>
      </c>
      <c r="E126" s="18">
        <f>VLOOKUP(A126,'ADM Data'!$A$2:$J$357,10,FALSE)</f>
        <v>136.03593000000001</v>
      </c>
      <c r="F126" s="18">
        <v>126.60250000000001</v>
      </c>
      <c r="G126" s="18">
        <f>VLOOKUP(A126,'ADM Data'!$A$2:$Q$357,17,FALSE)</f>
        <v>116.814374</v>
      </c>
      <c r="H126" s="18" t="s">
        <v>808</v>
      </c>
      <c r="I126" s="1">
        <f t="shared" si="7"/>
        <v>123.17665590000001</v>
      </c>
      <c r="J126" s="265">
        <f t="shared" si="8"/>
        <v>0.90547148756949736</v>
      </c>
      <c r="K126" s="61">
        <f t="shared" si="9"/>
        <v>2.8868990000000001</v>
      </c>
      <c r="L126" s="5">
        <f t="shared" si="5"/>
        <v>150062.59432072486</v>
      </c>
      <c r="M126" s="5">
        <f t="shared" si="6"/>
        <v>150062.59432072486</v>
      </c>
    </row>
    <row r="127" spans="1:13">
      <c r="A127" t="s">
        <v>356</v>
      </c>
      <c r="B127" t="s">
        <v>357</v>
      </c>
      <c r="C127" t="s">
        <v>80</v>
      </c>
      <c r="D127" s="12" t="s">
        <v>1070</v>
      </c>
      <c r="E127" s="18">
        <f>VLOOKUP(A127,'ADM Data'!$A$2:$J$357,10,FALSE)</f>
        <v>247.27343999999999</v>
      </c>
      <c r="F127" s="18">
        <v>272.81451199999998</v>
      </c>
      <c r="G127" s="18">
        <f>VLOOKUP(A127,'ADM Data'!$A$2:$Q$357,17,FALSE)</f>
        <v>171.51784799999999</v>
      </c>
      <c r="H127" s="18" t="s">
        <v>808</v>
      </c>
      <c r="I127" s="1">
        <f t="shared" si="7"/>
        <v>237.3606796</v>
      </c>
      <c r="J127" s="265">
        <f t="shared" si="8"/>
        <v>0.95991174628379017</v>
      </c>
      <c r="K127" s="61">
        <f t="shared" si="9"/>
        <v>3.2444765000000002</v>
      </c>
      <c r="L127" s="5">
        <f t="shared" si="5"/>
        <v>324986.90402818884</v>
      </c>
      <c r="M127" s="5">
        <f t="shared" si="6"/>
        <v>324986.90402818884</v>
      </c>
    </row>
    <row r="128" spans="1:13">
      <c r="A128" t="s">
        <v>358</v>
      </c>
      <c r="B128" t="s">
        <v>359</v>
      </c>
      <c r="C128" t="s">
        <v>93</v>
      </c>
      <c r="D128" s="12" t="s">
        <v>1070</v>
      </c>
      <c r="E128" s="18">
        <f>VLOOKUP(A128,'ADM Data'!$A$2:$J$357,10,FALSE)</f>
        <v>104.35772</v>
      </c>
      <c r="F128" s="18">
        <v>141.003626</v>
      </c>
      <c r="G128" s="18">
        <f>VLOOKUP(A128,'ADM Data'!$A$2:$Q$357,17,FALSE)</f>
        <v>74.371239000000003</v>
      </c>
      <c r="H128" s="18" t="s">
        <v>808</v>
      </c>
      <c r="I128" s="1">
        <f t="shared" si="7"/>
        <v>104.35772</v>
      </c>
      <c r="J128" s="265">
        <f t="shared" si="8"/>
        <v>1</v>
      </c>
      <c r="K128" s="61">
        <f t="shared" si="9"/>
        <v>3.5211296999999999</v>
      </c>
      <c r="L128" s="5">
        <f t="shared" si="5"/>
        <v>155066.88240747186</v>
      </c>
      <c r="M128" s="5">
        <f t="shared" si="6"/>
        <v>155066.88240747186</v>
      </c>
    </row>
    <row r="129" spans="1:13">
      <c r="A129" t="s">
        <v>360</v>
      </c>
      <c r="B129" t="s">
        <v>1903</v>
      </c>
      <c r="C129" t="s">
        <v>80</v>
      </c>
      <c r="D129" s="12" t="s">
        <v>1070</v>
      </c>
      <c r="E129" s="18">
        <f>VLOOKUP(A129,'ADM Data'!$A$2:$J$357,10,FALSE)</f>
        <v>423.89084600000001</v>
      </c>
      <c r="F129" s="18">
        <v>476.81264199999998</v>
      </c>
      <c r="G129" s="18">
        <f>VLOOKUP(A129,'ADM Data'!$A$2:$Q$357,17,FALSE)</f>
        <v>251.40688599999999</v>
      </c>
      <c r="H129" s="18" t="s">
        <v>808</v>
      </c>
      <c r="I129" s="1">
        <f t="shared" si="7"/>
        <v>397.92062739999994</v>
      </c>
      <c r="J129" s="265">
        <f t="shared" si="8"/>
        <v>0.93873371212172851</v>
      </c>
      <c r="K129" s="61">
        <f t="shared" si="9"/>
        <v>3.1028934000000001</v>
      </c>
      <c r="L129" s="5">
        <f t="shared" si="5"/>
        <v>521045.63173996063</v>
      </c>
      <c r="M129" s="5">
        <f t="shared" si="6"/>
        <v>521045.63173996063</v>
      </c>
    </row>
    <row r="130" spans="1:13">
      <c r="A130" t="s">
        <v>362</v>
      </c>
      <c r="B130" t="s">
        <v>363</v>
      </c>
      <c r="C130" t="s">
        <v>93</v>
      </c>
      <c r="D130" s="12" t="s">
        <v>1070</v>
      </c>
      <c r="E130" s="18">
        <f>VLOOKUP(A130,'ADM Data'!$A$2:$J$357,10,FALSE)</f>
        <v>47.777611</v>
      </c>
      <c r="F130" s="18">
        <v>67.896305999999996</v>
      </c>
      <c r="G130" s="18">
        <f>VLOOKUP(A130,'ADM Data'!$A$2:$Q$357,17,FALSE)</f>
        <v>31.570713999999999</v>
      </c>
      <c r="H130" s="18" t="s">
        <v>808</v>
      </c>
      <c r="I130" s="1">
        <f t="shared" si="7"/>
        <v>47.777611</v>
      </c>
      <c r="J130" s="265">
        <f t="shared" si="8"/>
        <v>1</v>
      </c>
      <c r="K130" s="61">
        <f t="shared" si="9"/>
        <v>3.5211296999999999</v>
      </c>
      <c r="L130" s="5">
        <f t="shared" si="5"/>
        <v>70993.551666775908</v>
      </c>
      <c r="M130" s="5">
        <f t="shared" si="6"/>
        <v>70993.551666775908</v>
      </c>
    </row>
    <row r="131" spans="1:13">
      <c r="A131" t="s">
        <v>364</v>
      </c>
      <c r="B131" t="s">
        <v>365</v>
      </c>
      <c r="C131" t="s">
        <v>93</v>
      </c>
      <c r="D131" s="12" t="s">
        <v>1070</v>
      </c>
      <c r="E131" s="18">
        <f>VLOOKUP(A131,'ADM Data'!$A$2:$J$357,10,FALSE)</f>
        <v>113.417106</v>
      </c>
      <c r="F131" s="18">
        <v>98.451103000000003</v>
      </c>
      <c r="G131" s="18">
        <f>VLOOKUP(A131,'ADM Data'!$A$2:$Q$357,17,FALSE)</f>
        <v>75.187163999999996</v>
      </c>
      <c r="H131" s="18" t="s">
        <v>808</v>
      </c>
      <c r="I131" s="1">
        <f t="shared" si="7"/>
        <v>90.308724350000006</v>
      </c>
      <c r="J131" s="265">
        <f t="shared" si="8"/>
        <v>0.79625311855514991</v>
      </c>
      <c r="K131" s="61">
        <f t="shared" si="9"/>
        <v>2.2324632000000002</v>
      </c>
      <c r="L131" s="5">
        <f t="shared" si="5"/>
        <v>85079.8013826346</v>
      </c>
      <c r="M131" s="5">
        <f t="shared" si="6"/>
        <v>85079.8013826346</v>
      </c>
    </row>
    <row r="132" spans="1:13">
      <c r="A132" t="s">
        <v>366</v>
      </c>
      <c r="B132" t="s">
        <v>1904</v>
      </c>
      <c r="C132" t="s">
        <v>80</v>
      </c>
      <c r="D132" s="12" t="s">
        <v>1070</v>
      </c>
      <c r="E132" s="18">
        <f>VLOOKUP(A132,'ADM Data'!$A$2:$J$357,10,FALSE)</f>
        <v>79.693247999999997</v>
      </c>
      <c r="F132" s="18">
        <v>68.454775999999995</v>
      </c>
      <c r="G132" s="18">
        <f>VLOOKUP(A132,'ADM Data'!$A$2:$Q$357,17,FALSE)</f>
        <v>63.085887</v>
      </c>
      <c r="H132" s="18" t="s">
        <v>808</v>
      </c>
      <c r="I132" s="1">
        <f t="shared" si="7"/>
        <v>66.575664849999995</v>
      </c>
      <c r="J132" s="265">
        <f t="shared" si="8"/>
        <v>0.83539906479906556</v>
      </c>
      <c r="K132" s="61">
        <f t="shared" si="9"/>
        <v>2.4573668</v>
      </c>
      <c r="L132" s="5">
        <f t="shared" si="5"/>
        <v>69039.549622913764</v>
      </c>
      <c r="M132" s="5">
        <f t="shared" si="6"/>
        <v>69039.549622913764</v>
      </c>
    </row>
    <row r="133" spans="1:13">
      <c r="A133" t="s">
        <v>368</v>
      </c>
      <c r="B133" t="s">
        <v>1905</v>
      </c>
      <c r="C133" t="s">
        <v>80</v>
      </c>
      <c r="D133" s="12" t="s">
        <v>1070</v>
      </c>
      <c r="E133" s="18">
        <f>VLOOKUP(A133,'ADM Data'!$A$2:$J$357,10,FALSE)</f>
        <v>502.785123</v>
      </c>
      <c r="F133" s="18">
        <v>553.87269900000001</v>
      </c>
      <c r="G133" s="18">
        <f>VLOOKUP(A133,'ADM Data'!$A$2:$Q$357,17,FALSE)</f>
        <v>325.261528</v>
      </c>
      <c r="H133" s="18" t="s">
        <v>808</v>
      </c>
      <c r="I133" s="1">
        <f t="shared" si="7"/>
        <v>473.85878915000001</v>
      </c>
      <c r="J133" s="265">
        <f t="shared" si="8"/>
        <v>0.94246780080245141</v>
      </c>
      <c r="K133" s="61">
        <f t="shared" si="9"/>
        <v>3.1276278</v>
      </c>
      <c r="L133" s="5">
        <f t="shared" ref="L133:L196" si="10">I133*$L$2*K133</f>
        <v>625426.75517678866</v>
      </c>
      <c r="M133" s="5">
        <f t="shared" ref="M133:M196" si="11">IF(D133="Y",0,L133)</f>
        <v>625426.75517678866</v>
      </c>
    </row>
    <row r="134" spans="1:13">
      <c r="A134" t="s">
        <v>370</v>
      </c>
      <c r="B134" t="s">
        <v>371</v>
      </c>
      <c r="C134" t="s">
        <v>93</v>
      </c>
      <c r="D134" s="12" t="s">
        <v>1070</v>
      </c>
      <c r="E134" s="18">
        <f>VLOOKUP(A134,'ADM Data'!$A$2:$J$357,10,FALSE)</f>
        <v>60.32931</v>
      </c>
      <c r="F134" s="18">
        <v>70.450630000000004</v>
      </c>
      <c r="G134" s="18">
        <f>VLOOKUP(A134,'ADM Data'!$A$2:$Q$357,17,FALSE)</f>
        <v>44.233054000000003</v>
      </c>
      <c r="H134" s="18" t="s">
        <v>808</v>
      </c>
      <c r="I134" s="1">
        <f t="shared" ref="I134:I197" si="12">IF(H134="No",G134,MIN(((F134*0.65)+(G134*0.35)),E134))</f>
        <v>60.32931</v>
      </c>
      <c r="J134" s="265">
        <f t="shared" ref="J134:J197" si="13">IF(AND(I134&gt;0,E134&gt;0),(I134/E134),0)</f>
        <v>1</v>
      </c>
      <c r="K134" s="61">
        <f t="shared" ref="K134:K197" si="14">ROUND(((J134/$L$1)^2),7)</f>
        <v>3.5211296999999999</v>
      </c>
      <c r="L134" s="5">
        <f t="shared" si="10"/>
        <v>89644.331243475943</v>
      </c>
      <c r="M134" s="5">
        <f t="shared" si="11"/>
        <v>89644.331243475943</v>
      </c>
    </row>
    <row r="135" spans="1:13">
      <c r="A135" t="s">
        <v>372</v>
      </c>
      <c r="B135" t="s">
        <v>373</v>
      </c>
      <c r="C135" t="s">
        <v>93</v>
      </c>
      <c r="D135" s="12" t="s">
        <v>1070</v>
      </c>
      <c r="E135" s="18">
        <f>VLOOKUP(A135,'ADM Data'!$A$2:$J$357,10,FALSE)</f>
        <v>744.55724599999996</v>
      </c>
      <c r="F135" s="18">
        <v>722.65461000000005</v>
      </c>
      <c r="G135" s="18">
        <f>VLOOKUP(A135,'ADM Data'!$A$2:$Q$357,17,FALSE)</f>
        <v>357.04321399999998</v>
      </c>
      <c r="H135" s="18" t="s">
        <v>808</v>
      </c>
      <c r="I135" s="1">
        <f t="shared" si="12"/>
        <v>594.69062140000005</v>
      </c>
      <c r="J135" s="265">
        <f t="shared" si="13"/>
        <v>0.79871712295443842</v>
      </c>
      <c r="K135" s="61">
        <f t="shared" si="14"/>
        <v>2.2463012999999998</v>
      </c>
      <c r="L135" s="5">
        <f t="shared" si="10"/>
        <v>563730.52133032097</v>
      </c>
      <c r="M135" s="5">
        <f t="shared" si="11"/>
        <v>563730.52133032097</v>
      </c>
    </row>
    <row r="136" spans="1:13">
      <c r="A136" t="s">
        <v>376</v>
      </c>
      <c r="B136" t="s">
        <v>377</v>
      </c>
      <c r="C136" t="s">
        <v>98</v>
      </c>
      <c r="D136" s="12" t="s">
        <v>1070</v>
      </c>
      <c r="E136" s="18">
        <f>VLOOKUP(A136,'ADM Data'!$A$2:$J$357,10,FALSE)</f>
        <v>142.34504100000001</v>
      </c>
      <c r="F136" s="18">
        <v>122.61538299999999</v>
      </c>
      <c r="G136" s="18">
        <f>VLOOKUP(A136,'ADM Data'!$A$2:$Q$357,17,FALSE)</f>
        <v>109.138103</v>
      </c>
      <c r="H136" s="18" t="s">
        <v>808</v>
      </c>
      <c r="I136" s="1">
        <f t="shared" si="12"/>
        <v>117.89833499999999</v>
      </c>
      <c r="J136" s="265">
        <f t="shared" si="13"/>
        <v>0.82825741010535081</v>
      </c>
      <c r="K136" s="61">
        <f t="shared" si="14"/>
        <v>2.4155313999999999</v>
      </c>
      <c r="L136" s="5">
        <f t="shared" si="10"/>
        <v>120180.1689444924</v>
      </c>
      <c r="M136" s="5">
        <f t="shared" si="11"/>
        <v>120180.1689444924</v>
      </c>
    </row>
    <row r="137" spans="1:13">
      <c r="A137" t="s">
        <v>378</v>
      </c>
      <c r="B137" t="s">
        <v>379</v>
      </c>
      <c r="C137" t="s">
        <v>108</v>
      </c>
      <c r="D137" s="12" t="s">
        <v>1070</v>
      </c>
      <c r="E137" s="18">
        <f>VLOOKUP(A137,'ADM Data'!$A$2:$J$357,10,FALSE)</f>
        <v>185.49377099999998</v>
      </c>
      <c r="F137" s="18">
        <v>177.48207199999999</v>
      </c>
      <c r="G137" s="18">
        <f>VLOOKUP(A137,'ADM Data'!$A$2:$Q$357,17,FALSE)</f>
        <v>165.69864200000001</v>
      </c>
      <c r="H137" s="18" t="s">
        <v>808</v>
      </c>
      <c r="I137" s="1">
        <f t="shared" si="12"/>
        <v>173.35787149999999</v>
      </c>
      <c r="J137" s="265">
        <f t="shared" si="13"/>
        <v>0.93457516425174192</v>
      </c>
      <c r="K137" s="61">
        <f t="shared" si="14"/>
        <v>3.0754629000000002</v>
      </c>
      <c r="L137" s="5">
        <f t="shared" si="10"/>
        <v>224991.70633735374</v>
      </c>
      <c r="M137" s="5">
        <f t="shared" si="11"/>
        <v>224991.70633735374</v>
      </c>
    </row>
    <row r="138" spans="1:13">
      <c r="A138" t="s">
        <v>380</v>
      </c>
      <c r="B138" t="s">
        <v>1907</v>
      </c>
      <c r="C138" t="s">
        <v>93</v>
      </c>
      <c r="D138" s="12" t="s">
        <v>807</v>
      </c>
      <c r="E138" s="18">
        <f>VLOOKUP(A138,'ADM Data'!$A$2:$J$357,10,FALSE)</f>
        <v>1086.615131</v>
      </c>
      <c r="F138" s="18">
        <v>441.32167800000002</v>
      </c>
      <c r="G138" s="18">
        <f>VLOOKUP(A138,'ADM Data'!$A$2:$Q$357,17,FALSE)</f>
        <v>439.09525600000001</v>
      </c>
      <c r="H138" s="18" t="s">
        <v>808</v>
      </c>
      <c r="I138" s="1">
        <f t="shared" si="12"/>
        <v>440.54243029999998</v>
      </c>
      <c r="J138" s="265">
        <f t="shared" si="13"/>
        <v>0.40542637198008974</v>
      </c>
      <c r="K138" s="61">
        <f t="shared" si="14"/>
        <v>0.57877000000000001</v>
      </c>
      <c r="L138" s="5">
        <f t="shared" si="10"/>
        <v>107598.49728635648</v>
      </c>
      <c r="M138" s="5">
        <f t="shared" si="11"/>
        <v>107598.49728635648</v>
      </c>
    </row>
    <row r="139" spans="1:13">
      <c r="A139" t="s">
        <v>382</v>
      </c>
      <c r="B139" t="s">
        <v>2759</v>
      </c>
      <c r="C139" t="s">
        <v>196</v>
      </c>
      <c r="D139" s="12" t="s">
        <v>1070</v>
      </c>
      <c r="E139" s="18">
        <f>VLOOKUP(A139,'ADM Data'!$A$2:$J$357,10,FALSE)</f>
        <v>189.03557000000001</v>
      </c>
      <c r="F139" s="18">
        <v>61.076794</v>
      </c>
      <c r="G139" s="18">
        <f>VLOOKUP(A139,'ADM Data'!$A$2:$Q$357,17,FALSE)</f>
        <v>27.902622000000001</v>
      </c>
      <c r="H139" s="18" t="s">
        <v>808</v>
      </c>
      <c r="I139" s="1">
        <f t="shared" si="12"/>
        <v>49.465833799999999</v>
      </c>
      <c r="J139" s="265">
        <f t="shared" si="13"/>
        <v>0.26167474089664711</v>
      </c>
      <c r="K139" s="61">
        <f t="shared" si="14"/>
        <v>0.24110470000000001</v>
      </c>
      <c r="L139" s="5">
        <f t="shared" si="10"/>
        <v>5032.9597978487191</v>
      </c>
      <c r="M139" s="5">
        <f t="shared" si="11"/>
        <v>5032.9597978487191</v>
      </c>
    </row>
    <row r="140" spans="1:13">
      <c r="A140" t="s">
        <v>384</v>
      </c>
      <c r="B140" t="s">
        <v>1908</v>
      </c>
      <c r="C140" t="s">
        <v>93</v>
      </c>
      <c r="D140" s="12" t="s">
        <v>1070</v>
      </c>
      <c r="E140" s="18">
        <f>VLOOKUP(A140,'ADM Data'!$A$2:$J$357,10,FALSE)</f>
        <v>399.38930199999999</v>
      </c>
      <c r="F140" s="18">
        <v>387.00866300000001</v>
      </c>
      <c r="G140" s="18">
        <f>VLOOKUP(A140,'ADM Data'!$A$2:$Q$357,17,FALSE)</f>
        <v>316.54217299999999</v>
      </c>
      <c r="H140" s="18" t="s">
        <v>808</v>
      </c>
      <c r="I140" s="1">
        <f t="shared" si="12"/>
        <v>362.34539150000001</v>
      </c>
      <c r="J140" s="265">
        <f t="shared" si="13"/>
        <v>0.90724861603829343</v>
      </c>
      <c r="K140" s="61">
        <f t="shared" si="14"/>
        <v>2.8982420000000002</v>
      </c>
      <c r="L140" s="5">
        <f t="shared" si="10"/>
        <v>443169.47476803558</v>
      </c>
      <c r="M140" s="5">
        <f t="shared" si="11"/>
        <v>443169.47476803558</v>
      </c>
    </row>
    <row r="141" spans="1:13">
      <c r="A141" t="s">
        <v>386</v>
      </c>
      <c r="B141" t="s">
        <v>387</v>
      </c>
      <c r="C141" t="s">
        <v>93</v>
      </c>
      <c r="D141" s="12" t="s">
        <v>1070</v>
      </c>
      <c r="E141" s="18">
        <f>VLOOKUP(A141,'ADM Data'!$A$2:$J$357,10,FALSE)</f>
        <v>257.62127199999998</v>
      </c>
      <c r="F141" s="18">
        <v>257.83561900000001</v>
      </c>
      <c r="G141" s="18">
        <f>VLOOKUP(A141,'ADM Data'!$A$2:$Q$357,17,FALSE)</f>
        <v>166.68703400000001</v>
      </c>
      <c r="H141" s="18" t="s">
        <v>808</v>
      </c>
      <c r="I141" s="1">
        <f t="shared" si="12"/>
        <v>225.93361425000003</v>
      </c>
      <c r="J141" s="265">
        <f t="shared" si="13"/>
        <v>0.87699906337703382</v>
      </c>
      <c r="K141" s="61">
        <f t="shared" si="14"/>
        <v>2.7081971999999999</v>
      </c>
      <c r="L141" s="5">
        <f t="shared" si="10"/>
        <v>258210.31379204211</v>
      </c>
      <c r="M141" s="5">
        <f t="shared" si="11"/>
        <v>258210.31379204211</v>
      </c>
    </row>
    <row r="142" spans="1:13">
      <c r="A142" t="s">
        <v>388</v>
      </c>
      <c r="B142" t="s">
        <v>1909</v>
      </c>
      <c r="C142" t="s">
        <v>80</v>
      </c>
      <c r="D142" s="12" t="s">
        <v>1070</v>
      </c>
      <c r="E142" s="18">
        <f>VLOOKUP(A142,'ADM Data'!$A$2:$J$357,10,FALSE)</f>
        <v>175.920885</v>
      </c>
      <c r="F142" s="18">
        <v>145.632319</v>
      </c>
      <c r="G142" s="18">
        <f>VLOOKUP(A142,'ADM Data'!$A$2:$Q$357,17,FALSE)</f>
        <v>135.99851799999999</v>
      </c>
      <c r="H142" s="18" t="s">
        <v>808</v>
      </c>
      <c r="I142" s="1">
        <f t="shared" si="12"/>
        <v>142.26048865000001</v>
      </c>
      <c r="J142" s="265">
        <f t="shared" si="13"/>
        <v>0.80866173820123755</v>
      </c>
      <c r="K142" s="61">
        <f t="shared" si="14"/>
        <v>2.3025858000000001</v>
      </c>
      <c r="L142" s="5">
        <f t="shared" si="10"/>
        <v>138233.26601008463</v>
      </c>
      <c r="M142" s="5">
        <f t="shared" si="11"/>
        <v>138233.26601008463</v>
      </c>
    </row>
    <row r="143" spans="1:13">
      <c r="A143" t="s">
        <v>390</v>
      </c>
      <c r="B143" t="s">
        <v>391</v>
      </c>
      <c r="C143" t="s">
        <v>80</v>
      </c>
      <c r="D143" s="12" t="s">
        <v>1070</v>
      </c>
      <c r="E143" s="18">
        <f>VLOOKUP(A143,'ADM Data'!$A$2:$J$357,10,FALSE)</f>
        <v>221.818389</v>
      </c>
      <c r="F143" s="18">
        <v>200.21465900000001</v>
      </c>
      <c r="G143" s="18">
        <f>VLOOKUP(A143,'ADM Data'!$A$2:$Q$357,17,FALSE)</f>
        <v>144.157636</v>
      </c>
      <c r="H143" s="18" t="s">
        <v>808</v>
      </c>
      <c r="I143" s="1">
        <f t="shared" si="12"/>
        <v>180.59470095</v>
      </c>
      <c r="J143" s="265">
        <f t="shared" si="13"/>
        <v>0.81415567827426605</v>
      </c>
      <c r="K143" s="61">
        <f t="shared" si="14"/>
        <v>2.3339789999999998</v>
      </c>
      <c r="L143" s="5">
        <f t="shared" si="10"/>
        <v>177874.78908106076</v>
      </c>
      <c r="M143" s="5">
        <f t="shared" si="11"/>
        <v>177874.78908106076</v>
      </c>
    </row>
    <row r="144" spans="1:13">
      <c r="A144" t="s">
        <v>394</v>
      </c>
      <c r="B144" t="s">
        <v>395</v>
      </c>
      <c r="C144" t="s">
        <v>111</v>
      </c>
      <c r="D144" s="12" t="s">
        <v>1070</v>
      </c>
      <c r="E144" s="18">
        <f>VLOOKUP(A144,'ADM Data'!$A$2:$J$357,10,FALSE)</f>
        <v>455.129909</v>
      </c>
      <c r="F144" s="18">
        <v>360.96814699999999</v>
      </c>
      <c r="G144" s="18">
        <f>VLOOKUP(A144,'ADM Data'!$A$2:$Q$357,17,FALSE)</f>
        <v>355.220597</v>
      </c>
      <c r="H144" s="18" t="s">
        <v>808</v>
      </c>
      <c r="I144" s="1">
        <f t="shared" si="12"/>
        <v>358.95650449999999</v>
      </c>
      <c r="J144" s="265">
        <f t="shared" si="13"/>
        <v>0.78869021218291324</v>
      </c>
      <c r="K144" s="61">
        <f t="shared" si="14"/>
        <v>2.1902561999999999</v>
      </c>
      <c r="L144" s="5">
        <f t="shared" si="10"/>
        <v>331779.2314138331</v>
      </c>
      <c r="M144" s="5">
        <f t="shared" si="11"/>
        <v>331779.2314138331</v>
      </c>
    </row>
    <row r="145" spans="1:13">
      <c r="A145" t="s">
        <v>396</v>
      </c>
      <c r="B145" t="s">
        <v>1910</v>
      </c>
      <c r="C145" t="s">
        <v>80</v>
      </c>
      <c r="D145" s="12" t="s">
        <v>1070</v>
      </c>
      <c r="E145" s="18">
        <f>VLOOKUP(A145,'ADM Data'!$A$2:$J$357,10,FALSE)</f>
        <v>137.764173</v>
      </c>
      <c r="F145" s="18">
        <v>148.89375000000001</v>
      </c>
      <c r="G145" s="18">
        <f>VLOOKUP(A145,'ADM Data'!$A$2:$Q$357,17,FALSE)</f>
        <v>96.650606999999994</v>
      </c>
      <c r="H145" s="18" t="s">
        <v>808</v>
      </c>
      <c r="I145" s="1">
        <f t="shared" si="12"/>
        <v>130.60864995</v>
      </c>
      <c r="J145" s="265">
        <f t="shared" si="13"/>
        <v>0.94805962323745807</v>
      </c>
      <c r="K145" s="61">
        <f t="shared" si="14"/>
        <v>3.1648513999999999</v>
      </c>
      <c r="L145" s="5">
        <f t="shared" si="10"/>
        <v>174436.64076876704</v>
      </c>
      <c r="M145" s="5">
        <f t="shared" si="11"/>
        <v>174436.64076876704</v>
      </c>
    </row>
    <row r="146" spans="1:13">
      <c r="A146" t="s">
        <v>398</v>
      </c>
      <c r="B146" t="s">
        <v>399</v>
      </c>
      <c r="C146" t="s">
        <v>80</v>
      </c>
      <c r="D146" s="12" t="s">
        <v>1070</v>
      </c>
      <c r="E146" s="18">
        <f>VLOOKUP(A146,'ADM Data'!$A$2:$J$357,10,FALSE)</f>
        <v>523.09664700000008</v>
      </c>
      <c r="F146" s="18">
        <v>447.553023</v>
      </c>
      <c r="G146" s="18">
        <f>VLOOKUP(A146,'ADM Data'!$A$2:$Q$357,17,FALSE)</f>
        <v>414.57837599999999</v>
      </c>
      <c r="H146" s="18" t="s">
        <v>808</v>
      </c>
      <c r="I146" s="1">
        <f t="shared" si="12"/>
        <v>436.01189655000002</v>
      </c>
      <c r="J146" s="265">
        <f t="shared" si="13"/>
        <v>0.83352072518637255</v>
      </c>
      <c r="K146" s="61">
        <f t="shared" si="14"/>
        <v>2.4463287999999999</v>
      </c>
      <c r="L146" s="5">
        <f t="shared" si="10"/>
        <v>450117.20998195774</v>
      </c>
      <c r="M146" s="5">
        <f t="shared" si="11"/>
        <v>450117.20998195774</v>
      </c>
    </row>
    <row r="147" spans="1:13">
      <c r="A147" t="s">
        <v>400</v>
      </c>
      <c r="B147" t="s">
        <v>1911</v>
      </c>
      <c r="C147" t="s">
        <v>258</v>
      </c>
      <c r="D147" s="12" t="s">
        <v>1070</v>
      </c>
      <c r="E147" s="18">
        <f>VLOOKUP(A147,'ADM Data'!$A$2:$J$357,10,FALSE)</f>
        <v>346.02155799999997</v>
      </c>
      <c r="F147" s="18">
        <v>392.39193</v>
      </c>
      <c r="G147" s="18">
        <f>VLOOKUP(A147,'ADM Data'!$A$2:$Q$357,17,FALSE)</f>
        <v>199.08596600000001</v>
      </c>
      <c r="H147" s="18" t="s">
        <v>808</v>
      </c>
      <c r="I147" s="1">
        <f t="shared" si="12"/>
        <v>324.73484259999998</v>
      </c>
      <c r="J147" s="265">
        <f t="shared" si="13"/>
        <v>0.9384815341476499</v>
      </c>
      <c r="K147" s="61">
        <f t="shared" si="14"/>
        <v>3.1012265000000001</v>
      </c>
      <c r="L147" s="5">
        <f t="shared" si="10"/>
        <v>424986.19832335744</v>
      </c>
      <c r="M147" s="5">
        <f t="shared" si="11"/>
        <v>424986.19832335744</v>
      </c>
    </row>
    <row r="148" spans="1:13">
      <c r="A148" t="s">
        <v>402</v>
      </c>
      <c r="B148" t="s">
        <v>403</v>
      </c>
      <c r="C148" t="s">
        <v>72</v>
      </c>
      <c r="D148" s="12" t="s">
        <v>1070</v>
      </c>
      <c r="E148" s="18">
        <f>VLOOKUP(A148,'ADM Data'!$A$2:$J$357,10,FALSE)</f>
        <v>928.63500599999998</v>
      </c>
      <c r="F148" s="18">
        <v>939.88185599999997</v>
      </c>
      <c r="G148" s="18">
        <f>VLOOKUP(A148,'ADM Data'!$A$2:$Q$357,17,FALSE)</f>
        <v>586.01948600000003</v>
      </c>
      <c r="H148" s="18" t="s">
        <v>808</v>
      </c>
      <c r="I148" s="1">
        <f t="shared" si="12"/>
        <v>816.03002650000008</v>
      </c>
      <c r="J148" s="265">
        <f t="shared" si="13"/>
        <v>0.87874140133373357</v>
      </c>
      <c r="K148" s="61">
        <f t="shared" si="14"/>
        <v>2.7189687</v>
      </c>
      <c r="L148" s="5">
        <f t="shared" si="10"/>
        <v>936316.76233236911</v>
      </c>
      <c r="M148" s="5">
        <f t="shared" si="11"/>
        <v>936316.76233236911</v>
      </c>
    </row>
    <row r="149" spans="1:13">
      <c r="A149" t="s">
        <v>405</v>
      </c>
      <c r="B149" t="s">
        <v>1912</v>
      </c>
      <c r="C149" t="s">
        <v>80</v>
      </c>
      <c r="D149" s="12" t="s">
        <v>1070</v>
      </c>
      <c r="E149" s="18">
        <f>VLOOKUP(A149,'ADM Data'!$A$2:$J$357,10,FALSE)</f>
        <v>687.21277600000008</v>
      </c>
      <c r="F149" s="18">
        <v>628.83426899999995</v>
      </c>
      <c r="G149" s="18">
        <f>VLOOKUP(A149,'ADM Data'!$A$2:$Q$357,17,FALSE)</f>
        <v>541.44706499999995</v>
      </c>
      <c r="H149" s="18" t="s">
        <v>808</v>
      </c>
      <c r="I149" s="1">
        <f t="shared" si="12"/>
        <v>598.2487476</v>
      </c>
      <c r="J149" s="265">
        <f t="shared" si="13"/>
        <v>0.8705436925695339</v>
      </c>
      <c r="K149" s="61">
        <f t="shared" si="14"/>
        <v>2.6684752</v>
      </c>
      <c r="L149" s="5">
        <f t="shared" si="10"/>
        <v>673685.84138150036</v>
      </c>
      <c r="M149" s="5">
        <f t="shared" si="11"/>
        <v>673685.84138150036</v>
      </c>
    </row>
    <row r="150" spans="1:13">
      <c r="A150" t="s">
        <v>407</v>
      </c>
      <c r="B150" t="s">
        <v>1913</v>
      </c>
      <c r="C150" t="s">
        <v>80</v>
      </c>
      <c r="D150" s="12" t="s">
        <v>1070</v>
      </c>
      <c r="E150" s="18">
        <f>VLOOKUP(A150,'ADM Data'!$A$2:$J$357,10,FALSE)</f>
        <v>277.04824099999996</v>
      </c>
      <c r="F150" s="18">
        <v>278.3879</v>
      </c>
      <c r="G150" s="18">
        <f>VLOOKUP(A150,'ADM Data'!$A$2:$Q$357,17,FALSE)</f>
        <v>206.49327500000001</v>
      </c>
      <c r="H150" s="18" t="s">
        <v>808</v>
      </c>
      <c r="I150" s="1">
        <f t="shared" si="12"/>
        <v>253.22478124999998</v>
      </c>
      <c r="J150" s="265">
        <f t="shared" si="13"/>
        <v>0.91400970580426821</v>
      </c>
      <c r="K150" s="61">
        <f t="shared" si="14"/>
        <v>2.9416001000000001</v>
      </c>
      <c r="L150" s="5">
        <f t="shared" si="10"/>
        <v>314341.90965963574</v>
      </c>
      <c r="M150" s="5">
        <f t="shared" si="11"/>
        <v>314341.90965963574</v>
      </c>
    </row>
    <row r="151" spans="1:13">
      <c r="A151" t="s">
        <v>409</v>
      </c>
      <c r="B151" t="s">
        <v>1914</v>
      </c>
      <c r="C151" t="s">
        <v>80</v>
      </c>
      <c r="D151" s="12" t="s">
        <v>1070</v>
      </c>
      <c r="E151" s="18">
        <f>VLOOKUP(A151,'ADM Data'!$A$2:$J$357,10,FALSE)</f>
        <v>382.16113900000005</v>
      </c>
      <c r="F151" s="18">
        <v>340.40729499999998</v>
      </c>
      <c r="G151" s="18">
        <f>VLOOKUP(A151,'ADM Data'!$A$2:$Q$357,17,FALSE)</f>
        <v>261.013149</v>
      </c>
      <c r="H151" s="18" t="s">
        <v>808</v>
      </c>
      <c r="I151" s="1">
        <f t="shared" si="12"/>
        <v>312.61934389999999</v>
      </c>
      <c r="J151" s="265">
        <f t="shared" si="13"/>
        <v>0.81803017627074837</v>
      </c>
      <c r="K151" s="61">
        <f t="shared" si="14"/>
        <v>2.3562462000000002</v>
      </c>
      <c r="L151" s="5">
        <f t="shared" si="10"/>
        <v>310848.63554878643</v>
      </c>
      <c r="M151" s="5">
        <f t="shared" si="11"/>
        <v>310848.63554878643</v>
      </c>
    </row>
    <row r="152" spans="1:13">
      <c r="A152" t="s">
        <v>411</v>
      </c>
      <c r="B152" t="s">
        <v>412</v>
      </c>
      <c r="C152" t="s">
        <v>80</v>
      </c>
      <c r="D152" s="12" t="s">
        <v>1070</v>
      </c>
      <c r="E152" s="18">
        <f>VLOOKUP(A152,'ADM Data'!$A$2:$J$357,10,FALSE)</f>
        <v>194.09523899999999</v>
      </c>
      <c r="F152" s="18">
        <v>186.15798100000001</v>
      </c>
      <c r="G152" s="18">
        <f>VLOOKUP(A152,'ADM Data'!$A$2:$Q$357,17,FALSE)</f>
        <v>170.985544</v>
      </c>
      <c r="H152" s="18" t="s">
        <v>808</v>
      </c>
      <c r="I152" s="1">
        <f t="shared" si="12"/>
        <v>180.84762805000003</v>
      </c>
      <c r="J152" s="265">
        <f t="shared" si="13"/>
        <v>0.93174685263660706</v>
      </c>
      <c r="K152" s="61">
        <f t="shared" si="14"/>
        <v>3.0568765</v>
      </c>
      <c r="L152" s="5">
        <f t="shared" si="10"/>
        <v>233293.78072058366</v>
      </c>
      <c r="M152" s="5">
        <f t="shared" si="11"/>
        <v>233293.78072058366</v>
      </c>
    </row>
    <row r="153" spans="1:13">
      <c r="A153" t="s">
        <v>413</v>
      </c>
      <c r="B153" t="s">
        <v>1915</v>
      </c>
      <c r="C153" t="s">
        <v>80</v>
      </c>
      <c r="D153" s="12" t="s">
        <v>1070</v>
      </c>
      <c r="E153" s="18">
        <f>VLOOKUP(A153,'ADM Data'!$A$2:$J$357,10,FALSE)</f>
        <v>154.19053700000001</v>
      </c>
      <c r="F153" s="18">
        <v>227.97538700000001</v>
      </c>
      <c r="G153" s="18">
        <f>VLOOKUP(A153,'ADM Data'!$A$2:$Q$357,17,FALSE)</f>
        <v>102.44984100000001</v>
      </c>
      <c r="H153" s="18" t="s">
        <v>808</v>
      </c>
      <c r="I153" s="1">
        <f t="shared" si="12"/>
        <v>154.19053700000001</v>
      </c>
      <c r="J153" s="265">
        <f t="shared" si="13"/>
        <v>1</v>
      </c>
      <c r="K153" s="61">
        <f t="shared" si="14"/>
        <v>3.5211296999999999</v>
      </c>
      <c r="L153" s="5">
        <f t="shared" si="10"/>
        <v>229114.29906023183</v>
      </c>
      <c r="M153" s="5">
        <f t="shared" si="11"/>
        <v>229114.29906023183</v>
      </c>
    </row>
    <row r="154" spans="1:13">
      <c r="A154" t="s">
        <v>417</v>
      </c>
      <c r="B154" t="s">
        <v>418</v>
      </c>
      <c r="C154" t="s">
        <v>68</v>
      </c>
      <c r="D154" s="12" t="s">
        <v>1070</v>
      </c>
      <c r="E154" s="18">
        <f>VLOOKUP(A154,'ADM Data'!$A$2:$J$357,10,FALSE)</f>
        <v>271.99492399999997</v>
      </c>
      <c r="F154" s="18">
        <v>253.97350700000001</v>
      </c>
      <c r="G154" s="18">
        <f>VLOOKUP(A154,'ADM Data'!$A$2:$Q$357,17,FALSE)</f>
        <v>235.817249</v>
      </c>
      <c r="H154" s="18" t="s">
        <v>808</v>
      </c>
      <c r="I154" s="1">
        <f t="shared" si="12"/>
        <v>247.61881670000002</v>
      </c>
      <c r="J154" s="265">
        <f t="shared" si="13"/>
        <v>0.91038028599386678</v>
      </c>
      <c r="K154" s="61">
        <f t="shared" si="14"/>
        <v>2.9182850999999999</v>
      </c>
      <c r="L154" s="5">
        <f t="shared" si="10"/>
        <v>304946.61197371181</v>
      </c>
      <c r="M154" s="5">
        <f t="shared" si="11"/>
        <v>304946.61197371181</v>
      </c>
    </row>
    <row r="155" spans="1:13">
      <c r="A155" t="s">
        <v>419</v>
      </c>
      <c r="B155" t="s">
        <v>1917</v>
      </c>
      <c r="C155" t="s">
        <v>68</v>
      </c>
      <c r="D155" s="12" t="s">
        <v>1070</v>
      </c>
      <c r="E155" s="18">
        <f>VLOOKUP(A155,'ADM Data'!$A$2:$J$357,10,FALSE)</f>
        <v>133.036858</v>
      </c>
      <c r="F155" s="18">
        <v>126.29595500000001</v>
      </c>
      <c r="G155" s="18">
        <f>VLOOKUP(A155,'ADM Data'!$A$2:$Q$357,17,FALSE)</f>
        <v>97.064768999999998</v>
      </c>
      <c r="H155" s="18" t="s">
        <v>808</v>
      </c>
      <c r="I155" s="1">
        <f t="shared" si="12"/>
        <v>116.06503989999999</v>
      </c>
      <c r="J155" s="265">
        <f t="shared" si="13"/>
        <v>0.8724276989464077</v>
      </c>
      <c r="K155" s="61">
        <f t="shared" si="14"/>
        <v>2.6800378</v>
      </c>
      <c r="L155" s="5">
        <f t="shared" si="10"/>
        <v>131266.76894839446</v>
      </c>
      <c r="M155" s="5">
        <f t="shared" si="11"/>
        <v>131266.76894839446</v>
      </c>
    </row>
    <row r="156" spans="1:13">
      <c r="A156" t="s">
        <v>421</v>
      </c>
      <c r="B156" t="s">
        <v>422</v>
      </c>
      <c r="C156" t="s">
        <v>80</v>
      </c>
      <c r="D156" s="12" t="s">
        <v>1070</v>
      </c>
      <c r="E156" s="18">
        <f>VLOOKUP(A156,'ADM Data'!$A$2:$J$357,10,FALSE)</f>
        <v>135.85394400000001</v>
      </c>
      <c r="F156" s="18">
        <v>116.516976</v>
      </c>
      <c r="G156" s="18">
        <f>VLOOKUP(A156,'ADM Data'!$A$2:$Q$357,17,FALSE)</f>
        <v>95.313357999999994</v>
      </c>
      <c r="H156" s="18" t="s">
        <v>808</v>
      </c>
      <c r="I156" s="1">
        <f t="shared" si="12"/>
        <v>109.09570970000001</v>
      </c>
      <c r="J156" s="265">
        <f t="shared" si="13"/>
        <v>0.80303675026173704</v>
      </c>
      <c r="K156" s="61">
        <f t="shared" si="14"/>
        <v>2.270664</v>
      </c>
      <c r="L156" s="5">
        <f t="shared" si="10"/>
        <v>104537.71364064162</v>
      </c>
      <c r="M156" s="5">
        <f t="shared" si="11"/>
        <v>104537.71364064162</v>
      </c>
    </row>
    <row r="157" spans="1:13">
      <c r="A157" t="s">
        <v>423</v>
      </c>
      <c r="B157" t="s">
        <v>424</v>
      </c>
      <c r="C157" t="s">
        <v>93</v>
      </c>
      <c r="D157" s="12" t="s">
        <v>1070</v>
      </c>
      <c r="E157" s="18">
        <f>VLOOKUP(A157,'ADM Data'!$A$2:$J$357,10,FALSE)</f>
        <v>81.261814999999999</v>
      </c>
      <c r="F157" s="18">
        <v>98.296370999999994</v>
      </c>
      <c r="G157" s="18">
        <f>VLOOKUP(A157,'ADM Data'!$A$2:$Q$357,17,FALSE)</f>
        <v>60.028219</v>
      </c>
      <c r="H157" s="18" t="s">
        <v>808</v>
      </c>
      <c r="I157" s="1">
        <f t="shared" si="12"/>
        <v>81.261814999999999</v>
      </c>
      <c r="J157" s="265">
        <f t="shared" si="13"/>
        <v>1</v>
      </c>
      <c r="K157" s="61">
        <f t="shared" si="14"/>
        <v>3.5211296999999999</v>
      </c>
      <c r="L157" s="5">
        <f t="shared" si="10"/>
        <v>120748.29069495513</v>
      </c>
      <c r="M157" s="5">
        <f t="shared" si="11"/>
        <v>120748.29069495513</v>
      </c>
    </row>
    <row r="158" spans="1:13">
      <c r="A158" t="s">
        <v>425</v>
      </c>
      <c r="B158" t="s">
        <v>1918</v>
      </c>
      <c r="C158" t="s">
        <v>108</v>
      </c>
      <c r="D158" s="12" t="s">
        <v>1070</v>
      </c>
      <c r="E158" s="18">
        <f>VLOOKUP(A158,'ADM Data'!$A$2:$J$357,10,FALSE)</f>
        <v>437.13766300000003</v>
      </c>
      <c r="F158" s="18">
        <v>373.19230199999998</v>
      </c>
      <c r="G158" s="18">
        <f>VLOOKUP(A158,'ADM Data'!$A$2:$Q$357,17,FALSE)</f>
        <v>328.90651000000003</v>
      </c>
      <c r="H158" s="18" t="s">
        <v>808</v>
      </c>
      <c r="I158" s="1">
        <f t="shared" si="12"/>
        <v>357.69227480000001</v>
      </c>
      <c r="J158" s="265">
        <f t="shared" si="13"/>
        <v>0.81826002441706791</v>
      </c>
      <c r="K158" s="61">
        <f t="shared" si="14"/>
        <v>2.3575705</v>
      </c>
      <c r="L158" s="5">
        <f t="shared" si="10"/>
        <v>355866.16667176964</v>
      </c>
      <c r="M158" s="5">
        <f t="shared" si="11"/>
        <v>355866.16667176964</v>
      </c>
    </row>
    <row r="159" spans="1:13">
      <c r="A159" t="s">
        <v>427</v>
      </c>
      <c r="B159" t="s">
        <v>1919</v>
      </c>
      <c r="C159" t="s">
        <v>80</v>
      </c>
      <c r="D159" s="12" t="s">
        <v>1070</v>
      </c>
      <c r="E159" s="18">
        <f>VLOOKUP(A159,'ADM Data'!$A$2:$J$357,10,FALSE)</f>
        <v>210.01679999999999</v>
      </c>
      <c r="F159" s="18">
        <v>164.24910399999999</v>
      </c>
      <c r="G159" s="18">
        <f>VLOOKUP(A159,'ADM Data'!$A$2:$Q$357,17,FALSE)</f>
        <v>145.808198</v>
      </c>
      <c r="H159" s="18" t="s">
        <v>808</v>
      </c>
      <c r="I159" s="1">
        <f t="shared" si="12"/>
        <v>157.79478689999999</v>
      </c>
      <c r="J159" s="265">
        <f t="shared" si="13"/>
        <v>0.75134363965168505</v>
      </c>
      <c r="K159" s="61">
        <f t="shared" si="14"/>
        <v>1.9877385000000001</v>
      </c>
      <c r="L159" s="5">
        <f t="shared" si="10"/>
        <v>132362.31421461963</v>
      </c>
      <c r="M159" s="5">
        <f t="shared" si="11"/>
        <v>132362.31421461963</v>
      </c>
    </row>
    <row r="160" spans="1:13">
      <c r="A160" t="s">
        <v>429</v>
      </c>
      <c r="B160" t="s">
        <v>430</v>
      </c>
      <c r="C160" t="s">
        <v>98</v>
      </c>
      <c r="D160" s="12" t="s">
        <v>1070</v>
      </c>
      <c r="E160" s="18">
        <f>VLOOKUP(A160,'ADM Data'!$A$2:$J$357,10,FALSE)</f>
        <v>383.14201400000002</v>
      </c>
      <c r="F160" s="18">
        <v>351.56349599999999</v>
      </c>
      <c r="G160" s="18">
        <f>VLOOKUP(A160,'ADM Data'!$A$2:$Q$357,17,FALSE)</f>
        <v>303.94615499999998</v>
      </c>
      <c r="H160" s="18" t="s">
        <v>808</v>
      </c>
      <c r="I160" s="1">
        <f t="shared" si="12"/>
        <v>334.89742664999994</v>
      </c>
      <c r="J160" s="265">
        <f t="shared" si="13"/>
        <v>0.87408170968689414</v>
      </c>
      <c r="K160" s="61">
        <f t="shared" si="14"/>
        <v>2.6902094000000001</v>
      </c>
      <c r="L160" s="5">
        <f t="shared" si="10"/>
        <v>380198.45459846826</v>
      </c>
      <c r="M160" s="5">
        <f t="shared" si="11"/>
        <v>380198.45459846826</v>
      </c>
    </row>
    <row r="161" spans="1:13">
      <c r="A161" t="s">
        <v>431</v>
      </c>
      <c r="B161" t="s">
        <v>1920</v>
      </c>
      <c r="C161" t="s">
        <v>101</v>
      </c>
      <c r="D161" s="12" t="s">
        <v>1070</v>
      </c>
      <c r="E161" s="18">
        <f>VLOOKUP(A161,'ADM Data'!$A$2:$J$357,10,FALSE)</f>
        <v>410.80123400000002</v>
      </c>
      <c r="F161" s="18">
        <v>397.62852099999998</v>
      </c>
      <c r="G161" s="18">
        <f>VLOOKUP(A161,'ADM Data'!$A$2:$Q$357,17,FALSE)</f>
        <v>325.71927199999999</v>
      </c>
      <c r="H161" s="18" t="s">
        <v>808</v>
      </c>
      <c r="I161" s="1">
        <f t="shared" si="12"/>
        <v>372.46028385</v>
      </c>
      <c r="J161" s="265">
        <f t="shared" si="13"/>
        <v>0.90666787979999097</v>
      </c>
      <c r="K161" s="61">
        <f t="shared" si="14"/>
        <v>2.8945329000000002</v>
      </c>
      <c r="L161" s="5">
        <f t="shared" si="10"/>
        <v>454957.58622090315</v>
      </c>
      <c r="M161" s="5">
        <f t="shared" si="11"/>
        <v>454957.58622090315</v>
      </c>
    </row>
    <row r="162" spans="1:13">
      <c r="A162" t="s">
        <v>433</v>
      </c>
      <c r="B162" t="s">
        <v>434</v>
      </c>
      <c r="C162" t="s">
        <v>75</v>
      </c>
      <c r="D162" s="12" t="s">
        <v>1070</v>
      </c>
      <c r="E162" s="18">
        <f>VLOOKUP(A162,'ADM Data'!$A$2:$J$357,10,FALSE)</f>
        <v>168.94610699999998</v>
      </c>
      <c r="F162" s="18">
        <v>143.87332499999999</v>
      </c>
      <c r="G162" s="18">
        <f>VLOOKUP(A162,'ADM Data'!$A$2:$Q$357,17,FALSE)</f>
        <v>103.616766</v>
      </c>
      <c r="H162" s="18" t="s">
        <v>808</v>
      </c>
      <c r="I162" s="1">
        <f t="shared" si="12"/>
        <v>129.78352935000001</v>
      </c>
      <c r="J162" s="265">
        <f t="shared" si="13"/>
        <v>0.76819485014827849</v>
      </c>
      <c r="K162" s="61">
        <f t="shared" si="14"/>
        <v>2.0779008000000001</v>
      </c>
      <c r="L162" s="5">
        <f t="shared" si="10"/>
        <v>113803.82037346555</v>
      </c>
      <c r="M162" s="5">
        <f t="shared" si="11"/>
        <v>113803.82037346555</v>
      </c>
    </row>
    <row r="163" spans="1:13">
      <c r="A163" t="s">
        <v>435</v>
      </c>
      <c r="B163" t="s">
        <v>436</v>
      </c>
      <c r="C163" t="s">
        <v>140</v>
      </c>
      <c r="D163" s="12" t="s">
        <v>807</v>
      </c>
      <c r="E163" s="18">
        <f>VLOOKUP(A163,'ADM Data'!$A$2:$J$357,10,FALSE)</f>
        <v>902.61208499999998</v>
      </c>
      <c r="F163" s="18">
        <v>275.74657500000001</v>
      </c>
      <c r="G163" s="18">
        <f>VLOOKUP(A163,'ADM Data'!$A$2:$Q$357,17,FALSE)</f>
        <v>267.454588</v>
      </c>
      <c r="H163" s="18" t="s">
        <v>808</v>
      </c>
      <c r="I163" s="1">
        <f t="shared" si="12"/>
        <v>272.84437954999999</v>
      </c>
      <c r="J163" s="265">
        <f t="shared" si="13"/>
        <v>0.30228310044175843</v>
      </c>
      <c r="K163" s="61">
        <f t="shared" si="14"/>
        <v>0.32174350000000002</v>
      </c>
      <c r="L163" s="5">
        <f t="shared" si="10"/>
        <v>37045.652176596566</v>
      </c>
      <c r="M163" s="5">
        <f t="shared" si="11"/>
        <v>37045.652176596566</v>
      </c>
    </row>
    <row r="164" spans="1:13">
      <c r="A164" t="s">
        <v>437</v>
      </c>
      <c r="B164" t="s">
        <v>1921</v>
      </c>
      <c r="C164" t="s">
        <v>196</v>
      </c>
      <c r="D164" s="12" t="s">
        <v>1070</v>
      </c>
      <c r="E164" s="18">
        <f>VLOOKUP(A164,'ADM Data'!$A$2:$J$357,10,FALSE)</f>
        <v>54.500739000000003</v>
      </c>
      <c r="F164" s="18">
        <v>35.749012999999998</v>
      </c>
      <c r="G164" s="18">
        <f>VLOOKUP(A164,'ADM Data'!$A$2:$Q$357,17,FALSE)</f>
        <v>37.499803999999997</v>
      </c>
      <c r="H164" s="18" t="s">
        <v>808</v>
      </c>
      <c r="I164" s="1">
        <f t="shared" si="12"/>
        <v>36.361789849999994</v>
      </c>
      <c r="J164" s="265">
        <f t="shared" si="13"/>
        <v>0.6671797578744757</v>
      </c>
      <c r="K164" s="61">
        <f t="shared" si="14"/>
        <v>1.5673562999999999</v>
      </c>
      <c r="L164" s="5">
        <f t="shared" si="10"/>
        <v>24050.573529084235</v>
      </c>
      <c r="M164" s="5">
        <f t="shared" si="11"/>
        <v>24050.573529084235</v>
      </c>
    </row>
    <row r="165" spans="1:13">
      <c r="A165" t="s">
        <v>439</v>
      </c>
      <c r="B165" t="s">
        <v>1922</v>
      </c>
      <c r="C165" t="s">
        <v>80</v>
      </c>
      <c r="D165" s="12" t="s">
        <v>1070</v>
      </c>
      <c r="E165" s="18">
        <f>VLOOKUP(A165,'ADM Data'!$A$2:$J$357,10,FALSE)</f>
        <v>251.663813</v>
      </c>
      <c r="F165" s="18">
        <v>64.902901</v>
      </c>
      <c r="G165" s="18">
        <f>VLOOKUP(A165,'ADM Data'!$A$2:$Q$357,17,FALSE)</f>
        <v>90.598821999999998</v>
      </c>
      <c r="H165" s="18" t="s">
        <v>808</v>
      </c>
      <c r="I165" s="1">
        <f t="shared" si="12"/>
        <v>73.896473349999994</v>
      </c>
      <c r="J165" s="265">
        <f t="shared" si="13"/>
        <v>0.29363170043839393</v>
      </c>
      <c r="K165" s="61">
        <f t="shared" si="14"/>
        <v>0.30359029999999998</v>
      </c>
      <c r="L165" s="5">
        <f t="shared" si="10"/>
        <v>9467.2545605993073</v>
      </c>
      <c r="M165" s="5">
        <f t="shared" si="11"/>
        <v>9467.2545605993073</v>
      </c>
    </row>
    <row r="166" spans="1:13">
      <c r="A166" t="s">
        <v>441</v>
      </c>
      <c r="B166" t="s">
        <v>442</v>
      </c>
      <c r="C166" t="s">
        <v>68</v>
      </c>
      <c r="D166" s="12" t="s">
        <v>1070</v>
      </c>
      <c r="E166" s="18">
        <f>VLOOKUP(A166,'ADM Data'!$A$2:$J$357,10,FALSE)</f>
        <v>104.207211</v>
      </c>
      <c r="F166" s="18">
        <v>90.789533000000006</v>
      </c>
      <c r="G166" s="18">
        <f>VLOOKUP(A166,'ADM Data'!$A$2:$Q$357,17,FALSE)</f>
        <v>74.429147</v>
      </c>
      <c r="H166" s="18" t="s">
        <v>808</v>
      </c>
      <c r="I166" s="1">
        <f t="shared" si="12"/>
        <v>85.063397899999998</v>
      </c>
      <c r="J166" s="265">
        <f t="shared" si="13"/>
        <v>0.81629089852524694</v>
      </c>
      <c r="K166" s="61">
        <f t="shared" si="14"/>
        <v>2.3462372999999999</v>
      </c>
      <c r="L166" s="5">
        <f t="shared" si="10"/>
        <v>84222.30298147854</v>
      </c>
      <c r="M166" s="5">
        <f t="shared" si="11"/>
        <v>84222.30298147854</v>
      </c>
    </row>
    <row r="167" spans="1:13">
      <c r="A167" t="s">
        <v>443</v>
      </c>
      <c r="B167" t="s">
        <v>444</v>
      </c>
      <c r="C167" t="s">
        <v>80</v>
      </c>
      <c r="D167" s="12" t="s">
        <v>1070</v>
      </c>
      <c r="E167" s="18">
        <f>VLOOKUP(A167,'ADM Data'!$A$2:$J$357,10,FALSE)</f>
        <v>243.05374999999998</v>
      </c>
      <c r="F167" s="18">
        <v>221.807895</v>
      </c>
      <c r="G167" s="18">
        <f>VLOOKUP(A167,'ADM Data'!$A$2:$Q$357,17,FALSE)</f>
        <v>183.577583</v>
      </c>
      <c r="H167" s="18" t="s">
        <v>808</v>
      </c>
      <c r="I167" s="1">
        <f t="shared" si="12"/>
        <v>208.42728580000002</v>
      </c>
      <c r="J167" s="265">
        <f t="shared" si="13"/>
        <v>0.85753577470004083</v>
      </c>
      <c r="K167" s="61">
        <f t="shared" si="14"/>
        <v>2.5893247000000001</v>
      </c>
      <c r="L167" s="5">
        <f t="shared" si="10"/>
        <v>227747.45793442952</v>
      </c>
      <c r="M167" s="5">
        <f t="shared" si="11"/>
        <v>227747.45793442952</v>
      </c>
    </row>
    <row r="168" spans="1:13">
      <c r="A168" t="s">
        <v>445</v>
      </c>
      <c r="B168" t="s">
        <v>1923</v>
      </c>
      <c r="C168" t="s">
        <v>98</v>
      </c>
      <c r="D168" s="12" t="s">
        <v>1070</v>
      </c>
      <c r="E168" s="18">
        <f>VLOOKUP(A168,'ADM Data'!$A$2:$J$357,10,FALSE)</f>
        <v>101.38371799999999</v>
      </c>
      <c r="F168" s="18">
        <v>98.207415999999995</v>
      </c>
      <c r="G168" s="18">
        <f>VLOOKUP(A168,'ADM Data'!$A$2:$Q$357,17,FALSE)</f>
        <v>85.296509</v>
      </c>
      <c r="H168" s="18" t="s">
        <v>808</v>
      </c>
      <c r="I168" s="1">
        <f t="shared" si="12"/>
        <v>93.688598549999995</v>
      </c>
      <c r="J168" s="265">
        <f t="shared" si="13"/>
        <v>0.92409906046254886</v>
      </c>
      <c r="K168" s="61">
        <f t="shared" si="14"/>
        <v>3.0069007000000001</v>
      </c>
      <c r="L168" s="5">
        <f t="shared" si="10"/>
        <v>118882.5959011699</v>
      </c>
      <c r="M168" s="5">
        <f t="shared" si="11"/>
        <v>118882.5959011699</v>
      </c>
    </row>
    <row r="169" spans="1:13">
      <c r="A169" t="s">
        <v>447</v>
      </c>
      <c r="B169" t="s">
        <v>448</v>
      </c>
      <c r="C169" t="s">
        <v>93</v>
      </c>
      <c r="D169" s="12" t="s">
        <v>1070</v>
      </c>
      <c r="E169" s="18">
        <f>VLOOKUP(A169,'ADM Data'!$A$2:$J$357,10,FALSE)</f>
        <v>137.924215</v>
      </c>
      <c r="F169" s="18">
        <v>119.23103500000001</v>
      </c>
      <c r="G169" s="18">
        <f>VLOOKUP(A169,'ADM Data'!$A$2:$Q$357,17,FALSE)</f>
        <v>90.651324000000002</v>
      </c>
      <c r="H169" s="18" t="s">
        <v>808</v>
      </c>
      <c r="I169" s="1">
        <f t="shared" si="12"/>
        <v>109.22813615000001</v>
      </c>
      <c r="J169" s="265">
        <f t="shared" si="13"/>
        <v>0.79194314174635694</v>
      </c>
      <c r="K169" s="61">
        <f t="shared" si="14"/>
        <v>2.2083607999999999</v>
      </c>
      <c r="L169" s="5">
        <f t="shared" si="10"/>
        <v>101792.78660316508</v>
      </c>
      <c r="M169" s="5">
        <f t="shared" si="11"/>
        <v>101792.78660316508</v>
      </c>
    </row>
    <row r="170" spans="1:13">
      <c r="A170" t="s">
        <v>449</v>
      </c>
      <c r="B170" t="s">
        <v>1924</v>
      </c>
      <c r="C170" t="s">
        <v>93</v>
      </c>
      <c r="D170" s="12" t="s">
        <v>1070</v>
      </c>
      <c r="E170" s="18">
        <f>VLOOKUP(A170,'ADM Data'!$A$2:$J$357,10,FALSE)</f>
        <v>231.95454899999999</v>
      </c>
      <c r="F170" s="18">
        <v>222.17218</v>
      </c>
      <c r="G170" s="18">
        <f>VLOOKUP(A170,'ADM Data'!$A$2:$Q$357,17,FALSE)</f>
        <v>164.92836500000001</v>
      </c>
      <c r="H170" s="18" t="s">
        <v>808</v>
      </c>
      <c r="I170" s="1">
        <f t="shared" si="12"/>
        <v>202.13684475000002</v>
      </c>
      <c r="J170" s="265">
        <f t="shared" si="13"/>
        <v>0.87145022859629295</v>
      </c>
      <c r="K170" s="61">
        <f t="shared" si="14"/>
        <v>2.6740357000000001</v>
      </c>
      <c r="L170" s="5">
        <f t="shared" si="10"/>
        <v>228099.92071997395</v>
      </c>
      <c r="M170" s="5">
        <f t="shared" si="11"/>
        <v>228099.92071997395</v>
      </c>
    </row>
    <row r="171" spans="1:13">
      <c r="A171" t="s">
        <v>451</v>
      </c>
      <c r="B171" t="s">
        <v>1925</v>
      </c>
      <c r="C171" t="s">
        <v>68</v>
      </c>
      <c r="D171" s="12" t="s">
        <v>1070</v>
      </c>
      <c r="E171" s="18">
        <f>VLOOKUP(A171,'ADM Data'!$A$2:$J$357,10,FALSE)</f>
        <v>56.2</v>
      </c>
      <c r="F171" s="18">
        <v>39.457250000000002</v>
      </c>
      <c r="G171" s="18">
        <f>VLOOKUP(A171,'ADM Data'!$A$2:$Q$357,17,FALSE)</f>
        <v>23.3</v>
      </c>
      <c r="H171" s="18" t="s">
        <v>808</v>
      </c>
      <c r="I171" s="1">
        <f t="shared" si="12"/>
        <v>33.802212500000003</v>
      </c>
      <c r="J171" s="265">
        <f t="shared" si="13"/>
        <v>0.60146285587188619</v>
      </c>
      <c r="K171" s="61">
        <f t="shared" si="14"/>
        <v>1.2737953</v>
      </c>
      <c r="L171" s="5">
        <f t="shared" si="10"/>
        <v>18170.095951906729</v>
      </c>
      <c r="M171" s="5">
        <f t="shared" si="11"/>
        <v>18170.095951906729</v>
      </c>
    </row>
    <row r="172" spans="1:13">
      <c r="A172" t="s">
        <v>453</v>
      </c>
      <c r="B172" t="s">
        <v>454</v>
      </c>
      <c r="C172" t="s">
        <v>98</v>
      </c>
      <c r="D172" s="12" t="s">
        <v>1070</v>
      </c>
      <c r="E172" s="18">
        <f>VLOOKUP(A172,'ADM Data'!$A$2:$J$357,10,FALSE)</f>
        <v>147.036846</v>
      </c>
      <c r="F172" s="18">
        <v>144.33503099999999</v>
      </c>
      <c r="G172" s="18">
        <f>VLOOKUP(A172,'ADM Data'!$A$2:$Q$357,17,FALSE)</f>
        <v>126.63756600000001</v>
      </c>
      <c r="H172" s="18" t="s">
        <v>808</v>
      </c>
      <c r="I172" s="1">
        <f t="shared" si="12"/>
        <v>138.14091825</v>
      </c>
      <c r="J172" s="265">
        <f t="shared" si="13"/>
        <v>0.93949864954257789</v>
      </c>
      <c r="K172" s="61">
        <f t="shared" si="14"/>
        <v>3.1079523</v>
      </c>
      <c r="L172" s="5">
        <f t="shared" si="10"/>
        <v>181179.53230086219</v>
      </c>
      <c r="M172" s="5">
        <f t="shared" si="11"/>
        <v>181179.53230086219</v>
      </c>
    </row>
    <row r="173" spans="1:13">
      <c r="A173" t="s">
        <v>455</v>
      </c>
      <c r="B173" t="s">
        <v>1926</v>
      </c>
      <c r="C173" t="s">
        <v>93</v>
      </c>
      <c r="D173" s="12" t="s">
        <v>1070</v>
      </c>
      <c r="E173" s="18">
        <f>VLOOKUP(A173,'ADM Data'!$A$2:$J$357,10,FALSE)</f>
        <v>250.02423900000002</v>
      </c>
      <c r="F173" s="18">
        <v>269.75521700000002</v>
      </c>
      <c r="G173" s="18">
        <f>VLOOKUP(A173,'ADM Data'!$A$2:$Q$357,17,FALSE)</f>
        <v>155.86666299999999</v>
      </c>
      <c r="H173" s="18" t="s">
        <v>808</v>
      </c>
      <c r="I173" s="1">
        <f t="shared" si="12"/>
        <v>229.8942231</v>
      </c>
      <c r="J173" s="265">
        <f t="shared" si="13"/>
        <v>0.91948774254643362</v>
      </c>
      <c r="K173" s="61">
        <f t="shared" si="14"/>
        <v>2.9769663</v>
      </c>
      <c r="L173" s="5">
        <f t="shared" si="10"/>
        <v>288811.46369748702</v>
      </c>
      <c r="M173" s="5">
        <f t="shared" si="11"/>
        <v>288811.46369748702</v>
      </c>
    </row>
    <row r="174" spans="1:13">
      <c r="A174" t="s">
        <v>457</v>
      </c>
      <c r="B174" t="s">
        <v>1927</v>
      </c>
      <c r="C174" t="s">
        <v>80</v>
      </c>
      <c r="D174" s="12" t="s">
        <v>1070</v>
      </c>
      <c r="E174" s="18">
        <f>VLOOKUP(A174,'ADM Data'!$A$2:$J$357,10,FALSE)</f>
        <v>192.26701500000001</v>
      </c>
      <c r="F174" s="18">
        <v>205.62899899999999</v>
      </c>
      <c r="G174" s="18">
        <f>VLOOKUP(A174,'ADM Data'!$A$2:$Q$357,17,FALSE)</f>
        <v>153.70140000000001</v>
      </c>
      <c r="H174" s="18" t="s">
        <v>808</v>
      </c>
      <c r="I174" s="1">
        <f t="shared" si="12"/>
        <v>187.45433935</v>
      </c>
      <c r="J174" s="265">
        <f t="shared" si="13"/>
        <v>0.9749687919688147</v>
      </c>
      <c r="K174" s="61">
        <f t="shared" si="14"/>
        <v>3.3470597</v>
      </c>
      <c r="L174" s="5">
        <f t="shared" si="10"/>
        <v>264771.60495763086</v>
      </c>
      <c r="M174" s="5">
        <f t="shared" si="11"/>
        <v>264771.60495763086</v>
      </c>
    </row>
    <row r="175" spans="1:13">
      <c r="A175" t="s">
        <v>459</v>
      </c>
      <c r="B175" t="s">
        <v>1928</v>
      </c>
      <c r="C175" t="s">
        <v>72</v>
      </c>
      <c r="D175" s="12" t="s">
        <v>1070</v>
      </c>
      <c r="E175" s="18">
        <f>VLOOKUP(A175,'ADM Data'!$A$2:$J$357,10,FALSE)</f>
        <v>103.929818</v>
      </c>
      <c r="F175" s="18">
        <v>95.248845000000003</v>
      </c>
      <c r="G175" s="18">
        <f>VLOOKUP(A175,'ADM Data'!$A$2:$Q$357,17,FALSE)</f>
        <v>70.292389</v>
      </c>
      <c r="H175" s="18" t="s">
        <v>808</v>
      </c>
      <c r="I175" s="1">
        <f t="shared" si="12"/>
        <v>86.514085399999999</v>
      </c>
      <c r="J175" s="265">
        <f t="shared" si="13"/>
        <v>0.83242795056179164</v>
      </c>
      <c r="K175" s="61">
        <f t="shared" si="14"/>
        <v>2.4399185999999999</v>
      </c>
      <c r="L175" s="5">
        <f t="shared" si="10"/>
        <v>89078.851626627235</v>
      </c>
      <c r="M175" s="5">
        <f t="shared" si="11"/>
        <v>89078.851626627235</v>
      </c>
    </row>
    <row r="176" spans="1:13">
      <c r="A176" t="s">
        <v>461</v>
      </c>
      <c r="B176" t="s">
        <v>462</v>
      </c>
      <c r="C176" t="s">
        <v>80</v>
      </c>
      <c r="D176" s="12" t="s">
        <v>1070</v>
      </c>
      <c r="E176" s="18">
        <f>VLOOKUP(A176,'ADM Data'!$A$2:$J$357,10,FALSE)</f>
        <v>232.58712600000001</v>
      </c>
      <c r="F176" s="18">
        <v>204.86157600000001</v>
      </c>
      <c r="G176" s="18">
        <f>VLOOKUP(A176,'ADM Data'!$A$2:$Q$357,17,FALSE)</f>
        <v>187.352555</v>
      </c>
      <c r="H176" s="18" t="s">
        <v>808</v>
      </c>
      <c r="I176" s="1">
        <f t="shared" si="12"/>
        <v>198.73341865000003</v>
      </c>
      <c r="J176" s="265">
        <f t="shared" si="13"/>
        <v>0.85444720035794253</v>
      </c>
      <c r="K176" s="61">
        <f t="shared" si="14"/>
        <v>2.5707064000000002</v>
      </c>
      <c r="L176" s="5">
        <f t="shared" si="10"/>
        <v>215593.58445375736</v>
      </c>
      <c r="M176" s="5">
        <f t="shared" si="11"/>
        <v>215593.58445375736</v>
      </c>
    </row>
    <row r="177" spans="1:13">
      <c r="A177" t="s">
        <v>463</v>
      </c>
      <c r="B177" t="s">
        <v>464</v>
      </c>
      <c r="C177" t="s">
        <v>68</v>
      </c>
      <c r="D177" s="12" t="s">
        <v>1070</v>
      </c>
      <c r="E177" s="18">
        <f>VLOOKUP(A177,'ADM Data'!$A$2:$J$357,10,FALSE)</f>
        <v>322.81527499999999</v>
      </c>
      <c r="F177" s="18">
        <v>307.87421799999998</v>
      </c>
      <c r="G177" s="18">
        <f>VLOOKUP(A177,'ADM Data'!$A$2:$Q$357,17,FALSE)</f>
        <v>236.11962600000001</v>
      </c>
      <c r="H177" s="18" t="s">
        <v>808</v>
      </c>
      <c r="I177" s="1">
        <f t="shared" si="12"/>
        <v>282.76011080000001</v>
      </c>
      <c r="J177" s="265">
        <f t="shared" si="13"/>
        <v>0.87591924142994793</v>
      </c>
      <c r="K177" s="61">
        <f t="shared" si="14"/>
        <v>2.7015323000000002</v>
      </c>
      <c r="L177" s="5">
        <f t="shared" si="10"/>
        <v>322359.71158562275</v>
      </c>
      <c r="M177" s="5">
        <f t="shared" si="11"/>
        <v>322359.71158562275</v>
      </c>
    </row>
    <row r="178" spans="1:13">
      <c r="A178" t="s">
        <v>465</v>
      </c>
      <c r="B178" t="s">
        <v>2802</v>
      </c>
      <c r="C178" t="s">
        <v>80</v>
      </c>
      <c r="D178" s="12" t="s">
        <v>1070</v>
      </c>
      <c r="E178" s="18">
        <f>VLOOKUP(A178,'ADM Data'!$A$2:$J$357,10,FALSE)</f>
        <v>235.47874100000001</v>
      </c>
      <c r="F178" s="18">
        <v>207.11445499999999</v>
      </c>
      <c r="G178" s="18">
        <f>VLOOKUP(A178,'ADM Data'!$A$2:$Q$357,17,FALSE)</f>
        <v>172.14736600000001</v>
      </c>
      <c r="H178" s="18" t="s">
        <v>808</v>
      </c>
      <c r="I178" s="1">
        <f t="shared" si="12"/>
        <v>194.87597384999998</v>
      </c>
      <c r="J178" s="265">
        <f t="shared" si="13"/>
        <v>0.82757353390979771</v>
      </c>
      <c r="K178" s="61">
        <f t="shared" si="14"/>
        <v>2.4115441</v>
      </c>
      <c r="L178" s="5">
        <f t="shared" si="10"/>
        <v>198319.74609722255</v>
      </c>
      <c r="M178" s="5">
        <f t="shared" si="11"/>
        <v>198319.74609722255</v>
      </c>
    </row>
    <row r="179" spans="1:13">
      <c r="A179" t="s">
        <v>467</v>
      </c>
      <c r="B179" t="s">
        <v>1929</v>
      </c>
      <c r="C179" t="s">
        <v>469</v>
      </c>
      <c r="D179" s="12" t="s">
        <v>807</v>
      </c>
      <c r="E179" s="18">
        <f>VLOOKUP(A179,'ADM Data'!$A$2:$J$357,10,FALSE)</f>
        <v>890.59385300000008</v>
      </c>
      <c r="F179" s="18">
        <v>258.881936</v>
      </c>
      <c r="G179" s="18">
        <f>VLOOKUP(A179,'ADM Data'!$A$2:$Q$357,17,FALSE)</f>
        <v>229.20938899999999</v>
      </c>
      <c r="H179" s="18" t="s">
        <v>808</v>
      </c>
      <c r="I179" s="1">
        <f t="shared" si="12"/>
        <v>248.49654455000001</v>
      </c>
      <c r="J179" s="265">
        <f t="shared" si="13"/>
        <v>0.27902342208283804</v>
      </c>
      <c r="K179" s="61">
        <f t="shared" si="14"/>
        <v>0.2741343</v>
      </c>
      <c r="L179" s="5">
        <f t="shared" si="10"/>
        <v>28747.241895491155</v>
      </c>
      <c r="M179" s="5">
        <f t="shared" si="11"/>
        <v>28747.241895491155</v>
      </c>
    </row>
    <row r="180" spans="1:13">
      <c r="A180" t="s">
        <v>470</v>
      </c>
      <c r="B180" t="s">
        <v>2760</v>
      </c>
      <c r="C180" t="s">
        <v>93</v>
      </c>
      <c r="D180" s="12" t="s">
        <v>1070</v>
      </c>
      <c r="E180" s="18">
        <f>VLOOKUP(A180,'ADM Data'!$A$2:$J$357,10,FALSE)</f>
        <v>908.53653800000006</v>
      </c>
      <c r="F180" s="18">
        <v>820.03343900000004</v>
      </c>
      <c r="G180" s="18">
        <f>VLOOKUP(A180,'ADM Data'!$A$2:$Q$357,17,FALSE)</f>
        <v>696.20563000000004</v>
      </c>
      <c r="H180" s="18" t="s">
        <v>808</v>
      </c>
      <c r="I180" s="1">
        <f t="shared" si="12"/>
        <v>776.69370585000001</v>
      </c>
      <c r="J180" s="265">
        <f t="shared" si="13"/>
        <v>0.8548843919472614</v>
      </c>
      <c r="K180" s="61">
        <f t="shared" si="14"/>
        <v>2.5733378</v>
      </c>
      <c r="L180" s="5">
        <f t="shared" si="10"/>
        <v>843449.40490464389</v>
      </c>
      <c r="M180" s="5">
        <f t="shared" si="11"/>
        <v>843449.40490464389</v>
      </c>
    </row>
    <row r="181" spans="1:13">
      <c r="A181" t="s">
        <v>472</v>
      </c>
      <c r="B181" t="s">
        <v>1930</v>
      </c>
      <c r="C181" t="s">
        <v>135</v>
      </c>
      <c r="D181" s="12" t="s">
        <v>1070</v>
      </c>
      <c r="E181" s="18">
        <f>VLOOKUP(A181,'ADM Data'!$A$2:$J$357,10,FALSE)</f>
        <v>136.14407599999998</v>
      </c>
      <c r="F181" s="18">
        <v>148.13965999999999</v>
      </c>
      <c r="G181" s="18">
        <f>VLOOKUP(A181,'ADM Data'!$A$2:$Q$357,17,FALSE)</f>
        <v>101.13520800000001</v>
      </c>
      <c r="H181" s="18" t="s">
        <v>808</v>
      </c>
      <c r="I181" s="1">
        <f t="shared" si="12"/>
        <v>131.6881018</v>
      </c>
      <c r="J181" s="265">
        <f t="shared" si="13"/>
        <v>0.96727015724136256</v>
      </c>
      <c r="K181" s="61">
        <f t="shared" si="14"/>
        <v>3.2944097000000001</v>
      </c>
      <c r="L181" s="5">
        <f t="shared" si="10"/>
        <v>183078.18429658216</v>
      </c>
      <c r="M181" s="5">
        <f t="shared" si="11"/>
        <v>183078.18429658216</v>
      </c>
    </row>
    <row r="182" spans="1:13">
      <c r="A182" t="s">
        <v>474</v>
      </c>
      <c r="B182" t="s">
        <v>475</v>
      </c>
      <c r="C182" t="s">
        <v>80</v>
      </c>
      <c r="D182" s="12" t="s">
        <v>1070</v>
      </c>
      <c r="E182" s="18">
        <f>VLOOKUP(A182,'ADM Data'!$A$2:$J$357,10,FALSE)</f>
        <v>129.261166</v>
      </c>
      <c r="F182" s="18">
        <v>125.320205</v>
      </c>
      <c r="G182" s="18">
        <f>VLOOKUP(A182,'ADM Data'!$A$2:$Q$357,17,FALSE)</f>
        <v>87.617852999999997</v>
      </c>
      <c r="H182" s="18" t="s">
        <v>808</v>
      </c>
      <c r="I182" s="1">
        <f t="shared" si="12"/>
        <v>112.12438179999999</v>
      </c>
      <c r="J182" s="265">
        <f t="shared" si="13"/>
        <v>0.86742511513473419</v>
      </c>
      <c r="K182" s="61">
        <f t="shared" si="14"/>
        <v>2.6493907000000001</v>
      </c>
      <c r="L182" s="5">
        <f t="shared" si="10"/>
        <v>125359.86623011943</v>
      </c>
      <c r="M182" s="5">
        <f t="shared" si="11"/>
        <v>125359.86623011943</v>
      </c>
    </row>
    <row r="183" spans="1:13">
      <c r="A183" t="s">
        <v>478</v>
      </c>
      <c r="B183" t="s">
        <v>479</v>
      </c>
      <c r="C183" t="s">
        <v>98</v>
      </c>
      <c r="D183" s="12" t="s">
        <v>1070</v>
      </c>
      <c r="E183" s="18">
        <f>VLOOKUP(A183,'ADM Data'!$A$2:$J$357,10,FALSE)</f>
        <v>88.004050000000007</v>
      </c>
      <c r="F183" s="18">
        <v>89.087980999999999</v>
      </c>
      <c r="G183" s="18">
        <f>VLOOKUP(A183,'ADM Data'!$A$2:$Q$357,17,FALSE)</f>
        <v>69.518984000000003</v>
      </c>
      <c r="H183" s="18" t="s">
        <v>808</v>
      </c>
      <c r="I183" s="1">
        <f t="shared" si="12"/>
        <v>82.238832049999999</v>
      </c>
      <c r="J183" s="265">
        <f t="shared" si="13"/>
        <v>0.9344891746459395</v>
      </c>
      <c r="K183" s="61">
        <f t="shared" si="14"/>
        <v>3.074897</v>
      </c>
      <c r="L183" s="5">
        <f t="shared" si="10"/>
        <v>106713.64581660861</v>
      </c>
      <c r="M183" s="5">
        <f t="shared" si="11"/>
        <v>106713.64581660861</v>
      </c>
    </row>
    <row r="184" spans="1:13">
      <c r="A184" t="s">
        <v>480</v>
      </c>
      <c r="B184" t="s">
        <v>1932</v>
      </c>
      <c r="C184" t="s">
        <v>108</v>
      </c>
      <c r="D184" s="12" t="s">
        <v>807</v>
      </c>
      <c r="E184" s="18">
        <f>VLOOKUP(A184,'ADM Data'!$A$2:$J$357,10,FALSE)</f>
        <v>223.89265599999999</v>
      </c>
      <c r="F184" s="18">
        <v>197.486512</v>
      </c>
      <c r="G184" s="18">
        <f>VLOOKUP(A184,'ADM Data'!$A$2:$Q$357,17,FALSE)</f>
        <v>81.593230000000005</v>
      </c>
      <c r="H184" s="18" t="s">
        <v>808</v>
      </c>
      <c r="I184" s="1">
        <f t="shared" si="12"/>
        <v>156.92386329999999</v>
      </c>
      <c r="J184" s="265">
        <f t="shared" si="13"/>
        <v>0.70088883710415228</v>
      </c>
      <c r="K184" s="61">
        <f t="shared" si="14"/>
        <v>1.7297378999999999</v>
      </c>
      <c r="L184" s="5">
        <f t="shared" si="10"/>
        <v>114546.47888858907</v>
      </c>
      <c r="M184" s="5">
        <f t="shared" si="11"/>
        <v>114546.47888858907</v>
      </c>
    </row>
    <row r="185" spans="1:13">
      <c r="A185" t="s">
        <v>482</v>
      </c>
      <c r="B185" t="s">
        <v>483</v>
      </c>
      <c r="C185" t="s">
        <v>93</v>
      </c>
      <c r="D185" s="12" t="s">
        <v>1070</v>
      </c>
      <c r="E185" s="18">
        <f>VLOOKUP(A185,'ADM Data'!$A$2:$J$357,10,FALSE)</f>
        <v>255.472387</v>
      </c>
      <c r="F185" s="18">
        <v>160.44533200000001</v>
      </c>
      <c r="G185" s="18">
        <f>VLOOKUP(A185,'ADM Data'!$A$2:$Q$357,17,FALSE)</f>
        <v>216.53373300000001</v>
      </c>
      <c r="H185" s="18" t="s">
        <v>808</v>
      </c>
      <c r="I185" s="1">
        <f t="shared" si="12"/>
        <v>180.07627235000001</v>
      </c>
      <c r="J185" s="265">
        <f t="shared" si="13"/>
        <v>0.70487567938213225</v>
      </c>
      <c r="K185" s="61">
        <f t="shared" si="14"/>
        <v>1.7494723000000001</v>
      </c>
      <c r="L185" s="5">
        <f t="shared" si="10"/>
        <v>132946.22605343116</v>
      </c>
      <c r="M185" s="5">
        <f t="shared" si="11"/>
        <v>132946.22605343116</v>
      </c>
    </row>
    <row r="186" spans="1:13">
      <c r="A186" t="s">
        <v>484</v>
      </c>
      <c r="B186" t="s">
        <v>485</v>
      </c>
      <c r="C186" t="s">
        <v>93</v>
      </c>
      <c r="D186" s="12" t="s">
        <v>1070</v>
      </c>
      <c r="E186" s="18">
        <f>VLOOKUP(A186,'ADM Data'!$A$2:$J$357,10,FALSE)</f>
        <v>401.37904600000002</v>
      </c>
      <c r="F186" s="18">
        <v>380.23168700000002</v>
      </c>
      <c r="G186" s="18">
        <f>VLOOKUP(A186,'ADM Data'!$A$2:$Q$357,17,FALSE)</f>
        <v>292.59098999999998</v>
      </c>
      <c r="H186" s="18" t="s">
        <v>808</v>
      </c>
      <c r="I186" s="1">
        <f t="shared" si="12"/>
        <v>349.55744305000002</v>
      </c>
      <c r="J186" s="265">
        <f t="shared" si="13"/>
        <v>0.87089111036952338</v>
      </c>
      <c r="K186" s="61">
        <f t="shared" si="14"/>
        <v>2.6706055000000002</v>
      </c>
      <c r="L186" s="5">
        <f t="shared" si="10"/>
        <v>393949.67264956265</v>
      </c>
      <c r="M186" s="5">
        <f t="shared" si="11"/>
        <v>393949.67264956265</v>
      </c>
    </row>
    <row r="187" spans="1:13">
      <c r="A187" t="s">
        <v>486</v>
      </c>
      <c r="B187" t="s">
        <v>487</v>
      </c>
      <c r="C187" t="s">
        <v>80</v>
      </c>
      <c r="D187" s="12" t="s">
        <v>1070</v>
      </c>
      <c r="E187" s="18">
        <f>VLOOKUP(A187,'ADM Data'!$A$2:$J$357,10,FALSE)</f>
        <v>970.29208899999992</v>
      </c>
      <c r="F187" s="18">
        <v>1084.5596009999999</v>
      </c>
      <c r="G187" s="18">
        <f>VLOOKUP(A187,'ADM Data'!$A$2:$Q$357,17,FALSE)</f>
        <v>681.39702299999999</v>
      </c>
      <c r="H187" s="18" t="s">
        <v>808</v>
      </c>
      <c r="I187" s="1">
        <f t="shared" si="12"/>
        <v>943.45269869999993</v>
      </c>
      <c r="J187" s="265">
        <f t="shared" si="13"/>
        <v>0.97233885486208471</v>
      </c>
      <c r="K187" s="61">
        <f t="shared" si="14"/>
        <v>3.3290269000000001</v>
      </c>
      <c r="L187" s="5">
        <f t="shared" si="10"/>
        <v>1325408.9122226557</v>
      </c>
      <c r="M187" s="5">
        <f t="shared" si="11"/>
        <v>1325408.9122226557</v>
      </c>
    </row>
    <row r="188" spans="1:13">
      <c r="A188" t="s">
        <v>488</v>
      </c>
      <c r="B188" t="s">
        <v>1933</v>
      </c>
      <c r="C188" t="s">
        <v>190</v>
      </c>
      <c r="D188" s="12" t="s">
        <v>807</v>
      </c>
      <c r="E188" s="18">
        <f>VLOOKUP(A188,'ADM Data'!$A$2:$J$357,10,FALSE)</f>
        <v>147.686196</v>
      </c>
      <c r="F188" s="18">
        <v>43.376505000000002</v>
      </c>
      <c r="G188" s="18">
        <f>VLOOKUP(A188,'ADM Data'!$A$2:$Q$357,17,FALSE)</f>
        <v>38.564616000000001</v>
      </c>
      <c r="H188" s="18" t="s">
        <v>808</v>
      </c>
      <c r="I188" s="1">
        <f t="shared" si="12"/>
        <v>41.69234385</v>
      </c>
      <c r="J188" s="265">
        <f t="shared" si="13"/>
        <v>0.28230359355995599</v>
      </c>
      <c r="K188" s="61">
        <f t="shared" si="14"/>
        <v>0.28061760000000002</v>
      </c>
      <c r="L188" s="5">
        <f t="shared" si="10"/>
        <v>4937.2335081550627</v>
      </c>
      <c r="M188" s="5">
        <f t="shared" si="11"/>
        <v>4937.2335081550627</v>
      </c>
    </row>
    <row r="189" spans="1:13">
      <c r="A189" t="s">
        <v>490</v>
      </c>
      <c r="B189" t="s">
        <v>1934</v>
      </c>
      <c r="C189" t="s">
        <v>492</v>
      </c>
      <c r="D189" s="12" t="s">
        <v>807</v>
      </c>
      <c r="E189" s="18">
        <f>VLOOKUP(A189,'ADM Data'!$A$2:$J$357,10,FALSE)</f>
        <v>97.598264</v>
      </c>
      <c r="F189" s="18">
        <v>39.841836999999998</v>
      </c>
      <c r="G189" s="18">
        <f>VLOOKUP(A189,'ADM Data'!$A$2:$Q$357,17,FALSE)</f>
        <v>38.258737000000004</v>
      </c>
      <c r="H189" s="18" t="s">
        <v>808</v>
      </c>
      <c r="I189" s="1">
        <f t="shared" si="12"/>
        <v>39.287751999999998</v>
      </c>
      <c r="J189" s="265">
        <f t="shared" si="13"/>
        <v>0.40254560265539147</v>
      </c>
      <c r="K189" s="61">
        <f t="shared" si="14"/>
        <v>0.57057429999999998</v>
      </c>
      <c r="L189" s="5">
        <f t="shared" si="10"/>
        <v>9459.7974335008585</v>
      </c>
      <c r="M189" s="5">
        <f t="shared" si="11"/>
        <v>9459.7974335008585</v>
      </c>
    </row>
    <row r="190" spans="1:13">
      <c r="A190" t="s">
        <v>493</v>
      </c>
      <c r="B190" t="s">
        <v>1935</v>
      </c>
      <c r="C190" t="s">
        <v>101</v>
      </c>
      <c r="D190" s="12" t="s">
        <v>1070</v>
      </c>
      <c r="E190" s="18">
        <f>VLOOKUP(A190,'ADM Data'!$A$2:$J$357,10,FALSE)</f>
        <v>197.75595600000003</v>
      </c>
      <c r="F190" s="18">
        <v>197.719075</v>
      </c>
      <c r="G190" s="18">
        <f>VLOOKUP(A190,'ADM Data'!$A$2:$Q$357,17,FALSE)</f>
        <v>173.32077100000001</v>
      </c>
      <c r="H190" s="18" t="s">
        <v>808</v>
      </c>
      <c r="I190" s="1">
        <f t="shared" si="12"/>
        <v>189.17966860000001</v>
      </c>
      <c r="J190" s="265">
        <f t="shared" si="13"/>
        <v>0.95663196409619133</v>
      </c>
      <c r="K190" s="61">
        <f t="shared" si="14"/>
        <v>3.2223432000000001</v>
      </c>
      <c r="L190" s="5">
        <f t="shared" si="10"/>
        <v>257251.96748779764</v>
      </c>
      <c r="M190" s="5">
        <f t="shared" si="11"/>
        <v>257251.96748779764</v>
      </c>
    </row>
    <row r="191" spans="1:13">
      <c r="A191" t="s">
        <v>495</v>
      </c>
      <c r="B191" t="s">
        <v>496</v>
      </c>
      <c r="C191" t="s">
        <v>93</v>
      </c>
      <c r="D191" s="12" t="s">
        <v>1070</v>
      </c>
      <c r="E191" s="18">
        <f>VLOOKUP(A191,'ADM Data'!$A$2:$J$357,10,FALSE)</f>
        <v>191.42554299999998</v>
      </c>
      <c r="F191" s="18">
        <v>217.39578299999999</v>
      </c>
      <c r="G191" s="18">
        <f>VLOOKUP(A191,'ADM Data'!$A$2:$Q$357,17,FALSE)</f>
        <v>155.31765200000001</v>
      </c>
      <c r="H191" s="18" t="s">
        <v>808</v>
      </c>
      <c r="I191" s="1">
        <f t="shared" si="12"/>
        <v>191.42554299999998</v>
      </c>
      <c r="J191" s="265">
        <f t="shared" si="13"/>
        <v>1</v>
      </c>
      <c r="K191" s="61">
        <f t="shared" si="14"/>
        <v>3.5211296999999999</v>
      </c>
      <c r="L191" s="5">
        <f t="shared" si="10"/>
        <v>284442.41754388117</v>
      </c>
      <c r="M191" s="5">
        <f t="shared" si="11"/>
        <v>284442.41754388117</v>
      </c>
    </row>
    <row r="192" spans="1:13">
      <c r="A192" t="s">
        <v>497</v>
      </c>
      <c r="B192" t="s">
        <v>1936</v>
      </c>
      <c r="C192" t="s">
        <v>80</v>
      </c>
      <c r="D192" s="12" t="s">
        <v>1070</v>
      </c>
      <c r="E192" s="18">
        <f>VLOOKUP(A192,'ADM Data'!$A$2:$J$357,10,FALSE)</f>
        <v>345.57845300000008</v>
      </c>
      <c r="F192" s="18">
        <v>371.10650199999998</v>
      </c>
      <c r="G192" s="18">
        <f>VLOOKUP(A192,'ADM Data'!$A$2:$Q$357,17,FALSE)</f>
        <v>236.541256</v>
      </c>
      <c r="H192" s="18" t="s">
        <v>808</v>
      </c>
      <c r="I192" s="1">
        <f t="shared" si="12"/>
        <v>324.00866589999998</v>
      </c>
      <c r="J192" s="265">
        <f t="shared" si="13"/>
        <v>0.93758353012825113</v>
      </c>
      <c r="K192" s="61">
        <f t="shared" si="14"/>
        <v>3.0952943999999998</v>
      </c>
      <c r="L192" s="5">
        <f t="shared" si="10"/>
        <v>423224.73224515462</v>
      </c>
      <c r="M192" s="5">
        <f t="shared" si="11"/>
        <v>423224.73224515462</v>
      </c>
    </row>
    <row r="193" spans="1:13">
      <c r="A193" t="s">
        <v>499</v>
      </c>
      <c r="B193" t="s">
        <v>1937</v>
      </c>
      <c r="C193" t="s">
        <v>101</v>
      </c>
      <c r="D193" s="12" t="s">
        <v>1070</v>
      </c>
      <c r="E193" s="18">
        <f>VLOOKUP(A193,'ADM Data'!$A$2:$J$357,10,FALSE)</f>
        <v>244.84706599999998</v>
      </c>
      <c r="F193" s="18">
        <v>186.38834800000001</v>
      </c>
      <c r="G193" s="18">
        <f>VLOOKUP(A193,'ADM Data'!$A$2:$Q$357,17,FALSE)</f>
        <v>206.27808200000001</v>
      </c>
      <c r="H193" s="18" t="s">
        <v>808</v>
      </c>
      <c r="I193" s="1">
        <f t="shared" si="12"/>
        <v>193.34975489999999</v>
      </c>
      <c r="J193" s="265">
        <f t="shared" si="13"/>
        <v>0.78967560468950038</v>
      </c>
      <c r="K193" s="61">
        <f t="shared" si="14"/>
        <v>2.1957327000000002</v>
      </c>
      <c r="L193" s="5">
        <f t="shared" si="10"/>
        <v>179157.72809452622</v>
      </c>
      <c r="M193" s="5">
        <f t="shared" si="11"/>
        <v>179157.72809452622</v>
      </c>
    </row>
    <row r="194" spans="1:13">
      <c r="A194" t="s">
        <v>501</v>
      </c>
      <c r="B194" t="s">
        <v>2803</v>
      </c>
      <c r="C194" t="s">
        <v>72</v>
      </c>
      <c r="D194" s="12" t="s">
        <v>1070</v>
      </c>
      <c r="E194" s="18">
        <f>VLOOKUP(A194,'ADM Data'!$A$2:$J$357,10,FALSE)</f>
        <v>46.035060999999999</v>
      </c>
      <c r="F194" s="18">
        <v>84.127133000000001</v>
      </c>
      <c r="G194" s="18">
        <f>VLOOKUP(A194,'ADM Data'!$A$2:$Q$357,17,FALSE)</f>
        <v>31.556471999999999</v>
      </c>
      <c r="H194" s="18" t="s">
        <v>808</v>
      </c>
      <c r="I194" s="1">
        <f t="shared" si="12"/>
        <v>46.035060999999999</v>
      </c>
      <c r="J194" s="265">
        <f t="shared" si="13"/>
        <v>1</v>
      </c>
      <c r="K194" s="61">
        <f t="shared" si="14"/>
        <v>3.5211296999999999</v>
      </c>
      <c r="L194" s="5">
        <f t="shared" si="10"/>
        <v>68404.267462989737</v>
      </c>
      <c r="M194" s="5">
        <f t="shared" si="11"/>
        <v>68404.267462989737</v>
      </c>
    </row>
    <row r="195" spans="1:13">
      <c r="A195" t="s">
        <v>506</v>
      </c>
      <c r="B195" t="s">
        <v>1940</v>
      </c>
      <c r="C195" t="s">
        <v>80</v>
      </c>
      <c r="D195" s="12" t="s">
        <v>1070</v>
      </c>
      <c r="E195" s="18">
        <f>VLOOKUP(A195,'ADM Data'!$A$2:$J$357,10,FALSE)</f>
        <v>289.61114400000002</v>
      </c>
      <c r="F195" s="18">
        <v>176.042205</v>
      </c>
      <c r="G195" s="18">
        <f>VLOOKUP(A195,'ADM Data'!$A$2:$Q$357,17,FALSE)</f>
        <v>122.01144600000001</v>
      </c>
      <c r="H195" s="18" t="s">
        <v>808</v>
      </c>
      <c r="I195" s="1">
        <f t="shared" si="12"/>
        <v>157.13143934999999</v>
      </c>
      <c r="J195" s="265">
        <f t="shared" si="13"/>
        <v>0.54256005891126891</v>
      </c>
      <c r="K195" s="61">
        <f t="shared" si="14"/>
        <v>1.0365199</v>
      </c>
      <c r="L195" s="5">
        <f t="shared" si="10"/>
        <v>68731.082524409416</v>
      </c>
      <c r="M195" s="5">
        <f t="shared" si="11"/>
        <v>68731.082524409416</v>
      </c>
    </row>
    <row r="196" spans="1:13">
      <c r="A196" t="s">
        <v>508</v>
      </c>
      <c r="B196" t="s">
        <v>1941</v>
      </c>
      <c r="C196" t="s">
        <v>93</v>
      </c>
      <c r="D196" s="12" t="s">
        <v>1070</v>
      </c>
      <c r="E196" s="18">
        <f>VLOOKUP(A196,'ADM Data'!$A$2:$J$357,10,FALSE)</f>
        <v>318.46069399999999</v>
      </c>
      <c r="F196" s="18">
        <v>326.02581300000003</v>
      </c>
      <c r="G196" s="18">
        <f>VLOOKUP(A196,'ADM Data'!$A$2:$Q$357,17,FALSE)</f>
        <v>136.30334999999999</v>
      </c>
      <c r="H196" s="18" t="s">
        <v>808</v>
      </c>
      <c r="I196" s="1">
        <f t="shared" si="12"/>
        <v>259.62295095000002</v>
      </c>
      <c r="J196" s="265">
        <f t="shared" si="13"/>
        <v>0.81524331209929479</v>
      </c>
      <c r="K196" s="61">
        <f t="shared" si="14"/>
        <v>2.3402191000000001</v>
      </c>
      <c r="L196" s="5">
        <f t="shared" si="10"/>
        <v>256396.47639407543</v>
      </c>
      <c r="M196" s="5">
        <f t="shared" si="11"/>
        <v>256396.47639407543</v>
      </c>
    </row>
    <row r="197" spans="1:13">
      <c r="A197" t="s">
        <v>510</v>
      </c>
      <c r="B197" t="s">
        <v>511</v>
      </c>
      <c r="C197" t="s">
        <v>80</v>
      </c>
      <c r="D197" s="12" t="s">
        <v>1070</v>
      </c>
      <c r="E197" s="18">
        <f>VLOOKUP(A197,'ADM Data'!$A$2:$J$357,10,FALSE)</f>
        <v>90.958579</v>
      </c>
      <c r="F197" s="18">
        <v>92.753229000000005</v>
      </c>
      <c r="G197" s="18">
        <f>VLOOKUP(A197,'ADM Data'!$A$2:$Q$357,17,FALSE)</f>
        <v>68.935778999999997</v>
      </c>
      <c r="H197" s="18" t="s">
        <v>808</v>
      </c>
      <c r="I197" s="1">
        <f t="shared" si="12"/>
        <v>84.417121500000007</v>
      </c>
      <c r="J197" s="265">
        <f t="shared" si="13"/>
        <v>0.92808311682177891</v>
      </c>
      <c r="K197" s="61">
        <f t="shared" si="14"/>
        <v>3.0328838</v>
      </c>
      <c r="L197" s="5">
        <f t="shared" ref="L197:L260" si="15">I197*$L$2*K197</f>
        <v>108043.5291412723</v>
      </c>
      <c r="M197" s="5">
        <f t="shared" ref="M197:M260" si="16">IF(D197="Y",0,L197)</f>
        <v>108043.5291412723</v>
      </c>
    </row>
    <row r="198" spans="1:13">
      <c r="A198" t="s">
        <v>512</v>
      </c>
      <c r="B198" t="s">
        <v>1942</v>
      </c>
      <c r="C198" t="s">
        <v>93</v>
      </c>
      <c r="D198" s="12" t="s">
        <v>1070</v>
      </c>
      <c r="E198" s="18">
        <f>VLOOKUP(A198,'ADM Data'!$A$2:$J$357,10,FALSE)</f>
        <v>293.08166900000003</v>
      </c>
      <c r="F198" s="18">
        <v>265.24269099999998</v>
      </c>
      <c r="G198" s="18">
        <f>VLOOKUP(A198,'ADM Data'!$A$2:$Q$357,17,FALSE)</f>
        <v>205.283422</v>
      </c>
      <c r="H198" s="18" t="s">
        <v>808</v>
      </c>
      <c r="I198" s="1">
        <f t="shared" ref="I198:I261" si="17">IF(H198="No",G198,MIN(((F198*0.65)+(G198*0.35)),E198))</f>
        <v>244.25694684999999</v>
      </c>
      <c r="J198" s="265">
        <f t="shared" ref="J198:J261" si="18">IF(AND(I198&gt;0,E198&gt;0),(I198/E198),0)</f>
        <v>0.8334091575341751</v>
      </c>
      <c r="K198" s="61">
        <f t="shared" ref="K198:K261" si="19">ROUND(((J198/$L$1)^2),7)</f>
        <v>2.4456739999999999</v>
      </c>
      <c r="L198" s="5">
        <f t="shared" si="15"/>
        <v>252091.34870524012</v>
      </c>
      <c r="M198" s="5">
        <f t="shared" si="16"/>
        <v>252091.34870524012</v>
      </c>
    </row>
    <row r="199" spans="1:13">
      <c r="A199" t="s">
        <v>514</v>
      </c>
      <c r="B199" t="s">
        <v>515</v>
      </c>
      <c r="C199" t="s">
        <v>93</v>
      </c>
      <c r="D199" s="12" t="s">
        <v>1070</v>
      </c>
      <c r="E199" s="18">
        <f>VLOOKUP(A199,'ADM Data'!$A$2:$J$357,10,FALSE)</f>
        <v>155.860658</v>
      </c>
      <c r="F199" s="18">
        <v>158.83421300000001</v>
      </c>
      <c r="G199" s="18">
        <f>VLOOKUP(A199,'ADM Data'!$A$2:$Q$357,17,FALSE)</f>
        <v>89.788802000000004</v>
      </c>
      <c r="H199" s="18" t="s">
        <v>808</v>
      </c>
      <c r="I199" s="1">
        <f t="shared" si="17"/>
        <v>134.66831915</v>
      </c>
      <c r="J199" s="265">
        <f t="shared" si="18"/>
        <v>0.86403022339351343</v>
      </c>
      <c r="K199" s="61">
        <f t="shared" si="19"/>
        <v>2.6286931</v>
      </c>
      <c r="L199" s="5">
        <f t="shared" si="15"/>
        <v>149388.70952472161</v>
      </c>
      <c r="M199" s="5">
        <f t="shared" si="16"/>
        <v>149388.70952472161</v>
      </c>
    </row>
    <row r="200" spans="1:13">
      <c r="A200" t="s">
        <v>516</v>
      </c>
      <c r="B200" t="s">
        <v>517</v>
      </c>
      <c r="C200" t="s">
        <v>80</v>
      </c>
      <c r="D200" s="12" t="s">
        <v>1070</v>
      </c>
      <c r="E200" s="18">
        <f>VLOOKUP(A200,'ADM Data'!$A$2:$J$357,10,FALSE)</f>
        <v>377.45588799999996</v>
      </c>
      <c r="F200" s="18">
        <v>374.49645400000003</v>
      </c>
      <c r="G200" s="18">
        <f>VLOOKUP(A200,'ADM Data'!$A$2:$Q$357,17,FALSE)</f>
        <v>277.295884</v>
      </c>
      <c r="H200" s="18" t="s">
        <v>808</v>
      </c>
      <c r="I200" s="1">
        <f t="shared" si="17"/>
        <v>340.47625450000004</v>
      </c>
      <c r="J200" s="265">
        <f t="shared" si="18"/>
        <v>0.90202925778707177</v>
      </c>
      <c r="K200" s="61">
        <f t="shared" si="19"/>
        <v>2.8649911000000001</v>
      </c>
      <c r="L200" s="5">
        <f t="shared" si="15"/>
        <v>411644.72721741837</v>
      </c>
      <c r="M200" s="5">
        <f t="shared" si="16"/>
        <v>411644.72721741837</v>
      </c>
    </row>
    <row r="201" spans="1:13">
      <c r="A201" t="s">
        <v>520</v>
      </c>
      <c r="B201" t="s">
        <v>521</v>
      </c>
      <c r="C201" t="s">
        <v>72</v>
      </c>
      <c r="D201" s="12" t="s">
        <v>1070</v>
      </c>
      <c r="E201" s="18">
        <f>VLOOKUP(A201,'ADM Data'!$A$2:$J$357,10,FALSE)</f>
        <v>350.49629999999996</v>
      </c>
      <c r="F201" s="18">
        <v>354.83847400000002</v>
      </c>
      <c r="G201" s="18">
        <f>VLOOKUP(A201,'ADM Data'!$A$2:$Q$357,17,FALSE)</f>
        <v>252.26329100000001</v>
      </c>
      <c r="H201" s="18" t="s">
        <v>808</v>
      </c>
      <c r="I201" s="1">
        <f t="shared" si="17"/>
        <v>318.93715995000002</v>
      </c>
      <c r="J201" s="265">
        <f t="shared" si="18"/>
        <v>0.90995870698207104</v>
      </c>
      <c r="K201" s="61">
        <f t="shared" si="19"/>
        <v>2.9155829</v>
      </c>
      <c r="L201" s="5">
        <f t="shared" si="15"/>
        <v>392412.62194385927</v>
      </c>
      <c r="M201" s="5">
        <f t="shared" si="16"/>
        <v>392412.62194385927</v>
      </c>
    </row>
    <row r="202" spans="1:13">
      <c r="A202" t="s">
        <v>522</v>
      </c>
      <c r="B202" t="s">
        <v>523</v>
      </c>
      <c r="C202" t="s">
        <v>75</v>
      </c>
      <c r="D202" s="12" t="s">
        <v>1070</v>
      </c>
      <c r="E202" s="18">
        <f>VLOOKUP(A202,'ADM Data'!$A$2:$J$357,10,FALSE)</f>
        <v>163.44254100000001</v>
      </c>
      <c r="F202" s="18">
        <v>137.38575</v>
      </c>
      <c r="G202" s="18">
        <f>VLOOKUP(A202,'ADM Data'!$A$2:$Q$357,17,FALSE)</f>
        <v>132.168735</v>
      </c>
      <c r="H202" s="18" t="s">
        <v>808</v>
      </c>
      <c r="I202" s="1">
        <f t="shared" si="17"/>
        <v>135.55979475000001</v>
      </c>
      <c r="J202" s="265">
        <f t="shared" si="18"/>
        <v>0.82940337271188169</v>
      </c>
      <c r="K202" s="61">
        <f t="shared" si="19"/>
        <v>2.4222201999999999</v>
      </c>
      <c r="L202" s="5">
        <f t="shared" si="15"/>
        <v>138566.09406985028</v>
      </c>
      <c r="M202" s="5">
        <f t="shared" si="16"/>
        <v>138566.09406985028</v>
      </c>
    </row>
    <row r="203" spans="1:13">
      <c r="A203" t="s">
        <v>527</v>
      </c>
      <c r="B203" t="s">
        <v>2804</v>
      </c>
      <c r="C203" t="s">
        <v>75</v>
      </c>
      <c r="D203" s="12" t="s">
        <v>1070</v>
      </c>
      <c r="E203" s="18">
        <f>VLOOKUP(A203,'ADM Data'!$A$2:$J$357,10,FALSE)</f>
        <v>53.601177</v>
      </c>
      <c r="F203" s="18">
        <v>166.50332299999999</v>
      </c>
      <c r="G203" s="18">
        <f>VLOOKUP(A203,'ADM Data'!$A$2:$Q$357,17,FALSE)</f>
        <v>45.468234000000002</v>
      </c>
      <c r="H203" s="18" t="s">
        <v>808</v>
      </c>
      <c r="I203" s="1">
        <f t="shared" si="17"/>
        <v>53.601177</v>
      </c>
      <c r="J203" s="265">
        <f t="shared" si="18"/>
        <v>1</v>
      </c>
      <c r="K203" s="61">
        <f t="shared" si="19"/>
        <v>3.5211296999999999</v>
      </c>
      <c r="L203" s="5">
        <f t="shared" si="15"/>
        <v>79646.885834235203</v>
      </c>
      <c r="M203" s="5">
        <f t="shared" si="16"/>
        <v>79646.885834235203</v>
      </c>
    </row>
    <row r="204" spans="1:13">
      <c r="A204" t="s">
        <v>529</v>
      </c>
      <c r="B204" t="s">
        <v>1945</v>
      </c>
      <c r="C204" t="s">
        <v>93</v>
      </c>
      <c r="D204" s="12" t="s">
        <v>1823</v>
      </c>
      <c r="E204" s="18">
        <f>VLOOKUP(A204,'ADM Data'!$A$2:$J$357,10,FALSE)</f>
        <v>2010.9319579999999</v>
      </c>
      <c r="F204" s="18">
        <v>717.12868500000002</v>
      </c>
      <c r="G204" s="18">
        <f>VLOOKUP(A204,'ADM Data'!$A$2:$Q$357,17,FALSE)</f>
        <v>975.10946799999999</v>
      </c>
      <c r="H204" s="18" t="s">
        <v>808</v>
      </c>
      <c r="I204" s="1">
        <f t="shared" si="17"/>
        <v>807.42195904999994</v>
      </c>
      <c r="J204" s="265">
        <f t="shared" si="18"/>
        <v>0.40151629986179771</v>
      </c>
      <c r="K204" s="61">
        <f t="shared" si="19"/>
        <v>0.5676601</v>
      </c>
      <c r="L204" s="5">
        <f t="shared" si="15"/>
        <v>193419.99906697098</v>
      </c>
      <c r="M204" s="5">
        <f t="shared" si="16"/>
        <v>0</v>
      </c>
    </row>
    <row r="205" spans="1:13">
      <c r="A205" t="s">
        <v>531</v>
      </c>
      <c r="B205" t="s">
        <v>532</v>
      </c>
      <c r="C205" t="s">
        <v>72</v>
      </c>
      <c r="D205" s="12" t="s">
        <v>1070</v>
      </c>
      <c r="E205" s="18">
        <f>VLOOKUP(A205,'ADM Data'!$A$2:$J$357,10,FALSE)</f>
        <v>235.913298</v>
      </c>
      <c r="F205" s="18">
        <v>219.53781599999999</v>
      </c>
      <c r="G205" s="18">
        <f>VLOOKUP(A205,'ADM Data'!$A$2:$Q$357,17,FALSE)</f>
        <v>161.38898800000001</v>
      </c>
      <c r="H205" s="18" t="s">
        <v>808</v>
      </c>
      <c r="I205" s="1">
        <f t="shared" si="17"/>
        <v>199.1857262</v>
      </c>
      <c r="J205" s="265">
        <f t="shared" si="18"/>
        <v>0.84431750091510316</v>
      </c>
      <c r="K205" s="61">
        <f t="shared" si="19"/>
        <v>2.5101149</v>
      </c>
      <c r="L205" s="5">
        <f t="shared" si="15"/>
        <v>210991.16298321885</v>
      </c>
      <c r="M205" s="5">
        <f t="shared" si="16"/>
        <v>210991.16298321885</v>
      </c>
    </row>
    <row r="206" spans="1:13">
      <c r="A206" t="s">
        <v>533</v>
      </c>
      <c r="B206" t="s">
        <v>1946</v>
      </c>
      <c r="C206" t="s">
        <v>125</v>
      </c>
      <c r="D206" s="12" t="s">
        <v>1070</v>
      </c>
      <c r="E206" s="18">
        <f>VLOOKUP(A206,'ADM Data'!$A$2:$J$357,10,FALSE)</f>
        <v>244.67441500000001</v>
      </c>
      <c r="F206" s="18">
        <v>250.96407099999999</v>
      </c>
      <c r="G206" s="18">
        <f>VLOOKUP(A206,'ADM Data'!$A$2:$Q$357,17,FALSE)</f>
        <v>162.01162400000001</v>
      </c>
      <c r="H206" s="18" t="s">
        <v>808</v>
      </c>
      <c r="I206" s="1">
        <f t="shared" si="17"/>
        <v>219.83071454999998</v>
      </c>
      <c r="J206" s="265">
        <f t="shared" si="18"/>
        <v>0.898462205580424</v>
      </c>
      <c r="K206" s="61">
        <f t="shared" si="19"/>
        <v>2.8423767999999998</v>
      </c>
      <c r="L206" s="5">
        <f t="shared" si="15"/>
        <v>263683.20709095249</v>
      </c>
      <c r="M206" s="5">
        <f t="shared" si="16"/>
        <v>263683.20709095249</v>
      </c>
    </row>
    <row r="207" spans="1:13">
      <c r="A207" t="s">
        <v>535</v>
      </c>
      <c r="B207" t="s">
        <v>1947</v>
      </c>
      <c r="C207" t="s">
        <v>75</v>
      </c>
      <c r="D207" s="12" t="s">
        <v>1070</v>
      </c>
      <c r="E207" s="18">
        <f>VLOOKUP(A207,'ADM Data'!$A$2:$J$357,10,FALSE)</f>
        <v>366.70279299999999</v>
      </c>
      <c r="F207" s="18">
        <v>358.18341900000001</v>
      </c>
      <c r="G207" s="18">
        <f>VLOOKUP(A207,'ADM Data'!$A$2:$Q$357,17,FALSE)</f>
        <v>279.99670600000002</v>
      </c>
      <c r="H207" s="18" t="s">
        <v>808</v>
      </c>
      <c r="I207" s="1">
        <f t="shared" si="17"/>
        <v>330.81806945000005</v>
      </c>
      <c r="J207" s="265">
        <f t="shared" si="18"/>
        <v>0.90214221370820069</v>
      </c>
      <c r="K207" s="61">
        <f t="shared" si="19"/>
        <v>2.8657086000000001</v>
      </c>
      <c r="L207" s="5">
        <f t="shared" si="15"/>
        <v>400067.89476978674</v>
      </c>
      <c r="M207" s="5">
        <f t="shared" si="16"/>
        <v>400067.89476978674</v>
      </c>
    </row>
    <row r="208" spans="1:13">
      <c r="A208" t="s">
        <v>537</v>
      </c>
      <c r="B208" t="s">
        <v>1948</v>
      </c>
      <c r="C208" t="s">
        <v>75</v>
      </c>
      <c r="D208" s="12" t="s">
        <v>1070</v>
      </c>
      <c r="E208" s="18">
        <f>VLOOKUP(A208,'ADM Data'!$A$2:$J$357,10,FALSE)</f>
        <v>389.49190599999997</v>
      </c>
      <c r="F208" s="18">
        <v>261.20578</v>
      </c>
      <c r="G208" s="18">
        <f>VLOOKUP(A208,'ADM Data'!$A$2:$Q$357,17,FALSE)</f>
        <v>286.87469199999998</v>
      </c>
      <c r="H208" s="18" t="s">
        <v>808</v>
      </c>
      <c r="I208" s="1">
        <f t="shared" si="17"/>
        <v>270.18989920000001</v>
      </c>
      <c r="J208" s="265">
        <f t="shared" si="18"/>
        <v>0.69369836712344934</v>
      </c>
      <c r="K208" s="61">
        <f t="shared" si="19"/>
        <v>1.694429</v>
      </c>
      <c r="L208" s="5">
        <f t="shared" si="15"/>
        <v>193199.02750027698</v>
      </c>
      <c r="M208" s="5">
        <f t="shared" si="16"/>
        <v>193199.02750027698</v>
      </c>
    </row>
    <row r="209" spans="1:13">
      <c r="A209" t="s">
        <v>539</v>
      </c>
      <c r="B209" t="s">
        <v>540</v>
      </c>
      <c r="C209" t="s">
        <v>75</v>
      </c>
      <c r="D209" s="12" t="s">
        <v>1070</v>
      </c>
      <c r="E209" s="18">
        <f>VLOOKUP(A209,'ADM Data'!$A$2:$J$357,10,FALSE)</f>
        <v>251.66972799999999</v>
      </c>
      <c r="F209" s="18">
        <v>222.89900399999999</v>
      </c>
      <c r="G209" s="18">
        <f>VLOOKUP(A209,'ADM Data'!$A$2:$Q$357,17,FALSE)</f>
        <v>194.868596</v>
      </c>
      <c r="H209" s="18" t="s">
        <v>808</v>
      </c>
      <c r="I209" s="1">
        <f t="shared" si="17"/>
        <v>213.08836120000001</v>
      </c>
      <c r="J209" s="265">
        <f t="shared" si="18"/>
        <v>0.84669842055855049</v>
      </c>
      <c r="K209" s="61">
        <f t="shared" si="19"/>
        <v>2.5242916000000002</v>
      </c>
      <c r="L209" s="5">
        <f t="shared" si="15"/>
        <v>226992.60161913876</v>
      </c>
      <c r="M209" s="5">
        <f t="shared" si="16"/>
        <v>226992.60161913876</v>
      </c>
    </row>
    <row r="210" spans="1:13">
      <c r="A210" t="s">
        <v>541</v>
      </c>
      <c r="B210" t="s">
        <v>542</v>
      </c>
      <c r="C210" t="s">
        <v>230</v>
      </c>
      <c r="D210" s="12" t="s">
        <v>1070</v>
      </c>
      <c r="E210" s="18">
        <f>VLOOKUP(A210,'ADM Data'!$A$2:$J$357,10,FALSE)</f>
        <v>229.76905600000001</v>
      </c>
      <c r="F210" s="18">
        <v>231.40831</v>
      </c>
      <c r="G210" s="18">
        <f>VLOOKUP(A210,'ADM Data'!$A$2:$Q$357,17,FALSE)</f>
        <v>137.65936199999999</v>
      </c>
      <c r="H210" s="18" t="s">
        <v>808</v>
      </c>
      <c r="I210" s="1">
        <f t="shared" si="17"/>
        <v>198.5961782</v>
      </c>
      <c r="J210" s="265">
        <f t="shared" si="18"/>
        <v>0.8643295213781963</v>
      </c>
      <c r="K210" s="61">
        <f t="shared" si="19"/>
        <v>2.6305146000000001</v>
      </c>
      <c r="L210" s="5">
        <f t="shared" si="15"/>
        <v>220457.08172142532</v>
      </c>
      <c r="M210" s="5">
        <f t="shared" si="16"/>
        <v>220457.08172142532</v>
      </c>
    </row>
    <row r="211" spans="1:13">
      <c r="A211" t="s">
        <v>543</v>
      </c>
      <c r="B211" t="s">
        <v>1949</v>
      </c>
      <c r="C211" t="s">
        <v>68</v>
      </c>
      <c r="D211" s="12" t="s">
        <v>1070</v>
      </c>
      <c r="E211" s="18">
        <f>VLOOKUP(A211,'ADM Data'!$A$2:$J$357,10,FALSE)</f>
        <v>580.62650200000007</v>
      </c>
      <c r="F211" s="18">
        <v>150.385965</v>
      </c>
      <c r="G211" s="18">
        <f>VLOOKUP(A211,'ADM Data'!$A$2:$Q$357,17,FALSE)</f>
        <v>127.775115</v>
      </c>
      <c r="H211" s="18" t="s">
        <v>808</v>
      </c>
      <c r="I211" s="1">
        <f t="shared" si="17"/>
        <v>142.47216750000001</v>
      </c>
      <c r="J211" s="265">
        <f t="shared" si="18"/>
        <v>0.24537661820334888</v>
      </c>
      <c r="K211" s="61">
        <f t="shared" si="19"/>
        <v>0.2120061</v>
      </c>
      <c r="L211" s="5">
        <f t="shared" si="15"/>
        <v>12746.49674507358</v>
      </c>
      <c r="M211" s="5">
        <f t="shared" si="16"/>
        <v>12746.49674507358</v>
      </c>
    </row>
    <row r="212" spans="1:13">
      <c r="A212" t="s">
        <v>545</v>
      </c>
      <c r="B212" t="s">
        <v>1950</v>
      </c>
      <c r="C212" t="s">
        <v>80</v>
      </c>
      <c r="D212" s="12" t="s">
        <v>1070</v>
      </c>
      <c r="E212" s="18">
        <f>VLOOKUP(A212,'ADM Data'!$A$2:$J$357,10,FALSE)</f>
        <v>159.75739899999999</v>
      </c>
      <c r="F212" s="18">
        <v>155.859193</v>
      </c>
      <c r="G212" s="18">
        <f>VLOOKUP(A212,'ADM Data'!$A$2:$Q$357,17,FALSE)</f>
        <v>88.011836000000002</v>
      </c>
      <c r="H212" s="18" t="s">
        <v>808</v>
      </c>
      <c r="I212" s="1">
        <f t="shared" si="17"/>
        <v>132.11261805000001</v>
      </c>
      <c r="J212" s="265">
        <f t="shared" si="18"/>
        <v>0.82695774265829158</v>
      </c>
      <c r="K212" s="61">
        <f t="shared" si="19"/>
        <v>2.4079565999999999</v>
      </c>
      <c r="L212" s="5">
        <f t="shared" si="15"/>
        <v>134247.25214339973</v>
      </c>
      <c r="M212" s="5">
        <f t="shared" si="16"/>
        <v>134247.25214339973</v>
      </c>
    </row>
    <row r="213" spans="1:13">
      <c r="A213" t="s">
        <v>547</v>
      </c>
      <c r="B213" t="s">
        <v>1951</v>
      </c>
      <c r="C213" t="s">
        <v>68</v>
      </c>
      <c r="D213" s="12" t="s">
        <v>1070</v>
      </c>
      <c r="E213" s="18">
        <f>VLOOKUP(A213,'ADM Data'!$A$2:$J$357,10,FALSE)</f>
        <v>357.66887800000001</v>
      </c>
      <c r="F213" s="18">
        <v>362.682277</v>
      </c>
      <c r="G213" s="18">
        <f>VLOOKUP(A213,'ADM Data'!$A$2:$Q$357,17,FALSE)</f>
        <v>304.66636599999998</v>
      </c>
      <c r="H213" s="18" t="s">
        <v>808</v>
      </c>
      <c r="I213" s="1">
        <f t="shared" si="17"/>
        <v>342.37670815000001</v>
      </c>
      <c r="J213" s="265">
        <f t="shared" si="18"/>
        <v>0.95724489663313672</v>
      </c>
      <c r="K213" s="61">
        <f t="shared" si="19"/>
        <v>3.2264737999999999</v>
      </c>
      <c r="L213" s="5">
        <f t="shared" si="15"/>
        <v>466170.51995916554</v>
      </c>
      <c r="M213" s="5">
        <f t="shared" si="16"/>
        <v>466170.51995916554</v>
      </c>
    </row>
    <row r="214" spans="1:13">
      <c r="A214" t="s">
        <v>549</v>
      </c>
      <c r="B214" t="s">
        <v>1952</v>
      </c>
      <c r="C214" t="s">
        <v>93</v>
      </c>
      <c r="D214" s="12" t="s">
        <v>1070</v>
      </c>
      <c r="E214" s="18">
        <f>VLOOKUP(A214,'ADM Data'!$A$2:$J$357,10,FALSE)</f>
        <v>94.086206000000004</v>
      </c>
      <c r="F214" s="18">
        <v>126.063773</v>
      </c>
      <c r="G214" s="18">
        <f>VLOOKUP(A214,'ADM Data'!$A$2:$Q$357,17,FALSE)</f>
        <v>76.413797000000002</v>
      </c>
      <c r="H214" s="18" t="s">
        <v>808</v>
      </c>
      <c r="I214" s="1">
        <f t="shared" si="17"/>
        <v>94.086206000000004</v>
      </c>
      <c r="J214" s="265">
        <f t="shared" si="18"/>
        <v>1</v>
      </c>
      <c r="K214" s="61">
        <f t="shared" si="19"/>
        <v>3.5211296999999999</v>
      </c>
      <c r="L214" s="5">
        <f t="shared" si="15"/>
        <v>139804.26787751948</v>
      </c>
      <c r="M214" s="5">
        <f t="shared" si="16"/>
        <v>139804.26787751948</v>
      </c>
    </row>
    <row r="215" spans="1:13">
      <c r="A215" t="s">
        <v>551</v>
      </c>
      <c r="B215" t="s">
        <v>1953</v>
      </c>
      <c r="C215" t="s">
        <v>93</v>
      </c>
      <c r="D215" s="12" t="s">
        <v>1070</v>
      </c>
      <c r="E215" s="18">
        <f>VLOOKUP(A215,'ADM Data'!$A$2:$J$357,10,FALSE)</f>
        <v>123.638885</v>
      </c>
      <c r="F215" s="18">
        <v>125.96988399999999</v>
      </c>
      <c r="G215" s="18">
        <f>VLOOKUP(A215,'ADM Data'!$A$2:$Q$357,17,FALSE)</f>
        <v>103.33888399999999</v>
      </c>
      <c r="H215" s="18" t="s">
        <v>808</v>
      </c>
      <c r="I215" s="1">
        <f t="shared" si="17"/>
        <v>118.04903399999999</v>
      </c>
      <c r="J215" s="265">
        <f t="shared" si="18"/>
        <v>0.95478889186035598</v>
      </c>
      <c r="K215" s="61">
        <f t="shared" si="19"/>
        <v>3.2099386999999999</v>
      </c>
      <c r="L215" s="5">
        <f t="shared" si="15"/>
        <v>159908.52867383906</v>
      </c>
      <c r="M215" s="5">
        <f t="shared" si="16"/>
        <v>159908.52867383906</v>
      </c>
    </row>
    <row r="216" spans="1:13">
      <c r="A216" t="s">
        <v>553</v>
      </c>
      <c r="B216" t="s">
        <v>2805</v>
      </c>
      <c r="C216" t="s">
        <v>555</v>
      </c>
      <c r="D216" s="12" t="s">
        <v>1070</v>
      </c>
      <c r="E216" s="18">
        <f>VLOOKUP(A216,'ADM Data'!$A$2:$J$357,10,FALSE)</f>
        <v>110.582311</v>
      </c>
      <c r="F216" s="18">
        <v>142.2328</v>
      </c>
      <c r="G216" s="18">
        <f>VLOOKUP(A216,'ADM Data'!$A$2:$Q$357,17,FALSE)</f>
        <v>81.581872000000004</v>
      </c>
      <c r="H216" s="18" t="s">
        <v>808</v>
      </c>
      <c r="I216" s="1">
        <f t="shared" si="17"/>
        <v>110.582311</v>
      </c>
      <c r="J216" s="265">
        <f t="shared" si="18"/>
        <v>1</v>
      </c>
      <c r="K216" s="61">
        <f t="shared" si="19"/>
        <v>3.5211296999999999</v>
      </c>
      <c r="L216" s="5">
        <f t="shared" si="15"/>
        <v>164316.1063329429</v>
      </c>
      <c r="M216" s="5">
        <f t="shared" si="16"/>
        <v>164316.1063329429</v>
      </c>
    </row>
    <row r="217" spans="1:13">
      <c r="A217" t="s">
        <v>558</v>
      </c>
      <c r="B217" t="s">
        <v>559</v>
      </c>
      <c r="C217" t="s">
        <v>68</v>
      </c>
      <c r="D217" s="12" t="s">
        <v>1823</v>
      </c>
      <c r="E217" s="18">
        <f>VLOOKUP(A217,'ADM Data'!$A$2:$J$357,10,FALSE)</f>
        <v>724.45639100000005</v>
      </c>
      <c r="F217" s="18">
        <v>631.007295</v>
      </c>
      <c r="G217" s="18">
        <f>VLOOKUP(A217,'ADM Data'!$A$2:$Q$357,17,FALSE)</f>
        <v>392.45260300000001</v>
      </c>
      <c r="H217" s="18" t="s">
        <v>808</v>
      </c>
      <c r="I217" s="1">
        <f t="shared" si="17"/>
        <v>547.51315280000006</v>
      </c>
      <c r="J217" s="265">
        <f t="shared" si="18"/>
        <v>0.75575722652434996</v>
      </c>
      <c r="K217" s="61">
        <f t="shared" si="19"/>
        <v>2.0111601000000001</v>
      </c>
      <c r="L217" s="5">
        <f t="shared" si="15"/>
        <v>464679.64821162977</v>
      </c>
      <c r="M217" s="5">
        <f t="shared" si="16"/>
        <v>0</v>
      </c>
    </row>
    <row r="218" spans="1:13">
      <c r="A218" t="s">
        <v>560</v>
      </c>
      <c r="B218" t="s">
        <v>561</v>
      </c>
      <c r="C218" t="s">
        <v>230</v>
      </c>
      <c r="D218" s="12" t="s">
        <v>1070</v>
      </c>
      <c r="E218" s="18">
        <f>VLOOKUP(A218,'ADM Data'!$A$2:$J$357,10,FALSE)</f>
        <v>681.19958599999995</v>
      </c>
      <c r="F218" s="18">
        <v>524.17519500000003</v>
      </c>
      <c r="G218" s="18">
        <f>VLOOKUP(A218,'ADM Data'!$A$2:$Q$357,17,FALSE)</f>
        <v>451.23533800000001</v>
      </c>
      <c r="H218" s="18" t="s">
        <v>808</v>
      </c>
      <c r="I218" s="1">
        <f t="shared" si="17"/>
        <v>498.64624505000006</v>
      </c>
      <c r="J218" s="265">
        <f t="shared" si="18"/>
        <v>0.73201196139599545</v>
      </c>
      <c r="K218" s="61">
        <f t="shared" si="19"/>
        <v>1.8867674999999999</v>
      </c>
      <c r="L218" s="5">
        <f t="shared" si="15"/>
        <v>397030.06130441261</v>
      </c>
      <c r="M218" s="5">
        <f t="shared" si="16"/>
        <v>397030.06130441261</v>
      </c>
    </row>
    <row r="219" spans="1:13">
      <c r="A219" t="s">
        <v>564</v>
      </c>
      <c r="B219" t="s">
        <v>565</v>
      </c>
      <c r="C219" t="s">
        <v>80</v>
      </c>
      <c r="D219" s="12" t="s">
        <v>1070</v>
      </c>
      <c r="E219" s="18">
        <f>VLOOKUP(A219,'ADM Data'!$A$2:$J$357,10,FALSE)</f>
        <v>134.96839299999999</v>
      </c>
      <c r="F219" s="18">
        <v>124.32006199999999</v>
      </c>
      <c r="G219" s="18">
        <f>VLOOKUP(A219,'ADM Data'!$A$2:$Q$357,17,FALSE)</f>
        <v>74.775229999999993</v>
      </c>
      <c r="H219" s="18" t="s">
        <v>808</v>
      </c>
      <c r="I219" s="1">
        <f t="shared" si="17"/>
        <v>106.9793708</v>
      </c>
      <c r="J219" s="265">
        <f t="shared" si="18"/>
        <v>0.79262535784952259</v>
      </c>
      <c r="K219" s="61">
        <f t="shared" si="19"/>
        <v>2.2121672000000001</v>
      </c>
      <c r="L219" s="5">
        <f t="shared" si="15"/>
        <v>99868.939677687857</v>
      </c>
      <c r="M219" s="5">
        <f t="shared" si="16"/>
        <v>99868.939677687857</v>
      </c>
    </row>
    <row r="220" spans="1:13">
      <c r="A220" t="s">
        <v>566</v>
      </c>
      <c r="B220" t="s">
        <v>2806</v>
      </c>
      <c r="C220" t="s">
        <v>93</v>
      </c>
      <c r="D220" s="12" t="s">
        <v>1070</v>
      </c>
      <c r="E220" s="18">
        <f>VLOOKUP(A220,'ADM Data'!$A$2:$J$357,10,FALSE)</f>
        <v>60.725272000000004</v>
      </c>
      <c r="F220" s="18">
        <v>129.065516</v>
      </c>
      <c r="G220" s="18">
        <f>VLOOKUP(A220,'ADM Data'!$A$2:$Q$357,17,FALSE)</f>
        <v>43.523088000000001</v>
      </c>
      <c r="H220" s="18" t="s">
        <v>808</v>
      </c>
      <c r="I220" s="1">
        <f t="shared" si="17"/>
        <v>60.725272000000004</v>
      </c>
      <c r="J220" s="265">
        <f t="shared" si="18"/>
        <v>1</v>
      </c>
      <c r="K220" s="61">
        <f t="shared" si="19"/>
        <v>3.5211296999999999</v>
      </c>
      <c r="L220" s="5">
        <f t="shared" si="15"/>
        <v>90232.697805066491</v>
      </c>
      <c r="M220" s="5">
        <f t="shared" si="16"/>
        <v>90232.697805066491</v>
      </c>
    </row>
    <row r="221" spans="1:13">
      <c r="A221" t="s">
        <v>568</v>
      </c>
      <c r="B221" t="s">
        <v>1955</v>
      </c>
      <c r="C221" t="s">
        <v>93</v>
      </c>
      <c r="D221" s="12" t="s">
        <v>1070</v>
      </c>
      <c r="E221" s="18">
        <f>VLOOKUP(A221,'ADM Data'!$A$2:$J$357,10,FALSE)</f>
        <v>236.72413699999998</v>
      </c>
      <c r="F221" s="18">
        <v>236.77192600000001</v>
      </c>
      <c r="G221" s="18">
        <f>VLOOKUP(A221,'ADM Data'!$A$2:$Q$357,17,FALSE)</f>
        <v>156.816101</v>
      </c>
      <c r="H221" s="18" t="s">
        <v>808</v>
      </c>
      <c r="I221" s="1">
        <f t="shared" si="17"/>
        <v>208.78738725000002</v>
      </c>
      <c r="J221" s="265">
        <f t="shared" si="18"/>
        <v>0.8819860530318463</v>
      </c>
      <c r="K221" s="61">
        <f t="shared" si="19"/>
        <v>2.7390846999999998</v>
      </c>
      <c r="L221" s="5">
        <f t="shared" si="15"/>
        <v>241336.03462310793</v>
      </c>
      <c r="M221" s="5">
        <f t="shared" si="16"/>
        <v>241336.03462310793</v>
      </c>
    </row>
    <row r="222" spans="1:13">
      <c r="A222" t="s">
        <v>570</v>
      </c>
      <c r="B222" t="s">
        <v>571</v>
      </c>
      <c r="C222" t="s">
        <v>93</v>
      </c>
      <c r="D222" s="12" t="s">
        <v>1070</v>
      </c>
      <c r="E222" s="18">
        <f>VLOOKUP(A222,'ADM Data'!$A$2:$J$357,10,FALSE)</f>
        <v>185.733003</v>
      </c>
      <c r="F222" s="18">
        <v>220.18836899999999</v>
      </c>
      <c r="G222" s="18">
        <f>VLOOKUP(A222,'ADM Data'!$A$2:$Q$357,17,FALSE)</f>
        <v>123.64562599999999</v>
      </c>
      <c r="H222" s="18" t="s">
        <v>808</v>
      </c>
      <c r="I222" s="1">
        <f t="shared" si="17"/>
        <v>185.733003</v>
      </c>
      <c r="J222" s="265">
        <f t="shared" si="18"/>
        <v>1</v>
      </c>
      <c r="K222" s="61">
        <f t="shared" si="19"/>
        <v>3.5211296999999999</v>
      </c>
      <c r="L222" s="5">
        <f t="shared" si="15"/>
        <v>275983.77710233239</v>
      </c>
      <c r="M222" s="5">
        <f t="shared" si="16"/>
        <v>275983.77710233239</v>
      </c>
    </row>
    <row r="223" spans="1:13">
      <c r="A223" t="s">
        <v>574</v>
      </c>
      <c r="B223" t="s">
        <v>575</v>
      </c>
      <c r="C223" t="s">
        <v>80</v>
      </c>
      <c r="D223" s="12" t="s">
        <v>1070</v>
      </c>
      <c r="E223" s="18">
        <f>VLOOKUP(A223,'ADM Data'!$A$2:$J$357,10,FALSE)</f>
        <v>447.64321900000004</v>
      </c>
      <c r="F223" s="18">
        <v>410.37037500000002</v>
      </c>
      <c r="G223" s="18">
        <f>VLOOKUP(A223,'ADM Data'!$A$2:$Q$357,17,FALSE)</f>
        <v>325.99057699999997</v>
      </c>
      <c r="H223" s="18" t="s">
        <v>808</v>
      </c>
      <c r="I223" s="1">
        <f t="shared" si="17"/>
        <v>380.83744569999999</v>
      </c>
      <c r="J223" s="265">
        <f t="shared" si="18"/>
        <v>0.85076111853265879</v>
      </c>
      <c r="K223" s="61">
        <f t="shared" si="19"/>
        <v>2.5485742999999998</v>
      </c>
      <c r="L223" s="5">
        <f t="shared" si="15"/>
        <v>409590.04622041679</v>
      </c>
      <c r="M223" s="5">
        <f t="shared" si="16"/>
        <v>409590.04622041679</v>
      </c>
    </row>
    <row r="224" spans="1:13">
      <c r="A224" t="s">
        <v>576</v>
      </c>
      <c r="B224" t="s">
        <v>577</v>
      </c>
      <c r="C224" t="s">
        <v>98</v>
      </c>
      <c r="D224" s="12" t="s">
        <v>1070</v>
      </c>
      <c r="E224" s="18">
        <f>VLOOKUP(A224,'ADM Data'!$A$2:$J$357,10,FALSE)</f>
        <v>305.51162199999999</v>
      </c>
      <c r="F224" s="18">
        <v>301.51819699999999</v>
      </c>
      <c r="G224" s="18">
        <f>VLOOKUP(A224,'ADM Data'!$A$2:$Q$357,17,FALSE)</f>
        <v>241.56394700000001</v>
      </c>
      <c r="H224" s="18" t="s">
        <v>808</v>
      </c>
      <c r="I224" s="1">
        <f t="shared" si="17"/>
        <v>280.53420949999997</v>
      </c>
      <c r="J224" s="265">
        <f t="shared" si="18"/>
        <v>0.91824398582126598</v>
      </c>
      <c r="K224" s="61">
        <f t="shared" si="19"/>
        <v>2.9689179999999999</v>
      </c>
      <c r="L224" s="5">
        <f t="shared" si="15"/>
        <v>351476.65309253545</v>
      </c>
      <c r="M224" s="5">
        <f t="shared" si="16"/>
        <v>351476.65309253545</v>
      </c>
    </row>
    <row r="225" spans="1:13">
      <c r="A225" t="s">
        <v>578</v>
      </c>
      <c r="B225" t="s">
        <v>579</v>
      </c>
      <c r="C225" t="s">
        <v>93</v>
      </c>
      <c r="D225" s="12" t="s">
        <v>1070</v>
      </c>
      <c r="E225" s="18">
        <f>VLOOKUP(A225,'ADM Data'!$A$2:$J$357,10,FALSE)</f>
        <v>169.57416900000001</v>
      </c>
      <c r="F225" s="18">
        <v>148.961142</v>
      </c>
      <c r="G225" s="18">
        <f>VLOOKUP(A225,'ADM Data'!$A$2:$Q$357,17,FALSE)</f>
        <v>120.61611600000001</v>
      </c>
      <c r="H225" s="18" t="s">
        <v>808</v>
      </c>
      <c r="I225" s="1">
        <f t="shared" si="17"/>
        <v>139.0403829</v>
      </c>
      <c r="J225" s="265">
        <f t="shared" si="18"/>
        <v>0.81993845949497168</v>
      </c>
      <c r="K225" s="61">
        <f t="shared" si="19"/>
        <v>2.3672523000000001</v>
      </c>
      <c r="L225" s="5">
        <f t="shared" si="15"/>
        <v>138898.6271418462</v>
      </c>
      <c r="M225" s="5">
        <f t="shared" si="16"/>
        <v>138898.6271418462</v>
      </c>
    </row>
    <row r="226" spans="1:13">
      <c r="A226" t="s">
        <v>580</v>
      </c>
      <c r="B226" t="s">
        <v>1956</v>
      </c>
      <c r="C226" t="s">
        <v>75</v>
      </c>
      <c r="D226" s="12" t="s">
        <v>1070</v>
      </c>
      <c r="E226" s="18">
        <f>VLOOKUP(A226,'ADM Data'!$A$2:$J$357,10,FALSE)</f>
        <v>264.906972</v>
      </c>
      <c r="F226" s="18">
        <v>257.273731</v>
      </c>
      <c r="G226" s="18">
        <f>VLOOKUP(A226,'ADM Data'!$A$2:$Q$357,17,FALSE)</f>
        <v>199.191857</v>
      </c>
      <c r="H226" s="18" t="s">
        <v>808</v>
      </c>
      <c r="I226" s="1">
        <f t="shared" si="17"/>
        <v>236.9450751</v>
      </c>
      <c r="J226" s="265">
        <f t="shared" si="18"/>
        <v>0.89444635341647405</v>
      </c>
      <c r="K226" s="61">
        <f t="shared" si="19"/>
        <v>2.8170245</v>
      </c>
      <c r="L226" s="5">
        <f t="shared" si="15"/>
        <v>281676.59448205883</v>
      </c>
      <c r="M226" s="5">
        <f t="shared" si="16"/>
        <v>281676.59448205883</v>
      </c>
    </row>
    <row r="227" spans="1:13">
      <c r="A227" t="s">
        <v>582</v>
      </c>
      <c r="B227" t="s">
        <v>1957</v>
      </c>
      <c r="C227" t="s">
        <v>93</v>
      </c>
      <c r="D227" s="12" t="s">
        <v>1070</v>
      </c>
      <c r="E227" s="18">
        <f>VLOOKUP(A227,'ADM Data'!$A$2:$J$357,10,FALSE)</f>
        <v>155.30097000000001</v>
      </c>
      <c r="F227" s="18">
        <v>145.85988900000001</v>
      </c>
      <c r="G227" s="18">
        <f>VLOOKUP(A227,'ADM Data'!$A$2:$Q$357,17,FALSE)</f>
        <v>108.728139</v>
      </c>
      <c r="H227" s="18" t="s">
        <v>808</v>
      </c>
      <c r="I227" s="1">
        <f t="shared" si="17"/>
        <v>132.8637765</v>
      </c>
      <c r="J227" s="265">
        <f t="shared" si="18"/>
        <v>0.85552444714286069</v>
      </c>
      <c r="K227" s="61">
        <f t="shared" si="19"/>
        <v>2.5771926000000001</v>
      </c>
      <c r="L227" s="5">
        <f t="shared" si="15"/>
        <v>144499.35855682634</v>
      </c>
      <c r="M227" s="5">
        <f t="shared" si="16"/>
        <v>144499.35855682634</v>
      </c>
    </row>
    <row r="228" spans="1:13">
      <c r="A228" t="s">
        <v>584</v>
      </c>
      <c r="B228" t="s">
        <v>2807</v>
      </c>
      <c r="C228" t="s">
        <v>72</v>
      </c>
      <c r="D228" s="12" t="s">
        <v>1070</v>
      </c>
      <c r="E228" s="18">
        <f>VLOOKUP(A228,'ADM Data'!$A$2:$J$357,10,FALSE)</f>
        <v>100.173074</v>
      </c>
      <c r="F228" s="18">
        <v>137.00469699999999</v>
      </c>
      <c r="G228" s="18">
        <f>VLOOKUP(A228,'ADM Data'!$A$2:$Q$357,17,FALSE)</f>
        <v>71.915734</v>
      </c>
      <c r="H228" s="18" t="s">
        <v>808</v>
      </c>
      <c r="I228" s="1">
        <f t="shared" si="17"/>
        <v>100.173074</v>
      </c>
      <c r="J228" s="265">
        <f t="shared" si="18"/>
        <v>1</v>
      </c>
      <c r="K228" s="61">
        <f t="shared" si="19"/>
        <v>3.5211296999999999</v>
      </c>
      <c r="L228" s="5">
        <f t="shared" si="15"/>
        <v>148848.84689271648</v>
      </c>
      <c r="M228" s="5">
        <f t="shared" si="16"/>
        <v>148848.84689271648</v>
      </c>
    </row>
    <row r="229" spans="1:13">
      <c r="A229" t="s">
        <v>586</v>
      </c>
      <c r="B229" t="s">
        <v>587</v>
      </c>
      <c r="C229" t="s">
        <v>98</v>
      </c>
      <c r="D229" s="12" t="s">
        <v>1070</v>
      </c>
      <c r="E229" s="18">
        <f>VLOOKUP(A229,'ADM Data'!$A$2:$J$357,10,FALSE)</f>
        <v>82.175781000000001</v>
      </c>
      <c r="F229" s="18">
        <v>88.823052000000004</v>
      </c>
      <c r="G229" s="18">
        <f>VLOOKUP(A229,'ADM Data'!$A$2:$Q$357,17,FALSE)</f>
        <v>65.326721000000006</v>
      </c>
      <c r="H229" s="18" t="s">
        <v>808</v>
      </c>
      <c r="I229" s="1">
        <f t="shared" si="17"/>
        <v>80.599336149999999</v>
      </c>
      <c r="J229" s="265">
        <f t="shared" si="18"/>
        <v>0.98081618658421998</v>
      </c>
      <c r="K229" s="61">
        <f t="shared" si="19"/>
        <v>3.3873281999999998</v>
      </c>
      <c r="L229" s="5">
        <f t="shared" si="15"/>
        <v>115212.92259019762</v>
      </c>
      <c r="M229" s="5">
        <f t="shared" si="16"/>
        <v>115212.92259019762</v>
      </c>
    </row>
    <row r="230" spans="1:13">
      <c r="A230" t="s">
        <v>588</v>
      </c>
      <c r="B230" t="s">
        <v>1959</v>
      </c>
      <c r="C230" t="s">
        <v>590</v>
      </c>
      <c r="D230" s="12" t="s">
        <v>1070</v>
      </c>
      <c r="E230" s="18">
        <f>VLOOKUP(A230,'ADM Data'!$A$2:$J$357,10,FALSE)</f>
        <v>377.38117199999999</v>
      </c>
      <c r="F230" s="18">
        <v>281.50843700000001</v>
      </c>
      <c r="G230" s="18">
        <f>VLOOKUP(A230,'ADM Data'!$A$2:$Q$357,17,FALSE)</f>
        <v>230.66774599999999</v>
      </c>
      <c r="H230" s="18" t="s">
        <v>808</v>
      </c>
      <c r="I230" s="1">
        <f t="shared" si="17"/>
        <v>263.71419515000002</v>
      </c>
      <c r="J230" s="265">
        <f t="shared" si="18"/>
        <v>0.69880061517748437</v>
      </c>
      <c r="K230" s="61">
        <f t="shared" si="19"/>
        <v>1.7194461999999999</v>
      </c>
      <c r="L230" s="5">
        <f t="shared" si="15"/>
        <v>191352.68045089836</v>
      </c>
      <c r="M230" s="5">
        <f t="shared" si="16"/>
        <v>191352.68045089836</v>
      </c>
    </row>
    <row r="231" spans="1:13">
      <c r="A231" t="s">
        <v>591</v>
      </c>
      <c r="B231" t="s">
        <v>1960</v>
      </c>
      <c r="C231" t="s">
        <v>555</v>
      </c>
      <c r="D231" s="12" t="s">
        <v>1070</v>
      </c>
      <c r="E231" s="18">
        <f>VLOOKUP(A231,'ADM Data'!$A$2:$J$357,10,FALSE)</f>
        <v>947.52654000000007</v>
      </c>
      <c r="F231" s="18">
        <v>712.44071899999994</v>
      </c>
      <c r="G231" s="18">
        <f>VLOOKUP(A231,'ADM Data'!$A$2:$Q$357,17,FALSE)</f>
        <v>634.91032600000005</v>
      </c>
      <c r="H231" s="18" t="s">
        <v>808</v>
      </c>
      <c r="I231" s="1">
        <f t="shared" si="17"/>
        <v>685.30508144999999</v>
      </c>
      <c r="J231" s="265">
        <f t="shared" si="18"/>
        <v>0.72325687199220823</v>
      </c>
      <c r="K231" s="61">
        <f t="shared" si="19"/>
        <v>1.8419047</v>
      </c>
      <c r="L231" s="5">
        <f t="shared" si="15"/>
        <v>532676.52649270114</v>
      </c>
      <c r="M231" s="5">
        <f t="shared" si="16"/>
        <v>532676.52649270114</v>
      </c>
    </row>
    <row r="232" spans="1:13">
      <c r="A232" t="s">
        <v>593</v>
      </c>
      <c r="B232" t="s">
        <v>594</v>
      </c>
      <c r="C232" t="s">
        <v>108</v>
      </c>
      <c r="D232" s="12" t="s">
        <v>1070</v>
      </c>
      <c r="E232" s="18">
        <f>VLOOKUP(A232,'ADM Data'!$A$2:$J$357,10,FALSE)</f>
        <v>141.22852999999998</v>
      </c>
      <c r="F232" s="18">
        <v>121.720113</v>
      </c>
      <c r="G232" s="18">
        <f>VLOOKUP(A232,'ADM Data'!$A$2:$Q$357,17,FALSE)</f>
        <v>117.630861</v>
      </c>
      <c r="H232" s="18" t="s">
        <v>808</v>
      </c>
      <c r="I232" s="1">
        <f t="shared" si="17"/>
        <v>120.2888748</v>
      </c>
      <c r="J232" s="265">
        <f t="shared" si="18"/>
        <v>0.85173211673307103</v>
      </c>
      <c r="K232" s="61">
        <f t="shared" si="19"/>
        <v>2.5543950999999998</v>
      </c>
      <c r="L232" s="5">
        <f t="shared" si="15"/>
        <v>129665.96182167332</v>
      </c>
      <c r="M232" s="5">
        <f t="shared" si="16"/>
        <v>129665.96182167332</v>
      </c>
    </row>
    <row r="233" spans="1:13">
      <c r="A233" t="s">
        <v>596</v>
      </c>
      <c r="B233" t="s">
        <v>1961</v>
      </c>
      <c r="C233" t="s">
        <v>68</v>
      </c>
      <c r="D233" s="12" t="s">
        <v>1070</v>
      </c>
      <c r="E233" s="18">
        <f>VLOOKUP(A233,'ADM Data'!$A$2:$J$357,10,FALSE)</f>
        <v>381.22930200000002</v>
      </c>
      <c r="F233" s="18">
        <v>328.20230800000002</v>
      </c>
      <c r="G233" s="18">
        <f>VLOOKUP(A233,'ADM Data'!$A$2:$Q$357,17,FALSE)</f>
        <v>271.601201</v>
      </c>
      <c r="H233" s="18" t="s">
        <v>808</v>
      </c>
      <c r="I233" s="1">
        <f t="shared" si="17"/>
        <v>308.39192055000001</v>
      </c>
      <c r="J233" s="265">
        <f t="shared" si="18"/>
        <v>0.80894075804802645</v>
      </c>
      <c r="K233" s="61">
        <f t="shared" si="19"/>
        <v>2.3041749999999999</v>
      </c>
      <c r="L233" s="5">
        <f t="shared" si="15"/>
        <v>299868.538391051</v>
      </c>
      <c r="M233" s="5">
        <f t="shared" si="16"/>
        <v>299868.538391051</v>
      </c>
    </row>
    <row r="234" spans="1:13">
      <c r="A234" t="s">
        <v>598</v>
      </c>
      <c r="B234" t="s">
        <v>599</v>
      </c>
      <c r="C234" t="s">
        <v>111</v>
      </c>
      <c r="D234" s="12" t="s">
        <v>1070</v>
      </c>
      <c r="E234" s="18">
        <f>VLOOKUP(A234,'ADM Data'!$A$2:$J$357,10,FALSE)</f>
        <v>156.09356700000001</v>
      </c>
      <c r="F234" s="18">
        <v>151.05988099999999</v>
      </c>
      <c r="G234" s="18">
        <f>VLOOKUP(A234,'ADM Data'!$A$2:$Q$357,17,FALSE)</f>
        <v>104.134502</v>
      </c>
      <c r="H234" s="18" t="s">
        <v>808</v>
      </c>
      <c r="I234" s="1">
        <f t="shared" si="17"/>
        <v>134.63599834999999</v>
      </c>
      <c r="J234" s="265">
        <f t="shared" si="18"/>
        <v>0.8625339335733162</v>
      </c>
      <c r="K234" s="61">
        <f t="shared" si="19"/>
        <v>2.6195965000000001</v>
      </c>
      <c r="L234" s="5">
        <f t="shared" si="15"/>
        <v>148836.01980180296</v>
      </c>
      <c r="M234" s="5">
        <f t="shared" si="16"/>
        <v>148836.01980180296</v>
      </c>
    </row>
    <row r="235" spans="1:13">
      <c r="A235" t="s">
        <v>600</v>
      </c>
      <c r="B235" t="s">
        <v>1962</v>
      </c>
      <c r="C235" t="s">
        <v>68</v>
      </c>
      <c r="D235" s="12" t="s">
        <v>1070</v>
      </c>
      <c r="E235" s="18">
        <f>VLOOKUP(A235,'ADM Data'!$A$2:$J$357,10,FALSE)</f>
        <v>422.21660800000001</v>
      </c>
      <c r="F235" s="18">
        <v>309.173272</v>
      </c>
      <c r="G235" s="18">
        <f>VLOOKUP(A235,'ADM Data'!$A$2:$Q$357,17,FALSE)</f>
        <v>274.77683999999999</v>
      </c>
      <c r="H235" s="18" t="s">
        <v>808</v>
      </c>
      <c r="I235" s="1">
        <f t="shared" si="17"/>
        <v>297.13452080000002</v>
      </c>
      <c r="J235" s="265">
        <f t="shared" si="18"/>
        <v>0.70374901216581232</v>
      </c>
      <c r="K235" s="61">
        <f t="shared" si="19"/>
        <v>1.7438841</v>
      </c>
      <c r="L235" s="5">
        <f t="shared" si="15"/>
        <v>218666.966214149</v>
      </c>
      <c r="M235" s="5">
        <f t="shared" si="16"/>
        <v>218666.966214149</v>
      </c>
    </row>
    <row r="236" spans="1:13">
      <c r="A236" t="s">
        <v>602</v>
      </c>
      <c r="B236" t="s">
        <v>603</v>
      </c>
      <c r="C236" t="s">
        <v>75</v>
      </c>
      <c r="D236" s="12" t="s">
        <v>1070</v>
      </c>
      <c r="E236" s="18">
        <f>VLOOKUP(A236,'ADM Data'!$A$2:$J$357,10,FALSE)</f>
        <v>949.51230599999997</v>
      </c>
      <c r="F236" s="18">
        <v>135.144811</v>
      </c>
      <c r="G236" s="18">
        <f>VLOOKUP(A236,'ADM Data'!$A$2:$Q$357,17,FALSE)</f>
        <v>83.728367000000006</v>
      </c>
      <c r="H236" s="18" t="s">
        <v>808</v>
      </c>
      <c r="I236" s="1">
        <f t="shared" si="17"/>
        <v>117.1490556</v>
      </c>
      <c r="J236" s="265">
        <f t="shared" si="18"/>
        <v>0.123378133026535</v>
      </c>
      <c r="K236" s="61">
        <f t="shared" si="19"/>
        <v>5.35992E-2</v>
      </c>
      <c r="L236" s="5">
        <f t="shared" si="15"/>
        <v>2649.7783689063494</v>
      </c>
      <c r="M236" s="5">
        <f t="shared" si="16"/>
        <v>2649.7783689063494</v>
      </c>
    </row>
    <row r="237" spans="1:13">
      <c r="A237" t="s">
        <v>1964</v>
      </c>
      <c r="B237" t="s">
        <v>1965</v>
      </c>
      <c r="C237" t="s">
        <v>324</v>
      </c>
      <c r="D237" s="12" t="s">
        <v>807</v>
      </c>
      <c r="E237" s="18">
        <f>VLOOKUP(A237,'ADM Data'!$A$2:$J$357,10,FALSE)</f>
        <v>203.827135</v>
      </c>
      <c r="F237" s="18">
        <v>75.792627999999993</v>
      </c>
      <c r="G237" s="18">
        <f>VLOOKUP(A237,'ADM Data'!$A$2:$Q$357,17,FALSE)</f>
        <v>62.323917000000002</v>
      </c>
      <c r="H237" s="18" t="s">
        <v>808</v>
      </c>
      <c r="I237" s="1">
        <f t="shared" si="17"/>
        <v>71.078579149999996</v>
      </c>
      <c r="J237" s="265">
        <f t="shared" si="18"/>
        <v>0.34871990498222916</v>
      </c>
      <c r="K237" s="61">
        <f t="shared" si="19"/>
        <v>0.42818899999999999</v>
      </c>
      <c r="L237" s="5">
        <f t="shared" si="15"/>
        <v>12843.597737072245</v>
      </c>
      <c r="M237" s="5">
        <f t="shared" si="16"/>
        <v>12843.597737072245</v>
      </c>
    </row>
    <row r="238" spans="1:13">
      <c r="A238" t="s">
        <v>606</v>
      </c>
      <c r="B238" t="s">
        <v>607</v>
      </c>
      <c r="C238" t="s">
        <v>75</v>
      </c>
      <c r="D238" s="12" t="s">
        <v>1070</v>
      </c>
      <c r="E238" s="18">
        <f>VLOOKUP(A238,'ADM Data'!$A$2:$J$357,10,FALSE)</f>
        <v>1056.0263649999999</v>
      </c>
      <c r="F238" s="18">
        <v>979.97866499999998</v>
      </c>
      <c r="G238" s="18">
        <f>VLOOKUP(A238,'ADM Data'!$A$2:$Q$357,17,FALSE)</f>
        <v>639.30521499999998</v>
      </c>
      <c r="H238" s="18" t="s">
        <v>808</v>
      </c>
      <c r="I238" s="1">
        <f t="shared" si="17"/>
        <v>860.74295749999999</v>
      </c>
      <c r="J238" s="265">
        <f t="shared" si="18"/>
        <v>0.81507714771875039</v>
      </c>
      <c r="K238" s="61">
        <f t="shared" si="19"/>
        <v>2.3392651999999998</v>
      </c>
      <c r="L238" s="5">
        <f t="shared" si="15"/>
        <v>849699.55167567777</v>
      </c>
      <c r="M238" s="5">
        <f t="shared" si="16"/>
        <v>849699.55167567777</v>
      </c>
    </row>
    <row r="239" spans="1:13">
      <c r="A239" t="s">
        <v>608</v>
      </c>
      <c r="B239" t="s">
        <v>609</v>
      </c>
      <c r="C239" t="s">
        <v>93</v>
      </c>
      <c r="D239" s="12" t="s">
        <v>1070</v>
      </c>
      <c r="E239" s="18">
        <f>VLOOKUP(A239,'ADM Data'!$A$2:$J$357,10,FALSE)</f>
        <v>134.41718299999999</v>
      </c>
      <c r="F239" s="18">
        <v>89.355109999999996</v>
      </c>
      <c r="G239" s="18">
        <f>VLOOKUP(A239,'ADM Data'!$A$2:$Q$357,17,FALSE)</f>
        <v>99.386910999999998</v>
      </c>
      <c r="H239" s="18" t="s">
        <v>808</v>
      </c>
      <c r="I239" s="1">
        <f t="shared" si="17"/>
        <v>92.866240349999998</v>
      </c>
      <c r="J239" s="265">
        <f t="shared" si="18"/>
        <v>0.69088072132861167</v>
      </c>
      <c r="K239" s="61">
        <f t="shared" si="19"/>
        <v>1.6806922</v>
      </c>
      <c r="L239" s="5">
        <f t="shared" si="15"/>
        <v>65865.57676741865</v>
      </c>
      <c r="M239" s="5">
        <f t="shared" si="16"/>
        <v>65865.57676741865</v>
      </c>
    </row>
    <row r="240" spans="1:13">
      <c r="A240" t="s">
        <v>610</v>
      </c>
      <c r="B240" t="s">
        <v>611</v>
      </c>
      <c r="C240" t="s">
        <v>80</v>
      </c>
      <c r="D240" s="12" t="s">
        <v>1070</v>
      </c>
      <c r="E240" s="18">
        <f>VLOOKUP(A240,'ADM Data'!$A$2:$J$357,10,FALSE)</f>
        <v>95.815594000000004</v>
      </c>
      <c r="F240" s="18">
        <v>54.243901000000001</v>
      </c>
      <c r="G240" s="18">
        <f>VLOOKUP(A240,'ADM Data'!$A$2:$Q$357,17,FALSE)</f>
        <v>44.111452</v>
      </c>
      <c r="H240" s="18" t="s">
        <v>808</v>
      </c>
      <c r="I240" s="1">
        <f t="shared" si="17"/>
        <v>50.697543849999995</v>
      </c>
      <c r="J240" s="265">
        <f t="shared" si="18"/>
        <v>0.52911579142326237</v>
      </c>
      <c r="K240" s="61">
        <f t="shared" si="19"/>
        <v>0.98578790000000005</v>
      </c>
      <c r="L240" s="5">
        <f t="shared" si="15"/>
        <v>21090.304671134854</v>
      </c>
      <c r="M240" s="5">
        <f t="shared" si="16"/>
        <v>21090.304671134854</v>
      </c>
    </row>
    <row r="241" spans="1:13">
      <c r="A241" t="s">
        <v>612</v>
      </c>
      <c r="B241" t="s">
        <v>613</v>
      </c>
      <c r="C241" t="s">
        <v>80</v>
      </c>
      <c r="D241" s="12" t="s">
        <v>1070</v>
      </c>
      <c r="E241" s="18">
        <f>VLOOKUP(A241,'ADM Data'!$A$2:$J$357,10,FALSE)</f>
        <v>57.029068000000002</v>
      </c>
      <c r="F241" s="18">
        <v>32.920245999999999</v>
      </c>
      <c r="G241" s="18">
        <f>VLOOKUP(A241,'ADM Data'!$A$2:$Q$357,17,FALSE)</f>
        <v>26.325581</v>
      </c>
      <c r="H241" s="18" t="s">
        <v>808</v>
      </c>
      <c r="I241" s="1">
        <f t="shared" si="17"/>
        <v>30.61211325</v>
      </c>
      <c r="J241" s="265">
        <f t="shared" si="18"/>
        <v>0.53678087900717575</v>
      </c>
      <c r="K241" s="61">
        <f t="shared" si="19"/>
        <v>1.0145561999999999</v>
      </c>
      <c r="L241" s="5">
        <f t="shared" si="15"/>
        <v>13106.353321599432</v>
      </c>
      <c r="M241" s="5">
        <f t="shared" si="16"/>
        <v>13106.353321599432</v>
      </c>
    </row>
    <row r="242" spans="1:13">
      <c r="A242" t="s">
        <v>614</v>
      </c>
      <c r="B242" t="s">
        <v>615</v>
      </c>
      <c r="C242" t="s">
        <v>80</v>
      </c>
      <c r="D242" s="12" t="s">
        <v>1823</v>
      </c>
      <c r="E242" s="18">
        <f>VLOOKUP(A242,'ADM Data'!$A$2:$J$357,10,FALSE)</f>
        <v>1422.409163</v>
      </c>
      <c r="F242" s="18">
        <v>153.00461000000001</v>
      </c>
      <c r="G242" s="18">
        <f>VLOOKUP(A242,'ADM Data'!$A$2:$Q$357,17,FALSE)</f>
        <v>809.55903499999999</v>
      </c>
      <c r="H242" s="18" t="s">
        <v>808</v>
      </c>
      <c r="I242" s="1">
        <f t="shared" si="17"/>
        <v>382.79865874999996</v>
      </c>
      <c r="J242" s="265">
        <f t="shared" si="18"/>
        <v>0.26911993307371568</v>
      </c>
      <c r="K242" s="61">
        <f t="shared" si="19"/>
        <v>0.25501970000000002</v>
      </c>
      <c r="L242" s="5">
        <f t="shared" si="15"/>
        <v>41196.146026457151</v>
      </c>
      <c r="M242" s="5">
        <f t="shared" si="16"/>
        <v>0</v>
      </c>
    </row>
    <row r="243" spans="1:13">
      <c r="A243" t="s">
        <v>616</v>
      </c>
      <c r="B243" t="s">
        <v>617</v>
      </c>
      <c r="C243" t="s">
        <v>93</v>
      </c>
      <c r="D243" s="12" t="s">
        <v>1070</v>
      </c>
      <c r="E243" s="18">
        <f>VLOOKUP(A243,'ADM Data'!$A$2:$J$357,10,FALSE)</f>
        <v>211.05802299999999</v>
      </c>
      <c r="F243" s="18">
        <v>197.87595300000001</v>
      </c>
      <c r="G243" s="18">
        <f>VLOOKUP(A243,'ADM Data'!$A$2:$Q$357,17,FALSE)</f>
        <v>192.86582300000001</v>
      </c>
      <c r="H243" s="18" t="s">
        <v>808</v>
      </c>
      <c r="I243" s="1">
        <f t="shared" si="17"/>
        <v>196.12240750000001</v>
      </c>
      <c r="J243" s="265">
        <f t="shared" si="18"/>
        <v>0.92923455224443197</v>
      </c>
      <c r="K243" s="61">
        <f t="shared" si="19"/>
        <v>3.0404140000000002</v>
      </c>
      <c r="L243" s="5">
        <f t="shared" si="15"/>
        <v>251635.77828716952</v>
      </c>
      <c r="M243" s="5">
        <f t="shared" si="16"/>
        <v>251635.77828716952</v>
      </c>
    </row>
    <row r="244" spans="1:13">
      <c r="A244" t="s">
        <v>618</v>
      </c>
      <c r="B244" t="s">
        <v>619</v>
      </c>
      <c r="C244" t="s">
        <v>125</v>
      </c>
      <c r="D244" s="12" t="s">
        <v>1070</v>
      </c>
      <c r="E244" s="18">
        <f>VLOOKUP(A244,'ADM Data'!$A$2:$J$357,10,FALSE)</f>
        <v>190.02325500000001</v>
      </c>
      <c r="F244" s="18">
        <v>186.39227199999999</v>
      </c>
      <c r="G244" s="18">
        <f>VLOOKUP(A244,'ADM Data'!$A$2:$Q$357,17,FALSE)</f>
        <v>124.883718</v>
      </c>
      <c r="H244" s="18" t="s">
        <v>808</v>
      </c>
      <c r="I244" s="1">
        <f t="shared" si="17"/>
        <v>164.86427810000001</v>
      </c>
      <c r="J244" s="265">
        <f t="shared" si="18"/>
        <v>0.86760053710268248</v>
      </c>
      <c r="K244" s="61">
        <f t="shared" si="19"/>
        <v>2.6504623999999999</v>
      </c>
      <c r="L244" s="5">
        <f t="shared" si="15"/>
        <v>184399.89262743562</v>
      </c>
      <c r="M244" s="5">
        <f t="shared" si="16"/>
        <v>184399.89262743562</v>
      </c>
    </row>
    <row r="245" spans="1:13">
      <c r="A245" t="s">
        <v>620</v>
      </c>
      <c r="B245" t="s">
        <v>621</v>
      </c>
      <c r="C245" t="s">
        <v>125</v>
      </c>
      <c r="D245" s="12" t="s">
        <v>1070</v>
      </c>
      <c r="E245" s="18">
        <f>VLOOKUP(A245,'ADM Data'!$A$2:$J$357,10,FALSE)</f>
        <v>106.69035</v>
      </c>
      <c r="F245" s="18">
        <v>103.88977300000001</v>
      </c>
      <c r="G245" s="18">
        <f>VLOOKUP(A245,'ADM Data'!$A$2:$Q$357,17,FALSE)</f>
        <v>67.225645</v>
      </c>
      <c r="H245" s="18" t="s">
        <v>808</v>
      </c>
      <c r="I245" s="1">
        <f t="shared" si="17"/>
        <v>91.057328200000001</v>
      </c>
      <c r="J245" s="265">
        <f t="shared" si="18"/>
        <v>0.85347295420813607</v>
      </c>
      <c r="K245" s="61">
        <f t="shared" si="19"/>
        <v>2.5648474999999999</v>
      </c>
      <c r="L245" s="5">
        <f t="shared" si="15"/>
        <v>98557.323769169685</v>
      </c>
      <c r="M245" s="5">
        <f t="shared" si="16"/>
        <v>98557.323769169685</v>
      </c>
    </row>
    <row r="246" spans="1:13">
      <c r="A246" t="s">
        <v>2901</v>
      </c>
      <c r="B246" t="s">
        <v>2902</v>
      </c>
      <c r="C246" t="s">
        <v>80</v>
      </c>
      <c r="D246" s="12" t="s">
        <v>1070</v>
      </c>
      <c r="E246" s="18">
        <f>VLOOKUP(A246,'ADM Data'!$A$2:$J$357,10,FALSE)</f>
        <v>54.889183000000003</v>
      </c>
      <c r="F246" s="18">
        <v>0</v>
      </c>
      <c r="G246" s="18">
        <f>VLOOKUP(A246,'ADM Data'!$A$2:$Q$357,17,FALSE)</f>
        <v>39.265765999999999</v>
      </c>
      <c r="H246" s="18" t="s">
        <v>1124</v>
      </c>
      <c r="I246" s="1">
        <f t="shared" si="17"/>
        <v>39.265765999999999</v>
      </c>
      <c r="J246" s="265">
        <f t="shared" si="18"/>
        <v>0.7153643733411007</v>
      </c>
      <c r="K246" s="61">
        <f t="shared" si="19"/>
        <v>1.8019247</v>
      </c>
      <c r="L246" s="5">
        <f t="shared" si="15"/>
        <v>29858.168427564124</v>
      </c>
      <c r="M246" s="5">
        <f t="shared" si="16"/>
        <v>29858.168427564124</v>
      </c>
    </row>
    <row r="247" spans="1:13">
      <c r="A247" t="s">
        <v>1966</v>
      </c>
      <c r="B247" t="s">
        <v>1967</v>
      </c>
      <c r="C247" t="s">
        <v>1192</v>
      </c>
      <c r="D247" s="12" t="s">
        <v>1070</v>
      </c>
      <c r="E247" s="18">
        <f>VLOOKUP(A247,'ADM Data'!$A$2:$J$357,10,FALSE)</f>
        <v>44.033898999999998</v>
      </c>
      <c r="F247" s="18">
        <v>27.341318000000001</v>
      </c>
      <c r="G247" s="18">
        <f>VLOOKUP(A247,'ADM Data'!$A$2:$Q$357,17,FALSE)</f>
        <v>14.943503</v>
      </c>
      <c r="H247" s="18" t="s">
        <v>808</v>
      </c>
      <c r="I247" s="1">
        <f t="shared" si="17"/>
        <v>23.00208275</v>
      </c>
      <c r="J247" s="265">
        <f t="shared" si="18"/>
        <v>0.52237215582476582</v>
      </c>
      <c r="K247" s="61">
        <f t="shared" si="19"/>
        <v>0.96082009999999995</v>
      </c>
      <c r="L247" s="5">
        <f t="shared" si="15"/>
        <v>9326.5643750827003</v>
      </c>
      <c r="M247" s="5">
        <f t="shared" si="16"/>
        <v>9326.5643750827003</v>
      </c>
    </row>
    <row r="248" spans="1:13">
      <c r="A248" t="s">
        <v>622</v>
      </c>
      <c r="B248" t="s">
        <v>623</v>
      </c>
      <c r="C248" t="s">
        <v>80</v>
      </c>
      <c r="D248" s="12" t="s">
        <v>1070</v>
      </c>
      <c r="E248" s="18">
        <f>VLOOKUP(A248,'ADM Data'!$A$2:$J$357,10,FALSE)</f>
        <v>64.195266000000004</v>
      </c>
      <c r="F248" s="18">
        <v>28.015401000000001</v>
      </c>
      <c r="G248" s="18">
        <f>VLOOKUP(A248,'ADM Data'!$A$2:$Q$357,17,FALSE)</f>
        <v>22.568047</v>
      </c>
      <c r="H248" s="18" t="s">
        <v>808</v>
      </c>
      <c r="I248" s="1">
        <f t="shared" si="17"/>
        <v>26.108827099999999</v>
      </c>
      <c r="J248" s="265">
        <f t="shared" si="18"/>
        <v>0.40670953992152625</v>
      </c>
      <c r="K248" s="61">
        <f t="shared" si="19"/>
        <v>0.58243940000000005</v>
      </c>
      <c r="L248" s="5">
        <f t="shared" si="15"/>
        <v>6417.2736473293071</v>
      </c>
      <c r="M248" s="5">
        <f t="shared" si="16"/>
        <v>6417.2736473293071</v>
      </c>
    </row>
    <row r="249" spans="1:13">
      <c r="A249" t="s">
        <v>626</v>
      </c>
      <c r="B249" t="s">
        <v>2761</v>
      </c>
      <c r="C249" t="s">
        <v>72</v>
      </c>
      <c r="D249" s="12" t="s">
        <v>1070</v>
      </c>
      <c r="E249" s="18">
        <f>VLOOKUP(A249,'ADM Data'!$A$2:$J$357,10,FALSE)</f>
        <v>69.771095000000003</v>
      </c>
      <c r="F249" s="18">
        <v>32.893945000000002</v>
      </c>
      <c r="G249" s="18">
        <f>VLOOKUP(A249,'ADM Data'!$A$2:$Q$357,17,FALSE)</f>
        <v>49.030847999999999</v>
      </c>
      <c r="H249" s="18" t="s">
        <v>808</v>
      </c>
      <c r="I249" s="1">
        <f t="shared" si="17"/>
        <v>38.541861050000001</v>
      </c>
      <c r="J249" s="265">
        <f t="shared" si="18"/>
        <v>0.55240441690072373</v>
      </c>
      <c r="K249" s="61">
        <f t="shared" si="19"/>
        <v>1.0744750000000001</v>
      </c>
      <c r="L249" s="5">
        <f t="shared" si="15"/>
        <v>17475.976316016873</v>
      </c>
      <c r="M249" s="5">
        <f t="shared" si="16"/>
        <v>17475.976316016873</v>
      </c>
    </row>
    <row r="250" spans="1:13">
      <c r="A250" t="s">
        <v>1970</v>
      </c>
      <c r="B250" t="s">
        <v>1971</v>
      </c>
      <c r="C250" t="s">
        <v>75</v>
      </c>
      <c r="D250" s="12" t="s">
        <v>1823</v>
      </c>
      <c r="E250" s="18">
        <f>VLOOKUP(A250,'ADM Data'!$A$2:$J$357,10,FALSE)</f>
        <v>412.59944200000001</v>
      </c>
      <c r="F250" s="18">
        <v>50.854137999999999</v>
      </c>
      <c r="G250" s="18">
        <f>VLOOKUP(A250,'ADM Data'!$A$2:$Q$357,17,FALSE)</f>
        <v>263.94353699999999</v>
      </c>
      <c r="H250" s="18" t="s">
        <v>808</v>
      </c>
      <c r="I250" s="1">
        <f t="shared" si="17"/>
        <v>125.43542764999999</v>
      </c>
      <c r="J250" s="265">
        <f t="shared" si="18"/>
        <v>0.30401259643487349</v>
      </c>
      <c r="K250" s="61">
        <f t="shared" si="19"/>
        <v>0.32543569999999999</v>
      </c>
      <c r="L250" s="5">
        <f t="shared" si="15"/>
        <v>17226.532137276539</v>
      </c>
      <c r="M250" s="5">
        <f t="shared" si="16"/>
        <v>0</v>
      </c>
    </row>
    <row r="251" spans="1:13">
      <c r="A251" t="s">
        <v>1972</v>
      </c>
      <c r="B251" t="s">
        <v>1973</v>
      </c>
      <c r="C251" t="s">
        <v>68</v>
      </c>
      <c r="D251" s="12" t="s">
        <v>1070</v>
      </c>
      <c r="E251" s="18">
        <f>VLOOKUP(A251,'ADM Data'!$A$2:$J$357,10,FALSE)</f>
        <v>42.013474000000002</v>
      </c>
      <c r="F251" s="18">
        <v>20.634111999999998</v>
      </c>
      <c r="G251" s="18">
        <f>VLOOKUP(A251,'ADM Data'!$A$2:$Q$357,17,FALSE)</f>
        <v>35.377839000000002</v>
      </c>
      <c r="H251" s="18" t="s">
        <v>808</v>
      </c>
      <c r="I251" s="1">
        <f t="shared" si="17"/>
        <v>25.79441645</v>
      </c>
      <c r="J251" s="265">
        <f t="shared" si="18"/>
        <v>0.61395580974808217</v>
      </c>
      <c r="K251" s="61">
        <f t="shared" si="19"/>
        <v>1.3272607000000001</v>
      </c>
      <c r="L251" s="5">
        <f t="shared" si="15"/>
        <v>14447.556228544814</v>
      </c>
      <c r="M251" s="5">
        <f t="shared" si="16"/>
        <v>14447.556228544814</v>
      </c>
    </row>
    <row r="252" spans="1:13">
      <c r="A252" t="s">
        <v>1974</v>
      </c>
      <c r="B252" t="s">
        <v>1975</v>
      </c>
      <c r="C252" t="s">
        <v>98</v>
      </c>
      <c r="D252" s="12" t="s">
        <v>1070</v>
      </c>
      <c r="E252" s="18">
        <f>VLOOKUP(A252,'ADM Data'!$A$2:$J$357,10,FALSE)</f>
        <v>63.114064999999997</v>
      </c>
      <c r="F252" s="18">
        <v>63.443789000000002</v>
      </c>
      <c r="G252" s="18">
        <f>VLOOKUP(A252,'ADM Data'!$A$2:$Q$357,17,FALSE)</f>
        <v>42.664566000000001</v>
      </c>
      <c r="H252" s="18" t="s">
        <v>808</v>
      </c>
      <c r="I252" s="1">
        <f t="shared" si="17"/>
        <v>56.171060950000005</v>
      </c>
      <c r="J252" s="265">
        <f t="shared" si="18"/>
        <v>0.88999276072615519</v>
      </c>
      <c r="K252" s="61">
        <f t="shared" si="19"/>
        <v>2.7890415000000002</v>
      </c>
      <c r="L252" s="5">
        <f t="shared" si="15"/>
        <v>66111.963277380521</v>
      </c>
      <c r="M252" s="5">
        <f t="shared" si="16"/>
        <v>66111.963277380521</v>
      </c>
    </row>
    <row r="253" spans="1:13">
      <c r="A253" t="s">
        <v>1976</v>
      </c>
      <c r="B253" t="s">
        <v>1977</v>
      </c>
      <c r="C253" t="s">
        <v>1268</v>
      </c>
      <c r="D253" s="12" t="s">
        <v>1070</v>
      </c>
      <c r="E253" s="18">
        <f>VLOOKUP(A253,'ADM Data'!$A$2:$J$357,10,FALSE)</f>
        <v>194.866985</v>
      </c>
      <c r="F253" s="18">
        <v>61.756599000000001</v>
      </c>
      <c r="G253" s="18">
        <f>VLOOKUP(A253,'ADM Data'!$A$2:$Q$357,17,FALSE)</f>
        <v>110.821793</v>
      </c>
      <c r="H253" s="18" t="s">
        <v>808</v>
      </c>
      <c r="I253" s="1">
        <f t="shared" si="17"/>
        <v>78.929416900000007</v>
      </c>
      <c r="J253" s="265">
        <f t="shared" si="18"/>
        <v>0.40504253144779762</v>
      </c>
      <c r="K253" s="61">
        <f t="shared" si="19"/>
        <v>0.57767460000000004</v>
      </c>
      <c r="L253" s="5">
        <f t="shared" si="15"/>
        <v>19241.309159766995</v>
      </c>
      <c r="M253" s="5">
        <f t="shared" si="16"/>
        <v>19241.309159766995</v>
      </c>
    </row>
    <row r="254" spans="1:13">
      <c r="A254" t="s">
        <v>1978</v>
      </c>
      <c r="B254" t="s">
        <v>1979</v>
      </c>
      <c r="C254" t="s">
        <v>80</v>
      </c>
      <c r="D254" s="12" t="s">
        <v>1823</v>
      </c>
      <c r="E254" s="18">
        <f>VLOOKUP(A254,'ADM Data'!$A$2:$J$357,10,FALSE)</f>
        <v>602.81421299999988</v>
      </c>
      <c r="F254" s="18">
        <v>113.04271799999999</v>
      </c>
      <c r="G254" s="18">
        <f>VLOOKUP(A254,'ADM Data'!$A$2:$Q$357,17,FALSE)</f>
        <v>378.397492</v>
      </c>
      <c r="H254" s="18" t="s">
        <v>808</v>
      </c>
      <c r="I254" s="1">
        <f t="shared" si="17"/>
        <v>205.9168889</v>
      </c>
      <c r="J254" s="265">
        <f t="shared" si="18"/>
        <v>0.34159262416063846</v>
      </c>
      <c r="K254" s="61">
        <f t="shared" si="19"/>
        <v>0.41086489999999998</v>
      </c>
      <c r="L254" s="5">
        <f t="shared" si="15"/>
        <v>35702.897269740453</v>
      </c>
      <c r="M254" s="5">
        <f t="shared" si="16"/>
        <v>0</v>
      </c>
    </row>
    <row r="255" spans="1:13">
      <c r="A255" t="s">
        <v>1980</v>
      </c>
      <c r="B255" t="s">
        <v>1981</v>
      </c>
      <c r="C255" t="s">
        <v>193</v>
      </c>
      <c r="D255" s="12" t="s">
        <v>1070</v>
      </c>
      <c r="E255" s="18">
        <f>VLOOKUP(A255,'ADM Data'!$A$2:$J$357,10,FALSE)</f>
        <v>228.998762</v>
      </c>
      <c r="F255" s="18">
        <v>167.79261600000001</v>
      </c>
      <c r="G255" s="18">
        <f>VLOOKUP(A255,'ADM Data'!$A$2:$Q$357,17,FALSE)</f>
        <v>109.10039399999999</v>
      </c>
      <c r="H255" s="18" t="s">
        <v>808</v>
      </c>
      <c r="I255" s="1">
        <f t="shared" si="17"/>
        <v>147.25033830000001</v>
      </c>
      <c r="J255" s="265">
        <f t="shared" si="18"/>
        <v>0.64301805395786382</v>
      </c>
      <c r="K255" s="61">
        <f t="shared" si="19"/>
        <v>1.4558892999999999</v>
      </c>
      <c r="L255" s="5">
        <f t="shared" si="15"/>
        <v>90468.441003891785</v>
      </c>
      <c r="M255" s="5">
        <f t="shared" si="16"/>
        <v>90468.441003891785</v>
      </c>
    </row>
    <row r="256" spans="1:13">
      <c r="A256" t="s">
        <v>1982</v>
      </c>
      <c r="B256" t="s">
        <v>1983</v>
      </c>
      <c r="C256" t="s">
        <v>93</v>
      </c>
      <c r="D256" s="12" t="s">
        <v>1070</v>
      </c>
      <c r="E256" s="18">
        <f>VLOOKUP(A256,'ADM Data'!$A$2:$J$357,10,FALSE)</f>
        <v>60.214773000000001</v>
      </c>
      <c r="F256" s="18">
        <v>42.727992</v>
      </c>
      <c r="G256" s="18">
        <f>VLOOKUP(A256,'ADM Data'!$A$2:$Q$357,17,FALSE)</f>
        <v>45.143776000000003</v>
      </c>
      <c r="H256" s="18" t="s">
        <v>808</v>
      </c>
      <c r="I256" s="1">
        <f t="shared" si="17"/>
        <v>43.573516400000003</v>
      </c>
      <c r="J256" s="265">
        <f t="shared" si="18"/>
        <v>0.72363498572019858</v>
      </c>
      <c r="K256" s="61">
        <f t="shared" si="19"/>
        <v>1.8438311000000001</v>
      </c>
      <c r="L256" s="5">
        <f t="shared" si="15"/>
        <v>33904.410372714985</v>
      </c>
      <c r="M256" s="5">
        <f t="shared" si="16"/>
        <v>33904.410372714985</v>
      </c>
    </row>
    <row r="257" spans="1:13">
      <c r="A257" t="s">
        <v>2762</v>
      </c>
      <c r="B257" t="s">
        <v>2763</v>
      </c>
      <c r="C257" t="s">
        <v>1164</v>
      </c>
      <c r="D257" s="12" t="s">
        <v>1070</v>
      </c>
      <c r="E257" s="18">
        <f>VLOOKUP(A257,'ADM Data'!$A$2:$J$357,10,FALSE)</f>
        <v>99.97093000000001</v>
      </c>
      <c r="F257" s="18">
        <v>38.099434000000002</v>
      </c>
      <c r="G257" s="18">
        <f>VLOOKUP(A257,'ADM Data'!$A$2:$Q$357,17,FALSE)</f>
        <v>43.284882000000003</v>
      </c>
      <c r="H257" s="18" t="s">
        <v>808</v>
      </c>
      <c r="I257" s="1">
        <f t="shared" si="17"/>
        <v>39.914340800000005</v>
      </c>
      <c r="J257" s="265">
        <f t="shared" si="18"/>
        <v>0.39925947272872225</v>
      </c>
      <c r="K257" s="61">
        <f t="shared" si="19"/>
        <v>0.56129669999999998</v>
      </c>
      <c r="L257" s="5">
        <f t="shared" si="15"/>
        <v>9454.3984405078827</v>
      </c>
      <c r="M257" s="5">
        <f t="shared" si="16"/>
        <v>9454.3984405078827</v>
      </c>
    </row>
    <row r="258" spans="1:13">
      <c r="A258" t="s">
        <v>1984</v>
      </c>
      <c r="B258" t="s">
        <v>1985</v>
      </c>
      <c r="C258" t="s">
        <v>1129</v>
      </c>
      <c r="D258" s="12" t="s">
        <v>1070</v>
      </c>
      <c r="E258" s="18">
        <f>VLOOKUP(A258,'ADM Data'!$A$2:$J$357,10,FALSE)</f>
        <v>68.388925</v>
      </c>
      <c r="F258" s="18">
        <v>45.304358999999998</v>
      </c>
      <c r="G258" s="18">
        <f>VLOOKUP(A258,'ADM Data'!$A$2:$Q$357,17,FALSE)</f>
        <v>51.22437</v>
      </c>
      <c r="H258" s="18" t="s">
        <v>808</v>
      </c>
      <c r="I258" s="1">
        <f t="shared" si="17"/>
        <v>47.37636285</v>
      </c>
      <c r="J258" s="265">
        <f t="shared" si="18"/>
        <v>0.69274905037621226</v>
      </c>
      <c r="K258" s="61">
        <f t="shared" si="19"/>
        <v>1.6897945000000001</v>
      </c>
      <c r="L258" s="5">
        <f t="shared" si="15"/>
        <v>33783.765931800284</v>
      </c>
      <c r="M258" s="5">
        <f t="shared" si="16"/>
        <v>33783.765931800284</v>
      </c>
    </row>
    <row r="259" spans="1:13">
      <c r="A259" t="s">
        <v>1986</v>
      </c>
      <c r="B259" t="s">
        <v>1987</v>
      </c>
      <c r="C259" t="s">
        <v>75</v>
      </c>
      <c r="D259" s="12" t="s">
        <v>1070</v>
      </c>
      <c r="E259" s="18">
        <f>VLOOKUP(A259,'ADM Data'!$A$2:$J$357,10,FALSE)</f>
        <v>173.037136</v>
      </c>
      <c r="F259" s="18">
        <v>152.35539399999999</v>
      </c>
      <c r="G259" s="18">
        <f>VLOOKUP(A259,'ADM Data'!$A$2:$Q$357,17,FALSE)</f>
        <v>122.86057700000001</v>
      </c>
      <c r="H259" s="18" t="s">
        <v>808</v>
      </c>
      <c r="I259" s="1">
        <f t="shared" si="17"/>
        <v>142.03220805000001</v>
      </c>
      <c r="J259" s="265">
        <f t="shared" si="18"/>
        <v>0.82081922605330226</v>
      </c>
      <c r="K259" s="61">
        <f t="shared" si="19"/>
        <v>2.3723407000000001</v>
      </c>
      <c r="L259" s="5">
        <f t="shared" si="15"/>
        <v>142192.38848024647</v>
      </c>
      <c r="M259" s="5">
        <f t="shared" si="16"/>
        <v>142192.38848024647</v>
      </c>
    </row>
    <row r="260" spans="1:13">
      <c r="A260" t="s">
        <v>1988</v>
      </c>
      <c r="B260" t="s">
        <v>1989</v>
      </c>
      <c r="C260" t="s">
        <v>140</v>
      </c>
      <c r="D260" s="12" t="s">
        <v>1070</v>
      </c>
      <c r="E260" s="18">
        <f>VLOOKUP(A260,'ADM Data'!$A$2:$J$357,10,FALSE)</f>
        <v>105.982455</v>
      </c>
      <c r="F260" s="18">
        <v>103.25755599999999</v>
      </c>
      <c r="G260" s="18">
        <f>VLOOKUP(A260,'ADM Data'!$A$2:$Q$357,17,FALSE)</f>
        <v>81.843695999999994</v>
      </c>
      <c r="H260" s="18" t="s">
        <v>808</v>
      </c>
      <c r="I260" s="1">
        <f t="shared" si="17"/>
        <v>95.762704999999983</v>
      </c>
      <c r="J260" s="265">
        <f t="shared" si="18"/>
        <v>0.90357130338224356</v>
      </c>
      <c r="K260" s="61">
        <f t="shared" si="19"/>
        <v>2.8747950000000002</v>
      </c>
      <c r="L260" s="5">
        <f t="shared" si="15"/>
        <v>116175.81740964044</v>
      </c>
      <c r="M260" s="5">
        <f t="shared" si="16"/>
        <v>116175.81740964044</v>
      </c>
    </row>
    <row r="261" spans="1:13">
      <c r="A261" t="s">
        <v>2764</v>
      </c>
      <c r="B261" t="s">
        <v>2765</v>
      </c>
      <c r="C261" t="s">
        <v>93</v>
      </c>
      <c r="D261" s="12" t="s">
        <v>1070</v>
      </c>
      <c r="E261" s="18">
        <f>VLOOKUP(A261,'ADM Data'!$A$2:$J$357,10,FALSE)</f>
        <v>92.1875</v>
      </c>
      <c r="F261" s="18">
        <v>37.434781999999998</v>
      </c>
      <c r="G261" s="18">
        <f>VLOOKUP(A261,'ADM Data'!$A$2:$Q$357,17,FALSE)</f>
        <v>35.598081999999998</v>
      </c>
      <c r="H261" s="18" t="s">
        <v>808</v>
      </c>
      <c r="I261" s="1">
        <f t="shared" si="17"/>
        <v>36.791936999999997</v>
      </c>
      <c r="J261" s="265">
        <f t="shared" si="18"/>
        <v>0.3990989776271186</v>
      </c>
      <c r="K261" s="61">
        <f t="shared" si="19"/>
        <v>0.5608455</v>
      </c>
      <c r="L261" s="5">
        <f t="shared" ref="L261:L324" si="20">I261*$L$2*K261</f>
        <v>8707.7979517535368</v>
      </c>
      <c r="M261" s="5">
        <f t="shared" ref="M261:M324" si="21">IF(D261="Y",0,L261)</f>
        <v>8707.7979517535368</v>
      </c>
    </row>
    <row r="262" spans="1:13">
      <c r="A262" t="s">
        <v>2766</v>
      </c>
      <c r="B262" t="s">
        <v>2767</v>
      </c>
      <c r="C262" t="s">
        <v>230</v>
      </c>
      <c r="D262" s="12" t="s">
        <v>1070</v>
      </c>
      <c r="E262" s="18">
        <f>VLOOKUP(A262,'ADM Data'!$A$2:$J$357,10,FALSE)</f>
        <v>101.91377900000001</v>
      </c>
      <c r="F262" s="18">
        <v>82.258291999999997</v>
      </c>
      <c r="G262" s="18">
        <f>VLOOKUP(A262,'ADM Data'!$A$2:$Q$357,17,FALSE)</f>
        <v>95.728587000000005</v>
      </c>
      <c r="H262" s="18" t="s">
        <v>808</v>
      </c>
      <c r="I262" s="1">
        <f t="shared" ref="I262:I325" si="22">IF(H262="No",G262,MIN(((F262*0.65)+(G262*0.35)),E262))</f>
        <v>86.972895249999993</v>
      </c>
      <c r="J262" s="265">
        <f t="shared" ref="J262:J325" si="23">IF(AND(I262&gt;0,E262&gt;0),(I262/E262),0)</f>
        <v>0.85339682330884803</v>
      </c>
      <c r="K262" s="61">
        <f t="shared" ref="K262:K325" si="24">ROUND(((J262/$L$1)^2),7)</f>
        <v>2.5643899999999999</v>
      </c>
      <c r="L262" s="5">
        <f t="shared" si="20"/>
        <v>94119.682442762234</v>
      </c>
      <c r="M262" s="5">
        <f t="shared" si="21"/>
        <v>94119.682442762234</v>
      </c>
    </row>
    <row r="263" spans="1:13">
      <c r="A263" t="s">
        <v>2768</v>
      </c>
      <c r="B263" t="s">
        <v>2769</v>
      </c>
      <c r="C263" t="s">
        <v>125</v>
      </c>
      <c r="D263" s="12" t="s">
        <v>1070</v>
      </c>
      <c r="E263" s="18">
        <f>VLOOKUP(A263,'ADM Data'!$A$2:$J$357,10,FALSE)</f>
        <v>176.28751799999998</v>
      </c>
      <c r="F263" s="18">
        <v>91.252814999999998</v>
      </c>
      <c r="G263" s="18">
        <f>VLOOKUP(A263,'ADM Data'!$A$2:$Q$357,17,FALSE)</f>
        <v>100.127353</v>
      </c>
      <c r="H263" s="18" t="s">
        <v>808</v>
      </c>
      <c r="I263" s="1">
        <f t="shared" si="22"/>
        <v>94.358903299999994</v>
      </c>
      <c r="J263" s="265">
        <f t="shared" si="23"/>
        <v>0.53525572525219856</v>
      </c>
      <c r="K263" s="61">
        <f t="shared" si="24"/>
        <v>1.0087991000000001</v>
      </c>
      <c r="L263" s="5">
        <f t="shared" si="20"/>
        <v>40169.832578383408</v>
      </c>
      <c r="M263" s="5">
        <f t="shared" si="21"/>
        <v>40169.832578383408</v>
      </c>
    </row>
    <row r="264" spans="1:13">
      <c r="A264" t="s">
        <v>2770</v>
      </c>
      <c r="B264" t="s">
        <v>2771</v>
      </c>
      <c r="C264" t="s">
        <v>1183</v>
      </c>
      <c r="D264" s="12" t="s">
        <v>1070</v>
      </c>
      <c r="E264" s="18">
        <f>VLOOKUP(A264,'ADM Data'!$A$2:$J$357,10,FALSE)</f>
        <v>42.571212000000003</v>
      </c>
      <c r="F264" s="18">
        <v>12.811318</v>
      </c>
      <c r="G264" s="18">
        <f>VLOOKUP(A264,'ADM Data'!$A$2:$Q$357,17,FALSE)</f>
        <v>16.490904</v>
      </c>
      <c r="H264" s="18" t="s">
        <v>808</v>
      </c>
      <c r="I264" s="1">
        <f t="shared" si="22"/>
        <v>14.099173100000002</v>
      </c>
      <c r="J264" s="265">
        <f t="shared" si="23"/>
        <v>0.33119031471314464</v>
      </c>
      <c r="K264" s="61">
        <f t="shared" si="24"/>
        <v>0.38622220000000002</v>
      </c>
      <c r="L264" s="5">
        <f t="shared" si="20"/>
        <v>2297.9645615081104</v>
      </c>
      <c r="M264" s="5">
        <f t="shared" si="21"/>
        <v>2297.9645615081104</v>
      </c>
    </row>
    <row r="265" spans="1:13">
      <c r="A265" t="s">
        <v>2772</v>
      </c>
      <c r="B265" t="s">
        <v>2773</v>
      </c>
      <c r="C265" t="s">
        <v>93</v>
      </c>
      <c r="D265" s="12" t="s">
        <v>1070</v>
      </c>
      <c r="E265" s="18">
        <f>VLOOKUP(A265,'ADM Data'!$A$2:$J$357,10,FALSE)</f>
        <v>237.16713900000002</v>
      </c>
      <c r="F265" s="18">
        <v>37.363475999999999</v>
      </c>
      <c r="G265" s="18">
        <f>VLOOKUP(A265,'ADM Data'!$A$2:$Q$357,17,FALSE)</f>
        <v>64.828432000000006</v>
      </c>
      <c r="H265" s="18" t="s">
        <v>808</v>
      </c>
      <c r="I265" s="1">
        <f t="shared" si="22"/>
        <v>46.976210600000002</v>
      </c>
      <c r="J265" s="265">
        <f t="shared" si="23"/>
        <v>0.19807217305935457</v>
      </c>
      <c r="K265" s="61">
        <f t="shared" si="24"/>
        <v>0.13814299999999999</v>
      </c>
      <c r="L265" s="5">
        <f t="shared" si="20"/>
        <v>2738.5414269064677</v>
      </c>
      <c r="M265" s="5">
        <f t="shared" si="21"/>
        <v>2738.5414269064677</v>
      </c>
    </row>
    <row r="266" spans="1:13">
      <c r="A266" t="s">
        <v>2774</v>
      </c>
      <c r="B266" t="s">
        <v>2775</v>
      </c>
      <c r="C266" t="s">
        <v>93</v>
      </c>
      <c r="D266" s="12" t="s">
        <v>1070</v>
      </c>
      <c r="E266" s="18">
        <f>VLOOKUP(A266,'ADM Data'!$A$2:$J$357,10,FALSE)</f>
        <v>58.400354</v>
      </c>
      <c r="F266" s="18">
        <v>37.157791000000003</v>
      </c>
      <c r="G266" s="18">
        <f>VLOOKUP(A266,'ADM Data'!$A$2:$Q$357,17,FALSE)</f>
        <v>42.341504</v>
      </c>
      <c r="H266" s="18" t="s">
        <v>808</v>
      </c>
      <c r="I266" s="1">
        <f t="shared" si="22"/>
        <v>38.972090550000004</v>
      </c>
      <c r="J266" s="265">
        <f t="shared" si="23"/>
        <v>0.66732627254280008</v>
      </c>
      <c r="K266" s="61">
        <f t="shared" si="24"/>
        <v>1.5680448</v>
      </c>
      <c r="L266" s="5">
        <f t="shared" si="20"/>
        <v>25788.413219327904</v>
      </c>
      <c r="M266" s="5">
        <f t="shared" si="21"/>
        <v>25788.413219327904</v>
      </c>
    </row>
    <row r="267" spans="1:13">
      <c r="A267" t="s">
        <v>2776</v>
      </c>
      <c r="B267" t="s">
        <v>2777</v>
      </c>
      <c r="C267" t="s">
        <v>98</v>
      </c>
      <c r="D267" s="12" t="s">
        <v>1070</v>
      </c>
      <c r="E267" s="18">
        <f>VLOOKUP(A267,'ADM Data'!$A$2:$J$357,10,FALSE)</f>
        <v>112.42379600000001</v>
      </c>
      <c r="F267" s="18">
        <v>48.967675999999997</v>
      </c>
      <c r="G267" s="18">
        <f>VLOOKUP(A267,'ADM Data'!$A$2:$Q$357,17,FALSE)</f>
        <v>44.375715999999997</v>
      </c>
      <c r="H267" s="18" t="s">
        <v>808</v>
      </c>
      <c r="I267" s="1">
        <f t="shared" si="22"/>
        <v>47.360489999999999</v>
      </c>
      <c r="J267" s="265">
        <f t="shared" si="23"/>
        <v>0.42126748682280746</v>
      </c>
      <c r="K267" s="61">
        <f t="shared" si="24"/>
        <v>0.62488180000000004</v>
      </c>
      <c r="L267" s="5">
        <f t="shared" si="20"/>
        <v>12488.966877314604</v>
      </c>
      <c r="M267" s="5">
        <f t="shared" si="21"/>
        <v>12488.966877314604</v>
      </c>
    </row>
    <row r="268" spans="1:13">
      <c r="A268" t="s">
        <v>2778</v>
      </c>
      <c r="B268" t="s">
        <v>2779</v>
      </c>
      <c r="C268" t="s">
        <v>1458</v>
      </c>
      <c r="D268" s="12" t="s">
        <v>1070</v>
      </c>
      <c r="E268" s="18">
        <f>VLOOKUP(A268,'ADM Data'!$A$2:$J$357,10,FALSE)</f>
        <v>174.938018</v>
      </c>
      <c r="F268" s="18">
        <v>7.7293159999999999</v>
      </c>
      <c r="G268" s="18">
        <f>VLOOKUP(A268,'ADM Data'!$A$2:$Q$357,17,FALSE)</f>
        <v>38.109136999999997</v>
      </c>
      <c r="H268" s="18" t="s">
        <v>808</v>
      </c>
      <c r="I268" s="1">
        <f t="shared" si="22"/>
        <v>18.362253349999996</v>
      </c>
      <c r="J268" s="265">
        <f t="shared" si="23"/>
        <v>0.10496433856933257</v>
      </c>
      <c r="K268" s="61">
        <f t="shared" si="24"/>
        <v>3.8794099999999998E-2</v>
      </c>
      <c r="L268" s="5">
        <f t="shared" si="20"/>
        <v>300.61047311316912</v>
      </c>
      <c r="M268" s="5">
        <f t="shared" si="21"/>
        <v>300.61047311316912</v>
      </c>
    </row>
    <row r="269" spans="1:13">
      <c r="A269" t="s">
        <v>2780</v>
      </c>
      <c r="B269" t="s">
        <v>2781</v>
      </c>
      <c r="C269" t="s">
        <v>80</v>
      </c>
      <c r="D269" s="12" t="s">
        <v>1070</v>
      </c>
      <c r="E269" s="18">
        <f>VLOOKUP(A269,'ADM Data'!$A$2:$J$357,10,FALSE)</f>
        <v>118.95332000000001</v>
      </c>
      <c r="F269" s="18">
        <v>21.162663999999999</v>
      </c>
      <c r="G269" s="18">
        <f>VLOOKUP(A269,'ADM Data'!$A$2:$Q$357,17,FALSE)</f>
        <v>93.582657999999995</v>
      </c>
      <c r="H269" s="18" t="s">
        <v>808</v>
      </c>
      <c r="I269" s="1">
        <f t="shared" si="22"/>
        <v>46.509661899999998</v>
      </c>
      <c r="J269" s="265">
        <f t="shared" si="23"/>
        <v>0.39099086851884418</v>
      </c>
      <c r="K269" s="61">
        <f t="shared" si="24"/>
        <v>0.53828869999999995</v>
      </c>
      <c r="L269" s="5">
        <f t="shared" si="20"/>
        <v>10565.033936351203</v>
      </c>
      <c r="M269" s="5">
        <f t="shared" si="21"/>
        <v>10565.033936351203</v>
      </c>
    </row>
    <row r="270" spans="1:13">
      <c r="A270" t="s">
        <v>2782</v>
      </c>
      <c r="B270" t="s">
        <v>2783</v>
      </c>
      <c r="C270" t="s">
        <v>190</v>
      </c>
      <c r="D270" s="12" t="s">
        <v>1070</v>
      </c>
      <c r="E270" s="18">
        <f>VLOOKUP(A270,'ADM Data'!$A$2:$J$357,10,FALSE)</f>
        <v>76.305080999999987</v>
      </c>
      <c r="F270" s="18">
        <v>43.928995999999998</v>
      </c>
      <c r="G270" s="18">
        <f>VLOOKUP(A270,'ADM Data'!$A$2:$Q$357,17,FALSE)</f>
        <v>32.807910999999997</v>
      </c>
      <c r="H270" s="18" t="s">
        <v>808</v>
      </c>
      <c r="I270" s="1">
        <f t="shared" si="22"/>
        <v>40.036616249999994</v>
      </c>
      <c r="J270" s="265">
        <f t="shared" si="23"/>
        <v>0.52469135377760756</v>
      </c>
      <c r="K270" s="61">
        <f t="shared" si="24"/>
        <v>0.96937059999999997</v>
      </c>
      <c r="L270" s="5">
        <f t="shared" si="20"/>
        <v>16377.954498250008</v>
      </c>
      <c r="M270" s="5">
        <f t="shared" si="21"/>
        <v>16377.954498250008</v>
      </c>
    </row>
    <row r="271" spans="1:13">
      <c r="A271" t="s">
        <v>2784</v>
      </c>
      <c r="B271" t="s">
        <v>2785</v>
      </c>
      <c r="C271" t="s">
        <v>258</v>
      </c>
      <c r="D271" s="12" t="s">
        <v>1070</v>
      </c>
      <c r="E271" s="18">
        <f>VLOOKUP(A271,'ADM Data'!$A$2:$J$357,10,FALSE)</f>
        <v>35.057803</v>
      </c>
      <c r="F271" s="18">
        <v>14.923230999999999</v>
      </c>
      <c r="G271" s="18">
        <f>VLOOKUP(A271,'ADM Data'!$A$2:$Q$357,17,FALSE)</f>
        <v>23.919074999999999</v>
      </c>
      <c r="H271" s="18" t="s">
        <v>808</v>
      </c>
      <c r="I271" s="1">
        <f t="shared" si="22"/>
        <v>18.071776400000001</v>
      </c>
      <c r="J271" s="265">
        <f t="shared" si="23"/>
        <v>0.51548513750276936</v>
      </c>
      <c r="K271" s="61">
        <f t="shared" si="24"/>
        <v>0.93565189999999998</v>
      </c>
      <c r="L271" s="5">
        <f t="shared" si="20"/>
        <v>7135.5523923648379</v>
      </c>
      <c r="M271" s="5">
        <f t="shared" si="21"/>
        <v>7135.5523923648379</v>
      </c>
    </row>
    <row r="272" spans="1:13">
      <c r="A272" t="s">
        <v>2786</v>
      </c>
      <c r="B272" t="s">
        <v>2787</v>
      </c>
      <c r="C272" t="s">
        <v>93</v>
      </c>
      <c r="D272" s="12" t="s">
        <v>1070</v>
      </c>
      <c r="E272" s="18">
        <f>VLOOKUP(A272,'ADM Data'!$A$2:$J$357,10,FALSE)</f>
        <v>153.42626100000001</v>
      </c>
      <c r="F272" s="18">
        <v>46.906413999999998</v>
      </c>
      <c r="G272" s="18">
        <f>VLOOKUP(A272,'ADM Data'!$A$2:$Q$357,17,FALSE)</f>
        <v>55.490589</v>
      </c>
      <c r="H272" s="18" t="s">
        <v>808</v>
      </c>
      <c r="I272" s="1">
        <f t="shared" si="22"/>
        <v>49.910875249999997</v>
      </c>
      <c r="J272" s="265">
        <f t="shared" si="23"/>
        <v>0.32530855490247523</v>
      </c>
      <c r="K272" s="61">
        <f t="shared" si="24"/>
        <v>0.37262590000000001</v>
      </c>
      <c r="L272" s="5">
        <f t="shared" si="20"/>
        <v>7848.3917897436077</v>
      </c>
      <c r="M272" s="5">
        <f t="shared" si="21"/>
        <v>7848.3917897436077</v>
      </c>
    </row>
    <row r="273" spans="1:13">
      <c r="A273" t="s">
        <v>2790</v>
      </c>
      <c r="B273" t="s">
        <v>2791</v>
      </c>
      <c r="C273" t="s">
        <v>140</v>
      </c>
      <c r="D273" s="12" t="s">
        <v>1070</v>
      </c>
      <c r="E273" s="18">
        <f>VLOOKUP(A273,'ADM Data'!$A$2:$J$357,10,FALSE)</f>
        <v>384.73409100000003</v>
      </c>
      <c r="F273" s="18">
        <v>172.934065</v>
      </c>
      <c r="G273" s="18">
        <f>VLOOKUP(A273,'ADM Data'!$A$2:$Q$357,17,FALSE)</f>
        <v>278.23169200000001</v>
      </c>
      <c r="H273" s="18" t="s">
        <v>808</v>
      </c>
      <c r="I273" s="1">
        <f t="shared" si="22"/>
        <v>209.78823445</v>
      </c>
      <c r="J273" s="265">
        <f t="shared" si="23"/>
        <v>0.54528111586035666</v>
      </c>
      <c r="K273" s="61">
        <f t="shared" si="24"/>
        <v>1.0469428000000001</v>
      </c>
      <c r="L273" s="5">
        <f t="shared" si="20"/>
        <v>92686.51082766286</v>
      </c>
      <c r="M273" s="5">
        <f t="shared" si="21"/>
        <v>92686.51082766286</v>
      </c>
    </row>
    <row r="274" spans="1:13">
      <c r="A274" t="s">
        <v>2792</v>
      </c>
      <c r="B274" t="s">
        <v>2793</v>
      </c>
      <c r="C274" t="s">
        <v>93</v>
      </c>
      <c r="D274" s="12" t="s">
        <v>1070</v>
      </c>
      <c r="E274" s="18">
        <f>VLOOKUP(A274,'ADM Data'!$A$2:$J$357,10,FALSE)</f>
        <v>118.57958400000001</v>
      </c>
      <c r="F274" s="18">
        <v>24.987853000000001</v>
      </c>
      <c r="G274" s="18">
        <f>VLOOKUP(A274,'ADM Data'!$A$2:$Q$357,17,FALSE)</f>
        <v>86.887628000000007</v>
      </c>
      <c r="H274" s="18" t="s">
        <v>808</v>
      </c>
      <c r="I274" s="1">
        <f t="shared" si="22"/>
        <v>46.652774250000007</v>
      </c>
      <c r="J274" s="265">
        <f t="shared" si="23"/>
        <v>0.39343007182416834</v>
      </c>
      <c r="K274" s="61">
        <f t="shared" si="24"/>
        <v>0.54502589999999995</v>
      </c>
      <c r="L274" s="5">
        <f t="shared" si="20"/>
        <v>10730.181455249498</v>
      </c>
      <c r="M274" s="5">
        <f t="shared" si="21"/>
        <v>10730.181455249498</v>
      </c>
    </row>
    <row r="275" spans="1:13">
      <c r="A275" t="s">
        <v>2837</v>
      </c>
      <c r="B275" t="s">
        <v>2903</v>
      </c>
      <c r="C275" t="s">
        <v>93</v>
      </c>
      <c r="D275" s="12" t="s">
        <v>1823</v>
      </c>
      <c r="E275" s="18">
        <f>VLOOKUP(A275,'ADM Data'!$A$2:$J$357,10,FALSE)</f>
        <v>54.810568000000004</v>
      </c>
      <c r="F275" s="18">
        <v>0</v>
      </c>
      <c r="G275" s="18">
        <f>VLOOKUP(A275,'ADM Data'!$A$2:$Q$357,17,FALSE)</f>
        <v>34.492832999999997</v>
      </c>
      <c r="H275" s="18" t="s">
        <v>1124</v>
      </c>
      <c r="I275" s="1">
        <f t="shared" si="22"/>
        <v>34.492832999999997</v>
      </c>
      <c r="J275" s="265">
        <f t="shared" si="23"/>
        <v>0.62930989877718468</v>
      </c>
      <c r="K275" s="61">
        <f t="shared" si="24"/>
        <v>1.3944763</v>
      </c>
      <c r="L275" s="5">
        <f t="shared" si="20"/>
        <v>20297.96289438703</v>
      </c>
      <c r="M275" s="5">
        <f t="shared" si="21"/>
        <v>0</v>
      </c>
    </row>
    <row r="276" spans="1:13">
      <c r="A276" t="s">
        <v>2904</v>
      </c>
      <c r="B276" t="s">
        <v>2905</v>
      </c>
      <c r="C276" t="s">
        <v>93</v>
      </c>
      <c r="D276" s="12" t="s">
        <v>1823</v>
      </c>
      <c r="E276" s="18">
        <f>VLOOKUP(A276,'ADM Data'!$A$2:$J$357,10,FALSE)</f>
        <v>68.926019999999994</v>
      </c>
      <c r="F276" s="18">
        <v>0</v>
      </c>
      <c r="G276" s="18">
        <f>VLOOKUP(A276,'ADM Data'!$A$2:$Q$357,17,FALSE)</f>
        <v>34.460908000000003</v>
      </c>
      <c r="H276" s="18" t="s">
        <v>1124</v>
      </c>
      <c r="I276" s="1">
        <f t="shared" si="22"/>
        <v>34.460908000000003</v>
      </c>
      <c r="J276" s="265">
        <f t="shared" si="23"/>
        <v>0.49996950353436925</v>
      </c>
      <c r="K276" s="61">
        <f t="shared" si="24"/>
        <v>0.88017500000000004</v>
      </c>
      <c r="L276" s="5">
        <f t="shared" si="20"/>
        <v>12799.947732935801</v>
      </c>
      <c r="M276" s="5">
        <f t="shared" si="21"/>
        <v>0</v>
      </c>
    </row>
    <row r="277" spans="1:13">
      <c r="A277" t="s">
        <v>2831</v>
      </c>
      <c r="B277" t="s">
        <v>2906</v>
      </c>
      <c r="C277" t="s">
        <v>93</v>
      </c>
      <c r="D277" s="12" t="s">
        <v>1823</v>
      </c>
      <c r="E277" s="18">
        <f>VLOOKUP(A277,'ADM Data'!$A$2:$J$357,10,FALSE)</f>
        <v>39.678401999999998</v>
      </c>
      <c r="F277" s="18">
        <v>0</v>
      </c>
      <c r="G277" s="18">
        <f>VLOOKUP(A277,'ADM Data'!$A$2:$Q$357,17,FALSE)</f>
        <v>16.077379000000001</v>
      </c>
      <c r="H277" s="18" t="s">
        <v>1124</v>
      </c>
      <c r="I277" s="1">
        <f t="shared" si="22"/>
        <v>16.077379000000001</v>
      </c>
      <c r="J277" s="265">
        <f t="shared" si="23"/>
        <v>0.40519220002862011</v>
      </c>
      <c r="K277" s="61">
        <f t="shared" si="24"/>
        <v>0.57810159999999999</v>
      </c>
      <c r="L277" s="5">
        <f t="shared" si="20"/>
        <v>3922.219297004101</v>
      </c>
      <c r="M277" s="5">
        <f t="shared" si="21"/>
        <v>0</v>
      </c>
    </row>
    <row r="278" spans="1:13">
      <c r="A278" t="s">
        <v>2835</v>
      </c>
      <c r="B278" t="s">
        <v>2907</v>
      </c>
      <c r="C278" t="s">
        <v>93</v>
      </c>
      <c r="D278" s="12" t="s">
        <v>1823</v>
      </c>
      <c r="E278" s="18">
        <f>VLOOKUP(A278,'ADM Data'!$A$2:$J$357,10,FALSE)</f>
        <v>311.19915800000001</v>
      </c>
      <c r="F278" s="18">
        <v>0</v>
      </c>
      <c r="G278" s="18">
        <f>VLOOKUP(A278,'ADM Data'!$A$2:$Q$357,17,FALSE)</f>
        <v>223.709632</v>
      </c>
      <c r="H278" s="18" t="s">
        <v>1124</v>
      </c>
      <c r="I278" s="1">
        <f t="shared" si="22"/>
        <v>223.709632</v>
      </c>
      <c r="J278" s="265">
        <f t="shared" si="23"/>
        <v>0.71886323034331601</v>
      </c>
      <c r="K278" s="61">
        <f t="shared" si="24"/>
        <v>1.8195943000000001</v>
      </c>
      <c r="L278" s="5">
        <f t="shared" si="20"/>
        <v>171779.6454642496</v>
      </c>
      <c r="M278" s="5">
        <f t="shared" si="21"/>
        <v>0</v>
      </c>
    </row>
    <row r="279" spans="1:13">
      <c r="A279" t="s">
        <v>2839</v>
      </c>
      <c r="B279" t="s">
        <v>2908</v>
      </c>
      <c r="C279" t="s">
        <v>75</v>
      </c>
      <c r="D279" s="12" t="s">
        <v>1823</v>
      </c>
      <c r="E279" s="18">
        <f>VLOOKUP(A279,'ADM Data'!$A$2:$J$357,10,FALSE)</f>
        <v>132.094561</v>
      </c>
      <c r="F279" s="18">
        <v>0</v>
      </c>
      <c r="G279" s="18">
        <f>VLOOKUP(A279,'ADM Data'!$A$2:$Q$357,17,FALSE)</f>
        <v>89.828214000000003</v>
      </c>
      <c r="H279" s="18" t="s">
        <v>1124</v>
      </c>
      <c r="I279" s="1">
        <f t="shared" si="22"/>
        <v>89.828214000000003</v>
      </c>
      <c r="J279" s="265">
        <f t="shared" si="23"/>
        <v>0.68002961908477066</v>
      </c>
      <c r="K279" s="61">
        <f t="shared" si="24"/>
        <v>1.6283122000000001</v>
      </c>
      <c r="L279" s="5">
        <f t="shared" si="20"/>
        <v>61725.254992893366</v>
      </c>
      <c r="M279" s="5">
        <f t="shared" si="21"/>
        <v>0</v>
      </c>
    </row>
    <row r="280" spans="1:13">
      <c r="A280" t="s">
        <v>2827</v>
      </c>
      <c r="B280" t="s">
        <v>2828</v>
      </c>
      <c r="C280" t="s">
        <v>75</v>
      </c>
      <c r="D280" s="12" t="s">
        <v>1070</v>
      </c>
      <c r="E280" s="18">
        <f>VLOOKUP(A280,'ADM Data'!$A$2:$J$357,10,FALSE)</f>
        <v>68.079775999999995</v>
      </c>
      <c r="F280" s="18">
        <v>0</v>
      </c>
      <c r="G280" s="18">
        <f>VLOOKUP(A280,'ADM Data'!$A$2:$Q$357,17,FALSE)</f>
        <v>54.022165000000001</v>
      </c>
      <c r="H280" s="18" t="s">
        <v>1124</v>
      </c>
      <c r="I280" s="1">
        <f t="shared" si="22"/>
        <v>54.022165000000001</v>
      </c>
      <c r="J280" s="265">
        <f t="shared" si="23"/>
        <v>0.79351267254463353</v>
      </c>
      <c r="K280" s="61">
        <f t="shared" si="24"/>
        <v>2.2171227999999998</v>
      </c>
      <c r="L280" s="5">
        <f t="shared" si="20"/>
        <v>50544.532512735765</v>
      </c>
      <c r="M280" s="5">
        <f t="shared" si="21"/>
        <v>50544.532512735765</v>
      </c>
    </row>
    <row r="281" spans="1:13">
      <c r="A281" t="s">
        <v>2808</v>
      </c>
      <c r="B281" t="s">
        <v>2809</v>
      </c>
      <c r="C281" t="s">
        <v>93</v>
      </c>
      <c r="D281" s="12" t="s">
        <v>1070</v>
      </c>
      <c r="E281" s="18">
        <f>VLOOKUP(A281,'ADM Data'!$A$2:$J$357,10,FALSE)</f>
        <v>39.116278999999999</v>
      </c>
      <c r="F281" s="18">
        <v>0</v>
      </c>
      <c r="G281" s="18">
        <f>VLOOKUP(A281,'ADM Data'!$A$2:$Q$357,17,FALSE)</f>
        <v>16.029069</v>
      </c>
      <c r="H281" s="18" t="s">
        <v>1124</v>
      </c>
      <c r="I281" s="1">
        <f t="shared" si="22"/>
        <v>16.029069</v>
      </c>
      <c r="J281" s="265">
        <f t="shared" si="23"/>
        <v>0.40978000489259214</v>
      </c>
      <c r="K281" s="61">
        <f t="shared" si="24"/>
        <v>0.59126690000000004</v>
      </c>
      <c r="L281" s="5">
        <f t="shared" si="20"/>
        <v>3999.4872496317944</v>
      </c>
      <c r="M281" s="5">
        <f t="shared" si="21"/>
        <v>3999.4872496317944</v>
      </c>
    </row>
    <row r="282" spans="1:13">
      <c r="A282" t="s">
        <v>2829</v>
      </c>
      <c r="B282" t="s">
        <v>2830</v>
      </c>
      <c r="C282" t="s">
        <v>1221</v>
      </c>
      <c r="D282" s="12" t="s">
        <v>1823</v>
      </c>
      <c r="E282" s="18">
        <f>VLOOKUP(A282,'ADM Data'!$A$2:$J$357,10,FALSE)</f>
        <v>31.119174999999998</v>
      </c>
      <c r="F282" s="18">
        <v>0</v>
      </c>
      <c r="G282" s="18">
        <f>VLOOKUP(A282,'ADM Data'!$A$2:$Q$357,17,FALSE)</f>
        <v>18.712955999999998</v>
      </c>
      <c r="H282" s="18" t="s">
        <v>1124</v>
      </c>
      <c r="I282" s="1">
        <f t="shared" si="22"/>
        <v>18.712955999999998</v>
      </c>
      <c r="J282" s="265">
        <f t="shared" si="23"/>
        <v>0.6013320083196293</v>
      </c>
      <c r="K282" s="61">
        <f t="shared" si="24"/>
        <v>1.2732412</v>
      </c>
      <c r="L282" s="5">
        <f t="shared" si="20"/>
        <v>10054.616965360598</v>
      </c>
      <c r="M282" s="5">
        <f t="shared" si="21"/>
        <v>0</v>
      </c>
    </row>
    <row r="283" spans="1:13">
      <c r="A283" t="s">
        <v>2812</v>
      </c>
      <c r="B283" t="s">
        <v>2813</v>
      </c>
      <c r="C283" t="s">
        <v>116</v>
      </c>
      <c r="D283" s="12" t="s">
        <v>1070</v>
      </c>
      <c r="E283" s="18">
        <f>VLOOKUP(A283,'ADM Data'!$A$2:$J$357,10,FALSE)</f>
        <v>106.015171</v>
      </c>
      <c r="F283" s="18">
        <v>0</v>
      </c>
      <c r="G283" s="18">
        <f>VLOOKUP(A283,'ADM Data'!$A$2:$Q$357,17,FALSE)</f>
        <v>62.857441000000001</v>
      </c>
      <c r="H283" s="18" t="s">
        <v>1124</v>
      </c>
      <c r="I283" s="1">
        <f t="shared" si="22"/>
        <v>62.857441000000001</v>
      </c>
      <c r="J283" s="265">
        <f t="shared" si="23"/>
        <v>0.59290986758866804</v>
      </c>
      <c r="K283" s="61">
        <f t="shared" si="24"/>
        <v>1.2378254</v>
      </c>
      <c r="L283" s="5">
        <f t="shared" si="20"/>
        <v>32834.358634594195</v>
      </c>
      <c r="M283" s="5">
        <f t="shared" si="21"/>
        <v>32834.358634594195</v>
      </c>
    </row>
    <row r="284" spans="1:13">
      <c r="A284" t="s">
        <v>2814</v>
      </c>
      <c r="B284" t="s">
        <v>2815</v>
      </c>
      <c r="C284" t="s">
        <v>80</v>
      </c>
      <c r="D284" s="12" t="s">
        <v>1070</v>
      </c>
      <c r="E284" s="18">
        <f>VLOOKUP(A284,'ADM Data'!$A$2:$J$357,10,FALSE)</f>
        <v>166.29728399999999</v>
      </c>
      <c r="F284" s="18">
        <v>0</v>
      </c>
      <c r="G284" s="18">
        <f>VLOOKUP(A284,'ADM Data'!$A$2:$Q$357,17,FALSE)</f>
        <v>93.830702000000002</v>
      </c>
      <c r="H284" s="18" t="s">
        <v>1124</v>
      </c>
      <c r="I284" s="1">
        <f t="shared" si="22"/>
        <v>93.830702000000002</v>
      </c>
      <c r="J284" s="265">
        <f t="shared" si="23"/>
        <v>0.56423472316000067</v>
      </c>
      <c r="K284" s="61">
        <f t="shared" si="24"/>
        <v>1.1209898</v>
      </c>
      <c r="L284" s="5">
        <f t="shared" si="20"/>
        <v>44387.335664650309</v>
      </c>
      <c r="M284" s="5">
        <f t="shared" si="21"/>
        <v>44387.335664650309</v>
      </c>
    </row>
    <row r="285" spans="1:13">
      <c r="A285" t="s">
        <v>2816</v>
      </c>
      <c r="B285" t="s">
        <v>2817</v>
      </c>
      <c r="C285" t="s">
        <v>68</v>
      </c>
      <c r="D285" s="12" t="s">
        <v>1070</v>
      </c>
      <c r="E285" s="18">
        <f>VLOOKUP(A285,'ADM Data'!$A$2:$J$357,10,FALSE)</f>
        <v>56.852182999999997</v>
      </c>
      <c r="F285" s="18">
        <v>0</v>
      </c>
      <c r="G285" s="18">
        <f>VLOOKUP(A285,'ADM Data'!$A$2:$Q$357,17,FALSE)</f>
        <v>37.998831000000003</v>
      </c>
      <c r="H285" s="18" t="s">
        <v>1124</v>
      </c>
      <c r="I285" s="1">
        <f t="shared" si="22"/>
        <v>37.998831000000003</v>
      </c>
      <c r="J285" s="265">
        <f t="shared" si="23"/>
        <v>0.66837945343277327</v>
      </c>
      <c r="K285" s="61">
        <f t="shared" si="24"/>
        <v>1.5729981</v>
      </c>
      <c r="L285" s="5">
        <f t="shared" si="20"/>
        <v>25223.821543323305</v>
      </c>
      <c r="M285" s="5">
        <f t="shared" si="21"/>
        <v>25223.821543323305</v>
      </c>
    </row>
    <row r="286" spans="1:13">
      <c r="A286" t="s">
        <v>2818</v>
      </c>
      <c r="B286" t="s">
        <v>2819</v>
      </c>
      <c r="C286" t="s">
        <v>80</v>
      </c>
      <c r="D286" s="12" t="s">
        <v>1070</v>
      </c>
      <c r="E286" s="18">
        <f>VLOOKUP(A286,'ADM Data'!$A$2:$J$357,10,FALSE)</f>
        <v>36.077818000000001</v>
      </c>
      <c r="F286" s="18">
        <v>0</v>
      </c>
      <c r="G286" s="18">
        <f>VLOOKUP(A286,'ADM Data'!$A$2:$Q$357,17,FALSE)</f>
        <v>27.137789000000001</v>
      </c>
      <c r="H286" s="18" t="s">
        <v>1124</v>
      </c>
      <c r="I286" s="1">
        <f t="shared" si="22"/>
        <v>27.137789000000001</v>
      </c>
      <c r="J286" s="265">
        <f t="shared" si="23"/>
        <v>0.75220150509102301</v>
      </c>
      <c r="K286" s="61">
        <f t="shared" si="24"/>
        <v>1.9922801999999999</v>
      </c>
      <c r="L286" s="5">
        <f t="shared" si="20"/>
        <v>22815.885631913632</v>
      </c>
      <c r="M286" s="5">
        <f t="shared" si="21"/>
        <v>22815.885631913632</v>
      </c>
    </row>
    <row r="287" spans="1:13">
      <c r="A287" t="s">
        <v>2820</v>
      </c>
      <c r="B287" t="s">
        <v>2821</v>
      </c>
      <c r="C287" t="s">
        <v>93</v>
      </c>
      <c r="D287" s="12" t="s">
        <v>1070</v>
      </c>
      <c r="E287" s="18">
        <f>VLOOKUP(A287,'ADM Data'!$A$2:$J$357,10,FALSE)</f>
        <v>42.137844000000001</v>
      </c>
      <c r="F287" s="18">
        <v>0</v>
      </c>
      <c r="G287" s="18">
        <f>VLOOKUP(A287,'ADM Data'!$A$2:$Q$357,17,FALSE)</f>
        <v>25.454332999999998</v>
      </c>
      <c r="H287" s="18" t="s">
        <v>1124</v>
      </c>
      <c r="I287" s="1">
        <f t="shared" si="22"/>
        <v>25.454332999999998</v>
      </c>
      <c r="J287" s="265">
        <f t="shared" si="23"/>
        <v>0.60407298009836474</v>
      </c>
      <c r="K287" s="61">
        <f t="shared" si="24"/>
        <v>1.2848748999999999</v>
      </c>
      <c r="L287" s="5">
        <f t="shared" si="20"/>
        <v>13801.777365671396</v>
      </c>
      <c r="M287" s="5">
        <f t="shared" si="21"/>
        <v>13801.777365671396</v>
      </c>
    </row>
    <row r="288" spans="1:13">
      <c r="A288" t="s">
        <v>628</v>
      </c>
      <c r="B288" t="s">
        <v>1990</v>
      </c>
      <c r="C288" t="s">
        <v>193</v>
      </c>
      <c r="D288" s="12" t="s">
        <v>1070</v>
      </c>
      <c r="E288" s="18">
        <f>VLOOKUP(A288,'ADM Data'!$A$2:$J$357,10,FALSE)</f>
        <v>99.446044999999998</v>
      </c>
      <c r="F288" s="18">
        <v>104.89608200000001</v>
      </c>
      <c r="G288" s="18">
        <f>VLOOKUP(A288,'ADM Data'!$A$2:$Q$357,17,FALSE)</f>
        <v>54.935251999999998</v>
      </c>
      <c r="H288" s="18" t="s">
        <v>808</v>
      </c>
      <c r="I288" s="1">
        <f t="shared" si="22"/>
        <v>87.409791500000011</v>
      </c>
      <c r="J288" s="265">
        <f t="shared" si="23"/>
        <v>0.87896699662616062</v>
      </c>
      <c r="K288" s="61">
        <f t="shared" si="24"/>
        <v>2.7203648999999999</v>
      </c>
      <c r="L288" s="5">
        <f t="shared" si="20"/>
        <v>100345.91511685155</v>
      </c>
      <c r="M288" s="5">
        <f t="shared" si="21"/>
        <v>100345.91511685155</v>
      </c>
    </row>
    <row r="289" spans="1:13">
      <c r="A289" t="s">
        <v>630</v>
      </c>
      <c r="B289" t="s">
        <v>1991</v>
      </c>
      <c r="C289" t="s">
        <v>324</v>
      </c>
      <c r="D289" s="12" t="s">
        <v>1070</v>
      </c>
      <c r="E289" s="18">
        <f>VLOOKUP(A289,'ADM Data'!$A$2:$J$357,10,FALSE)</f>
        <v>133.85516699999999</v>
      </c>
      <c r="F289" s="18">
        <v>147.801165</v>
      </c>
      <c r="G289" s="18">
        <f>VLOOKUP(A289,'ADM Data'!$A$2:$Q$357,17,FALSE)</f>
        <v>80.605511000000007</v>
      </c>
      <c r="H289" s="18" t="s">
        <v>808</v>
      </c>
      <c r="I289" s="1">
        <f t="shared" si="22"/>
        <v>124.28268610000001</v>
      </c>
      <c r="J289" s="265">
        <f t="shared" si="23"/>
        <v>0.92848628024945812</v>
      </c>
      <c r="K289" s="61">
        <f t="shared" si="24"/>
        <v>3.0355192999999998</v>
      </c>
      <c r="L289" s="5">
        <f t="shared" si="20"/>
        <v>159204.77175582931</v>
      </c>
      <c r="M289" s="5">
        <f t="shared" si="21"/>
        <v>159204.77175582931</v>
      </c>
    </row>
    <row r="290" spans="1:13">
      <c r="A290" t="s">
        <v>632</v>
      </c>
      <c r="B290" t="s">
        <v>1992</v>
      </c>
      <c r="C290" t="s">
        <v>98</v>
      </c>
      <c r="D290" s="12" t="s">
        <v>1070</v>
      </c>
      <c r="E290" s="18">
        <f>VLOOKUP(A290,'ADM Data'!$A$2:$J$357,10,FALSE)</f>
        <v>64.171233999999998</v>
      </c>
      <c r="F290" s="18">
        <v>70.482917</v>
      </c>
      <c r="G290" s="18">
        <f>VLOOKUP(A290,'ADM Data'!$A$2:$Q$357,17,FALSE)</f>
        <v>38.554791999999999</v>
      </c>
      <c r="H290" s="18" t="s">
        <v>808</v>
      </c>
      <c r="I290" s="1">
        <f t="shared" si="22"/>
        <v>59.308073250000007</v>
      </c>
      <c r="J290" s="265">
        <f t="shared" si="23"/>
        <v>0.92421587607307054</v>
      </c>
      <c r="K290" s="61">
        <f t="shared" si="24"/>
        <v>3.0076608999999999</v>
      </c>
      <c r="L290" s="5">
        <f t="shared" si="20"/>
        <v>75275.757792648321</v>
      </c>
      <c r="M290" s="5">
        <f t="shared" si="21"/>
        <v>75275.757792648321</v>
      </c>
    </row>
    <row r="291" spans="1:13">
      <c r="A291" t="s">
        <v>634</v>
      </c>
      <c r="B291" t="s">
        <v>635</v>
      </c>
      <c r="C291" t="s">
        <v>140</v>
      </c>
      <c r="D291" s="12" t="s">
        <v>1070</v>
      </c>
      <c r="E291" s="18">
        <f>VLOOKUP(A291,'ADM Data'!$A$2:$J$357,10,FALSE)</f>
        <v>320.23244699999998</v>
      </c>
      <c r="F291" s="18">
        <v>347.68298099999998</v>
      </c>
      <c r="G291" s="18">
        <f>VLOOKUP(A291,'ADM Data'!$A$2:$Q$357,17,FALSE)</f>
        <v>231.36060699999999</v>
      </c>
      <c r="H291" s="18" t="s">
        <v>808</v>
      </c>
      <c r="I291" s="1">
        <f t="shared" si="22"/>
        <v>306.97015009999996</v>
      </c>
      <c r="J291" s="265">
        <f t="shared" si="23"/>
        <v>0.95858540561943739</v>
      </c>
      <c r="K291" s="61">
        <f t="shared" si="24"/>
        <v>3.2355166999999998</v>
      </c>
      <c r="L291" s="5">
        <f t="shared" si="20"/>
        <v>419133.37385512382</v>
      </c>
      <c r="M291" s="5">
        <f t="shared" si="21"/>
        <v>419133.37385512382</v>
      </c>
    </row>
    <row r="292" spans="1:13">
      <c r="A292" t="s">
        <v>636</v>
      </c>
      <c r="B292" t="s">
        <v>637</v>
      </c>
      <c r="C292" t="s">
        <v>193</v>
      </c>
      <c r="D292" s="12" t="s">
        <v>1070</v>
      </c>
      <c r="E292" s="18">
        <f>VLOOKUP(A292,'ADM Data'!$A$2:$J$357,10,FALSE)</f>
        <v>620.32710299999997</v>
      </c>
      <c r="F292" s="18">
        <v>683.08137399999998</v>
      </c>
      <c r="G292" s="18">
        <f>VLOOKUP(A292,'ADM Data'!$A$2:$Q$357,17,FALSE)</f>
        <v>431.56375100000002</v>
      </c>
      <c r="H292" s="18" t="s">
        <v>808</v>
      </c>
      <c r="I292" s="1">
        <f t="shared" si="22"/>
        <v>595.05020594999996</v>
      </c>
      <c r="J292" s="265">
        <f t="shared" si="23"/>
        <v>0.95925230909989756</v>
      </c>
      <c r="K292" s="61">
        <f t="shared" si="24"/>
        <v>3.2400202999999999</v>
      </c>
      <c r="L292" s="5">
        <f t="shared" si="20"/>
        <v>813605.3431484102</v>
      </c>
      <c r="M292" s="5">
        <f t="shared" si="21"/>
        <v>813605.3431484102</v>
      </c>
    </row>
    <row r="293" spans="1:13">
      <c r="A293" t="s">
        <v>638</v>
      </c>
      <c r="B293" t="s">
        <v>639</v>
      </c>
      <c r="C293" t="s">
        <v>72</v>
      </c>
      <c r="D293" s="12" t="s">
        <v>1070</v>
      </c>
      <c r="E293" s="18">
        <f>VLOOKUP(A293,'ADM Data'!$A$2:$J$357,10,FALSE)</f>
        <v>116.33378500000001</v>
      </c>
      <c r="F293" s="18">
        <v>119.257929</v>
      </c>
      <c r="G293" s="18">
        <f>VLOOKUP(A293,'ADM Data'!$A$2:$Q$357,17,FALSE)</f>
        <v>85.333785000000006</v>
      </c>
      <c r="H293" s="18" t="s">
        <v>808</v>
      </c>
      <c r="I293" s="1">
        <f t="shared" si="22"/>
        <v>107.38447859999999</v>
      </c>
      <c r="J293" s="265">
        <f t="shared" si="23"/>
        <v>0.92307216343042553</v>
      </c>
      <c r="K293" s="61">
        <f t="shared" si="24"/>
        <v>3.0002216000000002</v>
      </c>
      <c r="L293" s="5">
        <f t="shared" si="20"/>
        <v>135958.79198859318</v>
      </c>
      <c r="M293" s="5">
        <f t="shared" si="21"/>
        <v>135958.79198859318</v>
      </c>
    </row>
    <row r="294" spans="1:13">
      <c r="A294" t="s">
        <v>640</v>
      </c>
      <c r="B294" t="s">
        <v>1993</v>
      </c>
      <c r="C294" t="s">
        <v>125</v>
      </c>
      <c r="D294" s="12" t="s">
        <v>1070</v>
      </c>
      <c r="E294" s="18">
        <f>VLOOKUP(A294,'ADM Data'!$A$2:$J$357,10,FALSE)</f>
        <v>77.118067999999994</v>
      </c>
      <c r="F294" s="18">
        <v>86.967534000000001</v>
      </c>
      <c r="G294" s="18">
        <f>VLOOKUP(A294,'ADM Data'!$A$2:$Q$357,17,FALSE)</f>
        <v>57.674138999999997</v>
      </c>
      <c r="H294" s="18" t="s">
        <v>808</v>
      </c>
      <c r="I294" s="1">
        <f t="shared" si="22"/>
        <v>76.714845749999995</v>
      </c>
      <c r="J294" s="265">
        <f t="shared" si="23"/>
        <v>0.99477136473387795</v>
      </c>
      <c r="K294" s="61">
        <f t="shared" si="24"/>
        <v>3.4844046</v>
      </c>
      <c r="L294" s="5">
        <f t="shared" si="20"/>
        <v>112802.94691906717</v>
      </c>
      <c r="M294" s="5">
        <f t="shared" si="21"/>
        <v>112802.94691906717</v>
      </c>
    </row>
    <row r="295" spans="1:13">
      <c r="A295" t="s">
        <v>642</v>
      </c>
      <c r="B295" t="s">
        <v>1994</v>
      </c>
      <c r="C295" t="s">
        <v>125</v>
      </c>
      <c r="D295" s="12" t="s">
        <v>1070</v>
      </c>
      <c r="E295" s="18">
        <f>VLOOKUP(A295,'ADM Data'!$A$2:$J$357,10,FALSE)</f>
        <v>373.57886300000001</v>
      </c>
      <c r="F295" s="18">
        <v>399.84822200000002</v>
      </c>
      <c r="G295" s="18">
        <f>VLOOKUP(A295,'ADM Data'!$A$2:$Q$357,17,FALSE)</f>
        <v>204.405576</v>
      </c>
      <c r="H295" s="18" t="s">
        <v>808</v>
      </c>
      <c r="I295" s="1">
        <f t="shared" si="22"/>
        <v>331.44329590000001</v>
      </c>
      <c r="J295" s="265">
        <f t="shared" si="23"/>
        <v>0.88721105160598979</v>
      </c>
      <c r="K295" s="61">
        <f t="shared" si="24"/>
        <v>2.7716341999999998</v>
      </c>
      <c r="L295" s="5">
        <f t="shared" si="20"/>
        <v>387665.90034496138</v>
      </c>
      <c r="M295" s="5">
        <f t="shared" si="21"/>
        <v>387665.90034496138</v>
      </c>
    </row>
    <row r="296" spans="1:13">
      <c r="A296" t="s">
        <v>644</v>
      </c>
      <c r="B296" t="s">
        <v>1995</v>
      </c>
      <c r="C296" t="s">
        <v>93</v>
      </c>
      <c r="D296" s="12" t="s">
        <v>1070</v>
      </c>
      <c r="E296" s="18">
        <f>VLOOKUP(A296,'ADM Data'!$A$2:$J$357,10,FALSE)</f>
        <v>261.38049799999999</v>
      </c>
      <c r="F296" s="18">
        <v>262.23369000000002</v>
      </c>
      <c r="G296" s="18">
        <f>VLOOKUP(A296,'ADM Data'!$A$2:$Q$357,17,FALSE)</f>
        <v>196.78108</v>
      </c>
      <c r="H296" s="18" t="s">
        <v>808</v>
      </c>
      <c r="I296" s="1">
        <f t="shared" si="22"/>
        <v>239.32527650000003</v>
      </c>
      <c r="J296" s="265">
        <f t="shared" si="23"/>
        <v>0.91562024837828582</v>
      </c>
      <c r="K296" s="61">
        <f t="shared" si="24"/>
        <v>2.9519758999999999</v>
      </c>
      <c r="L296" s="5">
        <f t="shared" si="20"/>
        <v>298135.59326228895</v>
      </c>
      <c r="M296" s="5">
        <f t="shared" si="21"/>
        <v>298135.59326228895</v>
      </c>
    </row>
    <row r="297" spans="1:13">
      <c r="A297" t="s">
        <v>646</v>
      </c>
      <c r="B297" t="s">
        <v>1996</v>
      </c>
      <c r="C297" t="s">
        <v>80</v>
      </c>
      <c r="D297" s="12" t="s">
        <v>1070</v>
      </c>
      <c r="E297" s="18">
        <f>VLOOKUP(A297,'ADM Data'!$A$2:$J$357,10,FALSE)</f>
        <v>210.40329</v>
      </c>
      <c r="F297" s="18">
        <v>209.965721</v>
      </c>
      <c r="G297" s="18">
        <f>VLOOKUP(A297,'ADM Data'!$A$2:$Q$357,17,FALSE)</f>
        <v>133.65027900000001</v>
      </c>
      <c r="H297" s="18" t="s">
        <v>808</v>
      </c>
      <c r="I297" s="1">
        <f t="shared" si="22"/>
        <v>183.2553163</v>
      </c>
      <c r="J297" s="265">
        <f t="shared" si="23"/>
        <v>0.87097172434898718</v>
      </c>
      <c r="K297" s="61">
        <f t="shared" si="24"/>
        <v>2.6710999000000002</v>
      </c>
      <c r="L297" s="5">
        <f t="shared" si="20"/>
        <v>206566.15447231414</v>
      </c>
      <c r="M297" s="5">
        <f t="shared" si="21"/>
        <v>206566.15447231414</v>
      </c>
    </row>
    <row r="298" spans="1:13">
      <c r="A298" t="s">
        <v>648</v>
      </c>
      <c r="B298" t="s">
        <v>649</v>
      </c>
      <c r="C298" t="s">
        <v>80</v>
      </c>
      <c r="D298" s="12" t="s">
        <v>1070</v>
      </c>
      <c r="E298" s="18">
        <f>VLOOKUP(A298,'ADM Data'!$A$2:$J$357,10,FALSE)</f>
        <v>215.21639199999998</v>
      </c>
      <c r="F298" s="18">
        <v>224.35753600000001</v>
      </c>
      <c r="G298" s="18">
        <f>VLOOKUP(A298,'ADM Data'!$A$2:$Q$357,17,FALSE)</f>
        <v>122.564894</v>
      </c>
      <c r="H298" s="18" t="s">
        <v>808</v>
      </c>
      <c r="I298" s="1">
        <f t="shared" si="22"/>
        <v>188.7301113</v>
      </c>
      <c r="J298" s="265">
        <f t="shared" si="23"/>
        <v>0.87693186167715342</v>
      </c>
      <c r="K298" s="61">
        <f t="shared" si="24"/>
        <v>2.7077822</v>
      </c>
      <c r="L298" s="5">
        <f t="shared" si="20"/>
        <v>215658.89518447104</v>
      </c>
      <c r="M298" s="5">
        <f t="shared" si="21"/>
        <v>215658.89518447104</v>
      </c>
    </row>
    <row r="299" spans="1:13">
      <c r="A299" t="s">
        <v>650</v>
      </c>
      <c r="B299" t="s">
        <v>1997</v>
      </c>
      <c r="C299" t="s">
        <v>80</v>
      </c>
      <c r="D299" s="12" t="s">
        <v>1070</v>
      </c>
      <c r="E299" s="18">
        <f>VLOOKUP(A299,'ADM Data'!$A$2:$J$357,10,FALSE)</f>
        <v>1106.418649</v>
      </c>
      <c r="F299" s="18">
        <v>1215.0680219999999</v>
      </c>
      <c r="G299" s="18">
        <f>VLOOKUP(A299,'ADM Data'!$A$2:$Q$357,17,FALSE)</f>
        <v>573.20420899999999</v>
      </c>
      <c r="H299" s="18" t="s">
        <v>808</v>
      </c>
      <c r="I299" s="1">
        <f t="shared" si="22"/>
        <v>990.41568744999995</v>
      </c>
      <c r="J299" s="265">
        <f t="shared" si="23"/>
        <v>0.89515454963196306</v>
      </c>
      <c r="K299" s="61">
        <f t="shared" si="24"/>
        <v>2.8214871000000001</v>
      </c>
      <c r="L299" s="5">
        <f t="shared" si="20"/>
        <v>1179255.8261982345</v>
      </c>
      <c r="M299" s="5">
        <f t="shared" si="21"/>
        <v>1179255.8261982345</v>
      </c>
    </row>
    <row r="300" spans="1:13">
      <c r="A300" t="s">
        <v>654</v>
      </c>
      <c r="B300" t="s">
        <v>1998</v>
      </c>
      <c r="C300" t="s">
        <v>80</v>
      </c>
      <c r="D300" s="12" t="s">
        <v>1070</v>
      </c>
      <c r="E300" s="18">
        <f>VLOOKUP(A300,'ADM Data'!$A$2:$J$357,10,FALSE)</f>
        <v>202.80621400000001</v>
      </c>
      <c r="F300" s="18">
        <v>168.98702700000001</v>
      </c>
      <c r="G300" s="18">
        <f>VLOOKUP(A300,'ADM Data'!$A$2:$Q$357,17,FALSE)</f>
        <v>147.38453100000001</v>
      </c>
      <c r="H300" s="18" t="s">
        <v>808</v>
      </c>
      <c r="I300" s="1">
        <f t="shared" si="22"/>
        <v>161.4261534</v>
      </c>
      <c r="J300" s="265">
        <f t="shared" si="23"/>
        <v>0.79596256059491355</v>
      </c>
      <c r="K300" s="61">
        <f t="shared" si="24"/>
        <v>2.2308343000000002</v>
      </c>
      <c r="L300" s="5">
        <f t="shared" si="20"/>
        <v>151968.52996699186</v>
      </c>
      <c r="M300" s="5">
        <f t="shared" si="21"/>
        <v>151968.52996699186</v>
      </c>
    </row>
    <row r="301" spans="1:13">
      <c r="A301" t="s">
        <v>656</v>
      </c>
      <c r="B301" t="s">
        <v>1999</v>
      </c>
      <c r="C301" t="s">
        <v>101</v>
      </c>
      <c r="D301" s="12" t="s">
        <v>1070</v>
      </c>
      <c r="E301" s="18">
        <f>VLOOKUP(A301,'ADM Data'!$A$2:$J$357,10,FALSE)</f>
        <v>155.920017</v>
      </c>
      <c r="F301" s="18">
        <v>140.62151800000001</v>
      </c>
      <c r="G301" s="18">
        <f>VLOOKUP(A301,'ADM Data'!$A$2:$Q$357,17,FALSE)</f>
        <v>122.391847</v>
      </c>
      <c r="H301" s="18" t="s">
        <v>808</v>
      </c>
      <c r="I301" s="1">
        <f t="shared" si="22"/>
        <v>134.24113315</v>
      </c>
      <c r="J301" s="265">
        <f t="shared" si="23"/>
        <v>0.86096150919480718</v>
      </c>
      <c r="K301" s="61">
        <f t="shared" si="24"/>
        <v>2.6100539999999999</v>
      </c>
      <c r="L301" s="5">
        <f t="shared" si="20"/>
        <v>147858.9279610152</v>
      </c>
      <c r="M301" s="5">
        <f t="shared" si="21"/>
        <v>147858.9279610152</v>
      </c>
    </row>
    <row r="302" spans="1:13">
      <c r="A302" t="s">
        <v>658</v>
      </c>
      <c r="B302" t="s">
        <v>2000</v>
      </c>
      <c r="C302" t="s">
        <v>125</v>
      </c>
      <c r="D302" s="12" t="s">
        <v>1070</v>
      </c>
      <c r="E302" s="18">
        <f>VLOOKUP(A302,'ADM Data'!$A$2:$J$357,10,FALSE)</f>
        <v>87.537931999999998</v>
      </c>
      <c r="F302" s="18">
        <v>69.322006999999999</v>
      </c>
      <c r="G302" s="18">
        <f>VLOOKUP(A302,'ADM Data'!$A$2:$Q$357,17,FALSE)</f>
        <v>68.896552999999997</v>
      </c>
      <c r="H302" s="18" t="s">
        <v>808</v>
      </c>
      <c r="I302" s="1">
        <f t="shared" si="22"/>
        <v>69.173098100000004</v>
      </c>
      <c r="J302" s="265">
        <f t="shared" si="23"/>
        <v>0.79020713100693318</v>
      </c>
      <c r="K302" s="61">
        <f t="shared" si="24"/>
        <v>2.1986895999999998</v>
      </c>
      <c r="L302" s="5">
        <f t="shared" si="20"/>
        <v>64182.052327529396</v>
      </c>
      <c r="M302" s="5">
        <f t="shared" si="21"/>
        <v>64182.052327529396</v>
      </c>
    </row>
    <row r="303" spans="1:13">
      <c r="A303" t="s">
        <v>660</v>
      </c>
      <c r="B303" t="s">
        <v>661</v>
      </c>
      <c r="C303" t="s">
        <v>75</v>
      </c>
      <c r="D303" s="12" t="s">
        <v>1070</v>
      </c>
      <c r="E303" s="18">
        <f>VLOOKUP(A303,'ADM Data'!$A$2:$J$357,10,FALSE)</f>
        <v>317.90735800000004</v>
      </c>
      <c r="F303" s="18">
        <v>237.000001</v>
      </c>
      <c r="G303" s="18">
        <f>VLOOKUP(A303,'ADM Data'!$A$2:$Q$357,17,FALSE)</f>
        <v>194.082954</v>
      </c>
      <c r="H303" s="18" t="s">
        <v>808</v>
      </c>
      <c r="I303" s="1">
        <f t="shared" si="22"/>
        <v>221.97903454999999</v>
      </c>
      <c r="J303" s="265">
        <f t="shared" si="23"/>
        <v>0.69825069777088944</v>
      </c>
      <c r="K303" s="61">
        <f t="shared" si="24"/>
        <v>1.7167410000000001</v>
      </c>
      <c r="L303" s="5">
        <f t="shared" si="20"/>
        <v>160815.97511551346</v>
      </c>
      <c r="M303" s="5">
        <f t="shared" si="21"/>
        <v>160815.97511551346</v>
      </c>
    </row>
    <row r="304" spans="1:13">
      <c r="A304" t="s">
        <v>662</v>
      </c>
      <c r="B304" t="s">
        <v>663</v>
      </c>
      <c r="C304" t="s">
        <v>72</v>
      </c>
      <c r="D304" s="12" t="s">
        <v>1070</v>
      </c>
      <c r="E304" s="18">
        <f>VLOOKUP(A304,'ADM Data'!$A$2:$J$357,10,FALSE)</f>
        <v>327.68025499999999</v>
      </c>
      <c r="F304" s="18">
        <v>370.98317800000001</v>
      </c>
      <c r="G304" s="18">
        <f>VLOOKUP(A304,'ADM Data'!$A$2:$Q$357,17,FALSE)</f>
        <v>243.78093899999999</v>
      </c>
      <c r="H304" s="18" t="s">
        <v>808</v>
      </c>
      <c r="I304" s="1">
        <f t="shared" si="22"/>
        <v>326.46239435000001</v>
      </c>
      <c r="J304" s="265">
        <f t="shared" si="23"/>
        <v>0.99628338713908782</v>
      </c>
      <c r="K304" s="61">
        <f t="shared" si="24"/>
        <v>3.4950049999999999</v>
      </c>
      <c r="L304" s="5">
        <f t="shared" si="20"/>
        <v>481496.80963852355</v>
      </c>
      <c r="M304" s="5">
        <f t="shared" si="21"/>
        <v>481496.80963852355</v>
      </c>
    </row>
    <row r="305" spans="1:13">
      <c r="A305" t="s">
        <v>664</v>
      </c>
      <c r="B305" t="s">
        <v>665</v>
      </c>
      <c r="C305" t="s">
        <v>93</v>
      </c>
      <c r="D305" s="12" t="s">
        <v>1070</v>
      </c>
      <c r="E305" s="18">
        <f>VLOOKUP(A305,'ADM Data'!$A$2:$J$357,10,FALSE)</f>
        <v>132.03614899999999</v>
      </c>
      <c r="F305" s="18">
        <v>131.59815800000001</v>
      </c>
      <c r="G305" s="18">
        <f>VLOOKUP(A305,'ADM Data'!$A$2:$Q$357,17,FALSE)</f>
        <v>73.657100999999997</v>
      </c>
      <c r="H305" s="18" t="s">
        <v>808</v>
      </c>
      <c r="I305" s="1">
        <f t="shared" si="22"/>
        <v>111.31878804999999</v>
      </c>
      <c r="J305" s="265">
        <f t="shared" si="23"/>
        <v>0.84309326569347309</v>
      </c>
      <c r="K305" s="61">
        <f t="shared" si="24"/>
        <v>2.5028410000000001</v>
      </c>
      <c r="L305" s="5">
        <f t="shared" si="20"/>
        <v>117574.78171038072</v>
      </c>
      <c r="M305" s="5">
        <f t="shared" si="21"/>
        <v>117574.78171038072</v>
      </c>
    </row>
    <row r="306" spans="1:13">
      <c r="A306" t="s">
        <v>666</v>
      </c>
      <c r="B306" t="s">
        <v>2001</v>
      </c>
      <c r="C306" t="s">
        <v>93</v>
      </c>
      <c r="D306" s="12" t="s">
        <v>1070</v>
      </c>
      <c r="E306" s="18">
        <f>VLOOKUP(A306,'ADM Data'!$A$2:$J$357,10,FALSE)</f>
        <v>1206.704246</v>
      </c>
      <c r="F306" s="18">
        <v>1176.0182890000001</v>
      </c>
      <c r="G306" s="18">
        <f>VLOOKUP(A306,'ADM Data'!$A$2:$Q$357,17,FALSE)</f>
        <v>549.10318099999995</v>
      </c>
      <c r="H306" s="18" t="s">
        <v>808</v>
      </c>
      <c r="I306" s="1">
        <f t="shared" si="22"/>
        <v>956.5980012</v>
      </c>
      <c r="J306" s="265">
        <f t="shared" si="23"/>
        <v>0.79273608622074909</v>
      </c>
      <c r="K306" s="61">
        <f t="shared" si="24"/>
        <v>2.2127853000000002</v>
      </c>
      <c r="L306" s="5">
        <f t="shared" si="20"/>
        <v>893266.80991732131</v>
      </c>
      <c r="M306" s="5">
        <f t="shared" si="21"/>
        <v>893266.80991732131</v>
      </c>
    </row>
    <row r="307" spans="1:13">
      <c r="A307" t="s">
        <v>668</v>
      </c>
      <c r="B307" t="s">
        <v>2002</v>
      </c>
      <c r="C307" t="s">
        <v>72</v>
      </c>
      <c r="D307" s="12" t="s">
        <v>1070</v>
      </c>
      <c r="E307" s="18">
        <f>VLOOKUP(A307,'ADM Data'!$A$2:$J$357,10,FALSE)</f>
        <v>550.05427000000009</v>
      </c>
      <c r="F307" s="18">
        <v>537.53508599999998</v>
      </c>
      <c r="G307" s="18">
        <f>VLOOKUP(A307,'ADM Data'!$A$2:$Q$357,17,FALSE)</f>
        <v>454.10395599999998</v>
      </c>
      <c r="H307" s="18" t="s">
        <v>808</v>
      </c>
      <c r="I307" s="1">
        <f t="shared" si="22"/>
        <v>508.33419049999998</v>
      </c>
      <c r="J307" s="265">
        <f t="shared" si="23"/>
        <v>0.92415279405066686</v>
      </c>
      <c r="K307" s="61">
        <f t="shared" si="24"/>
        <v>3.0072504000000002</v>
      </c>
      <c r="L307" s="5">
        <f t="shared" si="20"/>
        <v>645106.41943564615</v>
      </c>
      <c r="M307" s="5">
        <f t="shared" si="21"/>
        <v>645106.41943564615</v>
      </c>
    </row>
    <row r="308" spans="1:13">
      <c r="A308" t="s">
        <v>670</v>
      </c>
      <c r="B308" t="s">
        <v>671</v>
      </c>
      <c r="C308" t="s">
        <v>111</v>
      </c>
      <c r="D308" s="12" t="s">
        <v>1070</v>
      </c>
      <c r="E308" s="18">
        <f>VLOOKUP(A308,'ADM Data'!$A$2:$J$357,10,FALSE)</f>
        <v>181.870833</v>
      </c>
      <c r="F308" s="18">
        <v>172.64115100000001</v>
      </c>
      <c r="G308" s="18">
        <f>VLOOKUP(A308,'ADM Data'!$A$2:$Q$357,17,FALSE)</f>
        <v>136.45389700000001</v>
      </c>
      <c r="H308" s="18" t="s">
        <v>808</v>
      </c>
      <c r="I308" s="1">
        <f t="shared" si="22"/>
        <v>159.97561210000001</v>
      </c>
      <c r="J308" s="265">
        <f t="shared" si="23"/>
        <v>0.87961114743450919</v>
      </c>
      <c r="K308" s="61">
        <f t="shared" si="24"/>
        <v>2.7243536000000002</v>
      </c>
      <c r="L308" s="5">
        <f t="shared" si="20"/>
        <v>183920.31685894588</v>
      </c>
      <c r="M308" s="5">
        <f t="shared" si="21"/>
        <v>183920.31685894588</v>
      </c>
    </row>
    <row r="309" spans="1:13">
      <c r="A309" t="s">
        <v>672</v>
      </c>
      <c r="B309" t="s">
        <v>2003</v>
      </c>
      <c r="C309" t="s">
        <v>75</v>
      </c>
      <c r="D309" s="12" t="s">
        <v>1070</v>
      </c>
      <c r="E309" s="18">
        <f>VLOOKUP(A309,'ADM Data'!$A$2:$J$357,10,FALSE)</f>
        <v>157.67268799999999</v>
      </c>
      <c r="F309" s="18">
        <v>143.59287399999999</v>
      </c>
      <c r="G309" s="18">
        <f>VLOOKUP(A309,'ADM Data'!$A$2:$Q$357,17,FALSE)</f>
        <v>115.01176700000001</v>
      </c>
      <c r="H309" s="18" t="s">
        <v>808</v>
      </c>
      <c r="I309" s="1">
        <f t="shared" si="22"/>
        <v>133.58948655</v>
      </c>
      <c r="J309" s="265">
        <f t="shared" si="23"/>
        <v>0.84725825534223154</v>
      </c>
      <c r="K309" s="61">
        <f t="shared" si="24"/>
        <v>2.5276307999999998</v>
      </c>
      <c r="L309" s="5">
        <f t="shared" si="20"/>
        <v>142494.58812070554</v>
      </c>
      <c r="M309" s="5">
        <f t="shared" si="21"/>
        <v>142494.58812070554</v>
      </c>
    </row>
    <row r="310" spans="1:13">
      <c r="A310" t="s">
        <v>674</v>
      </c>
      <c r="B310" t="s">
        <v>2004</v>
      </c>
      <c r="C310" t="s">
        <v>75</v>
      </c>
      <c r="D310" s="12" t="s">
        <v>1070</v>
      </c>
      <c r="E310" s="18">
        <f>VLOOKUP(A310,'ADM Data'!$A$2:$J$357,10,FALSE)</f>
        <v>973.27440300000001</v>
      </c>
      <c r="F310" s="18">
        <v>939.73340099999996</v>
      </c>
      <c r="G310" s="18">
        <f>VLOOKUP(A310,'ADM Data'!$A$2:$Q$357,17,FALSE)</f>
        <v>708.75415899999996</v>
      </c>
      <c r="H310" s="18" t="s">
        <v>808</v>
      </c>
      <c r="I310" s="1">
        <f t="shared" si="22"/>
        <v>858.89066630000002</v>
      </c>
      <c r="J310" s="265">
        <f t="shared" si="23"/>
        <v>0.88247534678049067</v>
      </c>
      <c r="K310" s="61">
        <f t="shared" si="24"/>
        <v>2.7421245999999999</v>
      </c>
      <c r="L310" s="5">
        <f t="shared" si="20"/>
        <v>993888.16485362407</v>
      </c>
      <c r="M310" s="5">
        <f t="shared" si="21"/>
        <v>993888.16485362407</v>
      </c>
    </row>
    <row r="311" spans="1:13">
      <c r="A311" t="s">
        <v>676</v>
      </c>
      <c r="B311" t="s">
        <v>2005</v>
      </c>
      <c r="C311" t="s">
        <v>98</v>
      </c>
      <c r="D311" s="12" t="s">
        <v>1070</v>
      </c>
      <c r="E311" s="18">
        <f>VLOOKUP(A311,'ADM Data'!$A$2:$J$357,10,FALSE)</f>
        <v>239.49230800000001</v>
      </c>
      <c r="F311" s="18">
        <v>242.408289</v>
      </c>
      <c r="G311" s="18">
        <f>VLOOKUP(A311,'ADM Data'!$A$2:$Q$357,17,FALSE)</f>
        <v>197.47715099999999</v>
      </c>
      <c r="H311" s="18" t="s">
        <v>808</v>
      </c>
      <c r="I311" s="1">
        <f t="shared" si="22"/>
        <v>226.68239069999998</v>
      </c>
      <c r="J311" s="265">
        <f t="shared" si="23"/>
        <v>0.94651219737712822</v>
      </c>
      <c r="K311" s="61">
        <f t="shared" si="24"/>
        <v>3.1545285000000001</v>
      </c>
      <c r="L311" s="5">
        <f t="shared" si="20"/>
        <v>301762.09812656225</v>
      </c>
      <c r="M311" s="5">
        <f t="shared" si="21"/>
        <v>301762.09812656225</v>
      </c>
    </row>
    <row r="312" spans="1:13">
      <c r="A312" t="s">
        <v>678</v>
      </c>
      <c r="B312" t="s">
        <v>2006</v>
      </c>
      <c r="C312" t="s">
        <v>93</v>
      </c>
      <c r="D312" s="12" t="s">
        <v>1070</v>
      </c>
      <c r="E312" s="18">
        <f>VLOOKUP(A312,'ADM Data'!$A$2:$J$357,10,FALSE)</f>
        <v>478.21859699999999</v>
      </c>
      <c r="F312" s="18">
        <v>487.30319800000001</v>
      </c>
      <c r="G312" s="18">
        <f>VLOOKUP(A312,'ADM Data'!$A$2:$Q$357,17,FALSE)</f>
        <v>336.55586899999997</v>
      </c>
      <c r="H312" s="18" t="s">
        <v>808</v>
      </c>
      <c r="I312" s="1">
        <f t="shared" si="22"/>
        <v>434.54163285000004</v>
      </c>
      <c r="J312" s="265">
        <f t="shared" si="23"/>
        <v>0.90866736587828689</v>
      </c>
      <c r="K312" s="61">
        <f t="shared" si="24"/>
        <v>2.9073136000000002</v>
      </c>
      <c r="L312" s="5">
        <f t="shared" si="20"/>
        <v>533133.19315732713</v>
      </c>
      <c r="M312" s="5">
        <f t="shared" si="21"/>
        <v>533133.19315732713</v>
      </c>
    </row>
    <row r="313" spans="1:13">
      <c r="A313" t="s">
        <v>680</v>
      </c>
      <c r="B313" t="s">
        <v>2007</v>
      </c>
      <c r="C313" t="s">
        <v>98</v>
      </c>
      <c r="D313" s="12" t="s">
        <v>1070</v>
      </c>
      <c r="E313" s="18">
        <f>VLOOKUP(A313,'ADM Data'!$A$2:$J$357,10,FALSE)</f>
        <v>128.15484599999999</v>
      </c>
      <c r="F313" s="18">
        <v>122.295778</v>
      </c>
      <c r="G313" s="18">
        <f>VLOOKUP(A313,'ADM Data'!$A$2:$Q$357,17,FALSE)</f>
        <v>89.735708000000002</v>
      </c>
      <c r="H313" s="18" t="s">
        <v>808</v>
      </c>
      <c r="I313" s="1">
        <f t="shared" si="22"/>
        <v>110.8997535</v>
      </c>
      <c r="J313" s="265">
        <f t="shared" si="23"/>
        <v>0.86535747153876652</v>
      </c>
      <c r="K313" s="61">
        <f t="shared" si="24"/>
        <v>2.6367753</v>
      </c>
      <c r="L313" s="5">
        <f t="shared" si="20"/>
        <v>123400.28239966297</v>
      </c>
      <c r="M313" s="5">
        <f t="shared" si="21"/>
        <v>123400.28239966297</v>
      </c>
    </row>
    <row r="314" spans="1:13">
      <c r="A314" t="s">
        <v>682</v>
      </c>
      <c r="B314" t="s">
        <v>683</v>
      </c>
      <c r="C314" t="s">
        <v>80</v>
      </c>
      <c r="D314" s="12" t="s">
        <v>1070</v>
      </c>
      <c r="E314" s="18">
        <f>VLOOKUP(A314,'ADM Data'!$A$2:$J$357,10,FALSE)</f>
        <v>285.46719899999999</v>
      </c>
      <c r="F314" s="18">
        <v>289.86062600000002</v>
      </c>
      <c r="G314" s="18">
        <f>VLOOKUP(A314,'ADM Data'!$A$2:$Q$357,17,FALSE)</f>
        <v>168.10786100000001</v>
      </c>
      <c r="H314" s="18" t="s">
        <v>808</v>
      </c>
      <c r="I314" s="1">
        <f t="shared" si="22"/>
        <v>247.24715825000001</v>
      </c>
      <c r="J314" s="265">
        <f t="shared" si="23"/>
        <v>0.86611407235617288</v>
      </c>
      <c r="K314" s="61">
        <f t="shared" si="24"/>
        <v>2.6413880999999999</v>
      </c>
      <c r="L314" s="5">
        <f t="shared" si="20"/>
        <v>275597.94605847477</v>
      </c>
      <c r="M314" s="5">
        <f t="shared" si="21"/>
        <v>275597.94605847477</v>
      </c>
    </row>
    <row r="315" spans="1:13">
      <c r="A315" t="s">
        <v>684</v>
      </c>
      <c r="B315" t="s">
        <v>2008</v>
      </c>
      <c r="C315" t="s">
        <v>93</v>
      </c>
      <c r="D315" s="12" t="s">
        <v>1070</v>
      </c>
      <c r="E315" s="18">
        <f>VLOOKUP(A315,'ADM Data'!$A$2:$J$357,10,FALSE)</f>
        <v>689.13281500000005</v>
      </c>
      <c r="F315" s="18">
        <v>662.75510699999995</v>
      </c>
      <c r="G315" s="18">
        <f>VLOOKUP(A315,'ADM Data'!$A$2:$Q$357,17,FALSE)</f>
        <v>372.68982999999997</v>
      </c>
      <c r="H315" s="18" t="s">
        <v>808</v>
      </c>
      <c r="I315" s="1">
        <f t="shared" si="22"/>
        <v>561.23226004999992</v>
      </c>
      <c r="J315" s="265">
        <f t="shared" si="23"/>
        <v>0.81440362123809162</v>
      </c>
      <c r="K315" s="61">
        <f t="shared" si="24"/>
        <v>2.3354007999999999</v>
      </c>
      <c r="L315" s="5">
        <f t="shared" si="20"/>
        <v>553116.35756297584</v>
      </c>
      <c r="M315" s="5">
        <f t="shared" si="21"/>
        <v>553116.35756297584</v>
      </c>
    </row>
    <row r="316" spans="1:13">
      <c r="A316" t="s">
        <v>686</v>
      </c>
      <c r="B316" t="s">
        <v>2009</v>
      </c>
      <c r="C316" t="s">
        <v>75</v>
      </c>
      <c r="D316" s="12" t="s">
        <v>1070</v>
      </c>
      <c r="E316" s="18">
        <f>VLOOKUP(A316,'ADM Data'!$A$2:$J$357,10,FALSE)</f>
        <v>218.52325400000001</v>
      </c>
      <c r="F316" s="18">
        <v>192.2467</v>
      </c>
      <c r="G316" s="18">
        <f>VLOOKUP(A316,'ADM Data'!$A$2:$Q$357,17,FALSE)</f>
        <v>167.965112</v>
      </c>
      <c r="H316" s="18" t="s">
        <v>808</v>
      </c>
      <c r="I316" s="1">
        <f t="shared" si="22"/>
        <v>183.74814420000001</v>
      </c>
      <c r="J316" s="265">
        <f t="shared" si="23"/>
        <v>0.84086311564809491</v>
      </c>
      <c r="K316" s="61">
        <f t="shared" si="24"/>
        <v>2.4896175</v>
      </c>
      <c r="L316" s="5">
        <f t="shared" si="20"/>
        <v>193049.21525577997</v>
      </c>
      <c r="M316" s="5">
        <f t="shared" si="21"/>
        <v>193049.21525577997</v>
      </c>
    </row>
    <row r="317" spans="1:13">
      <c r="A317" t="s">
        <v>688</v>
      </c>
      <c r="B317" t="s">
        <v>689</v>
      </c>
      <c r="C317" t="s">
        <v>193</v>
      </c>
      <c r="D317" s="12" t="s">
        <v>1070</v>
      </c>
      <c r="E317" s="18">
        <f>VLOOKUP(A317,'ADM Data'!$A$2:$J$357,10,FALSE)</f>
        <v>121.44736499999999</v>
      </c>
      <c r="F317" s="18">
        <v>123.29458700000001</v>
      </c>
      <c r="G317" s="18">
        <f>VLOOKUP(A317,'ADM Data'!$A$2:$Q$357,17,FALSE)</f>
        <v>76.176226</v>
      </c>
      <c r="H317" s="18" t="s">
        <v>808</v>
      </c>
      <c r="I317" s="1">
        <f t="shared" si="22"/>
        <v>106.80316065000001</v>
      </c>
      <c r="J317" s="265">
        <f t="shared" si="23"/>
        <v>0.87941933239967796</v>
      </c>
      <c r="K317" s="61">
        <f t="shared" si="24"/>
        <v>2.7231654999999999</v>
      </c>
      <c r="L317" s="5">
        <f t="shared" si="20"/>
        <v>122735.61196142188</v>
      </c>
      <c r="M317" s="5">
        <f t="shared" si="21"/>
        <v>122735.61196142188</v>
      </c>
    </row>
    <row r="318" spans="1:13">
      <c r="A318" t="s">
        <v>690</v>
      </c>
      <c r="B318" t="s">
        <v>2909</v>
      </c>
      <c r="C318" t="s">
        <v>75</v>
      </c>
      <c r="D318" s="12" t="s">
        <v>1070</v>
      </c>
      <c r="E318" s="18">
        <f>VLOOKUP(A318,'ADM Data'!$A$2:$J$357,10,FALSE)</f>
        <v>126.733002</v>
      </c>
      <c r="F318" s="18">
        <v>0</v>
      </c>
      <c r="G318" s="18">
        <f>VLOOKUP(A318,'ADM Data'!$A$2:$Q$357,17,FALSE)</f>
        <v>85.470979999999997</v>
      </c>
      <c r="H318" s="18" t="s">
        <v>1124</v>
      </c>
      <c r="I318" s="1">
        <f t="shared" si="22"/>
        <v>85.470979999999997</v>
      </c>
      <c r="J318" s="265">
        <f t="shared" si="23"/>
        <v>0.67441770218620722</v>
      </c>
      <c r="K318" s="61">
        <f t="shared" si="24"/>
        <v>1.601548</v>
      </c>
      <c r="L318" s="5">
        <f t="shared" si="20"/>
        <v>57765.840126510877</v>
      </c>
      <c r="M318" s="5">
        <f t="shared" si="21"/>
        <v>57765.840126510877</v>
      </c>
    </row>
    <row r="319" spans="1:13">
      <c r="A319" t="s">
        <v>692</v>
      </c>
      <c r="B319" t="s">
        <v>693</v>
      </c>
      <c r="C319" t="s">
        <v>80</v>
      </c>
      <c r="D319" s="12" t="s">
        <v>1070</v>
      </c>
      <c r="E319" s="18">
        <f>VLOOKUP(A319,'ADM Data'!$A$2:$J$357,10,FALSE)</f>
        <v>352.42884299999997</v>
      </c>
      <c r="F319" s="18">
        <v>323.52830599999999</v>
      </c>
      <c r="G319" s="18">
        <f>VLOOKUP(A319,'ADM Data'!$A$2:$Q$357,17,FALSE)</f>
        <v>266.84941300000003</v>
      </c>
      <c r="H319" s="18" t="s">
        <v>808</v>
      </c>
      <c r="I319" s="1">
        <f t="shared" si="22"/>
        <v>303.69069345000003</v>
      </c>
      <c r="J319" s="265">
        <f t="shared" si="23"/>
        <v>0.86170782977033478</v>
      </c>
      <c r="K319" s="61">
        <f t="shared" si="24"/>
        <v>2.6145809999999998</v>
      </c>
      <c r="L319" s="5">
        <f t="shared" si="20"/>
        <v>335078.09296184406</v>
      </c>
      <c r="M319" s="5">
        <f t="shared" si="21"/>
        <v>335078.09296184406</v>
      </c>
    </row>
    <row r="320" spans="1:13">
      <c r="A320" t="s">
        <v>694</v>
      </c>
      <c r="B320" t="s">
        <v>695</v>
      </c>
      <c r="C320" t="s">
        <v>98</v>
      </c>
      <c r="D320" s="12" t="s">
        <v>1070</v>
      </c>
      <c r="E320" s="18">
        <f>VLOOKUP(A320,'ADM Data'!$A$2:$J$357,10,FALSE)</f>
        <v>797.54881999999998</v>
      </c>
      <c r="F320" s="18">
        <v>786.33124699999996</v>
      </c>
      <c r="G320" s="18">
        <f>VLOOKUP(A320,'ADM Data'!$A$2:$Q$357,17,FALSE)</f>
        <v>550.16256499999997</v>
      </c>
      <c r="H320" s="18" t="s">
        <v>808</v>
      </c>
      <c r="I320" s="1">
        <f t="shared" si="22"/>
        <v>703.67220829999997</v>
      </c>
      <c r="J320" s="265">
        <f t="shared" si="23"/>
        <v>0.88229358586474993</v>
      </c>
      <c r="K320" s="61">
        <f t="shared" si="24"/>
        <v>2.7409952</v>
      </c>
      <c r="L320" s="5">
        <f t="shared" si="20"/>
        <v>813937.62532660144</v>
      </c>
      <c r="M320" s="5">
        <f t="shared" si="21"/>
        <v>813937.62532660144</v>
      </c>
    </row>
    <row r="321" spans="1:13">
      <c r="A321" t="s">
        <v>696</v>
      </c>
      <c r="B321" t="s">
        <v>697</v>
      </c>
      <c r="C321" t="s">
        <v>68</v>
      </c>
      <c r="D321" s="12" t="s">
        <v>1070</v>
      </c>
      <c r="E321" s="18">
        <f>VLOOKUP(A321,'ADM Data'!$A$2:$J$357,10,FALSE)</f>
        <v>779.88037799999995</v>
      </c>
      <c r="F321" s="18">
        <v>361.151813</v>
      </c>
      <c r="G321" s="18">
        <f>VLOOKUP(A321,'ADM Data'!$A$2:$Q$357,17,FALSE)</f>
        <v>244.867099</v>
      </c>
      <c r="H321" s="18" t="s">
        <v>808</v>
      </c>
      <c r="I321" s="1">
        <f t="shared" si="22"/>
        <v>320.45216310000001</v>
      </c>
      <c r="J321" s="265">
        <f t="shared" si="23"/>
        <v>0.41089912266006523</v>
      </c>
      <c r="K321" s="61">
        <f t="shared" si="24"/>
        <v>0.59450080000000005</v>
      </c>
      <c r="L321" s="5">
        <f t="shared" si="20"/>
        <v>80394.826411015165</v>
      </c>
      <c r="M321" s="5">
        <f t="shared" si="21"/>
        <v>80394.826411015165</v>
      </c>
    </row>
    <row r="322" spans="1:13">
      <c r="A322" t="s">
        <v>698</v>
      </c>
      <c r="B322" t="s">
        <v>699</v>
      </c>
      <c r="C322" t="s">
        <v>108</v>
      </c>
      <c r="D322" s="12" t="s">
        <v>1070</v>
      </c>
      <c r="E322" s="18">
        <f>VLOOKUP(A322,'ADM Data'!$A$2:$J$357,10,FALSE)</f>
        <v>322.61882200000002</v>
      </c>
      <c r="F322" s="18">
        <v>347.84886399999999</v>
      </c>
      <c r="G322" s="18">
        <f>VLOOKUP(A322,'ADM Data'!$A$2:$Q$357,17,FALSE)</f>
        <v>263.11007499999999</v>
      </c>
      <c r="H322" s="18" t="s">
        <v>808</v>
      </c>
      <c r="I322" s="1">
        <f t="shared" si="22"/>
        <v>318.19028785</v>
      </c>
      <c r="J322" s="265">
        <f t="shared" si="23"/>
        <v>0.9862731686807783</v>
      </c>
      <c r="K322" s="61">
        <f t="shared" si="24"/>
        <v>3.4251252999999999</v>
      </c>
      <c r="L322" s="5">
        <f t="shared" si="20"/>
        <v>459913.15736457199</v>
      </c>
      <c r="M322" s="5">
        <f t="shared" si="21"/>
        <v>459913.15736457199</v>
      </c>
    </row>
    <row r="323" spans="1:13">
      <c r="A323" t="s">
        <v>700</v>
      </c>
      <c r="B323" t="s">
        <v>2011</v>
      </c>
      <c r="C323" t="s">
        <v>80</v>
      </c>
      <c r="D323" s="12" t="s">
        <v>1070</v>
      </c>
      <c r="E323" s="18">
        <f>VLOOKUP(A323,'ADM Data'!$A$2:$J$357,10,FALSE)</f>
        <v>330.69213300000001</v>
      </c>
      <c r="F323" s="18">
        <v>359.54119600000001</v>
      </c>
      <c r="G323" s="18">
        <f>VLOOKUP(A323,'ADM Data'!$A$2:$Q$357,17,FALSE)</f>
        <v>214.75840600000001</v>
      </c>
      <c r="H323" s="18" t="s">
        <v>808</v>
      </c>
      <c r="I323" s="1">
        <f t="shared" si="22"/>
        <v>308.86721950000003</v>
      </c>
      <c r="J323" s="265">
        <f t="shared" si="23"/>
        <v>0.93400232021848562</v>
      </c>
      <c r="K323" s="61">
        <f t="shared" si="24"/>
        <v>3.0716939000000001</v>
      </c>
      <c r="L323" s="5">
        <f t="shared" si="20"/>
        <v>400370.62380830292</v>
      </c>
      <c r="M323" s="5">
        <f t="shared" si="21"/>
        <v>400370.62380830292</v>
      </c>
    </row>
    <row r="324" spans="1:13">
      <c r="A324" t="s">
        <v>702</v>
      </c>
      <c r="B324" t="s">
        <v>703</v>
      </c>
      <c r="C324" t="s">
        <v>68</v>
      </c>
      <c r="D324" s="12" t="s">
        <v>1070</v>
      </c>
      <c r="E324" s="18">
        <f>VLOOKUP(A324,'ADM Data'!$A$2:$J$357,10,FALSE)</f>
        <v>98.258427000000012</v>
      </c>
      <c r="F324" s="18">
        <v>54.777115999999999</v>
      </c>
      <c r="G324" s="18">
        <f>VLOOKUP(A324,'ADM Data'!$A$2:$Q$357,17,FALSE)</f>
        <v>30.82583</v>
      </c>
      <c r="H324" s="18" t="s">
        <v>808</v>
      </c>
      <c r="I324" s="1">
        <f t="shared" si="22"/>
        <v>46.394165899999997</v>
      </c>
      <c r="J324" s="265">
        <f t="shared" si="23"/>
        <v>0.47216475285117265</v>
      </c>
      <c r="K324" s="61">
        <f t="shared" si="24"/>
        <v>0.78499909999999995</v>
      </c>
      <c r="L324" s="5">
        <f t="shared" si="20"/>
        <v>15368.977717188789</v>
      </c>
      <c r="M324" s="5">
        <f t="shared" si="21"/>
        <v>15368.977717188789</v>
      </c>
    </row>
    <row r="325" spans="1:13">
      <c r="A325" t="s">
        <v>704</v>
      </c>
      <c r="B325" t="s">
        <v>2012</v>
      </c>
      <c r="C325" t="s">
        <v>80</v>
      </c>
      <c r="D325" s="12" t="s">
        <v>1070</v>
      </c>
      <c r="E325" s="18">
        <f>VLOOKUP(A325,'ADM Data'!$A$2:$J$357,10,FALSE)</f>
        <v>185.942601</v>
      </c>
      <c r="F325" s="18">
        <v>118.292755</v>
      </c>
      <c r="G325" s="18">
        <f>VLOOKUP(A325,'ADM Data'!$A$2:$Q$357,17,FALSE)</f>
        <v>141.345608</v>
      </c>
      <c r="H325" s="18" t="s">
        <v>808</v>
      </c>
      <c r="I325" s="1">
        <f t="shared" si="22"/>
        <v>126.36125355</v>
      </c>
      <c r="J325" s="265">
        <f t="shared" si="23"/>
        <v>0.67957129173427022</v>
      </c>
      <c r="K325" s="61">
        <f t="shared" si="24"/>
        <v>1.6261181</v>
      </c>
      <c r="L325" s="5">
        <f t="shared" ref="L325:L359" si="25">I325*$L$2*K325</f>
        <v>86711.851688337279</v>
      </c>
      <c r="M325" s="5">
        <f t="shared" ref="M325:M359" si="26">IF(D325="Y",0,L325)</f>
        <v>86711.851688337279</v>
      </c>
    </row>
    <row r="326" spans="1:13">
      <c r="A326" t="s">
        <v>706</v>
      </c>
      <c r="B326" t="s">
        <v>707</v>
      </c>
      <c r="C326" t="s">
        <v>98</v>
      </c>
      <c r="D326" s="12" t="s">
        <v>1070</v>
      </c>
      <c r="E326" s="18">
        <f>VLOOKUP(A326,'ADM Data'!$A$2:$J$357,10,FALSE)</f>
        <v>154.95476299999999</v>
      </c>
      <c r="F326" s="18">
        <v>243.863586</v>
      </c>
      <c r="G326" s="18">
        <f>VLOOKUP(A326,'ADM Data'!$A$2:$Q$357,17,FALSE)</f>
        <v>129.82685499999999</v>
      </c>
      <c r="H326" s="18" t="s">
        <v>808</v>
      </c>
      <c r="I326" s="1">
        <f t="shared" ref="I326:I359" si="27">IF(H326="No",G326,MIN(((F326*0.65)+(G326*0.35)),E326))</f>
        <v>154.95476299999999</v>
      </c>
      <c r="J326" s="265">
        <f t="shared" ref="J326:J359" si="28">IF(AND(I326&gt;0,E326&gt;0),(I326/E326),0)</f>
        <v>1</v>
      </c>
      <c r="K326" s="61">
        <f t="shared" ref="K326:K354" si="29">ROUND(((J326/$L$1)^2),7)</f>
        <v>3.5211296999999999</v>
      </c>
      <c r="L326" s="5">
        <f t="shared" si="25"/>
        <v>230249.87526173115</v>
      </c>
      <c r="M326" s="5">
        <f t="shared" si="26"/>
        <v>230249.87526173115</v>
      </c>
    </row>
    <row r="327" spans="1:13">
      <c r="A327" t="s">
        <v>708</v>
      </c>
      <c r="B327" t="s">
        <v>709</v>
      </c>
      <c r="C327" t="s">
        <v>72</v>
      </c>
      <c r="D327" s="12" t="s">
        <v>1070</v>
      </c>
      <c r="E327" s="18">
        <f>VLOOKUP(A327,'ADM Data'!$A$2:$J$357,10,FALSE)</f>
        <v>180.16627</v>
      </c>
      <c r="F327" s="18">
        <v>176.86404400000001</v>
      </c>
      <c r="G327" s="18">
        <f>VLOOKUP(A327,'ADM Data'!$A$2:$Q$357,17,FALSE)</f>
        <v>150.98869300000001</v>
      </c>
      <c r="H327" s="18" t="s">
        <v>808</v>
      </c>
      <c r="I327" s="1">
        <f t="shared" si="27"/>
        <v>167.80767115</v>
      </c>
      <c r="J327" s="265">
        <f t="shared" si="28"/>
        <v>0.93140448070551718</v>
      </c>
      <c r="K327" s="61">
        <f t="shared" si="29"/>
        <v>3.0546304000000002</v>
      </c>
      <c r="L327" s="5">
        <f t="shared" si="25"/>
        <v>216313.15455945305</v>
      </c>
      <c r="M327" s="5">
        <f t="shared" si="26"/>
        <v>216313.15455945305</v>
      </c>
    </row>
    <row r="328" spans="1:13" s="32" customFormat="1">
      <c r="A328" t="s">
        <v>710</v>
      </c>
      <c r="B328" t="s">
        <v>2013</v>
      </c>
      <c r="C328" t="s">
        <v>101</v>
      </c>
      <c r="D328" s="12" t="s">
        <v>1070</v>
      </c>
      <c r="E328" s="18">
        <f>VLOOKUP(A328,'ADM Data'!$A$2:$J$357,10,FALSE)</f>
        <v>98.35261899999999</v>
      </c>
      <c r="F328" s="18">
        <v>95.677143999999998</v>
      </c>
      <c r="G328" s="18">
        <f>VLOOKUP(A328,'ADM Data'!$A$2:$Q$357,17,FALSE)</f>
        <v>74.884264999999999</v>
      </c>
      <c r="H328" s="18" t="s">
        <v>808</v>
      </c>
      <c r="I328" s="1">
        <f t="shared" si="27"/>
        <v>88.399636349999994</v>
      </c>
      <c r="J328" s="265">
        <f t="shared" si="28"/>
        <v>0.89880307457801412</v>
      </c>
      <c r="K328" s="61">
        <f t="shared" si="29"/>
        <v>2.8445339999999999</v>
      </c>
      <c r="L328" s="5">
        <f t="shared" si="25"/>
        <v>106114.33544015899</v>
      </c>
      <c r="M328" s="5">
        <f t="shared" si="26"/>
        <v>106114.33544015899</v>
      </c>
    </row>
    <row r="329" spans="1:13">
      <c r="A329" t="s">
        <v>712</v>
      </c>
      <c r="B329" t="s">
        <v>2014</v>
      </c>
      <c r="C329" t="s">
        <v>125</v>
      </c>
      <c r="D329" s="12" t="s">
        <v>1070</v>
      </c>
      <c r="E329" s="18">
        <f>VLOOKUP(A329,'ADM Data'!$A$2:$J$357,10,FALSE)</f>
        <v>136.075773</v>
      </c>
      <c r="F329" s="18">
        <v>169.31662299999999</v>
      </c>
      <c r="G329" s="18">
        <f>VLOOKUP(A329,'ADM Data'!$A$2:$Q$357,17,FALSE)</f>
        <v>93.265428</v>
      </c>
      <c r="H329" s="18" t="s">
        <v>808</v>
      </c>
      <c r="I329" s="1">
        <f t="shared" si="27"/>
        <v>136.075773</v>
      </c>
      <c r="J329" s="265">
        <f t="shared" si="28"/>
        <v>1</v>
      </c>
      <c r="K329" s="61">
        <f t="shared" si="29"/>
        <v>3.5211296999999999</v>
      </c>
      <c r="L329" s="5">
        <f t="shared" si="25"/>
        <v>202197.26811103991</v>
      </c>
      <c r="M329" s="5">
        <f t="shared" si="26"/>
        <v>202197.26811103991</v>
      </c>
    </row>
    <row r="330" spans="1:13">
      <c r="A330" t="s">
        <v>714</v>
      </c>
      <c r="B330" t="s">
        <v>2794</v>
      </c>
      <c r="C330" t="s">
        <v>93</v>
      </c>
      <c r="D330" s="12" t="s">
        <v>1070</v>
      </c>
      <c r="E330" s="18">
        <f>VLOOKUP(A330,'ADM Data'!$A$2:$J$357,10,FALSE)</f>
        <v>444.614912</v>
      </c>
      <c r="F330" s="18">
        <v>458.44867599999998</v>
      </c>
      <c r="G330" s="18">
        <f>VLOOKUP(A330,'ADM Data'!$A$2:$Q$357,17,FALSE)</f>
        <v>334.22917799999999</v>
      </c>
      <c r="H330" s="18" t="s">
        <v>808</v>
      </c>
      <c r="I330" s="1">
        <f t="shared" si="27"/>
        <v>414.9718517</v>
      </c>
      <c r="J330" s="265">
        <f t="shared" si="28"/>
        <v>0.93332868624073495</v>
      </c>
      <c r="K330" s="61">
        <f t="shared" si="29"/>
        <v>3.0672647</v>
      </c>
      <c r="L330" s="5">
        <f t="shared" si="25"/>
        <v>537133.632153905</v>
      </c>
      <c r="M330" s="5">
        <f t="shared" si="26"/>
        <v>537133.632153905</v>
      </c>
    </row>
    <row r="331" spans="1:13">
      <c r="A331" t="s">
        <v>716</v>
      </c>
      <c r="B331" t="s">
        <v>2016</v>
      </c>
      <c r="C331" t="s">
        <v>93</v>
      </c>
      <c r="D331" s="12" t="s">
        <v>1070</v>
      </c>
      <c r="E331" s="18">
        <f>VLOOKUP(A331,'ADM Data'!$A$2:$J$357,10,FALSE)</f>
        <v>219.886459</v>
      </c>
      <c r="F331" s="18">
        <v>251.66012799999999</v>
      </c>
      <c r="G331" s="18">
        <f>VLOOKUP(A331,'ADM Data'!$A$2:$Q$357,17,FALSE)</f>
        <v>147.79845499999999</v>
      </c>
      <c r="H331" s="18" t="s">
        <v>808</v>
      </c>
      <c r="I331" s="1">
        <f t="shared" si="27"/>
        <v>215.30854244999998</v>
      </c>
      <c r="J331" s="265">
        <f t="shared" si="28"/>
        <v>0.97918054358226747</v>
      </c>
      <c r="K331" s="61">
        <f t="shared" si="29"/>
        <v>3.3760398999999999</v>
      </c>
      <c r="L331" s="5">
        <f t="shared" si="25"/>
        <v>306747.67711150239</v>
      </c>
      <c r="M331" s="5">
        <f t="shared" si="26"/>
        <v>306747.67711150239</v>
      </c>
    </row>
    <row r="332" spans="1:13">
      <c r="A332" t="s">
        <v>718</v>
      </c>
      <c r="B332" t="s">
        <v>2017</v>
      </c>
      <c r="C332" t="s">
        <v>93</v>
      </c>
      <c r="D332" s="12" t="s">
        <v>1070</v>
      </c>
      <c r="E332" s="18">
        <f>VLOOKUP(A332,'ADM Data'!$A$2:$J$357,10,FALSE)</f>
        <v>744.19567499999994</v>
      </c>
      <c r="F332" s="18">
        <v>716.78349100000003</v>
      </c>
      <c r="G332" s="18">
        <f>VLOOKUP(A332,'ADM Data'!$A$2:$Q$357,17,FALSE)</f>
        <v>565.75489000000005</v>
      </c>
      <c r="H332" s="18" t="s">
        <v>808</v>
      </c>
      <c r="I332" s="1">
        <f t="shared" si="27"/>
        <v>663.9234806500001</v>
      </c>
      <c r="J332" s="265">
        <f t="shared" si="28"/>
        <v>0.89213563442168642</v>
      </c>
      <c r="K332" s="61">
        <f t="shared" si="29"/>
        <v>2.8024882</v>
      </c>
      <c r="L332" s="5">
        <f t="shared" si="25"/>
        <v>785189.11793476169</v>
      </c>
      <c r="M332" s="5">
        <f t="shared" si="26"/>
        <v>785189.11793476169</v>
      </c>
    </row>
    <row r="333" spans="1:13">
      <c r="A333" t="s">
        <v>720</v>
      </c>
      <c r="B333" t="s">
        <v>721</v>
      </c>
      <c r="C333" t="s">
        <v>68</v>
      </c>
      <c r="D333" s="12" t="s">
        <v>1823</v>
      </c>
      <c r="E333" s="18">
        <f>VLOOKUP(A333,'ADM Data'!$A$2:$J$357,10,FALSE)</f>
        <v>14644.179278</v>
      </c>
      <c r="F333" s="18">
        <v>9225.5950369999991</v>
      </c>
      <c r="G333" s="18">
        <f>VLOOKUP(A333,'ADM Data'!$A$2:$Q$357,17,FALSE)</f>
        <v>7626.1047310000004</v>
      </c>
      <c r="H333" s="18" t="s">
        <v>808</v>
      </c>
      <c r="I333" s="1">
        <f t="shared" si="27"/>
        <v>8665.7734299000003</v>
      </c>
      <c r="J333" s="265">
        <f t="shared" si="28"/>
        <v>0.59175548628516328</v>
      </c>
      <c r="K333" s="61">
        <f t="shared" si="29"/>
        <v>1.2330099999999999</v>
      </c>
      <c r="L333" s="5">
        <f t="shared" si="25"/>
        <v>4509063.7952500219</v>
      </c>
      <c r="M333" s="5">
        <f t="shared" si="26"/>
        <v>0</v>
      </c>
    </row>
    <row r="334" spans="1:13">
      <c r="A334" t="s">
        <v>722</v>
      </c>
      <c r="B334" t="s">
        <v>2910</v>
      </c>
      <c r="C334" t="s">
        <v>80</v>
      </c>
      <c r="D334" s="12" t="s">
        <v>1070</v>
      </c>
      <c r="E334" s="18">
        <f>VLOOKUP(A334,'ADM Data'!$A$2:$J$357,10,FALSE)</f>
        <v>156.66679399999998</v>
      </c>
      <c r="F334" s="18">
        <v>172.77044699999999</v>
      </c>
      <c r="G334" s="18">
        <f>VLOOKUP(A334,'ADM Data'!$A$2:$Q$357,17,FALSE)</f>
        <v>122.94528200000001</v>
      </c>
      <c r="H334" s="18" t="s">
        <v>808</v>
      </c>
      <c r="I334" s="1">
        <f t="shared" si="27"/>
        <v>155.33163924999999</v>
      </c>
      <c r="J334" s="265">
        <f t="shared" si="28"/>
        <v>0.99147774256489873</v>
      </c>
      <c r="K334" s="61">
        <f t="shared" si="29"/>
        <v>3.4613695</v>
      </c>
      <c r="L334" s="5">
        <f t="shared" si="25"/>
        <v>226892.60376065009</v>
      </c>
      <c r="M334" s="5">
        <f t="shared" si="26"/>
        <v>226892.60376065009</v>
      </c>
    </row>
    <row r="335" spans="1:13">
      <c r="A335" t="s">
        <v>724</v>
      </c>
      <c r="B335" t="s">
        <v>725</v>
      </c>
      <c r="C335" t="s">
        <v>93</v>
      </c>
      <c r="D335" s="12" t="s">
        <v>1070</v>
      </c>
      <c r="E335" s="18">
        <f>VLOOKUP(A335,'ADM Data'!$A$2:$J$357,10,FALSE)</f>
        <v>302.28695099999999</v>
      </c>
      <c r="F335" s="18">
        <v>309.02383900000001</v>
      </c>
      <c r="G335" s="18">
        <f>VLOOKUP(A335,'ADM Data'!$A$2:$Q$357,17,FALSE)</f>
        <v>208.549071</v>
      </c>
      <c r="H335" s="18" t="s">
        <v>808</v>
      </c>
      <c r="I335" s="1">
        <f t="shared" si="27"/>
        <v>273.85767020000003</v>
      </c>
      <c r="J335" s="265">
        <f t="shared" si="28"/>
        <v>0.90595266945545405</v>
      </c>
      <c r="K335" s="61">
        <f t="shared" si="29"/>
        <v>2.8899680999999999</v>
      </c>
      <c r="L335" s="5">
        <f t="shared" si="25"/>
        <v>333987.6508053313</v>
      </c>
      <c r="M335" s="5">
        <f t="shared" si="26"/>
        <v>333987.6508053313</v>
      </c>
    </row>
    <row r="336" spans="1:13">
      <c r="A336" s="115" t="s">
        <v>726</v>
      </c>
      <c r="B336" t="s">
        <v>727</v>
      </c>
      <c r="C336" t="s">
        <v>93</v>
      </c>
      <c r="D336" s="12" t="s">
        <v>1070</v>
      </c>
      <c r="E336" s="18">
        <f>VLOOKUP(A336,'ADM Data'!$A$2:$J$357,10,FALSE)</f>
        <v>670.69057999999995</v>
      </c>
      <c r="F336" s="18">
        <v>682.41027899999995</v>
      </c>
      <c r="G336" s="18">
        <f>VLOOKUP(A336,'ADM Data'!$A$2:$Q$357,17,FALSE)</f>
        <v>424.859557</v>
      </c>
      <c r="H336" s="18" t="s">
        <v>808</v>
      </c>
      <c r="I336" s="1">
        <f t="shared" si="27"/>
        <v>592.26752629999987</v>
      </c>
      <c r="J336" s="265">
        <f t="shared" si="28"/>
        <v>0.8830711865671349</v>
      </c>
      <c r="K336" s="61">
        <f t="shared" si="29"/>
        <v>2.7458288</v>
      </c>
      <c r="L336" s="5">
        <f t="shared" si="25"/>
        <v>686283.92749014334</v>
      </c>
      <c r="M336" s="5">
        <f t="shared" si="26"/>
        <v>686283.92749014334</v>
      </c>
    </row>
    <row r="337" spans="1:13">
      <c r="A337" t="s">
        <v>728</v>
      </c>
      <c r="B337" t="s">
        <v>2018</v>
      </c>
      <c r="C337" t="s">
        <v>72</v>
      </c>
      <c r="D337" s="12" t="s">
        <v>1070</v>
      </c>
      <c r="E337" s="18">
        <f>VLOOKUP(A337,'ADM Data'!$A$2:$J$357,10,FALSE)</f>
        <v>256.98159299999998</v>
      </c>
      <c r="F337" s="18">
        <v>327.31085999999999</v>
      </c>
      <c r="G337" s="18">
        <f>VLOOKUP(A337,'ADM Data'!$A$2:$Q$357,17,FALSE)</f>
        <v>199.79523900000001</v>
      </c>
      <c r="H337" s="18" t="s">
        <v>808</v>
      </c>
      <c r="I337" s="1">
        <f t="shared" si="27"/>
        <v>256.98159299999998</v>
      </c>
      <c r="J337" s="265">
        <f t="shared" si="28"/>
        <v>1</v>
      </c>
      <c r="K337" s="61">
        <f t="shared" si="29"/>
        <v>3.5211296999999999</v>
      </c>
      <c r="L337" s="5">
        <f t="shared" si="25"/>
        <v>381853.24921448826</v>
      </c>
      <c r="M337" s="5">
        <f t="shared" si="26"/>
        <v>381853.24921448826</v>
      </c>
    </row>
    <row r="338" spans="1:13">
      <c r="A338" t="s">
        <v>730</v>
      </c>
      <c r="B338" t="s">
        <v>2019</v>
      </c>
      <c r="C338" t="s">
        <v>193</v>
      </c>
      <c r="D338" s="12" t="s">
        <v>1070</v>
      </c>
      <c r="E338" s="18">
        <f>VLOOKUP(A338,'ADM Data'!$A$2:$J$357,10,FALSE)</f>
        <v>343.82209599999999</v>
      </c>
      <c r="F338" s="18">
        <v>356.14292799999998</v>
      </c>
      <c r="G338" s="18">
        <f>VLOOKUP(A338,'ADM Data'!$A$2:$Q$357,17,FALSE)</f>
        <v>192.382306</v>
      </c>
      <c r="H338" s="18" t="s">
        <v>808</v>
      </c>
      <c r="I338" s="1">
        <f t="shared" si="27"/>
        <v>298.8267103</v>
      </c>
      <c r="J338" s="265">
        <f t="shared" si="28"/>
        <v>0.86913178000055014</v>
      </c>
      <c r="K338" s="61">
        <f t="shared" si="29"/>
        <v>2.6598264</v>
      </c>
      <c r="L338" s="5">
        <f t="shared" si="25"/>
        <v>335417.06704022078</v>
      </c>
      <c r="M338" s="5">
        <f t="shared" si="26"/>
        <v>335417.06704022078</v>
      </c>
    </row>
    <row r="339" spans="1:13">
      <c r="A339" t="s">
        <v>732</v>
      </c>
      <c r="B339" t="s">
        <v>2020</v>
      </c>
      <c r="C339" t="s">
        <v>68</v>
      </c>
      <c r="D339" s="12" t="s">
        <v>1070</v>
      </c>
      <c r="E339" s="18">
        <f>VLOOKUP(A339,'ADM Data'!$A$2:$J$357,10,FALSE)</f>
        <v>55.259616000000001</v>
      </c>
      <c r="F339" s="18">
        <v>39.083933000000002</v>
      </c>
      <c r="G339" s="18">
        <f>VLOOKUP(A339,'ADM Data'!$A$2:$Q$357,17,FALSE)</f>
        <v>14.831725</v>
      </c>
      <c r="H339" s="18" t="s">
        <v>808</v>
      </c>
      <c r="I339" s="1">
        <f t="shared" si="27"/>
        <v>30.595660200000001</v>
      </c>
      <c r="J339" s="265">
        <f t="shared" si="28"/>
        <v>0.55367124158083181</v>
      </c>
      <c r="K339" s="61">
        <f t="shared" si="29"/>
        <v>1.0794087999999999</v>
      </c>
      <c r="L339" s="5">
        <f t="shared" si="25"/>
        <v>13936.644891633079</v>
      </c>
      <c r="M339" s="5">
        <f t="shared" si="26"/>
        <v>13936.644891633079</v>
      </c>
    </row>
    <row r="340" spans="1:13">
      <c r="A340" t="s">
        <v>734</v>
      </c>
      <c r="B340" t="s">
        <v>735</v>
      </c>
      <c r="C340" t="s">
        <v>555</v>
      </c>
      <c r="D340" s="12" t="s">
        <v>1823</v>
      </c>
      <c r="E340" s="18">
        <f>VLOOKUP(A340,'ADM Data'!$A$2:$J$357,10,FALSE)</f>
        <v>1838.0368179999998</v>
      </c>
      <c r="F340" s="18">
        <v>1241.7202139999999</v>
      </c>
      <c r="G340" s="18">
        <f>VLOOKUP(A340,'ADM Data'!$A$2:$Q$357,17,FALSE)</f>
        <v>929.21173099999999</v>
      </c>
      <c r="H340" s="18" t="s">
        <v>808</v>
      </c>
      <c r="I340" s="1">
        <f t="shared" si="27"/>
        <v>1132.3422449499999</v>
      </c>
      <c r="J340" s="265">
        <f t="shared" si="28"/>
        <v>0.61606069794734653</v>
      </c>
      <c r="K340" s="61">
        <f t="shared" si="29"/>
        <v>1.3363771</v>
      </c>
      <c r="L340" s="5">
        <f t="shared" si="25"/>
        <v>638585.6956068112</v>
      </c>
      <c r="M340" s="5">
        <f t="shared" si="26"/>
        <v>0</v>
      </c>
    </row>
    <row r="341" spans="1:13">
      <c r="A341" t="s">
        <v>736</v>
      </c>
      <c r="B341" t="s">
        <v>737</v>
      </c>
      <c r="C341" t="s">
        <v>80</v>
      </c>
      <c r="D341" s="12" t="s">
        <v>1070</v>
      </c>
      <c r="E341" s="18">
        <f>VLOOKUP(A341,'ADM Data'!$A$2:$J$357,10,FALSE)</f>
        <v>121.84795099999999</v>
      </c>
      <c r="F341" s="18">
        <v>130.196213</v>
      </c>
      <c r="G341" s="18">
        <f>VLOOKUP(A341,'ADM Data'!$A$2:$Q$357,17,FALSE)</f>
        <v>86.660816999999994</v>
      </c>
      <c r="H341" s="18" t="s">
        <v>808</v>
      </c>
      <c r="I341" s="1">
        <f t="shared" si="27"/>
        <v>114.9588244</v>
      </c>
      <c r="J341" s="265">
        <f t="shared" si="28"/>
        <v>0.94346128479419411</v>
      </c>
      <c r="K341" s="61">
        <f t="shared" si="29"/>
        <v>3.1342251000000001</v>
      </c>
      <c r="L341" s="5">
        <f t="shared" si="25"/>
        <v>152049.48348421036</v>
      </c>
      <c r="M341" s="5">
        <f t="shared" si="26"/>
        <v>152049.48348421036</v>
      </c>
    </row>
    <row r="342" spans="1:13">
      <c r="A342" t="s">
        <v>738</v>
      </c>
      <c r="B342" t="s">
        <v>739</v>
      </c>
      <c r="C342" t="s">
        <v>98</v>
      </c>
      <c r="D342" s="12" t="s">
        <v>1823</v>
      </c>
      <c r="E342" s="18">
        <f>VLOOKUP(A342,'ADM Data'!$A$2:$J$357,10,FALSE)</f>
        <v>5322.8646350000008</v>
      </c>
      <c r="F342" s="18">
        <v>2861.550988</v>
      </c>
      <c r="G342" s="18">
        <f>VLOOKUP(A342,'ADM Data'!$A$2:$Q$357,17,FALSE)</f>
        <v>3271.3276500000002</v>
      </c>
      <c r="H342" s="18" t="s">
        <v>808</v>
      </c>
      <c r="I342" s="1">
        <f t="shared" si="27"/>
        <v>3004.9728196999999</v>
      </c>
      <c r="J342" s="265">
        <f t="shared" si="28"/>
        <v>0.56454052953762546</v>
      </c>
      <c r="K342" s="61">
        <f t="shared" si="29"/>
        <v>1.1222052</v>
      </c>
      <c r="L342" s="5">
        <f t="shared" si="25"/>
        <v>1423066.7643811731</v>
      </c>
      <c r="M342" s="5">
        <f t="shared" si="26"/>
        <v>0</v>
      </c>
    </row>
    <row r="343" spans="1:13">
      <c r="A343" t="s">
        <v>740</v>
      </c>
      <c r="B343" t="s">
        <v>2022</v>
      </c>
      <c r="C343" t="s">
        <v>80</v>
      </c>
      <c r="D343" s="12" t="s">
        <v>1070</v>
      </c>
      <c r="E343" s="18">
        <f>VLOOKUP(A343,'ADM Data'!$A$2:$J$357,10,FALSE)</f>
        <v>108.991029</v>
      </c>
      <c r="F343" s="18">
        <v>114.586074</v>
      </c>
      <c r="G343" s="18">
        <f>VLOOKUP(A343,'ADM Data'!$A$2:$Q$357,17,FALSE)</f>
        <v>77.155381000000006</v>
      </c>
      <c r="H343" s="18" t="s">
        <v>808</v>
      </c>
      <c r="I343" s="1">
        <f t="shared" si="27"/>
        <v>101.48533145</v>
      </c>
      <c r="J343" s="265">
        <f t="shared" si="28"/>
        <v>0.93113472164759548</v>
      </c>
      <c r="K343" s="61">
        <f t="shared" si="29"/>
        <v>3.0528613</v>
      </c>
      <c r="L343" s="5">
        <f t="shared" si="25"/>
        <v>130744.31046038149</v>
      </c>
      <c r="M343" s="5">
        <f t="shared" si="26"/>
        <v>130744.31046038149</v>
      </c>
    </row>
    <row r="344" spans="1:13">
      <c r="A344" t="s">
        <v>742</v>
      </c>
      <c r="B344" t="s">
        <v>2023</v>
      </c>
      <c r="C344" t="s">
        <v>80</v>
      </c>
      <c r="D344" s="12" t="s">
        <v>1070</v>
      </c>
      <c r="E344" s="18">
        <f>VLOOKUP(A344,'ADM Data'!$A$2:$J$357,10,FALSE)</f>
        <v>126.75004</v>
      </c>
      <c r="F344" s="18">
        <v>122.30582099999999</v>
      </c>
      <c r="G344" s="18">
        <f>VLOOKUP(A344,'ADM Data'!$A$2:$Q$357,17,FALSE)</f>
        <v>102.33453</v>
      </c>
      <c r="H344" s="18" t="s">
        <v>808</v>
      </c>
      <c r="I344" s="1">
        <f t="shared" si="27"/>
        <v>115.31586915</v>
      </c>
      <c r="J344" s="265">
        <f t="shared" si="28"/>
        <v>0.9097896075614651</v>
      </c>
      <c r="K344" s="61">
        <f t="shared" si="29"/>
        <v>2.9144994</v>
      </c>
      <c r="L344" s="5">
        <f t="shared" si="25"/>
        <v>141829.14927112078</v>
      </c>
      <c r="M344" s="5">
        <f t="shared" si="26"/>
        <v>141829.14927112078</v>
      </c>
    </row>
    <row r="345" spans="1:13">
      <c r="A345" t="s">
        <v>744</v>
      </c>
      <c r="B345" t="s">
        <v>2024</v>
      </c>
      <c r="C345" t="s">
        <v>72</v>
      </c>
      <c r="D345" s="12" t="s">
        <v>1070</v>
      </c>
      <c r="E345" s="18">
        <f>VLOOKUP(A345,'ADM Data'!$A$2:$J$357,10,FALSE)</f>
        <v>522.88474299999996</v>
      </c>
      <c r="F345" s="18">
        <v>567.36227099999996</v>
      </c>
      <c r="G345" s="18">
        <f>VLOOKUP(A345,'ADM Data'!$A$2:$Q$357,17,FALSE)</f>
        <v>387.66770600000001</v>
      </c>
      <c r="H345" s="18" t="s">
        <v>808</v>
      </c>
      <c r="I345" s="1">
        <f t="shared" si="27"/>
        <v>504.46917324999993</v>
      </c>
      <c r="J345" s="265">
        <f t="shared" si="28"/>
        <v>0.96478082407923682</v>
      </c>
      <c r="K345" s="61">
        <f t="shared" si="29"/>
        <v>3.2774747</v>
      </c>
      <c r="L345" s="5">
        <f t="shared" si="25"/>
        <v>697728.449852366</v>
      </c>
      <c r="M345" s="5">
        <f t="shared" si="26"/>
        <v>697728.449852366</v>
      </c>
    </row>
    <row r="346" spans="1:13">
      <c r="A346" t="s">
        <v>746</v>
      </c>
      <c r="B346" t="s">
        <v>747</v>
      </c>
      <c r="C346" t="s">
        <v>75</v>
      </c>
      <c r="D346" s="12" t="s">
        <v>1070</v>
      </c>
      <c r="E346" s="18">
        <f>VLOOKUP(A346,'ADM Data'!$A$2:$J$357,10,FALSE)</f>
        <v>567.429573</v>
      </c>
      <c r="F346" s="18">
        <v>390.82871499999999</v>
      </c>
      <c r="G346" s="18">
        <f>VLOOKUP(A346,'ADM Data'!$A$2:$Q$357,17,FALSE)</f>
        <v>327.42271299999999</v>
      </c>
      <c r="H346" s="18" t="s">
        <v>808</v>
      </c>
      <c r="I346" s="1">
        <f t="shared" si="27"/>
        <v>368.63661430000002</v>
      </c>
      <c r="J346" s="265">
        <f t="shared" si="28"/>
        <v>0.64966056025423269</v>
      </c>
      <c r="K346" s="61">
        <f t="shared" si="29"/>
        <v>1.4861238999999999</v>
      </c>
      <c r="L346" s="5">
        <f t="shared" si="25"/>
        <v>231188.34619490354</v>
      </c>
      <c r="M346" s="5">
        <f t="shared" si="26"/>
        <v>231188.34619490354</v>
      </c>
    </row>
    <row r="347" spans="1:13">
      <c r="A347" t="s">
        <v>748</v>
      </c>
      <c r="B347" t="s">
        <v>2025</v>
      </c>
      <c r="C347" t="s">
        <v>93</v>
      </c>
      <c r="D347" s="12" t="s">
        <v>1070</v>
      </c>
      <c r="E347" s="18">
        <f>VLOOKUP(A347,'ADM Data'!$A$2:$J$357,10,FALSE)</f>
        <v>467.40813700000001</v>
      </c>
      <c r="F347" s="18">
        <v>265.53613899999999</v>
      </c>
      <c r="G347" s="18">
        <f>VLOOKUP(A347,'ADM Data'!$A$2:$Q$357,17,FALSE)</f>
        <v>170.87942000000001</v>
      </c>
      <c r="H347" s="18" t="s">
        <v>808</v>
      </c>
      <c r="I347" s="1">
        <f t="shared" si="27"/>
        <v>232.40628734999999</v>
      </c>
      <c r="J347" s="265">
        <f t="shared" si="28"/>
        <v>0.49722345195286999</v>
      </c>
      <c r="K347" s="61">
        <f t="shared" si="29"/>
        <v>0.870533</v>
      </c>
      <c r="L347" s="5">
        <f t="shared" si="25"/>
        <v>85377.918554267482</v>
      </c>
      <c r="M347" s="5">
        <f t="shared" si="26"/>
        <v>85377.918554267482</v>
      </c>
    </row>
    <row r="348" spans="1:13">
      <c r="A348" s="115" t="s">
        <v>750</v>
      </c>
      <c r="B348" t="s">
        <v>2026</v>
      </c>
      <c r="C348" t="s">
        <v>752</v>
      </c>
      <c r="D348" s="12" t="s">
        <v>1070</v>
      </c>
      <c r="E348" s="18">
        <f>VLOOKUP(A348,'ADM Data'!$A$2:$J$357,10,FALSE)</f>
        <v>359.66145500000005</v>
      </c>
      <c r="F348" s="18">
        <v>354.07068500000003</v>
      </c>
      <c r="G348" s="18">
        <f>VLOOKUP(A348,'ADM Data'!$A$2:$Q$357,17,FALSE)</f>
        <v>288.11185399999999</v>
      </c>
      <c r="H348" s="18" t="s">
        <v>808</v>
      </c>
      <c r="I348" s="1">
        <f t="shared" si="27"/>
        <v>330.98509415000001</v>
      </c>
      <c r="J348" s="265">
        <f t="shared" si="28"/>
        <v>0.92026846232382609</v>
      </c>
      <c r="K348" s="61">
        <f t="shared" si="29"/>
        <v>2.9820237999999999</v>
      </c>
      <c r="L348" s="5">
        <f t="shared" si="25"/>
        <v>416516.29070062825</v>
      </c>
      <c r="M348" s="5">
        <f t="shared" si="26"/>
        <v>416516.29070062825</v>
      </c>
    </row>
    <row r="349" spans="1:13">
      <c r="A349" t="s">
        <v>753</v>
      </c>
      <c r="B349" t="s">
        <v>2027</v>
      </c>
      <c r="C349" t="s">
        <v>98</v>
      </c>
      <c r="D349" s="12" t="s">
        <v>1070</v>
      </c>
      <c r="E349" s="18">
        <f>VLOOKUP(A349,'ADM Data'!$A$2:$J$357,10,FALSE)</f>
        <v>62.435774000000002</v>
      </c>
      <c r="F349" s="18">
        <v>54.793975000000003</v>
      </c>
      <c r="G349" s="18">
        <f>VLOOKUP(A349,'ADM Data'!$A$2:$Q$357,17,FALSE)</f>
        <v>37.880445000000002</v>
      </c>
      <c r="H349" s="18" t="s">
        <v>808</v>
      </c>
      <c r="I349" s="1">
        <f t="shared" si="27"/>
        <v>48.874239500000002</v>
      </c>
      <c r="J349" s="265">
        <f t="shared" si="28"/>
        <v>0.78279224183238283</v>
      </c>
      <c r="K349" s="61">
        <f t="shared" si="29"/>
        <v>2.1576203999999999</v>
      </c>
      <c r="L349" s="5">
        <f t="shared" si="25"/>
        <v>44500.767707827406</v>
      </c>
      <c r="M349" s="5">
        <f t="shared" si="26"/>
        <v>44500.767707827406</v>
      </c>
    </row>
    <row r="350" spans="1:13">
      <c r="A350" t="s">
        <v>755</v>
      </c>
      <c r="B350" t="s">
        <v>756</v>
      </c>
      <c r="C350" t="s">
        <v>757</v>
      </c>
      <c r="D350" s="12" t="s">
        <v>1070</v>
      </c>
      <c r="E350" s="18">
        <f>VLOOKUP(A350,'ADM Data'!$A$2:$J$357,10,FALSE)</f>
        <v>86.502633000000003</v>
      </c>
      <c r="F350" s="18">
        <v>90.104361999999995</v>
      </c>
      <c r="G350" s="18">
        <f>VLOOKUP(A350,'ADM Data'!$A$2:$Q$357,17,FALSE)</f>
        <v>56.522503</v>
      </c>
      <c r="H350" s="18" t="s">
        <v>808</v>
      </c>
      <c r="I350" s="1">
        <f t="shared" si="27"/>
        <v>78.350711349999997</v>
      </c>
      <c r="J350" s="265">
        <f t="shared" si="28"/>
        <v>0.90576099978367131</v>
      </c>
      <c r="K350" s="61">
        <f t="shared" si="29"/>
        <v>2.8887453000000001</v>
      </c>
      <c r="L350" s="5">
        <f t="shared" si="25"/>
        <v>95513.475147194971</v>
      </c>
      <c r="M350" s="5">
        <f t="shared" si="26"/>
        <v>95513.475147194971</v>
      </c>
    </row>
    <row r="351" spans="1:13">
      <c r="A351" t="s">
        <v>758</v>
      </c>
      <c r="B351" t="s">
        <v>2028</v>
      </c>
      <c r="C351" t="s">
        <v>108</v>
      </c>
      <c r="D351" s="12" t="s">
        <v>1823</v>
      </c>
      <c r="E351" s="18">
        <f>VLOOKUP(A351,'ADM Data'!$A$2:$J$357,10,FALSE)</f>
        <v>90.027287000000001</v>
      </c>
      <c r="F351" s="18">
        <v>56.054122999999997</v>
      </c>
      <c r="G351" s="18">
        <f>VLOOKUP(A351,'ADM Data'!$A$2:$Q$357,17,FALSE)</f>
        <v>47.129606000000003</v>
      </c>
      <c r="H351" s="18" t="s">
        <v>808</v>
      </c>
      <c r="I351" s="1">
        <f t="shared" si="27"/>
        <v>52.93054205</v>
      </c>
      <c r="J351" s="265">
        <f t="shared" si="28"/>
        <v>0.58793887735392936</v>
      </c>
      <c r="K351" s="61">
        <f t="shared" si="29"/>
        <v>1.2171563999999999</v>
      </c>
      <c r="L351" s="5">
        <f t="shared" si="25"/>
        <v>27187.243660906432</v>
      </c>
      <c r="M351" s="5">
        <f t="shared" si="26"/>
        <v>0</v>
      </c>
    </row>
    <row r="352" spans="1:13">
      <c r="A352" t="s">
        <v>760</v>
      </c>
      <c r="B352" t="s">
        <v>761</v>
      </c>
      <c r="C352" t="s">
        <v>230</v>
      </c>
      <c r="D352" s="12" t="s">
        <v>1823</v>
      </c>
      <c r="E352" s="18">
        <f>VLOOKUP(A352,'ADM Data'!$A$2:$J$357,10,FALSE)</f>
        <v>818.90031500000009</v>
      </c>
      <c r="F352" s="18">
        <v>604.09655199999997</v>
      </c>
      <c r="G352" s="18">
        <f>VLOOKUP(A352,'ADM Data'!$A$2:$Q$357,17,FALSE)</f>
        <v>466.893507</v>
      </c>
      <c r="H352" s="18" t="s">
        <v>808</v>
      </c>
      <c r="I352" s="1">
        <f t="shared" si="27"/>
        <v>556.07548625000004</v>
      </c>
      <c r="J352" s="265">
        <f t="shared" si="28"/>
        <v>0.67905149877735727</v>
      </c>
      <c r="K352" s="61">
        <f t="shared" si="29"/>
        <v>1.6236314000000001</v>
      </c>
      <c r="L352" s="5">
        <f t="shared" si="25"/>
        <v>381007.60374371428</v>
      </c>
      <c r="M352" s="5">
        <f t="shared" si="26"/>
        <v>0</v>
      </c>
    </row>
    <row r="353" spans="1:13">
      <c r="A353" t="s">
        <v>762</v>
      </c>
      <c r="B353" t="s">
        <v>763</v>
      </c>
      <c r="C353" t="s">
        <v>324</v>
      </c>
      <c r="D353" s="12" t="s">
        <v>1823</v>
      </c>
      <c r="E353" s="18">
        <f>VLOOKUP(A353,'ADM Data'!$A$2:$J$357,10,FALSE)</f>
        <v>201.984882</v>
      </c>
      <c r="F353" s="18">
        <v>141.897764</v>
      </c>
      <c r="G353" s="18">
        <f>VLOOKUP(A353,'ADM Data'!$A$2:$Q$357,17,FALSE)</f>
        <v>108.657354</v>
      </c>
      <c r="H353" s="18" t="s">
        <v>808</v>
      </c>
      <c r="I353" s="1">
        <f t="shared" si="27"/>
        <v>130.2636205</v>
      </c>
      <c r="J353" s="265">
        <f t="shared" si="28"/>
        <v>0.64491767507629605</v>
      </c>
      <c r="K353" s="61">
        <f t="shared" si="29"/>
        <v>1.4645041000000001</v>
      </c>
      <c r="L353" s="5">
        <f t="shared" si="25"/>
        <v>80505.617859905688</v>
      </c>
      <c r="M353" s="5">
        <f t="shared" si="26"/>
        <v>0</v>
      </c>
    </row>
    <row r="354" spans="1:13">
      <c r="A354" t="s">
        <v>764</v>
      </c>
      <c r="B354" t="s">
        <v>2029</v>
      </c>
      <c r="C354" t="s">
        <v>68</v>
      </c>
      <c r="D354" s="12" t="s">
        <v>1070</v>
      </c>
      <c r="E354" s="18">
        <f>VLOOKUP(A354,'ADM Data'!$A$2:$J$357,10,FALSE)</f>
        <v>275.88408099999998</v>
      </c>
      <c r="F354" s="18">
        <v>388.90638899999999</v>
      </c>
      <c r="G354" s="18">
        <f>VLOOKUP(A354,'ADM Data'!$A$2:$Q$357,17,FALSE)</f>
        <v>189.10982000000001</v>
      </c>
      <c r="H354" s="18" t="s">
        <v>808</v>
      </c>
      <c r="I354" s="1">
        <f t="shared" si="27"/>
        <v>275.88408099999998</v>
      </c>
      <c r="J354" s="265">
        <f t="shared" si="28"/>
        <v>1</v>
      </c>
      <c r="K354" s="61">
        <f t="shared" si="29"/>
        <v>3.5211296999999999</v>
      </c>
      <c r="L354" s="5">
        <f t="shared" si="25"/>
        <v>409940.77243658097</v>
      </c>
      <c r="M354" s="5">
        <f t="shared" si="26"/>
        <v>409940.77243658097</v>
      </c>
    </row>
    <row r="355" spans="1:13">
      <c r="A355" t="s">
        <v>766</v>
      </c>
      <c r="B355" t="s">
        <v>767</v>
      </c>
      <c r="C355" t="s">
        <v>278</v>
      </c>
      <c r="D355" s="12" t="s">
        <v>1070</v>
      </c>
      <c r="E355" s="18">
        <f>VLOOKUP(A355,'ADM Data'!$A$2:$J$357,10,FALSE)</f>
        <v>236.96766099999999</v>
      </c>
      <c r="F355" s="18">
        <v>248.15625</v>
      </c>
      <c r="G355" s="18">
        <f>VLOOKUP(A355,'ADM Data'!$A$2:$Q$357,17,FALSE)</f>
        <v>164.00359</v>
      </c>
      <c r="H355" s="18" t="s">
        <v>808</v>
      </c>
      <c r="I355" s="1">
        <f t="shared" si="27"/>
        <v>218.70281900000001</v>
      </c>
      <c r="J355" s="265">
        <f t="shared" si="28"/>
        <v>0.92292263879838021</v>
      </c>
      <c r="K355" s="61">
        <f>ROUND(((J355/$L$1)^2),7)</f>
        <v>2.9992497</v>
      </c>
      <c r="L355" s="5">
        <f t="shared" si="25"/>
        <v>276808.5217240096</v>
      </c>
      <c r="M355" s="5">
        <f t="shared" si="26"/>
        <v>276808.5217240096</v>
      </c>
    </row>
    <row r="356" spans="1:13">
      <c r="A356" t="s">
        <v>768</v>
      </c>
      <c r="B356" t="s">
        <v>2030</v>
      </c>
      <c r="C356" t="s">
        <v>90</v>
      </c>
      <c r="D356" s="12" t="s">
        <v>1070</v>
      </c>
      <c r="E356" s="18">
        <f>VLOOKUP(A356,'ADM Data'!$A$2:$J$357,10,FALSE)</f>
        <v>54.718663999999997</v>
      </c>
      <c r="F356" s="18">
        <v>40.508218999999997</v>
      </c>
      <c r="G356" s="18">
        <f>VLOOKUP(A356,'ADM Data'!$A$2:$Q$357,17,FALSE)</f>
        <v>28.714389000000001</v>
      </c>
      <c r="H356" s="18" t="s">
        <v>808</v>
      </c>
      <c r="I356" s="1">
        <f t="shared" si="27"/>
        <v>36.380378499999999</v>
      </c>
      <c r="J356" s="265">
        <f t="shared" si="28"/>
        <v>0.66486233106860948</v>
      </c>
      <c r="K356" s="61">
        <f t="shared" ref="K356:K359" si="30">ROUND(((J356/$L$1)^2),7)</f>
        <v>1.5564868999999999</v>
      </c>
      <c r="L356" s="5">
        <f t="shared" si="25"/>
        <v>23895.995837067072</v>
      </c>
      <c r="M356" s="5">
        <f t="shared" si="26"/>
        <v>23895.995837067072</v>
      </c>
    </row>
    <row r="357" spans="1:13">
      <c r="A357" t="s">
        <v>770</v>
      </c>
      <c r="B357" t="s">
        <v>2031</v>
      </c>
      <c r="C357" t="s">
        <v>80</v>
      </c>
      <c r="D357" s="12" t="s">
        <v>1070</v>
      </c>
      <c r="E357" s="18">
        <f>VLOOKUP(A357,'ADM Data'!$A$2:$J$357,10,FALSE)</f>
        <v>90.823273</v>
      </c>
      <c r="F357" s="18">
        <v>122.55779200000001</v>
      </c>
      <c r="G357" s="18">
        <f>VLOOKUP(A357,'ADM Data'!$A$2:$Q$357,17,FALSE)</f>
        <v>60.709066999999997</v>
      </c>
      <c r="H357" s="18" t="s">
        <v>808</v>
      </c>
      <c r="I357" s="1">
        <f t="shared" si="27"/>
        <v>90.823273</v>
      </c>
      <c r="J357" s="265">
        <f t="shared" si="28"/>
        <v>1</v>
      </c>
      <c r="K357" s="61">
        <f t="shared" si="30"/>
        <v>3.5211296999999999</v>
      </c>
      <c r="L357" s="5">
        <f t="shared" si="25"/>
        <v>134955.82113285642</v>
      </c>
      <c r="M357" s="5">
        <f t="shared" si="26"/>
        <v>134955.82113285642</v>
      </c>
    </row>
    <row r="358" spans="1:13">
      <c r="A358" t="s">
        <v>772</v>
      </c>
      <c r="B358" t="s">
        <v>773</v>
      </c>
      <c r="C358" t="s">
        <v>80</v>
      </c>
      <c r="D358" s="12" t="s">
        <v>1070</v>
      </c>
      <c r="E358" s="18">
        <f>VLOOKUP(A358,'ADM Data'!$A$2:$J$357,10,FALSE)</f>
        <v>122.71218500000001</v>
      </c>
      <c r="F358" s="18">
        <v>199.60215500000001</v>
      </c>
      <c r="G358" s="18">
        <f>VLOOKUP(A358,'ADM Data'!$A$2:$Q$357,17,FALSE)</f>
        <v>73.907328000000007</v>
      </c>
      <c r="H358" s="18" t="s">
        <v>808</v>
      </c>
      <c r="I358" s="1">
        <f t="shared" si="27"/>
        <v>122.71218500000001</v>
      </c>
      <c r="J358" s="265">
        <f t="shared" si="28"/>
        <v>1</v>
      </c>
      <c r="K358" s="61">
        <f t="shared" si="30"/>
        <v>3.5211296999999999</v>
      </c>
      <c r="L358" s="5">
        <f t="shared" si="25"/>
        <v>182340.08908357649</v>
      </c>
      <c r="M358" s="5">
        <f t="shared" si="26"/>
        <v>182340.08908357649</v>
      </c>
    </row>
    <row r="359" spans="1:13">
      <c r="A359" t="s">
        <v>2810</v>
      </c>
      <c r="B359" t="s">
        <v>2811</v>
      </c>
      <c r="D359" s="12" t="s">
        <v>1070</v>
      </c>
      <c r="E359" s="18">
        <f>VLOOKUP(A359,'ADM Data'!$A$2:$J$357,10,FALSE)</f>
        <v>45.788463999999998</v>
      </c>
      <c r="F359" s="18">
        <v>0</v>
      </c>
      <c r="G359" s="18">
        <f>VLOOKUP(A359,'ADM Data'!$A$2:$Q$357,17,FALSE)</f>
        <v>32.163808000000003</v>
      </c>
      <c r="H359" s="18" t="s">
        <v>1124</v>
      </c>
      <c r="I359" s="1">
        <f t="shared" si="27"/>
        <v>32.163808000000003</v>
      </c>
      <c r="J359" s="265">
        <f t="shared" si="28"/>
        <v>0.70244348008703683</v>
      </c>
      <c r="K359" s="61">
        <f t="shared" si="30"/>
        <v>1.7374198999999999</v>
      </c>
      <c r="L359" s="5">
        <f t="shared" si="25"/>
        <v>23582.220913329224</v>
      </c>
      <c r="M359" s="5">
        <f t="shared" si="26"/>
        <v>23582.220913329224</v>
      </c>
    </row>
    <row r="360" spans="1:13">
      <c r="A360" t="s">
        <v>1821</v>
      </c>
      <c r="B360" t="s">
        <v>811</v>
      </c>
      <c r="C360" t="s">
        <v>2041</v>
      </c>
      <c r="E360" s="1">
        <f>SUM(E5:E359)</f>
        <v>126714.25514200007</v>
      </c>
      <c r="F360" s="1">
        <f>SUM(F5:F359)</f>
        <v>100351.23414399996</v>
      </c>
      <c r="G360" s="1">
        <f>SUM(G5:G359)</f>
        <v>76690.174318999954</v>
      </c>
      <c r="H360" s="1" t="s">
        <v>812</v>
      </c>
      <c r="I360" s="1">
        <f>SUM(I5:I359)</f>
        <v>92131.902873249972</v>
      </c>
      <c r="J360" s="99">
        <f>L1</f>
        <v>0.53291628043548811</v>
      </c>
      <c r="K360" t="s">
        <v>812</v>
      </c>
      <c r="L360" s="5">
        <f>SUM(L5:L359)</f>
        <v>89552725.770829082</v>
      </c>
      <c r="M360" s="5">
        <f>SUM(M5:M359)</f>
        <v>80517118.102974311</v>
      </c>
    </row>
  </sheetData>
  <autoFilter ref="A4:M4" xr:uid="{273F442D-D337-4556-8798-24DF9FE5AD87}">
    <sortState xmlns:xlrd2="http://schemas.microsoft.com/office/spreadsheetml/2017/richdata2" ref="A5:M336">
      <sortCondition ref="B4"/>
    </sortState>
  </autoFilter>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B88D-04EE-46B7-9400-C0D8FC27F1F0}">
  <dimension ref="A1:L380"/>
  <sheetViews>
    <sheetView workbookViewId="0">
      <pane xSplit="3" ySplit="4" topLeftCell="D315" activePane="bottomRight" state="frozen"/>
      <selection pane="topRight" activeCell="D1" sqref="D1"/>
      <selection pane="bottomLeft" activeCell="A3" sqref="A3"/>
      <selection pane="bottomRight" activeCell="J333" sqref="J333"/>
    </sheetView>
  </sheetViews>
  <sheetFormatPr defaultRowHeight="14.4"/>
  <cols>
    <col min="1" max="1" width="7.5546875" bestFit="1" customWidth="1"/>
    <col min="2" max="2" width="46" bestFit="1" customWidth="1"/>
    <col min="3" max="3" width="14" bestFit="1" customWidth="1"/>
    <col min="4" max="4" width="9.109375" style="12"/>
    <col min="5" max="5" width="14" customWidth="1"/>
    <col min="6" max="6" width="14.44140625" customWidth="1"/>
    <col min="7" max="7" width="13.88671875" bestFit="1" customWidth="1"/>
    <col min="12" max="12" width="11.5546875" bestFit="1" customWidth="1"/>
  </cols>
  <sheetData>
    <row r="1" spans="1:12">
      <c r="B1" s="10"/>
      <c r="C1" s="5"/>
      <c r="D1" s="12" t="s">
        <v>2923</v>
      </c>
      <c r="F1" s="90">
        <f>'Detailed SFPR '!L14</f>
        <v>1337.18</v>
      </c>
    </row>
    <row r="2" spans="1:12">
      <c r="B2" s="10"/>
      <c r="C2" s="5"/>
    </row>
    <row r="4" spans="1:12" s="4" customFormat="1" ht="43.2">
      <c r="A4" s="4" t="s">
        <v>55</v>
      </c>
      <c r="B4" s="4" t="s">
        <v>56</v>
      </c>
      <c r="C4" s="4" t="s">
        <v>57</v>
      </c>
      <c r="D4" s="3" t="s">
        <v>58</v>
      </c>
      <c r="E4" s="87" t="s">
        <v>908</v>
      </c>
      <c r="F4" s="88" t="s">
        <v>909</v>
      </c>
      <c r="G4" s="88" t="s">
        <v>909</v>
      </c>
    </row>
    <row r="5" spans="1:12">
      <c r="A5" t="s">
        <v>66</v>
      </c>
      <c r="B5" t="s">
        <v>67</v>
      </c>
      <c r="C5" t="s">
        <v>68</v>
      </c>
      <c r="D5" s="12" t="s">
        <v>1070</v>
      </c>
      <c r="E5" s="1">
        <f>VLOOKUP(A5,'ADM Data'!$A$2:$AA$357,27,FALSE)</f>
        <v>0</v>
      </c>
      <c r="F5" s="5">
        <f t="shared" ref="F5:F68" si="0">E5*$F$1</f>
        <v>0</v>
      </c>
      <c r="G5" s="5">
        <f>IF(D5="Y",0,F5)</f>
        <v>0</v>
      </c>
    </row>
    <row r="6" spans="1:12">
      <c r="A6" t="s">
        <v>70</v>
      </c>
      <c r="B6" t="s">
        <v>71</v>
      </c>
      <c r="C6" t="s">
        <v>72</v>
      </c>
      <c r="D6" s="12" t="s">
        <v>1070</v>
      </c>
      <c r="E6" s="1">
        <f>VLOOKUP(A6,'ADM Data'!$A$2:$AA$357,27,FALSE)</f>
        <v>0</v>
      </c>
      <c r="F6" s="5">
        <f t="shared" si="0"/>
        <v>0</v>
      </c>
      <c r="G6" s="5">
        <f t="shared" ref="G6:G69" si="1">IF(D6="Y",0,F6)</f>
        <v>0</v>
      </c>
      <c r="L6" s="2"/>
    </row>
    <row r="7" spans="1:12">
      <c r="A7" t="s">
        <v>73</v>
      </c>
      <c r="B7" t="s">
        <v>74</v>
      </c>
      <c r="C7" t="s">
        <v>75</v>
      </c>
      <c r="D7" s="12" t="s">
        <v>1070</v>
      </c>
      <c r="E7" s="1">
        <f>VLOOKUP(A7,'ADM Data'!$A$2:$AA$357,27,FALSE)</f>
        <v>202</v>
      </c>
      <c r="F7" s="5">
        <f t="shared" si="0"/>
        <v>270110.36</v>
      </c>
      <c r="G7" s="5">
        <f t="shared" si="1"/>
        <v>270110.36</v>
      </c>
    </row>
    <row r="8" spans="1:12">
      <c r="A8" t="s">
        <v>76</v>
      </c>
      <c r="B8" t="s">
        <v>77</v>
      </c>
      <c r="C8" t="s">
        <v>68</v>
      </c>
      <c r="D8" s="12" t="s">
        <v>1070</v>
      </c>
      <c r="E8" s="1">
        <f>VLOOKUP(A8,'ADM Data'!$A$2:$AA$357,27,FALSE)</f>
        <v>0</v>
      </c>
      <c r="F8" s="5">
        <f t="shared" si="0"/>
        <v>0</v>
      </c>
      <c r="G8" s="5">
        <f t="shared" si="1"/>
        <v>0</v>
      </c>
    </row>
    <row r="9" spans="1:12">
      <c r="A9" t="s">
        <v>78</v>
      </c>
      <c r="B9" t="s">
        <v>1822</v>
      </c>
      <c r="C9" t="s">
        <v>93</v>
      </c>
      <c r="D9" s="12" t="s">
        <v>1823</v>
      </c>
      <c r="E9" s="1">
        <f>VLOOKUP(A9,'ADM Data'!$A$2:$AA$357,27,FALSE)</f>
        <v>0</v>
      </c>
      <c r="F9" s="5">
        <f t="shared" si="0"/>
        <v>0</v>
      </c>
      <c r="G9" s="5">
        <f t="shared" si="1"/>
        <v>0</v>
      </c>
    </row>
    <row r="10" spans="1:12">
      <c r="A10" t="s">
        <v>82</v>
      </c>
      <c r="B10" t="s">
        <v>1824</v>
      </c>
      <c r="C10" t="s">
        <v>84</v>
      </c>
      <c r="D10" s="12" t="s">
        <v>1823</v>
      </c>
      <c r="E10" s="1">
        <f>VLOOKUP(A10,'ADM Data'!$A$2:$AA$357,27,FALSE)</f>
        <v>0</v>
      </c>
      <c r="F10" s="5">
        <f t="shared" si="0"/>
        <v>0</v>
      </c>
      <c r="G10" s="5">
        <f t="shared" si="1"/>
        <v>0</v>
      </c>
    </row>
    <row r="11" spans="1:12">
      <c r="A11" t="s">
        <v>85</v>
      </c>
      <c r="B11" t="s">
        <v>86</v>
      </c>
      <c r="C11" t="s">
        <v>87</v>
      </c>
      <c r="D11" s="12" t="s">
        <v>1823</v>
      </c>
      <c r="E11" s="1">
        <f>VLOOKUP(A11,'ADM Data'!$A$2:$AA$357,27,FALSE)</f>
        <v>0</v>
      </c>
      <c r="F11" s="5">
        <f t="shared" si="0"/>
        <v>0</v>
      </c>
      <c r="G11" s="5">
        <f t="shared" si="1"/>
        <v>0</v>
      </c>
    </row>
    <row r="12" spans="1:12">
      <c r="A12" t="s">
        <v>88</v>
      </c>
      <c r="B12" t="s">
        <v>1825</v>
      </c>
      <c r="C12" t="s">
        <v>1512</v>
      </c>
      <c r="D12" s="12" t="s">
        <v>1823</v>
      </c>
      <c r="E12" s="1">
        <f>VLOOKUP(A12,'ADM Data'!$A$2:$AA$357,27,FALSE)</f>
        <v>0</v>
      </c>
      <c r="F12" s="5">
        <f t="shared" si="0"/>
        <v>0</v>
      </c>
      <c r="G12" s="5">
        <f t="shared" si="1"/>
        <v>0</v>
      </c>
    </row>
    <row r="13" spans="1:12">
      <c r="A13" t="s">
        <v>96</v>
      </c>
      <c r="B13" t="s">
        <v>1828</v>
      </c>
      <c r="C13" t="s">
        <v>98</v>
      </c>
      <c r="D13" s="12" t="s">
        <v>1070</v>
      </c>
      <c r="E13" s="1">
        <f>VLOOKUP(A13,'ADM Data'!$A$2:$AA$357,27,FALSE)</f>
        <v>0</v>
      </c>
      <c r="F13" s="5">
        <f t="shared" si="0"/>
        <v>0</v>
      </c>
      <c r="G13" s="5">
        <f t="shared" si="1"/>
        <v>0</v>
      </c>
    </row>
    <row r="14" spans="1:12">
      <c r="A14" t="s">
        <v>99</v>
      </c>
      <c r="B14" t="s">
        <v>1829</v>
      </c>
      <c r="C14" t="s">
        <v>101</v>
      </c>
      <c r="D14" s="12" t="s">
        <v>1070</v>
      </c>
      <c r="E14" s="1">
        <f>VLOOKUP(A14,'ADM Data'!$A$2:$AA$357,27,FALSE)</f>
        <v>0</v>
      </c>
      <c r="F14" s="5">
        <f t="shared" si="0"/>
        <v>0</v>
      </c>
      <c r="G14" s="5">
        <f t="shared" si="1"/>
        <v>0</v>
      </c>
    </row>
    <row r="15" spans="1:12">
      <c r="A15" t="s">
        <v>102</v>
      </c>
      <c r="B15" t="s">
        <v>103</v>
      </c>
      <c r="C15" t="s">
        <v>68</v>
      </c>
      <c r="D15" s="12" t="s">
        <v>1070</v>
      </c>
      <c r="E15" s="1">
        <f>VLOOKUP(A15,'ADM Data'!$A$2:$AA$357,27,FALSE)</f>
        <v>0</v>
      </c>
      <c r="F15" s="5">
        <f t="shared" si="0"/>
        <v>0</v>
      </c>
      <c r="G15" s="5">
        <f t="shared" si="1"/>
        <v>0</v>
      </c>
    </row>
    <row r="16" spans="1:12">
      <c r="A16" t="s">
        <v>104</v>
      </c>
      <c r="B16" t="s">
        <v>2758</v>
      </c>
      <c r="C16" t="s">
        <v>80</v>
      </c>
      <c r="D16" s="12" t="s">
        <v>1070</v>
      </c>
      <c r="E16" s="1">
        <f>VLOOKUP(A16,'ADM Data'!$A$2:$AA$357,27,FALSE)</f>
        <v>0</v>
      </c>
      <c r="F16" s="5">
        <f t="shared" si="0"/>
        <v>0</v>
      </c>
      <c r="G16" s="5">
        <f t="shared" si="1"/>
        <v>0</v>
      </c>
    </row>
    <row r="17" spans="1:7">
      <c r="A17" t="s">
        <v>106</v>
      </c>
      <c r="B17" t="s">
        <v>1831</v>
      </c>
      <c r="C17" t="s">
        <v>108</v>
      </c>
      <c r="D17" s="12" t="s">
        <v>1070</v>
      </c>
      <c r="E17" s="1">
        <f>VLOOKUP(A17,'ADM Data'!$A$2:$AA$357,27,FALSE)</f>
        <v>0</v>
      </c>
      <c r="F17" s="5">
        <f t="shared" si="0"/>
        <v>0</v>
      </c>
      <c r="G17" s="5">
        <f t="shared" si="1"/>
        <v>0</v>
      </c>
    </row>
    <row r="18" spans="1:7">
      <c r="A18" t="s">
        <v>109</v>
      </c>
      <c r="B18" t="s">
        <v>1832</v>
      </c>
      <c r="C18" t="s">
        <v>111</v>
      </c>
      <c r="D18" s="12" t="s">
        <v>1070</v>
      </c>
      <c r="E18" s="1">
        <f>VLOOKUP(A18,'ADM Data'!$A$2:$AA$357,27,FALSE)</f>
        <v>0</v>
      </c>
      <c r="F18" s="5">
        <f t="shared" si="0"/>
        <v>0</v>
      </c>
      <c r="G18" s="5">
        <f t="shared" si="1"/>
        <v>0</v>
      </c>
    </row>
    <row r="19" spans="1:7">
      <c r="A19" t="s">
        <v>114</v>
      </c>
      <c r="B19" t="s">
        <v>1834</v>
      </c>
      <c r="C19" t="s">
        <v>116</v>
      </c>
      <c r="D19" s="12" t="s">
        <v>1070</v>
      </c>
      <c r="E19" s="1">
        <f>VLOOKUP(A19,'ADM Data'!$A$2:$AA$357,27,FALSE)</f>
        <v>0</v>
      </c>
      <c r="F19" s="5">
        <f t="shared" si="0"/>
        <v>0</v>
      </c>
      <c r="G19" s="5">
        <f t="shared" si="1"/>
        <v>0</v>
      </c>
    </row>
    <row r="20" spans="1:7">
      <c r="A20" t="s">
        <v>117</v>
      </c>
      <c r="B20" t="s">
        <v>1835</v>
      </c>
      <c r="C20" t="s">
        <v>80</v>
      </c>
      <c r="D20" s="12" t="s">
        <v>1070</v>
      </c>
      <c r="E20" s="1">
        <f>VLOOKUP(A20,'ADM Data'!$A$2:$AA$357,27,FALSE)</f>
        <v>0</v>
      </c>
      <c r="F20" s="5">
        <f t="shared" si="0"/>
        <v>0</v>
      </c>
      <c r="G20" s="5">
        <f t="shared" si="1"/>
        <v>0</v>
      </c>
    </row>
    <row r="21" spans="1:7">
      <c r="A21" t="s">
        <v>119</v>
      </c>
      <c r="B21" t="s">
        <v>120</v>
      </c>
      <c r="C21" t="s">
        <v>80</v>
      </c>
      <c r="D21" s="12" t="s">
        <v>1070</v>
      </c>
      <c r="E21" s="1">
        <f>VLOOKUP(A21,'ADM Data'!$A$2:$AA$357,27,FALSE)</f>
        <v>0</v>
      </c>
      <c r="F21" s="5">
        <f t="shared" si="0"/>
        <v>0</v>
      </c>
      <c r="G21" s="5">
        <f t="shared" si="1"/>
        <v>0</v>
      </c>
    </row>
    <row r="22" spans="1:7">
      <c r="A22" t="s">
        <v>121</v>
      </c>
      <c r="B22" t="s">
        <v>1836</v>
      </c>
      <c r="C22" t="s">
        <v>80</v>
      </c>
      <c r="D22" s="12" t="s">
        <v>1070</v>
      </c>
      <c r="E22" s="1">
        <f>VLOOKUP(A22,'ADM Data'!$A$2:$AA$357,27,FALSE)</f>
        <v>0</v>
      </c>
      <c r="F22" s="5">
        <f t="shared" si="0"/>
        <v>0</v>
      </c>
      <c r="G22" s="5">
        <f t="shared" si="1"/>
        <v>0</v>
      </c>
    </row>
    <row r="23" spans="1:7">
      <c r="A23" t="s">
        <v>123</v>
      </c>
      <c r="B23" t="s">
        <v>1837</v>
      </c>
      <c r="C23" t="s">
        <v>125</v>
      </c>
      <c r="D23" s="12" t="s">
        <v>1070</v>
      </c>
      <c r="E23" s="1">
        <f>VLOOKUP(A23,'ADM Data'!$A$2:$AA$357,27,FALSE)</f>
        <v>0</v>
      </c>
      <c r="F23" s="5">
        <f t="shared" si="0"/>
        <v>0</v>
      </c>
      <c r="G23" s="5">
        <f t="shared" si="1"/>
        <v>0</v>
      </c>
    </row>
    <row r="24" spans="1:7">
      <c r="A24" t="s">
        <v>126</v>
      </c>
      <c r="B24" t="s">
        <v>1838</v>
      </c>
      <c r="C24" t="s">
        <v>80</v>
      </c>
      <c r="D24" s="12" t="s">
        <v>1070</v>
      </c>
      <c r="E24" s="1">
        <f>VLOOKUP(A24,'ADM Data'!$A$2:$AA$357,27,FALSE)</f>
        <v>0</v>
      </c>
      <c r="F24" s="5">
        <f t="shared" si="0"/>
        <v>0</v>
      </c>
      <c r="G24" s="5">
        <f t="shared" si="1"/>
        <v>0</v>
      </c>
    </row>
    <row r="25" spans="1:7">
      <c r="A25" t="s">
        <v>128</v>
      </c>
      <c r="B25" t="s">
        <v>129</v>
      </c>
      <c r="C25" t="s">
        <v>68</v>
      </c>
      <c r="D25" s="12" t="s">
        <v>1070</v>
      </c>
      <c r="E25" s="1">
        <f>VLOOKUP(A25,'ADM Data'!$A$2:$AA$357,27,FALSE)</f>
        <v>309</v>
      </c>
      <c r="F25" s="5">
        <f t="shared" si="0"/>
        <v>413188.62</v>
      </c>
      <c r="G25" s="5">
        <f t="shared" si="1"/>
        <v>413188.62</v>
      </c>
    </row>
    <row r="26" spans="1:7">
      <c r="A26" t="s">
        <v>130</v>
      </c>
      <c r="B26" t="s">
        <v>131</v>
      </c>
      <c r="C26" t="s">
        <v>132</v>
      </c>
      <c r="D26" s="12" t="s">
        <v>1823</v>
      </c>
      <c r="E26" s="1">
        <f>VLOOKUP(A26,'ADM Data'!$A$2:$AA$357,27,FALSE)</f>
        <v>0</v>
      </c>
      <c r="F26" s="5">
        <f t="shared" si="0"/>
        <v>0</v>
      </c>
      <c r="G26" s="5">
        <f t="shared" si="1"/>
        <v>0</v>
      </c>
    </row>
    <row r="27" spans="1:7">
      <c r="A27" t="s">
        <v>133</v>
      </c>
      <c r="B27" t="s">
        <v>1839</v>
      </c>
      <c r="C27" t="s">
        <v>135</v>
      </c>
      <c r="D27" s="12" t="s">
        <v>1823</v>
      </c>
      <c r="E27" s="1">
        <f>VLOOKUP(A27,'ADM Data'!$A$2:$AA$357,27,FALSE)</f>
        <v>0</v>
      </c>
      <c r="F27" s="5">
        <f t="shared" si="0"/>
        <v>0</v>
      </c>
      <c r="G27" s="5">
        <f t="shared" si="1"/>
        <v>0</v>
      </c>
    </row>
    <row r="28" spans="1:7">
      <c r="A28" t="s">
        <v>136</v>
      </c>
      <c r="B28" t="s">
        <v>1840</v>
      </c>
      <c r="C28" t="s">
        <v>93</v>
      </c>
      <c r="D28" s="12" t="s">
        <v>1070</v>
      </c>
      <c r="E28" s="1">
        <f>VLOOKUP(A28,'ADM Data'!$A$2:$AA$357,27,FALSE)</f>
        <v>0</v>
      </c>
      <c r="F28" s="5">
        <f t="shared" si="0"/>
        <v>0</v>
      </c>
      <c r="G28" s="5">
        <f t="shared" si="1"/>
        <v>0</v>
      </c>
    </row>
    <row r="29" spans="1:7">
      <c r="A29" t="s">
        <v>138</v>
      </c>
      <c r="B29" t="s">
        <v>1841</v>
      </c>
      <c r="C29" t="s">
        <v>140</v>
      </c>
      <c r="D29" s="12" t="s">
        <v>1070</v>
      </c>
      <c r="E29" s="1">
        <f>VLOOKUP(A29,'ADM Data'!$A$2:$AA$357,27,FALSE)</f>
        <v>0</v>
      </c>
      <c r="F29" s="5">
        <f t="shared" si="0"/>
        <v>0</v>
      </c>
      <c r="G29" s="5">
        <f t="shared" si="1"/>
        <v>0</v>
      </c>
    </row>
    <row r="30" spans="1:7">
      <c r="A30" t="s">
        <v>141</v>
      </c>
      <c r="B30" t="s">
        <v>1842</v>
      </c>
      <c r="C30" t="s">
        <v>93</v>
      </c>
      <c r="D30" s="12" t="s">
        <v>1070</v>
      </c>
      <c r="E30" s="1">
        <f>VLOOKUP(A30,'ADM Data'!$A$2:$AA$357,27,FALSE)</f>
        <v>0</v>
      </c>
      <c r="F30" s="5">
        <f t="shared" si="0"/>
        <v>0</v>
      </c>
      <c r="G30" s="5">
        <f t="shared" si="1"/>
        <v>0</v>
      </c>
    </row>
    <row r="31" spans="1:7">
      <c r="A31" t="s">
        <v>143</v>
      </c>
      <c r="B31" t="s">
        <v>1843</v>
      </c>
      <c r="C31" t="s">
        <v>101</v>
      </c>
      <c r="D31" s="12" t="s">
        <v>1070</v>
      </c>
      <c r="E31" s="1">
        <f>VLOOKUP(A31,'ADM Data'!$A$2:$AA$357,27,FALSE)</f>
        <v>0</v>
      </c>
      <c r="F31" s="5">
        <f t="shared" si="0"/>
        <v>0</v>
      </c>
      <c r="G31" s="5">
        <f t="shared" si="1"/>
        <v>0</v>
      </c>
    </row>
    <row r="32" spans="1:7">
      <c r="A32" t="s">
        <v>145</v>
      </c>
      <c r="B32" t="s">
        <v>1844</v>
      </c>
      <c r="C32" t="s">
        <v>80</v>
      </c>
      <c r="D32" s="12" t="s">
        <v>1070</v>
      </c>
      <c r="E32" s="1">
        <f>VLOOKUP(A32,'ADM Data'!$A$2:$AA$357,27,FALSE)</f>
        <v>98</v>
      </c>
      <c r="F32" s="5">
        <f t="shared" si="0"/>
        <v>131043.64</v>
      </c>
      <c r="G32" s="5">
        <f t="shared" si="1"/>
        <v>131043.64</v>
      </c>
    </row>
    <row r="33" spans="1:7">
      <c r="A33" t="s">
        <v>147</v>
      </c>
      <c r="B33" t="s">
        <v>1845</v>
      </c>
      <c r="C33" t="s">
        <v>80</v>
      </c>
      <c r="D33" s="12" t="s">
        <v>1070</v>
      </c>
      <c r="E33" s="1">
        <f>VLOOKUP(A33,'ADM Data'!$A$2:$AA$357,27,FALSE)</f>
        <v>0</v>
      </c>
      <c r="F33" s="5">
        <f t="shared" si="0"/>
        <v>0</v>
      </c>
      <c r="G33" s="5">
        <f t="shared" si="1"/>
        <v>0</v>
      </c>
    </row>
    <row r="34" spans="1:7">
      <c r="A34" t="s">
        <v>149</v>
      </c>
      <c r="B34" t="s">
        <v>150</v>
      </c>
      <c r="C34" t="s">
        <v>80</v>
      </c>
      <c r="D34" s="12" t="s">
        <v>1070</v>
      </c>
      <c r="E34" s="1">
        <f>VLOOKUP(A34,'ADM Data'!$A$2:$AA$357,27,FALSE)</f>
        <v>0</v>
      </c>
      <c r="F34" s="5">
        <f t="shared" si="0"/>
        <v>0</v>
      </c>
      <c r="G34" s="5">
        <f t="shared" si="1"/>
        <v>0</v>
      </c>
    </row>
    <row r="35" spans="1:7">
      <c r="A35" t="s">
        <v>151</v>
      </c>
      <c r="B35" t="s">
        <v>152</v>
      </c>
      <c r="C35" t="s">
        <v>68</v>
      </c>
      <c r="D35" s="12" t="s">
        <v>1070</v>
      </c>
      <c r="E35" s="1">
        <f>VLOOKUP(A35,'ADM Data'!$A$2:$AA$357,27,FALSE)</f>
        <v>117</v>
      </c>
      <c r="F35" s="5">
        <f t="shared" si="0"/>
        <v>156450.06</v>
      </c>
      <c r="G35" s="5">
        <f t="shared" si="1"/>
        <v>156450.06</v>
      </c>
    </row>
    <row r="36" spans="1:7">
      <c r="A36" t="s">
        <v>153</v>
      </c>
      <c r="B36" t="s">
        <v>1846</v>
      </c>
      <c r="C36" t="s">
        <v>93</v>
      </c>
      <c r="D36" s="12" t="s">
        <v>1070</v>
      </c>
      <c r="E36" s="1">
        <f>VLOOKUP(A36,'ADM Data'!$A$2:$AA$357,27,FALSE)</f>
        <v>0</v>
      </c>
      <c r="F36" s="5">
        <f t="shared" si="0"/>
        <v>0</v>
      </c>
      <c r="G36" s="5">
        <f t="shared" si="1"/>
        <v>0</v>
      </c>
    </row>
    <row r="37" spans="1:7">
      <c r="A37" t="s">
        <v>155</v>
      </c>
      <c r="B37" t="s">
        <v>156</v>
      </c>
      <c r="C37" t="s">
        <v>93</v>
      </c>
      <c r="D37" s="12" t="s">
        <v>1070</v>
      </c>
      <c r="E37" s="1">
        <f>VLOOKUP(A37,'ADM Data'!$A$2:$AA$357,27,FALSE)</f>
        <v>0</v>
      </c>
      <c r="F37" s="5">
        <f t="shared" si="0"/>
        <v>0</v>
      </c>
      <c r="G37" s="5">
        <f t="shared" si="1"/>
        <v>0</v>
      </c>
    </row>
    <row r="38" spans="1:7">
      <c r="A38" t="s">
        <v>157</v>
      </c>
      <c r="B38" t="s">
        <v>1847</v>
      </c>
      <c r="C38" t="s">
        <v>93</v>
      </c>
      <c r="D38" s="12" t="s">
        <v>1070</v>
      </c>
      <c r="E38" s="1">
        <f>VLOOKUP(A38,'ADM Data'!$A$2:$AA$357,27,FALSE)</f>
        <v>0</v>
      </c>
      <c r="F38" s="5">
        <f t="shared" si="0"/>
        <v>0</v>
      </c>
      <c r="G38" s="5">
        <f t="shared" si="1"/>
        <v>0</v>
      </c>
    </row>
    <row r="39" spans="1:7">
      <c r="A39" t="s">
        <v>159</v>
      </c>
      <c r="B39" t="s">
        <v>160</v>
      </c>
      <c r="C39" t="s">
        <v>93</v>
      </c>
      <c r="D39" s="12" t="s">
        <v>1070</v>
      </c>
      <c r="E39" s="1">
        <f>VLOOKUP(A39,'ADM Data'!$A$2:$AA$357,27,FALSE)</f>
        <v>0</v>
      </c>
      <c r="F39" s="5">
        <f t="shared" si="0"/>
        <v>0</v>
      </c>
      <c r="G39" s="5">
        <f t="shared" si="1"/>
        <v>0</v>
      </c>
    </row>
    <row r="40" spans="1:7">
      <c r="A40" t="s">
        <v>161</v>
      </c>
      <c r="B40" t="s">
        <v>162</v>
      </c>
      <c r="C40" t="s">
        <v>75</v>
      </c>
      <c r="D40" s="12" t="s">
        <v>1070</v>
      </c>
      <c r="E40" s="1">
        <f>VLOOKUP(A40,'ADM Data'!$A$2:$AA$357,27,FALSE)</f>
        <v>305</v>
      </c>
      <c r="F40" s="5">
        <f t="shared" si="0"/>
        <v>407839.9</v>
      </c>
      <c r="G40" s="5">
        <f t="shared" si="1"/>
        <v>407839.9</v>
      </c>
    </row>
    <row r="41" spans="1:7">
      <c r="A41" t="s">
        <v>163</v>
      </c>
      <c r="B41" t="s">
        <v>164</v>
      </c>
      <c r="C41" t="s">
        <v>80</v>
      </c>
      <c r="D41" s="12" t="s">
        <v>1070</v>
      </c>
      <c r="E41" s="1">
        <f>VLOOKUP(A41,'ADM Data'!$A$2:$AA$357,27,FALSE)</f>
        <v>0</v>
      </c>
      <c r="F41" s="5">
        <f t="shared" si="0"/>
        <v>0</v>
      </c>
      <c r="G41" s="5">
        <f t="shared" si="1"/>
        <v>0</v>
      </c>
    </row>
    <row r="42" spans="1:7">
      <c r="A42" t="s">
        <v>165</v>
      </c>
      <c r="B42" t="s">
        <v>1848</v>
      </c>
      <c r="C42" t="s">
        <v>80</v>
      </c>
      <c r="D42" s="12" t="s">
        <v>1070</v>
      </c>
      <c r="E42" s="1">
        <f>VLOOKUP(A42,'ADM Data'!$A$2:$AA$357,27,FALSE)</f>
        <v>0</v>
      </c>
      <c r="F42" s="5">
        <f t="shared" si="0"/>
        <v>0</v>
      </c>
      <c r="G42" s="5">
        <f t="shared" si="1"/>
        <v>0</v>
      </c>
    </row>
    <row r="43" spans="1:7">
      <c r="A43" t="s">
        <v>169</v>
      </c>
      <c r="B43" t="s">
        <v>1850</v>
      </c>
      <c r="C43" t="s">
        <v>72</v>
      </c>
      <c r="D43" s="12" t="s">
        <v>1070</v>
      </c>
      <c r="E43" s="1">
        <f>VLOOKUP(A43,'ADM Data'!$A$2:$AA$357,27,FALSE)</f>
        <v>0</v>
      </c>
      <c r="F43" s="5">
        <f t="shared" si="0"/>
        <v>0</v>
      </c>
      <c r="G43" s="5">
        <f t="shared" si="1"/>
        <v>0</v>
      </c>
    </row>
    <row r="44" spans="1:7">
      <c r="A44" t="s">
        <v>171</v>
      </c>
      <c r="B44" t="s">
        <v>172</v>
      </c>
      <c r="C44" t="s">
        <v>173</v>
      </c>
      <c r="D44" s="12" t="s">
        <v>1070</v>
      </c>
      <c r="E44" s="1">
        <f>VLOOKUP(A44,'ADM Data'!$A$2:$AA$357,27,FALSE)</f>
        <v>0</v>
      </c>
      <c r="F44" s="5">
        <f t="shared" si="0"/>
        <v>0</v>
      </c>
      <c r="G44" s="5">
        <f t="shared" si="1"/>
        <v>0</v>
      </c>
    </row>
    <row r="45" spans="1:7">
      <c r="A45" t="s">
        <v>174</v>
      </c>
      <c r="B45" t="s">
        <v>2898</v>
      </c>
      <c r="C45" t="s">
        <v>75</v>
      </c>
      <c r="D45" s="12" t="s">
        <v>1070</v>
      </c>
      <c r="E45" s="1">
        <f>VLOOKUP(A45,'ADM Data'!$A$2:$AA$357,27,FALSE)</f>
        <v>0</v>
      </c>
      <c r="F45" s="5">
        <f t="shared" si="0"/>
        <v>0</v>
      </c>
      <c r="G45" s="5">
        <f t="shared" si="1"/>
        <v>0</v>
      </c>
    </row>
    <row r="46" spans="1:7">
      <c r="A46" t="s">
        <v>179</v>
      </c>
      <c r="B46" t="s">
        <v>180</v>
      </c>
      <c r="C46" t="s">
        <v>90</v>
      </c>
      <c r="D46" s="12" t="s">
        <v>1070</v>
      </c>
      <c r="E46" s="1">
        <f>VLOOKUP(A46,'ADM Data'!$A$2:$AA$357,27,FALSE)</f>
        <v>0</v>
      </c>
      <c r="F46" s="5">
        <f t="shared" si="0"/>
        <v>0</v>
      </c>
      <c r="G46" s="5">
        <f t="shared" si="1"/>
        <v>0</v>
      </c>
    </row>
    <row r="47" spans="1:7">
      <c r="A47" t="s">
        <v>181</v>
      </c>
      <c r="B47" t="s">
        <v>2899</v>
      </c>
      <c r="C47" t="s">
        <v>93</v>
      </c>
      <c r="D47" s="12" t="s">
        <v>1070</v>
      </c>
      <c r="E47" s="1">
        <f>VLOOKUP(A47,'ADM Data'!$A$2:$AA$357,27,FALSE)</f>
        <v>0</v>
      </c>
      <c r="F47" s="5">
        <f t="shared" si="0"/>
        <v>0</v>
      </c>
      <c r="G47" s="5">
        <f t="shared" si="1"/>
        <v>0</v>
      </c>
    </row>
    <row r="48" spans="1:7">
      <c r="A48" t="s">
        <v>183</v>
      </c>
      <c r="B48" t="s">
        <v>1854</v>
      </c>
      <c r="C48" t="s">
        <v>111</v>
      </c>
      <c r="D48" s="12" t="s">
        <v>1070</v>
      </c>
      <c r="E48" s="1">
        <f>VLOOKUP(A48,'ADM Data'!$A$2:$AA$357,27,FALSE)</f>
        <v>0</v>
      </c>
      <c r="F48" s="5">
        <f t="shared" si="0"/>
        <v>0</v>
      </c>
      <c r="G48" s="5">
        <f t="shared" si="1"/>
        <v>0</v>
      </c>
    </row>
    <row r="49" spans="1:7">
      <c r="A49" t="s">
        <v>185</v>
      </c>
      <c r="B49" t="s">
        <v>2900</v>
      </c>
      <c r="C49" t="s">
        <v>72</v>
      </c>
      <c r="D49" s="12" t="s">
        <v>1070</v>
      </c>
      <c r="E49" s="1">
        <f>VLOOKUP(A49,'ADM Data'!$A$2:$AA$357,27,FALSE)</f>
        <v>0</v>
      </c>
      <c r="F49" s="5">
        <f t="shared" si="0"/>
        <v>0</v>
      </c>
      <c r="G49" s="5">
        <f t="shared" si="1"/>
        <v>0</v>
      </c>
    </row>
    <row r="50" spans="1:7">
      <c r="A50" t="s">
        <v>187</v>
      </c>
      <c r="B50" t="s">
        <v>188</v>
      </c>
      <c r="C50" t="s">
        <v>108</v>
      </c>
      <c r="D50" s="12" t="s">
        <v>1070</v>
      </c>
      <c r="E50" s="1">
        <f>VLOOKUP(A50,'ADM Data'!$A$2:$AA$357,27,FALSE)</f>
        <v>0</v>
      </c>
      <c r="F50" s="5">
        <f t="shared" si="0"/>
        <v>0</v>
      </c>
      <c r="G50" s="5">
        <f t="shared" si="1"/>
        <v>0</v>
      </c>
    </row>
    <row r="51" spans="1:7">
      <c r="A51" t="s">
        <v>191</v>
      </c>
      <c r="B51" t="s">
        <v>1856</v>
      </c>
      <c r="C51" t="s">
        <v>193</v>
      </c>
      <c r="D51" s="12" t="s">
        <v>1070</v>
      </c>
      <c r="E51" s="1">
        <f>VLOOKUP(A51,'ADM Data'!$A$2:$AA$357,27,FALSE)</f>
        <v>0</v>
      </c>
      <c r="F51" s="5">
        <f t="shared" si="0"/>
        <v>0</v>
      </c>
      <c r="G51" s="5">
        <f t="shared" si="1"/>
        <v>0</v>
      </c>
    </row>
    <row r="52" spans="1:7">
      <c r="A52" t="s">
        <v>194</v>
      </c>
      <c r="B52" t="s">
        <v>195</v>
      </c>
      <c r="C52" t="s">
        <v>196</v>
      </c>
      <c r="D52" s="12" t="s">
        <v>1070</v>
      </c>
      <c r="E52" s="1">
        <f>VLOOKUP(A52,'ADM Data'!$A$2:$AA$357,27,FALSE)</f>
        <v>0</v>
      </c>
      <c r="F52" s="5">
        <f t="shared" si="0"/>
        <v>0</v>
      </c>
      <c r="G52" s="5">
        <f t="shared" si="1"/>
        <v>0</v>
      </c>
    </row>
    <row r="53" spans="1:7">
      <c r="A53" t="s">
        <v>197</v>
      </c>
      <c r="B53" t="s">
        <v>1857</v>
      </c>
      <c r="C53" t="s">
        <v>93</v>
      </c>
      <c r="D53" s="12" t="s">
        <v>1070</v>
      </c>
      <c r="E53" s="1">
        <f>VLOOKUP(A53,'ADM Data'!$A$2:$AA$357,27,FALSE)</f>
        <v>0</v>
      </c>
      <c r="F53" s="5">
        <f t="shared" si="0"/>
        <v>0</v>
      </c>
      <c r="G53" s="5">
        <f t="shared" si="1"/>
        <v>0</v>
      </c>
    </row>
    <row r="54" spans="1:7">
      <c r="A54" t="s">
        <v>199</v>
      </c>
      <c r="B54" t="s">
        <v>200</v>
      </c>
      <c r="C54" t="s">
        <v>93</v>
      </c>
      <c r="D54" s="12" t="s">
        <v>1070</v>
      </c>
      <c r="E54" s="1">
        <f>VLOOKUP(A54,'ADM Data'!$A$2:$AA$357,27,FALSE)</f>
        <v>0</v>
      </c>
      <c r="F54" s="5">
        <f t="shared" si="0"/>
        <v>0</v>
      </c>
      <c r="G54" s="5">
        <f t="shared" si="1"/>
        <v>0</v>
      </c>
    </row>
    <row r="55" spans="1:7">
      <c r="A55" t="s">
        <v>201</v>
      </c>
      <c r="B55" t="s">
        <v>202</v>
      </c>
      <c r="C55" t="s">
        <v>93</v>
      </c>
      <c r="D55" s="12" t="s">
        <v>1070</v>
      </c>
      <c r="E55" s="1">
        <f>VLOOKUP(A55,'ADM Data'!$A$2:$AA$357,27,FALSE)</f>
        <v>382</v>
      </c>
      <c r="F55" s="5">
        <f t="shared" si="0"/>
        <v>510802.76</v>
      </c>
      <c r="G55" s="5">
        <f t="shared" si="1"/>
        <v>510802.76</v>
      </c>
    </row>
    <row r="56" spans="1:7">
      <c r="A56" t="s">
        <v>203</v>
      </c>
      <c r="B56" t="s">
        <v>1858</v>
      </c>
      <c r="C56" t="s">
        <v>80</v>
      </c>
      <c r="D56" s="12" t="s">
        <v>1070</v>
      </c>
      <c r="E56" s="1">
        <f>VLOOKUP(A56,'ADM Data'!$A$2:$AA$357,27,FALSE)</f>
        <v>0</v>
      </c>
      <c r="F56" s="5">
        <f t="shared" si="0"/>
        <v>0</v>
      </c>
      <c r="G56" s="5">
        <f t="shared" si="1"/>
        <v>0</v>
      </c>
    </row>
    <row r="57" spans="1:7">
      <c r="A57" t="s">
        <v>205</v>
      </c>
      <c r="B57" t="s">
        <v>1859</v>
      </c>
      <c r="C57" t="s">
        <v>68</v>
      </c>
      <c r="D57" s="12" t="s">
        <v>1070</v>
      </c>
      <c r="E57" s="1">
        <f>VLOOKUP(A57,'ADM Data'!$A$2:$AA$357,27,FALSE)</f>
        <v>0</v>
      </c>
      <c r="F57" s="5">
        <f t="shared" si="0"/>
        <v>0</v>
      </c>
      <c r="G57" s="5">
        <f t="shared" si="1"/>
        <v>0</v>
      </c>
    </row>
    <row r="58" spans="1:7">
      <c r="A58" t="s">
        <v>207</v>
      </c>
      <c r="B58" t="s">
        <v>1860</v>
      </c>
      <c r="C58" t="s">
        <v>93</v>
      </c>
      <c r="D58" s="12" t="s">
        <v>1070</v>
      </c>
      <c r="E58" s="1">
        <f>VLOOKUP(A58,'ADM Data'!$A$2:$AA$357,27,FALSE)</f>
        <v>0</v>
      </c>
      <c r="F58" s="5">
        <f t="shared" si="0"/>
        <v>0</v>
      </c>
      <c r="G58" s="5">
        <f t="shared" si="1"/>
        <v>0</v>
      </c>
    </row>
    <row r="59" spans="1:7">
      <c r="A59" t="s">
        <v>209</v>
      </c>
      <c r="B59" t="s">
        <v>1861</v>
      </c>
      <c r="C59" t="s">
        <v>93</v>
      </c>
      <c r="D59" s="12" t="s">
        <v>1070</v>
      </c>
      <c r="E59" s="1">
        <f>VLOOKUP(A59,'ADM Data'!$A$2:$AA$357,27,FALSE)</f>
        <v>0</v>
      </c>
      <c r="F59" s="5">
        <f t="shared" si="0"/>
        <v>0</v>
      </c>
      <c r="G59" s="5">
        <f t="shared" si="1"/>
        <v>0</v>
      </c>
    </row>
    <row r="60" spans="1:7">
      <c r="A60" t="s">
        <v>211</v>
      </c>
      <c r="B60" t="s">
        <v>1862</v>
      </c>
      <c r="C60" t="s">
        <v>75</v>
      </c>
      <c r="D60" s="12" t="s">
        <v>1070</v>
      </c>
      <c r="E60" s="1">
        <f>VLOOKUP(A60,'ADM Data'!$A$2:$AA$357,27,FALSE)</f>
        <v>0</v>
      </c>
      <c r="F60" s="5">
        <f t="shared" si="0"/>
        <v>0</v>
      </c>
      <c r="G60" s="5">
        <f t="shared" si="1"/>
        <v>0</v>
      </c>
    </row>
    <row r="61" spans="1:7">
      <c r="A61" t="s">
        <v>213</v>
      </c>
      <c r="B61" t="s">
        <v>1863</v>
      </c>
      <c r="C61" t="s">
        <v>72</v>
      </c>
      <c r="D61" s="12" t="s">
        <v>1070</v>
      </c>
      <c r="E61" s="1">
        <f>VLOOKUP(A61,'ADM Data'!$A$2:$AA$357,27,FALSE)</f>
        <v>148</v>
      </c>
      <c r="F61" s="5">
        <f t="shared" si="0"/>
        <v>197902.64</v>
      </c>
      <c r="G61" s="5">
        <f t="shared" si="1"/>
        <v>197902.64</v>
      </c>
    </row>
    <row r="62" spans="1:7">
      <c r="A62" t="s">
        <v>215</v>
      </c>
      <c r="B62" t="s">
        <v>1864</v>
      </c>
      <c r="C62" t="s">
        <v>72</v>
      </c>
      <c r="D62" s="12" t="s">
        <v>1070</v>
      </c>
      <c r="E62" s="1">
        <f>VLOOKUP(A62,'ADM Data'!$A$2:$AA$357,27,FALSE)</f>
        <v>0</v>
      </c>
      <c r="F62" s="5">
        <f t="shared" si="0"/>
        <v>0</v>
      </c>
      <c r="G62" s="5">
        <f t="shared" si="1"/>
        <v>0</v>
      </c>
    </row>
    <row r="63" spans="1:7">
      <c r="A63" t="s">
        <v>217</v>
      </c>
      <c r="B63" t="s">
        <v>1865</v>
      </c>
      <c r="C63" t="s">
        <v>68</v>
      </c>
      <c r="D63" s="12" t="s">
        <v>1070</v>
      </c>
      <c r="E63" s="1">
        <f>VLOOKUP(A63,'ADM Data'!$A$2:$AA$357,27,FALSE)</f>
        <v>284</v>
      </c>
      <c r="F63" s="5">
        <f t="shared" si="0"/>
        <v>379759.12</v>
      </c>
      <c r="G63" s="5">
        <f t="shared" si="1"/>
        <v>379759.12</v>
      </c>
    </row>
    <row r="64" spans="1:7">
      <c r="A64" t="s">
        <v>219</v>
      </c>
      <c r="B64" t="s">
        <v>1866</v>
      </c>
      <c r="C64" t="s">
        <v>80</v>
      </c>
      <c r="D64" s="12" t="s">
        <v>1070</v>
      </c>
      <c r="E64" s="1">
        <f>VLOOKUP(A64,'ADM Data'!$A$2:$AA$357,27,FALSE)</f>
        <v>0</v>
      </c>
      <c r="F64" s="5">
        <f t="shared" si="0"/>
        <v>0</v>
      </c>
      <c r="G64" s="5">
        <f t="shared" si="1"/>
        <v>0</v>
      </c>
    </row>
    <row r="65" spans="1:7">
      <c r="A65" t="s">
        <v>221</v>
      </c>
      <c r="B65" t="s">
        <v>222</v>
      </c>
      <c r="C65" t="s">
        <v>68</v>
      </c>
      <c r="D65" s="12" t="s">
        <v>1070</v>
      </c>
      <c r="E65" s="1">
        <f>VLOOKUP(A65,'ADM Data'!$A$2:$AA$357,27,FALSE)</f>
        <v>0</v>
      </c>
      <c r="F65" s="5">
        <f t="shared" si="0"/>
        <v>0</v>
      </c>
      <c r="G65" s="5">
        <f t="shared" si="1"/>
        <v>0</v>
      </c>
    </row>
    <row r="66" spans="1:7">
      <c r="A66" t="s">
        <v>223</v>
      </c>
      <c r="B66" t="s">
        <v>224</v>
      </c>
      <c r="C66" t="s">
        <v>108</v>
      </c>
      <c r="D66" s="12" t="s">
        <v>1070</v>
      </c>
      <c r="E66" s="1">
        <f>VLOOKUP(A66,'ADM Data'!$A$2:$AA$357,27,FALSE)</f>
        <v>0</v>
      </c>
      <c r="F66" s="5">
        <f t="shared" si="0"/>
        <v>0</v>
      </c>
      <c r="G66" s="5">
        <f t="shared" si="1"/>
        <v>0</v>
      </c>
    </row>
    <row r="67" spans="1:7">
      <c r="A67" t="s">
        <v>225</v>
      </c>
      <c r="B67" t="s">
        <v>1867</v>
      </c>
      <c r="C67" t="s">
        <v>80</v>
      </c>
      <c r="D67" s="12" t="s">
        <v>1070</v>
      </c>
      <c r="E67" s="1">
        <f>VLOOKUP(A67,'ADM Data'!$A$2:$AA$357,27,FALSE)</f>
        <v>0</v>
      </c>
      <c r="F67" s="5">
        <f t="shared" si="0"/>
        <v>0</v>
      </c>
      <c r="G67" s="5">
        <f t="shared" si="1"/>
        <v>0</v>
      </c>
    </row>
    <row r="68" spans="1:7">
      <c r="A68" t="s">
        <v>227</v>
      </c>
      <c r="B68" t="s">
        <v>228</v>
      </c>
      <c r="C68" t="s">
        <v>93</v>
      </c>
      <c r="D68" s="12" t="s">
        <v>1070</v>
      </c>
      <c r="E68" s="1">
        <f>VLOOKUP(A68,'ADM Data'!$A$2:$AA$357,27,FALSE)</f>
        <v>0</v>
      </c>
      <c r="F68" s="5">
        <f t="shared" si="0"/>
        <v>0</v>
      </c>
      <c r="G68" s="5">
        <f t="shared" si="1"/>
        <v>0</v>
      </c>
    </row>
    <row r="69" spans="1:7">
      <c r="A69" t="s">
        <v>231</v>
      </c>
      <c r="B69" t="s">
        <v>232</v>
      </c>
      <c r="C69" t="s">
        <v>93</v>
      </c>
      <c r="D69" s="12" t="s">
        <v>1070</v>
      </c>
      <c r="E69" s="1">
        <f>VLOOKUP(A69,'ADM Data'!$A$2:$AA$357,27,FALSE)</f>
        <v>0</v>
      </c>
      <c r="F69" s="5">
        <f t="shared" ref="F69:F132" si="2">E69*$F$1</f>
        <v>0</v>
      </c>
      <c r="G69" s="5">
        <f t="shared" si="1"/>
        <v>0</v>
      </c>
    </row>
    <row r="70" spans="1:7">
      <c r="A70" t="s">
        <v>233</v>
      </c>
      <c r="B70" t="s">
        <v>234</v>
      </c>
      <c r="C70" t="s">
        <v>80</v>
      </c>
      <c r="D70" s="12" t="s">
        <v>1070</v>
      </c>
      <c r="E70" s="1">
        <f>VLOOKUP(A70,'ADM Data'!$A$2:$AA$357,27,FALSE)</f>
        <v>0</v>
      </c>
      <c r="F70" s="5">
        <f t="shared" si="2"/>
        <v>0</v>
      </c>
      <c r="G70" s="5">
        <f t="shared" ref="G70:G133" si="3">IF(D70="Y",0,F70)</f>
        <v>0</v>
      </c>
    </row>
    <row r="71" spans="1:7">
      <c r="A71" t="s">
        <v>235</v>
      </c>
      <c r="B71" t="s">
        <v>1868</v>
      </c>
      <c r="C71" t="s">
        <v>93</v>
      </c>
      <c r="D71" s="12" t="s">
        <v>1070</v>
      </c>
      <c r="E71" s="1">
        <f>VLOOKUP(A71,'ADM Data'!$A$2:$AA$357,27,FALSE)</f>
        <v>0</v>
      </c>
      <c r="F71" s="5">
        <f t="shared" si="2"/>
        <v>0</v>
      </c>
      <c r="G71" s="5">
        <f t="shared" si="3"/>
        <v>0</v>
      </c>
    </row>
    <row r="72" spans="1:7">
      <c r="A72" t="s">
        <v>237</v>
      </c>
      <c r="B72" t="s">
        <v>1869</v>
      </c>
      <c r="C72" t="s">
        <v>239</v>
      </c>
      <c r="D72" s="12" t="s">
        <v>1070</v>
      </c>
      <c r="E72" s="1">
        <f>VLOOKUP(A72,'ADM Data'!$A$2:$AA$357,27,FALSE)</f>
        <v>0</v>
      </c>
      <c r="F72" s="5">
        <f t="shared" si="2"/>
        <v>0</v>
      </c>
      <c r="G72" s="5">
        <f t="shared" si="3"/>
        <v>0</v>
      </c>
    </row>
    <row r="73" spans="1:7">
      <c r="A73" t="s">
        <v>240</v>
      </c>
      <c r="B73" t="s">
        <v>1870</v>
      </c>
      <c r="C73" t="s">
        <v>68</v>
      </c>
      <c r="D73" s="12" t="s">
        <v>1070</v>
      </c>
      <c r="E73" s="1">
        <f>VLOOKUP(A73,'ADM Data'!$A$2:$AA$357,27,FALSE)</f>
        <v>0</v>
      </c>
      <c r="F73" s="5">
        <f t="shared" si="2"/>
        <v>0</v>
      </c>
      <c r="G73" s="5">
        <f t="shared" si="3"/>
        <v>0</v>
      </c>
    </row>
    <row r="74" spans="1:7">
      <c r="A74" t="s">
        <v>242</v>
      </c>
      <c r="B74" t="s">
        <v>1871</v>
      </c>
      <c r="C74" t="s">
        <v>93</v>
      </c>
      <c r="D74" s="12" t="s">
        <v>1070</v>
      </c>
      <c r="E74" s="1">
        <f>VLOOKUP(A74,'ADM Data'!$A$2:$AA$357,27,FALSE)</f>
        <v>0</v>
      </c>
      <c r="F74" s="5">
        <f t="shared" si="2"/>
        <v>0</v>
      </c>
      <c r="G74" s="5">
        <f t="shared" si="3"/>
        <v>0</v>
      </c>
    </row>
    <row r="75" spans="1:7">
      <c r="A75" t="s">
        <v>244</v>
      </c>
      <c r="B75" t="s">
        <v>1872</v>
      </c>
      <c r="C75" t="s">
        <v>75</v>
      </c>
      <c r="D75" s="12" t="s">
        <v>1070</v>
      </c>
      <c r="E75" s="1">
        <f>VLOOKUP(A75,'ADM Data'!$A$2:$AA$357,27,FALSE)</f>
        <v>0</v>
      </c>
      <c r="F75" s="5">
        <f t="shared" si="2"/>
        <v>0</v>
      </c>
      <c r="G75" s="5">
        <f t="shared" si="3"/>
        <v>0</v>
      </c>
    </row>
    <row r="76" spans="1:7">
      <c r="A76" t="s">
        <v>246</v>
      </c>
      <c r="B76" t="s">
        <v>1873</v>
      </c>
      <c r="C76" t="s">
        <v>108</v>
      </c>
      <c r="D76" s="12" t="s">
        <v>1070</v>
      </c>
      <c r="E76" s="1">
        <f>VLOOKUP(A76,'ADM Data'!$A$2:$AA$357,27,FALSE)</f>
        <v>0</v>
      </c>
      <c r="F76" s="5">
        <f t="shared" si="2"/>
        <v>0</v>
      </c>
      <c r="G76" s="5">
        <f t="shared" si="3"/>
        <v>0</v>
      </c>
    </row>
    <row r="77" spans="1:7">
      <c r="A77" t="s">
        <v>248</v>
      </c>
      <c r="B77" t="s">
        <v>1874</v>
      </c>
      <c r="C77" t="s">
        <v>80</v>
      </c>
      <c r="D77" s="12" t="s">
        <v>1070</v>
      </c>
      <c r="E77" s="1">
        <f>VLOOKUP(A77,'ADM Data'!$A$2:$AA$357,27,FALSE)</f>
        <v>0</v>
      </c>
      <c r="F77" s="5">
        <f t="shared" si="2"/>
        <v>0</v>
      </c>
      <c r="G77" s="5">
        <f t="shared" si="3"/>
        <v>0</v>
      </c>
    </row>
    <row r="78" spans="1:7">
      <c r="A78" t="s">
        <v>250</v>
      </c>
      <c r="B78" t="s">
        <v>1875</v>
      </c>
      <c r="C78" t="s">
        <v>93</v>
      </c>
      <c r="D78" s="12" t="s">
        <v>1070</v>
      </c>
      <c r="E78" s="1">
        <f>VLOOKUP(A78,'ADM Data'!$A$2:$AA$357,27,FALSE)</f>
        <v>0</v>
      </c>
      <c r="F78" s="5">
        <f t="shared" si="2"/>
        <v>0</v>
      </c>
      <c r="G78" s="5">
        <f t="shared" si="3"/>
        <v>0</v>
      </c>
    </row>
    <row r="79" spans="1:7">
      <c r="A79" t="s">
        <v>252</v>
      </c>
      <c r="B79" t="s">
        <v>253</v>
      </c>
      <c r="C79" t="s">
        <v>125</v>
      </c>
      <c r="D79" s="12" t="s">
        <v>1070</v>
      </c>
      <c r="E79" s="1">
        <f>VLOOKUP(A79,'ADM Data'!$A$2:$AA$357,27,FALSE)</f>
        <v>0</v>
      </c>
      <c r="F79" s="5">
        <f t="shared" si="2"/>
        <v>0</v>
      </c>
      <c r="G79" s="5">
        <f t="shared" si="3"/>
        <v>0</v>
      </c>
    </row>
    <row r="80" spans="1:7">
      <c r="A80" t="s">
        <v>254</v>
      </c>
      <c r="B80" t="s">
        <v>1876</v>
      </c>
      <c r="C80" t="s">
        <v>98</v>
      </c>
      <c r="D80" s="12" t="s">
        <v>1070</v>
      </c>
      <c r="E80" s="1">
        <f>VLOOKUP(A80,'ADM Data'!$A$2:$AA$357,27,FALSE)</f>
        <v>0</v>
      </c>
      <c r="F80" s="5">
        <f t="shared" si="2"/>
        <v>0</v>
      </c>
      <c r="G80" s="5">
        <f t="shared" si="3"/>
        <v>0</v>
      </c>
    </row>
    <row r="81" spans="1:7">
      <c r="A81" t="s">
        <v>256</v>
      </c>
      <c r="B81" t="s">
        <v>257</v>
      </c>
      <c r="C81" t="s">
        <v>258</v>
      </c>
      <c r="D81" s="12" t="s">
        <v>1070</v>
      </c>
      <c r="E81" s="1">
        <f>VLOOKUP(A81,'ADM Data'!$A$2:$AA$357,27,FALSE)</f>
        <v>0</v>
      </c>
      <c r="F81" s="5">
        <f t="shared" si="2"/>
        <v>0</v>
      </c>
      <c r="G81" s="5">
        <f t="shared" si="3"/>
        <v>0</v>
      </c>
    </row>
    <row r="82" spans="1:7">
      <c r="A82" t="s">
        <v>259</v>
      </c>
      <c r="B82" t="s">
        <v>260</v>
      </c>
      <c r="C82" t="s">
        <v>80</v>
      </c>
      <c r="D82" s="12" t="s">
        <v>1070</v>
      </c>
      <c r="E82" s="1">
        <f>VLOOKUP(A82,'ADM Data'!$A$2:$AA$357,27,FALSE)</f>
        <v>0</v>
      </c>
      <c r="F82" s="5">
        <f t="shared" si="2"/>
        <v>0</v>
      </c>
      <c r="G82" s="5">
        <f t="shared" si="3"/>
        <v>0</v>
      </c>
    </row>
    <row r="83" spans="1:7">
      <c r="A83" t="s">
        <v>261</v>
      </c>
      <c r="B83" t="s">
        <v>262</v>
      </c>
      <c r="C83" t="s">
        <v>93</v>
      </c>
      <c r="D83" s="12" t="s">
        <v>1070</v>
      </c>
      <c r="E83" s="1">
        <f>VLOOKUP(A83,'ADM Data'!$A$2:$AA$357,27,FALSE)</f>
        <v>0</v>
      </c>
      <c r="F83" s="5">
        <f t="shared" si="2"/>
        <v>0</v>
      </c>
      <c r="G83" s="5">
        <f t="shared" si="3"/>
        <v>0</v>
      </c>
    </row>
    <row r="84" spans="1:7">
      <c r="A84" t="s">
        <v>263</v>
      </c>
      <c r="B84" t="s">
        <v>264</v>
      </c>
      <c r="C84" t="s">
        <v>93</v>
      </c>
      <c r="D84" s="12" t="s">
        <v>1070</v>
      </c>
      <c r="E84" s="1">
        <f>VLOOKUP(A84,'ADM Data'!$A$2:$AA$357,27,FALSE)</f>
        <v>0</v>
      </c>
      <c r="F84" s="5">
        <f t="shared" si="2"/>
        <v>0</v>
      </c>
      <c r="G84" s="5">
        <f t="shared" si="3"/>
        <v>0</v>
      </c>
    </row>
    <row r="85" spans="1:7">
      <c r="A85" t="s">
        <v>265</v>
      </c>
      <c r="B85" t="s">
        <v>1877</v>
      </c>
      <c r="C85" t="s">
        <v>93</v>
      </c>
      <c r="D85" s="12" t="s">
        <v>1070</v>
      </c>
      <c r="E85" s="1">
        <f>VLOOKUP(A85,'ADM Data'!$A$2:$AA$357,27,FALSE)</f>
        <v>0</v>
      </c>
      <c r="F85" s="5">
        <f t="shared" si="2"/>
        <v>0</v>
      </c>
      <c r="G85" s="5">
        <f t="shared" si="3"/>
        <v>0</v>
      </c>
    </row>
    <row r="86" spans="1:7">
      <c r="A86" t="s">
        <v>267</v>
      </c>
      <c r="B86" t="s">
        <v>1878</v>
      </c>
      <c r="C86" t="s">
        <v>72</v>
      </c>
      <c r="D86" s="12" t="s">
        <v>1070</v>
      </c>
      <c r="E86" s="1">
        <f>VLOOKUP(A86,'ADM Data'!$A$2:$AA$357,27,FALSE)</f>
        <v>0</v>
      </c>
      <c r="F86" s="5">
        <f t="shared" si="2"/>
        <v>0</v>
      </c>
      <c r="G86" s="5">
        <f t="shared" si="3"/>
        <v>0</v>
      </c>
    </row>
    <row r="87" spans="1:7">
      <c r="A87" t="s">
        <v>269</v>
      </c>
      <c r="B87" t="s">
        <v>1879</v>
      </c>
      <c r="C87" t="s">
        <v>80</v>
      </c>
      <c r="D87" s="12" t="s">
        <v>1070</v>
      </c>
      <c r="E87" s="1">
        <f>VLOOKUP(A87,'ADM Data'!$A$2:$AA$357,27,FALSE)</f>
        <v>0</v>
      </c>
      <c r="F87" s="5">
        <f t="shared" si="2"/>
        <v>0</v>
      </c>
      <c r="G87" s="5">
        <f t="shared" si="3"/>
        <v>0</v>
      </c>
    </row>
    <row r="88" spans="1:7">
      <c r="A88" t="s">
        <v>271</v>
      </c>
      <c r="B88" t="s">
        <v>272</v>
      </c>
      <c r="C88" t="s">
        <v>93</v>
      </c>
      <c r="D88" s="12" t="s">
        <v>1070</v>
      </c>
      <c r="E88" s="1">
        <f>VLOOKUP(A88,'ADM Data'!$A$2:$AA$357,27,FALSE)</f>
        <v>0</v>
      </c>
      <c r="F88" s="5">
        <f t="shared" si="2"/>
        <v>0</v>
      </c>
      <c r="G88" s="5">
        <f t="shared" si="3"/>
        <v>0</v>
      </c>
    </row>
    <row r="89" spans="1:7">
      <c r="A89" t="s">
        <v>273</v>
      </c>
      <c r="B89" t="s">
        <v>274</v>
      </c>
      <c r="C89" t="s">
        <v>68</v>
      </c>
      <c r="D89" s="12" t="s">
        <v>1070</v>
      </c>
      <c r="E89" s="1">
        <f>VLOOKUP(A89,'ADM Data'!$A$2:$AA$357,27,FALSE)</f>
        <v>0</v>
      </c>
      <c r="F89" s="5">
        <f t="shared" si="2"/>
        <v>0</v>
      </c>
      <c r="G89" s="5">
        <f t="shared" si="3"/>
        <v>0</v>
      </c>
    </row>
    <row r="90" spans="1:7">
      <c r="A90" t="s">
        <v>276</v>
      </c>
      <c r="B90" t="s">
        <v>1880</v>
      </c>
      <c r="C90" t="s">
        <v>278</v>
      </c>
      <c r="D90" s="12" t="s">
        <v>1070</v>
      </c>
      <c r="E90" s="1">
        <f>VLOOKUP(A90,'ADM Data'!$A$2:$AA$357,27,FALSE)</f>
        <v>0</v>
      </c>
      <c r="F90" s="5">
        <f t="shared" si="2"/>
        <v>0</v>
      </c>
      <c r="G90" s="5">
        <f t="shared" si="3"/>
        <v>0</v>
      </c>
    </row>
    <row r="91" spans="1:7">
      <c r="A91" t="s">
        <v>279</v>
      </c>
      <c r="B91" t="s">
        <v>1881</v>
      </c>
      <c r="C91" t="s">
        <v>80</v>
      </c>
      <c r="D91" s="12" t="s">
        <v>1070</v>
      </c>
      <c r="E91" s="1">
        <f>VLOOKUP(A91,'ADM Data'!$A$2:$AA$357,27,FALSE)</f>
        <v>0</v>
      </c>
      <c r="F91" s="5">
        <f t="shared" si="2"/>
        <v>0</v>
      </c>
      <c r="G91" s="5">
        <f t="shared" si="3"/>
        <v>0</v>
      </c>
    </row>
    <row r="92" spans="1:7">
      <c r="A92" t="s">
        <v>282</v>
      </c>
      <c r="B92" t="s">
        <v>1882</v>
      </c>
      <c r="C92" t="s">
        <v>93</v>
      </c>
      <c r="D92" s="12" t="s">
        <v>1070</v>
      </c>
      <c r="E92" s="1">
        <f>VLOOKUP(A92,'ADM Data'!$A$2:$AA$357,27,FALSE)</f>
        <v>0</v>
      </c>
      <c r="F92" s="5">
        <f t="shared" si="2"/>
        <v>0</v>
      </c>
      <c r="G92" s="5">
        <f t="shared" si="3"/>
        <v>0</v>
      </c>
    </row>
    <row r="93" spans="1:7">
      <c r="A93" t="s">
        <v>284</v>
      </c>
      <c r="B93" t="s">
        <v>285</v>
      </c>
      <c r="C93" t="s">
        <v>230</v>
      </c>
      <c r="D93" s="12" t="s">
        <v>1070</v>
      </c>
      <c r="E93" s="1">
        <f>VLOOKUP(A93,'ADM Data'!$A$2:$AA$357,27,FALSE)</f>
        <v>0</v>
      </c>
      <c r="F93" s="5">
        <f t="shared" si="2"/>
        <v>0</v>
      </c>
      <c r="G93" s="5">
        <f t="shared" si="3"/>
        <v>0</v>
      </c>
    </row>
    <row r="94" spans="1:7">
      <c r="A94" t="s">
        <v>286</v>
      </c>
      <c r="B94" t="s">
        <v>1883</v>
      </c>
      <c r="C94" t="s">
        <v>72</v>
      </c>
      <c r="D94" s="12" t="s">
        <v>1070</v>
      </c>
      <c r="E94" s="1">
        <f>VLOOKUP(A94,'ADM Data'!$A$2:$AA$357,27,FALSE)</f>
        <v>0</v>
      </c>
      <c r="F94" s="5">
        <f t="shared" si="2"/>
        <v>0</v>
      </c>
      <c r="G94" s="5">
        <f t="shared" si="3"/>
        <v>0</v>
      </c>
    </row>
    <row r="95" spans="1:7">
      <c r="A95" t="s">
        <v>288</v>
      </c>
      <c r="B95" t="s">
        <v>1884</v>
      </c>
      <c r="C95" t="s">
        <v>93</v>
      </c>
      <c r="D95" s="12" t="s">
        <v>1070</v>
      </c>
      <c r="E95" s="1">
        <f>VLOOKUP(A95,'ADM Data'!$A$2:$AA$357,27,FALSE)</f>
        <v>116</v>
      </c>
      <c r="F95" s="5">
        <f t="shared" si="2"/>
        <v>155112.88</v>
      </c>
      <c r="G95" s="5">
        <f t="shared" si="3"/>
        <v>155112.88</v>
      </c>
    </row>
    <row r="96" spans="1:7">
      <c r="A96" t="s">
        <v>290</v>
      </c>
      <c r="B96" t="s">
        <v>291</v>
      </c>
      <c r="C96" t="s">
        <v>68</v>
      </c>
      <c r="D96" s="12" t="s">
        <v>1070</v>
      </c>
      <c r="E96" s="1">
        <f>VLOOKUP(A96,'ADM Data'!$A$2:$AA$357,27,FALSE)</f>
        <v>237</v>
      </c>
      <c r="F96" s="5">
        <f t="shared" si="2"/>
        <v>316911.66000000003</v>
      </c>
      <c r="G96" s="5">
        <f t="shared" si="3"/>
        <v>316911.66000000003</v>
      </c>
    </row>
    <row r="97" spans="1:7">
      <c r="A97" t="s">
        <v>292</v>
      </c>
      <c r="B97" t="s">
        <v>293</v>
      </c>
      <c r="C97" t="s">
        <v>72</v>
      </c>
      <c r="D97" s="12" t="s">
        <v>1070</v>
      </c>
      <c r="E97" s="1">
        <f>VLOOKUP(A97,'ADM Data'!$A$2:$AA$357,27,FALSE)</f>
        <v>421</v>
      </c>
      <c r="F97" s="5">
        <f t="shared" si="2"/>
        <v>562952.78</v>
      </c>
      <c r="G97" s="5">
        <f t="shared" si="3"/>
        <v>562952.78</v>
      </c>
    </row>
    <row r="98" spans="1:7">
      <c r="A98" t="s">
        <v>294</v>
      </c>
      <c r="B98" t="s">
        <v>1885</v>
      </c>
      <c r="C98" t="s">
        <v>296</v>
      </c>
      <c r="D98" s="12" t="s">
        <v>1070</v>
      </c>
      <c r="E98" s="1">
        <f>VLOOKUP(A98,'ADM Data'!$A$2:$AA$357,27,FALSE)</f>
        <v>0</v>
      </c>
      <c r="F98" s="5">
        <f t="shared" si="2"/>
        <v>0</v>
      </c>
      <c r="G98" s="5">
        <f t="shared" si="3"/>
        <v>0</v>
      </c>
    </row>
    <row r="99" spans="1:7">
      <c r="A99" t="s">
        <v>297</v>
      </c>
      <c r="B99" t="s">
        <v>1886</v>
      </c>
      <c r="C99" t="s">
        <v>93</v>
      </c>
      <c r="D99" s="12" t="s">
        <v>1070</v>
      </c>
      <c r="E99" s="1">
        <f>VLOOKUP(A99,'ADM Data'!$A$2:$AA$357,27,FALSE)</f>
        <v>0</v>
      </c>
      <c r="F99" s="5">
        <f t="shared" si="2"/>
        <v>0</v>
      </c>
      <c r="G99" s="5">
        <f t="shared" si="3"/>
        <v>0</v>
      </c>
    </row>
    <row r="100" spans="1:7">
      <c r="A100" t="s">
        <v>299</v>
      </c>
      <c r="B100" t="s">
        <v>2800</v>
      </c>
      <c r="C100" t="s">
        <v>108</v>
      </c>
      <c r="D100" s="12" t="s">
        <v>1070</v>
      </c>
      <c r="E100" s="1">
        <f>VLOOKUP(A100,'ADM Data'!$A$2:$AA$357,27,FALSE)</f>
        <v>26</v>
      </c>
      <c r="F100" s="5">
        <f t="shared" si="2"/>
        <v>34766.68</v>
      </c>
      <c r="G100" s="5">
        <f t="shared" si="3"/>
        <v>34766.68</v>
      </c>
    </row>
    <row r="101" spans="1:7">
      <c r="A101" t="s">
        <v>301</v>
      </c>
      <c r="B101" t="s">
        <v>302</v>
      </c>
      <c r="C101" t="s">
        <v>93</v>
      </c>
      <c r="D101" s="12" t="s">
        <v>1070</v>
      </c>
      <c r="E101" s="1">
        <f>VLOOKUP(A101,'ADM Data'!$A$2:$AA$357,27,FALSE)</f>
        <v>1330</v>
      </c>
      <c r="F101" s="5">
        <f t="shared" si="2"/>
        <v>1778449.4000000001</v>
      </c>
      <c r="G101" s="5">
        <f t="shared" si="3"/>
        <v>1778449.4000000001</v>
      </c>
    </row>
    <row r="102" spans="1:7">
      <c r="A102" t="s">
        <v>303</v>
      </c>
      <c r="B102" t="s">
        <v>1887</v>
      </c>
      <c r="C102" t="s">
        <v>93</v>
      </c>
      <c r="D102" s="12" t="s">
        <v>1070</v>
      </c>
      <c r="E102" s="1">
        <f>VLOOKUP(A102,'ADM Data'!$A$2:$AA$357,27,FALSE)</f>
        <v>0</v>
      </c>
      <c r="F102" s="5">
        <f t="shared" si="2"/>
        <v>0</v>
      </c>
      <c r="G102" s="5">
        <f t="shared" si="3"/>
        <v>0</v>
      </c>
    </row>
    <row r="103" spans="1:7">
      <c r="A103" t="s">
        <v>305</v>
      </c>
      <c r="B103" t="s">
        <v>306</v>
      </c>
      <c r="C103" t="s">
        <v>93</v>
      </c>
      <c r="D103" s="12" t="s">
        <v>1070</v>
      </c>
      <c r="E103" s="1">
        <f>VLOOKUP(A103,'ADM Data'!$A$2:$AA$357,27,FALSE)</f>
        <v>0</v>
      </c>
      <c r="F103" s="5">
        <f t="shared" si="2"/>
        <v>0</v>
      </c>
      <c r="G103" s="5">
        <f t="shared" si="3"/>
        <v>0</v>
      </c>
    </row>
    <row r="104" spans="1:7">
      <c r="A104" t="s">
        <v>307</v>
      </c>
      <c r="B104" t="s">
        <v>1888</v>
      </c>
      <c r="C104" t="s">
        <v>68</v>
      </c>
      <c r="D104" s="12" t="s">
        <v>1070</v>
      </c>
      <c r="E104" s="1">
        <f>VLOOKUP(A104,'ADM Data'!$A$2:$AA$357,27,FALSE)</f>
        <v>0</v>
      </c>
      <c r="F104" s="5">
        <f t="shared" si="2"/>
        <v>0</v>
      </c>
      <c r="G104" s="5">
        <f t="shared" si="3"/>
        <v>0</v>
      </c>
    </row>
    <row r="105" spans="1:7">
      <c r="A105" t="s">
        <v>309</v>
      </c>
      <c r="B105" t="s">
        <v>1889</v>
      </c>
      <c r="C105" t="s">
        <v>80</v>
      </c>
      <c r="D105" s="12" t="s">
        <v>1070</v>
      </c>
      <c r="E105" s="1">
        <f>VLOOKUP(A105,'ADM Data'!$A$2:$AA$357,27,FALSE)</f>
        <v>0</v>
      </c>
      <c r="F105" s="5">
        <f t="shared" si="2"/>
        <v>0</v>
      </c>
      <c r="G105" s="5">
        <f t="shared" si="3"/>
        <v>0</v>
      </c>
    </row>
    <row r="106" spans="1:7">
      <c r="A106" t="s">
        <v>311</v>
      </c>
      <c r="B106" t="s">
        <v>312</v>
      </c>
      <c r="C106" t="s">
        <v>313</v>
      </c>
      <c r="D106" s="12" t="s">
        <v>1070</v>
      </c>
      <c r="E106" s="1">
        <f>VLOOKUP(A106,'ADM Data'!$A$2:$AA$357,27,FALSE)</f>
        <v>0</v>
      </c>
      <c r="F106" s="5">
        <f t="shared" si="2"/>
        <v>0</v>
      </c>
      <c r="G106" s="5">
        <f t="shared" si="3"/>
        <v>0</v>
      </c>
    </row>
    <row r="107" spans="1:7">
      <c r="A107" t="s">
        <v>314</v>
      </c>
      <c r="B107" t="s">
        <v>1890</v>
      </c>
      <c r="C107" t="s">
        <v>98</v>
      </c>
      <c r="D107" s="12" t="s">
        <v>1070</v>
      </c>
      <c r="E107" s="1">
        <f>VLOOKUP(A107,'ADM Data'!$A$2:$AA$357,27,FALSE)</f>
        <v>0</v>
      </c>
      <c r="F107" s="5">
        <f t="shared" si="2"/>
        <v>0</v>
      </c>
      <c r="G107" s="5">
        <f t="shared" si="3"/>
        <v>0</v>
      </c>
    </row>
    <row r="108" spans="1:7">
      <c r="A108" t="s">
        <v>316</v>
      </c>
      <c r="B108" t="s">
        <v>317</v>
      </c>
      <c r="C108" t="s">
        <v>80</v>
      </c>
      <c r="D108" s="12" t="s">
        <v>1070</v>
      </c>
      <c r="E108" s="1">
        <f>VLOOKUP(A108,'ADM Data'!$A$2:$AA$357,27,FALSE)</f>
        <v>0</v>
      </c>
      <c r="F108" s="5">
        <f t="shared" si="2"/>
        <v>0</v>
      </c>
      <c r="G108" s="5">
        <f t="shared" si="3"/>
        <v>0</v>
      </c>
    </row>
    <row r="109" spans="1:7">
      <c r="A109" t="s">
        <v>318</v>
      </c>
      <c r="B109" t="s">
        <v>1891</v>
      </c>
      <c r="C109" t="s">
        <v>93</v>
      </c>
      <c r="D109" s="12" t="s">
        <v>1070</v>
      </c>
      <c r="E109" s="1">
        <f>VLOOKUP(A109,'ADM Data'!$A$2:$AA$357,27,FALSE)</f>
        <v>0</v>
      </c>
      <c r="F109" s="5">
        <f t="shared" si="2"/>
        <v>0</v>
      </c>
      <c r="G109" s="5">
        <f t="shared" si="3"/>
        <v>0</v>
      </c>
    </row>
    <row r="110" spans="1:7">
      <c r="A110" t="s">
        <v>320</v>
      </c>
      <c r="B110" t="s">
        <v>1892</v>
      </c>
      <c r="C110" t="s">
        <v>93</v>
      </c>
      <c r="D110" s="12" t="s">
        <v>1070</v>
      </c>
      <c r="E110" s="1">
        <f>VLOOKUP(A110,'ADM Data'!$A$2:$AA$357,27,FALSE)</f>
        <v>0</v>
      </c>
      <c r="F110" s="5">
        <f t="shared" si="2"/>
        <v>0</v>
      </c>
      <c r="G110" s="5">
        <f t="shared" si="3"/>
        <v>0</v>
      </c>
    </row>
    <row r="111" spans="1:7">
      <c r="A111" t="s">
        <v>322</v>
      </c>
      <c r="B111" t="s">
        <v>2801</v>
      </c>
      <c r="C111" t="s">
        <v>72</v>
      </c>
      <c r="D111" s="12" t="s">
        <v>807</v>
      </c>
      <c r="E111" s="1">
        <f>VLOOKUP(A111,'ADM Data'!$A$2:$AA$357,27,FALSE)</f>
        <v>0</v>
      </c>
      <c r="F111" s="5">
        <f t="shared" si="2"/>
        <v>0</v>
      </c>
      <c r="G111" s="5">
        <f t="shared" si="3"/>
        <v>0</v>
      </c>
    </row>
    <row r="112" spans="1:7">
      <c r="A112" t="s">
        <v>326</v>
      </c>
      <c r="B112" t="s">
        <v>1893</v>
      </c>
      <c r="C112" t="s">
        <v>328</v>
      </c>
      <c r="D112" s="12" t="s">
        <v>1070</v>
      </c>
      <c r="E112" s="1">
        <f>VLOOKUP(A112,'ADM Data'!$A$2:$AA$357,27,FALSE)</f>
        <v>0</v>
      </c>
      <c r="F112" s="5">
        <f t="shared" si="2"/>
        <v>0</v>
      </c>
      <c r="G112" s="5">
        <f t="shared" si="3"/>
        <v>0</v>
      </c>
    </row>
    <row r="113" spans="1:7">
      <c r="A113" t="s">
        <v>329</v>
      </c>
      <c r="B113" t="s">
        <v>330</v>
      </c>
      <c r="C113" t="s">
        <v>125</v>
      </c>
      <c r="D113" s="12" t="s">
        <v>1070</v>
      </c>
      <c r="E113" s="1">
        <f>VLOOKUP(A113,'ADM Data'!$A$2:$AA$357,27,FALSE)</f>
        <v>0</v>
      </c>
      <c r="F113" s="5">
        <f t="shared" si="2"/>
        <v>0</v>
      </c>
      <c r="G113" s="5">
        <f t="shared" si="3"/>
        <v>0</v>
      </c>
    </row>
    <row r="114" spans="1:7">
      <c r="A114" t="s">
        <v>331</v>
      </c>
      <c r="B114" t="s">
        <v>1894</v>
      </c>
      <c r="C114" t="s">
        <v>72</v>
      </c>
      <c r="D114" s="12" t="s">
        <v>1070</v>
      </c>
      <c r="E114" s="1">
        <f>VLOOKUP(A114,'ADM Data'!$A$2:$AA$357,27,FALSE)</f>
        <v>56</v>
      </c>
      <c r="F114" s="5">
        <f t="shared" si="2"/>
        <v>74882.080000000002</v>
      </c>
      <c r="G114" s="5">
        <f t="shared" si="3"/>
        <v>74882.080000000002</v>
      </c>
    </row>
    <row r="115" spans="1:7">
      <c r="A115" t="s">
        <v>333</v>
      </c>
      <c r="B115" t="s">
        <v>1895</v>
      </c>
      <c r="C115" t="s">
        <v>80</v>
      </c>
      <c r="D115" s="12" t="s">
        <v>1070</v>
      </c>
      <c r="E115" s="1">
        <f>VLOOKUP(A115,'ADM Data'!$A$2:$AA$357,27,FALSE)</f>
        <v>0</v>
      </c>
      <c r="F115" s="5">
        <f t="shared" si="2"/>
        <v>0</v>
      </c>
      <c r="G115" s="5">
        <f t="shared" si="3"/>
        <v>0</v>
      </c>
    </row>
    <row r="116" spans="1:7">
      <c r="A116" t="s">
        <v>335</v>
      </c>
      <c r="B116" t="s">
        <v>336</v>
      </c>
      <c r="C116" t="s">
        <v>98</v>
      </c>
      <c r="D116" s="12" t="s">
        <v>1070</v>
      </c>
      <c r="E116" s="1">
        <f>VLOOKUP(A116,'ADM Data'!$A$2:$AA$357,27,FALSE)</f>
        <v>0</v>
      </c>
      <c r="F116" s="5">
        <f t="shared" si="2"/>
        <v>0</v>
      </c>
      <c r="G116" s="5">
        <f t="shared" si="3"/>
        <v>0</v>
      </c>
    </row>
    <row r="117" spans="1:7">
      <c r="A117" t="s">
        <v>337</v>
      </c>
      <c r="B117" t="s">
        <v>1896</v>
      </c>
      <c r="C117" t="s">
        <v>230</v>
      </c>
      <c r="D117" s="12" t="s">
        <v>1070</v>
      </c>
      <c r="E117" s="1">
        <f>VLOOKUP(A117,'ADM Data'!$A$2:$AA$357,27,FALSE)</f>
        <v>0</v>
      </c>
      <c r="F117" s="5">
        <f t="shared" si="2"/>
        <v>0</v>
      </c>
      <c r="G117" s="5">
        <f t="shared" si="3"/>
        <v>0</v>
      </c>
    </row>
    <row r="118" spans="1:7">
      <c r="A118" t="s">
        <v>339</v>
      </c>
      <c r="B118" t="s">
        <v>1897</v>
      </c>
      <c r="C118" t="s">
        <v>93</v>
      </c>
      <c r="D118" s="12" t="s">
        <v>1070</v>
      </c>
      <c r="E118" s="1">
        <f>VLOOKUP(A118,'ADM Data'!$A$2:$AA$357,27,FALSE)</f>
        <v>0</v>
      </c>
      <c r="F118" s="5">
        <f t="shared" si="2"/>
        <v>0</v>
      </c>
      <c r="G118" s="5">
        <f t="shared" si="3"/>
        <v>0</v>
      </c>
    </row>
    <row r="119" spans="1:7">
      <c r="A119" t="s">
        <v>341</v>
      </c>
      <c r="B119" t="s">
        <v>1898</v>
      </c>
      <c r="C119" t="s">
        <v>72</v>
      </c>
      <c r="D119" s="12" t="s">
        <v>1070</v>
      </c>
      <c r="E119" s="1">
        <f>VLOOKUP(A119,'ADM Data'!$A$2:$AA$357,27,FALSE)</f>
        <v>68</v>
      </c>
      <c r="F119" s="5">
        <f t="shared" si="2"/>
        <v>90928.24</v>
      </c>
      <c r="G119" s="5">
        <f t="shared" si="3"/>
        <v>90928.24</v>
      </c>
    </row>
    <row r="120" spans="1:7">
      <c r="A120" t="s">
        <v>342</v>
      </c>
      <c r="B120" t="s">
        <v>1899</v>
      </c>
      <c r="C120" t="s">
        <v>108</v>
      </c>
      <c r="D120" s="12" t="s">
        <v>1070</v>
      </c>
      <c r="E120" s="1">
        <f>VLOOKUP(A120,'ADM Data'!$A$2:$AA$357,27,FALSE)</f>
        <v>0</v>
      </c>
      <c r="F120" s="5">
        <f t="shared" si="2"/>
        <v>0</v>
      </c>
      <c r="G120" s="5">
        <f t="shared" si="3"/>
        <v>0</v>
      </c>
    </row>
    <row r="121" spans="1:7">
      <c r="A121" t="s">
        <v>344</v>
      </c>
      <c r="B121" t="s">
        <v>345</v>
      </c>
      <c r="C121" t="s">
        <v>93</v>
      </c>
      <c r="D121" s="12" t="s">
        <v>1070</v>
      </c>
      <c r="E121" s="1">
        <f>VLOOKUP(A121,'ADM Data'!$A$2:$AA$357,27,FALSE)</f>
        <v>169</v>
      </c>
      <c r="F121" s="5">
        <f t="shared" si="2"/>
        <v>225983.42</v>
      </c>
      <c r="G121" s="5">
        <f t="shared" si="3"/>
        <v>225983.42</v>
      </c>
    </row>
    <row r="122" spans="1:7">
      <c r="A122" t="s">
        <v>346</v>
      </c>
      <c r="B122" t="s">
        <v>1900</v>
      </c>
      <c r="C122" t="s">
        <v>80</v>
      </c>
      <c r="D122" s="12" t="s">
        <v>1070</v>
      </c>
      <c r="E122" s="1">
        <f>VLOOKUP(A122,'ADM Data'!$A$2:$AA$357,27,FALSE)</f>
        <v>0</v>
      </c>
      <c r="F122" s="5">
        <f t="shared" si="2"/>
        <v>0</v>
      </c>
      <c r="G122" s="5">
        <f t="shared" si="3"/>
        <v>0</v>
      </c>
    </row>
    <row r="123" spans="1:7">
      <c r="A123" t="s">
        <v>348</v>
      </c>
      <c r="B123" t="s">
        <v>349</v>
      </c>
      <c r="C123" t="s">
        <v>93</v>
      </c>
      <c r="D123" s="12" t="s">
        <v>1070</v>
      </c>
      <c r="E123" s="1">
        <f>VLOOKUP(A123,'ADM Data'!$A$2:$AA$357,27,FALSE)</f>
        <v>0</v>
      </c>
      <c r="F123" s="5">
        <f t="shared" si="2"/>
        <v>0</v>
      </c>
      <c r="G123" s="5">
        <f t="shared" si="3"/>
        <v>0</v>
      </c>
    </row>
    <row r="124" spans="1:7">
      <c r="A124" t="s">
        <v>350</v>
      </c>
      <c r="B124" t="s">
        <v>1901</v>
      </c>
      <c r="C124" t="s">
        <v>80</v>
      </c>
      <c r="D124" s="12" t="s">
        <v>1070</v>
      </c>
      <c r="E124" s="1">
        <f>VLOOKUP(A124,'ADM Data'!$A$2:$AA$357,27,FALSE)</f>
        <v>0</v>
      </c>
      <c r="F124" s="5">
        <f t="shared" si="2"/>
        <v>0</v>
      </c>
      <c r="G124" s="5">
        <f t="shared" si="3"/>
        <v>0</v>
      </c>
    </row>
    <row r="125" spans="1:7">
      <c r="A125" t="s">
        <v>352</v>
      </c>
      <c r="B125" t="s">
        <v>1902</v>
      </c>
      <c r="C125" t="s">
        <v>80</v>
      </c>
      <c r="D125" s="12" t="s">
        <v>1070</v>
      </c>
      <c r="E125" s="1">
        <f>VLOOKUP(A125,'ADM Data'!$A$2:$AA$357,27,FALSE)</f>
        <v>0</v>
      </c>
      <c r="F125" s="5">
        <f t="shared" si="2"/>
        <v>0</v>
      </c>
      <c r="G125" s="5">
        <f t="shared" si="3"/>
        <v>0</v>
      </c>
    </row>
    <row r="126" spans="1:7">
      <c r="A126" t="s">
        <v>354</v>
      </c>
      <c r="B126" t="s">
        <v>355</v>
      </c>
      <c r="C126" t="s">
        <v>278</v>
      </c>
      <c r="D126" s="12" t="s">
        <v>1070</v>
      </c>
      <c r="E126" s="1">
        <f>VLOOKUP(A126,'ADM Data'!$A$2:$AA$357,27,FALSE)</f>
        <v>0</v>
      </c>
      <c r="F126" s="5">
        <f t="shared" si="2"/>
        <v>0</v>
      </c>
      <c r="G126" s="5">
        <f t="shared" si="3"/>
        <v>0</v>
      </c>
    </row>
    <row r="127" spans="1:7">
      <c r="A127" t="s">
        <v>356</v>
      </c>
      <c r="B127" t="s">
        <v>357</v>
      </c>
      <c r="C127" t="s">
        <v>80</v>
      </c>
      <c r="D127" s="12" t="s">
        <v>1070</v>
      </c>
      <c r="E127" s="1">
        <f>VLOOKUP(A127,'ADM Data'!$A$2:$AA$357,27,FALSE)</f>
        <v>0</v>
      </c>
      <c r="F127" s="5">
        <f t="shared" si="2"/>
        <v>0</v>
      </c>
      <c r="G127" s="5">
        <f t="shared" si="3"/>
        <v>0</v>
      </c>
    </row>
    <row r="128" spans="1:7">
      <c r="A128" t="s">
        <v>358</v>
      </c>
      <c r="B128" t="s">
        <v>359</v>
      </c>
      <c r="C128" t="s">
        <v>93</v>
      </c>
      <c r="D128" s="12" t="s">
        <v>1070</v>
      </c>
      <c r="E128" s="1">
        <f>VLOOKUP(A128,'ADM Data'!$A$2:$AA$357,27,FALSE)</f>
        <v>37</v>
      </c>
      <c r="F128" s="5">
        <f t="shared" si="2"/>
        <v>49475.66</v>
      </c>
      <c r="G128" s="5">
        <f t="shared" si="3"/>
        <v>49475.66</v>
      </c>
    </row>
    <row r="129" spans="1:7">
      <c r="A129" t="s">
        <v>360</v>
      </c>
      <c r="B129" t="s">
        <v>1903</v>
      </c>
      <c r="C129" t="s">
        <v>80</v>
      </c>
      <c r="D129" s="12" t="s">
        <v>1070</v>
      </c>
      <c r="E129" s="1">
        <f>VLOOKUP(A129,'ADM Data'!$A$2:$AA$357,27,FALSE)</f>
        <v>0</v>
      </c>
      <c r="F129" s="5">
        <f t="shared" si="2"/>
        <v>0</v>
      </c>
      <c r="G129" s="5">
        <f t="shared" si="3"/>
        <v>0</v>
      </c>
    </row>
    <row r="130" spans="1:7">
      <c r="A130" t="s">
        <v>362</v>
      </c>
      <c r="B130" t="s">
        <v>363</v>
      </c>
      <c r="C130" t="s">
        <v>93</v>
      </c>
      <c r="D130" s="12" t="s">
        <v>1070</v>
      </c>
      <c r="E130" s="1">
        <f>VLOOKUP(A130,'ADM Data'!$A$2:$AA$357,27,FALSE)</f>
        <v>10</v>
      </c>
      <c r="F130" s="5">
        <f t="shared" si="2"/>
        <v>13371.800000000001</v>
      </c>
      <c r="G130" s="5">
        <f t="shared" si="3"/>
        <v>13371.800000000001</v>
      </c>
    </row>
    <row r="131" spans="1:7">
      <c r="A131" t="s">
        <v>364</v>
      </c>
      <c r="B131" t="s">
        <v>365</v>
      </c>
      <c r="C131" t="s">
        <v>93</v>
      </c>
      <c r="D131" s="12" t="s">
        <v>1070</v>
      </c>
      <c r="E131" s="1">
        <f>VLOOKUP(A131,'ADM Data'!$A$2:$AA$357,27,FALSE)</f>
        <v>35</v>
      </c>
      <c r="F131" s="5">
        <f t="shared" si="2"/>
        <v>46801.3</v>
      </c>
      <c r="G131" s="5">
        <f t="shared" si="3"/>
        <v>46801.3</v>
      </c>
    </row>
    <row r="132" spans="1:7">
      <c r="A132" t="s">
        <v>366</v>
      </c>
      <c r="B132" t="s">
        <v>1904</v>
      </c>
      <c r="C132" t="s">
        <v>80</v>
      </c>
      <c r="D132" s="12" t="s">
        <v>1070</v>
      </c>
      <c r="E132" s="1">
        <f>VLOOKUP(A132,'ADM Data'!$A$2:$AA$357,27,FALSE)</f>
        <v>0</v>
      </c>
      <c r="F132" s="5">
        <f t="shared" si="2"/>
        <v>0</v>
      </c>
      <c r="G132" s="5">
        <f t="shared" si="3"/>
        <v>0</v>
      </c>
    </row>
    <row r="133" spans="1:7">
      <c r="A133" t="s">
        <v>368</v>
      </c>
      <c r="B133" t="s">
        <v>1905</v>
      </c>
      <c r="C133" t="s">
        <v>80</v>
      </c>
      <c r="D133" s="12" t="s">
        <v>1070</v>
      </c>
      <c r="E133" s="1">
        <f>VLOOKUP(A133,'ADM Data'!$A$2:$AA$357,27,FALSE)</f>
        <v>0</v>
      </c>
      <c r="F133" s="5">
        <f t="shared" ref="F133:F196" si="4">E133*$F$1</f>
        <v>0</v>
      </c>
      <c r="G133" s="5">
        <f t="shared" si="3"/>
        <v>0</v>
      </c>
    </row>
    <row r="134" spans="1:7">
      <c r="A134" t="s">
        <v>370</v>
      </c>
      <c r="B134" t="s">
        <v>371</v>
      </c>
      <c r="C134" t="s">
        <v>93</v>
      </c>
      <c r="D134" s="12" t="s">
        <v>1070</v>
      </c>
      <c r="E134" s="1">
        <f>VLOOKUP(A134,'ADM Data'!$A$2:$AA$357,27,FALSE)</f>
        <v>29</v>
      </c>
      <c r="F134" s="5">
        <f t="shared" si="4"/>
        <v>38778.22</v>
      </c>
      <c r="G134" s="5">
        <f t="shared" ref="G134:G197" si="5">IF(D134="Y",0,F134)</f>
        <v>38778.22</v>
      </c>
    </row>
    <row r="135" spans="1:7">
      <c r="A135" t="s">
        <v>372</v>
      </c>
      <c r="B135" t="s">
        <v>373</v>
      </c>
      <c r="C135" t="s">
        <v>93</v>
      </c>
      <c r="D135" s="12" t="s">
        <v>1070</v>
      </c>
      <c r="E135" s="1">
        <f>VLOOKUP(A135,'ADM Data'!$A$2:$AA$357,27,FALSE)</f>
        <v>54</v>
      </c>
      <c r="F135" s="5">
        <f t="shared" si="4"/>
        <v>72207.72</v>
      </c>
      <c r="G135" s="5">
        <f t="shared" si="5"/>
        <v>72207.72</v>
      </c>
    </row>
    <row r="136" spans="1:7">
      <c r="A136" t="s">
        <v>376</v>
      </c>
      <c r="B136" t="s">
        <v>377</v>
      </c>
      <c r="C136" t="s">
        <v>98</v>
      </c>
      <c r="D136" s="12" t="s">
        <v>1070</v>
      </c>
      <c r="E136" s="1">
        <f>VLOOKUP(A136,'ADM Data'!$A$2:$AA$357,27,FALSE)</f>
        <v>0</v>
      </c>
      <c r="F136" s="5">
        <f t="shared" si="4"/>
        <v>0</v>
      </c>
      <c r="G136" s="5">
        <f t="shared" si="5"/>
        <v>0</v>
      </c>
    </row>
    <row r="137" spans="1:7">
      <c r="A137" t="s">
        <v>378</v>
      </c>
      <c r="B137" t="s">
        <v>379</v>
      </c>
      <c r="C137" t="s">
        <v>108</v>
      </c>
      <c r="D137" s="12" t="s">
        <v>1070</v>
      </c>
      <c r="E137" s="1">
        <f>VLOOKUP(A137,'ADM Data'!$A$2:$AA$357,27,FALSE)</f>
        <v>0</v>
      </c>
      <c r="F137" s="5">
        <f t="shared" si="4"/>
        <v>0</v>
      </c>
      <c r="G137" s="5">
        <f t="shared" si="5"/>
        <v>0</v>
      </c>
    </row>
    <row r="138" spans="1:7">
      <c r="A138" t="s">
        <v>380</v>
      </c>
      <c r="B138" t="s">
        <v>1907</v>
      </c>
      <c r="C138" t="s">
        <v>93</v>
      </c>
      <c r="D138" s="12" t="s">
        <v>807</v>
      </c>
      <c r="E138" s="1">
        <f>VLOOKUP(A138,'ADM Data'!$A$2:$AA$357,27,FALSE)</f>
        <v>0</v>
      </c>
      <c r="F138" s="5">
        <f t="shared" si="4"/>
        <v>0</v>
      </c>
      <c r="G138" s="5">
        <f t="shared" si="5"/>
        <v>0</v>
      </c>
    </row>
    <row r="139" spans="1:7">
      <c r="A139" t="s">
        <v>382</v>
      </c>
      <c r="B139" t="s">
        <v>2759</v>
      </c>
      <c r="C139" t="s">
        <v>196</v>
      </c>
      <c r="D139" s="12" t="s">
        <v>1070</v>
      </c>
      <c r="E139" s="1">
        <f>VLOOKUP(A139,'ADM Data'!$A$2:$AA$357,27,FALSE)</f>
        <v>0</v>
      </c>
      <c r="F139" s="5">
        <f t="shared" si="4"/>
        <v>0</v>
      </c>
      <c r="G139" s="5">
        <f t="shared" si="5"/>
        <v>0</v>
      </c>
    </row>
    <row r="140" spans="1:7">
      <c r="A140" t="s">
        <v>384</v>
      </c>
      <c r="B140" t="s">
        <v>1908</v>
      </c>
      <c r="C140" t="s">
        <v>93</v>
      </c>
      <c r="D140" s="12" t="s">
        <v>1070</v>
      </c>
      <c r="E140" s="1">
        <f>VLOOKUP(A140,'ADM Data'!$A$2:$AA$357,27,FALSE)</f>
        <v>0</v>
      </c>
      <c r="F140" s="5">
        <f t="shared" si="4"/>
        <v>0</v>
      </c>
      <c r="G140" s="5">
        <f t="shared" si="5"/>
        <v>0</v>
      </c>
    </row>
    <row r="141" spans="1:7">
      <c r="A141" t="s">
        <v>386</v>
      </c>
      <c r="B141" t="s">
        <v>387</v>
      </c>
      <c r="C141" t="s">
        <v>93</v>
      </c>
      <c r="D141" s="12" t="s">
        <v>1070</v>
      </c>
      <c r="E141" s="1">
        <f>VLOOKUP(A141,'ADM Data'!$A$2:$AA$357,27,FALSE)</f>
        <v>89</v>
      </c>
      <c r="F141" s="5">
        <f t="shared" si="4"/>
        <v>119009.02</v>
      </c>
      <c r="G141" s="5">
        <f t="shared" si="5"/>
        <v>119009.02</v>
      </c>
    </row>
    <row r="142" spans="1:7">
      <c r="A142" t="s">
        <v>388</v>
      </c>
      <c r="B142" t="s">
        <v>1909</v>
      </c>
      <c r="C142" t="s">
        <v>80</v>
      </c>
      <c r="D142" s="12" t="s">
        <v>1070</v>
      </c>
      <c r="E142" s="1">
        <f>VLOOKUP(A142,'ADM Data'!$A$2:$AA$357,27,FALSE)</f>
        <v>0</v>
      </c>
      <c r="F142" s="5">
        <f t="shared" si="4"/>
        <v>0</v>
      </c>
      <c r="G142" s="5">
        <f t="shared" si="5"/>
        <v>0</v>
      </c>
    </row>
    <row r="143" spans="1:7">
      <c r="A143" t="s">
        <v>390</v>
      </c>
      <c r="B143" t="s">
        <v>391</v>
      </c>
      <c r="C143" t="s">
        <v>80</v>
      </c>
      <c r="D143" s="12" t="s">
        <v>1070</v>
      </c>
      <c r="E143" s="1">
        <f>VLOOKUP(A143,'ADM Data'!$A$2:$AA$357,27,FALSE)</f>
        <v>0</v>
      </c>
      <c r="F143" s="5">
        <f t="shared" si="4"/>
        <v>0</v>
      </c>
      <c r="G143" s="5">
        <f t="shared" si="5"/>
        <v>0</v>
      </c>
    </row>
    <row r="144" spans="1:7">
      <c r="A144" t="s">
        <v>394</v>
      </c>
      <c r="B144" t="s">
        <v>395</v>
      </c>
      <c r="C144" t="s">
        <v>111</v>
      </c>
      <c r="D144" s="12" t="s">
        <v>1070</v>
      </c>
      <c r="E144" s="1">
        <f>VLOOKUP(A144,'ADM Data'!$A$2:$AA$357,27,FALSE)</f>
        <v>0</v>
      </c>
      <c r="F144" s="5">
        <f t="shared" si="4"/>
        <v>0</v>
      </c>
      <c r="G144" s="5">
        <f t="shared" si="5"/>
        <v>0</v>
      </c>
    </row>
    <row r="145" spans="1:7">
      <c r="A145" t="s">
        <v>396</v>
      </c>
      <c r="B145" t="s">
        <v>1910</v>
      </c>
      <c r="C145" t="s">
        <v>80</v>
      </c>
      <c r="D145" s="12" t="s">
        <v>1070</v>
      </c>
      <c r="E145" s="1">
        <f>VLOOKUP(A145,'ADM Data'!$A$2:$AA$357,27,FALSE)</f>
        <v>0</v>
      </c>
      <c r="F145" s="5">
        <f t="shared" si="4"/>
        <v>0</v>
      </c>
      <c r="G145" s="5">
        <f t="shared" si="5"/>
        <v>0</v>
      </c>
    </row>
    <row r="146" spans="1:7">
      <c r="A146" t="s">
        <v>398</v>
      </c>
      <c r="B146" t="s">
        <v>399</v>
      </c>
      <c r="C146" t="s">
        <v>80</v>
      </c>
      <c r="D146" s="12" t="s">
        <v>1070</v>
      </c>
      <c r="E146" s="1">
        <f>VLOOKUP(A146,'ADM Data'!$A$2:$AA$357,27,FALSE)</f>
        <v>0</v>
      </c>
      <c r="F146" s="5">
        <f t="shared" si="4"/>
        <v>0</v>
      </c>
      <c r="G146" s="5">
        <f t="shared" si="5"/>
        <v>0</v>
      </c>
    </row>
    <row r="147" spans="1:7">
      <c r="A147" t="s">
        <v>400</v>
      </c>
      <c r="B147" t="s">
        <v>1911</v>
      </c>
      <c r="C147" t="s">
        <v>258</v>
      </c>
      <c r="D147" s="12" t="s">
        <v>1070</v>
      </c>
      <c r="E147" s="1">
        <f>VLOOKUP(A147,'ADM Data'!$A$2:$AA$357,27,FALSE)</f>
        <v>0</v>
      </c>
      <c r="F147" s="5">
        <f t="shared" si="4"/>
        <v>0</v>
      </c>
      <c r="G147" s="5">
        <f t="shared" si="5"/>
        <v>0</v>
      </c>
    </row>
    <row r="148" spans="1:7">
      <c r="A148" t="s">
        <v>402</v>
      </c>
      <c r="B148" t="s">
        <v>403</v>
      </c>
      <c r="C148" t="s">
        <v>72</v>
      </c>
      <c r="D148" s="12" t="s">
        <v>1070</v>
      </c>
      <c r="E148" s="1">
        <f>VLOOKUP(A148,'ADM Data'!$A$2:$AA$357,27,FALSE)</f>
        <v>473</v>
      </c>
      <c r="F148" s="5">
        <f t="shared" si="4"/>
        <v>632486.14</v>
      </c>
      <c r="G148" s="5">
        <f t="shared" si="5"/>
        <v>632486.14</v>
      </c>
    </row>
    <row r="149" spans="1:7">
      <c r="A149" t="s">
        <v>405</v>
      </c>
      <c r="B149" t="s">
        <v>1912</v>
      </c>
      <c r="C149" t="s">
        <v>80</v>
      </c>
      <c r="D149" s="12" t="s">
        <v>1070</v>
      </c>
      <c r="E149" s="1">
        <f>VLOOKUP(A149,'ADM Data'!$A$2:$AA$357,27,FALSE)</f>
        <v>0</v>
      </c>
      <c r="F149" s="5">
        <f t="shared" si="4"/>
        <v>0</v>
      </c>
      <c r="G149" s="5">
        <f t="shared" si="5"/>
        <v>0</v>
      </c>
    </row>
    <row r="150" spans="1:7">
      <c r="A150" t="s">
        <v>407</v>
      </c>
      <c r="B150" t="s">
        <v>1913</v>
      </c>
      <c r="C150" t="s">
        <v>80</v>
      </c>
      <c r="D150" s="12" t="s">
        <v>1070</v>
      </c>
      <c r="E150" s="1">
        <f>VLOOKUP(A150,'ADM Data'!$A$2:$AA$357,27,FALSE)</f>
        <v>0</v>
      </c>
      <c r="F150" s="5">
        <f t="shared" si="4"/>
        <v>0</v>
      </c>
      <c r="G150" s="5">
        <f t="shared" si="5"/>
        <v>0</v>
      </c>
    </row>
    <row r="151" spans="1:7">
      <c r="A151" t="s">
        <v>409</v>
      </c>
      <c r="B151" t="s">
        <v>1914</v>
      </c>
      <c r="C151" t="s">
        <v>80</v>
      </c>
      <c r="D151" s="12" t="s">
        <v>1070</v>
      </c>
      <c r="E151" s="1">
        <f>VLOOKUP(A151,'ADM Data'!$A$2:$AA$357,27,FALSE)</f>
        <v>0</v>
      </c>
      <c r="F151" s="5">
        <f t="shared" si="4"/>
        <v>0</v>
      </c>
      <c r="G151" s="5">
        <f t="shared" si="5"/>
        <v>0</v>
      </c>
    </row>
    <row r="152" spans="1:7">
      <c r="A152" t="s">
        <v>411</v>
      </c>
      <c r="B152" t="s">
        <v>412</v>
      </c>
      <c r="C152" t="s">
        <v>80</v>
      </c>
      <c r="D152" s="12" t="s">
        <v>1070</v>
      </c>
      <c r="E152" s="1">
        <f>VLOOKUP(A152,'ADM Data'!$A$2:$AA$357,27,FALSE)</f>
        <v>0</v>
      </c>
      <c r="F152" s="5">
        <f t="shared" si="4"/>
        <v>0</v>
      </c>
      <c r="G152" s="5">
        <f t="shared" si="5"/>
        <v>0</v>
      </c>
    </row>
    <row r="153" spans="1:7">
      <c r="A153" t="s">
        <v>413</v>
      </c>
      <c r="B153" t="s">
        <v>1915</v>
      </c>
      <c r="C153" t="s">
        <v>80</v>
      </c>
      <c r="D153" s="12" t="s">
        <v>1070</v>
      </c>
      <c r="E153" s="1">
        <f>VLOOKUP(A153,'ADM Data'!$A$2:$AA$357,27,FALSE)</f>
        <v>0</v>
      </c>
      <c r="F153" s="5">
        <f t="shared" si="4"/>
        <v>0</v>
      </c>
      <c r="G153" s="5">
        <f t="shared" si="5"/>
        <v>0</v>
      </c>
    </row>
    <row r="154" spans="1:7">
      <c r="A154" t="s">
        <v>417</v>
      </c>
      <c r="B154" t="s">
        <v>418</v>
      </c>
      <c r="C154" t="s">
        <v>68</v>
      </c>
      <c r="D154" s="12" t="s">
        <v>1070</v>
      </c>
      <c r="E154" s="1">
        <f>VLOOKUP(A154,'ADM Data'!$A$2:$AA$357,27,FALSE)</f>
        <v>35</v>
      </c>
      <c r="F154" s="5">
        <f t="shared" si="4"/>
        <v>46801.3</v>
      </c>
      <c r="G154" s="5">
        <f t="shared" si="5"/>
        <v>46801.3</v>
      </c>
    </row>
    <row r="155" spans="1:7">
      <c r="A155" t="s">
        <v>419</v>
      </c>
      <c r="B155" t="s">
        <v>1917</v>
      </c>
      <c r="C155" t="s">
        <v>68</v>
      </c>
      <c r="D155" s="12" t="s">
        <v>1070</v>
      </c>
      <c r="E155" s="1">
        <f>VLOOKUP(A155,'ADM Data'!$A$2:$AA$357,27,FALSE)</f>
        <v>0</v>
      </c>
      <c r="F155" s="5">
        <f t="shared" si="4"/>
        <v>0</v>
      </c>
      <c r="G155" s="5">
        <f t="shared" si="5"/>
        <v>0</v>
      </c>
    </row>
    <row r="156" spans="1:7">
      <c r="A156" t="s">
        <v>421</v>
      </c>
      <c r="B156" t="s">
        <v>422</v>
      </c>
      <c r="C156" t="s">
        <v>80</v>
      </c>
      <c r="D156" s="12" t="s">
        <v>1070</v>
      </c>
      <c r="E156" s="1">
        <f>VLOOKUP(A156,'ADM Data'!$A$2:$AA$357,27,FALSE)</f>
        <v>0</v>
      </c>
      <c r="F156" s="5">
        <f t="shared" si="4"/>
        <v>0</v>
      </c>
      <c r="G156" s="5">
        <f t="shared" si="5"/>
        <v>0</v>
      </c>
    </row>
    <row r="157" spans="1:7">
      <c r="A157" t="s">
        <v>423</v>
      </c>
      <c r="B157" t="s">
        <v>424</v>
      </c>
      <c r="C157" t="s">
        <v>93</v>
      </c>
      <c r="D157" s="12" t="s">
        <v>1070</v>
      </c>
      <c r="E157" s="1">
        <f>VLOOKUP(A157,'ADM Data'!$A$2:$AA$357,27,FALSE)</f>
        <v>0</v>
      </c>
      <c r="F157" s="5">
        <f t="shared" si="4"/>
        <v>0</v>
      </c>
      <c r="G157" s="5">
        <f t="shared" si="5"/>
        <v>0</v>
      </c>
    </row>
    <row r="158" spans="1:7">
      <c r="A158" t="s">
        <v>425</v>
      </c>
      <c r="B158" t="s">
        <v>1918</v>
      </c>
      <c r="C158" t="s">
        <v>108</v>
      </c>
      <c r="D158" s="12" t="s">
        <v>1070</v>
      </c>
      <c r="E158" s="1">
        <f>VLOOKUP(A158,'ADM Data'!$A$2:$AA$357,27,FALSE)</f>
        <v>0</v>
      </c>
      <c r="F158" s="5">
        <f t="shared" si="4"/>
        <v>0</v>
      </c>
      <c r="G158" s="5">
        <f t="shared" si="5"/>
        <v>0</v>
      </c>
    </row>
    <row r="159" spans="1:7">
      <c r="A159" t="s">
        <v>427</v>
      </c>
      <c r="B159" t="s">
        <v>1919</v>
      </c>
      <c r="C159" t="s">
        <v>80</v>
      </c>
      <c r="D159" s="12" t="s">
        <v>1070</v>
      </c>
      <c r="E159" s="1">
        <f>VLOOKUP(A159,'ADM Data'!$A$2:$AA$357,27,FALSE)</f>
        <v>0</v>
      </c>
      <c r="F159" s="5">
        <f t="shared" si="4"/>
        <v>0</v>
      </c>
      <c r="G159" s="5">
        <f t="shared" si="5"/>
        <v>0</v>
      </c>
    </row>
    <row r="160" spans="1:7">
      <c r="A160" t="s">
        <v>429</v>
      </c>
      <c r="B160" t="s">
        <v>430</v>
      </c>
      <c r="C160" t="s">
        <v>98</v>
      </c>
      <c r="D160" s="12" t="s">
        <v>1070</v>
      </c>
      <c r="E160" s="1">
        <f>VLOOKUP(A160,'ADM Data'!$A$2:$AA$357,27,FALSE)</f>
        <v>0</v>
      </c>
      <c r="F160" s="5">
        <f t="shared" si="4"/>
        <v>0</v>
      </c>
      <c r="G160" s="5">
        <f t="shared" si="5"/>
        <v>0</v>
      </c>
    </row>
    <row r="161" spans="1:7">
      <c r="A161" t="s">
        <v>431</v>
      </c>
      <c r="B161" t="s">
        <v>1920</v>
      </c>
      <c r="C161" t="s">
        <v>101</v>
      </c>
      <c r="D161" s="12" t="s">
        <v>1070</v>
      </c>
      <c r="E161" s="1">
        <f>VLOOKUP(A161,'ADM Data'!$A$2:$AA$357,27,FALSE)</f>
        <v>0</v>
      </c>
      <c r="F161" s="5">
        <f t="shared" si="4"/>
        <v>0</v>
      </c>
      <c r="G161" s="5">
        <f t="shared" si="5"/>
        <v>0</v>
      </c>
    </row>
    <row r="162" spans="1:7">
      <c r="A162" t="s">
        <v>433</v>
      </c>
      <c r="B162" t="s">
        <v>434</v>
      </c>
      <c r="C162" t="s">
        <v>75</v>
      </c>
      <c r="D162" s="12" t="s">
        <v>1070</v>
      </c>
      <c r="E162" s="1">
        <f>VLOOKUP(A162,'ADM Data'!$A$2:$AA$357,27,FALSE)</f>
        <v>0</v>
      </c>
      <c r="F162" s="5">
        <f t="shared" si="4"/>
        <v>0</v>
      </c>
      <c r="G162" s="5">
        <f t="shared" si="5"/>
        <v>0</v>
      </c>
    </row>
    <row r="163" spans="1:7">
      <c r="A163" t="s">
        <v>435</v>
      </c>
      <c r="B163" t="s">
        <v>436</v>
      </c>
      <c r="C163" t="s">
        <v>140</v>
      </c>
      <c r="D163" s="12" t="s">
        <v>807</v>
      </c>
      <c r="E163" s="1">
        <f>VLOOKUP(A163,'ADM Data'!$A$2:$AA$357,27,FALSE)</f>
        <v>0</v>
      </c>
      <c r="F163" s="5">
        <f t="shared" si="4"/>
        <v>0</v>
      </c>
      <c r="G163" s="5">
        <f t="shared" si="5"/>
        <v>0</v>
      </c>
    </row>
    <row r="164" spans="1:7">
      <c r="A164" t="s">
        <v>437</v>
      </c>
      <c r="B164" t="s">
        <v>1921</v>
      </c>
      <c r="C164" t="s">
        <v>196</v>
      </c>
      <c r="D164" s="12" t="s">
        <v>1070</v>
      </c>
      <c r="E164" s="1">
        <f>VLOOKUP(A164,'ADM Data'!$A$2:$AA$357,27,FALSE)</f>
        <v>0</v>
      </c>
      <c r="F164" s="5">
        <f t="shared" si="4"/>
        <v>0</v>
      </c>
      <c r="G164" s="5">
        <f t="shared" si="5"/>
        <v>0</v>
      </c>
    </row>
    <row r="165" spans="1:7">
      <c r="A165" t="s">
        <v>439</v>
      </c>
      <c r="B165" t="s">
        <v>1922</v>
      </c>
      <c r="C165" t="s">
        <v>80</v>
      </c>
      <c r="D165" s="12" t="s">
        <v>1070</v>
      </c>
      <c r="E165" s="1">
        <f>VLOOKUP(A165,'ADM Data'!$A$2:$AA$357,27,FALSE)</f>
        <v>0</v>
      </c>
      <c r="F165" s="5">
        <f t="shared" si="4"/>
        <v>0</v>
      </c>
      <c r="G165" s="5">
        <f t="shared" si="5"/>
        <v>0</v>
      </c>
    </row>
    <row r="166" spans="1:7">
      <c r="A166" t="s">
        <v>441</v>
      </c>
      <c r="B166" t="s">
        <v>442</v>
      </c>
      <c r="C166" t="s">
        <v>68</v>
      </c>
      <c r="D166" s="12" t="s">
        <v>1070</v>
      </c>
      <c r="E166" s="1">
        <f>VLOOKUP(A166,'ADM Data'!$A$2:$AA$357,27,FALSE)</f>
        <v>0</v>
      </c>
      <c r="F166" s="5">
        <f t="shared" si="4"/>
        <v>0</v>
      </c>
      <c r="G166" s="5">
        <f t="shared" si="5"/>
        <v>0</v>
      </c>
    </row>
    <row r="167" spans="1:7">
      <c r="A167" t="s">
        <v>443</v>
      </c>
      <c r="B167" t="s">
        <v>444</v>
      </c>
      <c r="C167" t="s">
        <v>80</v>
      </c>
      <c r="D167" s="12" t="s">
        <v>1070</v>
      </c>
      <c r="E167" s="1">
        <f>VLOOKUP(A167,'ADM Data'!$A$2:$AA$357,27,FALSE)</f>
        <v>0</v>
      </c>
      <c r="F167" s="5">
        <f t="shared" si="4"/>
        <v>0</v>
      </c>
      <c r="G167" s="5">
        <f t="shared" si="5"/>
        <v>0</v>
      </c>
    </row>
    <row r="168" spans="1:7">
      <c r="A168" t="s">
        <v>445</v>
      </c>
      <c r="B168" t="s">
        <v>1923</v>
      </c>
      <c r="C168" t="s">
        <v>98</v>
      </c>
      <c r="D168" s="12" t="s">
        <v>1070</v>
      </c>
      <c r="E168" s="1">
        <f>VLOOKUP(A168,'ADM Data'!$A$2:$AA$357,27,FALSE)</f>
        <v>0</v>
      </c>
      <c r="F168" s="5">
        <f t="shared" si="4"/>
        <v>0</v>
      </c>
      <c r="G168" s="5">
        <f t="shared" si="5"/>
        <v>0</v>
      </c>
    </row>
    <row r="169" spans="1:7">
      <c r="A169" t="s">
        <v>447</v>
      </c>
      <c r="B169" t="s">
        <v>448</v>
      </c>
      <c r="C169" t="s">
        <v>93</v>
      </c>
      <c r="D169" s="12" t="s">
        <v>1070</v>
      </c>
      <c r="E169" s="1">
        <f>VLOOKUP(A169,'ADM Data'!$A$2:$AA$357,27,FALSE)</f>
        <v>55</v>
      </c>
      <c r="F169" s="5">
        <f t="shared" si="4"/>
        <v>73544.900000000009</v>
      </c>
      <c r="G169" s="5">
        <f t="shared" si="5"/>
        <v>73544.900000000009</v>
      </c>
    </row>
    <row r="170" spans="1:7">
      <c r="A170" t="s">
        <v>449</v>
      </c>
      <c r="B170" t="s">
        <v>1924</v>
      </c>
      <c r="C170" t="s">
        <v>93</v>
      </c>
      <c r="D170" s="12" t="s">
        <v>1070</v>
      </c>
      <c r="E170" s="1">
        <f>VLOOKUP(A170,'ADM Data'!$A$2:$AA$357,27,FALSE)</f>
        <v>0</v>
      </c>
      <c r="F170" s="5">
        <f t="shared" si="4"/>
        <v>0</v>
      </c>
      <c r="G170" s="5">
        <f t="shared" si="5"/>
        <v>0</v>
      </c>
    </row>
    <row r="171" spans="1:7">
      <c r="A171" t="s">
        <v>451</v>
      </c>
      <c r="B171" t="s">
        <v>1925</v>
      </c>
      <c r="C171" t="s">
        <v>68</v>
      </c>
      <c r="D171" s="12" t="s">
        <v>1070</v>
      </c>
      <c r="E171" s="1">
        <f>VLOOKUP(A171,'ADM Data'!$A$2:$AA$357,27,FALSE)</f>
        <v>0</v>
      </c>
      <c r="F171" s="5">
        <f t="shared" si="4"/>
        <v>0</v>
      </c>
      <c r="G171" s="5">
        <f t="shared" si="5"/>
        <v>0</v>
      </c>
    </row>
    <row r="172" spans="1:7">
      <c r="A172" t="s">
        <v>453</v>
      </c>
      <c r="B172" t="s">
        <v>454</v>
      </c>
      <c r="C172" t="s">
        <v>98</v>
      </c>
      <c r="D172" s="12" t="s">
        <v>1070</v>
      </c>
      <c r="E172" s="1">
        <f>VLOOKUP(A172,'ADM Data'!$A$2:$AA$357,27,FALSE)</f>
        <v>0</v>
      </c>
      <c r="F172" s="5">
        <f t="shared" si="4"/>
        <v>0</v>
      </c>
      <c r="G172" s="5">
        <f t="shared" si="5"/>
        <v>0</v>
      </c>
    </row>
    <row r="173" spans="1:7">
      <c r="A173" t="s">
        <v>455</v>
      </c>
      <c r="B173" t="s">
        <v>1926</v>
      </c>
      <c r="C173" t="s">
        <v>93</v>
      </c>
      <c r="D173" s="12" t="s">
        <v>1070</v>
      </c>
      <c r="E173" s="1">
        <f>VLOOKUP(A173,'ADM Data'!$A$2:$AA$357,27,FALSE)</f>
        <v>161</v>
      </c>
      <c r="F173" s="5">
        <f t="shared" si="4"/>
        <v>215285.98</v>
      </c>
      <c r="G173" s="5">
        <f t="shared" si="5"/>
        <v>215285.98</v>
      </c>
    </row>
    <row r="174" spans="1:7">
      <c r="A174" t="s">
        <v>457</v>
      </c>
      <c r="B174" t="s">
        <v>1927</v>
      </c>
      <c r="C174" t="s">
        <v>80</v>
      </c>
      <c r="D174" s="12" t="s">
        <v>1070</v>
      </c>
      <c r="E174" s="1">
        <f>VLOOKUP(A174,'ADM Data'!$A$2:$AA$357,27,FALSE)</f>
        <v>0</v>
      </c>
      <c r="F174" s="5">
        <f t="shared" si="4"/>
        <v>0</v>
      </c>
      <c r="G174" s="5">
        <f t="shared" si="5"/>
        <v>0</v>
      </c>
    </row>
    <row r="175" spans="1:7">
      <c r="A175" t="s">
        <v>459</v>
      </c>
      <c r="B175" t="s">
        <v>1928</v>
      </c>
      <c r="C175" t="s">
        <v>72</v>
      </c>
      <c r="D175" s="12" t="s">
        <v>1070</v>
      </c>
      <c r="E175" s="1">
        <f>VLOOKUP(A175,'ADM Data'!$A$2:$AA$357,27,FALSE)</f>
        <v>80</v>
      </c>
      <c r="F175" s="5">
        <f t="shared" si="4"/>
        <v>106974.40000000001</v>
      </c>
      <c r="G175" s="5">
        <f t="shared" si="5"/>
        <v>106974.40000000001</v>
      </c>
    </row>
    <row r="176" spans="1:7">
      <c r="A176" t="s">
        <v>461</v>
      </c>
      <c r="B176" t="s">
        <v>462</v>
      </c>
      <c r="C176" t="s">
        <v>80</v>
      </c>
      <c r="D176" s="12" t="s">
        <v>1070</v>
      </c>
      <c r="E176" s="1">
        <f>VLOOKUP(A176,'ADM Data'!$A$2:$AA$357,27,FALSE)</f>
        <v>0</v>
      </c>
      <c r="F176" s="5">
        <f t="shared" si="4"/>
        <v>0</v>
      </c>
      <c r="G176" s="5">
        <f t="shared" si="5"/>
        <v>0</v>
      </c>
    </row>
    <row r="177" spans="1:7">
      <c r="A177" t="s">
        <v>463</v>
      </c>
      <c r="B177" t="s">
        <v>464</v>
      </c>
      <c r="C177" t="s">
        <v>68</v>
      </c>
      <c r="D177" s="12" t="s">
        <v>1070</v>
      </c>
      <c r="E177" s="1">
        <f>VLOOKUP(A177,'ADM Data'!$A$2:$AA$357,27,FALSE)</f>
        <v>179</v>
      </c>
      <c r="F177" s="5">
        <f t="shared" si="4"/>
        <v>239355.22</v>
      </c>
      <c r="G177" s="5">
        <f t="shared" si="5"/>
        <v>239355.22</v>
      </c>
    </row>
    <row r="178" spans="1:7">
      <c r="A178" t="s">
        <v>465</v>
      </c>
      <c r="B178" t="s">
        <v>2802</v>
      </c>
      <c r="C178" t="s">
        <v>80</v>
      </c>
      <c r="D178" s="12" t="s">
        <v>1070</v>
      </c>
      <c r="E178" s="1">
        <f>VLOOKUP(A178,'ADM Data'!$A$2:$AA$357,27,FALSE)</f>
        <v>0</v>
      </c>
      <c r="F178" s="5">
        <f t="shared" si="4"/>
        <v>0</v>
      </c>
      <c r="G178" s="5">
        <f t="shared" si="5"/>
        <v>0</v>
      </c>
    </row>
    <row r="179" spans="1:7">
      <c r="A179" t="s">
        <v>467</v>
      </c>
      <c r="B179" t="s">
        <v>1929</v>
      </c>
      <c r="C179" t="s">
        <v>469</v>
      </c>
      <c r="D179" s="12" t="s">
        <v>807</v>
      </c>
      <c r="E179" s="1">
        <f>VLOOKUP(A179,'ADM Data'!$A$2:$AA$357,27,FALSE)</f>
        <v>0</v>
      </c>
      <c r="F179" s="5">
        <f t="shared" si="4"/>
        <v>0</v>
      </c>
      <c r="G179" s="5">
        <f t="shared" si="5"/>
        <v>0</v>
      </c>
    </row>
    <row r="180" spans="1:7">
      <c r="A180" t="s">
        <v>470</v>
      </c>
      <c r="B180" t="s">
        <v>2760</v>
      </c>
      <c r="C180" t="s">
        <v>93</v>
      </c>
      <c r="D180" s="12" t="s">
        <v>1070</v>
      </c>
      <c r="E180" s="1">
        <f>VLOOKUP(A180,'ADM Data'!$A$2:$AA$357,27,FALSE)</f>
        <v>541</v>
      </c>
      <c r="F180" s="5">
        <f t="shared" si="4"/>
        <v>723414.38</v>
      </c>
      <c r="G180" s="5">
        <f t="shared" si="5"/>
        <v>723414.38</v>
      </c>
    </row>
    <row r="181" spans="1:7">
      <c r="A181" t="s">
        <v>472</v>
      </c>
      <c r="B181" t="s">
        <v>1930</v>
      </c>
      <c r="C181" t="s">
        <v>135</v>
      </c>
      <c r="D181" s="12" t="s">
        <v>1070</v>
      </c>
      <c r="E181" s="1">
        <f>VLOOKUP(A181,'ADM Data'!$A$2:$AA$357,27,FALSE)</f>
        <v>13</v>
      </c>
      <c r="F181" s="5">
        <f t="shared" si="4"/>
        <v>17383.34</v>
      </c>
      <c r="G181" s="5">
        <f t="shared" si="5"/>
        <v>17383.34</v>
      </c>
    </row>
    <row r="182" spans="1:7">
      <c r="A182" t="s">
        <v>474</v>
      </c>
      <c r="B182" t="s">
        <v>475</v>
      </c>
      <c r="C182" t="s">
        <v>80</v>
      </c>
      <c r="D182" s="12" t="s">
        <v>1070</v>
      </c>
      <c r="E182" s="1">
        <f>VLOOKUP(A182,'ADM Data'!$A$2:$AA$357,27,FALSE)</f>
        <v>58</v>
      </c>
      <c r="F182" s="5">
        <f t="shared" si="4"/>
        <v>77556.44</v>
      </c>
      <c r="G182" s="5">
        <f t="shared" si="5"/>
        <v>77556.44</v>
      </c>
    </row>
    <row r="183" spans="1:7">
      <c r="A183" t="s">
        <v>478</v>
      </c>
      <c r="B183" t="s">
        <v>479</v>
      </c>
      <c r="C183" t="s">
        <v>98</v>
      </c>
      <c r="D183" s="12" t="s">
        <v>1070</v>
      </c>
      <c r="E183" s="1">
        <f>VLOOKUP(A183,'ADM Data'!$A$2:$AA$357,27,FALSE)</f>
        <v>28</v>
      </c>
      <c r="F183" s="5">
        <f t="shared" si="4"/>
        <v>37441.040000000001</v>
      </c>
      <c r="G183" s="5">
        <f t="shared" si="5"/>
        <v>37441.040000000001</v>
      </c>
    </row>
    <row r="184" spans="1:7">
      <c r="A184" t="s">
        <v>480</v>
      </c>
      <c r="B184" t="s">
        <v>1932</v>
      </c>
      <c r="C184" t="s">
        <v>108</v>
      </c>
      <c r="D184" s="12" t="s">
        <v>807</v>
      </c>
      <c r="E184" s="1">
        <f>VLOOKUP(A184,'ADM Data'!$A$2:$AA$357,27,FALSE)</f>
        <v>0</v>
      </c>
      <c r="F184" s="5">
        <f t="shared" si="4"/>
        <v>0</v>
      </c>
      <c r="G184" s="5">
        <f t="shared" si="5"/>
        <v>0</v>
      </c>
    </row>
    <row r="185" spans="1:7">
      <c r="A185" t="s">
        <v>482</v>
      </c>
      <c r="B185" t="s">
        <v>483</v>
      </c>
      <c r="C185" t="s">
        <v>93</v>
      </c>
      <c r="D185" s="12" t="s">
        <v>1070</v>
      </c>
      <c r="E185" s="1">
        <f>VLOOKUP(A185,'ADM Data'!$A$2:$AA$357,27,FALSE)</f>
        <v>179</v>
      </c>
      <c r="F185" s="5">
        <f t="shared" si="4"/>
        <v>239355.22</v>
      </c>
      <c r="G185" s="5">
        <f t="shared" si="5"/>
        <v>239355.22</v>
      </c>
    </row>
    <row r="186" spans="1:7">
      <c r="A186" t="s">
        <v>484</v>
      </c>
      <c r="B186" t="s">
        <v>485</v>
      </c>
      <c r="C186" t="s">
        <v>93</v>
      </c>
      <c r="D186" s="12" t="s">
        <v>1070</v>
      </c>
      <c r="E186" s="1">
        <f>VLOOKUP(A186,'ADM Data'!$A$2:$AA$357,27,FALSE)</f>
        <v>0</v>
      </c>
      <c r="F186" s="5">
        <f t="shared" si="4"/>
        <v>0</v>
      </c>
      <c r="G186" s="5">
        <f t="shared" si="5"/>
        <v>0</v>
      </c>
    </row>
    <row r="187" spans="1:7">
      <c r="A187" t="s">
        <v>486</v>
      </c>
      <c r="B187" t="s">
        <v>487</v>
      </c>
      <c r="C187" t="s">
        <v>80</v>
      </c>
      <c r="D187" s="12" t="s">
        <v>1070</v>
      </c>
      <c r="E187" s="1">
        <f>VLOOKUP(A187,'ADM Data'!$A$2:$AA$357,27,FALSE)</f>
        <v>0</v>
      </c>
      <c r="F187" s="5">
        <f t="shared" si="4"/>
        <v>0</v>
      </c>
      <c r="G187" s="5">
        <f t="shared" si="5"/>
        <v>0</v>
      </c>
    </row>
    <row r="188" spans="1:7">
      <c r="A188" t="s">
        <v>488</v>
      </c>
      <c r="B188" t="s">
        <v>1933</v>
      </c>
      <c r="C188" t="s">
        <v>190</v>
      </c>
      <c r="D188" s="12" t="s">
        <v>807</v>
      </c>
      <c r="E188" s="1">
        <f>VLOOKUP(A188,'ADM Data'!$A$2:$AA$357,27,FALSE)</f>
        <v>0</v>
      </c>
      <c r="F188" s="5">
        <f t="shared" si="4"/>
        <v>0</v>
      </c>
      <c r="G188" s="5">
        <f t="shared" si="5"/>
        <v>0</v>
      </c>
    </row>
    <row r="189" spans="1:7">
      <c r="A189" t="s">
        <v>490</v>
      </c>
      <c r="B189" t="s">
        <v>1934</v>
      </c>
      <c r="C189" t="s">
        <v>492</v>
      </c>
      <c r="D189" s="12" t="s">
        <v>807</v>
      </c>
      <c r="E189" s="1">
        <f>VLOOKUP(A189,'ADM Data'!$A$2:$AA$357,27,FALSE)</f>
        <v>0</v>
      </c>
      <c r="F189" s="5">
        <f t="shared" si="4"/>
        <v>0</v>
      </c>
      <c r="G189" s="5">
        <f t="shared" si="5"/>
        <v>0</v>
      </c>
    </row>
    <row r="190" spans="1:7">
      <c r="A190" t="s">
        <v>493</v>
      </c>
      <c r="B190" t="s">
        <v>1935</v>
      </c>
      <c r="C190" t="s">
        <v>101</v>
      </c>
      <c r="D190" s="12" t="s">
        <v>1070</v>
      </c>
      <c r="E190" s="1">
        <f>VLOOKUP(A190,'ADM Data'!$A$2:$AA$357,27,FALSE)</f>
        <v>0</v>
      </c>
      <c r="F190" s="5">
        <f t="shared" si="4"/>
        <v>0</v>
      </c>
      <c r="G190" s="5">
        <f t="shared" si="5"/>
        <v>0</v>
      </c>
    </row>
    <row r="191" spans="1:7">
      <c r="A191" t="s">
        <v>495</v>
      </c>
      <c r="B191" t="s">
        <v>496</v>
      </c>
      <c r="C191" t="s">
        <v>93</v>
      </c>
      <c r="D191" s="12" t="s">
        <v>1070</v>
      </c>
      <c r="E191" s="1">
        <f>VLOOKUP(A191,'ADM Data'!$A$2:$AA$357,27,FALSE)</f>
        <v>0</v>
      </c>
      <c r="F191" s="5">
        <f t="shared" si="4"/>
        <v>0</v>
      </c>
      <c r="G191" s="5">
        <f t="shared" si="5"/>
        <v>0</v>
      </c>
    </row>
    <row r="192" spans="1:7">
      <c r="A192" t="s">
        <v>497</v>
      </c>
      <c r="B192" t="s">
        <v>1936</v>
      </c>
      <c r="C192" t="s">
        <v>80</v>
      </c>
      <c r="D192" s="12" t="s">
        <v>1070</v>
      </c>
      <c r="E192" s="1">
        <f>VLOOKUP(A192,'ADM Data'!$A$2:$AA$357,27,FALSE)</f>
        <v>0</v>
      </c>
      <c r="F192" s="5">
        <f t="shared" si="4"/>
        <v>0</v>
      </c>
      <c r="G192" s="5">
        <f t="shared" si="5"/>
        <v>0</v>
      </c>
    </row>
    <row r="193" spans="1:7">
      <c r="A193" t="s">
        <v>499</v>
      </c>
      <c r="B193" t="s">
        <v>1937</v>
      </c>
      <c r="C193" t="s">
        <v>101</v>
      </c>
      <c r="D193" s="12" t="s">
        <v>1070</v>
      </c>
      <c r="E193" s="1">
        <f>VLOOKUP(A193,'ADM Data'!$A$2:$AA$357,27,FALSE)</f>
        <v>0</v>
      </c>
      <c r="F193" s="5">
        <f t="shared" si="4"/>
        <v>0</v>
      </c>
      <c r="G193" s="5">
        <f t="shared" si="5"/>
        <v>0</v>
      </c>
    </row>
    <row r="194" spans="1:7">
      <c r="A194" t="s">
        <v>501</v>
      </c>
      <c r="B194" t="s">
        <v>2803</v>
      </c>
      <c r="C194" t="s">
        <v>72</v>
      </c>
      <c r="D194" s="12" t="s">
        <v>1070</v>
      </c>
      <c r="E194" s="1">
        <f>VLOOKUP(A194,'ADM Data'!$A$2:$AA$357,27,FALSE)</f>
        <v>0</v>
      </c>
      <c r="F194" s="5">
        <f t="shared" si="4"/>
        <v>0</v>
      </c>
      <c r="G194" s="5">
        <f t="shared" si="5"/>
        <v>0</v>
      </c>
    </row>
    <row r="195" spans="1:7">
      <c r="A195" t="s">
        <v>506</v>
      </c>
      <c r="B195" t="s">
        <v>1940</v>
      </c>
      <c r="C195" t="s">
        <v>80</v>
      </c>
      <c r="D195" s="12" t="s">
        <v>1070</v>
      </c>
      <c r="E195" s="1">
        <f>VLOOKUP(A195,'ADM Data'!$A$2:$AA$357,27,FALSE)</f>
        <v>0</v>
      </c>
      <c r="F195" s="5">
        <f t="shared" si="4"/>
        <v>0</v>
      </c>
      <c r="G195" s="5">
        <f t="shared" si="5"/>
        <v>0</v>
      </c>
    </row>
    <row r="196" spans="1:7">
      <c r="A196" t="s">
        <v>508</v>
      </c>
      <c r="B196" t="s">
        <v>1941</v>
      </c>
      <c r="C196" t="s">
        <v>93</v>
      </c>
      <c r="D196" s="12" t="s">
        <v>1070</v>
      </c>
      <c r="E196" s="1">
        <f>VLOOKUP(A196,'ADM Data'!$A$2:$AA$357,27,FALSE)</f>
        <v>0</v>
      </c>
      <c r="F196" s="5">
        <f t="shared" si="4"/>
        <v>0</v>
      </c>
      <c r="G196" s="5">
        <f t="shared" si="5"/>
        <v>0</v>
      </c>
    </row>
    <row r="197" spans="1:7">
      <c r="A197" t="s">
        <v>510</v>
      </c>
      <c r="B197" t="s">
        <v>511</v>
      </c>
      <c r="C197" t="s">
        <v>80</v>
      </c>
      <c r="D197" s="12" t="s">
        <v>1070</v>
      </c>
      <c r="E197" s="1">
        <f>VLOOKUP(A197,'ADM Data'!$A$2:$AA$357,27,FALSE)</f>
        <v>0</v>
      </c>
      <c r="F197" s="5">
        <f t="shared" ref="F197:F260" si="6">E197*$F$1</f>
        <v>0</v>
      </c>
      <c r="G197" s="5">
        <f t="shared" si="5"/>
        <v>0</v>
      </c>
    </row>
    <row r="198" spans="1:7">
      <c r="A198" t="s">
        <v>512</v>
      </c>
      <c r="B198" t="s">
        <v>1942</v>
      </c>
      <c r="C198" t="s">
        <v>93</v>
      </c>
      <c r="D198" s="12" t="s">
        <v>1070</v>
      </c>
      <c r="E198" s="1">
        <f>VLOOKUP(A198,'ADM Data'!$A$2:$AA$357,27,FALSE)</f>
        <v>0</v>
      </c>
      <c r="F198" s="5">
        <f t="shared" si="6"/>
        <v>0</v>
      </c>
      <c r="G198" s="5">
        <f t="shared" ref="G198:G261" si="7">IF(D198="Y",0,F198)</f>
        <v>0</v>
      </c>
    </row>
    <row r="199" spans="1:7">
      <c r="A199" t="s">
        <v>514</v>
      </c>
      <c r="B199" t="s">
        <v>515</v>
      </c>
      <c r="C199" t="s">
        <v>93</v>
      </c>
      <c r="D199" s="12" t="s">
        <v>1070</v>
      </c>
      <c r="E199" s="1">
        <f>VLOOKUP(A199,'ADM Data'!$A$2:$AA$357,27,FALSE)</f>
        <v>0</v>
      </c>
      <c r="F199" s="5">
        <f t="shared" si="6"/>
        <v>0</v>
      </c>
      <c r="G199" s="5">
        <f t="shared" si="7"/>
        <v>0</v>
      </c>
    </row>
    <row r="200" spans="1:7">
      <c r="A200" t="s">
        <v>516</v>
      </c>
      <c r="B200" t="s">
        <v>517</v>
      </c>
      <c r="C200" t="s">
        <v>80</v>
      </c>
      <c r="D200" s="12" t="s">
        <v>1070</v>
      </c>
      <c r="E200" s="1">
        <f>VLOOKUP(A200,'ADM Data'!$A$2:$AA$357,27,FALSE)</f>
        <v>0</v>
      </c>
      <c r="F200" s="5">
        <f t="shared" si="6"/>
        <v>0</v>
      </c>
      <c r="G200" s="5">
        <f t="shared" si="7"/>
        <v>0</v>
      </c>
    </row>
    <row r="201" spans="1:7">
      <c r="A201" t="s">
        <v>520</v>
      </c>
      <c r="B201" t="s">
        <v>521</v>
      </c>
      <c r="C201" t="s">
        <v>72</v>
      </c>
      <c r="D201" s="12" t="s">
        <v>1070</v>
      </c>
      <c r="E201" s="1">
        <f>VLOOKUP(A201,'ADM Data'!$A$2:$AA$357,27,FALSE)</f>
        <v>0</v>
      </c>
      <c r="F201" s="5">
        <f t="shared" si="6"/>
        <v>0</v>
      </c>
      <c r="G201" s="5">
        <f t="shared" si="7"/>
        <v>0</v>
      </c>
    </row>
    <row r="202" spans="1:7">
      <c r="A202" t="s">
        <v>522</v>
      </c>
      <c r="B202" t="s">
        <v>523</v>
      </c>
      <c r="C202" t="s">
        <v>75</v>
      </c>
      <c r="D202" s="12" t="s">
        <v>1070</v>
      </c>
      <c r="E202" s="1">
        <f>VLOOKUP(A202,'ADM Data'!$A$2:$AA$357,27,FALSE)</f>
        <v>0</v>
      </c>
      <c r="F202" s="5">
        <f t="shared" si="6"/>
        <v>0</v>
      </c>
      <c r="G202" s="5">
        <f t="shared" si="7"/>
        <v>0</v>
      </c>
    </row>
    <row r="203" spans="1:7">
      <c r="A203" t="s">
        <v>527</v>
      </c>
      <c r="B203" t="s">
        <v>2804</v>
      </c>
      <c r="C203" t="s">
        <v>75</v>
      </c>
      <c r="D203" s="12" t="s">
        <v>1070</v>
      </c>
      <c r="E203" s="1">
        <f>VLOOKUP(A203,'ADM Data'!$A$2:$AA$357,27,FALSE)</f>
        <v>0</v>
      </c>
      <c r="F203" s="5">
        <f t="shared" si="6"/>
        <v>0</v>
      </c>
      <c r="G203" s="5">
        <f t="shared" si="7"/>
        <v>0</v>
      </c>
    </row>
    <row r="204" spans="1:7">
      <c r="A204" t="s">
        <v>529</v>
      </c>
      <c r="B204" t="s">
        <v>1945</v>
      </c>
      <c r="C204" t="s">
        <v>93</v>
      </c>
      <c r="D204" s="12" t="s">
        <v>1823</v>
      </c>
      <c r="E204" s="1">
        <f>VLOOKUP(A204,'ADM Data'!$A$2:$AA$357,27,FALSE)</f>
        <v>0</v>
      </c>
      <c r="F204" s="5">
        <f t="shared" si="6"/>
        <v>0</v>
      </c>
      <c r="G204" s="5">
        <f t="shared" si="7"/>
        <v>0</v>
      </c>
    </row>
    <row r="205" spans="1:7">
      <c r="A205" t="s">
        <v>531</v>
      </c>
      <c r="B205" t="s">
        <v>532</v>
      </c>
      <c r="C205" t="s">
        <v>72</v>
      </c>
      <c r="D205" s="12" t="s">
        <v>1070</v>
      </c>
      <c r="E205" s="1">
        <f>VLOOKUP(A205,'ADM Data'!$A$2:$AA$357,27,FALSE)</f>
        <v>0</v>
      </c>
      <c r="F205" s="5">
        <f t="shared" si="6"/>
        <v>0</v>
      </c>
      <c r="G205" s="5">
        <f t="shared" si="7"/>
        <v>0</v>
      </c>
    </row>
    <row r="206" spans="1:7">
      <c r="A206" t="s">
        <v>533</v>
      </c>
      <c r="B206" t="s">
        <v>1946</v>
      </c>
      <c r="C206" t="s">
        <v>125</v>
      </c>
      <c r="D206" s="12" t="s">
        <v>1070</v>
      </c>
      <c r="E206" s="1">
        <f>VLOOKUP(A206,'ADM Data'!$A$2:$AA$357,27,FALSE)</f>
        <v>0</v>
      </c>
      <c r="F206" s="5">
        <f t="shared" si="6"/>
        <v>0</v>
      </c>
      <c r="G206" s="5">
        <f t="shared" si="7"/>
        <v>0</v>
      </c>
    </row>
    <row r="207" spans="1:7">
      <c r="A207" t="s">
        <v>535</v>
      </c>
      <c r="B207" t="s">
        <v>1947</v>
      </c>
      <c r="C207" t="s">
        <v>75</v>
      </c>
      <c r="D207" s="12" t="s">
        <v>1070</v>
      </c>
      <c r="E207" s="1">
        <f>VLOOKUP(A207,'ADM Data'!$A$2:$AA$357,27,FALSE)</f>
        <v>0</v>
      </c>
      <c r="F207" s="5">
        <f t="shared" si="6"/>
        <v>0</v>
      </c>
      <c r="G207" s="5">
        <f t="shared" si="7"/>
        <v>0</v>
      </c>
    </row>
    <row r="208" spans="1:7">
      <c r="A208" t="s">
        <v>537</v>
      </c>
      <c r="B208" t="s">
        <v>1948</v>
      </c>
      <c r="C208" t="s">
        <v>75</v>
      </c>
      <c r="D208" s="12" t="s">
        <v>1070</v>
      </c>
      <c r="E208" s="1">
        <f>VLOOKUP(A208,'ADM Data'!$A$2:$AA$357,27,FALSE)</f>
        <v>0</v>
      </c>
      <c r="F208" s="5">
        <f t="shared" si="6"/>
        <v>0</v>
      </c>
      <c r="G208" s="5">
        <f t="shared" si="7"/>
        <v>0</v>
      </c>
    </row>
    <row r="209" spans="1:7">
      <c r="A209" t="s">
        <v>539</v>
      </c>
      <c r="B209" t="s">
        <v>540</v>
      </c>
      <c r="C209" t="s">
        <v>75</v>
      </c>
      <c r="D209" s="12" t="s">
        <v>1070</v>
      </c>
      <c r="E209" s="1">
        <f>VLOOKUP(A209,'ADM Data'!$A$2:$AA$357,27,FALSE)</f>
        <v>212</v>
      </c>
      <c r="F209" s="5">
        <f t="shared" si="6"/>
        <v>283482.16000000003</v>
      </c>
      <c r="G209" s="5">
        <f t="shared" si="7"/>
        <v>283482.16000000003</v>
      </c>
    </row>
    <row r="210" spans="1:7">
      <c r="A210" t="s">
        <v>541</v>
      </c>
      <c r="B210" t="s">
        <v>542</v>
      </c>
      <c r="C210" t="s">
        <v>230</v>
      </c>
      <c r="D210" s="12" t="s">
        <v>1070</v>
      </c>
      <c r="E210" s="1">
        <f>VLOOKUP(A210,'ADM Data'!$A$2:$AA$357,27,FALSE)</f>
        <v>0</v>
      </c>
      <c r="F210" s="5">
        <f t="shared" si="6"/>
        <v>0</v>
      </c>
      <c r="G210" s="5">
        <f t="shared" si="7"/>
        <v>0</v>
      </c>
    </row>
    <row r="211" spans="1:7">
      <c r="A211" t="s">
        <v>543</v>
      </c>
      <c r="B211" t="s">
        <v>1949</v>
      </c>
      <c r="C211" t="s">
        <v>68</v>
      </c>
      <c r="D211" s="12" t="s">
        <v>1070</v>
      </c>
      <c r="E211" s="1">
        <f>VLOOKUP(A211,'ADM Data'!$A$2:$AA$357,27,FALSE)</f>
        <v>0</v>
      </c>
      <c r="F211" s="5">
        <f t="shared" si="6"/>
        <v>0</v>
      </c>
      <c r="G211" s="5">
        <f t="shared" si="7"/>
        <v>0</v>
      </c>
    </row>
    <row r="212" spans="1:7">
      <c r="A212" t="s">
        <v>545</v>
      </c>
      <c r="B212" t="s">
        <v>1950</v>
      </c>
      <c r="C212" t="s">
        <v>80</v>
      </c>
      <c r="D212" s="12" t="s">
        <v>1070</v>
      </c>
      <c r="E212" s="1">
        <f>VLOOKUP(A212,'ADM Data'!$A$2:$AA$357,27,FALSE)</f>
        <v>0</v>
      </c>
      <c r="F212" s="5">
        <f t="shared" si="6"/>
        <v>0</v>
      </c>
      <c r="G212" s="5">
        <f t="shared" si="7"/>
        <v>0</v>
      </c>
    </row>
    <row r="213" spans="1:7">
      <c r="A213" t="s">
        <v>547</v>
      </c>
      <c r="B213" t="s">
        <v>1951</v>
      </c>
      <c r="C213" t="s">
        <v>68</v>
      </c>
      <c r="D213" s="12" t="s">
        <v>1070</v>
      </c>
      <c r="E213" s="1">
        <f>VLOOKUP(A213,'ADM Data'!$A$2:$AA$357,27,FALSE)</f>
        <v>217</v>
      </c>
      <c r="F213" s="5">
        <f t="shared" si="6"/>
        <v>290168.06</v>
      </c>
      <c r="G213" s="5">
        <f t="shared" si="7"/>
        <v>290168.06</v>
      </c>
    </row>
    <row r="214" spans="1:7">
      <c r="A214" t="s">
        <v>549</v>
      </c>
      <c r="B214" t="s">
        <v>1952</v>
      </c>
      <c r="C214" t="s">
        <v>93</v>
      </c>
      <c r="D214" s="12" t="s">
        <v>1070</v>
      </c>
      <c r="E214" s="1">
        <f>VLOOKUP(A214,'ADM Data'!$A$2:$AA$357,27,FALSE)</f>
        <v>0</v>
      </c>
      <c r="F214" s="5">
        <f t="shared" si="6"/>
        <v>0</v>
      </c>
      <c r="G214" s="5">
        <f t="shared" si="7"/>
        <v>0</v>
      </c>
    </row>
    <row r="215" spans="1:7">
      <c r="A215" t="s">
        <v>551</v>
      </c>
      <c r="B215" t="s">
        <v>1953</v>
      </c>
      <c r="C215" t="s">
        <v>93</v>
      </c>
      <c r="D215" s="12" t="s">
        <v>1070</v>
      </c>
      <c r="E215" s="1">
        <f>VLOOKUP(A215,'ADM Data'!$A$2:$AA$357,27,FALSE)</f>
        <v>0</v>
      </c>
      <c r="F215" s="5">
        <f t="shared" si="6"/>
        <v>0</v>
      </c>
      <c r="G215" s="5">
        <f t="shared" si="7"/>
        <v>0</v>
      </c>
    </row>
    <row r="216" spans="1:7">
      <c r="A216" t="s">
        <v>553</v>
      </c>
      <c r="B216" t="s">
        <v>2805</v>
      </c>
      <c r="C216" t="s">
        <v>555</v>
      </c>
      <c r="D216" s="12" t="s">
        <v>1070</v>
      </c>
      <c r="E216" s="1">
        <f>VLOOKUP(A216,'ADM Data'!$A$2:$AA$357,27,FALSE)</f>
        <v>0</v>
      </c>
      <c r="F216" s="5">
        <f t="shared" si="6"/>
        <v>0</v>
      </c>
      <c r="G216" s="5">
        <f t="shared" si="7"/>
        <v>0</v>
      </c>
    </row>
    <row r="217" spans="1:7">
      <c r="A217" t="s">
        <v>558</v>
      </c>
      <c r="B217" t="s">
        <v>559</v>
      </c>
      <c r="C217" t="s">
        <v>68</v>
      </c>
      <c r="D217" s="12" t="s">
        <v>1823</v>
      </c>
      <c r="E217" s="1">
        <f>VLOOKUP(A217,'ADM Data'!$A$2:$AA$357,27,FALSE)</f>
        <v>0</v>
      </c>
      <c r="F217" s="5">
        <f t="shared" si="6"/>
        <v>0</v>
      </c>
      <c r="G217" s="5">
        <f t="shared" si="7"/>
        <v>0</v>
      </c>
    </row>
    <row r="218" spans="1:7">
      <c r="A218" t="s">
        <v>560</v>
      </c>
      <c r="B218" t="s">
        <v>561</v>
      </c>
      <c r="C218" t="s">
        <v>230</v>
      </c>
      <c r="D218" s="12" t="s">
        <v>1070</v>
      </c>
      <c r="E218" s="1">
        <f>VLOOKUP(A218,'ADM Data'!$A$2:$AA$357,27,FALSE)</f>
        <v>0</v>
      </c>
      <c r="F218" s="5">
        <f t="shared" si="6"/>
        <v>0</v>
      </c>
      <c r="G218" s="5">
        <f t="shared" si="7"/>
        <v>0</v>
      </c>
    </row>
    <row r="219" spans="1:7">
      <c r="A219" t="s">
        <v>564</v>
      </c>
      <c r="B219" t="s">
        <v>565</v>
      </c>
      <c r="C219" t="s">
        <v>80</v>
      </c>
      <c r="D219" s="12" t="s">
        <v>1070</v>
      </c>
      <c r="E219" s="1">
        <f>VLOOKUP(A219,'ADM Data'!$A$2:$AA$357,27,FALSE)</f>
        <v>0</v>
      </c>
      <c r="F219" s="5">
        <f t="shared" si="6"/>
        <v>0</v>
      </c>
      <c r="G219" s="5">
        <f t="shared" si="7"/>
        <v>0</v>
      </c>
    </row>
    <row r="220" spans="1:7">
      <c r="A220" t="s">
        <v>566</v>
      </c>
      <c r="B220" t="s">
        <v>2806</v>
      </c>
      <c r="C220" t="s">
        <v>93</v>
      </c>
      <c r="D220" s="12" t="s">
        <v>1070</v>
      </c>
      <c r="E220" s="1">
        <f>VLOOKUP(A220,'ADM Data'!$A$2:$AA$357,27,FALSE)</f>
        <v>0</v>
      </c>
      <c r="F220" s="5">
        <f t="shared" si="6"/>
        <v>0</v>
      </c>
      <c r="G220" s="5">
        <f t="shared" si="7"/>
        <v>0</v>
      </c>
    </row>
    <row r="221" spans="1:7">
      <c r="A221" t="s">
        <v>568</v>
      </c>
      <c r="B221" t="s">
        <v>1955</v>
      </c>
      <c r="C221" t="s">
        <v>93</v>
      </c>
      <c r="D221" s="12" t="s">
        <v>1070</v>
      </c>
      <c r="E221" s="1">
        <f>VLOOKUP(A221,'ADM Data'!$A$2:$AA$357,27,FALSE)</f>
        <v>0</v>
      </c>
      <c r="F221" s="5">
        <f t="shared" si="6"/>
        <v>0</v>
      </c>
      <c r="G221" s="5">
        <f t="shared" si="7"/>
        <v>0</v>
      </c>
    </row>
    <row r="222" spans="1:7">
      <c r="A222" t="s">
        <v>570</v>
      </c>
      <c r="B222" t="s">
        <v>571</v>
      </c>
      <c r="C222" t="s">
        <v>93</v>
      </c>
      <c r="D222" s="12" t="s">
        <v>1070</v>
      </c>
      <c r="E222" s="1">
        <f>VLOOKUP(A222,'ADM Data'!$A$2:$AA$357,27,FALSE)</f>
        <v>0</v>
      </c>
      <c r="F222" s="5">
        <f t="shared" si="6"/>
        <v>0</v>
      </c>
      <c r="G222" s="5">
        <f t="shared" si="7"/>
        <v>0</v>
      </c>
    </row>
    <row r="223" spans="1:7">
      <c r="A223" t="s">
        <v>574</v>
      </c>
      <c r="B223" t="s">
        <v>575</v>
      </c>
      <c r="C223" t="s">
        <v>80</v>
      </c>
      <c r="D223" s="12" t="s">
        <v>1070</v>
      </c>
      <c r="E223" s="1">
        <f>VLOOKUP(A223,'ADM Data'!$A$2:$AA$357,27,FALSE)</f>
        <v>0</v>
      </c>
      <c r="F223" s="5">
        <f t="shared" si="6"/>
        <v>0</v>
      </c>
      <c r="G223" s="5">
        <f t="shared" si="7"/>
        <v>0</v>
      </c>
    </row>
    <row r="224" spans="1:7">
      <c r="A224" t="s">
        <v>576</v>
      </c>
      <c r="B224" t="s">
        <v>577</v>
      </c>
      <c r="C224" t="s">
        <v>98</v>
      </c>
      <c r="D224" s="12" t="s">
        <v>1070</v>
      </c>
      <c r="E224" s="1">
        <f>VLOOKUP(A224,'ADM Data'!$A$2:$AA$357,27,FALSE)</f>
        <v>0</v>
      </c>
      <c r="F224" s="5">
        <f t="shared" si="6"/>
        <v>0</v>
      </c>
      <c r="G224" s="5">
        <f t="shared" si="7"/>
        <v>0</v>
      </c>
    </row>
    <row r="225" spans="1:7">
      <c r="A225" t="s">
        <v>578</v>
      </c>
      <c r="B225" t="s">
        <v>579</v>
      </c>
      <c r="C225" t="s">
        <v>93</v>
      </c>
      <c r="D225" s="12" t="s">
        <v>1070</v>
      </c>
      <c r="E225" s="1">
        <f>VLOOKUP(A225,'ADM Data'!$A$2:$AA$357,27,FALSE)</f>
        <v>0</v>
      </c>
      <c r="F225" s="5">
        <f t="shared" si="6"/>
        <v>0</v>
      </c>
      <c r="G225" s="5">
        <f t="shared" si="7"/>
        <v>0</v>
      </c>
    </row>
    <row r="226" spans="1:7">
      <c r="A226" t="s">
        <v>580</v>
      </c>
      <c r="B226" t="s">
        <v>1956</v>
      </c>
      <c r="C226" t="s">
        <v>75</v>
      </c>
      <c r="D226" s="12" t="s">
        <v>1070</v>
      </c>
      <c r="E226" s="1">
        <f>VLOOKUP(A226,'ADM Data'!$A$2:$AA$357,27,FALSE)</f>
        <v>0</v>
      </c>
      <c r="F226" s="5">
        <f t="shared" si="6"/>
        <v>0</v>
      </c>
      <c r="G226" s="5">
        <f t="shared" si="7"/>
        <v>0</v>
      </c>
    </row>
    <row r="227" spans="1:7">
      <c r="A227" t="s">
        <v>582</v>
      </c>
      <c r="B227" t="s">
        <v>1957</v>
      </c>
      <c r="C227" t="s">
        <v>93</v>
      </c>
      <c r="D227" s="12" t="s">
        <v>1070</v>
      </c>
      <c r="E227" s="1">
        <f>VLOOKUP(A227,'ADM Data'!$A$2:$AA$357,27,FALSE)</f>
        <v>137</v>
      </c>
      <c r="F227" s="5">
        <f t="shared" si="6"/>
        <v>183193.66</v>
      </c>
      <c r="G227" s="5">
        <f t="shared" si="7"/>
        <v>183193.66</v>
      </c>
    </row>
    <row r="228" spans="1:7">
      <c r="A228" t="s">
        <v>584</v>
      </c>
      <c r="B228" t="s">
        <v>2807</v>
      </c>
      <c r="C228" t="s">
        <v>72</v>
      </c>
      <c r="D228" s="12" t="s">
        <v>1070</v>
      </c>
      <c r="E228" s="1">
        <f>VLOOKUP(A228,'ADM Data'!$A$2:$AA$357,27,FALSE)</f>
        <v>28</v>
      </c>
      <c r="F228" s="5">
        <f t="shared" si="6"/>
        <v>37441.040000000001</v>
      </c>
      <c r="G228" s="5">
        <f t="shared" si="7"/>
        <v>37441.040000000001</v>
      </c>
    </row>
    <row r="229" spans="1:7">
      <c r="A229" t="s">
        <v>586</v>
      </c>
      <c r="B229" t="s">
        <v>587</v>
      </c>
      <c r="C229" t="s">
        <v>98</v>
      </c>
      <c r="D229" s="12" t="s">
        <v>1070</v>
      </c>
      <c r="E229" s="1">
        <f>VLOOKUP(A229,'ADM Data'!$A$2:$AA$357,27,FALSE)</f>
        <v>61</v>
      </c>
      <c r="F229" s="5">
        <f t="shared" si="6"/>
        <v>81567.98000000001</v>
      </c>
      <c r="G229" s="5">
        <f t="shared" si="7"/>
        <v>81567.98000000001</v>
      </c>
    </row>
    <row r="230" spans="1:7">
      <c r="A230" t="s">
        <v>588</v>
      </c>
      <c r="B230" t="s">
        <v>1959</v>
      </c>
      <c r="C230" t="s">
        <v>590</v>
      </c>
      <c r="D230" s="12" t="s">
        <v>1070</v>
      </c>
      <c r="E230" s="1">
        <f>VLOOKUP(A230,'ADM Data'!$A$2:$AA$357,27,FALSE)</f>
        <v>0</v>
      </c>
      <c r="F230" s="5">
        <f t="shared" si="6"/>
        <v>0</v>
      </c>
      <c r="G230" s="5">
        <f t="shared" si="7"/>
        <v>0</v>
      </c>
    </row>
    <row r="231" spans="1:7">
      <c r="A231" t="s">
        <v>591</v>
      </c>
      <c r="B231" t="s">
        <v>1960</v>
      </c>
      <c r="C231" t="s">
        <v>555</v>
      </c>
      <c r="D231" s="12" t="s">
        <v>1070</v>
      </c>
      <c r="E231" s="1">
        <f>VLOOKUP(A231,'ADM Data'!$A$2:$AA$357,27,FALSE)</f>
        <v>0</v>
      </c>
      <c r="F231" s="5">
        <f t="shared" si="6"/>
        <v>0</v>
      </c>
      <c r="G231" s="5">
        <f t="shared" si="7"/>
        <v>0</v>
      </c>
    </row>
    <row r="232" spans="1:7">
      <c r="A232" t="s">
        <v>593</v>
      </c>
      <c r="B232" t="s">
        <v>594</v>
      </c>
      <c r="C232" t="s">
        <v>108</v>
      </c>
      <c r="D232" s="12" t="s">
        <v>1070</v>
      </c>
      <c r="E232" s="1">
        <f>VLOOKUP(A232,'ADM Data'!$A$2:$AA$357,27,FALSE)</f>
        <v>0</v>
      </c>
      <c r="F232" s="5">
        <f t="shared" si="6"/>
        <v>0</v>
      </c>
      <c r="G232" s="5">
        <f t="shared" si="7"/>
        <v>0</v>
      </c>
    </row>
    <row r="233" spans="1:7">
      <c r="A233" t="s">
        <v>596</v>
      </c>
      <c r="B233" t="s">
        <v>1961</v>
      </c>
      <c r="C233" t="s">
        <v>68</v>
      </c>
      <c r="D233" s="12" t="s">
        <v>1070</v>
      </c>
      <c r="E233" s="1">
        <f>VLOOKUP(A233,'ADM Data'!$A$2:$AA$357,27,FALSE)</f>
        <v>298</v>
      </c>
      <c r="F233" s="5">
        <f t="shared" si="6"/>
        <v>398479.64</v>
      </c>
      <c r="G233" s="5">
        <f t="shared" si="7"/>
        <v>398479.64</v>
      </c>
    </row>
    <row r="234" spans="1:7">
      <c r="A234" t="s">
        <v>598</v>
      </c>
      <c r="B234" t="s">
        <v>599</v>
      </c>
      <c r="C234" t="s">
        <v>111</v>
      </c>
      <c r="D234" s="12" t="s">
        <v>1070</v>
      </c>
      <c r="E234" s="1">
        <f>VLOOKUP(A234,'ADM Data'!$A$2:$AA$357,27,FALSE)</f>
        <v>0</v>
      </c>
      <c r="F234" s="5">
        <f t="shared" si="6"/>
        <v>0</v>
      </c>
      <c r="G234" s="5">
        <f t="shared" si="7"/>
        <v>0</v>
      </c>
    </row>
    <row r="235" spans="1:7">
      <c r="A235" t="s">
        <v>600</v>
      </c>
      <c r="B235" t="s">
        <v>1962</v>
      </c>
      <c r="C235" t="s">
        <v>68</v>
      </c>
      <c r="D235" s="12" t="s">
        <v>1070</v>
      </c>
      <c r="E235" s="1">
        <f>VLOOKUP(A235,'ADM Data'!$A$2:$AA$357,27,FALSE)</f>
        <v>192</v>
      </c>
      <c r="F235" s="5">
        <f t="shared" si="6"/>
        <v>256738.56</v>
      </c>
      <c r="G235" s="5">
        <f t="shared" si="7"/>
        <v>256738.56</v>
      </c>
    </row>
    <row r="236" spans="1:7">
      <c r="A236" t="s">
        <v>602</v>
      </c>
      <c r="B236" t="s">
        <v>603</v>
      </c>
      <c r="C236" t="s">
        <v>75</v>
      </c>
      <c r="D236" s="12" t="s">
        <v>1070</v>
      </c>
      <c r="E236" s="1">
        <f>VLOOKUP(A236,'ADM Data'!$A$2:$AA$357,27,FALSE)</f>
        <v>0</v>
      </c>
      <c r="F236" s="5">
        <f t="shared" si="6"/>
        <v>0</v>
      </c>
      <c r="G236" s="5">
        <f t="shared" si="7"/>
        <v>0</v>
      </c>
    </row>
    <row r="237" spans="1:7">
      <c r="A237" t="s">
        <v>1964</v>
      </c>
      <c r="B237" t="s">
        <v>1965</v>
      </c>
      <c r="C237" t="s">
        <v>324</v>
      </c>
      <c r="D237" s="12" t="s">
        <v>807</v>
      </c>
      <c r="E237" s="1">
        <f>VLOOKUP(A237,'ADM Data'!$A$2:$AA$357,27,FALSE)</f>
        <v>0</v>
      </c>
      <c r="F237" s="5">
        <f t="shared" si="6"/>
        <v>0</v>
      </c>
      <c r="G237" s="5">
        <f t="shared" si="7"/>
        <v>0</v>
      </c>
    </row>
    <row r="238" spans="1:7">
      <c r="A238" t="s">
        <v>606</v>
      </c>
      <c r="B238" t="s">
        <v>607</v>
      </c>
      <c r="C238" t="s">
        <v>75</v>
      </c>
      <c r="D238" s="12" t="s">
        <v>1070</v>
      </c>
      <c r="E238" s="1">
        <f>VLOOKUP(A238,'ADM Data'!$A$2:$AA$357,27,FALSE)</f>
        <v>601</v>
      </c>
      <c r="F238" s="5">
        <f t="shared" si="6"/>
        <v>803645.18</v>
      </c>
      <c r="G238" s="5">
        <f t="shared" si="7"/>
        <v>803645.18</v>
      </c>
    </row>
    <row r="239" spans="1:7">
      <c r="A239" t="s">
        <v>608</v>
      </c>
      <c r="B239" t="s">
        <v>609</v>
      </c>
      <c r="C239" t="s">
        <v>93</v>
      </c>
      <c r="D239" s="12" t="s">
        <v>1070</v>
      </c>
      <c r="E239" s="1">
        <f>VLOOKUP(A239,'ADM Data'!$A$2:$AA$357,27,FALSE)</f>
        <v>0</v>
      </c>
      <c r="F239" s="5">
        <f t="shared" si="6"/>
        <v>0</v>
      </c>
      <c r="G239" s="5">
        <f t="shared" si="7"/>
        <v>0</v>
      </c>
    </row>
    <row r="240" spans="1:7">
      <c r="A240" t="s">
        <v>610</v>
      </c>
      <c r="B240" t="s">
        <v>611</v>
      </c>
      <c r="C240" t="s">
        <v>80</v>
      </c>
      <c r="D240" s="12" t="s">
        <v>1070</v>
      </c>
      <c r="E240" s="1">
        <f>VLOOKUP(A240,'ADM Data'!$A$2:$AA$357,27,FALSE)</f>
        <v>0</v>
      </c>
      <c r="F240" s="5">
        <f t="shared" si="6"/>
        <v>0</v>
      </c>
      <c r="G240" s="5">
        <f t="shared" si="7"/>
        <v>0</v>
      </c>
    </row>
    <row r="241" spans="1:7">
      <c r="A241" t="s">
        <v>612</v>
      </c>
      <c r="B241" t="s">
        <v>613</v>
      </c>
      <c r="C241" t="s">
        <v>80</v>
      </c>
      <c r="D241" s="12" t="s">
        <v>1070</v>
      </c>
      <c r="E241" s="1">
        <f>VLOOKUP(A241,'ADM Data'!$A$2:$AA$357,27,FALSE)</f>
        <v>0</v>
      </c>
      <c r="F241" s="5">
        <f t="shared" si="6"/>
        <v>0</v>
      </c>
      <c r="G241" s="5">
        <f t="shared" si="7"/>
        <v>0</v>
      </c>
    </row>
    <row r="242" spans="1:7">
      <c r="A242" t="s">
        <v>614</v>
      </c>
      <c r="B242" t="s">
        <v>615</v>
      </c>
      <c r="C242" t="s">
        <v>80</v>
      </c>
      <c r="D242" s="12" t="s">
        <v>1823</v>
      </c>
      <c r="E242" s="1">
        <f>VLOOKUP(A242,'ADM Data'!$A$2:$AA$357,27,FALSE)</f>
        <v>0</v>
      </c>
      <c r="F242" s="5">
        <f t="shared" si="6"/>
        <v>0</v>
      </c>
      <c r="G242" s="5">
        <f t="shared" si="7"/>
        <v>0</v>
      </c>
    </row>
    <row r="243" spans="1:7">
      <c r="A243" t="s">
        <v>616</v>
      </c>
      <c r="B243" t="s">
        <v>617</v>
      </c>
      <c r="C243" t="s">
        <v>93</v>
      </c>
      <c r="D243" s="12" t="s">
        <v>1070</v>
      </c>
      <c r="E243" s="1">
        <f>VLOOKUP(A243,'ADM Data'!$A$2:$AA$357,27,FALSE)</f>
        <v>0</v>
      </c>
      <c r="F243" s="5">
        <f t="shared" si="6"/>
        <v>0</v>
      </c>
      <c r="G243" s="5">
        <f t="shared" si="7"/>
        <v>0</v>
      </c>
    </row>
    <row r="244" spans="1:7">
      <c r="A244" t="s">
        <v>618</v>
      </c>
      <c r="B244" t="s">
        <v>619</v>
      </c>
      <c r="C244" t="s">
        <v>125</v>
      </c>
      <c r="D244" s="12" t="s">
        <v>1070</v>
      </c>
      <c r="E244" s="1">
        <f>VLOOKUP(A244,'ADM Data'!$A$2:$AA$357,27,FALSE)</f>
        <v>0</v>
      </c>
      <c r="F244" s="5">
        <f t="shared" si="6"/>
        <v>0</v>
      </c>
      <c r="G244" s="5">
        <f t="shared" si="7"/>
        <v>0</v>
      </c>
    </row>
    <row r="245" spans="1:7">
      <c r="A245" t="s">
        <v>620</v>
      </c>
      <c r="B245" t="s">
        <v>621</v>
      </c>
      <c r="C245" t="s">
        <v>125</v>
      </c>
      <c r="D245" s="12" t="s">
        <v>1070</v>
      </c>
      <c r="E245" s="1">
        <f>VLOOKUP(A245,'ADM Data'!$A$2:$AA$357,27,FALSE)</f>
        <v>0</v>
      </c>
      <c r="F245" s="5">
        <f t="shared" si="6"/>
        <v>0</v>
      </c>
      <c r="G245" s="5">
        <f t="shared" si="7"/>
        <v>0</v>
      </c>
    </row>
    <row r="246" spans="1:7">
      <c r="A246" t="s">
        <v>2901</v>
      </c>
      <c r="B246" t="s">
        <v>2902</v>
      </c>
      <c r="C246" t="s">
        <v>80</v>
      </c>
      <c r="D246" s="12" t="s">
        <v>1070</v>
      </c>
      <c r="E246" s="1">
        <f>VLOOKUP(A246,'ADM Data'!$A$2:$AA$357,27,FALSE)</f>
        <v>0</v>
      </c>
      <c r="F246" s="5">
        <f t="shared" si="6"/>
        <v>0</v>
      </c>
      <c r="G246" s="5">
        <f t="shared" si="7"/>
        <v>0</v>
      </c>
    </row>
    <row r="247" spans="1:7">
      <c r="A247" t="s">
        <v>1966</v>
      </c>
      <c r="B247" t="s">
        <v>1967</v>
      </c>
      <c r="C247" t="s">
        <v>1192</v>
      </c>
      <c r="D247" s="12" t="s">
        <v>1070</v>
      </c>
      <c r="E247" s="1">
        <f>VLOOKUP(A247,'ADM Data'!$A$2:$AA$357,27,FALSE)</f>
        <v>0</v>
      </c>
      <c r="F247" s="5">
        <f t="shared" si="6"/>
        <v>0</v>
      </c>
      <c r="G247" s="5">
        <f t="shared" si="7"/>
        <v>0</v>
      </c>
    </row>
    <row r="248" spans="1:7">
      <c r="A248" t="s">
        <v>622</v>
      </c>
      <c r="B248" t="s">
        <v>623</v>
      </c>
      <c r="C248" t="s">
        <v>80</v>
      </c>
      <c r="D248" s="12" t="s">
        <v>1070</v>
      </c>
      <c r="E248" s="1">
        <f>VLOOKUP(A248,'ADM Data'!$A$2:$AA$357,27,FALSE)</f>
        <v>0</v>
      </c>
      <c r="F248" s="5">
        <f t="shared" si="6"/>
        <v>0</v>
      </c>
      <c r="G248" s="5">
        <f t="shared" si="7"/>
        <v>0</v>
      </c>
    </row>
    <row r="249" spans="1:7">
      <c r="A249" t="s">
        <v>626</v>
      </c>
      <c r="B249" t="s">
        <v>2761</v>
      </c>
      <c r="C249" t="s">
        <v>72</v>
      </c>
      <c r="D249" s="12" t="s">
        <v>1070</v>
      </c>
      <c r="E249" s="1">
        <f>VLOOKUP(A249,'ADM Data'!$A$2:$AA$357,27,FALSE)</f>
        <v>38</v>
      </c>
      <c r="F249" s="5">
        <f t="shared" si="6"/>
        <v>50812.840000000004</v>
      </c>
      <c r="G249" s="5">
        <f t="shared" si="7"/>
        <v>50812.840000000004</v>
      </c>
    </row>
    <row r="250" spans="1:7">
      <c r="A250" t="s">
        <v>1970</v>
      </c>
      <c r="B250" t="s">
        <v>1971</v>
      </c>
      <c r="C250" t="s">
        <v>75</v>
      </c>
      <c r="D250" s="12" t="s">
        <v>1823</v>
      </c>
      <c r="E250" s="1">
        <f>VLOOKUP(A250,'ADM Data'!$A$2:$AA$357,27,FALSE)</f>
        <v>0</v>
      </c>
      <c r="F250" s="5">
        <f t="shared" si="6"/>
        <v>0</v>
      </c>
      <c r="G250" s="5">
        <f t="shared" si="7"/>
        <v>0</v>
      </c>
    </row>
    <row r="251" spans="1:7">
      <c r="A251" t="s">
        <v>1972</v>
      </c>
      <c r="B251" t="s">
        <v>1973</v>
      </c>
      <c r="C251" t="s">
        <v>68</v>
      </c>
      <c r="D251" s="12" t="s">
        <v>1070</v>
      </c>
      <c r="E251" s="1">
        <f>VLOOKUP(A251,'ADM Data'!$A$2:$AA$357,27,FALSE)</f>
        <v>0</v>
      </c>
      <c r="F251" s="5">
        <f t="shared" si="6"/>
        <v>0</v>
      </c>
      <c r="G251" s="5">
        <f t="shared" si="7"/>
        <v>0</v>
      </c>
    </row>
    <row r="252" spans="1:7">
      <c r="A252" t="s">
        <v>1974</v>
      </c>
      <c r="B252" t="s">
        <v>1975</v>
      </c>
      <c r="C252" t="s">
        <v>98</v>
      </c>
      <c r="D252" s="12" t="s">
        <v>1070</v>
      </c>
      <c r="E252" s="1">
        <f>VLOOKUP(A252,'ADM Data'!$A$2:$AA$357,27,FALSE)</f>
        <v>0</v>
      </c>
      <c r="F252" s="5">
        <f t="shared" si="6"/>
        <v>0</v>
      </c>
      <c r="G252" s="5">
        <f t="shared" si="7"/>
        <v>0</v>
      </c>
    </row>
    <row r="253" spans="1:7">
      <c r="A253" t="s">
        <v>1976</v>
      </c>
      <c r="B253" t="s">
        <v>1977</v>
      </c>
      <c r="C253" t="s">
        <v>1268</v>
      </c>
      <c r="D253" s="12" t="s">
        <v>1070</v>
      </c>
      <c r="E253" s="1">
        <f>VLOOKUP(A253,'ADM Data'!$A$2:$AA$357,27,FALSE)</f>
        <v>0</v>
      </c>
      <c r="F253" s="5">
        <f t="shared" si="6"/>
        <v>0</v>
      </c>
      <c r="G253" s="5">
        <f t="shared" si="7"/>
        <v>0</v>
      </c>
    </row>
    <row r="254" spans="1:7">
      <c r="A254" t="s">
        <v>1978</v>
      </c>
      <c r="B254" t="s">
        <v>1979</v>
      </c>
      <c r="C254" t="s">
        <v>80</v>
      </c>
      <c r="D254" s="12" t="s">
        <v>1823</v>
      </c>
      <c r="E254" s="1">
        <f>VLOOKUP(A254,'ADM Data'!$A$2:$AA$357,27,FALSE)</f>
        <v>0</v>
      </c>
      <c r="F254" s="5">
        <f t="shared" si="6"/>
        <v>0</v>
      </c>
      <c r="G254" s="5">
        <f t="shared" si="7"/>
        <v>0</v>
      </c>
    </row>
    <row r="255" spans="1:7">
      <c r="A255" t="s">
        <v>1980</v>
      </c>
      <c r="B255" t="s">
        <v>1981</v>
      </c>
      <c r="C255" t="s">
        <v>193</v>
      </c>
      <c r="D255" s="12" t="s">
        <v>1070</v>
      </c>
      <c r="E255" s="1">
        <f>VLOOKUP(A255,'ADM Data'!$A$2:$AA$357,27,FALSE)</f>
        <v>0</v>
      </c>
      <c r="F255" s="5">
        <f t="shared" si="6"/>
        <v>0</v>
      </c>
      <c r="G255" s="5">
        <f t="shared" si="7"/>
        <v>0</v>
      </c>
    </row>
    <row r="256" spans="1:7">
      <c r="A256" t="s">
        <v>1982</v>
      </c>
      <c r="B256" t="s">
        <v>1983</v>
      </c>
      <c r="C256" t="s">
        <v>93</v>
      </c>
      <c r="D256" s="12" t="s">
        <v>1070</v>
      </c>
      <c r="E256" s="1">
        <f>VLOOKUP(A256,'ADM Data'!$A$2:$AA$357,27,FALSE)</f>
        <v>0</v>
      </c>
      <c r="F256" s="5">
        <f t="shared" si="6"/>
        <v>0</v>
      </c>
      <c r="G256" s="5">
        <f t="shared" si="7"/>
        <v>0</v>
      </c>
    </row>
    <row r="257" spans="1:7">
      <c r="A257" t="s">
        <v>2762</v>
      </c>
      <c r="B257" t="s">
        <v>2763</v>
      </c>
      <c r="C257" t="s">
        <v>1164</v>
      </c>
      <c r="D257" s="12" t="s">
        <v>1070</v>
      </c>
      <c r="E257" s="1">
        <f>VLOOKUP(A257,'ADM Data'!$A$2:$AA$357,27,FALSE)</f>
        <v>0</v>
      </c>
      <c r="F257" s="5">
        <f t="shared" si="6"/>
        <v>0</v>
      </c>
      <c r="G257" s="5">
        <f t="shared" si="7"/>
        <v>0</v>
      </c>
    </row>
    <row r="258" spans="1:7">
      <c r="A258" t="s">
        <v>1984</v>
      </c>
      <c r="B258" t="s">
        <v>1985</v>
      </c>
      <c r="C258" t="s">
        <v>1129</v>
      </c>
      <c r="D258" s="12" t="s">
        <v>1070</v>
      </c>
      <c r="E258" s="1">
        <f>VLOOKUP(A258,'ADM Data'!$A$2:$AA$357,27,FALSE)</f>
        <v>0</v>
      </c>
      <c r="F258" s="5">
        <f t="shared" si="6"/>
        <v>0</v>
      </c>
      <c r="G258" s="5">
        <f t="shared" si="7"/>
        <v>0</v>
      </c>
    </row>
    <row r="259" spans="1:7">
      <c r="A259" t="s">
        <v>1986</v>
      </c>
      <c r="B259" t="s">
        <v>1987</v>
      </c>
      <c r="C259" t="s">
        <v>75</v>
      </c>
      <c r="D259" s="12" t="s">
        <v>1070</v>
      </c>
      <c r="E259" s="1">
        <f>VLOOKUP(A259,'ADM Data'!$A$2:$AA$357,27,FALSE)</f>
        <v>0</v>
      </c>
      <c r="F259" s="5">
        <f t="shared" si="6"/>
        <v>0</v>
      </c>
      <c r="G259" s="5">
        <f t="shared" si="7"/>
        <v>0</v>
      </c>
    </row>
    <row r="260" spans="1:7">
      <c r="A260" t="s">
        <v>1988</v>
      </c>
      <c r="B260" t="s">
        <v>1989</v>
      </c>
      <c r="C260" t="s">
        <v>140</v>
      </c>
      <c r="D260" s="12" t="s">
        <v>1070</v>
      </c>
      <c r="E260" s="1">
        <f>VLOOKUP(A260,'ADM Data'!$A$2:$AA$357,27,FALSE)</f>
        <v>0</v>
      </c>
      <c r="F260" s="5">
        <f t="shared" si="6"/>
        <v>0</v>
      </c>
      <c r="G260" s="5">
        <f t="shared" si="7"/>
        <v>0</v>
      </c>
    </row>
    <row r="261" spans="1:7">
      <c r="A261" t="s">
        <v>2764</v>
      </c>
      <c r="B261" t="s">
        <v>2765</v>
      </c>
      <c r="C261" t="s">
        <v>93</v>
      </c>
      <c r="D261" s="12" t="s">
        <v>1070</v>
      </c>
      <c r="E261" s="1">
        <f>VLOOKUP(A261,'ADM Data'!$A$2:$AA$357,27,FALSE)</f>
        <v>0</v>
      </c>
      <c r="F261" s="5">
        <f t="shared" ref="F261:F323" si="8">E261*$F$1</f>
        <v>0</v>
      </c>
      <c r="G261" s="5">
        <f t="shared" si="7"/>
        <v>0</v>
      </c>
    </row>
    <row r="262" spans="1:7">
      <c r="A262" t="s">
        <v>2766</v>
      </c>
      <c r="B262" t="s">
        <v>2767</v>
      </c>
      <c r="C262" t="s">
        <v>230</v>
      </c>
      <c r="D262" s="12" t="s">
        <v>1070</v>
      </c>
      <c r="E262" s="1">
        <f>VLOOKUP(A262,'ADM Data'!$A$2:$AA$357,27,FALSE)</f>
        <v>0</v>
      </c>
      <c r="F262" s="5">
        <f t="shared" si="8"/>
        <v>0</v>
      </c>
      <c r="G262" s="5">
        <f t="shared" ref="G262:G324" si="9">IF(D262="Y",0,F262)</f>
        <v>0</v>
      </c>
    </row>
    <row r="263" spans="1:7">
      <c r="A263" t="s">
        <v>2768</v>
      </c>
      <c r="B263" t="s">
        <v>2769</v>
      </c>
      <c r="C263" t="s">
        <v>125</v>
      </c>
      <c r="D263" s="12" t="s">
        <v>1070</v>
      </c>
      <c r="E263" s="1">
        <f>VLOOKUP(A263,'ADM Data'!$A$2:$AA$357,27,FALSE)</f>
        <v>0</v>
      </c>
      <c r="F263" s="5">
        <f t="shared" si="8"/>
        <v>0</v>
      </c>
      <c r="G263" s="5">
        <f t="shared" si="9"/>
        <v>0</v>
      </c>
    </row>
    <row r="264" spans="1:7">
      <c r="A264" t="s">
        <v>2770</v>
      </c>
      <c r="B264" t="s">
        <v>2771</v>
      </c>
      <c r="C264" t="s">
        <v>1183</v>
      </c>
      <c r="D264" s="12" t="s">
        <v>1070</v>
      </c>
      <c r="E264" s="1">
        <f>VLOOKUP(A264,'ADM Data'!$A$2:$AA$357,27,FALSE)</f>
        <v>0</v>
      </c>
      <c r="F264" s="5">
        <f t="shared" si="8"/>
        <v>0</v>
      </c>
      <c r="G264" s="5">
        <f t="shared" si="9"/>
        <v>0</v>
      </c>
    </row>
    <row r="265" spans="1:7">
      <c r="A265" t="s">
        <v>2772</v>
      </c>
      <c r="B265" t="s">
        <v>2773</v>
      </c>
      <c r="C265" t="s">
        <v>93</v>
      </c>
      <c r="D265" s="12" t="s">
        <v>1070</v>
      </c>
      <c r="E265" s="1">
        <f>VLOOKUP(A265,'ADM Data'!$A$2:$AA$357,27,FALSE)</f>
        <v>0</v>
      </c>
      <c r="F265" s="5">
        <f t="shared" si="8"/>
        <v>0</v>
      </c>
      <c r="G265" s="5">
        <f t="shared" si="9"/>
        <v>0</v>
      </c>
    </row>
    <row r="266" spans="1:7">
      <c r="A266" t="s">
        <v>2774</v>
      </c>
      <c r="B266" t="s">
        <v>2775</v>
      </c>
      <c r="C266" t="s">
        <v>93</v>
      </c>
      <c r="D266" s="12" t="s">
        <v>1070</v>
      </c>
      <c r="E266" s="1">
        <f>VLOOKUP(A266,'ADM Data'!$A$2:$AA$357,27,FALSE)</f>
        <v>57</v>
      </c>
      <c r="F266" s="5">
        <f t="shared" si="8"/>
        <v>76219.260000000009</v>
      </c>
      <c r="G266" s="5">
        <f t="shared" si="9"/>
        <v>76219.260000000009</v>
      </c>
    </row>
    <row r="267" spans="1:7">
      <c r="A267" t="s">
        <v>2776</v>
      </c>
      <c r="B267" t="s">
        <v>2777</v>
      </c>
      <c r="C267" t="s">
        <v>98</v>
      </c>
      <c r="D267" s="12" t="s">
        <v>1070</v>
      </c>
      <c r="E267" s="1">
        <f>VLOOKUP(A267,'ADM Data'!$A$2:$AA$357,27,FALSE)</f>
        <v>0</v>
      </c>
      <c r="F267" s="5">
        <f t="shared" si="8"/>
        <v>0</v>
      </c>
      <c r="G267" s="5">
        <f t="shared" si="9"/>
        <v>0</v>
      </c>
    </row>
    <row r="268" spans="1:7">
      <c r="A268" t="s">
        <v>2778</v>
      </c>
      <c r="B268" t="s">
        <v>2779</v>
      </c>
      <c r="C268" t="s">
        <v>1458</v>
      </c>
      <c r="D268" s="12" t="s">
        <v>1070</v>
      </c>
      <c r="E268" s="1">
        <f>VLOOKUP(A268,'ADM Data'!$A$2:$AA$357,27,FALSE)</f>
        <v>0</v>
      </c>
      <c r="F268" s="5">
        <f t="shared" si="8"/>
        <v>0</v>
      </c>
      <c r="G268" s="5">
        <f t="shared" si="9"/>
        <v>0</v>
      </c>
    </row>
    <row r="269" spans="1:7">
      <c r="A269" t="s">
        <v>2780</v>
      </c>
      <c r="B269" t="s">
        <v>2781</v>
      </c>
      <c r="C269" t="s">
        <v>80</v>
      </c>
      <c r="D269" s="12" t="s">
        <v>1070</v>
      </c>
      <c r="E269" s="1">
        <f>VLOOKUP(A269,'ADM Data'!$A$2:$AA$357,27,FALSE)</f>
        <v>0</v>
      </c>
      <c r="F269" s="5">
        <f t="shared" si="8"/>
        <v>0</v>
      </c>
      <c r="G269" s="5">
        <f t="shared" si="9"/>
        <v>0</v>
      </c>
    </row>
    <row r="270" spans="1:7">
      <c r="A270" t="s">
        <v>2782</v>
      </c>
      <c r="B270" t="s">
        <v>2783</v>
      </c>
      <c r="C270" t="s">
        <v>190</v>
      </c>
      <c r="D270" s="12" t="s">
        <v>1070</v>
      </c>
      <c r="E270" s="1">
        <f>VLOOKUP(A270,'ADM Data'!$A$2:$AA$357,27,FALSE)</f>
        <v>0</v>
      </c>
      <c r="F270" s="5">
        <f t="shared" si="8"/>
        <v>0</v>
      </c>
      <c r="G270" s="5">
        <f t="shared" si="9"/>
        <v>0</v>
      </c>
    </row>
    <row r="271" spans="1:7">
      <c r="A271" t="s">
        <v>2784</v>
      </c>
      <c r="B271" t="s">
        <v>2785</v>
      </c>
      <c r="C271" t="s">
        <v>258</v>
      </c>
      <c r="D271" s="12" t="s">
        <v>1070</v>
      </c>
      <c r="E271" s="1">
        <f>VLOOKUP(A271,'ADM Data'!$A$2:$AA$357,27,FALSE)</f>
        <v>0</v>
      </c>
      <c r="F271" s="5">
        <f t="shared" si="8"/>
        <v>0</v>
      </c>
      <c r="G271" s="5">
        <f t="shared" si="9"/>
        <v>0</v>
      </c>
    </row>
    <row r="272" spans="1:7">
      <c r="A272" t="s">
        <v>2786</v>
      </c>
      <c r="B272" t="s">
        <v>2787</v>
      </c>
      <c r="C272" t="s">
        <v>93</v>
      </c>
      <c r="D272" s="12" t="s">
        <v>1070</v>
      </c>
      <c r="E272" s="1">
        <f>VLOOKUP(A272,'ADM Data'!$A$2:$AA$357,27,FALSE)</f>
        <v>0</v>
      </c>
      <c r="F272" s="5">
        <f t="shared" si="8"/>
        <v>0</v>
      </c>
      <c r="G272" s="5">
        <f t="shared" si="9"/>
        <v>0</v>
      </c>
    </row>
    <row r="273" spans="1:7">
      <c r="A273" t="s">
        <v>2790</v>
      </c>
      <c r="B273" t="s">
        <v>2791</v>
      </c>
      <c r="C273" t="s">
        <v>140</v>
      </c>
      <c r="D273" s="12" t="s">
        <v>1070</v>
      </c>
      <c r="E273" s="1">
        <f>VLOOKUP(A273,'ADM Data'!$A$2:$AA$357,27,FALSE)</f>
        <v>0</v>
      </c>
      <c r="F273" s="5">
        <f t="shared" si="8"/>
        <v>0</v>
      </c>
      <c r="G273" s="5">
        <f t="shared" si="9"/>
        <v>0</v>
      </c>
    </row>
    <row r="274" spans="1:7">
      <c r="A274" t="s">
        <v>2792</v>
      </c>
      <c r="B274" t="s">
        <v>2793</v>
      </c>
      <c r="C274" t="s">
        <v>93</v>
      </c>
      <c r="D274" s="12" t="s">
        <v>1070</v>
      </c>
      <c r="E274" s="1">
        <f>VLOOKUP(A274,'ADM Data'!$A$2:$AA$357,27,FALSE)</f>
        <v>62</v>
      </c>
      <c r="F274" s="5">
        <f t="shared" si="8"/>
        <v>82905.16</v>
      </c>
      <c r="G274" s="5">
        <f t="shared" si="9"/>
        <v>82905.16</v>
      </c>
    </row>
    <row r="275" spans="1:7">
      <c r="A275" t="s">
        <v>2837</v>
      </c>
      <c r="B275" t="s">
        <v>2903</v>
      </c>
      <c r="C275" t="s">
        <v>93</v>
      </c>
      <c r="D275" s="12" t="s">
        <v>1823</v>
      </c>
      <c r="E275" s="1">
        <f>VLOOKUP(A275,'ADM Data'!$A$2:$AA$357,27,FALSE)</f>
        <v>0</v>
      </c>
      <c r="F275" s="5">
        <f t="shared" si="8"/>
        <v>0</v>
      </c>
      <c r="G275" s="5">
        <f t="shared" si="9"/>
        <v>0</v>
      </c>
    </row>
    <row r="276" spans="1:7">
      <c r="A276" t="s">
        <v>2904</v>
      </c>
      <c r="B276" t="s">
        <v>2905</v>
      </c>
      <c r="C276" t="s">
        <v>93</v>
      </c>
      <c r="D276" s="12" t="s">
        <v>1823</v>
      </c>
      <c r="E276" s="1">
        <f>VLOOKUP(A276,'ADM Data'!$A$2:$AA$357,27,FALSE)</f>
        <v>0</v>
      </c>
      <c r="F276" s="5">
        <f t="shared" si="8"/>
        <v>0</v>
      </c>
      <c r="G276" s="5">
        <f t="shared" si="9"/>
        <v>0</v>
      </c>
    </row>
    <row r="277" spans="1:7">
      <c r="A277" t="s">
        <v>2831</v>
      </c>
      <c r="B277" t="s">
        <v>2906</v>
      </c>
      <c r="C277" t="s">
        <v>93</v>
      </c>
      <c r="D277" s="12" t="s">
        <v>1823</v>
      </c>
      <c r="E277" s="1">
        <f>VLOOKUP(A277,'ADM Data'!$A$2:$AA$357,27,FALSE)</f>
        <v>0</v>
      </c>
      <c r="F277" s="5">
        <f t="shared" si="8"/>
        <v>0</v>
      </c>
      <c r="G277" s="5">
        <f t="shared" si="9"/>
        <v>0</v>
      </c>
    </row>
    <row r="278" spans="1:7">
      <c r="A278" t="s">
        <v>2835</v>
      </c>
      <c r="B278" t="s">
        <v>2907</v>
      </c>
      <c r="C278" t="s">
        <v>93</v>
      </c>
      <c r="D278" s="12" t="s">
        <v>1823</v>
      </c>
      <c r="E278" s="1">
        <f>VLOOKUP(A278,'ADM Data'!$A$2:$AA$357,27,FALSE)</f>
        <v>0</v>
      </c>
      <c r="F278" s="5">
        <f t="shared" si="8"/>
        <v>0</v>
      </c>
      <c r="G278" s="5">
        <f t="shared" si="9"/>
        <v>0</v>
      </c>
    </row>
    <row r="279" spans="1:7">
      <c r="A279" t="s">
        <v>2839</v>
      </c>
      <c r="B279" t="s">
        <v>2908</v>
      </c>
      <c r="C279" t="s">
        <v>75</v>
      </c>
      <c r="D279" s="12" t="s">
        <v>1823</v>
      </c>
      <c r="E279" s="1">
        <f>VLOOKUP(A279,'ADM Data'!$A$2:$AA$357,27,FALSE)</f>
        <v>0</v>
      </c>
      <c r="F279" s="5">
        <f t="shared" si="8"/>
        <v>0</v>
      </c>
      <c r="G279" s="5">
        <f t="shared" si="9"/>
        <v>0</v>
      </c>
    </row>
    <row r="280" spans="1:7">
      <c r="A280" t="s">
        <v>2827</v>
      </c>
      <c r="B280" t="s">
        <v>2828</v>
      </c>
      <c r="C280" t="s">
        <v>75</v>
      </c>
      <c r="D280" s="12" t="s">
        <v>1070</v>
      </c>
      <c r="E280" s="1">
        <f>VLOOKUP(A280,'ADM Data'!$A$2:$AA$357,27,FALSE)</f>
        <v>0</v>
      </c>
      <c r="F280" s="5">
        <f t="shared" si="8"/>
        <v>0</v>
      </c>
      <c r="G280" s="5">
        <f t="shared" si="9"/>
        <v>0</v>
      </c>
    </row>
    <row r="281" spans="1:7">
      <c r="A281" t="s">
        <v>2808</v>
      </c>
      <c r="B281" t="s">
        <v>2809</v>
      </c>
      <c r="C281" t="s">
        <v>93</v>
      </c>
      <c r="D281" s="12" t="s">
        <v>1070</v>
      </c>
      <c r="E281" s="1">
        <f>VLOOKUP(A281,'ADM Data'!$A$2:$AA$357,27,FALSE)</f>
        <v>0</v>
      </c>
      <c r="F281" s="5">
        <f t="shared" si="8"/>
        <v>0</v>
      </c>
      <c r="G281" s="5">
        <f t="shared" si="9"/>
        <v>0</v>
      </c>
    </row>
    <row r="282" spans="1:7">
      <c r="A282" t="s">
        <v>2829</v>
      </c>
      <c r="B282" t="s">
        <v>2830</v>
      </c>
      <c r="C282" t="s">
        <v>1221</v>
      </c>
      <c r="D282" s="12" t="s">
        <v>1823</v>
      </c>
      <c r="E282" s="1">
        <f>VLOOKUP(A282,'ADM Data'!$A$2:$AA$357,27,FALSE)</f>
        <v>0</v>
      </c>
      <c r="F282" s="5">
        <f t="shared" si="8"/>
        <v>0</v>
      </c>
      <c r="G282" s="5">
        <f t="shared" si="9"/>
        <v>0</v>
      </c>
    </row>
    <row r="283" spans="1:7">
      <c r="A283" t="s">
        <v>2812</v>
      </c>
      <c r="B283" t="s">
        <v>2813</v>
      </c>
      <c r="C283" t="s">
        <v>116</v>
      </c>
      <c r="D283" s="12" t="s">
        <v>1070</v>
      </c>
      <c r="E283" s="1">
        <f>VLOOKUP(A283,'ADM Data'!$A$2:$AA$357,27,FALSE)</f>
        <v>0</v>
      </c>
      <c r="F283" s="5">
        <f t="shared" si="8"/>
        <v>0</v>
      </c>
      <c r="G283" s="5">
        <f t="shared" si="9"/>
        <v>0</v>
      </c>
    </row>
    <row r="284" spans="1:7">
      <c r="A284" t="s">
        <v>2814</v>
      </c>
      <c r="B284" t="s">
        <v>2815</v>
      </c>
      <c r="C284" t="s">
        <v>80</v>
      </c>
      <c r="D284" s="12" t="s">
        <v>1070</v>
      </c>
      <c r="E284" s="1">
        <f>VLOOKUP(A284,'ADM Data'!$A$2:$AA$357,27,FALSE)</f>
        <v>0</v>
      </c>
      <c r="F284" s="5">
        <f t="shared" si="8"/>
        <v>0</v>
      </c>
      <c r="G284" s="5">
        <f t="shared" si="9"/>
        <v>0</v>
      </c>
    </row>
    <row r="285" spans="1:7">
      <c r="A285" t="s">
        <v>2816</v>
      </c>
      <c r="B285" t="s">
        <v>2817</v>
      </c>
      <c r="C285" t="s">
        <v>68</v>
      </c>
      <c r="D285" s="12" t="s">
        <v>1070</v>
      </c>
      <c r="E285" s="1">
        <f>VLOOKUP(A285,'ADM Data'!$A$2:$AA$357,27,FALSE)</f>
        <v>0</v>
      </c>
      <c r="F285" s="5">
        <f t="shared" si="8"/>
        <v>0</v>
      </c>
      <c r="G285" s="5">
        <f t="shared" si="9"/>
        <v>0</v>
      </c>
    </row>
    <row r="286" spans="1:7">
      <c r="A286" t="s">
        <v>2818</v>
      </c>
      <c r="B286" t="s">
        <v>2819</v>
      </c>
      <c r="C286" t="s">
        <v>80</v>
      </c>
      <c r="D286" s="12" t="s">
        <v>1070</v>
      </c>
      <c r="E286" s="1">
        <f>VLOOKUP(A286,'ADM Data'!$A$2:$AA$357,27,FALSE)</f>
        <v>31</v>
      </c>
      <c r="F286" s="5">
        <f t="shared" si="8"/>
        <v>41452.58</v>
      </c>
      <c r="G286" s="5">
        <f t="shared" si="9"/>
        <v>41452.58</v>
      </c>
    </row>
    <row r="287" spans="1:7">
      <c r="A287" t="s">
        <v>2820</v>
      </c>
      <c r="B287" t="s">
        <v>2821</v>
      </c>
      <c r="C287" t="s">
        <v>93</v>
      </c>
      <c r="D287" s="12" t="s">
        <v>1070</v>
      </c>
      <c r="E287" s="1">
        <f>VLOOKUP(A287,'ADM Data'!$A$2:$AA$357,27,FALSE)</f>
        <v>27</v>
      </c>
      <c r="F287" s="5">
        <f t="shared" si="8"/>
        <v>36103.86</v>
      </c>
      <c r="G287" s="5">
        <f t="shared" si="9"/>
        <v>36103.86</v>
      </c>
    </row>
    <row r="288" spans="1:7">
      <c r="A288" t="s">
        <v>628</v>
      </c>
      <c r="B288" t="s">
        <v>1990</v>
      </c>
      <c r="C288" t="s">
        <v>193</v>
      </c>
      <c r="D288" s="12" t="s">
        <v>1070</v>
      </c>
      <c r="E288" s="1">
        <f>VLOOKUP(A288,'ADM Data'!$A$2:$AA$357,27,FALSE)</f>
        <v>0</v>
      </c>
      <c r="F288" s="5">
        <f t="shared" si="8"/>
        <v>0</v>
      </c>
      <c r="G288" s="5">
        <f t="shared" si="9"/>
        <v>0</v>
      </c>
    </row>
    <row r="289" spans="1:7">
      <c r="A289" t="s">
        <v>630</v>
      </c>
      <c r="B289" t="s">
        <v>1991</v>
      </c>
      <c r="C289" t="s">
        <v>324</v>
      </c>
      <c r="D289" s="12" t="s">
        <v>1070</v>
      </c>
      <c r="E289" s="1">
        <f>VLOOKUP(A289,'ADM Data'!$A$2:$AA$357,27,FALSE)</f>
        <v>0</v>
      </c>
      <c r="F289" s="5">
        <f t="shared" si="8"/>
        <v>0</v>
      </c>
      <c r="G289" s="5">
        <f t="shared" si="9"/>
        <v>0</v>
      </c>
    </row>
    <row r="290" spans="1:7">
      <c r="A290" t="s">
        <v>632</v>
      </c>
      <c r="B290" t="s">
        <v>1992</v>
      </c>
      <c r="C290" t="s">
        <v>98</v>
      </c>
      <c r="D290" s="12" t="s">
        <v>1070</v>
      </c>
      <c r="E290" s="1">
        <f>VLOOKUP(A290,'ADM Data'!$A$2:$AA$357,27,FALSE)</f>
        <v>0</v>
      </c>
      <c r="F290" s="5">
        <f t="shared" si="8"/>
        <v>0</v>
      </c>
      <c r="G290" s="5">
        <f t="shared" si="9"/>
        <v>0</v>
      </c>
    </row>
    <row r="291" spans="1:7">
      <c r="A291" t="s">
        <v>634</v>
      </c>
      <c r="B291" t="s">
        <v>635</v>
      </c>
      <c r="C291" t="s">
        <v>140</v>
      </c>
      <c r="D291" s="12" t="s">
        <v>1070</v>
      </c>
      <c r="E291" s="1">
        <f>VLOOKUP(A291,'ADM Data'!$A$2:$AA$357,27,FALSE)</f>
        <v>0</v>
      </c>
      <c r="F291" s="5">
        <f t="shared" si="8"/>
        <v>0</v>
      </c>
      <c r="G291" s="5">
        <f t="shared" si="9"/>
        <v>0</v>
      </c>
    </row>
    <row r="292" spans="1:7">
      <c r="A292" t="s">
        <v>636</v>
      </c>
      <c r="B292" t="s">
        <v>637</v>
      </c>
      <c r="C292" t="s">
        <v>193</v>
      </c>
      <c r="D292" s="12" t="s">
        <v>1070</v>
      </c>
      <c r="E292" s="1">
        <f>VLOOKUP(A292,'ADM Data'!$A$2:$AA$357,27,FALSE)</f>
        <v>0</v>
      </c>
      <c r="F292" s="5">
        <f t="shared" si="8"/>
        <v>0</v>
      </c>
      <c r="G292" s="5">
        <f t="shared" si="9"/>
        <v>0</v>
      </c>
    </row>
    <row r="293" spans="1:7">
      <c r="A293" t="s">
        <v>638</v>
      </c>
      <c r="B293" t="s">
        <v>639</v>
      </c>
      <c r="C293" t="s">
        <v>72</v>
      </c>
      <c r="D293" s="12" t="s">
        <v>1070</v>
      </c>
      <c r="E293" s="1">
        <f>VLOOKUP(A293,'ADM Data'!$A$2:$AA$357,27,FALSE)</f>
        <v>0</v>
      </c>
      <c r="F293" s="5">
        <f t="shared" si="8"/>
        <v>0</v>
      </c>
      <c r="G293" s="5">
        <f t="shared" si="9"/>
        <v>0</v>
      </c>
    </row>
    <row r="294" spans="1:7">
      <c r="A294" t="s">
        <v>640</v>
      </c>
      <c r="B294" t="s">
        <v>1993</v>
      </c>
      <c r="C294" t="s">
        <v>125</v>
      </c>
      <c r="D294" s="12" t="s">
        <v>1070</v>
      </c>
      <c r="E294" s="1">
        <f>VLOOKUP(A294,'ADM Data'!$A$2:$AA$357,27,FALSE)</f>
        <v>0</v>
      </c>
      <c r="F294" s="5">
        <f t="shared" si="8"/>
        <v>0</v>
      </c>
      <c r="G294" s="5">
        <f t="shared" si="9"/>
        <v>0</v>
      </c>
    </row>
    <row r="295" spans="1:7">
      <c r="A295" t="s">
        <v>642</v>
      </c>
      <c r="B295" t="s">
        <v>1994</v>
      </c>
      <c r="C295" t="s">
        <v>125</v>
      </c>
      <c r="D295" s="12" t="s">
        <v>1070</v>
      </c>
      <c r="E295" s="1">
        <f>VLOOKUP(A295,'ADM Data'!$A$2:$AA$357,27,FALSE)</f>
        <v>0</v>
      </c>
      <c r="F295" s="5">
        <f t="shared" si="8"/>
        <v>0</v>
      </c>
      <c r="G295" s="5">
        <f t="shared" si="9"/>
        <v>0</v>
      </c>
    </row>
    <row r="296" spans="1:7">
      <c r="A296" t="s">
        <v>644</v>
      </c>
      <c r="B296" t="s">
        <v>1995</v>
      </c>
      <c r="C296" t="s">
        <v>93</v>
      </c>
      <c r="D296" s="12" t="s">
        <v>1070</v>
      </c>
      <c r="E296" s="1">
        <f>VLOOKUP(A296,'ADM Data'!$A$2:$AA$357,27,FALSE)</f>
        <v>75</v>
      </c>
      <c r="F296" s="5">
        <f t="shared" si="8"/>
        <v>100288.5</v>
      </c>
      <c r="G296" s="5">
        <f t="shared" si="9"/>
        <v>100288.5</v>
      </c>
    </row>
    <row r="297" spans="1:7">
      <c r="A297" t="s">
        <v>646</v>
      </c>
      <c r="B297" t="s">
        <v>1996</v>
      </c>
      <c r="C297" t="s">
        <v>80</v>
      </c>
      <c r="D297" s="12" t="s">
        <v>1070</v>
      </c>
      <c r="E297" s="1">
        <f>VLOOKUP(A297,'ADM Data'!$A$2:$AA$357,27,FALSE)</f>
        <v>0</v>
      </c>
      <c r="F297" s="5">
        <f t="shared" si="8"/>
        <v>0</v>
      </c>
      <c r="G297" s="5">
        <f t="shared" si="9"/>
        <v>0</v>
      </c>
    </row>
    <row r="298" spans="1:7">
      <c r="A298" t="s">
        <v>648</v>
      </c>
      <c r="B298" t="s">
        <v>649</v>
      </c>
      <c r="C298" t="s">
        <v>80</v>
      </c>
      <c r="D298" s="12" t="s">
        <v>1070</v>
      </c>
      <c r="E298" s="1">
        <f>VLOOKUP(A298,'ADM Data'!$A$2:$AA$357,27,FALSE)</f>
        <v>0</v>
      </c>
      <c r="F298" s="5">
        <f t="shared" si="8"/>
        <v>0</v>
      </c>
      <c r="G298" s="5">
        <f t="shared" si="9"/>
        <v>0</v>
      </c>
    </row>
    <row r="299" spans="1:7">
      <c r="A299" t="s">
        <v>650</v>
      </c>
      <c r="B299" t="s">
        <v>1997</v>
      </c>
      <c r="C299" t="s">
        <v>80</v>
      </c>
      <c r="D299" s="12" t="s">
        <v>1070</v>
      </c>
      <c r="E299" s="1">
        <f>VLOOKUP(A299,'ADM Data'!$A$2:$AA$357,27,FALSE)</f>
        <v>0</v>
      </c>
      <c r="F299" s="5">
        <f t="shared" si="8"/>
        <v>0</v>
      </c>
      <c r="G299" s="5">
        <f t="shared" si="9"/>
        <v>0</v>
      </c>
    </row>
    <row r="300" spans="1:7">
      <c r="A300" t="s">
        <v>654</v>
      </c>
      <c r="B300" t="s">
        <v>1998</v>
      </c>
      <c r="C300" t="s">
        <v>80</v>
      </c>
      <c r="D300" s="12" t="s">
        <v>1070</v>
      </c>
      <c r="E300" s="1">
        <f>VLOOKUP(A300,'ADM Data'!$A$2:$AA$357,27,FALSE)</f>
        <v>0</v>
      </c>
      <c r="F300" s="5">
        <f t="shared" si="8"/>
        <v>0</v>
      </c>
      <c r="G300" s="5">
        <f t="shared" si="9"/>
        <v>0</v>
      </c>
    </row>
    <row r="301" spans="1:7">
      <c r="A301" t="s">
        <v>656</v>
      </c>
      <c r="B301" t="s">
        <v>1999</v>
      </c>
      <c r="C301" t="s">
        <v>101</v>
      </c>
      <c r="D301" s="12" t="s">
        <v>1070</v>
      </c>
      <c r="E301" s="1">
        <f>VLOOKUP(A301,'ADM Data'!$A$2:$AA$357,27,FALSE)</f>
        <v>0</v>
      </c>
      <c r="F301" s="5">
        <f t="shared" si="8"/>
        <v>0</v>
      </c>
      <c r="G301" s="5">
        <f t="shared" si="9"/>
        <v>0</v>
      </c>
    </row>
    <row r="302" spans="1:7">
      <c r="A302" t="s">
        <v>658</v>
      </c>
      <c r="B302" t="s">
        <v>2000</v>
      </c>
      <c r="C302" t="s">
        <v>125</v>
      </c>
      <c r="D302" s="12" t="s">
        <v>1070</v>
      </c>
      <c r="E302" s="1">
        <f>VLOOKUP(A302,'ADM Data'!$A$2:$AA$357,27,FALSE)</f>
        <v>0</v>
      </c>
      <c r="F302" s="5">
        <f t="shared" si="8"/>
        <v>0</v>
      </c>
      <c r="G302" s="5">
        <f t="shared" si="9"/>
        <v>0</v>
      </c>
    </row>
    <row r="303" spans="1:7">
      <c r="A303" t="s">
        <v>660</v>
      </c>
      <c r="B303" t="s">
        <v>661</v>
      </c>
      <c r="C303" t="s">
        <v>75</v>
      </c>
      <c r="D303" s="12" t="s">
        <v>1070</v>
      </c>
      <c r="E303" s="1">
        <f>VLOOKUP(A303,'ADM Data'!$A$2:$AA$357,27,FALSE)</f>
        <v>0</v>
      </c>
      <c r="F303" s="5">
        <f t="shared" si="8"/>
        <v>0</v>
      </c>
      <c r="G303" s="5">
        <f t="shared" si="9"/>
        <v>0</v>
      </c>
    </row>
    <row r="304" spans="1:7">
      <c r="A304" t="s">
        <v>662</v>
      </c>
      <c r="B304" t="s">
        <v>663</v>
      </c>
      <c r="C304" t="s">
        <v>72</v>
      </c>
      <c r="D304" s="12" t="s">
        <v>1070</v>
      </c>
      <c r="E304" s="1">
        <f>VLOOKUP(A304,'ADM Data'!$A$2:$AA$357,27,FALSE)</f>
        <v>0</v>
      </c>
      <c r="F304" s="5">
        <f t="shared" si="8"/>
        <v>0</v>
      </c>
      <c r="G304" s="5">
        <f t="shared" si="9"/>
        <v>0</v>
      </c>
    </row>
    <row r="305" spans="1:7">
      <c r="A305" t="s">
        <v>664</v>
      </c>
      <c r="B305" t="s">
        <v>665</v>
      </c>
      <c r="C305" t="s">
        <v>93</v>
      </c>
      <c r="D305" s="12" t="s">
        <v>1070</v>
      </c>
      <c r="E305" s="1">
        <f>VLOOKUP(A305,'ADM Data'!$A$2:$AA$357,27,FALSE)</f>
        <v>0</v>
      </c>
      <c r="F305" s="5">
        <f t="shared" si="8"/>
        <v>0</v>
      </c>
      <c r="G305" s="5">
        <f t="shared" si="9"/>
        <v>0</v>
      </c>
    </row>
    <row r="306" spans="1:7">
      <c r="A306" t="s">
        <v>666</v>
      </c>
      <c r="B306" t="s">
        <v>2001</v>
      </c>
      <c r="C306" t="s">
        <v>93</v>
      </c>
      <c r="D306" s="12" t="s">
        <v>1070</v>
      </c>
      <c r="E306" s="1">
        <f>VLOOKUP(A306,'ADM Data'!$A$2:$AA$357,27,FALSE)</f>
        <v>0</v>
      </c>
      <c r="F306" s="5">
        <f t="shared" si="8"/>
        <v>0</v>
      </c>
      <c r="G306" s="5">
        <f t="shared" si="9"/>
        <v>0</v>
      </c>
    </row>
    <row r="307" spans="1:7">
      <c r="A307" t="s">
        <v>668</v>
      </c>
      <c r="B307" t="s">
        <v>2002</v>
      </c>
      <c r="C307" t="s">
        <v>72</v>
      </c>
      <c r="D307" s="12" t="s">
        <v>1070</v>
      </c>
      <c r="E307" s="1">
        <f>VLOOKUP(A307,'ADM Data'!$A$2:$AA$357,27,FALSE)</f>
        <v>0</v>
      </c>
      <c r="F307" s="5">
        <f t="shared" si="8"/>
        <v>0</v>
      </c>
      <c r="G307" s="5">
        <f t="shared" si="9"/>
        <v>0</v>
      </c>
    </row>
    <row r="308" spans="1:7">
      <c r="A308" t="s">
        <v>670</v>
      </c>
      <c r="B308" t="s">
        <v>671</v>
      </c>
      <c r="C308" t="s">
        <v>111</v>
      </c>
      <c r="D308" s="12" t="s">
        <v>1070</v>
      </c>
      <c r="E308" s="1">
        <f>VLOOKUP(A308,'ADM Data'!$A$2:$AA$357,27,FALSE)</f>
        <v>0</v>
      </c>
      <c r="F308" s="5">
        <f t="shared" si="8"/>
        <v>0</v>
      </c>
      <c r="G308" s="5">
        <f t="shared" si="9"/>
        <v>0</v>
      </c>
    </row>
    <row r="309" spans="1:7">
      <c r="A309" t="s">
        <v>672</v>
      </c>
      <c r="B309" t="s">
        <v>2003</v>
      </c>
      <c r="C309" t="s">
        <v>75</v>
      </c>
      <c r="D309" s="12" t="s">
        <v>1070</v>
      </c>
      <c r="E309" s="1">
        <f>VLOOKUP(A309,'ADM Data'!$A$2:$AA$357,27,FALSE)</f>
        <v>0</v>
      </c>
      <c r="F309" s="5">
        <f t="shared" si="8"/>
        <v>0</v>
      </c>
      <c r="G309" s="5">
        <f t="shared" si="9"/>
        <v>0</v>
      </c>
    </row>
    <row r="310" spans="1:7">
      <c r="A310" t="s">
        <v>674</v>
      </c>
      <c r="B310" t="s">
        <v>2004</v>
      </c>
      <c r="C310" t="s">
        <v>75</v>
      </c>
      <c r="D310" s="12" t="s">
        <v>1070</v>
      </c>
      <c r="E310" s="1">
        <f>VLOOKUP(A310,'ADM Data'!$A$2:$AA$357,27,FALSE)</f>
        <v>0</v>
      </c>
      <c r="F310" s="5">
        <f t="shared" si="8"/>
        <v>0</v>
      </c>
      <c r="G310" s="5">
        <f t="shared" si="9"/>
        <v>0</v>
      </c>
    </row>
    <row r="311" spans="1:7">
      <c r="A311" t="s">
        <v>676</v>
      </c>
      <c r="B311" t="s">
        <v>2005</v>
      </c>
      <c r="C311" t="s">
        <v>98</v>
      </c>
      <c r="D311" s="12" t="s">
        <v>1070</v>
      </c>
      <c r="E311" s="1">
        <f>VLOOKUP(A311,'ADM Data'!$A$2:$AA$357,27,FALSE)</f>
        <v>0</v>
      </c>
      <c r="F311" s="5">
        <f t="shared" si="8"/>
        <v>0</v>
      </c>
      <c r="G311" s="5">
        <f t="shared" si="9"/>
        <v>0</v>
      </c>
    </row>
    <row r="312" spans="1:7">
      <c r="A312" t="s">
        <v>678</v>
      </c>
      <c r="B312" t="s">
        <v>2006</v>
      </c>
      <c r="C312" t="s">
        <v>93</v>
      </c>
      <c r="D312" s="12" t="s">
        <v>1070</v>
      </c>
      <c r="E312" s="1">
        <f>VLOOKUP(A312,'ADM Data'!$A$2:$AA$357,27,FALSE)</f>
        <v>0</v>
      </c>
      <c r="F312" s="5">
        <f t="shared" si="8"/>
        <v>0</v>
      </c>
      <c r="G312" s="5">
        <f t="shared" si="9"/>
        <v>0</v>
      </c>
    </row>
    <row r="313" spans="1:7">
      <c r="A313" t="s">
        <v>680</v>
      </c>
      <c r="B313" t="s">
        <v>2007</v>
      </c>
      <c r="C313" t="s">
        <v>98</v>
      </c>
      <c r="D313" s="12" t="s">
        <v>1070</v>
      </c>
      <c r="E313" s="1">
        <f>VLOOKUP(A313,'ADM Data'!$A$2:$AA$357,27,FALSE)</f>
        <v>0</v>
      </c>
      <c r="F313" s="5">
        <f t="shared" si="8"/>
        <v>0</v>
      </c>
      <c r="G313" s="5">
        <f t="shared" si="9"/>
        <v>0</v>
      </c>
    </row>
    <row r="314" spans="1:7">
      <c r="A314" t="s">
        <v>682</v>
      </c>
      <c r="B314" t="s">
        <v>683</v>
      </c>
      <c r="C314" t="s">
        <v>80</v>
      </c>
      <c r="D314" s="12" t="s">
        <v>1070</v>
      </c>
      <c r="E314" s="1">
        <f>VLOOKUP(A314,'ADM Data'!$A$2:$AA$357,27,FALSE)</f>
        <v>0</v>
      </c>
      <c r="F314" s="5">
        <f t="shared" si="8"/>
        <v>0</v>
      </c>
      <c r="G314" s="5">
        <f t="shared" si="9"/>
        <v>0</v>
      </c>
    </row>
    <row r="315" spans="1:7">
      <c r="A315" t="s">
        <v>684</v>
      </c>
      <c r="B315" t="s">
        <v>2008</v>
      </c>
      <c r="C315" t="s">
        <v>93</v>
      </c>
      <c r="D315" s="12" t="s">
        <v>1070</v>
      </c>
      <c r="E315" s="1">
        <f>VLOOKUP(A315,'ADM Data'!$A$2:$AA$357,27,FALSE)</f>
        <v>0</v>
      </c>
      <c r="F315" s="5">
        <f t="shared" si="8"/>
        <v>0</v>
      </c>
      <c r="G315" s="5">
        <f t="shared" si="9"/>
        <v>0</v>
      </c>
    </row>
    <row r="316" spans="1:7">
      <c r="A316" t="s">
        <v>686</v>
      </c>
      <c r="B316" t="s">
        <v>2009</v>
      </c>
      <c r="C316" t="s">
        <v>75</v>
      </c>
      <c r="D316" s="12" t="s">
        <v>1070</v>
      </c>
      <c r="E316" s="1">
        <f>VLOOKUP(A316,'ADM Data'!$A$2:$AA$357,27,FALSE)</f>
        <v>0</v>
      </c>
      <c r="F316" s="5">
        <f t="shared" si="8"/>
        <v>0</v>
      </c>
      <c r="G316" s="5">
        <f t="shared" si="9"/>
        <v>0</v>
      </c>
    </row>
    <row r="317" spans="1:7">
      <c r="A317" t="s">
        <v>688</v>
      </c>
      <c r="B317" t="s">
        <v>689</v>
      </c>
      <c r="C317" t="s">
        <v>193</v>
      </c>
      <c r="D317" s="12" t="s">
        <v>1070</v>
      </c>
      <c r="E317" s="1">
        <f>VLOOKUP(A317,'ADM Data'!$A$2:$AA$357,27,FALSE)</f>
        <v>0</v>
      </c>
      <c r="F317" s="5">
        <f t="shared" si="8"/>
        <v>0</v>
      </c>
      <c r="G317" s="5">
        <f t="shared" si="9"/>
        <v>0</v>
      </c>
    </row>
    <row r="318" spans="1:7">
      <c r="A318" t="s">
        <v>690</v>
      </c>
      <c r="B318" t="s">
        <v>2909</v>
      </c>
      <c r="C318" t="s">
        <v>75</v>
      </c>
      <c r="D318" s="12" t="s">
        <v>1070</v>
      </c>
      <c r="E318" s="1">
        <f>VLOOKUP(A318,'ADM Data'!$A$2:$AA$357,27,FALSE)</f>
        <v>0</v>
      </c>
      <c r="F318" s="5">
        <f t="shared" si="8"/>
        <v>0</v>
      </c>
      <c r="G318" s="5">
        <f t="shared" si="9"/>
        <v>0</v>
      </c>
    </row>
    <row r="319" spans="1:7">
      <c r="A319" t="s">
        <v>692</v>
      </c>
      <c r="B319" t="s">
        <v>693</v>
      </c>
      <c r="C319" t="s">
        <v>80</v>
      </c>
      <c r="D319" s="12" t="s">
        <v>1070</v>
      </c>
      <c r="E319" s="1">
        <f>VLOOKUP(A319,'ADM Data'!$A$2:$AA$357,27,FALSE)</f>
        <v>0</v>
      </c>
      <c r="F319" s="5">
        <f t="shared" si="8"/>
        <v>0</v>
      </c>
      <c r="G319" s="5">
        <f t="shared" si="9"/>
        <v>0</v>
      </c>
    </row>
    <row r="320" spans="1:7">
      <c r="A320" t="s">
        <v>694</v>
      </c>
      <c r="B320" t="s">
        <v>695</v>
      </c>
      <c r="C320" t="s">
        <v>98</v>
      </c>
      <c r="D320" s="12" t="s">
        <v>1070</v>
      </c>
      <c r="E320" s="1">
        <f>VLOOKUP(A320,'ADM Data'!$A$2:$AA$357,27,FALSE)</f>
        <v>0</v>
      </c>
      <c r="F320" s="5">
        <f t="shared" si="8"/>
        <v>0</v>
      </c>
      <c r="G320" s="5">
        <f t="shared" si="9"/>
        <v>0</v>
      </c>
    </row>
    <row r="321" spans="1:7">
      <c r="A321" t="s">
        <v>696</v>
      </c>
      <c r="B321" t="s">
        <v>697</v>
      </c>
      <c r="C321" t="s">
        <v>68</v>
      </c>
      <c r="D321" s="12" t="s">
        <v>1070</v>
      </c>
      <c r="E321" s="1">
        <f>VLOOKUP(A321,'ADM Data'!$A$2:$AA$357,27,FALSE)</f>
        <v>0</v>
      </c>
      <c r="F321" s="5">
        <f t="shared" si="8"/>
        <v>0</v>
      </c>
      <c r="G321" s="5">
        <f t="shared" si="9"/>
        <v>0</v>
      </c>
    </row>
    <row r="322" spans="1:7">
      <c r="A322" t="s">
        <v>698</v>
      </c>
      <c r="B322" t="s">
        <v>699</v>
      </c>
      <c r="C322" t="s">
        <v>108</v>
      </c>
      <c r="D322" s="12" t="s">
        <v>1070</v>
      </c>
      <c r="E322" s="1">
        <f>VLOOKUP(A322,'ADM Data'!$A$2:$AA$357,27,FALSE)</f>
        <v>0</v>
      </c>
      <c r="F322" s="5">
        <f t="shared" si="8"/>
        <v>0</v>
      </c>
      <c r="G322" s="5">
        <f t="shared" si="9"/>
        <v>0</v>
      </c>
    </row>
    <row r="323" spans="1:7">
      <c r="A323" t="s">
        <v>700</v>
      </c>
      <c r="B323" t="s">
        <v>2011</v>
      </c>
      <c r="C323" t="s">
        <v>80</v>
      </c>
      <c r="D323" s="12" t="s">
        <v>1070</v>
      </c>
      <c r="E323" s="1">
        <f>VLOOKUP(A323,'ADM Data'!$A$2:$AA$357,27,FALSE)</f>
        <v>0</v>
      </c>
      <c r="F323" s="5">
        <f t="shared" si="8"/>
        <v>0</v>
      </c>
      <c r="G323" s="5">
        <f t="shared" si="9"/>
        <v>0</v>
      </c>
    </row>
    <row r="324" spans="1:7">
      <c r="A324" t="s">
        <v>702</v>
      </c>
      <c r="B324" t="s">
        <v>703</v>
      </c>
      <c r="C324" t="s">
        <v>68</v>
      </c>
      <c r="D324" s="12" t="s">
        <v>1070</v>
      </c>
      <c r="E324" s="1">
        <f>VLOOKUP(A324,'ADM Data'!$A$2:$AA$357,27,FALSE)</f>
        <v>93</v>
      </c>
      <c r="F324" s="5">
        <f t="shared" ref="F324:F359" si="10">E324*$F$1</f>
        <v>124357.74</v>
      </c>
      <c r="G324" s="5">
        <f t="shared" si="9"/>
        <v>124357.74</v>
      </c>
    </row>
    <row r="325" spans="1:7">
      <c r="A325" t="s">
        <v>704</v>
      </c>
      <c r="B325" t="s">
        <v>2012</v>
      </c>
      <c r="C325" t="s">
        <v>80</v>
      </c>
      <c r="D325" s="12" t="s">
        <v>1070</v>
      </c>
      <c r="E325" s="1">
        <f>VLOOKUP(A325,'ADM Data'!$A$2:$AA$357,27,FALSE)</f>
        <v>0</v>
      </c>
      <c r="F325" s="5">
        <f t="shared" si="10"/>
        <v>0</v>
      </c>
      <c r="G325" s="5">
        <f t="shared" ref="G325:G359" si="11">IF(D325="Y",0,F325)</f>
        <v>0</v>
      </c>
    </row>
    <row r="326" spans="1:7">
      <c r="A326" t="s">
        <v>706</v>
      </c>
      <c r="B326" t="s">
        <v>707</v>
      </c>
      <c r="C326" t="s">
        <v>98</v>
      </c>
      <c r="D326" s="12" t="s">
        <v>1070</v>
      </c>
      <c r="E326" s="1">
        <f>VLOOKUP(A326,'ADM Data'!$A$2:$AA$357,27,FALSE)</f>
        <v>0</v>
      </c>
      <c r="F326" s="5">
        <f t="shared" si="10"/>
        <v>0</v>
      </c>
      <c r="G326" s="5">
        <f t="shared" si="11"/>
        <v>0</v>
      </c>
    </row>
    <row r="327" spans="1:7">
      <c r="A327" t="s">
        <v>708</v>
      </c>
      <c r="B327" t="s">
        <v>709</v>
      </c>
      <c r="C327" t="s">
        <v>72</v>
      </c>
      <c r="D327" s="12" t="s">
        <v>1070</v>
      </c>
      <c r="E327" s="1">
        <f>VLOOKUP(A327,'ADM Data'!$A$2:$AA$357,27,FALSE)</f>
        <v>0</v>
      </c>
      <c r="F327" s="5">
        <f t="shared" si="10"/>
        <v>0</v>
      </c>
      <c r="G327" s="5">
        <f t="shared" si="11"/>
        <v>0</v>
      </c>
    </row>
    <row r="328" spans="1:7">
      <c r="A328" t="s">
        <v>710</v>
      </c>
      <c r="B328" t="s">
        <v>2013</v>
      </c>
      <c r="C328" t="s">
        <v>101</v>
      </c>
      <c r="D328" s="12" t="s">
        <v>1070</v>
      </c>
      <c r="E328" s="1">
        <f>VLOOKUP(A328,'ADM Data'!$A$2:$AA$357,27,FALSE)</f>
        <v>63</v>
      </c>
      <c r="F328" s="5">
        <f t="shared" si="10"/>
        <v>84242.340000000011</v>
      </c>
      <c r="G328" s="5">
        <f t="shared" si="11"/>
        <v>84242.340000000011</v>
      </c>
    </row>
    <row r="329" spans="1:7">
      <c r="A329" t="s">
        <v>712</v>
      </c>
      <c r="B329" t="s">
        <v>2014</v>
      </c>
      <c r="C329" t="s">
        <v>125</v>
      </c>
      <c r="D329" s="12" t="s">
        <v>1070</v>
      </c>
      <c r="E329" s="1">
        <f>VLOOKUP(A329,'ADM Data'!$A$2:$AA$357,27,FALSE)</f>
        <v>0</v>
      </c>
      <c r="F329" s="5">
        <f t="shared" si="10"/>
        <v>0</v>
      </c>
      <c r="G329" s="5">
        <f t="shared" si="11"/>
        <v>0</v>
      </c>
    </row>
    <row r="330" spans="1:7">
      <c r="A330" t="s">
        <v>714</v>
      </c>
      <c r="B330" t="s">
        <v>2794</v>
      </c>
      <c r="C330" t="s">
        <v>93</v>
      </c>
      <c r="D330" s="12" t="s">
        <v>1070</v>
      </c>
      <c r="E330" s="1">
        <f>VLOOKUP(A330,'ADM Data'!$A$2:$AA$357,27,FALSE)</f>
        <v>94</v>
      </c>
      <c r="F330" s="5">
        <f t="shared" si="10"/>
        <v>125694.92000000001</v>
      </c>
      <c r="G330" s="5">
        <f t="shared" si="11"/>
        <v>125694.92000000001</v>
      </c>
    </row>
    <row r="331" spans="1:7">
      <c r="A331" t="s">
        <v>716</v>
      </c>
      <c r="B331" t="s">
        <v>2016</v>
      </c>
      <c r="C331" t="s">
        <v>93</v>
      </c>
      <c r="D331" s="12" t="s">
        <v>1070</v>
      </c>
      <c r="E331" s="1">
        <f>VLOOKUP(A331,'ADM Data'!$A$2:$AA$357,27,FALSE)</f>
        <v>54</v>
      </c>
      <c r="F331" s="5">
        <f t="shared" si="10"/>
        <v>72207.72</v>
      </c>
      <c r="G331" s="5">
        <f t="shared" si="11"/>
        <v>72207.72</v>
      </c>
    </row>
    <row r="332" spans="1:7">
      <c r="A332" t="s">
        <v>718</v>
      </c>
      <c r="B332" t="s">
        <v>2017</v>
      </c>
      <c r="C332" t="s">
        <v>93</v>
      </c>
      <c r="D332" s="12" t="s">
        <v>1070</v>
      </c>
      <c r="E332" s="1">
        <f>VLOOKUP(A332,'ADM Data'!$A$2:$AA$357,27,FALSE)</f>
        <v>658</v>
      </c>
      <c r="F332" s="5">
        <f t="shared" si="10"/>
        <v>879864.44000000006</v>
      </c>
      <c r="G332" s="5">
        <f t="shared" si="11"/>
        <v>879864.44000000006</v>
      </c>
    </row>
    <row r="333" spans="1:7">
      <c r="A333" t="s">
        <v>720</v>
      </c>
      <c r="B333" t="s">
        <v>721</v>
      </c>
      <c r="C333" t="s">
        <v>68</v>
      </c>
      <c r="D333" s="12" t="s">
        <v>1823</v>
      </c>
      <c r="E333" s="1">
        <f>VLOOKUP(A333,'ADM Data'!$A$2:$AA$357,27,FALSE)</f>
        <v>0</v>
      </c>
      <c r="F333" s="5">
        <f t="shared" si="10"/>
        <v>0</v>
      </c>
      <c r="G333" s="5">
        <f t="shared" si="11"/>
        <v>0</v>
      </c>
    </row>
    <row r="334" spans="1:7">
      <c r="A334" t="s">
        <v>722</v>
      </c>
      <c r="B334" t="s">
        <v>2910</v>
      </c>
      <c r="C334" t="s">
        <v>80</v>
      </c>
      <c r="D334" s="12" t="s">
        <v>1070</v>
      </c>
      <c r="E334" s="1">
        <f>VLOOKUP(A334,'ADM Data'!$A$2:$AA$357,27,FALSE)</f>
        <v>0</v>
      </c>
      <c r="F334" s="5">
        <f t="shared" si="10"/>
        <v>0</v>
      </c>
      <c r="G334" s="5">
        <f t="shared" si="11"/>
        <v>0</v>
      </c>
    </row>
    <row r="335" spans="1:7">
      <c r="A335" t="s">
        <v>724</v>
      </c>
      <c r="B335" t="s">
        <v>725</v>
      </c>
      <c r="C335" t="s">
        <v>93</v>
      </c>
      <c r="D335" s="12" t="s">
        <v>1070</v>
      </c>
      <c r="E335" s="1">
        <f>VLOOKUP(A335,'ADM Data'!$A$2:$AA$357,27,FALSE)</f>
        <v>0</v>
      </c>
      <c r="F335" s="5">
        <f t="shared" si="10"/>
        <v>0</v>
      </c>
      <c r="G335" s="5">
        <f t="shared" si="11"/>
        <v>0</v>
      </c>
    </row>
    <row r="336" spans="1:7">
      <c r="A336" t="s">
        <v>726</v>
      </c>
      <c r="B336" t="s">
        <v>727</v>
      </c>
      <c r="C336" t="s">
        <v>93</v>
      </c>
      <c r="D336" s="12" t="s">
        <v>1070</v>
      </c>
      <c r="E336" s="1">
        <f>VLOOKUP(A336,'ADM Data'!$A$2:$AA$357,27,FALSE)</f>
        <v>0</v>
      </c>
      <c r="F336" s="5">
        <f t="shared" si="10"/>
        <v>0</v>
      </c>
      <c r="G336" s="5">
        <f t="shared" si="11"/>
        <v>0</v>
      </c>
    </row>
    <row r="337" spans="1:7">
      <c r="A337" s="115" t="s">
        <v>728</v>
      </c>
      <c r="B337" t="s">
        <v>2018</v>
      </c>
      <c r="C337" t="s">
        <v>72</v>
      </c>
      <c r="D337" s="12" t="s">
        <v>1070</v>
      </c>
      <c r="E337" s="1">
        <f>VLOOKUP(A337,'ADM Data'!$A$2:$AA$357,27,FALSE)</f>
        <v>0</v>
      </c>
      <c r="F337" s="5">
        <f t="shared" si="10"/>
        <v>0</v>
      </c>
      <c r="G337" s="5">
        <f t="shared" si="11"/>
        <v>0</v>
      </c>
    </row>
    <row r="338" spans="1:7">
      <c r="A338" t="s">
        <v>730</v>
      </c>
      <c r="B338" t="s">
        <v>2019</v>
      </c>
      <c r="C338" t="s">
        <v>193</v>
      </c>
      <c r="D338" s="12" t="s">
        <v>1070</v>
      </c>
      <c r="E338" s="1">
        <f>VLOOKUP(A338,'ADM Data'!$A$2:$AA$357,27,FALSE)</f>
        <v>0</v>
      </c>
      <c r="F338" s="5">
        <f t="shared" si="10"/>
        <v>0</v>
      </c>
      <c r="G338" s="5">
        <f t="shared" si="11"/>
        <v>0</v>
      </c>
    </row>
    <row r="339" spans="1:7">
      <c r="A339" t="s">
        <v>732</v>
      </c>
      <c r="B339" t="s">
        <v>2020</v>
      </c>
      <c r="C339" t="s">
        <v>68</v>
      </c>
      <c r="D339" s="12" t="s">
        <v>1070</v>
      </c>
      <c r="E339" s="1">
        <f>VLOOKUP(A339,'ADM Data'!$A$2:$AA$357,27,FALSE)</f>
        <v>46</v>
      </c>
      <c r="F339" s="5">
        <f t="shared" si="10"/>
        <v>61510.280000000006</v>
      </c>
      <c r="G339" s="5">
        <f t="shared" si="11"/>
        <v>61510.280000000006</v>
      </c>
    </row>
    <row r="340" spans="1:7">
      <c r="A340" t="s">
        <v>734</v>
      </c>
      <c r="B340" t="s">
        <v>735</v>
      </c>
      <c r="C340" t="s">
        <v>555</v>
      </c>
      <c r="D340" s="12" t="s">
        <v>1823</v>
      </c>
      <c r="E340" s="1">
        <f>VLOOKUP(A340,'ADM Data'!$A$2:$AA$357,27,FALSE)</f>
        <v>0</v>
      </c>
      <c r="F340" s="5">
        <f t="shared" si="10"/>
        <v>0</v>
      </c>
      <c r="G340" s="5">
        <f t="shared" si="11"/>
        <v>0</v>
      </c>
    </row>
    <row r="341" spans="1:7">
      <c r="A341" t="s">
        <v>736</v>
      </c>
      <c r="B341" t="s">
        <v>737</v>
      </c>
      <c r="C341" t="s">
        <v>80</v>
      </c>
      <c r="D341" s="12" t="s">
        <v>1070</v>
      </c>
      <c r="E341" s="1">
        <f>VLOOKUP(A341,'ADM Data'!$A$2:$AA$357,27,FALSE)</f>
        <v>0</v>
      </c>
      <c r="F341" s="5">
        <f t="shared" si="10"/>
        <v>0</v>
      </c>
      <c r="G341" s="5">
        <f t="shared" si="11"/>
        <v>0</v>
      </c>
    </row>
    <row r="342" spans="1:7">
      <c r="A342" t="s">
        <v>738</v>
      </c>
      <c r="B342" t="s">
        <v>739</v>
      </c>
      <c r="C342" t="s">
        <v>98</v>
      </c>
      <c r="D342" s="12" t="s">
        <v>1823</v>
      </c>
      <c r="E342" s="1">
        <f>VLOOKUP(A342,'ADM Data'!$A$2:$AA$357,27,FALSE)</f>
        <v>0</v>
      </c>
      <c r="F342" s="5">
        <f t="shared" si="10"/>
        <v>0</v>
      </c>
      <c r="G342" s="5">
        <f t="shared" si="11"/>
        <v>0</v>
      </c>
    </row>
    <row r="343" spans="1:7">
      <c r="A343" t="s">
        <v>740</v>
      </c>
      <c r="B343" t="s">
        <v>2022</v>
      </c>
      <c r="C343" t="s">
        <v>80</v>
      </c>
      <c r="D343" s="12" t="s">
        <v>1070</v>
      </c>
      <c r="E343" s="1">
        <f>VLOOKUP(A343,'ADM Data'!$A$2:$AA$357,27,FALSE)</f>
        <v>0</v>
      </c>
      <c r="F343" s="5">
        <f t="shared" si="10"/>
        <v>0</v>
      </c>
      <c r="G343" s="5">
        <f t="shared" si="11"/>
        <v>0</v>
      </c>
    </row>
    <row r="344" spans="1:7">
      <c r="A344" t="s">
        <v>742</v>
      </c>
      <c r="B344" t="s">
        <v>2023</v>
      </c>
      <c r="C344" t="s">
        <v>80</v>
      </c>
      <c r="D344" s="12" t="s">
        <v>1070</v>
      </c>
      <c r="E344" s="1">
        <f>VLOOKUP(A344,'ADM Data'!$A$2:$AA$357,27,FALSE)</f>
        <v>0</v>
      </c>
      <c r="F344" s="5">
        <f t="shared" si="10"/>
        <v>0</v>
      </c>
      <c r="G344" s="5">
        <f t="shared" si="11"/>
        <v>0</v>
      </c>
    </row>
    <row r="345" spans="1:7">
      <c r="A345" t="s">
        <v>744</v>
      </c>
      <c r="B345" t="s">
        <v>2024</v>
      </c>
      <c r="C345" t="s">
        <v>72</v>
      </c>
      <c r="D345" s="12" t="s">
        <v>1070</v>
      </c>
      <c r="E345" s="1">
        <f>VLOOKUP(A345,'ADM Data'!$A$2:$AA$357,27,FALSE)</f>
        <v>0</v>
      </c>
      <c r="F345" s="5">
        <f t="shared" si="10"/>
        <v>0</v>
      </c>
      <c r="G345" s="5">
        <f t="shared" si="11"/>
        <v>0</v>
      </c>
    </row>
    <row r="346" spans="1:7">
      <c r="A346" t="s">
        <v>746</v>
      </c>
      <c r="B346" t="s">
        <v>747</v>
      </c>
      <c r="C346" t="s">
        <v>75</v>
      </c>
      <c r="D346" s="12" t="s">
        <v>1070</v>
      </c>
      <c r="E346" s="1">
        <f>VLOOKUP(A346,'ADM Data'!$A$2:$AA$357,27,FALSE)</f>
        <v>0</v>
      </c>
      <c r="F346" s="5">
        <f t="shared" si="10"/>
        <v>0</v>
      </c>
      <c r="G346" s="5">
        <f t="shared" si="11"/>
        <v>0</v>
      </c>
    </row>
    <row r="347" spans="1:7">
      <c r="A347" t="s">
        <v>748</v>
      </c>
      <c r="B347" t="s">
        <v>2025</v>
      </c>
      <c r="C347" t="s">
        <v>93</v>
      </c>
      <c r="D347" s="12" t="s">
        <v>1070</v>
      </c>
      <c r="E347" s="1">
        <f>VLOOKUP(A347,'ADM Data'!$A$2:$AA$357,27,FALSE)</f>
        <v>0</v>
      </c>
      <c r="F347" s="5">
        <f t="shared" si="10"/>
        <v>0</v>
      </c>
      <c r="G347" s="5">
        <f t="shared" si="11"/>
        <v>0</v>
      </c>
    </row>
    <row r="348" spans="1:7">
      <c r="A348" t="s">
        <v>750</v>
      </c>
      <c r="B348" t="s">
        <v>2026</v>
      </c>
      <c r="C348" t="s">
        <v>752</v>
      </c>
      <c r="D348" s="12" t="s">
        <v>1070</v>
      </c>
      <c r="E348" s="1">
        <f>VLOOKUP(A348,'ADM Data'!$A$2:$AA$357,27,FALSE)</f>
        <v>51</v>
      </c>
      <c r="F348" s="5">
        <f t="shared" si="10"/>
        <v>68196.180000000008</v>
      </c>
      <c r="G348" s="5">
        <f t="shared" si="11"/>
        <v>68196.180000000008</v>
      </c>
    </row>
    <row r="349" spans="1:7">
      <c r="A349" t="s">
        <v>753</v>
      </c>
      <c r="B349" t="s">
        <v>2027</v>
      </c>
      <c r="C349" t="s">
        <v>98</v>
      </c>
      <c r="D349" s="12" t="s">
        <v>1070</v>
      </c>
      <c r="E349" s="1">
        <f>VLOOKUP(A349,'ADM Data'!$A$2:$AA$357,27,FALSE)</f>
        <v>0</v>
      </c>
      <c r="F349" s="5">
        <f t="shared" si="10"/>
        <v>0</v>
      </c>
      <c r="G349" s="5">
        <f t="shared" si="11"/>
        <v>0</v>
      </c>
    </row>
    <row r="350" spans="1:7">
      <c r="A350" t="s">
        <v>755</v>
      </c>
      <c r="B350" t="s">
        <v>756</v>
      </c>
      <c r="C350" t="s">
        <v>757</v>
      </c>
      <c r="D350" s="12" t="s">
        <v>1070</v>
      </c>
      <c r="E350" s="1">
        <f>VLOOKUP(A350,'ADM Data'!$A$2:$AA$357,27,FALSE)</f>
        <v>0</v>
      </c>
      <c r="F350" s="5">
        <f t="shared" si="10"/>
        <v>0</v>
      </c>
      <c r="G350" s="5">
        <f t="shared" si="11"/>
        <v>0</v>
      </c>
    </row>
    <row r="351" spans="1:7">
      <c r="A351" t="s">
        <v>758</v>
      </c>
      <c r="B351" t="s">
        <v>2028</v>
      </c>
      <c r="C351" t="s">
        <v>108</v>
      </c>
      <c r="D351" s="12" t="s">
        <v>1823</v>
      </c>
      <c r="E351" s="1">
        <f>VLOOKUP(A351,'ADM Data'!$A$2:$AA$357,27,FALSE)</f>
        <v>0</v>
      </c>
      <c r="F351" s="5">
        <f t="shared" si="10"/>
        <v>0</v>
      </c>
      <c r="G351" s="5">
        <f t="shared" si="11"/>
        <v>0</v>
      </c>
    </row>
    <row r="352" spans="1:7">
      <c r="A352" t="s">
        <v>760</v>
      </c>
      <c r="B352" t="s">
        <v>761</v>
      </c>
      <c r="C352" t="s">
        <v>230</v>
      </c>
      <c r="D352" s="12" t="s">
        <v>1823</v>
      </c>
      <c r="E352" s="1">
        <f>VLOOKUP(A352,'ADM Data'!$A$2:$AA$357,27,FALSE)</f>
        <v>0</v>
      </c>
      <c r="F352" s="5">
        <f t="shared" si="10"/>
        <v>0</v>
      </c>
      <c r="G352" s="5">
        <f t="shared" si="11"/>
        <v>0</v>
      </c>
    </row>
    <row r="353" spans="1:7">
      <c r="A353" t="s">
        <v>762</v>
      </c>
      <c r="B353" t="s">
        <v>763</v>
      </c>
      <c r="C353" t="s">
        <v>324</v>
      </c>
      <c r="D353" s="12" t="s">
        <v>1823</v>
      </c>
      <c r="E353" s="1">
        <f>VLOOKUP(A353,'ADM Data'!$A$2:$AA$357,27,FALSE)</f>
        <v>0</v>
      </c>
      <c r="F353" s="5">
        <f t="shared" si="10"/>
        <v>0</v>
      </c>
      <c r="G353" s="5">
        <f t="shared" si="11"/>
        <v>0</v>
      </c>
    </row>
    <row r="354" spans="1:7">
      <c r="A354" t="s">
        <v>764</v>
      </c>
      <c r="B354" t="s">
        <v>2029</v>
      </c>
      <c r="C354" t="s">
        <v>68</v>
      </c>
      <c r="D354" s="12" t="s">
        <v>1070</v>
      </c>
      <c r="E354" s="1">
        <f>VLOOKUP(A354,'ADM Data'!$A$2:$AA$357,27,FALSE)</f>
        <v>0</v>
      </c>
      <c r="F354" s="5">
        <f t="shared" si="10"/>
        <v>0</v>
      </c>
      <c r="G354" s="5">
        <f t="shared" si="11"/>
        <v>0</v>
      </c>
    </row>
    <row r="355" spans="1:7">
      <c r="A355" t="s">
        <v>766</v>
      </c>
      <c r="B355" t="s">
        <v>767</v>
      </c>
      <c r="C355" t="s">
        <v>278</v>
      </c>
      <c r="D355" s="12" t="s">
        <v>1070</v>
      </c>
      <c r="E355" s="1">
        <f>VLOOKUP(A355,'ADM Data'!$A$2:$AA$357,27,FALSE)</f>
        <v>0</v>
      </c>
      <c r="F355" s="5">
        <f t="shared" si="10"/>
        <v>0</v>
      </c>
      <c r="G355" s="5">
        <f t="shared" si="11"/>
        <v>0</v>
      </c>
    </row>
    <row r="356" spans="1:7">
      <c r="A356" t="s">
        <v>768</v>
      </c>
      <c r="B356" t="s">
        <v>2030</v>
      </c>
      <c r="C356" t="s">
        <v>90</v>
      </c>
      <c r="D356" s="12" t="s">
        <v>1070</v>
      </c>
      <c r="E356" s="1">
        <f>VLOOKUP(A356,'ADM Data'!$A$2:$AA$357,27,FALSE)</f>
        <v>0</v>
      </c>
      <c r="F356" s="5">
        <f t="shared" si="10"/>
        <v>0</v>
      </c>
      <c r="G356" s="5">
        <f t="shared" si="11"/>
        <v>0</v>
      </c>
    </row>
    <row r="357" spans="1:7">
      <c r="A357" t="s">
        <v>770</v>
      </c>
      <c r="B357" t="s">
        <v>2031</v>
      </c>
      <c r="C357" t="s">
        <v>80</v>
      </c>
      <c r="D357" s="12" t="s">
        <v>1070</v>
      </c>
      <c r="E357" s="1">
        <f>VLOOKUP(A357,'ADM Data'!$A$2:$AA$357,27,FALSE)</f>
        <v>44</v>
      </c>
      <c r="F357" s="5">
        <f t="shared" si="10"/>
        <v>58835.920000000006</v>
      </c>
      <c r="G357" s="5">
        <f t="shared" si="11"/>
        <v>58835.920000000006</v>
      </c>
    </row>
    <row r="358" spans="1:7">
      <c r="A358" t="s">
        <v>772</v>
      </c>
      <c r="B358" t="s">
        <v>773</v>
      </c>
      <c r="C358" t="s">
        <v>80</v>
      </c>
      <c r="D358" s="12" t="s">
        <v>1070</v>
      </c>
      <c r="E358" s="1">
        <f>VLOOKUP(A358,'ADM Data'!$A$2:$AA$357,27,FALSE)</f>
        <v>0</v>
      </c>
      <c r="F358" s="5">
        <f t="shared" si="10"/>
        <v>0</v>
      </c>
      <c r="G358" s="5">
        <f t="shared" si="11"/>
        <v>0</v>
      </c>
    </row>
    <row r="359" spans="1:7">
      <c r="A359" t="s">
        <v>2810</v>
      </c>
      <c r="B359" t="s">
        <v>2811</v>
      </c>
      <c r="D359" s="12" t="s">
        <v>1070</v>
      </c>
      <c r="E359" s="1">
        <f>VLOOKUP(A359,'ADM Data'!$A$2:$AA$357,27,FALSE)</f>
        <v>0</v>
      </c>
      <c r="F359" s="5">
        <f t="shared" si="10"/>
        <v>0</v>
      </c>
      <c r="G359" s="5">
        <f t="shared" si="11"/>
        <v>0</v>
      </c>
    </row>
    <row r="360" spans="1:7">
      <c r="E360" s="1"/>
      <c r="F360" s="5"/>
      <c r="G360" s="5"/>
    </row>
    <row r="361" spans="1:7">
      <c r="E361" s="1"/>
      <c r="F361" s="5"/>
      <c r="G361" s="5"/>
    </row>
    <row r="362" spans="1:7">
      <c r="E362" s="1"/>
      <c r="F362" s="5"/>
      <c r="G362" s="5"/>
    </row>
    <row r="363" spans="1:7">
      <c r="E363" s="1"/>
      <c r="F363" s="5"/>
      <c r="G363" s="5"/>
    </row>
    <row r="364" spans="1:7">
      <c r="E364" s="1"/>
      <c r="F364" s="5"/>
      <c r="G364" s="5"/>
    </row>
    <row r="365" spans="1:7">
      <c r="E365" s="1"/>
      <c r="F365" s="5"/>
      <c r="G365" s="5"/>
    </row>
    <row r="366" spans="1:7">
      <c r="E366" s="1"/>
      <c r="F366" s="5"/>
      <c r="G366" s="5"/>
    </row>
    <row r="367" spans="1:7">
      <c r="E367" s="1"/>
      <c r="F367" s="5"/>
      <c r="G367" s="5"/>
    </row>
    <row r="368" spans="1:7">
      <c r="E368" s="1"/>
      <c r="F368" s="5"/>
      <c r="G368" s="5"/>
    </row>
    <row r="369" spans="1:7">
      <c r="E369" s="1"/>
      <c r="F369" s="5"/>
      <c r="G369" s="5"/>
    </row>
    <row r="370" spans="1:7">
      <c r="E370" s="1"/>
      <c r="F370" s="5"/>
      <c r="G370" s="5"/>
    </row>
    <row r="371" spans="1:7">
      <c r="E371" s="1"/>
      <c r="F371" s="5"/>
      <c r="G371" s="5"/>
    </row>
    <row r="372" spans="1:7">
      <c r="E372" s="1"/>
      <c r="F372" s="5"/>
      <c r="G372" s="5"/>
    </row>
    <row r="373" spans="1:7">
      <c r="E373" s="1"/>
      <c r="F373" s="5"/>
      <c r="G373" s="5"/>
    </row>
    <row r="374" spans="1:7">
      <c r="E374" s="1"/>
      <c r="F374" s="5"/>
      <c r="G374" s="5"/>
    </row>
    <row r="375" spans="1:7">
      <c r="E375" s="1"/>
      <c r="F375" s="5"/>
      <c r="G375" s="5"/>
    </row>
    <row r="376" spans="1:7">
      <c r="E376" s="1"/>
      <c r="F376" s="5"/>
      <c r="G376" s="5"/>
    </row>
    <row r="377" spans="1:7">
      <c r="E377" s="1"/>
      <c r="F377" s="5"/>
      <c r="G377" s="5"/>
    </row>
    <row r="378" spans="1:7">
      <c r="E378" s="1"/>
      <c r="F378" s="5"/>
      <c r="G378" s="5"/>
    </row>
    <row r="379" spans="1:7">
      <c r="E379" s="1"/>
      <c r="F379" s="5"/>
      <c r="G379" s="5"/>
    </row>
    <row r="380" spans="1:7">
      <c r="A380" t="s">
        <v>1821</v>
      </c>
      <c r="B380" t="s">
        <v>811</v>
      </c>
      <c r="C380" t="s">
        <v>2041</v>
      </c>
      <c r="E380" s="1"/>
      <c r="F380" s="5"/>
      <c r="G380" s="5"/>
    </row>
  </sheetData>
  <autoFilter ref="A4:G4" xr:uid="{77ADB88D-04EE-46B7-9400-C0D8FC27F1F0}">
    <sortState xmlns:xlrd2="http://schemas.microsoft.com/office/spreadsheetml/2017/richdata2" ref="A5:G337">
      <sortCondition ref="B4"/>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B4ADA-D266-43CA-950E-CBA383961584}">
  <sheetPr>
    <tabColor rgb="FF92D050"/>
  </sheetPr>
  <dimension ref="A1:L39"/>
  <sheetViews>
    <sheetView workbookViewId="0">
      <pane ySplit="9" topLeftCell="A10" activePane="bottomLeft" state="frozen"/>
      <selection pane="bottomLeft" activeCell="N49" sqref="N49"/>
    </sheetView>
  </sheetViews>
  <sheetFormatPr defaultColWidth="9.109375" defaultRowHeight="14.4"/>
  <cols>
    <col min="1" max="1" width="5.5546875" style="171" customWidth="1"/>
    <col min="2" max="2" width="5.6640625" style="171" customWidth="1"/>
    <col min="3" max="3" width="12" style="171" customWidth="1"/>
    <col min="4" max="4" width="13.109375" style="171" customWidth="1"/>
    <col min="5" max="5" width="18.33203125" style="171" customWidth="1"/>
    <col min="6" max="6" width="3.5546875" style="171" customWidth="1"/>
    <col min="7" max="7" width="12.33203125" style="171" customWidth="1"/>
    <col min="8" max="8" width="10.44140625" style="171" customWidth="1"/>
    <col min="9" max="9" width="6.109375" style="171" customWidth="1"/>
    <col min="10" max="10" width="1.109375" style="171" customWidth="1"/>
    <col min="11" max="11" width="16.6640625" style="171" customWidth="1"/>
    <col min="12" max="12" width="19.44140625" style="171" customWidth="1"/>
    <col min="13" max="16384" width="9.109375" style="171"/>
  </cols>
  <sheetData>
    <row r="1" spans="1:12" s="169" customFormat="1" ht="15" customHeight="1">
      <c r="A1" s="146"/>
      <c r="B1" s="147"/>
      <c r="C1" s="147"/>
      <c r="D1" s="147"/>
      <c r="E1" s="147"/>
      <c r="F1" s="147"/>
      <c r="G1" s="147"/>
      <c r="H1" s="147"/>
      <c r="I1" s="147"/>
      <c r="J1" s="147"/>
      <c r="K1" s="147"/>
      <c r="L1" s="177"/>
    </row>
    <row r="2" spans="1:12" s="170" customFormat="1" ht="15" customHeight="1">
      <c r="A2" s="308" t="s">
        <v>2722</v>
      </c>
      <c r="B2" s="309"/>
      <c r="C2" s="309"/>
      <c r="D2" s="309"/>
      <c r="E2" s="309"/>
      <c r="F2" s="309"/>
      <c r="G2" s="309"/>
      <c r="H2" s="309"/>
      <c r="I2" s="309"/>
      <c r="J2" s="309"/>
      <c r="K2" s="309"/>
      <c r="L2" s="310"/>
    </row>
    <row r="3" spans="1:12" ht="15" customHeight="1">
      <c r="A3" s="311" t="s">
        <v>911</v>
      </c>
      <c r="B3" s="312"/>
      <c r="C3" s="312"/>
      <c r="D3" s="312"/>
      <c r="E3" s="312"/>
      <c r="F3" s="312"/>
      <c r="G3" s="312"/>
      <c r="H3" s="312"/>
      <c r="I3" s="312"/>
      <c r="J3" s="312"/>
      <c r="K3" s="312"/>
      <c r="L3" s="313"/>
    </row>
    <row r="4" spans="1:12" ht="32.25" customHeight="1">
      <c r="A4" s="314" t="s">
        <v>2727</v>
      </c>
      <c r="B4" s="315"/>
      <c r="C4" s="315"/>
      <c r="D4" s="315"/>
      <c r="E4" s="315"/>
      <c r="F4" s="315"/>
      <c r="G4" s="315"/>
      <c r="H4" s="315"/>
      <c r="I4" s="315"/>
      <c r="J4" s="315"/>
      <c r="K4" s="315"/>
      <c r="L4" s="316"/>
    </row>
    <row r="5" spans="1:12" ht="15" customHeight="1">
      <c r="A5" s="311" t="s">
        <v>2885</v>
      </c>
      <c r="B5" s="312"/>
      <c r="C5" s="312"/>
      <c r="D5" s="312"/>
      <c r="E5" s="312"/>
      <c r="F5" s="312"/>
      <c r="G5" s="312"/>
      <c r="H5" s="312"/>
      <c r="I5" s="312"/>
      <c r="J5" s="312"/>
      <c r="K5" s="312"/>
      <c r="L5" s="313"/>
    </row>
    <row r="6" spans="1:12" ht="4.5" customHeight="1">
      <c r="A6" s="305"/>
      <c r="B6" s="306"/>
      <c r="C6" s="306"/>
      <c r="D6" s="306"/>
      <c r="E6" s="306"/>
      <c r="F6" s="306"/>
      <c r="G6" s="306"/>
      <c r="H6" s="306"/>
      <c r="I6" s="306"/>
      <c r="J6" s="306"/>
      <c r="K6" s="306"/>
      <c r="L6" s="317"/>
    </row>
    <row r="7" spans="1:12" ht="15" customHeight="1">
      <c r="A7" s="305" t="s">
        <v>1092</v>
      </c>
      <c r="B7" s="306"/>
      <c r="C7" s="255" t="str">
        <f>'Detailed SFPR '!C7</f>
        <v>050765</v>
      </c>
      <c r="D7" s="178" t="s">
        <v>2728</v>
      </c>
      <c r="E7" s="307" t="str">
        <f>VLOOKUP(C7,'Detail SFPR'!$A$5:$B$360,2,FALSE)</f>
        <v>State of Ohio</v>
      </c>
      <c r="F7" s="307"/>
      <c r="G7" s="307"/>
      <c r="H7" s="307"/>
      <c r="I7" s="307"/>
      <c r="J7" s="307"/>
      <c r="K7" s="153" t="s">
        <v>916</v>
      </c>
      <c r="L7" s="179" t="str">
        <f>VLOOKUP(C7,'Detail SFPR'!$A$5:$C$360,3,FALSE)</f>
        <v>***</v>
      </c>
    </row>
    <row r="8" spans="1:12" ht="15" customHeight="1">
      <c r="A8" s="305" t="s">
        <v>1795</v>
      </c>
      <c r="B8" s="306"/>
      <c r="C8" s="306"/>
      <c r="D8" s="318" t="str">
        <f>VLOOKUP(C7,Export!$A$2:$E$501,5,FALSE)</f>
        <v>****</v>
      </c>
      <c r="E8" s="318"/>
      <c r="F8" s="318"/>
      <c r="G8" s="318"/>
      <c r="H8" s="318"/>
      <c r="I8" s="318"/>
      <c r="J8" s="318"/>
      <c r="K8" s="154" t="s">
        <v>2073</v>
      </c>
      <c r="L8" s="180" t="str">
        <f>VLOOKUP(C7,sch_list!$A$2:$E$346,5,FALSE)</f>
        <v>No</v>
      </c>
    </row>
    <row r="9" spans="1:12" s="172" customFormat="1" ht="14.4" customHeight="1">
      <c r="A9" s="319"/>
      <c r="B9" s="320"/>
      <c r="C9" s="320"/>
      <c r="D9" s="320"/>
      <c r="E9" s="320"/>
      <c r="F9" s="320"/>
      <c r="G9" s="320"/>
      <c r="H9" s="320"/>
      <c r="I9" s="320"/>
      <c r="J9" s="320"/>
      <c r="K9" s="320"/>
      <c r="L9" s="321"/>
    </row>
    <row r="10" spans="1:12" s="172" customFormat="1" ht="14.4" customHeight="1">
      <c r="A10" s="322"/>
      <c r="B10" s="323"/>
      <c r="C10" s="323"/>
      <c r="D10" s="323"/>
      <c r="E10" s="323"/>
      <c r="F10" s="324" t="s">
        <v>1058</v>
      </c>
      <c r="G10" s="324"/>
      <c r="H10" s="324" t="s">
        <v>1059</v>
      </c>
      <c r="I10" s="324"/>
      <c r="J10" s="324"/>
      <c r="K10" s="324" t="s">
        <v>2743</v>
      </c>
      <c r="L10" s="325" t="s">
        <v>2734</v>
      </c>
    </row>
    <row r="11" spans="1:12" s="172" customFormat="1" ht="14.4" customHeight="1">
      <c r="A11" s="322"/>
      <c r="B11" s="323"/>
      <c r="C11" s="323"/>
      <c r="D11" s="323"/>
      <c r="E11" s="323"/>
      <c r="F11" s="324"/>
      <c r="G11" s="324"/>
      <c r="H11" s="324"/>
      <c r="I11" s="324"/>
      <c r="J11" s="324"/>
      <c r="K11" s="324"/>
      <c r="L11" s="325"/>
    </row>
    <row r="12" spans="1:12" s="172" customFormat="1" ht="14.4" customHeight="1">
      <c r="A12" s="322"/>
      <c r="B12" s="323"/>
      <c r="C12" s="323"/>
      <c r="D12" s="323"/>
      <c r="E12" s="323"/>
      <c r="F12" s="324"/>
      <c r="G12" s="324"/>
      <c r="H12" s="324"/>
      <c r="I12" s="324"/>
      <c r="J12" s="324"/>
      <c r="K12" s="324"/>
      <c r="L12" s="325"/>
    </row>
    <row r="13" spans="1:12" s="172" customFormat="1" ht="14.4" customHeight="1">
      <c r="A13" s="326" t="s">
        <v>1060</v>
      </c>
      <c r="B13" s="327"/>
      <c r="C13" s="327"/>
      <c r="D13" s="327"/>
      <c r="E13" s="327"/>
      <c r="F13" s="328"/>
      <c r="G13" s="328"/>
      <c r="H13" s="328"/>
      <c r="I13" s="328"/>
      <c r="J13" s="328"/>
      <c r="K13" s="181"/>
      <c r="L13" s="182"/>
    </row>
    <row r="14" spans="1:12" s="172" customFormat="1" ht="14.4" customHeight="1">
      <c r="A14" s="183" t="s">
        <v>940</v>
      </c>
      <c r="B14" s="329" t="s">
        <v>4</v>
      </c>
      <c r="C14" s="329"/>
      <c r="D14" s="329"/>
      <c r="E14" s="329"/>
      <c r="F14" s="330" t="e">
        <f>VLOOKUP(C7,Summary_SFPR!$A$5:$D$361,5,FALSE)</f>
        <v>#REF!</v>
      </c>
      <c r="G14" s="330"/>
      <c r="H14" s="330" t="e">
        <f>VLOOKUP(C7,Summary_SFPR!$A$5:$E$361,10,FALSE)</f>
        <v>#REF!</v>
      </c>
      <c r="I14" s="330"/>
      <c r="J14" s="330"/>
      <c r="K14" s="174" t="e">
        <f>VLOOKUP(C7,Summary_SFPR!$A$5:$I$361,15,FALSE)</f>
        <v>#REF!</v>
      </c>
      <c r="L14" s="184" t="e">
        <f>VLOOKUP(C7,Summary_SFPR!$A$5:$U$361,37,FALSE)</f>
        <v>#REF!</v>
      </c>
    </row>
    <row r="15" spans="1:12" s="172" customFormat="1" ht="14.4" customHeight="1">
      <c r="A15" s="183" t="s">
        <v>958</v>
      </c>
      <c r="B15" s="329" t="s">
        <v>1061</v>
      </c>
      <c r="C15" s="329"/>
      <c r="D15" s="329"/>
      <c r="E15" s="329"/>
      <c r="F15" s="330" t="e">
        <f>VLOOKUP(C7,Summary_SFPR!$A$5:$D$361,6,FALSE)</f>
        <v>#REF!</v>
      </c>
      <c r="G15" s="330"/>
      <c r="H15" s="330" t="e">
        <f>VLOOKUP(C7,Summary_SFPR!$A$5:$F$361,11,FALSE)</f>
        <v>#REF!</v>
      </c>
      <c r="I15" s="330"/>
      <c r="J15" s="330"/>
      <c r="K15" s="174" t="e">
        <f>VLOOKUP(C7,Summary_SFPR!$A$5:$I$361,16,FALSE)</f>
        <v>#REF!</v>
      </c>
      <c r="L15" s="184" t="e">
        <f>VLOOKUP(C7,Summary_SFPR!$A$5:$U$361,38,FALSE)</f>
        <v>#REF!</v>
      </c>
    </row>
    <row r="16" spans="1:12" s="172" customFormat="1" ht="14.4" customHeight="1">
      <c r="A16" s="183" t="s">
        <v>960</v>
      </c>
      <c r="B16" s="329" t="s">
        <v>1062</v>
      </c>
      <c r="C16" s="329"/>
      <c r="D16" s="329"/>
      <c r="E16" s="329"/>
      <c r="F16" s="330" t="e">
        <f>VLOOKUP(C7,Summary_SFPR!$A$5:$D$361,7,FALSE)</f>
        <v>#REF!</v>
      </c>
      <c r="G16" s="330"/>
      <c r="H16" s="330" t="e">
        <f>VLOOKUP(C7,Summary_SFPR!$A$5:$G$361,12,FALSE)</f>
        <v>#REF!</v>
      </c>
      <c r="I16" s="330"/>
      <c r="J16" s="330"/>
      <c r="K16" s="185" t="e">
        <f>VLOOKUP(C7,Summary_SFPR!$A$5:$I$361,17,FALSE)</f>
        <v>#REF!</v>
      </c>
      <c r="L16" s="184" t="e">
        <f>VLOOKUP(C7,Summary_SFPR!$A$5:$U$361,39,FALSE)</f>
        <v>#REF!</v>
      </c>
    </row>
    <row r="17" spans="1:12" s="172" customFormat="1" ht="14.4" customHeight="1">
      <c r="A17" s="183" t="s">
        <v>962</v>
      </c>
      <c r="B17" s="329" t="s">
        <v>1063</v>
      </c>
      <c r="C17" s="329"/>
      <c r="D17" s="329"/>
      <c r="E17" s="329"/>
      <c r="F17" s="330" t="e">
        <f>VLOOKUP(C7,Summary_SFPR!$A$5:$D$361,8,FALSE)</f>
        <v>#REF!</v>
      </c>
      <c r="G17" s="330"/>
      <c r="H17" s="330" t="e">
        <f>VLOOKUP(C7,Summary_SFPR!$A$5:$H$361,13,FALSE)</f>
        <v>#REF!</v>
      </c>
      <c r="I17" s="330"/>
      <c r="J17" s="330"/>
      <c r="K17" s="185" t="e">
        <f>VLOOKUP(C7,Summary_SFPR!$A$5:$I$361,18,FALSE)</f>
        <v>#REF!</v>
      </c>
      <c r="L17" s="184" t="e">
        <f>VLOOKUP(C7,Summary_SFPR!$A$5:$U$361,40,FALSE)</f>
        <v>#REF!</v>
      </c>
    </row>
    <row r="18" spans="1:12" s="172" customFormat="1" ht="14.4" customHeight="1">
      <c r="A18" s="183" t="s">
        <v>81</v>
      </c>
      <c r="B18" s="329" t="s">
        <v>1064</v>
      </c>
      <c r="C18" s="329"/>
      <c r="D18" s="329"/>
      <c r="E18" s="329"/>
      <c r="F18" s="331" t="e">
        <f>VLOOKUP(C7,Summary_SFPR!$A$5:$D$361,9,FALSE)</f>
        <v>#REF!</v>
      </c>
      <c r="G18" s="331"/>
      <c r="H18" s="331" t="e">
        <f>VLOOKUP(C7,Summary_SFPR!$A$5:$I$361,14,FALSE)</f>
        <v>#REF!</v>
      </c>
      <c r="I18" s="331"/>
      <c r="J18" s="331"/>
      <c r="K18" s="185" t="e">
        <f>VLOOKUP(C7,Summary_SFPR!$A$5:$I$361,19,FALSE)</f>
        <v>#REF!</v>
      </c>
      <c r="L18" s="184" t="e">
        <f>VLOOKUP(C7,Summary_SFPR!$A$5:$U$361,41,FALSE)</f>
        <v>#REF!</v>
      </c>
    </row>
    <row r="19" spans="1:12" s="172" customFormat="1" ht="3" customHeight="1">
      <c r="A19" s="332"/>
      <c r="B19" s="333"/>
      <c r="C19" s="333"/>
      <c r="D19" s="333"/>
      <c r="E19" s="333"/>
      <c r="F19" s="333"/>
      <c r="G19" s="333"/>
      <c r="H19" s="333"/>
      <c r="I19" s="333"/>
      <c r="J19" s="333"/>
      <c r="K19" s="333"/>
      <c r="L19" s="334"/>
    </row>
    <row r="20" spans="1:12" s="172" customFormat="1" ht="14.4" customHeight="1">
      <c r="A20" s="183" t="s">
        <v>967</v>
      </c>
      <c r="B20" s="329" t="s">
        <v>1065</v>
      </c>
      <c r="C20" s="329"/>
      <c r="D20" s="329"/>
      <c r="E20" s="329"/>
      <c r="F20" s="331" t="e">
        <f>VLOOKUP(C7,Summary_SFPR!$A$5:$I$361,20,FALSE)</f>
        <v>#REF!</v>
      </c>
      <c r="G20" s="331"/>
      <c r="H20" s="331" t="e">
        <f>VLOOKUP(C7,Summary_SFPR!$A$5:$I$361,21,FALSE)</f>
        <v>#REF!</v>
      </c>
      <c r="I20" s="331"/>
      <c r="J20" s="331"/>
      <c r="K20" s="185" t="e">
        <f>VLOOKUP(C7,Summary_SFPR!$A$5:$I$361,22,FALSE)</f>
        <v>#REF!</v>
      </c>
      <c r="L20" s="186" t="e">
        <f>VLOOKUP(C7,Summary_SFPR!$A$5:$U$361,42,FALSE)</f>
        <v>#REF!</v>
      </c>
    </row>
    <row r="21" spans="1:12" s="172" customFormat="1" ht="3.75" customHeight="1">
      <c r="A21" s="332"/>
      <c r="B21" s="333"/>
      <c r="C21" s="333"/>
      <c r="D21" s="333"/>
      <c r="E21" s="333"/>
      <c r="F21" s="333"/>
      <c r="G21" s="333"/>
      <c r="H21" s="333"/>
      <c r="I21" s="333"/>
      <c r="J21" s="333"/>
      <c r="K21" s="333"/>
      <c r="L21" s="334"/>
    </row>
    <row r="22" spans="1:12" s="172" customFormat="1" ht="14.4" customHeight="1">
      <c r="A22" s="183" t="s">
        <v>969</v>
      </c>
      <c r="B22" s="329" t="s">
        <v>23</v>
      </c>
      <c r="C22" s="329"/>
      <c r="D22" s="329"/>
      <c r="E22" s="329"/>
      <c r="F22" s="329"/>
      <c r="G22" s="329"/>
      <c r="H22" s="329"/>
      <c r="I22" s="329"/>
      <c r="J22" s="329"/>
      <c r="K22" s="329"/>
      <c r="L22" s="186" t="e">
        <f>VLOOKUP(C7,Summary_SFPR!$A$5:$K$361,24,FALSE)</f>
        <v>#REF!</v>
      </c>
    </row>
    <row r="23" spans="1:12" s="172" customFormat="1" ht="14.4" customHeight="1">
      <c r="A23" s="183" t="s">
        <v>971</v>
      </c>
      <c r="B23" s="335" t="s">
        <v>1817</v>
      </c>
      <c r="C23" s="335"/>
      <c r="D23" s="335"/>
      <c r="E23" s="335"/>
      <c r="F23" s="335"/>
      <c r="G23" s="335"/>
      <c r="H23" s="335"/>
      <c r="I23" s="335"/>
      <c r="J23" s="335"/>
      <c r="K23" s="335"/>
      <c r="L23" s="186" t="e">
        <f>VLOOKUP(C7,Summary_SFPR!$A$5:$L$361,25,FALSE)</f>
        <v>#REF!</v>
      </c>
    </row>
    <row r="24" spans="1:12" s="172" customFormat="1" ht="14.4" customHeight="1">
      <c r="A24" s="183" t="s">
        <v>973</v>
      </c>
      <c r="B24" s="329" t="s">
        <v>1066</v>
      </c>
      <c r="C24" s="329"/>
      <c r="D24" s="329"/>
      <c r="E24" s="329"/>
      <c r="F24" s="329"/>
      <c r="G24" s="329"/>
      <c r="H24" s="329"/>
      <c r="I24" s="329"/>
      <c r="J24" s="329"/>
      <c r="K24" s="329"/>
      <c r="L24" s="186" t="e">
        <f>VLOOKUP(C7,Summary_SFPR!$A$5:$M$361,26,FALSE)</f>
        <v>#REF!</v>
      </c>
    </row>
    <row r="25" spans="1:12" s="172" customFormat="1" ht="14.4" customHeight="1">
      <c r="A25" s="269" t="s">
        <v>2869</v>
      </c>
      <c r="B25" s="336" t="s">
        <v>2870</v>
      </c>
      <c r="C25" s="336"/>
      <c r="D25" s="336"/>
      <c r="E25" s="336"/>
      <c r="F25" s="336"/>
      <c r="G25" s="336"/>
      <c r="H25" s="336"/>
      <c r="I25" s="336"/>
      <c r="J25" s="336"/>
      <c r="K25" s="336"/>
      <c r="L25" s="270" t="e">
        <f>VLOOKUP(C7,Summary_SFPR!$A$5:$N$361,27,FALSE)</f>
        <v>#REF!</v>
      </c>
    </row>
    <row r="26" spans="1:12" s="172" customFormat="1" ht="14.4" customHeight="1">
      <c r="A26" s="183" t="s">
        <v>1067</v>
      </c>
      <c r="B26" s="329" t="s">
        <v>28</v>
      </c>
      <c r="C26" s="329"/>
      <c r="D26" s="329"/>
      <c r="E26" s="329"/>
      <c r="F26" s="329"/>
      <c r="G26" s="329"/>
      <c r="H26" s="329"/>
      <c r="I26" s="329"/>
      <c r="J26" s="329"/>
      <c r="K26" s="329"/>
      <c r="L26" s="186" t="e">
        <f>VLOOKUP(C7,Summary_SFPR!$A$5:$O$361,28,FALSE)</f>
        <v>#REF!</v>
      </c>
    </row>
    <row r="27" spans="1:12" s="172" customFormat="1" ht="3.75" customHeight="1">
      <c r="A27" s="337"/>
      <c r="B27" s="329"/>
      <c r="C27" s="329"/>
      <c r="D27" s="329"/>
      <c r="E27" s="329"/>
      <c r="F27" s="329"/>
      <c r="G27" s="329"/>
      <c r="H27" s="329"/>
      <c r="I27" s="329"/>
      <c r="J27" s="329"/>
      <c r="K27" s="329"/>
      <c r="L27" s="338"/>
    </row>
    <row r="28" spans="1:12" s="172" customFormat="1" ht="14.4" customHeight="1">
      <c r="A28" s="187" t="s">
        <v>1068</v>
      </c>
      <c r="B28" s="339" t="s">
        <v>2853</v>
      </c>
      <c r="C28" s="339"/>
      <c r="D28" s="339"/>
      <c r="E28" s="339"/>
      <c r="F28" s="339"/>
      <c r="G28" s="339"/>
      <c r="H28" s="339"/>
      <c r="I28" s="339"/>
      <c r="J28" s="339"/>
      <c r="K28" s="339"/>
      <c r="L28" s="188" t="e">
        <f>VLOOKUP(C7,Summary_SFPR!$A$5:$U$361,29,FALSE)</f>
        <v>#REF!</v>
      </c>
    </row>
    <row r="29" spans="1:12" s="172" customFormat="1" ht="3" customHeight="1">
      <c r="A29" s="340"/>
      <c r="B29" s="341"/>
      <c r="C29" s="341"/>
      <c r="D29" s="341"/>
      <c r="E29" s="341"/>
      <c r="F29" s="341"/>
      <c r="G29" s="341"/>
      <c r="H29" s="341"/>
      <c r="I29" s="341"/>
      <c r="J29" s="341"/>
      <c r="K29" s="341"/>
      <c r="L29" s="342"/>
    </row>
    <row r="30" spans="1:12" s="172" customFormat="1" ht="14.4" customHeight="1">
      <c r="A30" s="271" t="s">
        <v>1069</v>
      </c>
      <c r="B30" s="343" t="s">
        <v>2871</v>
      </c>
      <c r="C30" s="343"/>
      <c r="D30" s="343"/>
      <c r="E30" s="343"/>
      <c r="F30" s="343"/>
      <c r="G30" s="343"/>
      <c r="H30" s="343"/>
      <c r="I30" s="343"/>
      <c r="J30" s="343"/>
      <c r="K30" s="343"/>
      <c r="L30" s="272">
        <f>VLOOKUP(C7,QualitySupport!$A$5:$I$360,9,FALSE)</f>
        <v>1419199.1032500002</v>
      </c>
    </row>
    <row r="31" spans="1:12" s="172" customFormat="1" ht="4.5" customHeight="1">
      <c r="A31" s="344"/>
      <c r="B31" s="345"/>
      <c r="C31" s="345"/>
      <c r="D31" s="345"/>
      <c r="E31" s="345"/>
      <c r="F31" s="345"/>
      <c r="G31" s="345"/>
      <c r="H31" s="345"/>
      <c r="I31" s="345"/>
      <c r="J31" s="345"/>
      <c r="K31" s="345"/>
      <c r="L31" s="346"/>
    </row>
    <row r="32" spans="1:12" s="172" customFormat="1" ht="14.4" customHeight="1">
      <c r="A32" s="347" t="s">
        <v>1071</v>
      </c>
      <c r="B32" s="348"/>
      <c r="C32" s="348"/>
      <c r="D32" s="348"/>
      <c r="E32" s="348"/>
      <c r="F32" s="348"/>
      <c r="G32" s="348"/>
      <c r="H32" s="348"/>
      <c r="I32" s="348"/>
      <c r="J32" s="348"/>
      <c r="K32" s="348"/>
      <c r="L32" s="349"/>
    </row>
    <row r="33" spans="1:12" s="172" customFormat="1" ht="14.4" customHeight="1">
      <c r="A33" s="350" t="s">
        <v>1072</v>
      </c>
      <c r="B33" s="351"/>
      <c r="C33" s="351"/>
      <c r="D33" s="351"/>
      <c r="E33" s="351"/>
      <c r="F33" s="351"/>
      <c r="G33" s="351"/>
      <c r="H33" s="351"/>
      <c r="I33" s="351"/>
      <c r="J33" s="351"/>
      <c r="K33" s="351"/>
      <c r="L33" s="186" t="e">
        <f>VLOOKUP(C7,Summary_SFPR!$A$5:$V$361,43,FALSE)</f>
        <v>#REF!</v>
      </c>
    </row>
    <row r="34" spans="1:12" s="172" customFormat="1" ht="14.4" customHeight="1">
      <c r="A34" s="189"/>
      <c r="B34" s="329" t="s">
        <v>1073</v>
      </c>
      <c r="C34" s="329"/>
      <c r="D34" s="329"/>
      <c r="E34" s="329"/>
      <c r="F34" s="329"/>
      <c r="G34" s="329"/>
      <c r="H34" s="329"/>
      <c r="I34" s="329"/>
      <c r="J34" s="329"/>
      <c r="K34" s="329"/>
      <c r="L34" s="190"/>
    </row>
    <row r="35" spans="1:12" s="172" customFormat="1" ht="14.4" customHeight="1" thickBot="1">
      <c r="A35" s="191"/>
      <c r="B35" s="352" t="s">
        <v>2888</v>
      </c>
      <c r="C35" s="352"/>
      <c r="D35" s="352"/>
      <c r="E35" s="352"/>
      <c r="F35" s="352"/>
      <c r="G35" s="352"/>
      <c r="H35" s="352"/>
      <c r="I35" s="352"/>
      <c r="J35" s="352"/>
      <c r="K35" s="352"/>
      <c r="L35" s="192"/>
    </row>
    <row r="36" spans="1:12" s="172" customFormat="1" ht="14.4" customHeight="1">
      <c r="A36" s="173"/>
      <c r="B36" s="353"/>
      <c r="C36" s="353"/>
      <c r="D36" s="353"/>
      <c r="E36" s="353"/>
      <c r="F36" s="353"/>
      <c r="G36" s="353"/>
      <c r="H36" s="353"/>
      <c r="I36" s="353"/>
      <c r="J36" s="353"/>
      <c r="K36" s="353"/>
      <c r="L36" s="175"/>
    </row>
    <row r="37" spans="1:12" s="172" customFormat="1" ht="6.75" customHeight="1">
      <c r="A37" s="173"/>
      <c r="B37" s="333"/>
      <c r="C37" s="333"/>
      <c r="D37" s="333"/>
      <c r="E37" s="333"/>
      <c r="F37" s="333"/>
      <c r="G37" s="333"/>
      <c r="H37" s="333"/>
      <c r="I37" s="333"/>
      <c r="J37" s="333"/>
      <c r="K37" s="333"/>
      <c r="L37" s="176"/>
    </row>
    <row r="38" spans="1:12" s="172" customFormat="1" ht="14.4" customHeight="1">
      <c r="A38" s="354"/>
      <c r="B38" s="354"/>
      <c r="C38" s="354"/>
      <c r="D38" s="354"/>
      <c r="E38" s="354"/>
      <c r="F38" s="354"/>
      <c r="G38" s="354"/>
      <c r="H38" s="354"/>
      <c r="I38" s="354"/>
      <c r="J38" s="354"/>
      <c r="K38" s="354"/>
      <c r="L38" s="176"/>
    </row>
    <row r="39" spans="1:12" s="172" customFormat="1" ht="14.4" customHeight="1">
      <c r="A39" s="173"/>
      <c r="B39" s="354"/>
      <c r="C39" s="354"/>
      <c r="D39" s="354"/>
      <c r="E39" s="354"/>
      <c r="F39" s="354"/>
      <c r="G39" s="354"/>
      <c r="H39" s="354"/>
      <c r="I39" s="354"/>
      <c r="J39" s="354"/>
      <c r="K39" s="354"/>
      <c r="L39" s="174"/>
    </row>
  </sheetData>
  <mergeCells count="56">
    <mergeCell ref="B35:K35"/>
    <mergeCell ref="B36:K36"/>
    <mergeCell ref="B37:K37"/>
    <mergeCell ref="A38:K38"/>
    <mergeCell ref="B39:K39"/>
    <mergeCell ref="B34:K34"/>
    <mergeCell ref="B23:K23"/>
    <mergeCell ref="B24:K24"/>
    <mergeCell ref="B25:K25"/>
    <mergeCell ref="B26:K26"/>
    <mergeCell ref="A27:L27"/>
    <mergeCell ref="B28:K28"/>
    <mergeCell ref="A29:L29"/>
    <mergeCell ref="B30:K30"/>
    <mergeCell ref="A31:L31"/>
    <mergeCell ref="A32:L32"/>
    <mergeCell ref="A33:K33"/>
    <mergeCell ref="B22:K22"/>
    <mergeCell ref="B17:E17"/>
    <mergeCell ref="F17:G17"/>
    <mergeCell ref="H17:J17"/>
    <mergeCell ref="B18:E18"/>
    <mergeCell ref="F18:G18"/>
    <mergeCell ref="H18:J18"/>
    <mergeCell ref="A19:L19"/>
    <mergeCell ref="B20:E20"/>
    <mergeCell ref="F20:G20"/>
    <mergeCell ref="H20:J20"/>
    <mergeCell ref="A21:L21"/>
    <mergeCell ref="B15:E15"/>
    <mergeCell ref="F15:G15"/>
    <mergeCell ref="H15:J15"/>
    <mergeCell ref="B16:E16"/>
    <mergeCell ref="F16:G16"/>
    <mergeCell ref="H16:J16"/>
    <mergeCell ref="A13:E13"/>
    <mergeCell ref="F13:G13"/>
    <mergeCell ref="H13:J13"/>
    <mergeCell ref="B14:E14"/>
    <mergeCell ref="F14:G14"/>
    <mergeCell ref="H14:J14"/>
    <mergeCell ref="A8:C8"/>
    <mergeCell ref="D8:J8"/>
    <mergeCell ref="A9:L9"/>
    <mergeCell ref="A10:E12"/>
    <mergeCell ref="F10:G12"/>
    <mergeCell ref="H10:J12"/>
    <mergeCell ref="K10:K12"/>
    <mergeCell ref="L10:L12"/>
    <mergeCell ref="A7:B7"/>
    <mergeCell ref="E7:J7"/>
    <mergeCell ref="A2:L2"/>
    <mergeCell ref="A3:L3"/>
    <mergeCell ref="A4:L4"/>
    <mergeCell ref="A5:L5"/>
    <mergeCell ref="A6:L6"/>
  </mergeCells>
  <pageMargins left="0.25" right="0.25" top="0" bottom="0" header="0" footer="0"/>
  <pageSetup scale="7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C1A-A067-4DBF-9C7B-567710D45614}">
  <dimension ref="A1:N47"/>
  <sheetViews>
    <sheetView workbookViewId="0">
      <pane ySplit="10" topLeftCell="A30" activePane="bottomLeft" state="frozen"/>
      <selection pane="bottomLeft" activeCell="O19" sqref="O19"/>
    </sheetView>
  </sheetViews>
  <sheetFormatPr defaultColWidth="9.109375" defaultRowHeight="14.4"/>
  <cols>
    <col min="1" max="1" width="5.5546875" style="44" customWidth="1"/>
    <col min="2" max="2" width="5.6640625" style="44" customWidth="1"/>
    <col min="3" max="3" width="12" style="44" customWidth="1"/>
    <col min="4" max="4" width="13.109375" style="44" customWidth="1"/>
    <col min="5" max="5" width="19.88671875" style="44" customWidth="1"/>
    <col min="6" max="6" width="3.5546875" style="44" customWidth="1"/>
    <col min="7" max="7" width="10.88671875" style="44" customWidth="1"/>
    <col min="8" max="8" width="10.44140625" style="44" customWidth="1"/>
    <col min="9" max="9" width="6.109375" style="44" customWidth="1"/>
    <col min="10" max="10" width="1.109375" style="44" customWidth="1"/>
    <col min="11" max="11" width="16.6640625" style="44" customWidth="1"/>
    <col min="12" max="12" width="16" style="44" customWidth="1"/>
    <col min="13" max="13" width="9.109375" style="44" customWidth="1"/>
    <col min="14" max="14" width="15.33203125" style="44" bestFit="1" customWidth="1"/>
    <col min="15" max="16384" width="9.109375" style="44"/>
  </cols>
  <sheetData>
    <row r="1" spans="1:12" s="42" customFormat="1" ht="15" customHeight="1">
      <c r="A1" s="400"/>
      <c r="B1" s="400"/>
      <c r="C1" s="400"/>
      <c r="D1" s="400"/>
      <c r="E1" s="400"/>
      <c r="F1" s="400"/>
      <c r="G1" s="400"/>
      <c r="H1" s="400"/>
      <c r="I1" s="400"/>
      <c r="J1" s="400"/>
      <c r="K1" s="400"/>
      <c r="L1" s="400"/>
    </row>
    <row r="2" spans="1:12" s="43" customFormat="1" ht="15" customHeight="1">
      <c r="A2" s="401" t="s">
        <v>910</v>
      </c>
      <c r="B2" s="401"/>
      <c r="C2" s="401"/>
      <c r="D2" s="401"/>
      <c r="E2" s="401"/>
      <c r="F2" s="401"/>
      <c r="G2" s="401"/>
      <c r="H2" s="401"/>
      <c r="I2" s="401"/>
      <c r="J2" s="401"/>
      <c r="K2" s="401"/>
      <c r="L2" s="401"/>
    </row>
    <row r="3" spans="1:12" ht="15" customHeight="1">
      <c r="A3" s="402" t="s">
        <v>911</v>
      </c>
      <c r="B3" s="402"/>
      <c r="C3" s="402"/>
      <c r="D3" s="402"/>
      <c r="E3" s="402"/>
      <c r="F3" s="402"/>
      <c r="G3" s="402"/>
      <c r="H3" s="402"/>
      <c r="I3" s="402"/>
      <c r="J3" s="402"/>
      <c r="K3" s="402"/>
      <c r="L3" s="402"/>
    </row>
    <row r="4" spans="1:12" ht="15" customHeight="1">
      <c r="A4" s="403" t="s">
        <v>912</v>
      </c>
      <c r="B4" s="403"/>
      <c r="C4" s="403"/>
      <c r="D4" s="403"/>
      <c r="E4" s="403"/>
      <c r="F4" s="403"/>
      <c r="G4" s="403"/>
      <c r="H4" s="403"/>
      <c r="I4" s="403"/>
      <c r="J4" s="403"/>
      <c r="K4" s="403"/>
      <c r="L4" s="403"/>
    </row>
    <row r="5" spans="1:12" ht="15" customHeight="1">
      <c r="A5" s="402" t="s">
        <v>913</v>
      </c>
      <c r="B5" s="402"/>
      <c r="C5" s="402"/>
      <c r="D5" s="402"/>
      <c r="E5" s="402"/>
      <c r="F5" s="402"/>
      <c r="G5" s="402"/>
      <c r="H5" s="402"/>
      <c r="I5" s="402"/>
      <c r="J5" s="402"/>
      <c r="K5" s="402"/>
      <c r="L5" s="402"/>
    </row>
    <row r="6" spans="1:12" ht="4.5" customHeight="1">
      <c r="A6" s="404"/>
      <c r="B6" s="404"/>
      <c r="C6" s="404"/>
      <c r="D6" s="404"/>
      <c r="E6" s="404"/>
      <c r="F6" s="404"/>
      <c r="G6" s="404"/>
      <c r="H6" s="404"/>
      <c r="I6" s="404"/>
      <c r="J6" s="404"/>
      <c r="K6" s="404"/>
      <c r="L6" s="404"/>
    </row>
    <row r="7" spans="1:12" ht="15" customHeight="1">
      <c r="A7" s="405" t="s">
        <v>914</v>
      </c>
      <c r="B7" s="405"/>
      <c r="C7" s="55">
        <v>50765</v>
      </c>
      <c r="D7" s="110" t="s">
        <v>915</v>
      </c>
      <c r="E7" s="406" t="str">
        <f>VLOOKUP(C7,cs_list!$A$5:$B$336,2,FALSE)</f>
        <v>State of Ohio</v>
      </c>
      <c r="F7" s="406"/>
      <c r="G7" s="406"/>
      <c r="H7" s="406"/>
      <c r="I7" s="406"/>
      <c r="J7" s="406"/>
      <c r="K7" s="110" t="s">
        <v>916</v>
      </c>
      <c r="L7" s="45" t="str">
        <f>VLOOKUP(C7,cs_list!$A$5:$C$336,3,FALSE)</f>
        <v>N/A</v>
      </c>
    </row>
    <row r="8" spans="1:12" ht="15" customHeight="1">
      <c r="A8" s="405" t="s">
        <v>917</v>
      </c>
      <c r="B8" s="405"/>
      <c r="C8" s="405"/>
      <c r="D8" s="406" t="str">
        <f>VLOOKUP(C7,cs_list!$A$5:$F$336,6,FALSE)</f>
        <v>N/A</v>
      </c>
      <c r="E8" s="406"/>
      <c r="F8" s="406"/>
      <c r="G8" s="406"/>
      <c r="H8" s="406"/>
      <c r="I8" s="406"/>
      <c r="J8" s="406"/>
      <c r="K8" s="52" t="s">
        <v>918</v>
      </c>
      <c r="L8" s="54" t="str">
        <f>VLOOKUP(C7,cs_list!$A$5:$E$336,5,FALSE)</f>
        <v>No</v>
      </c>
    </row>
    <row r="9" spans="1:12" ht="5.25" customHeight="1">
      <c r="A9" s="56"/>
      <c r="B9" s="407"/>
      <c r="C9" s="407"/>
      <c r="D9" s="407"/>
      <c r="E9" s="407"/>
      <c r="F9" s="407"/>
      <c r="G9" s="407"/>
      <c r="H9" s="407"/>
      <c r="I9" s="407"/>
      <c r="J9" s="407"/>
      <c r="K9" s="407"/>
      <c r="L9" s="407"/>
    </row>
    <row r="10" spans="1:12" s="46" customFormat="1" ht="14.4" customHeight="1">
      <c r="A10" s="399" t="s">
        <v>919</v>
      </c>
      <c r="B10" s="399"/>
      <c r="C10" s="399"/>
      <c r="D10" s="399"/>
      <c r="E10" s="399"/>
      <c r="F10" s="399"/>
      <c r="G10" s="399"/>
      <c r="H10" s="399"/>
      <c r="I10" s="399"/>
      <c r="J10" s="399"/>
      <c r="K10" s="399"/>
      <c r="L10" s="399"/>
    </row>
    <row r="11" spans="1:12" s="46" customFormat="1" ht="14.4" customHeight="1">
      <c r="A11" s="113" t="s">
        <v>41</v>
      </c>
      <c r="B11" s="408" t="s">
        <v>920</v>
      </c>
      <c r="C11" s="408"/>
      <c r="D11" s="408"/>
      <c r="E11" s="408"/>
      <c r="F11" s="408"/>
      <c r="G11" s="408"/>
      <c r="H11" s="408"/>
      <c r="I11" s="408"/>
      <c r="J11" s="408"/>
      <c r="K11" s="408"/>
      <c r="L11" s="57">
        <v>62696.18</v>
      </c>
    </row>
    <row r="12" spans="1:12" s="46" customFormat="1" ht="14.4" customHeight="1">
      <c r="A12" s="113" t="s">
        <v>44</v>
      </c>
      <c r="B12" s="408" t="s">
        <v>921</v>
      </c>
      <c r="C12" s="409"/>
      <c r="D12" s="409"/>
      <c r="E12" s="409"/>
      <c r="F12" s="409"/>
      <c r="G12" s="409"/>
      <c r="H12" s="409"/>
      <c r="I12" s="409"/>
      <c r="J12" s="409"/>
      <c r="K12" s="409"/>
      <c r="L12" s="57">
        <v>14265.53</v>
      </c>
    </row>
    <row r="13" spans="1:12" s="46" customFormat="1" ht="14.4" customHeight="1">
      <c r="A13" s="111" t="s">
        <v>922</v>
      </c>
      <c r="B13" s="408" t="s">
        <v>923</v>
      </c>
      <c r="C13" s="408"/>
      <c r="D13" s="408"/>
      <c r="E13" s="408"/>
      <c r="F13" s="408"/>
      <c r="G13" s="408"/>
      <c r="H13" s="408"/>
      <c r="I13" s="408"/>
      <c r="J13" s="408"/>
      <c r="K13" s="408"/>
      <c r="L13" s="408"/>
    </row>
    <row r="14" spans="1:12" s="46" customFormat="1" ht="14.4" customHeight="1">
      <c r="A14" s="111"/>
      <c r="B14" s="49" t="s">
        <v>47</v>
      </c>
      <c r="C14" s="408" t="s">
        <v>48</v>
      </c>
      <c r="D14" s="409"/>
      <c r="E14" s="409"/>
      <c r="F14" s="409"/>
      <c r="G14" s="409"/>
      <c r="H14" s="409"/>
      <c r="I14" s="409"/>
      <c r="J14" s="409"/>
      <c r="K14" s="409"/>
      <c r="L14" s="64">
        <v>871.35</v>
      </c>
    </row>
    <row r="15" spans="1:12" s="46" customFormat="1" ht="14.4" customHeight="1">
      <c r="A15" s="111"/>
      <c r="B15" s="49" t="s">
        <v>49</v>
      </c>
      <c r="C15" s="408" t="s">
        <v>50</v>
      </c>
      <c r="D15" s="409"/>
      <c r="E15" s="409"/>
      <c r="F15" s="409"/>
      <c r="G15" s="409"/>
      <c r="H15" s="409"/>
      <c r="I15" s="409"/>
      <c r="J15" s="409"/>
      <c r="K15" s="409"/>
      <c r="L15" s="64">
        <v>512.37</v>
      </c>
    </row>
    <row r="16" spans="1:12" s="46" customFormat="1" ht="14.4" customHeight="1">
      <c r="A16" s="111"/>
      <c r="B16" s="49" t="s">
        <v>51</v>
      </c>
      <c r="C16" s="408" t="s">
        <v>52</v>
      </c>
      <c r="D16" s="409"/>
      <c r="E16" s="409"/>
      <c r="F16" s="409"/>
      <c r="G16" s="409"/>
      <c r="H16" s="409"/>
      <c r="I16" s="409"/>
      <c r="J16" s="409"/>
      <c r="K16" s="409"/>
      <c r="L16" s="64">
        <v>1555.83</v>
      </c>
    </row>
    <row r="17" spans="1:14" s="46" customFormat="1" ht="14.4" customHeight="1">
      <c r="A17" s="111"/>
      <c r="B17" s="49" t="s">
        <v>53</v>
      </c>
      <c r="C17" s="408" t="s">
        <v>54</v>
      </c>
      <c r="D17" s="409"/>
      <c r="E17" s="409"/>
      <c r="F17" s="409"/>
      <c r="G17" s="409"/>
      <c r="H17" s="409"/>
      <c r="I17" s="409"/>
      <c r="J17" s="409"/>
      <c r="K17" s="409"/>
      <c r="L17" s="64">
        <v>163.27999999866822</v>
      </c>
    </row>
    <row r="18" spans="1:14" s="46" customFormat="1" ht="6.75" customHeight="1">
      <c r="A18" s="111"/>
      <c r="B18" s="410"/>
      <c r="C18" s="411"/>
      <c r="D18" s="411"/>
      <c r="E18" s="411"/>
      <c r="F18" s="411"/>
      <c r="G18" s="411"/>
      <c r="H18" s="411"/>
      <c r="I18" s="411"/>
      <c r="J18" s="411"/>
      <c r="K18" s="411"/>
      <c r="L18" s="47"/>
    </row>
    <row r="19" spans="1:14" s="46" customFormat="1" ht="14.4" customHeight="1">
      <c r="A19" s="399" t="s">
        <v>924</v>
      </c>
      <c r="B19" s="399"/>
      <c r="C19" s="399"/>
      <c r="D19" s="399"/>
      <c r="E19" s="399"/>
      <c r="F19" s="399"/>
      <c r="G19" s="399"/>
      <c r="H19" s="399"/>
      <c r="I19" s="399"/>
      <c r="J19" s="399"/>
      <c r="K19" s="399"/>
      <c r="L19" s="399"/>
    </row>
    <row r="20" spans="1:14" s="46" customFormat="1" ht="14.4" customHeight="1">
      <c r="A20" s="111" t="s">
        <v>925</v>
      </c>
      <c r="B20" s="408" t="s">
        <v>926</v>
      </c>
      <c r="C20" s="408"/>
      <c r="D20" s="408"/>
      <c r="E20" s="408"/>
      <c r="F20" s="408"/>
      <c r="G20" s="408"/>
      <c r="H20" s="408"/>
      <c r="I20" s="408"/>
      <c r="J20" s="408"/>
      <c r="K20" s="408"/>
      <c r="L20" s="48" t="e">
        <f>VLOOKUP(C7,'Base Cost'!$A$5:$E$363,5,FALSE)</f>
        <v>#N/A</v>
      </c>
    </row>
    <row r="21" spans="1:14" s="46" customFormat="1" ht="14.4" customHeight="1">
      <c r="A21" s="111"/>
      <c r="B21" s="111" t="s">
        <v>927</v>
      </c>
      <c r="C21" s="412" t="s">
        <v>928</v>
      </c>
      <c r="D21" s="412"/>
      <c r="E21" s="412"/>
      <c r="F21" s="412"/>
      <c r="G21" s="412"/>
      <c r="H21" s="412"/>
      <c r="I21" s="412"/>
      <c r="J21" s="412"/>
      <c r="K21" s="58" t="e">
        <f>VLOOKUP(C7,'Base Cost'!$A$5:$F$336,6,FALSE)</f>
        <v>#N/A</v>
      </c>
      <c r="L21" s="48"/>
    </row>
    <row r="22" spans="1:14" s="46" customFormat="1" ht="14.4" customHeight="1">
      <c r="A22" s="111"/>
      <c r="B22" s="111" t="s">
        <v>929</v>
      </c>
      <c r="C22" s="409" t="s">
        <v>930</v>
      </c>
      <c r="D22" s="409"/>
      <c r="E22" s="409"/>
      <c r="F22" s="409"/>
      <c r="G22" s="409"/>
      <c r="H22" s="409"/>
      <c r="I22" s="409"/>
      <c r="J22" s="409"/>
      <c r="K22" s="58" t="e">
        <f>VLOOKUP(C7,'Base Cost'!$A$5:$G$336,7,FALSE)</f>
        <v>#N/A</v>
      </c>
      <c r="L22" s="48"/>
    </row>
    <row r="23" spans="1:14" s="46" customFormat="1" ht="14.4" customHeight="1">
      <c r="A23" s="111"/>
      <c r="B23" s="111" t="s">
        <v>931</v>
      </c>
      <c r="C23" s="409" t="s">
        <v>932</v>
      </c>
      <c r="D23" s="409"/>
      <c r="E23" s="409"/>
      <c r="F23" s="409"/>
      <c r="G23" s="409"/>
      <c r="H23" s="409"/>
      <c r="I23" s="409"/>
      <c r="J23" s="409"/>
      <c r="K23" s="58" t="e">
        <f>VLOOKUP(C7,'Base Cost'!$A$5:$H$336,8,FALSE)</f>
        <v>#N/A</v>
      </c>
      <c r="L23" s="48"/>
    </row>
    <row r="24" spans="1:14" s="46" customFormat="1" ht="14.4" customHeight="1">
      <c r="A24" s="111"/>
      <c r="B24" s="111" t="s">
        <v>933</v>
      </c>
      <c r="C24" s="409" t="s">
        <v>934</v>
      </c>
      <c r="D24" s="409"/>
      <c r="E24" s="409"/>
      <c r="F24" s="409"/>
      <c r="G24" s="409"/>
      <c r="H24" s="409"/>
      <c r="I24" s="409"/>
      <c r="J24" s="409"/>
      <c r="K24" s="58" t="e">
        <f>VLOOKUP(C7,'Base Cost'!$A$5:$I$336,9,FALSE)</f>
        <v>#N/A</v>
      </c>
      <c r="L24" s="48"/>
    </row>
    <row r="25" spans="1:14" s="46" customFormat="1" ht="14.4" customHeight="1">
      <c r="A25" s="111"/>
      <c r="B25" s="111" t="s">
        <v>935</v>
      </c>
      <c r="C25" s="409" t="s">
        <v>936</v>
      </c>
      <c r="D25" s="409"/>
      <c r="E25" s="409"/>
      <c r="F25" s="409"/>
      <c r="G25" s="409"/>
      <c r="H25" s="409"/>
      <c r="I25" s="409"/>
      <c r="J25" s="409"/>
      <c r="K25" s="58" t="e">
        <f>VLOOKUP(C7,'Base Cost'!$A$5:$J$336,10,FALSE)</f>
        <v>#N/A</v>
      </c>
      <c r="L25" s="48"/>
    </row>
    <row r="26" spans="1:14" s="46" customFormat="1" ht="14.4" customHeight="1">
      <c r="A26" s="111" t="s">
        <v>937</v>
      </c>
      <c r="B26" s="409" t="s">
        <v>938</v>
      </c>
      <c r="C26" s="409"/>
      <c r="D26" s="409"/>
      <c r="E26" s="409"/>
      <c r="F26" s="409"/>
      <c r="G26" s="409"/>
      <c r="H26" s="409"/>
      <c r="I26" s="409"/>
      <c r="J26" s="409"/>
      <c r="K26" s="409"/>
      <c r="L26" s="48" t="e">
        <f>VLOOKUP(C7,'Base Cost'!$A$5:$K$336,11,FALSE)</f>
        <v>#N/A</v>
      </c>
    </row>
    <row r="27" spans="1:14" s="46" customFormat="1" ht="14.4" customHeight="1">
      <c r="A27" s="399" t="s">
        <v>939</v>
      </c>
      <c r="B27" s="399"/>
      <c r="C27" s="399"/>
      <c r="D27" s="399"/>
      <c r="E27" s="399"/>
      <c r="F27" s="399"/>
      <c r="G27" s="399"/>
      <c r="H27" s="399"/>
      <c r="I27" s="399"/>
      <c r="J27" s="399"/>
      <c r="K27" s="399"/>
      <c r="L27" s="47"/>
      <c r="N27" s="50"/>
    </row>
    <row r="28" spans="1:14" s="46" customFormat="1" ht="14.4" customHeight="1">
      <c r="A28" s="111" t="s">
        <v>940</v>
      </c>
      <c r="B28" s="409" t="s">
        <v>941</v>
      </c>
      <c r="C28" s="409"/>
      <c r="D28" s="409"/>
      <c r="E28" s="409"/>
      <c r="F28" s="409"/>
      <c r="G28" s="409"/>
      <c r="H28" s="409"/>
      <c r="I28" s="409"/>
      <c r="J28" s="409"/>
      <c r="K28" s="409"/>
      <c r="L28" s="51" t="e">
        <f>VLOOKUP(C7,'Base Cost'!$A$5:$T$336,20,FALSE)</f>
        <v>#N/A</v>
      </c>
      <c r="N28" s="48"/>
    </row>
    <row r="29" spans="1:14" s="46" customFormat="1" ht="14.4" customHeight="1">
      <c r="A29" s="111"/>
      <c r="B29" s="62" t="s">
        <v>942</v>
      </c>
      <c r="C29" s="409" t="s">
        <v>943</v>
      </c>
      <c r="D29" s="409"/>
      <c r="E29" s="409"/>
      <c r="F29" s="409"/>
      <c r="G29" s="409"/>
      <c r="H29" s="409"/>
      <c r="I29" s="409"/>
      <c r="J29" s="409"/>
      <c r="K29" s="57" t="e">
        <f>VLOOKUP(C7,'Base Cost'!$A$5:$N$336,14,FALSE)</f>
        <v>#N/A</v>
      </c>
      <c r="L29" s="48"/>
      <c r="N29" s="48"/>
    </row>
    <row r="30" spans="1:14" s="46" customFormat="1" ht="14.4" customHeight="1">
      <c r="A30" s="111"/>
      <c r="B30" s="63" t="s">
        <v>944</v>
      </c>
      <c r="C30" s="409" t="s">
        <v>945</v>
      </c>
      <c r="D30" s="409"/>
      <c r="E30" s="409"/>
      <c r="F30" s="409"/>
      <c r="G30" s="409"/>
      <c r="H30" s="409"/>
      <c r="I30" s="409"/>
      <c r="J30" s="409"/>
      <c r="K30" s="57" t="e">
        <f>VLOOKUP(C7,'Base Cost'!$A$5:$L$336,12,FALSE)</f>
        <v>#N/A</v>
      </c>
      <c r="L30" s="48"/>
      <c r="N30" s="48"/>
    </row>
    <row r="31" spans="1:14" s="46" customFormat="1" ht="14.4" customHeight="1">
      <c r="A31" s="111"/>
      <c r="B31" s="63" t="s">
        <v>946</v>
      </c>
      <c r="C31" s="409" t="s">
        <v>947</v>
      </c>
      <c r="D31" s="409"/>
      <c r="E31" s="409"/>
      <c r="F31" s="409"/>
      <c r="G31" s="409"/>
      <c r="H31" s="409"/>
      <c r="I31" s="409"/>
      <c r="J31" s="409"/>
      <c r="K31" s="57" t="e">
        <f>VLOOKUP(C7,'Base Cost'!$A$5:$M$336,13,FALSE)</f>
        <v>#N/A</v>
      </c>
      <c r="L31" s="48"/>
      <c r="N31" s="48"/>
    </row>
    <row r="32" spans="1:14" s="46" customFormat="1" ht="14.4" customHeight="1">
      <c r="A32" s="111"/>
      <c r="B32" s="62" t="s">
        <v>948</v>
      </c>
      <c r="C32" s="409" t="s">
        <v>949</v>
      </c>
      <c r="D32" s="409"/>
      <c r="E32" s="409"/>
      <c r="F32" s="409"/>
      <c r="G32" s="409"/>
      <c r="H32" s="409"/>
      <c r="I32" s="409"/>
      <c r="J32" s="409"/>
      <c r="K32" s="57" t="e">
        <f>VLOOKUP(C7,'Base Cost'!$A$5:$P$336,16,FALSE)</f>
        <v>#N/A</v>
      </c>
      <c r="L32" s="48"/>
      <c r="N32" s="48"/>
    </row>
    <row r="33" spans="1:14" s="46" customFormat="1" ht="14.4" customHeight="1">
      <c r="A33" s="111"/>
      <c r="B33" s="63" t="s">
        <v>950</v>
      </c>
      <c r="C33" s="409" t="s">
        <v>951</v>
      </c>
      <c r="D33" s="409"/>
      <c r="E33" s="409"/>
      <c r="F33" s="409"/>
      <c r="G33" s="409"/>
      <c r="H33" s="409"/>
      <c r="I33" s="409"/>
      <c r="J33" s="409"/>
      <c r="K33" s="57" t="e">
        <f>VLOOKUP(C7,'Base Cost'!$A$5:$O$336,15,FALSE)</f>
        <v>#N/A</v>
      </c>
      <c r="L33" s="48"/>
      <c r="N33" s="48"/>
    </row>
    <row r="34" spans="1:14" s="46" customFormat="1" ht="14.4" customHeight="1">
      <c r="A34" s="111"/>
      <c r="B34" s="62" t="s">
        <v>952</v>
      </c>
      <c r="C34" s="409" t="s">
        <v>953</v>
      </c>
      <c r="D34" s="409"/>
      <c r="E34" s="409"/>
      <c r="F34" s="409"/>
      <c r="G34" s="409"/>
      <c r="H34" s="409"/>
      <c r="I34" s="409"/>
      <c r="J34" s="409"/>
      <c r="K34" s="57" t="e">
        <f>VLOOKUP(C7,'Base Cost'!$A$5:$R$336,18,FALSE)</f>
        <v>#N/A</v>
      </c>
      <c r="L34" s="48"/>
      <c r="N34" s="48"/>
    </row>
    <row r="35" spans="1:14" s="46" customFormat="1" ht="14.4" customHeight="1">
      <c r="A35" s="111"/>
      <c r="B35" s="63" t="s">
        <v>954</v>
      </c>
      <c r="C35" s="409" t="s">
        <v>955</v>
      </c>
      <c r="D35" s="409"/>
      <c r="E35" s="409"/>
      <c r="F35" s="409"/>
      <c r="G35" s="409"/>
      <c r="H35" s="409"/>
      <c r="I35" s="409"/>
      <c r="J35" s="409"/>
      <c r="K35" s="57" t="e">
        <f>VLOOKUP(C7,'Base Cost'!$A$5:$Q$336,17,FALSE)</f>
        <v>#N/A</v>
      </c>
      <c r="L35" s="48"/>
      <c r="N35" s="48"/>
    </row>
    <row r="36" spans="1:14" s="46" customFormat="1" ht="14.4" customHeight="1">
      <c r="A36" s="111"/>
      <c r="B36" s="62" t="s">
        <v>956</v>
      </c>
      <c r="C36" s="409" t="s">
        <v>957</v>
      </c>
      <c r="D36" s="409"/>
      <c r="E36" s="409"/>
      <c r="F36" s="409"/>
      <c r="G36" s="409"/>
      <c r="H36" s="409"/>
      <c r="I36" s="409"/>
      <c r="J36" s="409"/>
      <c r="K36" s="57" t="e">
        <f>VLOOKUP(C7,'Base Cost'!$A$5:$S$336,19,FALSE)</f>
        <v>#N/A</v>
      </c>
      <c r="L36" s="48"/>
      <c r="N36" s="48"/>
    </row>
    <row r="37" spans="1:14" s="46" customFormat="1" ht="14.4" customHeight="1">
      <c r="A37" s="111" t="s">
        <v>958</v>
      </c>
      <c r="B37" s="409" t="s">
        <v>959</v>
      </c>
      <c r="C37" s="409"/>
      <c r="D37" s="409"/>
      <c r="E37" s="409"/>
      <c r="F37" s="409"/>
      <c r="G37" s="409"/>
      <c r="H37" s="409"/>
      <c r="I37" s="409"/>
      <c r="J37" s="409"/>
      <c r="K37" s="409"/>
      <c r="L37" s="51" t="e">
        <f>VLOOKUP(C7,'Base Cost'!$A$5:$U$336,21,FALSE)</f>
        <v>#N/A</v>
      </c>
      <c r="N37" s="50"/>
    </row>
    <row r="38" spans="1:14" s="46" customFormat="1" ht="14.4" customHeight="1">
      <c r="A38" s="111" t="s">
        <v>960</v>
      </c>
      <c r="B38" s="409" t="s">
        <v>961</v>
      </c>
      <c r="C38" s="409"/>
      <c r="D38" s="409"/>
      <c r="E38" s="409"/>
      <c r="F38" s="409"/>
      <c r="G38" s="409"/>
      <c r="H38" s="409"/>
      <c r="I38" s="409"/>
      <c r="J38" s="409"/>
      <c r="K38" s="409"/>
      <c r="L38" s="51" t="e">
        <f>VLOOKUP(C7,'Base Cost'!$A$5:$V$336,22,FALSE)</f>
        <v>#N/A</v>
      </c>
      <c r="M38" s="59"/>
      <c r="N38" s="50"/>
    </row>
    <row r="39" spans="1:14" s="46" customFormat="1" ht="14.4" customHeight="1">
      <c r="A39" s="111" t="s">
        <v>962</v>
      </c>
      <c r="B39" s="409" t="s">
        <v>963</v>
      </c>
      <c r="C39" s="409"/>
      <c r="D39" s="409"/>
      <c r="E39" s="409"/>
      <c r="F39" s="409"/>
      <c r="G39" s="409"/>
      <c r="H39" s="409"/>
      <c r="I39" s="409"/>
      <c r="J39" s="409"/>
      <c r="K39" s="409"/>
      <c r="L39" s="51" t="e">
        <f>VLOOKUP(C7,'Base Cost'!$A$5:$W$336,23,FALSE)</f>
        <v>#N/A</v>
      </c>
      <c r="N39" s="50"/>
    </row>
    <row r="40" spans="1:14" s="46" customFormat="1" ht="14.4" customHeight="1">
      <c r="A40" s="111" t="s">
        <v>81</v>
      </c>
      <c r="B40" s="409" t="s">
        <v>964</v>
      </c>
      <c r="C40" s="409"/>
      <c r="D40" s="409"/>
      <c r="E40" s="409"/>
      <c r="F40" s="409"/>
      <c r="G40" s="409"/>
      <c r="H40" s="409"/>
      <c r="I40" s="409"/>
      <c r="J40" s="409"/>
      <c r="K40" s="409"/>
      <c r="L40" s="51" t="e">
        <f>VLOOKUP(C7,'Base Cost'!$A$5:$Y$336,25,FALSE)</f>
        <v>#N/A</v>
      </c>
      <c r="N40" s="50"/>
    </row>
    <row r="41" spans="1:14" s="46" customFormat="1" ht="14.4" customHeight="1">
      <c r="A41" s="111"/>
      <c r="B41" s="11" t="s">
        <v>965</v>
      </c>
      <c r="C41" s="409" t="s">
        <v>966</v>
      </c>
      <c r="D41" s="409"/>
      <c r="E41" s="409"/>
      <c r="F41" s="409"/>
      <c r="G41" s="409"/>
      <c r="H41" s="409"/>
      <c r="I41" s="409"/>
      <c r="J41" s="409"/>
      <c r="K41" s="10" t="e">
        <f>VLOOKUP(C7,'Base Cost'!$A$5:$X$336,24,FALSE)</f>
        <v>#N/A</v>
      </c>
      <c r="L41" s="51"/>
      <c r="N41" s="50"/>
    </row>
    <row r="42" spans="1:14" s="46" customFormat="1" ht="14.4" customHeight="1">
      <c r="A42" s="111" t="s">
        <v>967</v>
      </c>
      <c r="B42" s="409" t="s">
        <v>968</v>
      </c>
      <c r="C42" s="409"/>
      <c r="D42" s="409"/>
      <c r="E42" s="409"/>
      <c r="F42" s="409"/>
      <c r="G42" s="409"/>
      <c r="H42" s="409"/>
      <c r="I42" s="409"/>
      <c r="J42" s="409"/>
      <c r="K42" s="409"/>
      <c r="L42" s="51" t="e">
        <f>VLOOKUP(C7,'Base Cost'!$A$5:$Z$336,26,FALSE)</f>
        <v>#N/A</v>
      </c>
      <c r="N42" s="50"/>
    </row>
    <row r="43" spans="1:14" s="46" customFormat="1" ht="14.4" customHeight="1">
      <c r="A43" s="111" t="s">
        <v>969</v>
      </c>
      <c r="B43" s="408" t="s">
        <v>970</v>
      </c>
      <c r="C43" s="408"/>
      <c r="D43" s="408"/>
      <c r="E43" s="408"/>
      <c r="F43" s="408"/>
      <c r="G43" s="408"/>
      <c r="H43" s="408"/>
      <c r="I43" s="408"/>
      <c r="J43" s="408"/>
      <c r="K43" s="408"/>
      <c r="L43" s="51" t="e">
        <f>VLOOKUP(C7,'Base Cost'!$A$5:$AA$336,27,FALSE)</f>
        <v>#N/A</v>
      </c>
      <c r="N43" s="50"/>
    </row>
    <row r="44" spans="1:14" s="46" customFormat="1" ht="14.4" customHeight="1">
      <c r="A44" s="111" t="s">
        <v>971</v>
      </c>
      <c r="B44" s="408" t="s">
        <v>972</v>
      </c>
      <c r="C44" s="408"/>
      <c r="D44" s="408"/>
      <c r="E44" s="408"/>
      <c r="F44" s="408"/>
      <c r="G44" s="408"/>
      <c r="H44" s="408"/>
      <c r="I44" s="408"/>
      <c r="J44" s="408"/>
      <c r="K44" s="408"/>
      <c r="L44" s="60" t="e">
        <f>VLOOKUP(C7,'Base Cost'!$A$5:$AB$336,28,FALSE)</f>
        <v>#N/A</v>
      </c>
      <c r="N44" s="48"/>
    </row>
    <row r="45" spans="1:14">
      <c r="A45" s="109" t="s">
        <v>973</v>
      </c>
      <c r="B45" s="406" t="s">
        <v>974</v>
      </c>
      <c r="C45" s="406"/>
      <c r="D45" s="406"/>
      <c r="E45" s="406"/>
      <c r="F45" s="406"/>
      <c r="G45" s="406"/>
      <c r="H45" s="406"/>
      <c r="I45" s="406"/>
      <c r="J45" s="406"/>
      <c r="K45" s="406"/>
      <c r="L45" s="65" t="e">
        <f>L44/L20</f>
        <v>#N/A</v>
      </c>
    </row>
    <row r="46" spans="1:14">
      <c r="A46" s="109"/>
      <c r="B46" s="413"/>
      <c r="C46" s="413"/>
      <c r="D46" s="413"/>
      <c r="E46" s="413"/>
      <c r="F46" s="413"/>
      <c r="G46" s="413"/>
      <c r="H46" s="413"/>
      <c r="I46" s="413"/>
      <c r="J46" s="413"/>
      <c r="K46" s="413"/>
    </row>
    <row r="47" spans="1:14">
      <c r="B47" s="406" t="s">
        <v>975</v>
      </c>
      <c r="C47" s="406"/>
      <c r="D47" s="406"/>
      <c r="E47" s="406"/>
      <c r="F47" s="406"/>
      <c r="G47" s="406"/>
      <c r="H47" s="406"/>
      <c r="I47" s="406"/>
      <c r="J47" s="406"/>
      <c r="K47" s="406"/>
    </row>
  </sheetData>
  <mergeCells count="49">
    <mergeCell ref="C21:J21"/>
    <mergeCell ref="B20:K20"/>
    <mergeCell ref="B47:K47"/>
    <mergeCell ref="B46:K46"/>
    <mergeCell ref="C22:J22"/>
    <mergeCell ref="C23:J23"/>
    <mergeCell ref="C24:J24"/>
    <mergeCell ref="C35:J35"/>
    <mergeCell ref="B44:K44"/>
    <mergeCell ref="B45:K45"/>
    <mergeCell ref="C34:J34"/>
    <mergeCell ref="C36:J36"/>
    <mergeCell ref="B38:K38"/>
    <mergeCell ref="B37:K37"/>
    <mergeCell ref="C41:J41"/>
    <mergeCell ref="B39:K39"/>
    <mergeCell ref="B43:K43"/>
    <mergeCell ref="C25:J25"/>
    <mergeCell ref="B26:K26"/>
    <mergeCell ref="C31:J31"/>
    <mergeCell ref="C32:J32"/>
    <mergeCell ref="C33:J33"/>
    <mergeCell ref="A27:K27"/>
    <mergeCell ref="B28:K28"/>
    <mergeCell ref="C29:J29"/>
    <mergeCell ref="C30:J30"/>
    <mergeCell ref="B40:K40"/>
    <mergeCell ref="B42:K42"/>
    <mergeCell ref="B11:K11"/>
    <mergeCell ref="B12:K12"/>
    <mergeCell ref="B18:K18"/>
    <mergeCell ref="A19:L19"/>
    <mergeCell ref="B13:L13"/>
    <mergeCell ref="C14:K14"/>
    <mergeCell ref="C15:K15"/>
    <mergeCell ref="C16:K16"/>
    <mergeCell ref="C17:K17"/>
    <mergeCell ref="A10:L10"/>
    <mergeCell ref="A1:L1"/>
    <mergeCell ref="A2:L2"/>
    <mergeCell ref="A3:L3"/>
    <mergeCell ref="A4:L4"/>
    <mergeCell ref="A5:L5"/>
    <mergeCell ref="A6:L6"/>
    <mergeCell ref="A7:B7"/>
    <mergeCell ref="E7:J7"/>
    <mergeCell ref="A8:C8"/>
    <mergeCell ref="D8:J8"/>
    <mergeCell ref="B9:L9"/>
  </mergeCells>
  <pageMargins left="0.25" right="0.25" top="0" bottom="0" header="0" footer="0"/>
  <pageSetup scale="7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A235-7070-4477-A671-1956DCB03115}">
  <dimension ref="A1:Q333"/>
  <sheetViews>
    <sheetView workbookViewId="0">
      <selection sqref="A1:Q1"/>
    </sheetView>
  </sheetViews>
  <sheetFormatPr defaultRowHeight="14.4"/>
  <cols>
    <col min="1" max="1" width="11.109375" bestFit="1" customWidth="1"/>
    <col min="2" max="2" width="25.109375" bestFit="1" customWidth="1"/>
    <col min="3" max="3" width="24.6640625" bestFit="1" customWidth="1"/>
    <col min="4" max="6" width="20.109375" bestFit="1" customWidth="1"/>
    <col min="7" max="12" width="25" bestFit="1" customWidth="1"/>
    <col min="13" max="17" width="27.6640625" bestFit="1" customWidth="1"/>
  </cols>
  <sheetData>
    <row r="1" spans="1:17">
      <c r="A1">
        <v>1</v>
      </c>
      <c r="B1">
        <v>2</v>
      </c>
      <c r="C1">
        <v>3</v>
      </c>
      <c r="D1">
        <v>4</v>
      </c>
      <c r="E1">
        <v>5</v>
      </c>
      <c r="F1">
        <v>6</v>
      </c>
      <c r="G1">
        <v>7</v>
      </c>
      <c r="H1">
        <v>8</v>
      </c>
      <c r="I1">
        <v>9</v>
      </c>
      <c r="J1">
        <v>10</v>
      </c>
      <c r="K1">
        <v>11</v>
      </c>
      <c r="L1">
        <v>12</v>
      </c>
      <c r="M1">
        <v>13</v>
      </c>
      <c r="N1">
        <v>14</v>
      </c>
      <c r="O1">
        <v>15</v>
      </c>
      <c r="P1">
        <v>16</v>
      </c>
      <c r="Q1">
        <v>17</v>
      </c>
    </row>
    <row r="2" spans="1:17">
      <c r="A2" t="s">
        <v>1074</v>
      </c>
      <c r="B2" t="s">
        <v>1075</v>
      </c>
      <c r="C2" t="s">
        <v>1076</v>
      </c>
      <c r="D2" t="s">
        <v>1077</v>
      </c>
      <c r="E2" t="s">
        <v>1078</v>
      </c>
      <c r="F2" t="s">
        <v>1079</v>
      </c>
      <c r="G2" t="s">
        <v>1080</v>
      </c>
      <c r="H2" t="s">
        <v>1081</v>
      </c>
      <c r="I2" t="s">
        <v>1082</v>
      </c>
      <c r="J2" t="s">
        <v>1083</v>
      </c>
      <c r="K2" t="s">
        <v>1084</v>
      </c>
      <c r="L2" t="s">
        <v>1085</v>
      </c>
      <c r="M2" t="s">
        <v>1086</v>
      </c>
      <c r="N2" t="s">
        <v>1087</v>
      </c>
      <c r="O2" t="s">
        <v>1088</v>
      </c>
      <c r="P2" t="s">
        <v>1089</v>
      </c>
      <c r="Q2" t="s">
        <v>1090</v>
      </c>
    </row>
    <row r="3" spans="1:17">
      <c r="A3">
        <v>131</v>
      </c>
      <c r="B3">
        <v>318.26460400000002</v>
      </c>
      <c r="C3">
        <v>234.999121</v>
      </c>
      <c r="D3">
        <v>0</v>
      </c>
      <c r="E3">
        <v>0</v>
      </c>
      <c r="F3">
        <v>0</v>
      </c>
      <c r="G3">
        <v>0</v>
      </c>
      <c r="H3">
        <v>51.259532999999998</v>
      </c>
      <c r="I3">
        <v>10.049723999999999</v>
      </c>
      <c r="J3">
        <v>9.3923000000000006E-2</v>
      </c>
      <c r="K3">
        <v>0</v>
      </c>
      <c r="L3">
        <v>0.25414399999999998</v>
      </c>
      <c r="M3">
        <v>9.0352519999999998</v>
      </c>
      <c r="N3">
        <v>0</v>
      </c>
      <c r="O3">
        <v>16.304527</v>
      </c>
      <c r="P3">
        <v>0</v>
      </c>
      <c r="Q3">
        <v>0</v>
      </c>
    </row>
    <row r="4" spans="1:17">
      <c r="A4">
        <v>138</v>
      </c>
      <c r="B4">
        <v>738.53100400000005</v>
      </c>
      <c r="C4">
        <v>582.25230999999997</v>
      </c>
      <c r="D4">
        <v>0</v>
      </c>
      <c r="E4">
        <v>53.825138000000003</v>
      </c>
      <c r="F4">
        <v>0</v>
      </c>
      <c r="G4">
        <v>9.8032780000000006</v>
      </c>
      <c r="H4">
        <v>77.579237000000006</v>
      </c>
      <c r="I4">
        <v>3.885246</v>
      </c>
      <c r="J4">
        <v>0</v>
      </c>
      <c r="K4">
        <v>1</v>
      </c>
      <c r="L4">
        <v>5.629346</v>
      </c>
      <c r="M4">
        <v>0</v>
      </c>
      <c r="N4">
        <v>0</v>
      </c>
      <c r="O4">
        <v>0</v>
      </c>
      <c r="P4">
        <v>0</v>
      </c>
      <c r="Q4">
        <v>0</v>
      </c>
    </row>
    <row r="5" spans="1:17">
      <c r="A5">
        <v>139</v>
      </c>
      <c r="B5">
        <v>532.02085199999999</v>
      </c>
      <c r="C5">
        <v>532.02085199999999</v>
      </c>
      <c r="D5">
        <v>0</v>
      </c>
      <c r="E5">
        <v>2</v>
      </c>
      <c r="F5">
        <v>0</v>
      </c>
      <c r="G5">
        <v>14.474577</v>
      </c>
      <c r="H5">
        <v>70.703162000000006</v>
      </c>
      <c r="I5">
        <v>7.6384179999999997</v>
      </c>
      <c r="J5">
        <v>1</v>
      </c>
      <c r="K5">
        <v>0.94915300000000002</v>
      </c>
      <c r="L5">
        <v>1</v>
      </c>
      <c r="M5">
        <v>0</v>
      </c>
      <c r="N5">
        <v>0</v>
      </c>
      <c r="O5">
        <v>0</v>
      </c>
      <c r="P5">
        <v>0</v>
      </c>
      <c r="Q5">
        <v>0</v>
      </c>
    </row>
    <row r="6" spans="1:17">
      <c r="A6">
        <v>222</v>
      </c>
      <c r="B6">
        <v>359.61599699999999</v>
      </c>
      <c r="C6">
        <v>227.303629</v>
      </c>
      <c r="D6">
        <v>0</v>
      </c>
      <c r="E6">
        <v>0</v>
      </c>
      <c r="F6">
        <v>0</v>
      </c>
      <c r="G6">
        <v>4.3710129999999996</v>
      </c>
      <c r="H6">
        <v>64.978110999999998</v>
      </c>
      <c r="I6">
        <v>2</v>
      </c>
      <c r="J6">
        <v>0</v>
      </c>
      <c r="K6">
        <v>1.5016</v>
      </c>
      <c r="L6">
        <v>13.525907999999999</v>
      </c>
      <c r="M6">
        <v>0</v>
      </c>
      <c r="N6">
        <v>0</v>
      </c>
      <c r="O6">
        <v>0</v>
      </c>
      <c r="P6">
        <v>0</v>
      </c>
      <c r="Q6">
        <v>0</v>
      </c>
    </row>
    <row r="7" spans="1:17">
      <c r="A7">
        <v>236</v>
      </c>
      <c r="B7">
        <v>5320.6613770000004</v>
      </c>
      <c r="C7">
        <v>2378.2756890000001</v>
      </c>
      <c r="D7">
        <v>5</v>
      </c>
      <c r="E7">
        <v>22.534481</v>
      </c>
      <c r="F7">
        <v>0.612873</v>
      </c>
      <c r="G7">
        <v>79.229885999999993</v>
      </c>
      <c r="H7">
        <v>425.87857200000002</v>
      </c>
      <c r="I7">
        <v>23.123937000000002</v>
      </c>
      <c r="J7">
        <v>3.9796909999999999</v>
      </c>
      <c r="K7">
        <v>22.109197000000002</v>
      </c>
      <c r="L7">
        <v>103.379794</v>
      </c>
      <c r="M7">
        <v>117.696118</v>
      </c>
      <c r="N7">
        <v>37.677906999999998</v>
      </c>
      <c r="O7">
        <v>0</v>
      </c>
      <c r="P7">
        <v>0</v>
      </c>
      <c r="Q7">
        <v>220.32430199999999</v>
      </c>
    </row>
    <row r="8" spans="1:17">
      <c r="A8">
        <v>241</v>
      </c>
      <c r="B8">
        <v>544.65152499999999</v>
      </c>
      <c r="C8">
        <v>342.407623</v>
      </c>
      <c r="D8">
        <v>1.6352</v>
      </c>
      <c r="E8">
        <v>5.8105830000000003</v>
      </c>
      <c r="F8">
        <v>0</v>
      </c>
      <c r="G8">
        <v>5.9139330000000001</v>
      </c>
      <c r="H8">
        <v>76.093731000000005</v>
      </c>
      <c r="I8">
        <v>4.8284419999999999</v>
      </c>
      <c r="J8">
        <v>0</v>
      </c>
      <c r="K8">
        <v>0.98</v>
      </c>
      <c r="L8">
        <v>8.2490439999999996</v>
      </c>
      <c r="M8">
        <v>0</v>
      </c>
      <c r="N8">
        <v>0</v>
      </c>
      <c r="O8">
        <v>0</v>
      </c>
      <c r="P8">
        <v>0</v>
      </c>
      <c r="Q8">
        <v>0</v>
      </c>
    </row>
    <row r="9" spans="1:17">
      <c r="A9">
        <v>282</v>
      </c>
      <c r="B9">
        <v>379.44899400000003</v>
      </c>
      <c r="C9">
        <v>101.658755</v>
      </c>
      <c r="D9">
        <v>2.8790209999999998</v>
      </c>
      <c r="E9">
        <v>1.937989</v>
      </c>
      <c r="F9">
        <v>2</v>
      </c>
      <c r="G9">
        <v>1.944285</v>
      </c>
      <c r="H9">
        <v>59.185893</v>
      </c>
      <c r="I9">
        <v>7.0744819999999997</v>
      </c>
      <c r="J9">
        <v>0</v>
      </c>
      <c r="K9">
        <v>0.60809800000000003</v>
      </c>
      <c r="L9">
        <v>4.9539099999999996</v>
      </c>
      <c r="M9">
        <v>0</v>
      </c>
      <c r="N9">
        <v>0</v>
      </c>
      <c r="O9">
        <v>0</v>
      </c>
      <c r="P9">
        <v>0</v>
      </c>
      <c r="Q9">
        <v>0</v>
      </c>
    </row>
    <row r="10" spans="1:17">
      <c r="A10">
        <v>288</v>
      </c>
      <c r="B10">
        <v>79.788053000000005</v>
      </c>
      <c r="C10">
        <v>37.969501000000001</v>
      </c>
      <c r="D10">
        <v>0</v>
      </c>
      <c r="E10">
        <v>0</v>
      </c>
      <c r="F10">
        <v>0</v>
      </c>
      <c r="G10">
        <v>0</v>
      </c>
      <c r="H10">
        <v>7.2059449999999998</v>
      </c>
      <c r="I10">
        <v>1</v>
      </c>
      <c r="J10">
        <v>0</v>
      </c>
      <c r="K10">
        <v>0</v>
      </c>
      <c r="L10">
        <v>0</v>
      </c>
      <c r="M10">
        <v>0</v>
      </c>
      <c r="N10">
        <v>0</v>
      </c>
      <c r="O10">
        <v>1.8315459999999999</v>
      </c>
      <c r="P10">
        <v>0</v>
      </c>
      <c r="Q10">
        <v>0</v>
      </c>
    </row>
    <row r="11" spans="1:17">
      <c r="A11">
        <v>296</v>
      </c>
      <c r="B11">
        <v>33.534246000000003</v>
      </c>
      <c r="C11">
        <v>33.534246000000003</v>
      </c>
      <c r="D11">
        <v>0</v>
      </c>
      <c r="E11">
        <v>1</v>
      </c>
      <c r="F11">
        <v>0</v>
      </c>
      <c r="G11">
        <v>4.6027399999999998</v>
      </c>
      <c r="H11">
        <v>8.1506849999999993</v>
      </c>
      <c r="I11">
        <v>4</v>
      </c>
      <c r="J11">
        <v>0</v>
      </c>
      <c r="K11">
        <v>0</v>
      </c>
      <c r="L11">
        <v>1</v>
      </c>
      <c r="M11">
        <v>0</v>
      </c>
      <c r="N11">
        <v>0</v>
      </c>
      <c r="O11">
        <v>0</v>
      </c>
      <c r="P11">
        <v>0</v>
      </c>
      <c r="Q11">
        <v>0</v>
      </c>
    </row>
    <row r="12" spans="1:17">
      <c r="A12">
        <v>297</v>
      </c>
      <c r="B12">
        <v>65.988946999999996</v>
      </c>
      <c r="C12">
        <v>65.988946999999996</v>
      </c>
      <c r="D12">
        <v>0</v>
      </c>
      <c r="E12">
        <v>0</v>
      </c>
      <c r="F12">
        <v>0</v>
      </c>
      <c r="G12">
        <v>0</v>
      </c>
      <c r="H12">
        <v>19.233844999999999</v>
      </c>
      <c r="I12">
        <v>1</v>
      </c>
      <c r="J12">
        <v>0</v>
      </c>
      <c r="K12">
        <v>0</v>
      </c>
      <c r="L12">
        <v>24.775513</v>
      </c>
      <c r="M12">
        <v>0</v>
      </c>
      <c r="N12">
        <v>0</v>
      </c>
      <c r="O12">
        <v>0</v>
      </c>
      <c r="P12">
        <v>0</v>
      </c>
      <c r="Q12">
        <v>0</v>
      </c>
    </row>
    <row r="13" spans="1:17">
      <c r="A13">
        <v>298</v>
      </c>
      <c r="B13">
        <v>60.773127000000002</v>
      </c>
      <c r="C13">
        <v>60.773127000000002</v>
      </c>
      <c r="D13">
        <v>0</v>
      </c>
      <c r="E13">
        <v>0</v>
      </c>
      <c r="F13">
        <v>0</v>
      </c>
      <c r="G13">
        <v>0</v>
      </c>
      <c r="H13">
        <v>21.466498999999999</v>
      </c>
      <c r="I13">
        <v>9.2044700000000006</v>
      </c>
      <c r="J13">
        <v>0</v>
      </c>
      <c r="K13">
        <v>0</v>
      </c>
      <c r="L13">
        <v>17.668227999999999</v>
      </c>
      <c r="M13">
        <v>0</v>
      </c>
      <c r="N13">
        <v>0</v>
      </c>
      <c r="O13">
        <v>0</v>
      </c>
      <c r="P13">
        <v>0</v>
      </c>
      <c r="Q13">
        <v>0</v>
      </c>
    </row>
    <row r="14" spans="1:17">
      <c r="A14">
        <v>300</v>
      </c>
      <c r="B14">
        <v>56.738852000000001</v>
      </c>
      <c r="C14">
        <v>56.286622999999999</v>
      </c>
      <c r="D14">
        <v>0</v>
      </c>
      <c r="E14">
        <v>0</v>
      </c>
      <c r="F14">
        <v>0</v>
      </c>
      <c r="G14">
        <v>0</v>
      </c>
      <c r="H14">
        <v>22.082802999999998</v>
      </c>
      <c r="I14">
        <v>5.9108280000000004</v>
      </c>
      <c r="J14">
        <v>0</v>
      </c>
      <c r="K14">
        <v>0</v>
      </c>
      <c r="L14">
        <v>9.5987259999999992</v>
      </c>
      <c r="M14">
        <v>0</v>
      </c>
      <c r="N14">
        <v>0</v>
      </c>
      <c r="O14">
        <v>0</v>
      </c>
      <c r="P14">
        <v>0</v>
      </c>
      <c r="Q14">
        <v>0</v>
      </c>
    </row>
    <row r="15" spans="1:17">
      <c r="A15">
        <v>301</v>
      </c>
      <c r="B15">
        <v>113.06780000000001</v>
      </c>
      <c r="C15">
        <v>113.06780000000001</v>
      </c>
      <c r="D15">
        <v>0</v>
      </c>
      <c r="E15">
        <v>0</v>
      </c>
      <c r="F15">
        <v>0</v>
      </c>
      <c r="G15">
        <v>0</v>
      </c>
      <c r="H15">
        <v>36.512117000000003</v>
      </c>
      <c r="I15">
        <v>5</v>
      </c>
      <c r="J15">
        <v>0</v>
      </c>
      <c r="K15">
        <v>0</v>
      </c>
      <c r="L15">
        <v>28.629235999999999</v>
      </c>
      <c r="M15">
        <v>0</v>
      </c>
      <c r="N15">
        <v>0</v>
      </c>
      <c r="O15">
        <v>0</v>
      </c>
      <c r="P15">
        <v>0</v>
      </c>
      <c r="Q15">
        <v>0</v>
      </c>
    </row>
    <row r="16" spans="1:17">
      <c r="A16">
        <v>302</v>
      </c>
      <c r="B16">
        <v>153.53864400000001</v>
      </c>
      <c r="C16">
        <v>153.53864400000001</v>
      </c>
      <c r="D16">
        <v>0</v>
      </c>
      <c r="E16">
        <v>0</v>
      </c>
      <c r="F16">
        <v>0</v>
      </c>
      <c r="G16">
        <v>1.851613</v>
      </c>
      <c r="H16">
        <v>43.181483</v>
      </c>
      <c r="I16">
        <v>20.031611000000002</v>
      </c>
      <c r="J16">
        <v>0</v>
      </c>
      <c r="K16">
        <v>1</v>
      </c>
      <c r="L16">
        <v>36.134967000000003</v>
      </c>
      <c r="M16">
        <v>0</v>
      </c>
      <c r="N16">
        <v>0</v>
      </c>
      <c r="O16">
        <v>0</v>
      </c>
      <c r="P16">
        <v>0</v>
      </c>
      <c r="Q16">
        <v>0</v>
      </c>
    </row>
    <row r="17" spans="1:17">
      <c r="A17">
        <v>303</v>
      </c>
      <c r="B17">
        <v>132.411924</v>
      </c>
      <c r="C17">
        <v>132.411924</v>
      </c>
      <c r="D17">
        <v>0</v>
      </c>
      <c r="E17">
        <v>0</v>
      </c>
      <c r="F17">
        <v>0</v>
      </c>
      <c r="G17">
        <v>1</v>
      </c>
      <c r="H17">
        <v>44.789273000000001</v>
      </c>
      <c r="I17">
        <v>31.144189000000001</v>
      </c>
      <c r="J17">
        <v>0</v>
      </c>
      <c r="K17">
        <v>1.176026</v>
      </c>
      <c r="L17">
        <v>16.158504000000001</v>
      </c>
      <c r="M17">
        <v>0</v>
      </c>
      <c r="N17">
        <v>0</v>
      </c>
      <c r="O17">
        <v>0</v>
      </c>
      <c r="P17">
        <v>0</v>
      </c>
      <c r="Q17">
        <v>0</v>
      </c>
    </row>
    <row r="18" spans="1:17">
      <c r="A18">
        <v>305</v>
      </c>
      <c r="B18">
        <v>96.502090999999993</v>
      </c>
      <c r="C18">
        <v>96.502090999999993</v>
      </c>
      <c r="D18">
        <v>0</v>
      </c>
      <c r="E18">
        <v>3</v>
      </c>
      <c r="F18">
        <v>0</v>
      </c>
      <c r="G18">
        <v>5.2</v>
      </c>
      <c r="H18">
        <v>24.837499999999999</v>
      </c>
      <c r="I18">
        <v>5.8375000000000004</v>
      </c>
      <c r="J18">
        <v>1</v>
      </c>
      <c r="K18">
        <v>0</v>
      </c>
      <c r="L18">
        <v>19.118749999999999</v>
      </c>
      <c r="M18">
        <v>0</v>
      </c>
      <c r="N18">
        <v>0</v>
      </c>
      <c r="O18">
        <v>0</v>
      </c>
      <c r="P18">
        <v>0</v>
      </c>
      <c r="Q18">
        <v>0</v>
      </c>
    </row>
    <row r="19" spans="1:17">
      <c r="A19">
        <v>306</v>
      </c>
      <c r="B19">
        <v>77.852176999999998</v>
      </c>
      <c r="C19">
        <v>77.852176999999998</v>
      </c>
      <c r="D19">
        <v>0</v>
      </c>
      <c r="E19">
        <v>0</v>
      </c>
      <c r="F19">
        <v>0</v>
      </c>
      <c r="G19">
        <v>0</v>
      </c>
      <c r="H19">
        <v>23.472431</v>
      </c>
      <c r="I19">
        <v>12.900496</v>
      </c>
      <c r="J19">
        <v>0</v>
      </c>
      <c r="K19">
        <v>0</v>
      </c>
      <c r="L19">
        <v>20.028046</v>
      </c>
      <c r="M19">
        <v>0</v>
      </c>
      <c r="N19">
        <v>0</v>
      </c>
      <c r="O19">
        <v>0</v>
      </c>
      <c r="P19">
        <v>0</v>
      </c>
      <c r="Q19">
        <v>0</v>
      </c>
    </row>
    <row r="20" spans="1:17">
      <c r="A20">
        <v>311</v>
      </c>
      <c r="B20">
        <v>77.228758999999997</v>
      </c>
      <c r="C20">
        <v>63.019219</v>
      </c>
      <c r="D20">
        <v>0</v>
      </c>
      <c r="E20">
        <v>2</v>
      </c>
      <c r="F20">
        <v>0</v>
      </c>
      <c r="G20">
        <v>4.3924050000000001</v>
      </c>
      <c r="H20">
        <v>4.4533519999999998</v>
      </c>
      <c r="I20">
        <v>0</v>
      </c>
      <c r="J20">
        <v>0</v>
      </c>
      <c r="K20">
        <v>0</v>
      </c>
      <c r="L20">
        <v>0</v>
      </c>
      <c r="M20">
        <v>0</v>
      </c>
      <c r="N20">
        <v>0</v>
      </c>
      <c r="O20">
        <v>0</v>
      </c>
      <c r="P20">
        <v>0</v>
      </c>
      <c r="Q20">
        <v>0</v>
      </c>
    </row>
    <row r="21" spans="1:17">
      <c r="A21">
        <v>316</v>
      </c>
      <c r="B21">
        <v>192.56953799999999</v>
      </c>
      <c r="C21">
        <v>192.52999</v>
      </c>
      <c r="D21">
        <v>0</v>
      </c>
      <c r="E21">
        <v>0</v>
      </c>
      <c r="F21">
        <v>0</v>
      </c>
      <c r="G21">
        <v>1</v>
      </c>
      <c r="H21">
        <v>22.039353999999999</v>
      </c>
      <c r="I21">
        <v>1</v>
      </c>
      <c r="J21">
        <v>0</v>
      </c>
      <c r="K21">
        <v>0</v>
      </c>
      <c r="L21">
        <v>4.9426940000000004</v>
      </c>
      <c r="M21">
        <v>0</v>
      </c>
      <c r="N21">
        <v>0</v>
      </c>
      <c r="O21">
        <v>0</v>
      </c>
      <c r="P21">
        <v>0</v>
      </c>
      <c r="Q21">
        <v>0</v>
      </c>
    </row>
    <row r="22" spans="1:17">
      <c r="A22">
        <v>318</v>
      </c>
      <c r="B22">
        <v>594.30629299999998</v>
      </c>
      <c r="C22">
        <v>145.04455200000001</v>
      </c>
      <c r="D22">
        <v>0</v>
      </c>
      <c r="E22">
        <v>34.859216000000004</v>
      </c>
      <c r="F22">
        <v>0</v>
      </c>
      <c r="G22">
        <v>5.3118639999999999</v>
      </c>
      <c r="H22">
        <v>8</v>
      </c>
      <c r="I22">
        <v>2.318228</v>
      </c>
      <c r="J22">
        <v>1</v>
      </c>
      <c r="K22">
        <v>0</v>
      </c>
      <c r="L22">
        <v>7.8727090000000004</v>
      </c>
      <c r="M22">
        <v>0</v>
      </c>
      <c r="N22">
        <v>0</v>
      </c>
      <c r="O22">
        <v>0</v>
      </c>
      <c r="P22">
        <v>0</v>
      </c>
      <c r="Q22">
        <v>0</v>
      </c>
    </row>
    <row r="23" spans="1:17">
      <c r="A23">
        <v>319</v>
      </c>
      <c r="B23">
        <v>221.41258099999999</v>
      </c>
      <c r="C23">
        <v>221.41258099999999</v>
      </c>
      <c r="D23">
        <v>8</v>
      </c>
      <c r="E23">
        <v>31.140940000000001</v>
      </c>
      <c r="F23">
        <v>1</v>
      </c>
      <c r="G23">
        <v>2</v>
      </c>
      <c r="H23">
        <v>26.523506000000001</v>
      </c>
      <c r="I23">
        <v>2.4496639999999998</v>
      </c>
      <c r="J23">
        <v>0</v>
      </c>
      <c r="K23">
        <v>0</v>
      </c>
      <c r="L23">
        <v>2</v>
      </c>
      <c r="M23">
        <v>0</v>
      </c>
      <c r="N23">
        <v>0</v>
      </c>
      <c r="O23">
        <v>0</v>
      </c>
      <c r="P23">
        <v>0</v>
      </c>
      <c r="Q23">
        <v>0</v>
      </c>
    </row>
    <row r="24" spans="1:17">
      <c r="A24">
        <v>320</v>
      </c>
      <c r="B24">
        <v>104.84320200000001</v>
      </c>
      <c r="C24">
        <v>104.84320200000001</v>
      </c>
      <c r="D24">
        <v>0</v>
      </c>
      <c r="E24">
        <v>3</v>
      </c>
      <c r="F24">
        <v>0</v>
      </c>
      <c r="G24">
        <v>0</v>
      </c>
      <c r="H24">
        <v>12.788079</v>
      </c>
      <c r="I24">
        <v>4</v>
      </c>
      <c r="J24">
        <v>0</v>
      </c>
      <c r="K24">
        <v>0</v>
      </c>
      <c r="L24">
        <v>2</v>
      </c>
      <c r="M24">
        <v>0</v>
      </c>
      <c r="N24">
        <v>0</v>
      </c>
      <c r="O24">
        <v>0</v>
      </c>
      <c r="P24">
        <v>0</v>
      </c>
      <c r="Q24">
        <v>0</v>
      </c>
    </row>
    <row r="25" spans="1:17">
      <c r="A25">
        <v>321</v>
      </c>
      <c r="B25">
        <v>239.01822300000001</v>
      </c>
      <c r="C25">
        <v>93.759962999999999</v>
      </c>
      <c r="D25">
        <v>0</v>
      </c>
      <c r="E25">
        <v>0</v>
      </c>
      <c r="F25">
        <v>0</v>
      </c>
      <c r="G25">
        <v>2.6667E-2</v>
      </c>
      <c r="H25">
        <v>32.266418999999999</v>
      </c>
      <c r="I25">
        <v>0.58666700000000005</v>
      </c>
      <c r="J25">
        <v>0</v>
      </c>
      <c r="K25">
        <v>0</v>
      </c>
      <c r="L25">
        <v>1.72</v>
      </c>
      <c r="M25">
        <v>0</v>
      </c>
      <c r="N25">
        <v>0</v>
      </c>
      <c r="O25">
        <v>0</v>
      </c>
      <c r="P25">
        <v>0</v>
      </c>
      <c r="Q25">
        <v>0</v>
      </c>
    </row>
    <row r="26" spans="1:17">
      <c r="A26">
        <v>338</v>
      </c>
      <c r="B26">
        <v>477.422146</v>
      </c>
      <c r="C26">
        <v>476.422146</v>
      </c>
      <c r="D26">
        <v>4</v>
      </c>
      <c r="E26">
        <v>20.142858</v>
      </c>
      <c r="F26">
        <v>0</v>
      </c>
      <c r="G26">
        <v>3</v>
      </c>
      <c r="H26">
        <v>40.828572999999999</v>
      </c>
      <c r="I26">
        <v>1</v>
      </c>
      <c r="J26">
        <v>0</v>
      </c>
      <c r="K26">
        <v>0</v>
      </c>
      <c r="L26">
        <v>1</v>
      </c>
      <c r="M26">
        <v>3.6888139999999998</v>
      </c>
      <c r="N26">
        <v>0</v>
      </c>
      <c r="O26">
        <v>0</v>
      </c>
      <c r="P26">
        <v>0</v>
      </c>
      <c r="Q26">
        <v>0</v>
      </c>
    </row>
    <row r="27" spans="1:17">
      <c r="A27">
        <v>402</v>
      </c>
      <c r="B27">
        <v>120.887159</v>
      </c>
      <c r="C27">
        <v>76.718818999999996</v>
      </c>
      <c r="D27">
        <v>0.330592</v>
      </c>
      <c r="E27">
        <v>0</v>
      </c>
      <c r="F27">
        <v>0</v>
      </c>
      <c r="G27">
        <v>0</v>
      </c>
      <c r="H27">
        <v>23.070146000000001</v>
      </c>
      <c r="I27">
        <v>1.2646029999999999</v>
      </c>
      <c r="J27">
        <v>0</v>
      </c>
      <c r="K27">
        <v>0</v>
      </c>
      <c r="L27">
        <v>1.755355</v>
      </c>
      <c r="M27">
        <v>0</v>
      </c>
      <c r="N27">
        <v>0</v>
      </c>
      <c r="O27">
        <v>0</v>
      </c>
      <c r="P27">
        <v>0</v>
      </c>
      <c r="Q27">
        <v>0</v>
      </c>
    </row>
    <row r="28" spans="1:17">
      <c r="A28">
        <v>417</v>
      </c>
      <c r="B28">
        <v>567.79695100000004</v>
      </c>
      <c r="C28">
        <v>246.581715</v>
      </c>
      <c r="D28">
        <v>0</v>
      </c>
      <c r="E28">
        <v>1.923913</v>
      </c>
      <c r="F28">
        <v>0</v>
      </c>
      <c r="G28">
        <v>5.0572280000000003</v>
      </c>
      <c r="H28">
        <v>91.930235999999994</v>
      </c>
      <c r="I28">
        <v>6.9719569999999997</v>
      </c>
      <c r="J28">
        <v>1.0956520000000001</v>
      </c>
      <c r="K28">
        <v>6.5519569999999998</v>
      </c>
      <c r="L28">
        <v>18.569455000000001</v>
      </c>
      <c r="M28">
        <v>0</v>
      </c>
      <c r="N28">
        <v>0</v>
      </c>
      <c r="O28">
        <v>0</v>
      </c>
      <c r="P28">
        <v>0</v>
      </c>
      <c r="Q28">
        <v>0</v>
      </c>
    </row>
    <row r="29" spans="1:17">
      <c r="A29">
        <v>509</v>
      </c>
      <c r="B29">
        <v>319.48331999999999</v>
      </c>
      <c r="C29">
        <v>319.48331999999999</v>
      </c>
      <c r="D29">
        <v>0</v>
      </c>
      <c r="E29">
        <v>16.877300000000002</v>
      </c>
      <c r="F29">
        <v>1</v>
      </c>
      <c r="G29">
        <v>2.4171779999999998</v>
      </c>
      <c r="H29">
        <v>57.343558000000002</v>
      </c>
      <c r="I29">
        <v>0.91410999999999998</v>
      </c>
      <c r="J29">
        <v>0</v>
      </c>
      <c r="K29">
        <v>0.25766899999999998</v>
      </c>
      <c r="L29">
        <v>4.5582820000000002</v>
      </c>
      <c r="M29">
        <v>0</v>
      </c>
      <c r="N29">
        <v>0</v>
      </c>
      <c r="O29">
        <v>0</v>
      </c>
      <c r="P29">
        <v>0</v>
      </c>
      <c r="Q29">
        <v>0</v>
      </c>
    </row>
    <row r="30" spans="1:17">
      <c r="A30">
        <v>510</v>
      </c>
      <c r="B30">
        <v>135.69135800000001</v>
      </c>
      <c r="C30">
        <v>135.69135800000001</v>
      </c>
      <c r="D30">
        <v>0</v>
      </c>
      <c r="E30">
        <v>0</v>
      </c>
      <c r="F30">
        <v>0</v>
      </c>
      <c r="G30">
        <v>5.8424250000000004</v>
      </c>
      <c r="H30">
        <v>24.490911000000001</v>
      </c>
      <c r="I30">
        <v>0.92121200000000003</v>
      </c>
      <c r="J30">
        <v>0</v>
      </c>
      <c r="K30">
        <v>0</v>
      </c>
      <c r="L30">
        <v>0</v>
      </c>
      <c r="M30">
        <v>0</v>
      </c>
      <c r="N30">
        <v>0</v>
      </c>
      <c r="O30">
        <v>0</v>
      </c>
      <c r="P30">
        <v>0</v>
      </c>
      <c r="Q30">
        <v>0</v>
      </c>
    </row>
    <row r="31" spans="1:17">
      <c r="A31">
        <v>511</v>
      </c>
      <c r="B31">
        <v>201.637146</v>
      </c>
      <c r="C31">
        <v>201.637146</v>
      </c>
      <c r="D31">
        <v>0</v>
      </c>
      <c r="E31">
        <v>28.269939000000001</v>
      </c>
      <c r="F31">
        <v>0</v>
      </c>
      <c r="G31">
        <v>0</v>
      </c>
      <c r="H31">
        <v>20.122699999999998</v>
      </c>
      <c r="I31">
        <v>5</v>
      </c>
      <c r="J31">
        <v>0</v>
      </c>
      <c r="K31">
        <v>0</v>
      </c>
      <c r="L31">
        <v>0</v>
      </c>
      <c r="M31">
        <v>0</v>
      </c>
      <c r="N31">
        <v>0</v>
      </c>
      <c r="O31">
        <v>0</v>
      </c>
      <c r="P31">
        <v>0</v>
      </c>
      <c r="Q31">
        <v>0</v>
      </c>
    </row>
    <row r="32" spans="1:17">
      <c r="A32">
        <v>525</v>
      </c>
      <c r="B32">
        <v>125.424228</v>
      </c>
      <c r="C32">
        <v>107.19051899999999</v>
      </c>
      <c r="D32">
        <v>0.75903600000000004</v>
      </c>
      <c r="E32">
        <v>0</v>
      </c>
      <c r="F32">
        <v>0</v>
      </c>
      <c r="G32">
        <v>0</v>
      </c>
      <c r="H32">
        <v>24.687498999999999</v>
      </c>
      <c r="I32">
        <v>4.2937500000000002</v>
      </c>
      <c r="J32">
        <v>0</v>
      </c>
      <c r="K32">
        <v>0</v>
      </c>
      <c r="L32">
        <v>0</v>
      </c>
      <c r="M32">
        <v>0</v>
      </c>
      <c r="N32">
        <v>0</v>
      </c>
      <c r="O32">
        <v>5.7741920000000002</v>
      </c>
      <c r="P32">
        <v>0</v>
      </c>
      <c r="Q32">
        <v>0</v>
      </c>
    </row>
    <row r="33" spans="1:17">
      <c r="A33">
        <v>527</v>
      </c>
      <c r="B33">
        <v>354.47615200000001</v>
      </c>
      <c r="C33">
        <v>354.47615200000001</v>
      </c>
      <c r="D33">
        <v>0</v>
      </c>
      <c r="E33">
        <v>2</v>
      </c>
      <c r="F33">
        <v>0</v>
      </c>
      <c r="G33">
        <v>0</v>
      </c>
      <c r="H33">
        <v>79.206821000000005</v>
      </c>
      <c r="I33">
        <v>13.835336</v>
      </c>
      <c r="J33">
        <v>0</v>
      </c>
      <c r="K33">
        <v>0</v>
      </c>
      <c r="L33">
        <v>4.8787640000000003</v>
      </c>
      <c r="M33">
        <v>0</v>
      </c>
      <c r="N33">
        <v>3.267528</v>
      </c>
      <c r="O33">
        <v>377.80604</v>
      </c>
      <c r="P33">
        <v>0</v>
      </c>
      <c r="Q33">
        <v>0</v>
      </c>
    </row>
    <row r="34" spans="1:17">
      <c r="A34">
        <v>534</v>
      </c>
      <c r="B34">
        <v>140.82792900000001</v>
      </c>
      <c r="C34">
        <v>137.70290900000001</v>
      </c>
      <c r="D34">
        <v>0</v>
      </c>
      <c r="E34">
        <v>7.4829549999999996</v>
      </c>
      <c r="F34">
        <v>0</v>
      </c>
      <c r="G34">
        <v>2</v>
      </c>
      <c r="H34">
        <v>17.846264000000001</v>
      </c>
      <c r="I34">
        <v>0</v>
      </c>
      <c r="J34">
        <v>0</v>
      </c>
      <c r="K34">
        <v>0</v>
      </c>
      <c r="L34">
        <v>1</v>
      </c>
      <c r="M34">
        <v>0</v>
      </c>
      <c r="N34">
        <v>0</v>
      </c>
      <c r="O34">
        <v>0</v>
      </c>
      <c r="P34">
        <v>0</v>
      </c>
      <c r="Q34">
        <v>0</v>
      </c>
    </row>
    <row r="35" spans="1:17">
      <c r="A35">
        <v>543</v>
      </c>
      <c r="B35">
        <v>673.99757399999999</v>
      </c>
      <c r="C35">
        <v>558.73503900000003</v>
      </c>
      <c r="D35">
        <v>0</v>
      </c>
      <c r="E35">
        <v>0</v>
      </c>
      <c r="F35">
        <v>0</v>
      </c>
      <c r="G35">
        <v>2.9664799999999998</v>
      </c>
      <c r="H35">
        <v>62.486032999999999</v>
      </c>
      <c r="I35">
        <v>4.3854759999999997</v>
      </c>
      <c r="J35">
        <v>0.46927400000000002</v>
      </c>
      <c r="K35">
        <v>0</v>
      </c>
      <c r="L35">
        <v>3.8938549999999998</v>
      </c>
      <c r="M35">
        <v>0</v>
      </c>
      <c r="N35">
        <v>0</v>
      </c>
      <c r="O35">
        <v>0</v>
      </c>
      <c r="P35">
        <v>0</v>
      </c>
      <c r="Q35">
        <v>0</v>
      </c>
    </row>
    <row r="36" spans="1:17">
      <c r="A36">
        <v>546</v>
      </c>
      <c r="B36">
        <v>520.78908200000001</v>
      </c>
      <c r="C36">
        <v>520.78908200000001</v>
      </c>
      <c r="D36">
        <v>0</v>
      </c>
      <c r="E36">
        <v>0</v>
      </c>
      <c r="F36">
        <v>0</v>
      </c>
      <c r="G36">
        <v>7.3957220000000001</v>
      </c>
      <c r="H36">
        <v>60.663099000000003</v>
      </c>
      <c r="I36">
        <v>3.9572189999999998</v>
      </c>
      <c r="J36">
        <v>0</v>
      </c>
      <c r="K36">
        <v>0</v>
      </c>
      <c r="L36">
        <v>1.0909089999999999</v>
      </c>
      <c r="M36">
        <v>0</v>
      </c>
      <c r="N36">
        <v>0</v>
      </c>
      <c r="O36">
        <v>0</v>
      </c>
      <c r="P36">
        <v>0</v>
      </c>
      <c r="Q36">
        <v>0</v>
      </c>
    </row>
    <row r="37" spans="1:17">
      <c r="A37">
        <v>553</v>
      </c>
      <c r="B37">
        <v>622.74555899999996</v>
      </c>
      <c r="C37">
        <v>622.74555899999996</v>
      </c>
      <c r="D37">
        <v>59.153846000000001</v>
      </c>
      <c r="E37">
        <v>86.544379000000006</v>
      </c>
      <c r="F37">
        <v>33.029586000000002</v>
      </c>
      <c r="G37">
        <v>1.3846149999999999</v>
      </c>
      <c r="H37">
        <v>20.846153999999999</v>
      </c>
      <c r="I37">
        <v>2</v>
      </c>
      <c r="J37">
        <v>0.53254400000000002</v>
      </c>
      <c r="K37">
        <v>0</v>
      </c>
      <c r="L37">
        <v>2.2485210000000002</v>
      </c>
      <c r="M37">
        <v>0</v>
      </c>
      <c r="N37">
        <v>0</v>
      </c>
      <c r="O37">
        <v>0</v>
      </c>
      <c r="P37">
        <v>0</v>
      </c>
      <c r="Q37">
        <v>0</v>
      </c>
    </row>
    <row r="38" spans="1:17">
      <c r="A38">
        <v>556</v>
      </c>
      <c r="B38">
        <v>515.19171300000005</v>
      </c>
      <c r="C38">
        <v>515.19171300000005</v>
      </c>
      <c r="D38">
        <v>0</v>
      </c>
      <c r="E38">
        <v>0</v>
      </c>
      <c r="F38">
        <v>0</v>
      </c>
      <c r="G38">
        <v>8.0681809999999992</v>
      </c>
      <c r="H38">
        <v>41.193182</v>
      </c>
      <c r="I38">
        <v>2.3238639999999999</v>
      </c>
      <c r="J38">
        <v>0</v>
      </c>
      <c r="K38">
        <v>0</v>
      </c>
      <c r="L38">
        <v>0</v>
      </c>
      <c r="M38">
        <v>0</v>
      </c>
      <c r="N38">
        <v>0</v>
      </c>
      <c r="O38">
        <v>0</v>
      </c>
      <c r="P38">
        <v>0</v>
      </c>
      <c r="Q38">
        <v>0</v>
      </c>
    </row>
    <row r="39" spans="1:17">
      <c r="A39">
        <v>557</v>
      </c>
      <c r="B39">
        <v>500.57003700000001</v>
      </c>
      <c r="C39">
        <v>452.75637799999998</v>
      </c>
      <c r="D39">
        <v>0</v>
      </c>
      <c r="E39">
        <v>41.919255</v>
      </c>
      <c r="F39">
        <v>38.844720000000002</v>
      </c>
      <c r="G39">
        <v>3.4409930000000002</v>
      </c>
      <c r="H39">
        <v>12.745341</v>
      </c>
      <c r="I39">
        <v>1.0559000000000001</v>
      </c>
      <c r="J39">
        <v>0</v>
      </c>
      <c r="K39">
        <v>0</v>
      </c>
      <c r="L39">
        <v>0</v>
      </c>
      <c r="M39">
        <v>0</v>
      </c>
      <c r="N39">
        <v>8.3177070000000004</v>
      </c>
      <c r="O39">
        <v>0</v>
      </c>
      <c r="P39">
        <v>0</v>
      </c>
      <c r="Q39">
        <v>0</v>
      </c>
    </row>
    <row r="40" spans="1:17">
      <c r="A40">
        <v>558</v>
      </c>
      <c r="B40">
        <v>800.17606999999998</v>
      </c>
      <c r="C40">
        <v>168.795028</v>
      </c>
      <c r="D40">
        <v>59.440992999999999</v>
      </c>
      <c r="E40">
        <v>15.819876000000001</v>
      </c>
      <c r="F40">
        <v>8.1739130000000007</v>
      </c>
      <c r="G40">
        <v>5.3167710000000001</v>
      </c>
      <c r="H40">
        <v>19.254659</v>
      </c>
      <c r="I40">
        <v>2.548829</v>
      </c>
      <c r="J40">
        <v>0</v>
      </c>
      <c r="K40">
        <v>0</v>
      </c>
      <c r="L40">
        <v>4</v>
      </c>
      <c r="M40">
        <v>0</v>
      </c>
      <c r="N40">
        <v>0</v>
      </c>
      <c r="O40">
        <v>0</v>
      </c>
      <c r="P40">
        <v>0</v>
      </c>
      <c r="Q40">
        <v>0</v>
      </c>
    </row>
    <row r="41" spans="1:17">
      <c r="A41">
        <v>559</v>
      </c>
      <c r="B41">
        <v>486.38153899999998</v>
      </c>
      <c r="C41">
        <v>486.38153899999998</v>
      </c>
      <c r="D41">
        <v>1.8681319999999999</v>
      </c>
      <c r="E41">
        <v>30.978020999999998</v>
      </c>
      <c r="F41">
        <v>0</v>
      </c>
      <c r="G41">
        <v>1.961538</v>
      </c>
      <c r="H41">
        <v>49.110875</v>
      </c>
      <c r="I41">
        <v>7.8351649999999999</v>
      </c>
      <c r="J41">
        <v>0</v>
      </c>
      <c r="K41">
        <v>0</v>
      </c>
      <c r="L41">
        <v>1</v>
      </c>
      <c r="M41">
        <v>0</v>
      </c>
      <c r="N41">
        <v>0</v>
      </c>
      <c r="O41">
        <v>0</v>
      </c>
      <c r="P41">
        <v>0</v>
      </c>
      <c r="Q41">
        <v>0</v>
      </c>
    </row>
    <row r="42" spans="1:17">
      <c r="A42">
        <v>560</v>
      </c>
      <c r="B42">
        <v>456.16150599999997</v>
      </c>
      <c r="C42">
        <v>456.16150599999997</v>
      </c>
      <c r="D42">
        <v>0</v>
      </c>
      <c r="E42">
        <v>3</v>
      </c>
      <c r="F42">
        <v>0</v>
      </c>
      <c r="G42">
        <v>4.3204419999999999</v>
      </c>
      <c r="H42">
        <v>64.502762000000004</v>
      </c>
      <c r="I42">
        <v>4.1436460000000004</v>
      </c>
      <c r="J42">
        <v>0</v>
      </c>
      <c r="K42">
        <v>1.1050000000000001E-2</v>
      </c>
      <c r="L42">
        <v>3.823204</v>
      </c>
      <c r="M42">
        <v>0</v>
      </c>
      <c r="N42">
        <v>0</v>
      </c>
      <c r="O42">
        <v>0</v>
      </c>
      <c r="P42">
        <v>0</v>
      </c>
      <c r="Q42">
        <v>0</v>
      </c>
    </row>
    <row r="43" spans="1:17">
      <c r="A43">
        <v>575</v>
      </c>
      <c r="B43">
        <v>190.09908200000001</v>
      </c>
      <c r="C43">
        <v>190.09908200000001</v>
      </c>
      <c r="D43">
        <v>0</v>
      </c>
      <c r="E43">
        <v>9.2010629999999995</v>
      </c>
      <c r="F43">
        <v>0</v>
      </c>
      <c r="G43">
        <v>5</v>
      </c>
      <c r="H43">
        <v>29.121314000000002</v>
      </c>
      <c r="I43">
        <v>1</v>
      </c>
      <c r="J43">
        <v>0.22619600000000001</v>
      </c>
      <c r="K43">
        <v>0</v>
      </c>
      <c r="L43">
        <v>1.766554</v>
      </c>
      <c r="M43">
        <v>0</v>
      </c>
      <c r="N43">
        <v>0</v>
      </c>
      <c r="O43">
        <v>0</v>
      </c>
      <c r="P43">
        <v>0</v>
      </c>
      <c r="Q43">
        <v>0</v>
      </c>
    </row>
    <row r="44" spans="1:17">
      <c r="A44">
        <v>576</v>
      </c>
      <c r="B44">
        <v>159.44650100000001</v>
      </c>
      <c r="C44">
        <v>158.44650100000001</v>
      </c>
      <c r="D44">
        <v>0</v>
      </c>
      <c r="E44">
        <v>0</v>
      </c>
      <c r="F44">
        <v>0</v>
      </c>
      <c r="G44">
        <v>0</v>
      </c>
      <c r="H44">
        <v>16.373563000000001</v>
      </c>
      <c r="I44">
        <v>0.114943</v>
      </c>
      <c r="J44">
        <v>0</v>
      </c>
      <c r="K44">
        <v>0</v>
      </c>
      <c r="L44">
        <v>0</v>
      </c>
      <c r="M44">
        <v>0</v>
      </c>
      <c r="N44">
        <v>0</v>
      </c>
      <c r="O44">
        <v>0</v>
      </c>
      <c r="P44">
        <v>0</v>
      </c>
      <c r="Q44">
        <v>0</v>
      </c>
    </row>
    <row r="45" spans="1:17">
      <c r="A45">
        <v>577</v>
      </c>
      <c r="B45">
        <v>635.41299100000003</v>
      </c>
      <c r="C45">
        <v>635.41299100000003</v>
      </c>
      <c r="D45">
        <v>0</v>
      </c>
      <c r="E45">
        <v>2.9835159999999998</v>
      </c>
      <c r="F45">
        <v>0</v>
      </c>
      <c r="G45">
        <v>16.714285</v>
      </c>
      <c r="H45">
        <v>77.131867</v>
      </c>
      <c r="I45">
        <v>7.3351660000000001</v>
      </c>
      <c r="J45">
        <v>0</v>
      </c>
      <c r="K45">
        <v>2</v>
      </c>
      <c r="L45">
        <v>1.7912090000000001</v>
      </c>
      <c r="M45">
        <v>0</v>
      </c>
      <c r="N45">
        <v>0</v>
      </c>
      <c r="O45">
        <v>0</v>
      </c>
      <c r="P45">
        <v>0</v>
      </c>
      <c r="Q45">
        <v>0</v>
      </c>
    </row>
    <row r="46" spans="1:17">
      <c r="A46">
        <v>598</v>
      </c>
      <c r="B46">
        <v>48.601005000000001</v>
      </c>
      <c r="C46">
        <v>47.212116999999999</v>
      </c>
      <c r="D46">
        <v>0</v>
      </c>
      <c r="E46">
        <v>0</v>
      </c>
      <c r="F46">
        <v>0</v>
      </c>
      <c r="G46">
        <v>0</v>
      </c>
      <c r="H46">
        <v>9.0611110000000004</v>
      </c>
      <c r="I46">
        <v>1.6166659999999999</v>
      </c>
      <c r="J46">
        <v>0</v>
      </c>
      <c r="K46">
        <v>0</v>
      </c>
      <c r="L46">
        <v>0.5</v>
      </c>
      <c r="M46">
        <v>0</v>
      </c>
      <c r="N46">
        <v>0</v>
      </c>
      <c r="O46">
        <v>6.242038</v>
      </c>
      <c r="P46">
        <v>0</v>
      </c>
      <c r="Q46">
        <v>0</v>
      </c>
    </row>
    <row r="47" spans="1:17">
      <c r="A47">
        <v>608</v>
      </c>
      <c r="B47">
        <v>52.863371999999998</v>
      </c>
      <c r="C47">
        <v>52.863371999999998</v>
      </c>
      <c r="D47">
        <v>0</v>
      </c>
      <c r="E47">
        <v>0</v>
      </c>
      <c r="F47">
        <v>0</v>
      </c>
      <c r="G47">
        <v>0</v>
      </c>
      <c r="H47">
        <v>19.944744</v>
      </c>
      <c r="I47">
        <v>3.027056</v>
      </c>
      <c r="J47">
        <v>0</v>
      </c>
      <c r="K47">
        <v>1</v>
      </c>
      <c r="L47">
        <v>11.048743999999999</v>
      </c>
      <c r="M47">
        <v>0</v>
      </c>
      <c r="N47">
        <v>0</v>
      </c>
      <c r="O47">
        <v>0</v>
      </c>
      <c r="P47">
        <v>0</v>
      </c>
      <c r="Q47">
        <v>0</v>
      </c>
    </row>
    <row r="48" spans="1:17">
      <c r="A48">
        <v>609</v>
      </c>
      <c r="B48">
        <v>82.938817999999998</v>
      </c>
      <c r="C48">
        <v>82.938817999999998</v>
      </c>
      <c r="D48">
        <v>0</v>
      </c>
      <c r="E48">
        <v>0</v>
      </c>
      <c r="F48">
        <v>0</v>
      </c>
      <c r="G48">
        <v>1.452814</v>
      </c>
      <c r="H48">
        <v>27.571327</v>
      </c>
      <c r="I48">
        <v>12.996468999999999</v>
      </c>
      <c r="J48">
        <v>0</v>
      </c>
      <c r="K48">
        <v>0</v>
      </c>
      <c r="L48">
        <v>14.574154999999999</v>
      </c>
      <c r="M48">
        <v>0</v>
      </c>
      <c r="N48">
        <v>0</v>
      </c>
      <c r="O48">
        <v>0</v>
      </c>
      <c r="P48">
        <v>0</v>
      </c>
      <c r="Q48">
        <v>0</v>
      </c>
    </row>
    <row r="49" spans="1:17">
      <c r="A49">
        <v>610</v>
      </c>
      <c r="B49">
        <v>39.162413999999998</v>
      </c>
      <c r="C49">
        <v>39.162413999999998</v>
      </c>
      <c r="D49">
        <v>0</v>
      </c>
      <c r="E49">
        <v>0</v>
      </c>
      <c r="F49">
        <v>0</v>
      </c>
      <c r="G49">
        <v>3</v>
      </c>
      <c r="H49">
        <v>15.052068</v>
      </c>
      <c r="I49">
        <v>8.8965519999999998</v>
      </c>
      <c r="J49">
        <v>0</v>
      </c>
      <c r="K49">
        <v>1.096552</v>
      </c>
      <c r="L49">
        <v>2.7103449999999998</v>
      </c>
      <c r="M49">
        <v>0</v>
      </c>
      <c r="N49">
        <v>0</v>
      </c>
      <c r="O49">
        <v>0</v>
      </c>
      <c r="P49">
        <v>0</v>
      </c>
      <c r="Q49">
        <v>0</v>
      </c>
    </row>
    <row r="50" spans="1:17">
      <c r="A50">
        <v>613</v>
      </c>
      <c r="B50">
        <v>232.954263</v>
      </c>
      <c r="C50">
        <v>60.172103</v>
      </c>
      <c r="D50">
        <v>0</v>
      </c>
      <c r="E50">
        <v>0</v>
      </c>
      <c r="F50">
        <v>0</v>
      </c>
      <c r="G50">
        <v>3.5970719999999998</v>
      </c>
      <c r="H50">
        <v>10.598960999999999</v>
      </c>
      <c r="I50">
        <v>0</v>
      </c>
      <c r="J50">
        <v>0</v>
      </c>
      <c r="K50">
        <v>1.010392</v>
      </c>
      <c r="L50">
        <v>0</v>
      </c>
      <c r="M50">
        <v>0</v>
      </c>
      <c r="N50">
        <v>0</v>
      </c>
      <c r="O50">
        <v>0</v>
      </c>
      <c r="P50">
        <v>0</v>
      </c>
      <c r="Q50">
        <v>0</v>
      </c>
    </row>
    <row r="51" spans="1:17">
      <c r="A51">
        <v>614</v>
      </c>
      <c r="B51">
        <v>50.825007999999997</v>
      </c>
      <c r="C51">
        <v>50.825007999999997</v>
      </c>
      <c r="D51">
        <v>0</v>
      </c>
      <c r="E51">
        <v>0</v>
      </c>
      <c r="F51">
        <v>0</v>
      </c>
      <c r="G51">
        <v>1.682644</v>
      </c>
      <c r="H51">
        <v>18.697606</v>
      </c>
      <c r="I51">
        <v>9.0662590000000005</v>
      </c>
      <c r="J51">
        <v>0</v>
      </c>
      <c r="K51">
        <v>0</v>
      </c>
      <c r="L51">
        <v>8.4473680000000009</v>
      </c>
      <c r="M51">
        <v>0</v>
      </c>
      <c r="N51">
        <v>0</v>
      </c>
      <c r="O51">
        <v>0</v>
      </c>
      <c r="P51">
        <v>0</v>
      </c>
      <c r="Q51">
        <v>0</v>
      </c>
    </row>
    <row r="52" spans="1:17">
      <c r="A52">
        <v>616</v>
      </c>
      <c r="B52">
        <v>85.239716000000001</v>
      </c>
      <c r="C52">
        <v>85.239716000000001</v>
      </c>
      <c r="D52">
        <v>0</v>
      </c>
      <c r="E52">
        <v>0.112583</v>
      </c>
      <c r="F52">
        <v>0</v>
      </c>
      <c r="G52">
        <v>1.13245</v>
      </c>
      <c r="H52">
        <v>25.077006999999998</v>
      </c>
      <c r="I52">
        <v>15.097151</v>
      </c>
      <c r="J52">
        <v>0</v>
      </c>
      <c r="K52">
        <v>0.490066</v>
      </c>
      <c r="L52">
        <v>19</v>
      </c>
      <c r="M52">
        <v>0</v>
      </c>
      <c r="N52">
        <v>0</v>
      </c>
      <c r="O52">
        <v>0</v>
      </c>
      <c r="P52">
        <v>0</v>
      </c>
      <c r="Q52">
        <v>0</v>
      </c>
    </row>
    <row r="53" spans="1:17">
      <c r="A53">
        <v>621</v>
      </c>
      <c r="B53">
        <v>90.630538999999999</v>
      </c>
      <c r="C53">
        <v>90.630538999999999</v>
      </c>
      <c r="D53">
        <v>0</v>
      </c>
      <c r="E53">
        <v>0</v>
      </c>
      <c r="F53">
        <v>0</v>
      </c>
      <c r="G53">
        <v>1.3525640000000001</v>
      </c>
      <c r="H53">
        <v>30.884615</v>
      </c>
      <c r="I53">
        <v>9.0202469999999995</v>
      </c>
      <c r="J53">
        <v>0</v>
      </c>
      <c r="K53">
        <v>0.72435899999999998</v>
      </c>
      <c r="L53">
        <v>23.091387999999998</v>
      </c>
      <c r="M53">
        <v>0</v>
      </c>
      <c r="N53">
        <v>0</v>
      </c>
      <c r="O53">
        <v>0</v>
      </c>
      <c r="P53">
        <v>0</v>
      </c>
      <c r="Q53">
        <v>0</v>
      </c>
    </row>
    <row r="54" spans="1:17">
      <c r="A54">
        <v>623</v>
      </c>
      <c r="B54">
        <v>151.67851999999999</v>
      </c>
      <c r="C54">
        <v>151.67851999999999</v>
      </c>
      <c r="D54">
        <v>0</v>
      </c>
      <c r="E54">
        <v>0</v>
      </c>
      <c r="F54">
        <v>0</v>
      </c>
      <c r="G54">
        <v>11.249834999999999</v>
      </c>
      <c r="H54">
        <v>20.172215999999999</v>
      </c>
      <c r="I54">
        <v>23.496102</v>
      </c>
      <c r="J54">
        <v>1</v>
      </c>
      <c r="K54">
        <v>0.54878000000000005</v>
      </c>
      <c r="L54">
        <v>21.00216</v>
      </c>
      <c r="M54">
        <v>0</v>
      </c>
      <c r="N54">
        <v>0</v>
      </c>
      <c r="O54">
        <v>0</v>
      </c>
      <c r="P54">
        <v>0</v>
      </c>
      <c r="Q54">
        <v>0</v>
      </c>
    </row>
    <row r="55" spans="1:17">
      <c r="A55">
        <v>629</v>
      </c>
      <c r="B55">
        <v>34.157632999999997</v>
      </c>
      <c r="C55">
        <v>34.095520999999998</v>
      </c>
      <c r="D55">
        <v>0</v>
      </c>
      <c r="E55">
        <v>2</v>
      </c>
      <c r="F55">
        <v>0</v>
      </c>
      <c r="G55">
        <v>0.26708100000000001</v>
      </c>
      <c r="H55">
        <v>12.310558</v>
      </c>
      <c r="I55">
        <v>3.8074539999999999</v>
      </c>
      <c r="J55">
        <v>0</v>
      </c>
      <c r="K55">
        <v>0</v>
      </c>
      <c r="L55">
        <v>2.5944579999999999</v>
      </c>
      <c r="M55">
        <v>0</v>
      </c>
      <c r="N55">
        <v>0</v>
      </c>
      <c r="O55">
        <v>0</v>
      </c>
      <c r="P55">
        <v>0</v>
      </c>
      <c r="Q55">
        <v>0</v>
      </c>
    </row>
    <row r="56" spans="1:17">
      <c r="A56">
        <v>634</v>
      </c>
      <c r="B56">
        <v>83.107393000000002</v>
      </c>
      <c r="C56">
        <v>83.107393000000002</v>
      </c>
      <c r="D56">
        <v>0</v>
      </c>
      <c r="E56">
        <v>0</v>
      </c>
      <c r="F56">
        <v>0</v>
      </c>
      <c r="G56">
        <v>1</v>
      </c>
      <c r="H56">
        <v>33.206901000000002</v>
      </c>
      <c r="I56">
        <v>9.0377360000000007</v>
      </c>
      <c r="J56">
        <v>0</v>
      </c>
      <c r="K56">
        <v>1.0691820000000001</v>
      </c>
      <c r="L56">
        <v>15.578616999999999</v>
      </c>
      <c r="M56">
        <v>0</v>
      </c>
      <c r="N56">
        <v>0</v>
      </c>
      <c r="O56">
        <v>0</v>
      </c>
      <c r="P56">
        <v>0</v>
      </c>
      <c r="Q56">
        <v>0</v>
      </c>
    </row>
    <row r="57" spans="1:17">
      <c r="A57">
        <v>640</v>
      </c>
      <c r="B57">
        <v>36.475988000000001</v>
      </c>
      <c r="C57">
        <v>22.110980000000001</v>
      </c>
      <c r="D57">
        <v>0</v>
      </c>
      <c r="E57">
        <v>0</v>
      </c>
      <c r="F57">
        <v>0</v>
      </c>
      <c r="G57">
        <v>0</v>
      </c>
      <c r="H57">
        <v>8.2784209999999998</v>
      </c>
      <c r="I57">
        <v>1.1666669999999999</v>
      </c>
      <c r="J57">
        <v>0</v>
      </c>
      <c r="K57">
        <v>0</v>
      </c>
      <c r="L57">
        <v>0</v>
      </c>
      <c r="M57">
        <v>0</v>
      </c>
      <c r="N57">
        <v>0</v>
      </c>
      <c r="O57">
        <v>26.876978000000001</v>
      </c>
      <c r="P57">
        <v>0</v>
      </c>
      <c r="Q57">
        <v>0</v>
      </c>
    </row>
    <row r="58" spans="1:17">
      <c r="A58">
        <v>664</v>
      </c>
      <c r="B58">
        <v>135.140683</v>
      </c>
      <c r="C58">
        <v>135.140683</v>
      </c>
      <c r="D58">
        <v>0</v>
      </c>
      <c r="E58">
        <v>3</v>
      </c>
      <c r="F58">
        <v>0</v>
      </c>
      <c r="G58">
        <v>0</v>
      </c>
      <c r="H58">
        <v>32.771078000000003</v>
      </c>
      <c r="I58">
        <v>6.6636620000000004</v>
      </c>
      <c r="J58">
        <v>0</v>
      </c>
      <c r="K58">
        <v>0</v>
      </c>
      <c r="L58">
        <v>8.3379999999999996E-2</v>
      </c>
      <c r="M58">
        <v>0</v>
      </c>
      <c r="N58">
        <v>0</v>
      </c>
      <c r="O58">
        <v>145.32791399999999</v>
      </c>
      <c r="P58">
        <v>0</v>
      </c>
      <c r="Q58">
        <v>0</v>
      </c>
    </row>
    <row r="59" spans="1:17">
      <c r="A59">
        <v>679</v>
      </c>
      <c r="B59">
        <v>218.175814</v>
      </c>
      <c r="C59">
        <v>0</v>
      </c>
      <c r="D59">
        <v>0</v>
      </c>
      <c r="E59">
        <v>0</v>
      </c>
      <c r="F59">
        <v>0</v>
      </c>
      <c r="G59">
        <v>3</v>
      </c>
      <c r="H59">
        <v>34.893540000000002</v>
      </c>
      <c r="I59">
        <v>0</v>
      </c>
      <c r="J59">
        <v>0</v>
      </c>
      <c r="K59">
        <v>1</v>
      </c>
      <c r="L59">
        <v>179.07351800000001</v>
      </c>
      <c r="M59">
        <v>0</v>
      </c>
      <c r="N59">
        <v>0</v>
      </c>
      <c r="O59">
        <v>0</v>
      </c>
      <c r="P59">
        <v>0</v>
      </c>
      <c r="Q59">
        <v>0</v>
      </c>
    </row>
    <row r="60" spans="1:17">
      <c r="A60">
        <v>725</v>
      </c>
      <c r="B60">
        <v>486.98228999999998</v>
      </c>
      <c r="C60">
        <v>460.169038</v>
      </c>
      <c r="D60">
        <v>18.379518000000001</v>
      </c>
      <c r="E60">
        <v>139.228916</v>
      </c>
      <c r="F60">
        <v>8.1566270000000003</v>
      </c>
      <c r="G60">
        <v>4.4096390000000003</v>
      </c>
      <c r="H60">
        <v>22.451806999999999</v>
      </c>
      <c r="I60">
        <v>1</v>
      </c>
      <c r="J60">
        <v>0</v>
      </c>
      <c r="K60">
        <v>0</v>
      </c>
      <c r="L60">
        <v>1</v>
      </c>
      <c r="M60">
        <v>24.028832000000001</v>
      </c>
      <c r="N60">
        <v>29.052420000000001</v>
      </c>
      <c r="O60">
        <v>0</v>
      </c>
      <c r="P60">
        <v>0</v>
      </c>
      <c r="Q60">
        <v>0</v>
      </c>
    </row>
    <row r="61" spans="1:17">
      <c r="A61">
        <v>736</v>
      </c>
      <c r="B61">
        <v>155.792912</v>
      </c>
      <c r="C61">
        <v>155.792912</v>
      </c>
      <c r="D61">
        <v>0</v>
      </c>
      <c r="E61">
        <v>0</v>
      </c>
      <c r="F61">
        <v>0</v>
      </c>
      <c r="G61">
        <v>3</v>
      </c>
      <c r="H61">
        <v>9.7687500000000007</v>
      </c>
      <c r="I61">
        <v>0</v>
      </c>
      <c r="J61">
        <v>0</v>
      </c>
      <c r="K61">
        <v>0</v>
      </c>
      <c r="L61">
        <v>0</v>
      </c>
      <c r="M61">
        <v>0</v>
      </c>
      <c r="N61">
        <v>0</v>
      </c>
      <c r="O61">
        <v>0</v>
      </c>
      <c r="P61">
        <v>0</v>
      </c>
      <c r="Q61">
        <v>0</v>
      </c>
    </row>
    <row r="62" spans="1:17">
      <c r="A62">
        <v>770</v>
      </c>
      <c r="B62">
        <v>260.28236700000002</v>
      </c>
      <c r="C62">
        <v>166.17651799999999</v>
      </c>
      <c r="D62">
        <v>0</v>
      </c>
      <c r="E62">
        <v>0</v>
      </c>
      <c r="F62">
        <v>0</v>
      </c>
      <c r="G62">
        <v>1</v>
      </c>
      <c r="H62">
        <v>34.715121000000003</v>
      </c>
      <c r="I62">
        <v>4.4802270000000002</v>
      </c>
      <c r="J62">
        <v>0</v>
      </c>
      <c r="K62">
        <v>0</v>
      </c>
      <c r="L62">
        <v>2</v>
      </c>
      <c r="M62">
        <v>2.7049120000000002</v>
      </c>
      <c r="N62">
        <v>20.496939999999999</v>
      </c>
      <c r="O62">
        <v>0</v>
      </c>
      <c r="P62">
        <v>0</v>
      </c>
      <c r="Q62">
        <v>0</v>
      </c>
    </row>
    <row r="63" spans="1:17">
      <c r="A63">
        <v>779</v>
      </c>
      <c r="B63">
        <v>133.07329200000001</v>
      </c>
      <c r="C63">
        <v>133.07329200000001</v>
      </c>
      <c r="D63">
        <v>17.801044999999998</v>
      </c>
      <c r="E63">
        <v>78.963350000000005</v>
      </c>
      <c r="F63">
        <v>0</v>
      </c>
      <c r="G63">
        <v>1.570681</v>
      </c>
      <c r="H63">
        <v>5</v>
      </c>
      <c r="I63">
        <v>0</v>
      </c>
      <c r="J63">
        <v>0</v>
      </c>
      <c r="K63">
        <v>1</v>
      </c>
      <c r="L63">
        <v>0</v>
      </c>
      <c r="M63">
        <v>0</v>
      </c>
      <c r="N63">
        <v>0</v>
      </c>
      <c r="O63">
        <v>0</v>
      </c>
      <c r="P63">
        <v>0</v>
      </c>
      <c r="Q63">
        <v>0</v>
      </c>
    </row>
    <row r="64" spans="1:17">
      <c r="A64">
        <v>780</v>
      </c>
      <c r="B64">
        <v>140.65445500000001</v>
      </c>
      <c r="C64">
        <v>140.65445500000001</v>
      </c>
      <c r="D64">
        <v>0</v>
      </c>
      <c r="E64">
        <v>62.141362999999998</v>
      </c>
      <c r="F64">
        <v>0</v>
      </c>
      <c r="G64">
        <v>0</v>
      </c>
      <c r="H64">
        <v>10.319372</v>
      </c>
      <c r="I64">
        <v>0</v>
      </c>
      <c r="J64">
        <v>0</v>
      </c>
      <c r="K64">
        <v>0</v>
      </c>
      <c r="L64">
        <v>0</v>
      </c>
      <c r="M64">
        <v>0</v>
      </c>
      <c r="N64">
        <v>0</v>
      </c>
      <c r="O64">
        <v>0</v>
      </c>
      <c r="P64">
        <v>0</v>
      </c>
      <c r="Q64">
        <v>0</v>
      </c>
    </row>
    <row r="65" spans="1:17">
      <c r="A65">
        <v>804</v>
      </c>
      <c r="B65">
        <v>86.525138999999996</v>
      </c>
      <c r="C65">
        <v>85.966480000000004</v>
      </c>
      <c r="D65">
        <v>0</v>
      </c>
      <c r="E65">
        <v>2.1061450000000002</v>
      </c>
      <c r="F65">
        <v>0</v>
      </c>
      <c r="G65">
        <v>0</v>
      </c>
      <c r="H65">
        <v>16.798883</v>
      </c>
      <c r="I65">
        <v>2.2234639999999999</v>
      </c>
      <c r="J65">
        <v>0</v>
      </c>
      <c r="K65">
        <v>0</v>
      </c>
      <c r="L65">
        <v>0</v>
      </c>
      <c r="M65">
        <v>0</v>
      </c>
      <c r="N65">
        <v>0</v>
      </c>
      <c r="O65">
        <v>0</v>
      </c>
      <c r="P65">
        <v>0</v>
      </c>
      <c r="Q65">
        <v>0</v>
      </c>
    </row>
    <row r="66" spans="1:17">
      <c r="A66">
        <v>808</v>
      </c>
      <c r="B66">
        <v>184.909156</v>
      </c>
      <c r="C66">
        <v>178.33853500000001</v>
      </c>
      <c r="D66">
        <v>0</v>
      </c>
      <c r="E66">
        <v>1</v>
      </c>
      <c r="F66">
        <v>0</v>
      </c>
      <c r="G66">
        <v>2.169492</v>
      </c>
      <c r="H66">
        <v>9.2090399999999999</v>
      </c>
      <c r="I66">
        <v>0</v>
      </c>
      <c r="J66">
        <v>0</v>
      </c>
      <c r="K66">
        <v>0</v>
      </c>
      <c r="L66">
        <v>0</v>
      </c>
      <c r="M66">
        <v>0</v>
      </c>
      <c r="N66">
        <v>0</v>
      </c>
      <c r="O66">
        <v>0</v>
      </c>
      <c r="P66">
        <v>0</v>
      </c>
      <c r="Q66">
        <v>0</v>
      </c>
    </row>
    <row r="67" spans="1:17">
      <c r="A67">
        <v>813</v>
      </c>
      <c r="B67">
        <v>129.87192400000001</v>
      </c>
      <c r="C67">
        <v>129.87192400000001</v>
      </c>
      <c r="D67">
        <v>0</v>
      </c>
      <c r="E67">
        <v>0</v>
      </c>
      <c r="F67">
        <v>0</v>
      </c>
      <c r="G67">
        <v>0</v>
      </c>
      <c r="H67">
        <v>10.938173000000001</v>
      </c>
      <c r="I67">
        <v>0.94408599999999998</v>
      </c>
      <c r="J67">
        <v>0</v>
      </c>
      <c r="K67">
        <v>0</v>
      </c>
      <c r="L67">
        <v>0</v>
      </c>
      <c r="M67">
        <v>0</v>
      </c>
      <c r="N67">
        <v>0</v>
      </c>
      <c r="O67">
        <v>137.42828800000001</v>
      </c>
      <c r="P67">
        <v>0</v>
      </c>
      <c r="Q67">
        <v>0</v>
      </c>
    </row>
    <row r="68" spans="1:17">
      <c r="A68">
        <v>825</v>
      </c>
      <c r="B68">
        <v>320.55204199999997</v>
      </c>
      <c r="C68">
        <v>319.97826400000002</v>
      </c>
      <c r="D68">
        <v>0</v>
      </c>
      <c r="E68">
        <v>4.1015040000000003</v>
      </c>
      <c r="F68">
        <v>0</v>
      </c>
      <c r="G68">
        <v>7.2918240000000001</v>
      </c>
      <c r="H68">
        <v>21.472273000000001</v>
      </c>
      <c r="I68">
        <v>0.208647</v>
      </c>
      <c r="J68">
        <v>0</v>
      </c>
      <c r="K68">
        <v>0</v>
      </c>
      <c r="L68">
        <v>0.81391000000000002</v>
      </c>
      <c r="M68">
        <v>4.5495289999999997</v>
      </c>
      <c r="N68">
        <v>0</v>
      </c>
      <c r="O68">
        <v>0</v>
      </c>
      <c r="P68">
        <v>0</v>
      </c>
      <c r="Q68">
        <v>0</v>
      </c>
    </row>
    <row r="69" spans="1:17">
      <c r="A69">
        <v>838</v>
      </c>
      <c r="B69">
        <v>251.90725</v>
      </c>
      <c r="C69">
        <v>249.76232200000001</v>
      </c>
      <c r="D69">
        <v>5</v>
      </c>
      <c r="E69">
        <v>31.678260999999999</v>
      </c>
      <c r="F69">
        <v>0</v>
      </c>
      <c r="G69">
        <v>6.0405790000000001</v>
      </c>
      <c r="H69">
        <v>14.173914999999999</v>
      </c>
      <c r="I69">
        <v>0</v>
      </c>
      <c r="J69">
        <v>0</v>
      </c>
      <c r="K69">
        <v>0</v>
      </c>
      <c r="L69">
        <v>1</v>
      </c>
      <c r="M69">
        <v>12.404043</v>
      </c>
      <c r="N69">
        <v>0</v>
      </c>
      <c r="O69">
        <v>0</v>
      </c>
      <c r="P69">
        <v>0.91303800000000002</v>
      </c>
      <c r="Q69">
        <v>0</v>
      </c>
    </row>
    <row r="70" spans="1:17">
      <c r="A70">
        <v>843</v>
      </c>
      <c r="B70">
        <v>608.72373000000005</v>
      </c>
      <c r="C70">
        <v>608.72373000000005</v>
      </c>
      <c r="D70">
        <v>0</v>
      </c>
      <c r="E70">
        <v>1</v>
      </c>
      <c r="F70">
        <v>0</v>
      </c>
      <c r="G70">
        <v>8.4042560000000002</v>
      </c>
      <c r="H70">
        <v>61.118405000000003</v>
      </c>
      <c r="I70">
        <v>5.5691490000000003</v>
      </c>
      <c r="J70">
        <v>0</v>
      </c>
      <c r="K70">
        <v>0</v>
      </c>
      <c r="L70">
        <v>4</v>
      </c>
      <c r="M70">
        <v>0</v>
      </c>
      <c r="N70">
        <v>0</v>
      </c>
      <c r="O70">
        <v>0</v>
      </c>
      <c r="P70">
        <v>0</v>
      </c>
      <c r="Q70">
        <v>0</v>
      </c>
    </row>
    <row r="71" spans="1:17">
      <c r="A71">
        <v>855</v>
      </c>
      <c r="B71">
        <v>492.19596799999999</v>
      </c>
      <c r="C71">
        <v>492.19596799999999</v>
      </c>
      <c r="D71">
        <v>0.33707900000000002</v>
      </c>
      <c r="E71">
        <v>19.825776999999999</v>
      </c>
      <c r="F71">
        <v>0</v>
      </c>
      <c r="G71">
        <v>1.831461</v>
      </c>
      <c r="H71">
        <v>77.668539999999993</v>
      </c>
      <c r="I71">
        <v>4.831461</v>
      </c>
      <c r="J71">
        <v>0</v>
      </c>
      <c r="K71">
        <v>0.85393200000000002</v>
      </c>
      <c r="L71">
        <v>2</v>
      </c>
      <c r="M71">
        <v>0</v>
      </c>
      <c r="N71">
        <v>0</v>
      </c>
      <c r="O71">
        <v>0</v>
      </c>
      <c r="P71">
        <v>0</v>
      </c>
      <c r="Q71">
        <v>0</v>
      </c>
    </row>
    <row r="72" spans="1:17">
      <c r="A72">
        <v>858</v>
      </c>
      <c r="B72">
        <v>233.198826</v>
      </c>
      <c r="C72">
        <v>231.32163299999999</v>
      </c>
      <c r="D72">
        <v>0</v>
      </c>
      <c r="E72">
        <v>0</v>
      </c>
      <c r="F72">
        <v>0</v>
      </c>
      <c r="G72">
        <v>7.9707600000000003</v>
      </c>
      <c r="H72">
        <v>19.578946999999999</v>
      </c>
      <c r="I72">
        <v>0</v>
      </c>
      <c r="J72">
        <v>0</v>
      </c>
      <c r="K72">
        <v>0</v>
      </c>
      <c r="L72">
        <v>2</v>
      </c>
      <c r="M72">
        <v>7.033175</v>
      </c>
      <c r="N72">
        <v>0</v>
      </c>
      <c r="O72">
        <v>0</v>
      </c>
      <c r="P72">
        <v>0</v>
      </c>
      <c r="Q72">
        <v>0</v>
      </c>
    </row>
    <row r="73" spans="1:17">
      <c r="A73">
        <v>875</v>
      </c>
      <c r="B73">
        <v>315.16226699999999</v>
      </c>
      <c r="C73">
        <v>314.526116</v>
      </c>
      <c r="D73">
        <v>54.901691</v>
      </c>
      <c r="E73">
        <v>152.85747599999999</v>
      </c>
      <c r="F73">
        <v>0</v>
      </c>
      <c r="G73">
        <v>2.7906369999999998</v>
      </c>
      <c r="H73">
        <v>8.3123539999999991</v>
      </c>
      <c r="I73">
        <v>0</v>
      </c>
      <c r="J73">
        <v>0</v>
      </c>
      <c r="K73">
        <v>1</v>
      </c>
      <c r="L73">
        <v>1</v>
      </c>
      <c r="M73">
        <v>0</v>
      </c>
      <c r="N73">
        <v>0</v>
      </c>
      <c r="O73">
        <v>0</v>
      </c>
      <c r="P73">
        <v>0</v>
      </c>
      <c r="Q73">
        <v>0</v>
      </c>
    </row>
    <row r="74" spans="1:17">
      <c r="A74">
        <v>905</v>
      </c>
      <c r="B74">
        <v>29.448321</v>
      </c>
      <c r="C74">
        <v>29.448321</v>
      </c>
      <c r="D74">
        <v>0</v>
      </c>
      <c r="E74">
        <v>0</v>
      </c>
      <c r="F74">
        <v>0</v>
      </c>
      <c r="G74">
        <v>0</v>
      </c>
      <c r="H74">
        <v>12.449239</v>
      </c>
      <c r="I74">
        <v>2.3940380000000001</v>
      </c>
      <c r="J74">
        <v>0</v>
      </c>
      <c r="K74">
        <v>0.47688999999999998</v>
      </c>
      <c r="L74">
        <v>0.99369700000000005</v>
      </c>
      <c r="M74">
        <v>0</v>
      </c>
      <c r="N74">
        <v>0</v>
      </c>
      <c r="O74">
        <v>0</v>
      </c>
      <c r="P74">
        <v>0</v>
      </c>
      <c r="Q74">
        <v>0</v>
      </c>
    </row>
    <row r="75" spans="1:17">
      <c r="A75">
        <v>912</v>
      </c>
      <c r="B75">
        <v>108.733689</v>
      </c>
      <c r="C75">
        <v>108.733689</v>
      </c>
      <c r="D75">
        <v>0</v>
      </c>
      <c r="E75">
        <v>0</v>
      </c>
      <c r="F75">
        <v>0</v>
      </c>
      <c r="G75">
        <v>0</v>
      </c>
      <c r="H75">
        <v>6.7645140000000001</v>
      </c>
      <c r="I75">
        <v>2.7323740000000001</v>
      </c>
      <c r="J75">
        <v>2.67699</v>
      </c>
      <c r="K75">
        <v>0</v>
      </c>
      <c r="L75">
        <v>0</v>
      </c>
      <c r="M75">
        <v>0</v>
      </c>
      <c r="N75">
        <v>0</v>
      </c>
      <c r="O75">
        <v>0</v>
      </c>
      <c r="P75">
        <v>0</v>
      </c>
      <c r="Q75">
        <v>0</v>
      </c>
    </row>
    <row r="76" spans="1:17">
      <c r="A76">
        <v>936</v>
      </c>
      <c r="B76">
        <v>92.860523999999998</v>
      </c>
      <c r="C76">
        <v>55.434550000000002</v>
      </c>
      <c r="D76">
        <v>0</v>
      </c>
      <c r="E76">
        <v>0</v>
      </c>
      <c r="F76">
        <v>0</v>
      </c>
      <c r="G76">
        <v>0</v>
      </c>
      <c r="H76">
        <v>14.540126000000001</v>
      </c>
      <c r="I76">
        <v>1.96</v>
      </c>
      <c r="J76">
        <v>0</v>
      </c>
      <c r="K76">
        <v>0</v>
      </c>
      <c r="L76">
        <v>0</v>
      </c>
      <c r="M76">
        <v>0</v>
      </c>
      <c r="N76">
        <v>0</v>
      </c>
      <c r="O76">
        <v>0</v>
      </c>
      <c r="P76">
        <v>0</v>
      </c>
      <c r="Q76">
        <v>0</v>
      </c>
    </row>
    <row r="77" spans="1:17">
      <c r="A77">
        <v>938</v>
      </c>
      <c r="B77">
        <v>135.80257399999999</v>
      </c>
      <c r="C77">
        <v>135.311665</v>
      </c>
      <c r="D77">
        <v>10.284848</v>
      </c>
      <c r="E77">
        <v>67.454543999999999</v>
      </c>
      <c r="F77">
        <v>0</v>
      </c>
      <c r="G77">
        <v>1.860606</v>
      </c>
      <c r="H77">
        <v>7.8762990000000004</v>
      </c>
      <c r="I77">
        <v>1.363637</v>
      </c>
      <c r="J77">
        <v>0</v>
      </c>
      <c r="K77">
        <v>0</v>
      </c>
      <c r="L77">
        <v>0</v>
      </c>
      <c r="M77">
        <v>0</v>
      </c>
      <c r="N77">
        <v>0</v>
      </c>
      <c r="O77">
        <v>16.387370000000001</v>
      </c>
      <c r="P77">
        <v>0</v>
      </c>
      <c r="Q77">
        <v>0</v>
      </c>
    </row>
    <row r="78" spans="1:17">
      <c r="A78">
        <v>941</v>
      </c>
      <c r="B78">
        <v>199.83481599999999</v>
      </c>
      <c r="C78">
        <v>166.96248499999999</v>
      </c>
      <c r="D78">
        <v>0</v>
      </c>
      <c r="E78">
        <v>0</v>
      </c>
      <c r="F78">
        <v>0</v>
      </c>
      <c r="G78">
        <v>5.1808269999999998</v>
      </c>
      <c r="H78">
        <v>25.078600999999999</v>
      </c>
      <c r="I78">
        <v>3.383912</v>
      </c>
      <c r="J78">
        <v>0.118128</v>
      </c>
      <c r="K78">
        <v>0</v>
      </c>
      <c r="L78">
        <v>3.2539760000000002</v>
      </c>
      <c r="M78">
        <v>0</v>
      </c>
      <c r="N78">
        <v>0</v>
      </c>
      <c r="O78">
        <v>0</v>
      </c>
      <c r="P78">
        <v>0</v>
      </c>
      <c r="Q78">
        <v>0</v>
      </c>
    </row>
    <row r="79" spans="1:17">
      <c r="A79">
        <v>951</v>
      </c>
      <c r="B79">
        <v>201.592479</v>
      </c>
      <c r="C79">
        <v>201.592479</v>
      </c>
      <c r="D79">
        <v>0</v>
      </c>
      <c r="E79">
        <v>1</v>
      </c>
      <c r="F79">
        <v>0</v>
      </c>
      <c r="G79">
        <v>1.9365250000000001</v>
      </c>
      <c r="H79">
        <v>35.759261000000002</v>
      </c>
      <c r="I79">
        <v>3</v>
      </c>
      <c r="J79">
        <v>0</v>
      </c>
      <c r="K79">
        <v>0</v>
      </c>
      <c r="L79">
        <v>3</v>
      </c>
      <c r="M79">
        <v>0</v>
      </c>
      <c r="N79">
        <v>0</v>
      </c>
      <c r="O79">
        <v>0</v>
      </c>
      <c r="P79">
        <v>0</v>
      </c>
      <c r="Q79">
        <v>0</v>
      </c>
    </row>
    <row r="80" spans="1:17">
      <c r="A80">
        <v>952</v>
      </c>
      <c r="B80">
        <v>405.78878400000002</v>
      </c>
      <c r="C80">
        <v>405.78878400000002</v>
      </c>
      <c r="D80">
        <v>33.299010000000003</v>
      </c>
      <c r="E80">
        <v>120.58282199999999</v>
      </c>
      <c r="F80">
        <v>18</v>
      </c>
      <c r="G80">
        <v>8.9419939999999993</v>
      </c>
      <c r="H80">
        <v>60.969327</v>
      </c>
      <c r="I80">
        <v>1.8527610000000001</v>
      </c>
      <c r="J80">
        <v>0</v>
      </c>
      <c r="K80">
        <v>1.8527610000000001</v>
      </c>
      <c r="L80">
        <v>2.04908</v>
      </c>
      <c r="M80">
        <v>0</v>
      </c>
      <c r="N80">
        <v>0</v>
      </c>
      <c r="O80">
        <v>0</v>
      </c>
      <c r="P80">
        <v>0</v>
      </c>
      <c r="Q80">
        <v>0</v>
      </c>
    </row>
    <row r="81" spans="1:17">
      <c r="A81">
        <v>953</v>
      </c>
      <c r="B81">
        <v>196.787767</v>
      </c>
      <c r="C81">
        <v>196.787767</v>
      </c>
      <c r="D81">
        <v>0</v>
      </c>
      <c r="E81">
        <v>0</v>
      </c>
      <c r="F81">
        <v>0</v>
      </c>
      <c r="G81">
        <v>2.8303029999999998</v>
      </c>
      <c r="H81">
        <v>28.618179000000001</v>
      </c>
      <c r="I81">
        <v>2</v>
      </c>
      <c r="J81">
        <v>0</v>
      </c>
      <c r="K81">
        <v>2</v>
      </c>
      <c r="L81">
        <v>0</v>
      </c>
      <c r="M81">
        <v>0</v>
      </c>
      <c r="N81">
        <v>0</v>
      </c>
      <c r="O81">
        <v>0</v>
      </c>
      <c r="P81">
        <v>0</v>
      </c>
      <c r="Q81">
        <v>0</v>
      </c>
    </row>
    <row r="82" spans="1:17">
      <c r="A82">
        <v>7984</v>
      </c>
      <c r="B82">
        <v>201.784434</v>
      </c>
      <c r="C82">
        <v>201.784434</v>
      </c>
      <c r="D82">
        <v>0</v>
      </c>
      <c r="E82">
        <v>8.9640719999999998</v>
      </c>
      <c r="F82">
        <v>4</v>
      </c>
      <c r="G82">
        <v>1.6287419999999999</v>
      </c>
      <c r="H82">
        <v>27.233533000000001</v>
      </c>
      <c r="I82">
        <v>0</v>
      </c>
      <c r="J82">
        <v>0</v>
      </c>
      <c r="K82">
        <v>1</v>
      </c>
      <c r="L82">
        <v>0.92215599999999998</v>
      </c>
      <c r="M82">
        <v>0</v>
      </c>
      <c r="N82">
        <v>0</v>
      </c>
      <c r="O82">
        <v>0</v>
      </c>
      <c r="P82">
        <v>0</v>
      </c>
      <c r="Q82">
        <v>0</v>
      </c>
    </row>
    <row r="83" spans="1:17">
      <c r="A83">
        <v>7995</v>
      </c>
      <c r="B83">
        <v>299.849403</v>
      </c>
      <c r="C83">
        <v>299.849403</v>
      </c>
      <c r="D83">
        <v>0</v>
      </c>
      <c r="E83">
        <v>0</v>
      </c>
      <c r="F83">
        <v>0</v>
      </c>
      <c r="G83">
        <v>0.48795100000000002</v>
      </c>
      <c r="H83">
        <v>19.867469</v>
      </c>
      <c r="I83">
        <v>1.5120480000000001</v>
      </c>
      <c r="J83">
        <v>0</v>
      </c>
      <c r="K83">
        <v>0</v>
      </c>
      <c r="L83">
        <v>1</v>
      </c>
      <c r="M83">
        <v>0</v>
      </c>
      <c r="N83">
        <v>0</v>
      </c>
      <c r="O83">
        <v>0</v>
      </c>
      <c r="P83">
        <v>0</v>
      </c>
      <c r="Q83">
        <v>0</v>
      </c>
    </row>
    <row r="84" spans="1:17">
      <c r="A84">
        <v>7999</v>
      </c>
      <c r="B84">
        <v>306.069681</v>
      </c>
      <c r="C84">
        <v>128.40644</v>
      </c>
      <c r="D84">
        <v>0.53189900000000001</v>
      </c>
      <c r="E84">
        <v>25.648582000000001</v>
      </c>
      <c r="F84">
        <v>0</v>
      </c>
      <c r="G84">
        <v>0.23396</v>
      </c>
      <c r="H84">
        <v>47.580038999999999</v>
      </c>
      <c r="I84">
        <v>4.1737989999999998</v>
      </c>
      <c r="J84">
        <v>0</v>
      </c>
      <c r="K84">
        <v>0</v>
      </c>
      <c r="L84">
        <v>3</v>
      </c>
      <c r="M84">
        <v>7.9463280000000003</v>
      </c>
      <c r="N84">
        <v>0</v>
      </c>
      <c r="O84">
        <v>0</v>
      </c>
      <c r="P84">
        <v>0</v>
      </c>
      <c r="Q84">
        <v>0</v>
      </c>
    </row>
    <row r="85" spans="1:17">
      <c r="A85">
        <v>8000</v>
      </c>
      <c r="B85">
        <v>519.97497899999996</v>
      </c>
      <c r="C85">
        <v>519.97497899999996</v>
      </c>
      <c r="D85">
        <v>0</v>
      </c>
      <c r="E85">
        <v>10.786127</v>
      </c>
      <c r="F85">
        <v>0</v>
      </c>
      <c r="G85">
        <v>6.8265900000000004</v>
      </c>
      <c r="H85">
        <v>47.457394999999998</v>
      </c>
      <c r="I85">
        <v>0</v>
      </c>
      <c r="J85">
        <v>0</v>
      </c>
      <c r="K85">
        <v>0</v>
      </c>
      <c r="L85">
        <v>0.84393099999999999</v>
      </c>
      <c r="M85">
        <v>0</v>
      </c>
      <c r="N85">
        <v>0</v>
      </c>
      <c r="O85">
        <v>0</v>
      </c>
      <c r="P85">
        <v>0</v>
      </c>
      <c r="Q85">
        <v>0</v>
      </c>
    </row>
    <row r="86" spans="1:17">
      <c r="A86">
        <v>8063</v>
      </c>
      <c r="B86">
        <v>111.048152</v>
      </c>
      <c r="C86">
        <v>108.359042</v>
      </c>
      <c r="D86">
        <v>0</v>
      </c>
      <c r="E86">
        <v>0</v>
      </c>
      <c r="F86">
        <v>0</v>
      </c>
      <c r="G86">
        <v>0</v>
      </c>
      <c r="H86">
        <v>29.607721000000002</v>
      </c>
      <c r="I86">
        <v>5.7285019999999998</v>
      </c>
      <c r="J86">
        <v>0</v>
      </c>
      <c r="K86">
        <v>0</v>
      </c>
      <c r="L86">
        <v>0</v>
      </c>
      <c r="M86">
        <v>0</v>
      </c>
      <c r="N86">
        <v>0</v>
      </c>
      <c r="O86">
        <v>113.90895500000001</v>
      </c>
      <c r="P86">
        <v>0</v>
      </c>
      <c r="Q86">
        <v>0</v>
      </c>
    </row>
    <row r="87" spans="1:17">
      <c r="A87">
        <v>8064</v>
      </c>
      <c r="B87">
        <v>245.94545600000001</v>
      </c>
      <c r="C87">
        <v>245.94545600000001</v>
      </c>
      <c r="D87">
        <v>0</v>
      </c>
      <c r="E87">
        <v>0</v>
      </c>
      <c r="F87">
        <v>0</v>
      </c>
      <c r="G87">
        <v>4.0242420000000001</v>
      </c>
      <c r="H87">
        <v>21.666665999999999</v>
      </c>
      <c r="I87">
        <v>2.412121</v>
      </c>
      <c r="J87">
        <v>0</v>
      </c>
      <c r="K87">
        <v>0</v>
      </c>
      <c r="L87">
        <v>5.036365</v>
      </c>
      <c r="M87">
        <v>0</v>
      </c>
      <c r="N87">
        <v>0</v>
      </c>
      <c r="O87">
        <v>0</v>
      </c>
      <c r="P87">
        <v>0</v>
      </c>
      <c r="Q87">
        <v>0</v>
      </c>
    </row>
    <row r="88" spans="1:17">
      <c r="A88">
        <v>8278</v>
      </c>
      <c r="B88">
        <v>351.72568799999999</v>
      </c>
      <c r="C88">
        <v>308.06376399999999</v>
      </c>
      <c r="D88">
        <v>0</v>
      </c>
      <c r="E88">
        <v>0</v>
      </c>
      <c r="F88">
        <v>0</v>
      </c>
      <c r="G88">
        <v>6.2415310000000002</v>
      </c>
      <c r="H88">
        <v>21.520854</v>
      </c>
      <c r="I88">
        <v>2</v>
      </c>
      <c r="J88">
        <v>0</v>
      </c>
      <c r="K88">
        <v>0</v>
      </c>
      <c r="L88">
        <v>1</v>
      </c>
      <c r="M88">
        <v>8.2144200000000005</v>
      </c>
      <c r="N88">
        <v>0</v>
      </c>
      <c r="O88">
        <v>0</v>
      </c>
      <c r="P88">
        <v>0</v>
      </c>
      <c r="Q88">
        <v>0</v>
      </c>
    </row>
    <row r="89" spans="1:17">
      <c r="A89">
        <v>8280</v>
      </c>
      <c r="B89">
        <v>300.02792899999997</v>
      </c>
      <c r="C89">
        <v>294.81005199999998</v>
      </c>
      <c r="D89">
        <v>2.7374299999999998</v>
      </c>
      <c r="E89">
        <v>103.469273</v>
      </c>
      <c r="F89">
        <v>0</v>
      </c>
      <c r="G89">
        <v>3.7150829999999999</v>
      </c>
      <c r="H89">
        <v>17.670392</v>
      </c>
      <c r="I89">
        <v>0.80446899999999999</v>
      </c>
      <c r="J89">
        <v>0</v>
      </c>
      <c r="K89">
        <v>0</v>
      </c>
      <c r="L89">
        <v>0.51955300000000004</v>
      </c>
      <c r="M89">
        <v>0</v>
      </c>
      <c r="N89">
        <v>0</v>
      </c>
      <c r="O89">
        <v>0</v>
      </c>
      <c r="P89">
        <v>0</v>
      </c>
      <c r="Q89">
        <v>0</v>
      </c>
    </row>
    <row r="90" spans="1:17">
      <c r="A90">
        <v>8281</v>
      </c>
      <c r="B90">
        <v>201.379828</v>
      </c>
      <c r="C90">
        <v>201.379828</v>
      </c>
      <c r="D90">
        <v>0</v>
      </c>
      <c r="E90">
        <v>3.2576679999999998</v>
      </c>
      <c r="F90">
        <v>0</v>
      </c>
      <c r="G90">
        <v>8.1349689999999999</v>
      </c>
      <c r="H90">
        <v>47.588957999999998</v>
      </c>
      <c r="I90">
        <v>1.981595</v>
      </c>
      <c r="J90">
        <v>0</v>
      </c>
      <c r="K90">
        <v>2</v>
      </c>
      <c r="L90">
        <v>4.8650310000000001</v>
      </c>
      <c r="M90">
        <v>0</v>
      </c>
      <c r="N90">
        <v>0</v>
      </c>
      <c r="O90">
        <v>0</v>
      </c>
      <c r="P90">
        <v>0</v>
      </c>
      <c r="Q90">
        <v>0</v>
      </c>
    </row>
    <row r="91" spans="1:17">
      <c r="A91">
        <v>8282</v>
      </c>
      <c r="B91">
        <v>106.322373</v>
      </c>
      <c r="C91">
        <v>106.322373</v>
      </c>
      <c r="D91">
        <v>2.0887349999999998</v>
      </c>
      <c r="E91">
        <v>15.690222</v>
      </c>
      <c r="F91">
        <v>2.5531350000000002</v>
      </c>
      <c r="G91">
        <v>0</v>
      </c>
      <c r="H91">
        <v>8.6512980000000006</v>
      </c>
      <c r="I91">
        <v>1.4628049999999999</v>
      </c>
      <c r="J91">
        <v>0</v>
      </c>
      <c r="K91">
        <v>0</v>
      </c>
      <c r="L91">
        <v>0</v>
      </c>
      <c r="M91">
        <v>0</v>
      </c>
      <c r="N91">
        <v>0</v>
      </c>
      <c r="O91">
        <v>112.10477299999999</v>
      </c>
      <c r="P91">
        <v>0</v>
      </c>
      <c r="Q91">
        <v>0</v>
      </c>
    </row>
    <row r="92" spans="1:17">
      <c r="A92">
        <v>8283</v>
      </c>
      <c r="B92">
        <v>69.770992000000007</v>
      </c>
      <c r="C92">
        <v>69.770992000000007</v>
      </c>
      <c r="D92">
        <v>0</v>
      </c>
      <c r="E92">
        <v>0</v>
      </c>
      <c r="F92">
        <v>0</v>
      </c>
      <c r="G92">
        <v>0</v>
      </c>
      <c r="H92">
        <v>11.499269</v>
      </c>
      <c r="I92">
        <v>3.9311509999999998</v>
      </c>
      <c r="J92">
        <v>0</v>
      </c>
      <c r="K92">
        <v>0</v>
      </c>
      <c r="L92">
        <v>1</v>
      </c>
      <c r="M92">
        <v>0</v>
      </c>
      <c r="N92">
        <v>2.2348300000000001</v>
      </c>
      <c r="O92">
        <v>44.131746</v>
      </c>
      <c r="P92">
        <v>0</v>
      </c>
      <c r="Q92">
        <v>0</v>
      </c>
    </row>
    <row r="93" spans="1:17">
      <c r="A93">
        <v>8286</v>
      </c>
      <c r="B93">
        <v>280.83786300000003</v>
      </c>
      <c r="C93">
        <v>280.83786300000003</v>
      </c>
      <c r="D93">
        <v>0</v>
      </c>
      <c r="E93">
        <v>0</v>
      </c>
      <c r="F93">
        <v>0</v>
      </c>
      <c r="G93">
        <v>3.1633979999999999</v>
      </c>
      <c r="H93">
        <v>46.346404999999997</v>
      </c>
      <c r="I93">
        <v>0</v>
      </c>
      <c r="J93">
        <v>0</v>
      </c>
      <c r="K93">
        <v>0</v>
      </c>
      <c r="L93">
        <v>0</v>
      </c>
      <c r="M93">
        <v>0</v>
      </c>
      <c r="N93">
        <v>0</v>
      </c>
      <c r="O93">
        <v>0</v>
      </c>
      <c r="P93">
        <v>0</v>
      </c>
      <c r="Q93">
        <v>0</v>
      </c>
    </row>
    <row r="94" spans="1:17">
      <c r="A94">
        <v>8287</v>
      </c>
      <c r="B94">
        <v>669.86804800000004</v>
      </c>
      <c r="C94">
        <v>495.00564200000002</v>
      </c>
      <c r="D94">
        <v>18.796610000000001</v>
      </c>
      <c r="E94">
        <v>70.813557000000003</v>
      </c>
      <c r="F94">
        <v>5.0734459999999997</v>
      </c>
      <c r="G94">
        <v>18.446328000000001</v>
      </c>
      <c r="H94">
        <v>27.367232000000001</v>
      </c>
      <c r="I94">
        <v>2</v>
      </c>
      <c r="J94">
        <v>0</v>
      </c>
      <c r="K94">
        <v>0</v>
      </c>
      <c r="L94">
        <v>3.740113</v>
      </c>
      <c r="M94">
        <v>0</v>
      </c>
      <c r="N94">
        <v>0</v>
      </c>
      <c r="O94">
        <v>0</v>
      </c>
      <c r="P94">
        <v>0</v>
      </c>
      <c r="Q94">
        <v>0</v>
      </c>
    </row>
    <row r="95" spans="1:17">
      <c r="A95">
        <v>8289</v>
      </c>
      <c r="B95">
        <v>50.241598000000003</v>
      </c>
      <c r="C95">
        <v>37.147834000000003</v>
      </c>
      <c r="D95">
        <v>0</v>
      </c>
      <c r="E95">
        <v>1</v>
      </c>
      <c r="F95">
        <v>0</v>
      </c>
      <c r="G95">
        <v>0</v>
      </c>
      <c r="H95">
        <v>4.2305830000000002</v>
      </c>
      <c r="I95">
        <v>2.972826</v>
      </c>
      <c r="J95">
        <v>0</v>
      </c>
      <c r="K95">
        <v>0</v>
      </c>
      <c r="L95">
        <v>0</v>
      </c>
      <c r="M95">
        <v>0</v>
      </c>
      <c r="N95">
        <v>0</v>
      </c>
      <c r="O95">
        <v>0</v>
      </c>
      <c r="P95">
        <v>0</v>
      </c>
      <c r="Q95">
        <v>0</v>
      </c>
    </row>
    <row r="96" spans="1:17">
      <c r="A96">
        <v>9122</v>
      </c>
      <c r="B96">
        <v>223.606112</v>
      </c>
      <c r="C96">
        <v>222.48052200000001</v>
      </c>
      <c r="D96">
        <v>0.88953499999999996</v>
      </c>
      <c r="E96">
        <v>14.197673999999999</v>
      </c>
      <c r="F96">
        <v>0</v>
      </c>
      <c r="G96">
        <v>3.8139539999999998</v>
      </c>
      <c r="H96">
        <v>25.622094000000001</v>
      </c>
      <c r="I96">
        <v>2.0813959999999998</v>
      </c>
      <c r="J96">
        <v>1</v>
      </c>
      <c r="K96">
        <v>1</v>
      </c>
      <c r="L96">
        <v>1</v>
      </c>
      <c r="M96">
        <v>0</v>
      </c>
      <c r="N96">
        <v>0</v>
      </c>
      <c r="O96">
        <v>0</v>
      </c>
      <c r="P96">
        <v>0</v>
      </c>
      <c r="Q96">
        <v>0</v>
      </c>
    </row>
    <row r="97" spans="1:17">
      <c r="A97">
        <v>9148</v>
      </c>
      <c r="B97">
        <v>130.354488</v>
      </c>
      <c r="C97">
        <v>128.381981</v>
      </c>
      <c r="D97">
        <v>0</v>
      </c>
      <c r="E97">
        <v>0</v>
      </c>
      <c r="F97">
        <v>0</v>
      </c>
      <c r="G97">
        <v>0</v>
      </c>
      <c r="H97">
        <v>34.093293000000003</v>
      </c>
      <c r="I97">
        <v>2.14967</v>
      </c>
      <c r="J97">
        <v>0</v>
      </c>
      <c r="K97">
        <v>2</v>
      </c>
      <c r="L97">
        <v>2.8398919999999999</v>
      </c>
      <c r="M97">
        <v>0</v>
      </c>
      <c r="N97">
        <v>0</v>
      </c>
      <c r="O97">
        <v>0</v>
      </c>
      <c r="P97">
        <v>0</v>
      </c>
      <c r="Q97">
        <v>0</v>
      </c>
    </row>
    <row r="98" spans="1:17">
      <c r="A98">
        <v>9149</v>
      </c>
      <c r="B98">
        <v>188.87773100000001</v>
      </c>
      <c r="C98">
        <v>187.80258699999999</v>
      </c>
      <c r="D98">
        <v>0</v>
      </c>
      <c r="E98">
        <v>18.994219999999999</v>
      </c>
      <c r="F98">
        <v>0</v>
      </c>
      <c r="G98">
        <v>2.242775</v>
      </c>
      <c r="H98">
        <v>15.502889</v>
      </c>
      <c r="I98">
        <v>0</v>
      </c>
      <c r="J98">
        <v>0</v>
      </c>
      <c r="K98">
        <v>0.50867099999999998</v>
      </c>
      <c r="L98">
        <v>0</v>
      </c>
      <c r="M98">
        <v>0</v>
      </c>
      <c r="N98">
        <v>0</v>
      </c>
      <c r="O98">
        <v>0</v>
      </c>
      <c r="P98">
        <v>0</v>
      </c>
      <c r="Q98">
        <v>0</v>
      </c>
    </row>
    <row r="99" spans="1:17">
      <c r="A99">
        <v>9164</v>
      </c>
      <c r="B99">
        <v>81.935790999999995</v>
      </c>
      <c r="C99">
        <v>67.321551999999997</v>
      </c>
      <c r="D99">
        <v>0</v>
      </c>
      <c r="E99">
        <v>0</v>
      </c>
      <c r="F99">
        <v>0</v>
      </c>
      <c r="G99">
        <v>1</v>
      </c>
      <c r="H99">
        <v>5.4467350000000003</v>
      </c>
      <c r="I99">
        <v>0</v>
      </c>
      <c r="J99">
        <v>0</v>
      </c>
      <c r="K99">
        <v>0</v>
      </c>
      <c r="L99">
        <v>3.5223369999999998</v>
      </c>
      <c r="M99">
        <v>0</v>
      </c>
      <c r="N99">
        <v>0</v>
      </c>
      <c r="O99">
        <v>0</v>
      </c>
      <c r="P99">
        <v>0</v>
      </c>
      <c r="Q99">
        <v>0</v>
      </c>
    </row>
    <row r="100" spans="1:17">
      <c r="A100">
        <v>9179</v>
      </c>
      <c r="B100">
        <v>480.70614499999999</v>
      </c>
      <c r="C100">
        <v>478.70614499999999</v>
      </c>
      <c r="D100">
        <v>1.687589</v>
      </c>
      <c r="E100">
        <v>69.222539999999995</v>
      </c>
      <c r="F100">
        <v>25.445080000000001</v>
      </c>
      <c r="G100">
        <v>2</v>
      </c>
      <c r="H100">
        <v>47.938662000000001</v>
      </c>
      <c r="I100">
        <v>1.7902990000000001</v>
      </c>
      <c r="J100">
        <v>0</v>
      </c>
      <c r="K100">
        <v>0</v>
      </c>
      <c r="L100">
        <v>2.8131249999999999</v>
      </c>
      <c r="M100">
        <v>4.5351379999999999</v>
      </c>
      <c r="N100">
        <v>0</v>
      </c>
      <c r="O100">
        <v>0</v>
      </c>
      <c r="P100">
        <v>9.0961839999999992</v>
      </c>
      <c r="Q100">
        <v>0</v>
      </c>
    </row>
    <row r="101" spans="1:17">
      <c r="A101">
        <v>9192</v>
      </c>
      <c r="B101">
        <v>445.31282099999999</v>
      </c>
      <c r="C101">
        <v>445.31282099999999</v>
      </c>
      <c r="D101">
        <v>0</v>
      </c>
      <c r="E101">
        <v>0</v>
      </c>
      <c r="F101">
        <v>0</v>
      </c>
      <c r="G101">
        <v>10.87782</v>
      </c>
      <c r="H101">
        <v>38.987783</v>
      </c>
      <c r="I101">
        <v>3.9816729999999998</v>
      </c>
      <c r="J101">
        <v>1</v>
      </c>
      <c r="K101">
        <v>2.969455</v>
      </c>
      <c r="L101">
        <v>1.969455</v>
      </c>
      <c r="M101">
        <v>0</v>
      </c>
      <c r="N101">
        <v>0</v>
      </c>
      <c r="O101">
        <v>0</v>
      </c>
      <c r="P101">
        <v>0</v>
      </c>
      <c r="Q101">
        <v>0</v>
      </c>
    </row>
    <row r="102" spans="1:17">
      <c r="A102">
        <v>9283</v>
      </c>
      <c r="B102">
        <v>345.83984600000002</v>
      </c>
      <c r="C102">
        <v>127.227051</v>
      </c>
      <c r="D102">
        <v>0</v>
      </c>
      <c r="E102">
        <v>0</v>
      </c>
      <c r="F102">
        <v>0</v>
      </c>
      <c r="G102">
        <v>0</v>
      </c>
      <c r="H102">
        <v>25.105263999999998</v>
      </c>
      <c r="I102">
        <v>4</v>
      </c>
      <c r="J102">
        <v>0</v>
      </c>
      <c r="K102">
        <v>1</v>
      </c>
      <c r="L102">
        <v>0</v>
      </c>
      <c r="M102">
        <v>0</v>
      </c>
      <c r="N102">
        <v>0</v>
      </c>
      <c r="O102">
        <v>0</v>
      </c>
      <c r="P102">
        <v>0</v>
      </c>
      <c r="Q102">
        <v>0</v>
      </c>
    </row>
    <row r="103" spans="1:17">
      <c r="A103">
        <v>9953</v>
      </c>
      <c r="B103">
        <v>289.31677200000001</v>
      </c>
      <c r="C103">
        <v>285.47571900000003</v>
      </c>
      <c r="D103">
        <v>22.680071999999999</v>
      </c>
      <c r="E103">
        <v>115.47056499999999</v>
      </c>
      <c r="F103">
        <v>6.9246819999999998</v>
      </c>
      <c r="G103">
        <v>6</v>
      </c>
      <c r="H103">
        <v>22.473163</v>
      </c>
      <c r="I103">
        <v>1.9184049999999999</v>
      </c>
      <c r="J103">
        <v>0</v>
      </c>
      <c r="K103">
        <v>0</v>
      </c>
      <c r="L103">
        <v>0</v>
      </c>
      <c r="M103">
        <v>0</v>
      </c>
      <c r="N103">
        <v>0</v>
      </c>
      <c r="O103">
        <v>0</v>
      </c>
      <c r="P103">
        <v>0</v>
      </c>
      <c r="Q103">
        <v>0</v>
      </c>
    </row>
    <row r="104" spans="1:17">
      <c r="A104">
        <v>9955</v>
      </c>
      <c r="B104">
        <v>459.502995</v>
      </c>
      <c r="C104">
        <v>459.502995</v>
      </c>
      <c r="D104">
        <v>0</v>
      </c>
      <c r="E104">
        <v>0</v>
      </c>
      <c r="F104">
        <v>0</v>
      </c>
      <c r="G104">
        <v>1.185629</v>
      </c>
      <c r="H104">
        <v>15.395210000000001</v>
      </c>
      <c r="I104">
        <v>3.8982039999999998</v>
      </c>
      <c r="J104">
        <v>0</v>
      </c>
      <c r="K104">
        <v>0</v>
      </c>
      <c r="L104">
        <v>1</v>
      </c>
      <c r="M104">
        <v>0</v>
      </c>
      <c r="N104">
        <v>0</v>
      </c>
      <c r="O104">
        <v>0</v>
      </c>
      <c r="P104">
        <v>0</v>
      </c>
      <c r="Q104">
        <v>0</v>
      </c>
    </row>
    <row r="105" spans="1:17">
      <c r="A105">
        <v>9957</v>
      </c>
      <c r="B105">
        <v>530.61379399999998</v>
      </c>
      <c r="C105">
        <v>519.890264</v>
      </c>
      <c r="D105">
        <v>0</v>
      </c>
      <c r="E105">
        <v>0</v>
      </c>
      <c r="F105">
        <v>0</v>
      </c>
      <c r="G105">
        <v>5.9941180000000003</v>
      </c>
      <c r="H105">
        <v>49.541179</v>
      </c>
      <c r="I105">
        <v>4</v>
      </c>
      <c r="J105">
        <v>0.8</v>
      </c>
      <c r="K105">
        <v>0</v>
      </c>
      <c r="L105">
        <v>3.988235</v>
      </c>
      <c r="M105">
        <v>0</v>
      </c>
      <c r="N105">
        <v>0</v>
      </c>
      <c r="O105">
        <v>0</v>
      </c>
      <c r="P105">
        <v>0</v>
      </c>
      <c r="Q105">
        <v>0</v>
      </c>
    </row>
    <row r="106" spans="1:17">
      <c r="A106">
        <v>9971</v>
      </c>
      <c r="B106">
        <v>81.141757999999996</v>
      </c>
      <c r="C106">
        <v>48.148496999999999</v>
      </c>
      <c r="D106">
        <v>0</v>
      </c>
      <c r="E106">
        <v>0</v>
      </c>
      <c r="F106">
        <v>0</v>
      </c>
      <c r="G106">
        <v>0</v>
      </c>
      <c r="H106">
        <v>24.698208999999999</v>
      </c>
      <c r="I106">
        <v>2.3307150000000001</v>
      </c>
      <c r="J106">
        <v>0</v>
      </c>
      <c r="K106">
        <v>0</v>
      </c>
      <c r="L106">
        <v>0</v>
      </c>
      <c r="M106">
        <v>0</v>
      </c>
      <c r="N106">
        <v>0</v>
      </c>
      <c r="O106">
        <v>0</v>
      </c>
      <c r="P106">
        <v>0</v>
      </c>
      <c r="Q106">
        <v>0</v>
      </c>
    </row>
    <row r="107" spans="1:17">
      <c r="A107">
        <v>9990</v>
      </c>
      <c r="B107">
        <v>425.51030400000002</v>
      </c>
      <c r="C107">
        <v>423.80453599999998</v>
      </c>
      <c r="D107">
        <v>1</v>
      </c>
      <c r="E107">
        <v>153.11440999999999</v>
      </c>
      <c r="F107">
        <v>5</v>
      </c>
      <c r="G107">
        <v>5.4692080000000001</v>
      </c>
      <c r="H107">
        <v>42.858769000000002</v>
      </c>
      <c r="I107">
        <v>3.6647110000000001</v>
      </c>
      <c r="J107">
        <v>0</v>
      </c>
      <c r="K107">
        <v>0</v>
      </c>
      <c r="L107">
        <v>1</v>
      </c>
      <c r="M107">
        <v>0</v>
      </c>
      <c r="N107">
        <v>0</v>
      </c>
      <c r="O107">
        <v>0</v>
      </c>
      <c r="P107">
        <v>0</v>
      </c>
      <c r="Q107">
        <v>0</v>
      </c>
    </row>
    <row r="108" spans="1:17">
      <c r="A108">
        <v>9996</v>
      </c>
      <c r="B108">
        <v>112.021798</v>
      </c>
      <c r="C108">
        <v>111.534751</v>
      </c>
      <c r="D108">
        <v>0</v>
      </c>
      <c r="E108">
        <v>0</v>
      </c>
      <c r="F108">
        <v>0</v>
      </c>
      <c r="G108">
        <v>0</v>
      </c>
      <c r="H108">
        <v>27.147545999999998</v>
      </c>
      <c r="I108">
        <v>10.911917000000001</v>
      </c>
      <c r="J108">
        <v>0</v>
      </c>
      <c r="K108">
        <v>0</v>
      </c>
      <c r="L108">
        <v>0.92746099999999998</v>
      </c>
      <c r="M108">
        <v>0</v>
      </c>
      <c r="N108">
        <v>0</v>
      </c>
      <c r="O108">
        <v>0</v>
      </c>
      <c r="P108">
        <v>0</v>
      </c>
      <c r="Q108">
        <v>0</v>
      </c>
    </row>
    <row r="109" spans="1:17">
      <c r="A109">
        <v>9997</v>
      </c>
      <c r="B109">
        <v>1848.8962939999999</v>
      </c>
      <c r="C109">
        <v>1813.02495</v>
      </c>
      <c r="D109">
        <v>7.1637430000000002</v>
      </c>
      <c r="E109">
        <v>48.298245999999999</v>
      </c>
      <c r="F109">
        <v>0.368421</v>
      </c>
      <c r="G109">
        <v>32.625731000000002</v>
      </c>
      <c r="H109">
        <v>163.28568799999999</v>
      </c>
      <c r="I109">
        <v>13.461988</v>
      </c>
      <c r="J109">
        <v>1</v>
      </c>
      <c r="K109">
        <v>1</v>
      </c>
      <c r="L109">
        <v>16.017544000000001</v>
      </c>
      <c r="M109">
        <v>0</v>
      </c>
      <c r="N109">
        <v>0</v>
      </c>
      <c r="O109">
        <v>0</v>
      </c>
      <c r="P109">
        <v>0</v>
      </c>
      <c r="Q109">
        <v>0</v>
      </c>
    </row>
    <row r="110" spans="1:17">
      <c r="A110">
        <v>10036</v>
      </c>
      <c r="B110">
        <v>291.85653200000002</v>
      </c>
      <c r="C110">
        <v>283.85129599999999</v>
      </c>
      <c r="D110">
        <v>56.840322999999998</v>
      </c>
      <c r="E110">
        <v>164.963853</v>
      </c>
      <c r="F110">
        <v>0</v>
      </c>
      <c r="G110">
        <v>1</v>
      </c>
      <c r="H110">
        <v>5</v>
      </c>
      <c r="I110">
        <v>0</v>
      </c>
      <c r="J110">
        <v>0</v>
      </c>
      <c r="K110">
        <v>0</v>
      </c>
      <c r="L110">
        <v>0.492147</v>
      </c>
      <c r="M110">
        <v>0</v>
      </c>
      <c r="N110">
        <v>0</v>
      </c>
      <c r="O110">
        <v>0</v>
      </c>
      <c r="P110">
        <v>0</v>
      </c>
      <c r="Q110">
        <v>0</v>
      </c>
    </row>
    <row r="111" spans="1:17">
      <c r="A111">
        <v>10182</v>
      </c>
      <c r="B111">
        <v>289.57576999999998</v>
      </c>
      <c r="C111">
        <v>289.57576999999998</v>
      </c>
      <c r="D111">
        <v>13.850345000000001</v>
      </c>
      <c r="E111">
        <v>44.484662</v>
      </c>
      <c r="F111">
        <v>1</v>
      </c>
      <c r="G111">
        <v>7.8628830000000001</v>
      </c>
      <c r="H111">
        <v>33.680982</v>
      </c>
      <c r="I111">
        <v>0.70552099999999995</v>
      </c>
      <c r="J111">
        <v>0</v>
      </c>
      <c r="K111">
        <v>0</v>
      </c>
      <c r="L111">
        <v>4.92638</v>
      </c>
      <c r="M111">
        <v>0</v>
      </c>
      <c r="N111">
        <v>0</v>
      </c>
      <c r="O111">
        <v>0</v>
      </c>
      <c r="P111">
        <v>0</v>
      </c>
      <c r="Q111">
        <v>0</v>
      </c>
    </row>
    <row r="112" spans="1:17">
      <c r="A112">
        <v>10205</v>
      </c>
      <c r="B112">
        <v>289.10613799999999</v>
      </c>
      <c r="C112">
        <v>285.62215600000002</v>
      </c>
      <c r="D112">
        <v>4</v>
      </c>
      <c r="E112">
        <v>15.469136000000001</v>
      </c>
      <c r="F112">
        <v>3</v>
      </c>
      <c r="G112">
        <v>6.7222229999999996</v>
      </c>
      <c r="H112">
        <v>15.993828000000001</v>
      </c>
      <c r="I112">
        <v>8.6419999999999997E-2</v>
      </c>
      <c r="J112">
        <v>0</v>
      </c>
      <c r="K112">
        <v>2</v>
      </c>
      <c r="L112">
        <v>2.493827</v>
      </c>
      <c r="M112">
        <v>0</v>
      </c>
      <c r="N112">
        <v>0</v>
      </c>
      <c r="O112">
        <v>0</v>
      </c>
      <c r="P112">
        <v>0</v>
      </c>
      <c r="Q112">
        <v>0</v>
      </c>
    </row>
    <row r="113" spans="1:17">
      <c r="A113">
        <v>11291</v>
      </c>
      <c r="B113">
        <v>654.57398799999999</v>
      </c>
      <c r="C113">
        <v>653.25218600000005</v>
      </c>
      <c r="D113">
        <v>0</v>
      </c>
      <c r="E113">
        <v>17.666936</v>
      </c>
      <c r="F113">
        <v>2.9600010000000001</v>
      </c>
      <c r="G113">
        <v>6.3581969999999997</v>
      </c>
      <c r="H113">
        <v>55.339143999999997</v>
      </c>
      <c r="I113">
        <v>3.273333</v>
      </c>
      <c r="J113">
        <v>0</v>
      </c>
      <c r="K113">
        <v>0</v>
      </c>
      <c r="L113">
        <v>2</v>
      </c>
      <c r="M113">
        <v>0</v>
      </c>
      <c r="N113">
        <v>0</v>
      </c>
      <c r="O113">
        <v>0</v>
      </c>
      <c r="P113">
        <v>0</v>
      </c>
      <c r="Q113">
        <v>0</v>
      </c>
    </row>
    <row r="114" spans="1:17">
      <c r="A114">
        <v>11324</v>
      </c>
      <c r="B114">
        <v>37.581525999999997</v>
      </c>
      <c r="C114">
        <v>31.671173</v>
      </c>
      <c r="D114">
        <v>0</v>
      </c>
      <c r="E114">
        <v>0</v>
      </c>
      <c r="F114">
        <v>0</v>
      </c>
      <c r="G114">
        <v>0</v>
      </c>
      <c r="H114">
        <v>11.297895</v>
      </c>
      <c r="I114">
        <v>1.8908199999999999</v>
      </c>
      <c r="J114">
        <v>0</v>
      </c>
      <c r="K114">
        <v>0</v>
      </c>
      <c r="L114">
        <v>0</v>
      </c>
      <c r="M114">
        <v>0</v>
      </c>
      <c r="N114">
        <v>0</v>
      </c>
      <c r="O114">
        <v>0</v>
      </c>
      <c r="P114">
        <v>0</v>
      </c>
      <c r="Q114">
        <v>0</v>
      </c>
    </row>
    <row r="115" spans="1:17">
      <c r="A115">
        <v>11381</v>
      </c>
      <c r="B115">
        <v>109.82954700000001</v>
      </c>
      <c r="C115">
        <v>38.119318999999997</v>
      </c>
      <c r="D115">
        <v>1</v>
      </c>
      <c r="E115">
        <v>5</v>
      </c>
      <c r="F115">
        <v>0</v>
      </c>
      <c r="G115">
        <v>2</v>
      </c>
      <c r="H115">
        <v>5.2897730000000003</v>
      </c>
      <c r="I115">
        <v>1</v>
      </c>
      <c r="J115">
        <v>0</v>
      </c>
      <c r="K115">
        <v>0</v>
      </c>
      <c r="L115">
        <v>1.193182</v>
      </c>
      <c r="M115">
        <v>0</v>
      </c>
      <c r="N115">
        <v>0</v>
      </c>
      <c r="O115">
        <v>0</v>
      </c>
      <c r="P115">
        <v>0</v>
      </c>
      <c r="Q115">
        <v>0</v>
      </c>
    </row>
    <row r="116" spans="1:17">
      <c r="A116">
        <v>11390</v>
      </c>
      <c r="B116">
        <v>190.375822</v>
      </c>
      <c r="C116">
        <v>173.36760899999999</v>
      </c>
      <c r="D116">
        <v>0</v>
      </c>
      <c r="E116">
        <v>0</v>
      </c>
      <c r="F116">
        <v>0</v>
      </c>
      <c r="G116">
        <v>0</v>
      </c>
      <c r="H116">
        <v>11.970444000000001</v>
      </c>
      <c r="I116">
        <v>0.94047599999999998</v>
      </c>
      <c r="J116">
        <v>0</v>
      </c>
      <c r="K116">
        <v>0</v>
      </c>
      <c r="L116">
        <v>1</v>
      </c>
      <c r="M116">
        <v>0</v>
      </c>
      <c r="N116">
        <v>0</v>
      </c>
      <c r="O116">
        <v>0</v>
      </c>
      <c r="P116">
        <v>0</v>
      </c>
      <c r="Q116">
        <v>0</v>
      </c>
    </row>
    <row r="117" spans="1:17">
      <c r="A117">
        <v>11439</v>
      </c>
      <c r="B117">
        <v>103.132558</v>
      </c>
      <c r="C117">
        <v>103.132558</v>
      </c>
      <c r="D117">
        <v>0</v>
      </c>
      <c r="E117">
        <v>0</v>
      </c>
      <c r="F117">
        <v>0</v>
      </c>
      <c r="G117">
        <v>0</v>
      </c>
      <c r="H117">
        <v>10.466258</v>
      </c>
      <c r="I117">
        <v>1.5214719999999999</v>
      </c>
      <c r="J117">
        <v>0</v>
      </c>
      <c r="K117">
        <v>0</v>
      </c>
      <c r="L117">
        <v>0.435583</v>
      </c>
      <c r="M117">
        <v>0</v>
      </c>
      <c r="N117">
        <v>0</v>
      </c>
      <c r="O117">
        <v>12.068232999999999</v>
      </c>
      <c r="P117">
        <v>0</v>
      </c>
      <c r="Q117">
        <v>0</v>
      </c>
    </row>
    <row r="118" spans="1:17">
      <c r="A118">
        <v>11468</v>
      </c>
      <c r="B118">
        <v>415.14594699999998</v>
      </c>
      <c r="C118">
        <v>414.14594699999998</v>
      </c>
      <c r="D118">
        <v>0.88953499999999996</v>
      </c>
      <c r="E118">
        <v>225.92441500000001</v>
      </c>
      <c r="F118">
        <v>1</v>
      </c>
      <c r="G118">
        <v>3.982558</v>
      </c>
      <c r="H118">
        <v>32.098833999999997</v>
      </c>
      <c r="I118">
        <v>1</v>
      </c>
      <c r="J118">
        <v>0</v>
      </c>
      <c r="K118">
        <v>3</v>
      </c>
      <c r="L118">
        <v>1</v>
      </c>
      <c r="M118">
        <v>0</v>
      </c>
      <c r="N118">
        <v>0</v>
      </c>
      <c r="O118">
        <v>0</v>
      </c>
      <c r="P118">
        <v>0</v>
      </c>
      <c r="Q118">
        <v>0</v>
      </c>
    </row>
    <row r="119" spans="1:17">
      <c r="A119">
        <v>11506</v>
      </c>
      <c r="B119">
        <v>719.04289300000005</v>
      </c>
      <c r="C119">
        <v>100.40432800000001</v>
      </c>
      <c r="D119">
        <v>0</v>
      </c>
      <c r="E119">
        <v>0</v>
      </c>
      <c r="F119">
        <v>0</v>
      </c>
      <c r="G119">
        <v>1</v>
      </c>
      <c r="H119">
        <v>16.977143000000002</v>
      </c>
      <c r="I119">
        <v>4.1666670000000003</v>
      </c>
      <c r="J119">
        <v>1</v>
      </c>
      <c r="K119">
        <v>0</v>
      </c>
      <c r="L119">
        <v>8.7714289999999995</v>
      </c>
      <c r="M119">
        <v>142.44052300000001</v>
      </c>
      <c r="N119">
        <v>0</v>
      </c>
      <c r="O119">
        <v>0</v>
      </c>
      <c r="P119">
        <v>173.74011300000001</v>
      </c>
      <c r="Q119">
        <v>0</v>
      </c>
    </row>
    <row r="120" spans="1:17">
      <c r="A120">
        <v>11507</v>
      </c>
      <c r="B120">
        <v>72.618870999999999</v>
      </c>
      <c r="C120">
        <v>70.455348999999998</v>
      </c>
      <c r="D120">
        <v>0</v>
      </c>
      <c r="E120">
        <v>0</v>
      </c>
      <c r="F120">
        <v>0</v>
      </c>
      <c r="G120">
        <v>0</v>
      </c>
      <c r="H120">
        <v>18.572579999999999</v>
      </c>
      <c r="I120">
        <v>3.0141979999999999</v>
      </c>
      <c r="J120">
        <v>0</v>
      </c>
      <c r="K120">
        <v>0</v>
      </c>
      <c r="L120">
        <v>1</v>
      </c>
      <c r="M120">
        <v>0</v>
      </c>
      <c r="N120">
        <v>0</v>
      </c>
      <c r="O120">
        <v>0</v>
      </c>
      <c r="P120">
        <v>0</v>
      </c>
      <c r="Q120">
        <v>0</v>
      </c>
    </row>
    <row r="121" spans="1:17">
      <c r="A121">
        <v>11511</v>
      </c>
      <c r="B121">
        <v>86.897216999999998</v>
      </c>
      <c r="C121">
        <v>0</v>
      </c>
      <c r="D121">
        <v>0</v>
      </c>
      <c r="E121">
        <v>0</v>
      </c>
      <c r="F121">
        <v>0</v>
      </c>
      <c r="G121">
        <v>5.0864050000000001</v>
      </c>
      <c r="H121">
        <v>13.000021</v>
      </c>
      <c r="I121">
        <v>1</v>
      </c>
      <c r="J121">
        <v>0</v>
      </c>
      <c r="K121">
        <v>0</v>
      </c>
      <c r="L121">
        <v>1.9939389999999999</v>
      </c>
      <c r="M121">
        <v>0</v>
      </c>
      <c r="N121">
        <v>0</v>
      </c>
      <c r="O121">
        <v>0</v>
      </c>
      <c r="P121">
        <v>0</v>
      </c>
      <c r="Q121">
        <v>0</v>
      </c>
    </row>
    <row r="122" spans="1:17">
      <c r="A122">
        <v>11533</v>
      </c>
      <c r="B122">
        <v>808.32506599999999</v>
      </c>
      <c r="C122">
        <v>808.29496700000004</v>
      </c>
      <c r="D122">
        <v>0.59499199999999997</v>
      </c>
      <c r="E122">
        <v>91.158680000000004</v>
      </c>
      <c r="F122">
        <v>0</v>
      </c>
      <c r="G122">
        <v>6.5352759999999996</v>
      </c>
      <c r="H122">
        <v>58.851191999999998</v>
      </c>
      <c r="I122">
        <v>3.5051770000000002</v>
      </c>
      <c r="J122">
        <v>0</v>
      </c>
      <c r="K122">
        <v>0.308693</v>
      </c>
      <c r="L122">
        <v>4.7936430000000003</v>
      </c>
      <c r="M122">
        <v>12.844149</v>
      </c>
      <c r="N122">
        <v>0</v>
      </c>
      <c r="O122">
        <v>0</v>
      </c>
      <c r="P122">
        <v>0</v>
      </c>
      <c r="Q122">
        <v>0</v>
      </c>
    </row>
    <row r="123" spans="1:17">
      <c r="A123">
        <v>11534</v>
      </c>
      <c r="B123">
        <v>293.13872800000001</v>
      </c>
      <c r="C123">
        <v>291.64739800000001</v>
      </c>
      <c r="D123">
        <v>0.97687900000000005</v>
      </c>
      <c r="E123">
        <v>6.0057799999999997</v>
      </c>
      <c r="F123">
        <v>0</v>
      </c>
      <c r="G123">
        <v>0</v>
      </c>
      <c r="H123">
        <v>44.994219999999999</v>
      </c>
      <c r="I123">
        <v>2.924855</v>
      </c>
      <c r="J123">
        <v>0</v>
      </c>
      <c r="K123">
        <v>0</v>
      </c>
      <c r="L123">
        <v>2</v>
      </c>
      <c r="M123">
        <v>0</v>
      </c>
      <c r="N123">
        <v>0</v>
      </c>
      <c r="O123">
        <v>0</v>
      </c>
      <c r="P123">
        <v>0</v>
      </c>
      <c r="Q123">
        <v>0</v>
      </c>
    </row>
    <row r="124" spans="1:17">
      <c r="A124">
        <v>11923</v>
      </c>
      <c r="B124">
        <v>511.98584699999998</v>
      </c>
      <c r="C124">
        <v>511.98584699999998</v>
      </c>
      <c r="D124">
        <v>0</v>
      </c>
      <c r="E124">
        <v>16.900621000000001</v>
      </c>
      <c r="F124">
        <v>0.91925500000000004</v>
      </c>
      <c r="G124">
        <v>4</v>
      </c>
      <c r="H124">
        <v>83.433055999999993</v>
      </c>
      <c r="I124">
        <v>7.0683230000000004</v>
      </c>
      <c r="J124">
        <v>0</v>
      </c>
      <c r="K124">
        <v>1</v>
      </c>
      <c r="L124">
        <v>7.8385100000000003</v>
      </c>
      <c r="M124">
        <v>0</v>
      </c>
      <c r="N124">
        <v>0</v>
      </c>
      <c r="O124">
        <v>0</v>
      </c>
      <c r="P124">
        <v>0</v>
      </c>
      <c r="Q124">
        <v>0</v>
      </c>
    </row>
    <row r="125" spans="1:17">
      <c r="A125">
        <v>11947</v>
      </c>
      <c r="B125">
        <v>29.319970000000001</v>
      </c>
      <c r="C125">
        <v>26.511889</v>
      </c>
      <c r="D125">
        <v>0</v>
      </c>
      <c r="E125">
        <v>0</v>
      </c>
      <c r="F125">
        <v>0</v>
      </c>
      <c r="G125">
        <v>0</v>
      </c>
      <c r="H125">
        <v>1</v>
      </c>
      <c r="I125">
        <v>0</v>
      </c>
      <c r="J125">
        <v>0</v>
      </c>
      <c r="K125">
        <v>0</v>
      </c>
      <c r="L125">
        <v>0</v>
      </c>
      <c r="M125">
        <v>0</v>
      </c>
      <c r="N125">
        <v>0</v>
      </c>
      <c r="O125">
        <v>0</v>
      </c>
      <c r="P125">
        <v>0</v>
      </c>
      <c r="Q125">
        <v>0</v>
      </c>
    </row>
    <row r="126" spans="1:17">
      <c r="A126">
        <v>11956</v>
      </c>
      <c r="B126">
        <v>59.551130999999998</v>
      </c>
      <c r="C126">
        <v>0</v>
      </c>
      <c r="D126">
        <v>0</v>
      </c>
      <c r="E126">
        <v>0.83548800000000001</v>
      </c>
      <c r="F126">
        <v>0</v>
      </c>
      <c r="G126">
        <v>0</v>
      </c>
      <c r="H126">
        <v>1.3678159999999999</v>
      </c>
      <c r="I126">
        <v>2.0459770000000002</v>
      </c>
      <c r="J126">
        <v>0</v>
      </c>
      <c r="K126">
        <v>0</v>
      </c>
      <c r="L126">
        <v>0</v>
      </c>
      <c r="M126">
        <v>0</v>
      </c>
      <c r="N126">
        <v>0</v>
      </c>
      <c r="O126">
        <v>0</v>
      </c>
      <c r="P126">
        <v>0</v>
      </c>
      <c r="Q126">
        <v>0</v>
      </c>
    </row>
    <row r="127" spans="1:17">
      <c r="A127">
        <v>11967</v>
      </c>
      <c r="B127">
        <v>328.42082099999999</v>
      </c>
      <c r="C127">
        <v>205.98844099999999</v>
      </c>
      <c r="D127">
        <v>0</v>
      </c>
      <c r="E127">
        <v>0</v>
      </c>
      <c r="F127">
        <v>0</v>
      </c>
      <c r="G127">
        <v>4.9595370000000001</v>
      </c>
      <c r="H127">
        <v>20.045100000000001</v>
      </c>
      <c r="I127">
        <v>1</v>
      </c>
      <c r="J127">
        <v>0</v>
      </c>
      <c r="K127">
        <v>0</v>
      </c>
      <c r="L127">
        <v>1</v>
      </c>
      <c r="M127">
        <v>0</v>
      </c>
      <c r="N127">
        <v>0</v>
      </c>
      <c r="O127">
        <v>0</v>
      </c>
      <c r="P127">
        <v>0</v>
      </c>
      <c r="Q127">
        <v>0</v>
      </c>
    </row>
    <row r="128" spans="1:17">
      <c r="A128">
        <v>11972</v>
      </c>
      <c r="B128">
        <v>322.71421900000001</v>
      </c>
      <c r="C128">
        <v>150.72448399999999</v>
      </c>
      <c r="D128">
        <v>1</v>
      </c>
      <c r="E128">
        <v>4</v>
      </c>
      <c r="F128">
        <v>0</v>
      </c>
      <c r="G128">
        <v>2.306667</v>
      </c>
      <c r="H128">
        <v>75.858112000000006</v>
      </c>
      <c r="I128">
        <v>8.5</v>
      </c>
      <c r="J128">
        <v>0</v>
      </c>
      <c r="K128">
        <v>1</v>
      </c>
      <c r="L128">
        <v>9.2814770000000006</v>
      </c>
      <c r="M128">
        <v>0</v>
      </c>
      <c r="N128">
        <v>0</v>
      </c>
      <c r="O128">
        <v>0</v>
      </c>
      <c r="P128">
        <v>0</v>
      </c>
      <c r="Q128">
        <v>0</v>
      </c>
    </row>
    <row r="129" spans="1:17">
      <c r="A129">
        <v>11976</v>
      </c>
      <c r="B129">
        <v>179.07344800000001</v>
      </c>
      <c r="C129">
        <v>177.25988899999999</v>
      </c>
      <c r="D129">
        <v>0</v>
      </c>
      <c r="E129">
        <v>22.384181999999999</v>
      </c>
      <c r="F129">
        <v>0</v>
      </c>
      <c r="G129">
        <v>2.7627120000000001</v>
      </c>
      <c r="H129">
        <v>22.248588000000002</v>
      </c>
      <c r="I129">
        <v>2.4689269999999999</v>
      </c>
      <c r="J129">
        <v>0</v>
      </c>
      <c r="K129">
        <v>0</v>
      </c>
      <c r="L129">
        <v>0</v>
      </c>
      <c r="M129">
        <v>0</v>
      </c>
      <c r="N129">
        <v>0</v>
      </c>
      <c r="O129">
        <v>0</v>
      </c>
      <c r="P129">
        <v>0</v>
      </c>
      <c r="Q129">
        <v>0</v>
      </c>
    </row>
    <row r="130" spans="1:17">
      <c r="A130">
        <v>11986</v>
      </c>
      <c r="B130">
        <v>403.278863</v>
      </c>
      <c r="C130">
        <v>403.278863</v>
      </c>
      <c r="D130">
        <v>5</v>
      </c>
      <c r="E130">
        <v>10.545977000000001</v>
      </c>
      <c r="F130">
        <v>5.5344829999999998</v>
      </c>
      <c r="G130">
        <v>12.775862</v>
      </c>
      <c r="H130">
        <v>21.051725000000001</v>
      </c>
      <c r="I130">
        <v>0</v>
      </c>
      <c r="J130">
        <v>1</v>
      </c>
      <c r="K130">
        <v>0</v>
      </c>
      <c r="L130">
        <v>2</v>
      </c>
      <c r="M130">
        <v>7.5224830000000003</v>
      </c>
      <c r="N130">
        <v>0</v>
      </c>
      <c r="O130">
        <v>0</v>
      </c>
      <c r="P130">
        <v>0</v>
      </c>
      <c r="Q130">
        <v>0</v>
      </c>
    </row>
    <row r="131" spans="1:17">
      <c r="A131">
        <v>12009</v>
      </c>
      <c r="B131">
        <v>315.85061000000002</v>
      </c>
      <c r="C131">
        <v>307.34045800000001</v>
      </c>
      <c r="D131">
        <v>40</v>
      </c>
      <c r="E131">
        <v>43.439024000000003</v>
      </c>
      <c r="F131">
        <v>3</v>
      </c>
      <c r="G131">
        <v>2</v>
      </c>
      <c r="H131">
        <v>12.215611000000001</v>
      </c>
      <c r="I131">
        <v>0</v>
      </c>
      <c r="J131">
        <v>0</v>
      </c>
      <c r="K131">
        <v>0</v>
      </c>
      <c r="L131">
        <v>0</v>
      </c>
      <c r="M131">
        <v>8.1521500000000007</v>
      </c>
      <c r="N131">
        <v>0</v>
      </c>
      <c r="O131">
        <v>0</v>
      </c>
      <c r="P131">
        <v>0</v>
      </c>
      <c r="Q131">
        <v>0</v>
      </c>
    </row>
    <row r="132" spans="1:17">
      <c r="A132">
        <v>12010</v>
      </c>
      <c r="B132">
        <v>221.153548</v>
      </c>
      <c r="C132">
        <v>221.153548</v>
      </c>
      <c r="D132">
        <v>0</v>
      </c>
      <c r="E132">
        <v>14.222222</v>
      </c>
      <c r="F132">
        <v>0</v>
      </c>
      <c r="G132">
        <v>4.4691369999999999</v>
      </c>
      <c r="H132">
        <v>30.039007999999999</v>
      </c>
      <c r="I132">
        <v>1</v>
      </c>
      <c r="J132">
        <v>1</v>
      </c>
      <c r="K132">
        <v>1</v>
      </c>
      <c r="L132">
        <v>1</v>
      </c>
      <c r="M132">
        <v>0</v>
      </c>
      <c r="N132">
        <v>0</v>
      </c>
      <c r="O132">
        <v>0</v>
      </c>
      <c r="P132">
        <v>0</v>
      </c>
      <c r="Q132">
        <v>0</v>
      </c>
    </row>
    <row r="133" spans="1:17">
      <c r="A133">
        <v>12011</v>
      </c>
      <c r="B133">
        <v>157.01774800000001</v>
      </c>
      <c r="C133">
        <v>157.01774800000001</v>
      </c>
      <c r="D133">
        <v>0</v>
      </c>
      <c r="E133">
        <v>0</v>
      </c>
      <c r="F133">
        <v>0</v>
      </c>
      <c r="G133">
        <v>3</v>
      </c>
      <c r="H133">
        <v>29.067484</v>
      </c>
      <c r="I133">
        <v>3.7668710000000001</v>
      </c>
      <c r="J133">
        <v>0</v>
      </c>
      <c r="K133">
        <v>0</v>
      </c>
      <c r="L133">
        <v>1</v>
      </c>
      <c r="M133">
        <v>0</v>
      </c>
      <c r="N133">
        <v>0</v>
      </c>
      <c r="O133">
        <v>0</v>
      </c>
      <c r="P133">
        <v>0</v>
      </c>
      <c r="Q133">
        <v>0</v>
      </c>
    </row>
    <row r="134" spans="1:17">
      <c r="A134">
        <v>12025</v>
      </c>
      <c r="B134">
        <v>65.206896</v>
      </c>
      <c r="C134">
        <v>65.206896</v>
      </c>
      <c r="D134">
        <v>0</v>
      </c>
      <c r="E134">
        <v>5.4655170000000002</v>
      </c>
      <c r="F134">
        <v>0</v>
      </c>
      <c r="G134">
        <v>0</v>
      </c>
      <c r="H134">
        <v>8.1264369999999992</v>
      </c>
      <c r="I134">
        <v>3</v>
      </c>
      <c r="J134">
        <v>0</v>
      </c>
      <c r="K134">
        <v>0</v>
      </c>
      <c r="L134">
        <v>1</v>
      </c>
      <c r="M134">
        <v>0</v>
      </c>
      <c r="N134">
        <v>0</v>
      </c>
      <c r="O134">
        <v>0</v>
      </c>
      <c r="P134">
        <v>0</v>
      </c>
      <c r="Q134">
        <v>0</v>
      </c>
    </row>
    <row r="135" spans="1:17">
      <c r="A135">
        <v>12029</v>
      </c>
      <c r="B135">
        <v>419.82655</v>
      </c>
      <c r="C135">
        <v>414.22460699999999</v>
      </c>
      <c r="D135">
        <v>0</v>
      </c>
      <c r="E135">
        <v>0</v>
      </c>
      <c r="F135">
        <v>0</v>
      </c>
      <c r="G135">
        <v>3.0777480000000002</v>
      </c>
      <c r="H135">
        <v>28.975128999999999</v>
      </c>
      <c r="I135">
        <v>0.94335599999999997</v>
      </c>
      <c r="J135">
        <v>0</v>
      </c>
      <c r="K135">
        <v>0</v>
      </c>
      <c r="L135">
        <v>0</v>
      </c>
      <c r="M135">
        <v>0</v>
      </c>
      <c r="N135">
        <v>0</v>
      </c>
      <c r="O135">
        <v>0</v>
      </c>
      <c r="P135">
        <v>0</v>
      </c>
      <c r="Q135">
        <v>0</v>
      </c>
    </row>
    <row r="136" spans="1:17">
      <c r="A136">
        <v>12030</v>
      </c>
      <c r="B136">
        <v>220.80723</v>
      </c>
      <c r="C136">
        <v>220.80723</v>
      </c>
      <c r="D136">
        <v>1</v>
      </c>
      <c r="E136">
        <v>4</v>
      </c>
      <c r="F136">
        <v>0</v>
      </c>
      <c r="G136">
        <v>2</v>
      </c>
      <c r="H136">
        <v>24.608433000000002</v>
      </c>
      <c r="I136">
        <v>2</v>
      </c>
      <c r="J136">
        <v>1</v>
      </c>
      <c r="K136">
        <v>0</v>
      </c>
      <c r="L136">
        <v>1</v>
      </c>
      <c r="M136">
        <v>0</v>
      </c>
      <c r="N136">
        <v>0</v>
      </c>
      <c r="O136">
        <v>0</v>
      </c>
      <c r="P136">
        <v>0</v>
      </c>
      <c r="Q136">
        <v>0</v>
      </c>
    </row>
    <row r="137" spans="1:17">
      <c r="A137">
        <v>12033</v>
      </c>
      <c r="B137">
        <v>132.264858</v>
      </c>
      <c r="C137">
        <v>131.72416000000001</v>
      </c>
      <c r="D137">
        <v>0</v>
      </c>
      <c r="E137">
        <v>0</v>
      </c>
      <c r="F137">
        <v>0</v>
      </c>
      <c r="G137">
        <v>5.4476740000000001</v>
      </c>
      <c r="H137">
        <v>41.978653000000001</v>
      </c>
      <c r="I137">
        <v>15.534378999999999</v>
      </c>
      <c r="J137">
        <v>0</v>
      </c>
      <c r="K137">
        <v>5.0058129999999998</v>
      </c>
      <c r="L137">
        <v>4.0232559999999999</v>
      </c>
      <c r="M137">
        <v>0</v>
      </c>
      <c r="N137">
        <v>0</v>
      </c>
      <c r="O137">
        <v>0</v>
      </c>
      <c r="P137">
        <v>0</v>
      </c>
      <c r="Q137">
        <v>0</v>
      </c>
    </row>
    <row r="138" spans="1:17">
      <c r="A138">
        <v>12036</v>
      </c>
      <c r="B138">
        <v>222.906263</v>
      </c>
      <c r="C138">
        <v>222.906263</v>
      </c>
      <c r="D138">
        <v>0</v>
      </c>
      <c r="E138">
        <v>0</v>
      </c>
      <c r="F138">
        <v>0</v>
      </c>
      <c r="G138">
        <v>0</v>
      </c>
      <c r="H138">
        <v>31.015346999999998</v>
      </c>
      <c r="I138">
        <v>5.4230689999999999</v>
      </c>
      <c r="J138">
        <v>0</v>
      </c>
      <c r="K138">
        <v>0</v>
      </c>
      <c r="L138">
        <v>0.69756099999999999</v>
      </c>
      <c r="M138">
        <v>125.90336600000001</v>
      </c>
      <c r="N138">
        <v>13.623514999999999</v>
      </c>
      <c r="O138">
        <v>91.407330999999999</v>
      </c>
      <c r="P138">
        <v>0</v>
      </c>
      <c r="Q138">
        <v>0</v>
      </c>
    </row>
    <row r="139" spans="1:17">
      <c r="A139">
        <v>12037</v>
      </c>
      <c r="B139">
        <v>193.22929199999999</v>
      </c>
      <c r="C139">
        <v>193.22929199999999</v>
      </c>
      <c r="D139">
        <v>0</v>
      </c>
      <c r="E139">
        <v>1</v>
      </c>
      <c r="F139">
        <v>0</v>
      </c>
      <c r="G139">
        <v>0.25248799999999999</v>
      </c>
      <c r="H139">
        <v>25.442115999999999</v>
      </c>
      <c r="I139">
        <v>9.2781570000000002</v>
      </c>
      <c r="J139">
        <v>0</v>
      </c>
      <c r="K139">
        <v>0</v>
      </c>
      <c r="L139">
        <v>0.66422199999999998</v>
      </c>
      <c r="M139">
        <v>2.3689719999999999</v>
      </c>
      <c r="N139">
        <v>0.61308300000000004</v>
      </c>
      <c r="O139">
        <v>197.23407800000001</v>
      </c>
      <c r="P139">
        <v>0</v>
      </c>
      <c r="Q139">
        <v>0</v>
      </c>
    </row>
    <row r="140" spans="1:17">
      <c r="A140">
        <v>12038</v>
      </c>
      <c r="B140">
        <v>259.86673100000002</v>
      </c>
      <c r="C140">
        <v>258.85209700000001</v>
      </c>
      <c r="D140">
        <v>0</v>
      </c>
      <c r="E140">
        <v>10.243903</v>
      </c>
      <c r="F140">
        <v>0</v>
      </c>
      <c r="G140">
        <v>0</v>
      </c>
      <c r="H140">
        <v>30.292684000000001</v>
      </c>
      <c r="I140">
        <v>5.0487799999999998</v>
      </c>
      <c r="J140">
        <v>0</v>
      </c>
      <c r="K140">
        <v>0</v>
      </c>
      <c r="L140">
        <v>2.4325369999999999</v>
      </c>
      <c r="M140">
        <v>229.91215199999999</v>
      </c>
      <c r="N140">
        <v>4.1740899999999996</v>
      </c>
      <c r="O140">
        <v>40.137008999999999</v>
      </c>
      <c r="P140">
        <v>0</v>
      </c>
      <c r="Q140">
        <v>0</v>
      </c>
    </row>
    <row r="141" spans="1:17">
      <c r="A141">
        <v>12040</v>
      </c>
      <c r="B141">
        <v>75.746765999999994</v>
      </c>
      <c r="C141">
        <v>74.425336999999999</v>
      </c>
      <c r="D141">
        <v>0</v>
      </c>
      <c r="E141">
        <v>0</v>
      </c>
      <c r="F141">
        <v>0</v>
      </c>
      <c r="G141">
        <v>0</v>
      </c>
      <c r="H141">
        <v>8.2316979999999997</v>
      </c>
      <c r="I141">
        <v>4.125</v>
      </c>
      <c r="J141">
        <v>0</v>
      </c>
      <c r="K141">
        <v>0</v>
      </c>
      <c r="L141">
        <v>0</v>
      </c>
      <c r="M141">
        <v>3.3383210000000001</v>
      </c>
      <c r="N141">
        <v>0</v>
      </c>
      <c r="O141">
        <v>79.319642000000002</v>
      </c>
      <c r="P141">
        <v>0</v>
      </c>
      <c r="Q141">
        <v>0</v>
      </c>
    </row>
    <row r="142" spans="1:17">
      <c r="A142">
        <v>12041</v>
      </c>
      <c r="B142">
        <v>94.419492000000005</v>
      </c>
      <c r="C142">
        <v>93.419492000000005</v>
      </c>
      <c r="D142">
        <v>0</v>
      </c>
      <c r="E142">
        <v>0</v>
      </c>
      <c r="F142">
        <v>0</v>
      </c>
      <c r="G142">
        <v>1</v>
      </c>
      <c r="H142">
        <v>9.1360729999999997</v>
      </c>
      <c r="I142">
        <v>2.9706510000000002</v>
      </c>
      <c r="J142">
        <v>0</v>
      </c>
      <c r="K142">
        <v>0</v>
      </c>
      <c r="L142">
        <v>0</v>
      </c>
      <c r="M142">
        <v>0</v>
      </c>
      <c r="N142">
        <v>0</v>
      </c>
      <c r="O142">
        <v>95.175107999999994</v>
      </c>
      <c r="P142">
        <v>0</v>
      </c>
      <c r="Q142">
        <v>0</v>
      </c>
    </row>
    <row r="143" spans="1:17">
      <c r="A143">
        <v>12042</v>
      </c>
      <c r="B143">
        <v>33.446204999999999</v>
      </c>
      <c r="C143">
        <v>29.896587</v>
      </c>
      <c r="D143">
        <v>0</v>
      </c>
      <c r="E143">
        <v>0</v>
      </c>
      <c r="F143">
        <v>0</v>
      </c>
      <c r="G143">
        <v>0</v>
      </c>
      <c r="H143">
        <v>6.4961840000000004</v>
      </c>
      <c r="I143">
        <v>1</v>
      </c>
      <c r="J143">
        <v>0</v>
      </c>
      <c r="K143">
        <v>0</v>
      </c>
      <c r="L143">
        <v>0</v>
      </c>
      <c r="M143">
        <v>0</v>
      </c>
      <c r="N143">
        <v>0</v>
      </c>
      <c r="O143">
        <v>0</v>
      </c>
      <c r="P143">
        <v>0</v>
      </c>
      <c r="Q143">
        <v>0</v>
      </c>
    </row>
    <row r="144" spans="1:17">
      <c r="A144">
        <v>12043</v>
      </c>
      <c r="B144">
        <v>169.67140900000001</v>
      </c>
      <c r="C144">
        <v>169.67140900000001</v>
      </c>
      <c r="D144">
        <v>9.2585379999999997</v>
      </c>
      <c r="E144">
        <v>11.312194999999999</v>
      </c>
      <c r="F144">
        <v>3.1707320000000001</v>
      </c>
      <c r="G144">
        <v>0</v>
      </c>
      <c r="H144">
        <v>29.381657000000001</v>
      </c>
      <c r="I144">
        <v>8.4176439999999992</v>
      </c>
      <c r="J144">
        <v>0</v>
      </c>
      <c r="K144">
        <v>0</v>
      </c>
      <c r="L144">
        <v>8.2927000000000001E-2</v>
      </c>
      <c r="M144">
        <v>101.03721</v>
      </c>
      <c r="N144">
        <v>13.995949</v>
      </c>
      <c r="O144">
        <v>59.962350000000001</v>
      </c>
      <c r="P144">
        <v>0</v>
      </c>
      <c r="Q144">
        <v>0</v>
      </c>
    </row>
    <row r="145" spans="1:17">
      <c r="A145">
        <v>12044</v>
      </c>
      <c r="B145">
        <v>113.76297700000001</v>
      </c>
      <c r="C145">
        <v>112.446057</v>
      </c>
      <c r="D145">
        <v>0</v>
      </c>
      <c r="E145">
        <v>0</v>
      </c>
      <c r="F145">
        <v>0</v>
      </c>
      <c r="G145">
        <v>0</v>
      </c>
      <c r="H145">
        <v>19.452069999999999</v>
      </c>
      <c r="I145">
        <v>6.7595599999999996</v>
      </c>
      <c r="J145">
        <v>0</v>
      </c>
      <c r="K145">
        <v>0</v>
      </c>
      <c r="L145">
        <v>1</v>
      </c>
      <c r="M145">
        <v>3.1430829999999998</v>
      </c>
      <c r="N145">
        <v>1.711471</v>
      </c>
      <c r="O145">
        <v>101.625545</v>
      </c>
      <c r="P145">
        <v>0</v>
      </c>
      <c r="Q145">
        <v>0</v>
      </c>
    </row>
    <row r="146" spans="1:17">
      <c r="A146">
        <v>12045</v>
      </c>
      <c r="B146">
        <v>708.35066300000005</v>
      </c>
      <c r="C146">
        <v>411.99583100000001</v>
      </c>
      <c r="D146">
        <v>12.670002</v>
      </c>
      <c r="E146">
        <v>41.462108000000001</v>
      </c>
      <c r="F146">
        <v>6</v>
      </c>
      <c r="G146">
        <v>21.700192000000001</v>
      </c>
      <c r="H146">
        <v>57.106569</v>
      </c>
      <c r="I146">
        <v>3.891785</v>
      </c>
      <c r="J146">
        <v>1.240478</v>
      </c>
      <c r="K146">
        <v>2</v>
      </c>
      <c r="L146">
        <v>8</v>
      </c>
      <c r="M146">
        <v>0</v>
      </c>
      <c r="N146">
        <v>0</v>
      </c>
      <c r="O146">
        <v>0</v>
      </c>
      <c r="P146">
        <v>0</v>
      </c>
      <c r="Q146">
        <v>0</v>
      </c>
    </row>
    <row r="147" spans="1:17">
      <c r="A147">
        <v>12054</v>
      </c>
      <c r="B147">
        <v>75.879026999999994</v>
      </c>
      <c r="C147">
        <v>46.290852000000001</v>
      </c>
      <c r="D147">
        <v>0</v>
      </c>
      <c r="E147">
        <v>0</v>
      </c>
      <c r="F147">
        <v>0</v>
      </c>
      <c r="G147">
        <v>9.3361E-2</v>
      </c>
      <c r="H147">
        <v>14.195641999999999</v>
      </c>
      <c r="I147">
        <v>0.77261400000000002</v>
      </c>
      <c r="J147">
        <v>1</v>
      </c>
      <c r="K147">
        <v>2</v>
      </c>
      <c r="L147">
        <v>7.5</v>
      </c>
      <c r="M147">
        <v>0</v>
      </c>
      <c r="N147">
        <v>0</v>
      </c>
      <c r="O147">
        <v>0</v>
      </c>
      <c r="P147">
        <v>0</v>
      </c>
      <c r="Q147">
        <v>0</v>
      </c>
    </row>
    <row r="148" spans="1:17">
      <c r="A148">
        <v>12060</v>
      </c>
      <c r="B148">
        <v>124.502926</v>
      </c>
      <c r="C148">
        <v>124.502926</v>
      </c>
      <c r="D148">
        <v>0</v>
      </c>
      <c r="E148">
        <v>1</v>
      </c>
      <c r="F148">
        <v>1</v>
      </c>
      <c r="G148">
        <v>0</v>
      </c>
      <c r="H148">
        <v>24.076024</v>
      </c>
      <c r="I148">
        <v>3.491228</v>
      </c>
      <c r="J148">
        <v>0</v>
      </c>
      <c r="K148">
        <v>0</v>
      </c>
      <c r="L148">
        <v>3</v>
      </c>
      <c r="M148">
        <v>0</v>
      </c>
      <c r="N148">
        <v>0</v>
      </c>
      <c r="O148">
        <v>0</v>
      </c>
      <c r="P148">
        <v>0</v>
      </c>
      <c r="Q148">
        <v>0</v>
      </c>
    </row>
    <row r="149" spans="1:17">
      <c r="A149">
        <v>12105</v>
      </c>
      <c r="B149">
        <v>146.117616</v>
      </c>
      <c r="C149">
        <v>146.117616</v>
      </c>
      <c r="D149">
        <v>0</v>
      </c>
      <c r="E149">
        <v>0</v>
      </c>
      <c r="F149">
        <v>0</v>
      </c>
      <c r="G149">
        <v>17.527608000000001</v>
      </c>
      <c r="H149">
        <v>17.921022000000001</v>
      </c>
      <c r="I149">
        <v>0</v>
      </c>
      <c r="J149">
        <v>0</v>
      </c>
      <c r="K149">
        <v>0</v>
      </c>
      <c r="L149">
        <v>0</v>
      </c>
      <c r="M149">
        <v>0</v>
      </c>
      <c r="N149">
        <v>0</v>
      </c>
      <c r="O149">
        <v>21.733825</v>
      </c>
      <c r="P149">
        <v>0</v>
      </c>
      <c r="Q149">
        <v>0</v>
      </c>
    </row>
    <row r="150" spans="1:17">
      <c r="A150">
        <v>12391</v>
      </c>
      <c r="B150">
        <v>884.24520800000005</v>
      </c>
      <c r="C150">
        <v>274.90723200000002</v>
      </c>
      <c r="D150">
        <v>0</v>
      </c>
      <c r="E150">
        <v>80</v>
      </c>
      <c r="F150">
        <v>0</v>
      </c>
      <c r="G150">
        <v>3</v>
      </c>
      <c r="H150">
        <v>20.957895000000001</v>
      </c>
      <c r="I150">
        <v>2</v>
      </c>
      <c r="J150">
        <v>0</v>
      </c>
      <c r="K150">
        <v>0</v>
      </c>
      <c r="L150">
        <v>3</v>
      </c>
      <c r="M150">
        <v>35.951394999999998</v>
      </c>
      <c r="N150">
        <v>12.373415</v>
      </c>
      <c r="O150">
        <v>0</v>
      </c>
      <c r="P150">
        <v>0</v>
      </c>
      <c r="Q150">
        <v>0</v>
      </c>
    </row>
    <row r="151" spans="1:17">
      <c r="A151">
        <v>12501</v>
      </c>
      <c r="B151">
        <v>49.738093999999997</v>
      </c>
      <c r="C151">
        <v>14.220241</v>
      </c>
      <c r="D151">
        <v>0</v>
      </c>
      <c r="E151">
        <v>11.535714</v>
      </c>
      <c r="F151">
        <v>0</v>
      </c>
      <c r="G151">
        <v>0.95238100000000003</v>
      </c>
      <c r="H151">
        <v>6.732145</v>
      </c>
      <c r="I151">
        <v>0</v>
      </c>
      <c r="J151">
        <v>0</v>
      </c>
      <c r="K151">
        <v>0</v>
      </c>
      <c r="L151">
        <v>0</v>
      </c>
      <c r="M151">
        <v>2.81575</v>
      </c>
      <c r="N151">
        <v>0</v>
      </c>
      <c r="O151">
        <v>0</v>
      </c>
      <c r="P151">
        <v>0</v>
      </c>
      <c r="Q151">
        <v>0</v>
      </c>
    </row>
    <row r="152" spans="1:17">
      <c r="A152">
        <v>12528</v>
      </c>
      <c r="B152">
        <v>311.592219</v>
      </c>
      <c r="C152">
        <v>304.33126299999998</v>
      </c>
      <c r="D152">
        <v>0</v>
      </c>
      <c r="E152">
        <v>0</v>
      </c>
      <c r="F152">
        <v>0</v>
      </c>
      <c r="G152">
        <v>0</v>
      </c>
      <c r="H152">
        <v>38.767843999999997</v>
      </c>
      <c r="I152">
        <v>14.131156000000001</v>
      </c>
      <c r="J152">
        <v>0</v>
      </c>
      <c r="K152">
        <v>1</v>
      </c>
      <c r="L152">
        <v>1.4860340000000001</v>
      </c>
      <c r="M152">
        <v>0</v>
      </c>
      <c r="N152">
        <v>0</v>
      </c>
      <c r="O152">
        <v>273.38505900000001</v>
      </c>
      <c r="P152">
        <v>0</v>
      </c>
      <c r="Q152">
        <v>0</v>
      </c>
    </row>
    <row r="153" spans="1:17">
      <c r="A153">
        <v>12529</v>
      </c>
      <c r="B153">
        <v>165.49878899999999</v>
      </c>
      <c r="C153">
        <v>165.49878899999999</v>
      </c>
      <c r="D153">
        <v>11.559411000000001</v>
      </c>
      <c r="E153">
        <v>26.620691000000001</v>
      </c>
      <c r="F153">
        <v>0</v>
      </c>
      <c r="G153">
        <v>1</v>
      </c>
      <c r="H153">
        <v>27.264565999999999</v>
      </c>
      <c r="I153">
        <v>8.9870850000000004</v>
      </c>
      <c r="J153">
        <v>0.98620699999999994</v>
      </c>
      <c r="K153">
        <v>0</v>
      </c>
      <c r="L153">
        <v>0</v>
      </c>
      <c r="M153">
        <v>0</v>
      </c>
      <c r="N153">
        <v>6.4066049999999999</v>
      </c>
      <c r="O153">
        <v>19.260255999999998</v>
      </c>
      <c r="P153">
        <v>0</v>
      </c>
      <c r="Q153">
        <v>0</v>
      </c>
    </row>
    <row r="154" spans="1:17">
      <c r="A154">
        <v>12541</v>
      </c>
      <c r="B154">
        <v>210.47477599999999</v>
      </c>
      <c r="C154">
        <v>210.47477599999999</v>
      </c>
      <c r="D154">
        <v>0</v>
      </c>
      <c r="E154">
        <v>1</v>
      </c>
      <c r="F154">
        <v>0</v>
      </c>
      <c r="G154">
        <v>1</v>
      </c>
      <c r="H154">
        <v>28.852900000000002</v>
      </c>
      <c r="I154">
        <v>1</v>
      </c>
      <c r="J154">
        <v>0</v>
      </c>
      <c r="K154">
        <v>1</v>
      </c>
      <c r="L154">
        <v>0</v>
      </c>
      <c r="M154">
        <v>0</v>
      </c>
      <c r="N154">
        <v>0</v>
      </c>
      <c r="O154">
        <v>0</v>
      </c>
      <c r="P154">
        <v>0</v>
      </c>
      <c r="Q154">
        <v>0</v>
      </c>
    </row>
    <row r="155" spans="1:17">
      <c r="A155">
        <v>12558</v>
      </c>
      <c r="B155">
        <v>201.84117599999999</v>
      </c>
      <c r="C155">
        <v>121.841176</v>
      </c>
      <c r="D155">
        <v>22</v>
      </c>
      <c r="E155">
        <v>72.841176000000004</v>
      </c>
      <c r="F155">
        <v>0</v>
      </c>
      <c r="G155">
        <v>0</v>
      </c>
      <c r="H155">
        <v>2</v>
      </c>
      <c r="I155">
        <v>0</v>
      </c>
      <c r="J155">
        <v>0</v>
      </c>
      <c r="K155">
        <v>0</v>
      </c>
      <c r="L155">
        <v>0</v>
      </c>
      <c r="M155">
        <v>0</v>
      </c>
      <c r="N155">
        <v>0</v>
      </c>
      <c r="O155">
        <v>0</v>
      </c>
      <c r="P155">
        <v>0</v>
      </c>
      <c r="Q155">
        <v>0</v>
      </c>
    </row>
    <row r="156" spans="1:17">
      <c r="A156">
        <v>12627</v>
      </c>
      <c r="B156">
        <v>122.305885</v>
      </c>
      <c r="C156">
        <v>109.400003</v>
      </c>
      <c r="D156">
        <v>0</v>
      </c>
      <c r="E156">
        <v>0</v>
      </c>
      <c r="F156">
        <v>0</v>
      </c>
      <c r="G156">
        <v>3.682353</v>
      </c>
      <c r="H156">
        <v>6.252942</v>
      </c>
      <c r="I156">
        <v>0</v>
      </c>
      <c r="J156">
        <v>0</v>
      </c>
      <c r="K156">
        <v>1.211765</v>
      </c>
      <c r="L156">
        <v>0</v>
      </c>
      <c r="M156">
        <v>0</v>
      </c>
      <c r="N156">
        <v>0</v>
      </c>
      <c r="O156">
        <v>0</v>
      </c>
      <c r="P156">
        <v>0</v>
      </c>
      <c r="Q156">
        <v>0</v>
      </c>
    </row>
    <row r="157" spans="1:17">
      <c r="A157">
        <v>12644</v>
      </c>
      <c r="B157">
        <v>277.43228499999998</v>
      </c>
      <c r="C157">
        <v>277.43228499999998</v>
      </c>
      <c r="D157">
        <v>0</v>
      </c>
      <c r="E157">
        <v>0</v>
      </c>
      <c r="F157">
        <v>0</v>
      </c>
      <c r="G157">
        <v>1.298246</v>
      </c>
      <c r="H157">
        <v>22.912282000000001</v>
      </c>
      <c r="I157">
        <v>0.245614</v>
      </c>
      <c r="J157">
        <v>0</v>
      </c>
      <c r="K157">
        <v>1</v>
      </c>
      <c r="L157">
        <v>1.538011</v>
      </c>
      <c r="M157">
        <v>0</v>
      </c>
      <c r="N157">
        <v>0</v>
      </c>
      <c r="O157">
        <v>0</v>
      </c>
      <c r="P157">
        <v>0</v>
      </c>
      <c r="Q157">
        <v>0</v>
      </c>
    </row>
    <row r="158" spans="1:17">
      <c r="A158">
        <v>12671</v>
      </c>
      <c r="B158">
        <v>105.363124</v>
      </c>
      <c r="C158">
        <v>105.363124</v>
      </c>
      <c r="D158">
        <v>0</v>
      </c>
      <c r="E158">
        <v>0</v>
      </c>
      <c r="F158">
        <v>0</v>
      </c>
      <c r="G158">
        <v>2</v>
      </c>
      <c r="H158">
        <v>8.1700680000000006</v>
      </c>
      <c r="I158">
        <v>0</v>
      </c>
      <c r="J158">
        <v>0</v>
      </c>
      <c r="K158">
        <v>1</v>
      </c>
      <c r="L158">
        <v>1.3673470000000001</v>
      </c>
      <c r="M158">
        <v>0</v>
      </c>
      <c r="N158">
        <v>0</v>
      </c>
      <c r="O158">
        <v>0</v>
      </c>
      <c r="P158">
        <v>0</v>
      </c>
      <c r="Q158">
        <v>0</v>
      </c>
    </row>
    <row r="159" spans="1:17">
      <c r="A159">
        <v>12684</v>
      </c>
      <c r="B159">
        <v>359.16335400000003</v>
      </c>
      <c r="C159">
        <v>359.16335400000003</v>
      </c>
      <c r="D159">
        <v>0</v>
      </c>
      <c r="E159">
        <v>0</v>
      </c>
      <c r="F159">
        <v>0</v>
      </c>
      <c r="G159">
        <v>4.8302420000000001</v>
      </c>
      <c r="H159">
        <v>47.899090000000001</v>
      </c>
      <c r="I159">
        <v>4.2640690000000001</v>
      </c>
      <c r="J159">
        <v>1</v>
      </c>
      <c r="K159">
        <v>0</v>
      </c>
      <c r="L159">
        <v>0</v>
      </c>
      <c r="M159">
        <v>0</v>
      </c>
      <c r="N159">
        <v>0</v>
      </c>
      <c r="O159">
        <v>0</v>
      </c>
      <c r="P159">
        <v>0</v>
      </c>
      <c r="Q159">
        <v>0</v>
      </c>
    </row>
    <row r="160" spans="1:17">
      <c r="A160">
        <v>12867</v>
      </c>
      <c r="B160">
        <v>511.57983300000001</v>
      </c>
      <c r="C160">
        <v>269.65460899999999</v>
      </c>
      <c r="D160">
        <v>0</v>
      </c>
      <c r="E160">
        <v>1</v>
      </c>
      <c r="F160">
        <v>0</v>
      </c>
      <c r="G160">
        <v>9.5505999999999994E-2</v>
      </c>
      <c r="H160">
        <v>99.345883000000001</v>
      </c>
      <c r="I160">
        <v>9.0168529999999993</v>
      </c>
      <c r="J160">
        <v>1</v>
      </c>
      <c r="K160">
        <v>1</v>
      </c>
      <c r="L160">
        <v>4.8622249999999996</v>
      </c>
      <c r="M160">
        <v>0</v>
      </c>
      <c r="N160">
        <v>0</v>
      </c>
      <c r="O160">
        <v>461.29127699999998</v>
      </c>
      <c r="P160">
        <v>0</v>
      </c>
      <c r="Q160">
        <v>0</v>
      </c>
    </row>
    <row r="161" spans="1:17">
      <c r="A161">
        <v>12924</v>
      </c>
      <c r="B161">
        <v>934.71004800000003</v>
      </c>
      <c r="C161">
        <v>438.07602000000003</v>
      </c>
      <c r="D161">
        <v>0</v>
      </c>
      <c r="E161">
        <v>0</v>
      </c>
      <c r="F161">
        <v>0</v>
      </c>
      <c r="G161">
        <v>11.188566</v>
      </c>
      <c r="H161">
        <v>57.629240000000003</v>
      </c>
      <c r="I161">
        <v>8.6266510000000007</v>
      </c>
      <c r="J161">
        <v>1</v>
      </c>
      <c r="K161">
        <v>0</v>
      </c>
      <c r="L161">
        <v>4.023809</v>
      </c>
      <c r="M161">
        <v>0</v>
      </c>
      <c r="N161">
        <v>0</v>
      </c>
      <c r="O161">
        <v>0</v>
      </c>
      <c r="P161">
        <v>0</v>
      </c>
      <c r="Q161">
        <v>0</v>
      </c>
    </row>
    <row r="162" spans="1:17">
      <c r="A162">
        <v>12951</v>
      </c>
      <c r="B162">
        <v>222.434515</v>
      </c>
      <c r="C162">
        <v>222.434515</v>
      </c>
      <c r="D162">
        <v>0</v>
      </c>
      <c r="E162">
        <v>2</v>
      </c>
      <c r="F162">
        <v>0</v>
      </c>
      <c r="G162">
        <v>0</v>
      </c>
      <c r="H162">
        <v>37.334791000000003</v>
      </c>
      <c r="I162">
        <v>7.141178</v>
      </c>
      <c r="J162">
        <v>0</v>
      </c>
      <c r="K162">
        <v>0</v>
      </c>
      <c r="L162">
        <v>2.884118</v>
      </c>
      <c r="M162">
        <v>0</v>
      </c>
      <c r="N162">
        <v>0</v>
      </c>
      <c r="O162">
        <v>0</v>
      </c>
      <c r="P162">
        <v>0</v>
      </c>
      <c r="Q162">
        <v>0</v>
      </c>
    </row>
    <row r="163" spans="1:17">
      <c r="A163">
        <v>13034</v>
      </c>
      <c r="B163">
        <v>677.99390800000003</v>
      </c>
      <c r="C163">
        <v>677.99390800000003</v>
      </c>
      <c r="D163">
        <v>0</v>
      </c>
      <c r="E163">
        <v>0</v>
      </c>
      <c r="F163">
        <v>0</v>
      </c>
      <c r="G163">
        <v>3.7933330000000001</v>
      </c>
      <c r="H163">
        <v>68.660002000000006</v>
      </c>
      <c r="I163">
        <v>1.226667</v>
      </c>
      <c r="J163">
        <v>1</v>
      </c>
      <c r="K163">
        <v>1</v>
      </c>
      <c r="L163">
        <v>5.466666</v>
      </c>
      <c r="M163">
        <v>0</v>
      </c>
      <c r="N163">
        <v>0</v>
      </c>
      <c r="O163">
        <v>0</v>
      </c>
      <c r="P163">
        <v>0</v>
      </c>
      <c r="Q163">
        <v>0</v>
      </c>
    </row>
    <row r="164" spans="1:17">
      <c r="A164">
        <v>13132</v>
      </c>
      <c r="B164">
        <v>275.776095</v>
      </c>
      <c r="C164">
        <v>275.776095</v>
      </c>
      <c r="D164">
        <v>0</v>
      </c>
      <c r="E164">
        <v>0</v>
      </c>
      <c r="F164">
        <v>0</v>
      </c>
      <c r="G164">
        <v>3</v>
      </c>
      <c r="H164">
        <v>20.240511000000001</v>
      </c>
      <c r="I164">
        <v>0.54933600000000005</v>
      </c>
      <c r="J164">
        <v>0</v>
      </c>
      <c r="K164">
        <v>0</v>
      </c>
      <c r="L164">
        <v>1.1418410000000001</v>
      </c>
      <c r="M164">
        <v>0</v>
      </c>
      <c r="N164">
        <v>0</v>
      </c>
      <c r="O164">
        <v>0</v>
      </c>
      <c r="P164">
        <v>0</v>
      </c>
      <c r="Q164">
        <v>0</v>
      </c>
    </row>
    <row r="165" spans="1:17">
      <c r="A165">
        <v>13147</v>
      </c>
      <c r="B165">
        <v>216.487718</v>
      </c>
      <c r="C165">
        <v>216.487718</v>
      </c>
      <c r="D165">
        <v>0</v>
      </c>
      <c r="E165">
        <v>0</v>
      </c>
      <c r="F165">
        <v>0</v>
      </c>
      <c r="G165">
        <v>1</v>
      </c>
      <c r="H165">
        <v>13.17544</v>
      </c>
      <c r="I165">
        <v>2.0409350000000002</v>
      </c>
      <c r="J165">
        <v>0</v>
      </c>
      <c r="K165">
        <v>0</v>
      </c>
      <c r="L165">
        <v>0</v>
      </c>
      <c r="M165">
        <v>0</v>
      </c>
      <c r="N165">
        <v>0</v>
      </c>
      <c r="O165">
        <v>0</v>
      </c>
      <c r="P165">
        <v>0</v>
      </c>
      <c r="Q165">
        <v>0</v>
      </c>
    </row>
    <row r="166" spans="1:17">
      <c r="A166">
        <v>13148</v>
      </c>
      <c r="B166">
        <v>182.85713999999999</v>
      </c>
      <c r="C166">
        <v>172.96428299999999</v>
      </c>
      <c r="D166">
        <v>0</v>
      </c>
      <c r="E166">
        <v>0</v>
      </c>
      <c r="F166">
        <v>0</v>
      </c>
      <c r="G166">
        <v>4</v>
      </c>
      <c r="H166">
        <v>8.1011900000000008</v>
      </c>
      <c r="I166">
        <v>0</v>
      </c>
      <c r="J166">
        <v>0</v>
      </c>
      <c r="K166">
        <v>0</v>
      </c>
      <c r="L166">
        <v>1</v>
      </c>
      <c r="M166">
        <v>0</v>
      </c>
      <c r="N166">
        <v>0</v>
      </c>
      <c r="O166">
        <v>0</v>
      </c>
      <c r="P166">
        <v>0</v>
      </c>
      <c r="Q166">
        <v>0</v>
      </c>
    </row>
    <row r="167" spans="1:17">
      <c r="A167">
        <v>13170</v>
      </c>
      <c r="B167">
        <v>240.45026300000001</v>
      </c>
      <c r="C167">
        <v>232.33737300000001</v>
      </c>
      <c r="D167">
        <v>0</v>
      </c>
      <c r="E167">
        <v>0</v>
      </c>
      <c r="F167">
        <v>0</v>
      </c>
      <c r="G167">
        <v>0.96666700000000005</v>
      </c>
      <c r="H167">
        <v>19.703551000000001</v>
      </c>
      <c r="I167">
        <v>1.723808</v>
      </c>
      <c r="J167">
        <v>0</v>
      </c>
      <c r="K167">
        <v>1.1666669999999999</v>
      </c>
      <c r="L167">
        <v>4.7619000000000002E-2</v>
      </c>
      <c r="M167">
        <v>0</v>
      </c>
      <c r="N167">
        <v>0</v>
      </c>
      <c r="O167">
        <v>0</v>
      </c>
      <c r="P167">
        <v>0</v>
      </c>
      <c r="Q167">
        <v>0</v>
      </c>
    </row>
    <row r="168" spans="1:17">
      <c r="A168">
        <v>13173</v>
      </c>
      <c r="B168">
        <v>108.263474</v>
      </c>
      <c r="C168">
        <v>103.11976300000001</v>
      </c>
      <c r="D168">
        <v>0</v>
      </c>
      <c r="E168">
        <v>0</v>
      </c>
      <c r="F168">
        <v>0</v>
      </c>
      <c r="G168">
        <v>0</v>
      </c>
      <c r="H168">
        <v>7.0718560000000004</v>
      </c>
      <c r="I168">
        <v>0.35928100000000002</v>
      </c>
      <c r="J168">
        <v>0</v>
      </c>
      <c r="K168">
        <v>0</v>
      </c>
      <c r="L168">
        <v>0</v>
      </c>
      <c r="M168">
        <v>0</v>
      </c>
      <c r="N168">
        <v>0</v>
      </c>
      <c r="O168">
        <v>0</v>
      </c>
      <c r="P168">
        <v>0</v>
      </c>
      <c r="Q168">
        <v>0</v>
      </c>
    </row>
    <row r="169" spans="1:17">
      <c r="A169">
        <v>13175</v>
      </c>
      <c r="B169">
        <v>246.315563</v>
      </c>
      <c r="C169">
        <v>232.072282</v>
      </c>
      <c r="D169">
        <v>0</v>
      </c>
      <c r="E169">
        <v>0</v>
      </c>
      <c r="F169">
        <v>0</v>
      </c>
      <c r="G169">
        <v>2</v>
      </c>
      <c r="H169">
        <v>21.978916000000002</v>
      </c>
      <c r="I169">
        <v>1.8630679999999999</v>
      </c>
      <c r="J169">
        <v>0</v>
      </c>
      <c r="K169">
        <v>0</v>
      </c>
      <c r="L169">
        <v>2.9073220000000002</v>
      </c>
      <c r="M169">
        <v>0</v>
      </c>
      <c r="N169">
        <v>0</v>
      </c>
      <c r="O169">
        <v>0</v>
      </c>
      <c r="P169">
        <v>0</v>
      </c>
      <c r="Q169">
        <v>0</v>
      </c>
    </row>
    <row r="170" spans="1:17">
      <c r="A170">
        <v>13195</v>
      </c>
      <c r="B170">
        <v>95.988095000000001</v>
      </c>
      <c r="C170">
        <v>95.988095000000001</v>
      </c>
      <c r="D170">
        <v>0</v>
      </c>
      <c r="E170">
        <v>0</v>
      </c>
      <c r="F170">
        <v>0</v>
      </c>
      <c r="G170">
        <v>2</v>
      </c>
      <c r="H170">
        <v>8.1964279999999992</v>
      </c>
      <c r="I170">
        <v>1</v>
      </c>
      <c r="J170">
        <v>0</v>
      </c>
      <c r="K170">
        <v>1</v>
      </c>
      <c r="L170">
        <v>0.53571400000000002</v>
      </c>
      <c r="M170">
        <v>0</v>
      </c>
      <c r="N170">
        <v>0</v>
      </c>
      <c r="O170">
        <v>0</v>
      </c>
      <c r="P170">
        <v>0</v>
      </c>
      <c r="Q170">
        <v>0</v>
      </c>
    </row>
    <row r="171" spans="1:17">
      <c r="A171">
        <v>13199</v>
      </c>
      <c r="B171">
        <v>128.562363</v>
      </c>
      <c r="C171">
        <v>128.562363</v>
      </c>
      <c r="D171">
        <v>0</v>
      </c>
      <c r="E171">
        <v>0</v>
      </c>
      <c r="F171">
        <v>0</v>
      </c>
      <c r="G171">
        <v>0</v>
      </c>
      <c r="H171">
        <v>16.656803</v>
      </c>
      <c r="I171">
        <v>0</v>
      </c>
      <c r="J171">
        <v>0</v>
      </c>
      <c r="K171">
        <v>0</v>
      </c>
      <c r="L171">
        <v>1</v>
      </c>
      <c r="M171">
        <v>0</v>
      </c>
      <c r="N171">
        <v>0</v>
      </c>
      <c r="O171">
        <v>0</v>
      </c>
      <c r="P171">
        <v>0</v>
      </c>
      <c r="Q171">
        <v>0</v>
      </c>
    </row>
    <row r="172" spans="1:17">
      <c r="A172">
        <v>13232</v>
      </c>
      <c r="B172">
        <v>101.46446400000001</v>
      </c>
      <c r="C172">
        <v>101.46446400000001</v>
      </c>
      <c r="D172">
        <v>0</v>
      </c>
      <c r="E172">
        <v>0</v>
      </c>
      <c r="F172">
        <v>0</v>
      </c>
      <c r="G172">
        <v>1.27044</v>
      </c>
      <c r="H172">
        <v>15.958572999999999</v>
      </c>
      <c r="I172">
        <v>0</v>
      </c>
      <c r="J172">
        <v>0</v>
      </c>
      <c r="K172">
        <v>1</v>
      </c>
      <c r="L172">
        <v>1</v>
      </c>
      <c r="M172">
        <v>0</v>
      </c>
      <c r="N172">
        <v>0</v>
      </c>
      <c r="O172">
        <v>0</v>
      </c>
      <c r="P172">
        <v>0</v>
      </c>
      <c r="Q172">
        <v>0</v>
      </c>
    </row>
    <row r="173" spans="1:17">
      <c r="A173">
        <v>13249</v>
      </c>
      <c r="B173">
        <v>228.367581</v>
      </c>
      <c r="C173">
        <v>228.367581</v>
      </c>
      <c r="D173">
        <v>0</v>
      </c>
      <c r="E173">
        <v>0</v>
      </c>
      <c r="F173">
        <v>0</v>
      </c>
      <c r="G173">
        <v>0</v>
      </c>
      <c r="H173">
        <v>36.945284999999998</v>
      </c>
      <c r="I173">
        <v>12.630573999999999</v>
      </c>
      <c r="J173">
        <v>0</v>
      </c>
      <c r="K173">
        <v>0</v>
      </c>
      <c r="L173">
        <v>0.89808900000000003</v>
      </c>
      <c r="M173">
        <v>0</v>
      </c>
      <c r="N173">
        <v>0</v>
      </c>
      <c r="O173">
        <v>215.66584800000001</v>
      </c>
      <c r="P173">
        <v>0</v>
      </c>
      <c r="Q173">
        <v>0</v>
      </c>
    </row>
    <row r="174" spans="1:17">
      <c r="A174">
        <v>13253</v>
      </c>
      <c r="B174">
        <v>260.36970000000002</v>
      </c>
      <c r="C174">
        <v>260.36970000000002</v>
      </c>
      <c r="D174">
        <v>0</v>
      </c>
      <c r="E174">
        <v>0</v>
      </c>
      <c r="F174">
        <v>0</v>
      </c>
      <c r="G174">
        <v>0</v>
      </c>
      <c r="H174">
        <v>28.745453000000001</v>
      </c>
      <c r="I174">
        <v>0.85454600000000003</v>
      </c>
      <c r="J174">
        <v>1</v>
      </c>
      <c r="K174">
        <v>0</v>
      </c>
      <c r="L174">
        <v>2.4787880000000002</v>
      </c>
      <c r="M174">
        <v>0</v>
      </c>
      <c r="N174">
        <v>0</v>
      </c>
      <c r="O174">
        <v>0</v>
      </c>
      <c r="P174">
        <v>0</v>
      </c>
      <c r="Q174">
        <v>0</v>
      </c>
    </row>
    <row r="175" spans="1:17">
      <c r="A175">
        <v>13254</v>
      </c>
      <c r="B175">
        <v>358.09477900000002</v>
      </c>
      <c r="C175">
        <v>358.09477900000002</v>
      </c>
      <c r="D175">
        <v>0</v>
      </c>
      <c r="E175">
        <v>0</v>
      </c>
      <c r="F175">
        <v>0</v>
      </c>
      <c r="G175">
        <v>4.9407420000000002</v>
      </c>
      <c r="H175">
        <v>38.058450999999998</v>
      </c>
      <c r="I175">
        <v>2.3640249999999998</v>
      </c>
      <c r="J175">
        <v>0.62932999999999995</v>
      </c>
      <c r="K175">
        <v>0</v>
      </c>
      <c r="L175">
        <v>4.5619360000000002</v>
      </c>
      <c r="M175">
        <v>0</v>
      </c>
      <c r="N175">
        <v>0</v>
      </c>
      <c r="O175">
        <v>0</v>
      </c>
      <c r="P175">
        <v>0</v>
      </c>
      <c r="Q175">
        <v>0</v>
      </c>
    </row>
    <row r="176" spans="1:17">
      <c r="A176">
        <v>13255</v>
      </c>
      <c r="B176">
        <v>337.71529900000002</v>
      </c>
      <c r="C176">
        <v>337.71529900000002</v>
      </c>
      <c r="D176">
        <v>0</v>
      </c>
      <c r="E176">
        <v>2.0796790000000001</v>
      </c>
      <c r="F176">
        <v>0</v>
      </c>
      <c r="G176">
        <v>3.9938709999999999</v>
      </c>
      <c r="H176">
        <v>31.736446000000001</v>
      </c>
      <c r="I176">
        <v>0</v>
      </c>
      <c r="J176">
        <v>0</v>
      </c>
      <c r="K176">
        <v>0.601603</v>
      </c>
      <c r="L176">
        <v>2.932579</v>
      </c>
      <c r="M176">
        <v>0</v>
      </c>
      <c r="N176">
        <v>0</v>
      </c>
      <c r="O176">
        <v>0</v>
      </c>
      <c r="P176">
        <v>0</v>
      </c>
      <c r="Q176">
        <v>0</v>
      </c>
    </row>
    <row r="177" spans="1:17">
      <c r="A177">
        <v>13864</v>
      </c>
      <c r="B177">
        <v>212.56647899999999</v>
      </c>
      <c r="C177">
        <v>212.56647899999999</v>
      </c>
      <c r="D177">
        <v>30.763007000000002</v>
      </c>
      <c r="E177">
        <v>37.768785999999999</v>
      </c>
      <c r="F177">
        <v>0</v>
      </c>
      <c r="G177">
        <v>0</v>
      </c>
      <c r="H177">
        <v>38.728324999999998</v>
      </c>
      <c r="I177">
        <v>1</v>
      </c>
      <c r="J177">
        <v>0</v>
      </c>
      <c r="K177">
        <v>2</v>
      </c>
      <c r="L177">
        <v>1.5028900000000001</v>
      </c>
      <c r="M177">
        <v>0</v>
      </c>
      <c r="N177">
        <v>0</v>
      </c>
      <c r="O177">
        <v>0</v>
      </c>
      <c r="P177">
        <v>0</v>
      </c>
      <c r="Q177">
        <v>0</v>
      </c>
    </row>
    <row r="178" spans="1:17">
      <c r="A178">
        <v>13930</v>
      </c>
      <c r="B178">
        <v>630.83022700000004</v>
      </c>
      <c r="C178">
        <v>149.56585000000001</v>
      </c>
      <c r="D178">
        <v>0</v>
      </c>
      <c r="E178">
        <v>0</v>
      </c>
      <c r="F178">
        <v>0</v>
      </c>
      <c r="G178">
        <v>0.96550899999999995</v>
      </c>
      <c r="H178">
        <v>29.885256999999999</v>
      </c>
      <c r="I178">
        <v>0</v>
      </c>
      <c r="J178">
        <v>1.5</v>
      </c>
      <c r="K178">
        <v>0</v>
      </c>
      <c r="L178">
        <v>3</v>
      </c>
      <c r="M178">
        <v>212.89732000000001</v>
      </c>
      <c r="N178">
        <v>0</v>
      </c>
      <c r="O178">
        <v>0</v>
      </c>
      <c r="P178">
        <v>6.7967769999999996</v>
      </c>
      <c r="Q178">
        <v>0</v>
      </c>
    </row>
    <row r="179" spans="1:17">
      <c r="A179">
        <v>13962</v>
      </c>
      <c r="B179">
        <v>50.294673000000003</v>
      </c>
      <c r="C179">
        <v>43.368673000000001</v>
      </c>
      <c r="D179">
        <v>0</v>
      </c>
      <c r="E179">
        <v>0</v>
      </c>
      <c r="F179">
        <v>0</v>
      </c>
      <c r="G179">
        <v>0</v>
      </c>
      <c r="H179">
        <v>11.500185999999999</v>
      </c>
      <c r="I179">
        <v>2.0533809999999999</v>
      </c>
      <c r="J179">
        <v>0</v>
      </c>
      <c r="K179">
        <v>0</v>
      </c>
      <c r="L179">
        <v>0</v>
      </c>
      <c r="M179">
        <v>0</v>
      </c>
      <c r="N179">
        <v>0</v>
      </c>
      <c r="O179">
        <v>3.562284</v>
      </c>
      <c r="P179">
        <v>0</v>
      </c>
      <c r="Q179">
        <v>0</v>
      </c>
    </row>
    <row r="180" spans="1:17">
      <c r="A180">
        <v>13994</v>
      </c>
      <c r="B180">
        <v>381.36697099999998</v>
      </c>
      <c r="C180">
        <v>99.026095999999995</v>
      </c>
      <c r="D180">
        <v>0.43169400000000002</v>
      </c>
      <c r="E180">
        <v>0</v>
      </c>
      <c r="F180">
        <v>0</v>
      </c>
      <c r="G180">
        <v>5.1584690000000002</v>
      </c>
      <c r="H180">
        <v>58.400545000000001</v>
      </c>
      <c r="I180">
        <v>10.594372</v>
      </c>
      <c r="J180">
        <v>1</v>
      </c>
      <c r="K180">
        <v>3</v>
      </c>
      <c r="L180">
        <v>27.907119999999999</v>
      </c>
      <c r="M180">
        <v>0</v>
      </c>
      <c r="N180">
        <v>0</v>
      </c>
      <c r="O180">
        <v>0</v>
      </c>
      <c r="P180">
        <v>0</v>
      </c>
      <c r="Q180">
        <v>0</v>
      </c>
    </row>
    <row r="181" spans="1:17">
      <c r="A181">
        <v>13999</v>
      </c>
      <c r="B181">
        <v>113.471358</v>
      </c>
      <c r="C181">
        <v>112.338025</v>
      </c>
      <c r="D181">
        <v>0</v>
      </c>
      <c r="E181">
        <v>0</v>
      </c>
      <c r="F181">
        <v>0</v>
      </c>
      <c r="G181">
        <v>1</v>
      </c>
      <c r="H181">
        <v>6.0909089999999999</v>
      </c>
      <c r="I181">
        <v>0</v>
      </c>
      <c r="J181">
        <v>0</v>
      </c>
      <c r="K181">
        <v>0</v>
      </c>
      <c r="L181">
        <v>0</v>
      </c>
      <c r="M181">
        <v>0</v>
      </c>
      <c r="N181">
        <v>0</v>
      </c>
      <c r="O181">
        <v>0</v>
      </c>
      <c r="P181">
        <v>0</v>
      </c>
      <c r="Q181">
        <v>0</v>
      </c>
    </row>
    <row r="182" spans="1:17">
      <c r="A182">
        <v>14065</v>
      </c>
      <c r="B182">
        <v>355.76439499999998</v>
      </c>
      <c r="C182">
        <v>355.76439499999998</v>
      </c>
      <c r="D182">
        <v>0</v>
      </c>
      <c r="E182">
        <v>14.892405999999999</v>
      </c>
      <c r="F182">
        <v>1</v>
      </c>
      <c r="G182">
        <v>8.0569620000000004</v>
      </c>
      <c r="H182">
        <v>46.151899999999998</v>
      </c>
      <c r="I182">
        <v>4.0822779999999996</v>
      </c>
      <c r="J182">
        <v>1</v>
      </c>
      <c r="K182">
        <v>0</v>
      </c>
      <c r="L182">
        <v>4.0569620000000004</v>
      </c>
      <c r="M182">
        <v>0</v>
      </c>
      <c r="N182">
        <v>0</v>
      </c>
      <c r="O182">
        <v>0</v>
      </c>
      <c r="P182">
        <v>0</v>
      </c>
      <c r="Q182">
        <v>0</v>
      </c>
    </row>
    <row r="183" spans="1:17">
      <c r="A183">
        <v>14066</v>
      </c>
      <c r="B183">
        <v>109.143405</v>
      </c>
      <c r="C183">
        <v>109.143405</v>
      </c>
      <c r="D183">
        <v>0</v>
      </c>
      <c r="E183">
        <v>5.1136000000000001E-2</v>
      </c>
      <c r="F183">
        <v>0</v>
      </c>
      <c r="G183">
        <v>1.8877269999999999</v>
      </c>
      <c r="H183">
        <v>8.6931809999999992</v>
      </c>
      <c r="I183">
        <v>0</v>
      </c>
      <c r="J183">
        <v>0</v>
      </c>
      <c r="K183">
        <v>0</v>
      </c>
      <c r="L183">
        <v>0.5</v>
      </c>
      <c r="M183">
        <v>0</v>
      </c>
      <c r="N183">
        <v>0</v>
      </c>
      <c r="O183">
        <v>0</v>
      </c>
      <c r="P183">
        <v>0</v>
      </c>
      <c r="Q183">
        <v>0</v>
      </c>
    </row>
    <row r="184" spans="1:17">
      <c r="A184">
        <v>14067</v>
      </c>
      <c r="B184">
        <v>80.609286999999995</v>
      </c>
      <c r="C184">
        <v>80.609286999999995</v>
      </c>
      <c r="D184">
        <v>0</v>
      </c>
      <c r="E184">
        <v>0.38505800000000001</v>
      </c>
      <c r="F184">
        <v>0</v>
      </c>
      <c r="G184">
        <v>0</v>
      </c>
      <c r="H184">
        <v>12.752874</v>
      </c>
      <c r="I184">
        <v>5.4482749999999998</v>
      </c>
      <c r="J184">
        <v>1</v>
      </c>
      <c r="K184">
        <v>0.74712699999999999</v>
      </c>
      <c r="L184">
        <v>0.89080499999999996</v>
      </c>
      <c r="M184">
        <v>19.977032000000001</v>
      </c>
      <c r="N184">
        <v>0</v>
      </c>
      <c r="O184">
        <v>68.655085</v>
      </c>
      <c r="P184">
        <v>0</v>
      </c>
      <c r="Q184">
        <v>0</v>
      </c>
    </row>
    <row r="185" spans="1:17">
      <c r="A185">
        <v>14091</v>
      </c>
      <c r="B185">
        <v>53.353293000000001</v>
      </c>
      <c r="C185">
        <v>33.958083999999999</v>
      </c>
      <c r="D185">
        <v>0</v>
      </c>
      <c r="E185">
        <v>0</v>
      </c>
      <c r="F185">
        <v>0</v>
      </c>
      <c r="G185">
        <v>3.6407189999999998</v>
      </c>
      <c r="H185">
        <v>16.017963999999999</v>
      </c>
      <c r="I185">
        <v>4.4790419999999997</v>
      </c>
      <c r="J185">
        <v>0</v>
      </c>
      <c r="K185">
        <v>0</v>
      </c>
      <c r="L185">
        <v>8.3712569999999999</v>
      </c>
      <c r="M185">
        <v>0</v>
      </c>
      <c r="N185">
        <v>0</v>
      </c>
      <c r="O185">
        <v>0</v>
      </c>
      <c r="P185">
        <v>0</v>
      </c>
      <c r="Q185">
        <v>0</v>
      </c>
    </row>
    <row r="186" spans="1:17">
      <c r="A186">
        <v>14121</v>
      </c>
      <c r="B186">
        <v>114.101512</v>
      </c>
      <c r="C186">
        <v>102.171043</v>
      </c>
      <c r="D186">
        <v>0</v>
      </c>
      <c r="E186">
        <v>1</v>
      </c>
      <c r="F186">
        <v>0</v>
      </c>
      <c r="G186">
        <v>1.949495</v>
      </c>
      <c r="H186">
        <v>14.469016999999999</v>
      </c>
      <c r="I186">
        <v>1</v>
      </c>
      <c r="J186">
        <v>0</v>
      </c>
      <c r="K186">
        <v>2.9949499999999998</v>
      </c>
      <c r="L186">
        <v>0</v>
      </c>
      <c r="M186">
        <v>0</v>
      </c>
      <c r="N186">
        <v>0</v>
      </c>
      <c r="O186">
        <v>0</v>
      </c>
      <c r="P186">
        <v>0</v>
      </c>
      <c r="Q186">
        <v>0</v>
      </c>
    </row>
    <row r="187" spans="1:17">
      <c r="A187">
        <v>14139</v>
      </c>
      <c r="B187">
        <v>214.76431099999999</v>
      </c>
      <c r="C187">
        <v>214.76431099999999</v>
      </c>
      <c r="D187">
        <v>0.30864200000000003</v>
      </c>
      <c r="E187">
        <v>27.438272000000001</v>
      </c>
      <c r="F187">
        <v>0</v>
      </c>
      <c r="G187">
        <v>6.0185190000000004</v>
      </c>
      <c r="H187">
        <v>4.2716050000000001</v>
      </c>
      <c r="I187">
        <v>1</v>
      </c>
      <c r="J187">
        <v>0</v>
      </c>
      <c r="K187">
        <v>0</v>
      </c>
      <c r="L187">
        <v>1.6258030000000001</v>
      </c>
      <c r="M187">
        <v>0</v>
      </c>
      <c r="N187">
        <v>0</v>
      </c>
      <c r="O187">
        <v>0</v>
      </c>
      <c r="P187">
        <v>0</v>
      </c>
      <c r="Q187">
        <v>0</v>
      </c>
    </row>
    <row r="188" spans="1:17">
      <c r="A188">
        <v>14147</v>
      </c>
      <c r="B188">
        <v>198.574703</v>
      </c>
      <c r="C188">
        <v>198.574703</v>
      </c>
      <c r="D188">
        <v>0</v>
      </c>
      <c r="E188">
        <v>0</v>
      </c>
      <c r="F188">
        <v>0</v>
      </c>
      <c r="G188">
        <v>1</v>
      </c>
      <c r="H188">
        <v>14.428572000000001</v>
      </c>
      <c r="I188">
        <v>0.29166700000000001</v>
      </c>
      <c r="J188">
        <v>0</v>
      </c>
      <c r="K188">
        <v>0</v>
      </c>
      <c r="L188">
        <v>1</v>
      </c>
      <c r="M188">
        <v>0</v>
      </c>
      <c r="N188">
        <v>0</v>
      </c>
      <c r="O188">
        <v>0</v>
      </c>
      <c r="P188">
        <v>0</v>
      </c>
      <c r="Q188">
        <v>0</v>
      </c>
    </row>
    <row r="189" spans="1:17">
      <c r="A189">
        <v>14149</v>
      </c>
      <c r="B189">
        <v>96.444383000000002</v>
      </c>
      <c r="C189">
        <v>96.444383000000002</v>
      </c>
      <c r="D189">
        <v>4.4980630000000001</v>
      </c>
      <c r="E189">
        <v>16</v>
      </c>
      <c r="F189">
        <v>0</v>
      </c>
      <c r="G189">
        <v>1.784173</v>
      </c>
      <c r="H189">
        <v>7.43553</v>
      </c>
      <c r="I189">
        <v>2.3707799999999999</v>
      </c>
      <c r="J189">
        <v>0</v>
      </c>
      <c r="K189">
        <v>0</v>
      </c>
      <c r="L189">
        <v>0</v>
      </c>
      <c r="M189">
        <v>0</v>
      </c>
      <c r="N189">
        <v>0</v>
      </c>
      <c r="O189">
        <v>0</v>
      </c>
      <c r="P189">
        <v>0</v>
      </c>
      <c r="Q189">
        <v>0</v>
      </c>
    </row>
    <row r="190" spans="1:17">
      <c r="A190">
        <v>14187</v>
      </c>
      <c r="B190">
        <v>238.26563899999999</v>
      </c>
      <c r="C190">
        <v>238.26563899999999</v>
      </c>
      <c r="D190">
        <v>0</v>
      </c>
      <c r="E190">
        <v>0</v>
      </c>
      <c r="F190">
        <v>0</v>
      </c>
      <c r="G190">
        <v>6.3231999999999997E-2</v>
      </c>
      <c r="H190">
        <v>25.606085</v>
      </c>
      <c r="I190">
        <v>1.7281029999999999</v>
      </c>
      <c r="J190">
        <v>0</v>
      </c>
      <c r="K190">
        <v>0</v>
      </c>
      <c r="L190">
        <v>0</v>
      </c>
      <c r="M190">
        <v>0</v>
      </c>
      <c r="N190">
        <v>0</v>
      </c>
      <c r="O190">
        <v>0</v>
      </c>
      <c r="P190">
        <v>0</v>
      </c>
      <c r="Q190">
        <v>0</v>
      </c>
    </row>
    <row r="191" spans="1:17">
      <c r="A191">
        <v>14188</v>
      </c>
      <c r="B191">
        <v>352.61741599999999</v>
      </c>
      <c r="C191">
        <v>352.05568799999998</v>
      </c>
      <c r="D191">
        <v>0</v>
      </c>
      <c r="E191">
        <v>0</v>
      </c>
      <c r="F191">
        <v>0</v>
      </c>
      <c r="G191">
        <v>15.938271</v>
      </c>
      <c r="H191">
        <v>44.765431999999997</v>
      </c>
      <c r="I191">
        <v>5.512346</v>
      </c>
      <c r="J191">
        <v>0</v>
      </c>
      <c r="K191">
        <v>2</v>
      </c>
      <c r="L191">
        <v>24.836244000000001</v>
      </c>
      <c r="M191">
        <v>0</v>
      </c>
      <c r="N191">
        <v>0</v>
      </c>
      <c r="O191">
        <v>0</v>
      </c>
      <c r="P191">
        <v>0</v>
      </c>
      <c r="Q191">
        <v>0</v>
      </c>
    </row>
    <row r="192" spans="1:17">
      <c r="A192">
        <v>14189</v>
      </c>
      <c r="B192">
        <v>258.410078</v>
      </c>
      <c r="C192">
        <v>258.410078</v>
      </c>
      <c r="D192">
        <v>0</v>
      </c>
      <c r="E192">
        <v>27.672328</v>
      </c>
      <c r="F192">
        <v>0</v>
      </c>
      <c r="G192">
        <v>2.4461240000000002</v>
      </c>
      <c r="H192">
        <v>25.095185000000001</v>
      </c>
      <c r="I192">
        <v>6.0377010000000002</v>
      </c>
      <c r="J192">
        <v>0</v>
      </c>
      <c r="K192">
        <v>1</v>
      </c>
      <c r="L192">
        <v>1</v>
      </c>
      <c r="M192">
        <v>0</v>
      </c>
      <c r="N192">
        <v>0</v>
      </c>
      <c r="O192">
        <v>0</v>
      </c>
      <c r="P192">
        <v>0</v>
      </c>
      <c r="Q192">
        <v>0</v>
      </c>
    </row>
    <row r="193" spans="1:17">
      <c r="A193">
        <v>14231</v>
      </c>
      <c r="B193">
        <v>1031.803441</v>
      </c>
      <c r="C193">
        <v>144.591452</v>
      </c>
      <c r="D193">
        <v>0</v>
      </c>
      <c r="E193">
        <v>0</v>
      </c>
      <c r="F193">
        <v>0</v>
      </c>
      <c r="G193">
        <v>12.221928999999999</v>
      </c>
      <c r="H193">
        <v>54.582965999999999</v>
      </c>
      <c r="I193">
        <v>1</v>
      </c>
      <c r="J193">
        <v>0</v>
      </c>
      <c r="K193">
        <v>1</v>
      </c>
      <c r="L193">
        <v>6.5814380000000003</v>
      </c>
      <c r="M193">
        <v>185.55995999999999</v>
      </c>
      <c r="N193">
        <v>11.895842</v>
      </c>
      <c r="O193">
        <v>0</v>
      </c>
      <c r="P193">
        <v>6.563663</v>
      </c>
      <c r="Q193">
        <v>0</v>
      </c>
    </row>
    <row r="194" spans="1:17">
      <c r="A194">
        <v>14467</v>
      </c>
      <c r="B194">
        <v>273.368066</v>
      </c>
      <c r="C194">
        <v>270.368066</v>
      </c>
      <c r="D194">
        <v>9.1812869999999993</v>
      </c>
      <c r="E194">
        <v>18.269006000000001</v>
      </c>
      <c r="F194">
        <v>0</v>
      </c>
      <c r="G194">
        <v>8.4619890000000009</v>
      </c>
      <c r="H194">
        <v>20.725147</v>
      </c>
      <c r="I194">
        <v>2</v>
      </c>
      <c r="J194">
        <v>0</v>
      </c>
      <c r="K194">
        <v>0</v>
      </c>
      <c r="L194">
        <v>2</v>
      </c>
      <c r="M194">
        <v>0</v>
      </c>
      <c r="N194">
        <v>0</v>
      </c>
      <c r="O194">
        <v>0</v>
      </c>
      <c r="P194">
        <v>0</v>
      </c>
      <c r="Q194">
        <v>0</v>
      </c>
    </row>
    <row r="195" spans="1:17">
      <c r="A195">
        <v>14830</v>
      </c>
      <c r="B195">
        <v>84.265584000000004</v>
      </c>
      <c r="C195">
        <v>64.121379000000005</v>
      </c>
      <c r="D195">
        <v>0</v>
      </c>
      <c r="E195">
        <v>0</v>
      </c>
      <c r="F195">
        <v>0</v>
      </c>
      <c r="G195">
        <v>0</v>
      </c>
      <c r="H195">
        <v>14.841271000000001</v>
      </c>
      <c r="I195">
        <v>4.0389609999999996</v>
      </c>
      <c r="J195">
        <v>0</v>
      </c>
      <c r="K195">
        <v>0</v>
      </c>
      <c r="L195">
        <v>2.347194</v>
      </c>
      <c r="M195">
        <v>86.360684000000006</v>
      </c>
      <c r="N195">
        <v>0</v>
      </c>
      <c r="O195">
        <v>0</v>
      </c>
      <c r="P195">
        <v>0</v>
      </c>
      <c r="Q195">
        <v>0</v>
      </c>
    </row>
    <row r="196" spans="1:17">
      <c r="A196">
        <v>14904</v>
      </c>
      <c r="B196">
        <v>94.861575000000002</v>
      </c>
      <c r="C196">
        <v>91.861575000000002</v>
      </c>
      <c r="D196">
        <v>0</v>
      </c>
      <c r="E196">
        <v>0</v>
      </c>
      <c r="F196">
        <v>0</v>
      </c>
      <c r="G196">
        <v>0</v>
      </c>
      <c r="H196">
        <v>15.577921999999999</v>
      </c>
      <c r="I196">
        <v>2.1363629999999998</v>
      </c>
      <c r="J196">
        <v>0</v>
      </c>
      <c r="K196">
        <v>0</v>
      </c>
      <c r="L196">
        <v>0</v>
      </c>
      <c r="M196">
        <v>0</v>
      </c>
      <c r="N196">
        <v>0</v>
      </c>
      <c r="O196">
        <v>0</v>
      </c>
      <c r="P196">
        <v>0</v>
      </c>
      <c r="Q196">
        <v>0</v>
      </c>
    </row>
    <row r="197" spans="1:17">
      <c r="A197">
        <v>14913</v>
      </c>
      <c r="B197">
        <v>227.72975500000001</v>
      </c>
      <c r="C197">
        <v>227.72975500000001</v>
      </c>
      <c r="D197">
        <v>0</v>
      </c>
      <c r="E197">
        <v>0</v>
      </c>
      <c r="F197">
        <v>0</v>
      </c>
      <c r="G197">
        <v>1</v>
      </c>
      <c r="H197">
        <v>30.624241000000001</v>
      </c>
      <c r="I197">
        <v>1</v>
      </c>
      <c r="J197">
        <v>0</v>
      </c>
      <c r="K197">
        <v>0</v>
      </c>
      <c r="L197">
        <v>2.8727269999999998</v>
      </c>
      <c r="M197">
        <v>0</v>
      </c>
      <c r="N197">
        <v>0</v>
      </c>
      <c r="O197">
        <v>0</v>
      </c>
      <c r="P197">
        <v>0</v>
      </c>
      <c r="Q197">
        <v>0</v>
      </c>
    </row>
    <row r="198" spans="1:17">
      <c r="A198">
        <v>14927</v>
      </c>
      <c r="B198">
        <v>138.67014599999999</v>
      </c>
      <c r="C198">
        <v>138.67014599999999</v>
      </c>
      <c r="D198">
        <v>0.25149700000000003</v>
      </c>
      <c r="E198">
        <v>0.61077800000000004</v>
      </c>
      <c r="F198">
        <v>0</v>
      </c>
      <c r="G198">
        <v>1.640719</v>
      </c>
      <c r="H198">
        <v>40.007488000000002</v>
      </c>
      <c r="I198">
        <v>4.449103</v>
      </c>
      <c r="J198">
        <v>0</v>
      </c>
      <c r="K198">
        <v>2.5209579999999998</v>
      </c>
      <c r="L198">
        <v>6.5275730000000003</v>
      </c>
      <c r="M198">
        <v>0</v>
      </c>
      <c r="N198">
        <v>0</v>
      </c>
      <c r="O198">
        <v>67.495767999999998</v>
      </c>
      <c r="P198">
        <v>0</v>
      </c>
      <c r="Q198">
        <v>0</v>
      </c>
    </row>
    <row r="199" spans="1:17">
      <c r="A199">
        <v>14943</v>
      </c>
      <c r="B199">
        <v>221.67943299999999</v>
      </c>
      <c r="C199">
        <v>94.025215000000003</v>
      </c>
      <c r="D199">
        <v>0</v>
      </c>
      <c r="E199">
        <v>0</v>
      </c>
      <c r="F199">
        <v>0</v>
      </c>
      <c r="G199">
        <v>0</v>
      </c>
      <c r="H199">
        <v>45.662430000000001</v>
      </c>
      <c r="I199">
        <v>0.92665600000000004</v>
      </c>
      <c r="J199">
        <v>0.45492500000000002</v>
      </c>
      <c r="K199">
        <v>0</v>
      </c>
      <c r="L199">
        <v>5</v>
      </c>
      <c r="M199">
        <v>24.230833000000001</v>
      </c>
      <c r="N199">
        <v>0</v>
      </c>
      <c r="O199">
        <v>0</v>
      </c>
      <c r="P199">
        <v>0</v>
      </c>
      <c r="Q199">
        <v>0</v>
      </c>
    </row>
    <row r="200" spans="1:17">
      <c r="A200">
        <v>15234</v>
      </c>
      <c r="B200">
        <v>197.196629</v>
      </c>
      <c r="C200">
        <v>193.714922</v>
      </c>
      <c r="D200">
        <v>23.044187000000001</v>
      </c>
      <c r="E200">
        <v>108.439026</v>
      </c>
      <c r="F200">
        <v>6</v>
      </c>
      <c r="G200">
        <v>4</v>
      </c>
      <c r="H200">
        <v>5.5731710000000003</v>
      </c>
      <c r="I200">
        <v>0</v>
      </c>
      <c r="J200">
        <v>0</v>
      </c>
      <c r="K200">
        <v>0.353659</v>
      </c>
      <c r="L200">
        <v>1</v>
      </c>
      <c r="M200">
        <v>5.9354719999999999</v>
      </c>
      <c r="N200">
        <v>0</v>
      </c>
      <c r="O200">
        <v>0</v>
      </c>
      <c r="P200">
        <v>0</v>
      </c>
      <c r="Q200">
        <v>0</v>
      </c>
    </row>
    <row r="201" spans="1:17">
      <c r="A201">
        <v>15237</v>
      </c>
      <c r="B201">
        <v>303.62749700000001</v>
      </c>
      <c r="C201">
        <v>303.62749700000001</v>
      </c>
      <c r="D201">
        <v>0</v>
      </c>
      <c r="E201">
        <v>40.475318000000001</v>
      </c>
      <c r="F201">
        <v>0</v>
      </c>
      <c r="G201">
        <v>0</v>
      </c>
      <c r="H201">
        <v>51.828203999999999</v>
      </c>
      <c r="I201">
        <v>6.374358</v>
      </c>
      <c r="J201">
        <v>0</v>
      </c>
      <c r="K201">
        <v>0</v>
      </c>
      <c r="L201">
        <v>1</v>
      </c>
      <c r="M201">
        <v>0</v>
      </c>
      <c r="N201">
        <v>0</v>
      </c>
      <c r="O201">
        <v>0</v>
      </c>
      <c r="P201">
        <v>0</v>
      </c>
      <c r="Q201">
        <v>0</v>
      </c>
    </row>
    <row r="202" spans="1:17">
      <c r="A202">
        <v>15261</v>
      </c>
      <c r="B202">
        <v>652.01770099999999</v>
      </c>
      <c r="C202">
        <v>645.74367600000005</v>
      </c>
      <c r="D202">
        <v>0</v>
      </c>
      <c r="E202">
        <v>0</v>
      </c>
      <c r="F202">
        <v>0</v>
      </c>
      <c r="G202">
        <v>3</v>
      </c>
      <c r="H202">
        <v>43.372121</v>
      </c>
      <c r="I202">
        <v>2.1411380000000002</v>
      </c>
      <c r="J202">
        <v>0</v>
      </c>
      <c r="K202">
        <v>0</v>
      </c>
      <c r="L202">
        <v>1.6778519999999999</v>
      </c>
      <c r="M202">
        <v>0</v>
      </c>
      <c r="N202">
        <v>0</v>
      </c>
      <c r="O202">
        <v>0</v>
      </c>
      <c r="P202">
        <v>0</v>
      </c>
      <c r="Q202">
        <v>0</v>
      </c>
    </row>
    <row r="203" spans="1:17">
      <c r="A203">
        <v>15329</v>
      </c>
      <c r="B203">
        <v>157.65909199999999</v>
      </c>
      <c r="C203">
        <v>18.676136</v>
      </c>
      <c r="D203">
        <v>0</v>
      </c>
      <c r="E203">
        <v>0</v>
      </c>
      <c r="F203">
        <v>0</v>
      </c>
      <c r="G203">
        <v>0</v>
      </c>
      <c r="H203">
        <v>4.0795459999999997</v>
      </c>
      <c r="I203">
        <v>1.380682</v>
      </c>
      <c r="J203">
        <v>0</v>
      </c>
      <c r="K203">
        <v>0</v>
      </c>
      <c r="L203">
        <v>1.1988639999999999</v>
      </c>
      <c r="M203">
        <v>0</v>
      </c>
      <c r="N203">
        <v>0</v>
      </c>
      <c r="O203">
        <v>0</v>
      </c>
      <c r="P203">
        <v>0</v>
      </c>
      <c r="Q203">
        <v>0</v>
      </c>
    </row>
    <row r="204" spans="1:17">
      <c r="A204">
        <v>15344</v>
      </c>
      <c r="B204">
        <v>70.964492000000007</v>
      </c>
      <c r="C204">
        <v>21.121053</v>
      </c>
      <c r="D204">
        <v>0</v>
      </c>
      <c r="E204">
        <v>0</v>
      </c>
      <c r="F204">
        <v>0</v>
      </c>
      <c r="G204">
        <v>0</v>
      </c>
      <c r="H204">
        <v>4.9368420000000004</v>
      </c>
      <c r="I204">
        <v>0</v>
      </c>
      <c r="J204">
        <v>1</v>
      </c>
      <c r="K204">
        <v>0</v>
      </c>
      <c r="L204">
        <v>1</v>
      </c>
      <c r="M204">
        <v>1.4017120000000001</v>
      </c>
      <c r="N204">
        <v>0</v>
      </c>
      <c r="O204">
        <v>0</v>
      </c>
      <c r="P204">
        <v>0</v>
      </c>
      <c r="Q204">
        <v>0</v>
      </c>
    </row>
    <row r="205" spans="1:17">
      <c r="A205">
        <v>15709</v>
      </c>
      <c r="B205">
        <v>247.282411</v>
      </c>
      <c r="C205">
        <v>246.702529</v>
      </c>
      <c r="D205">
        <v>0</v>
      </c>
      <c r="E205">
        <v>0</v>
      </c>
      <c r="F205">
        <v>0</v>
      </c>
      <c r="G205">
        <v>3.568047</v>
      </c>
      <c r="H205">
        <v>43.939428999999997</v>
      </c>
      <c r="I205">
        <v>1</v>
      </c>
      <c r="J205">
        <v>1</v>
      </c>
      <c r="K205">
        <v>0</v>
      </c>
      <c r="L205">
        <v>0.41603600000000002</v>
      </c>
      <c r="M205">
        <v>0</v>
      </c>
      <c r="N205">
        <v>0</v>
      </c>
      <c r="O205">
        <v>36.753320000000002</v>
      </c>
      <c r="P205">
        <v>0</v>
      </c>
      <c r="Q205">
        <v>0</v>
      </c>
    </row>
    <row r="206" spans="1:17">
      <c r="A206">
        <v>15710</v>
      </c>
      <c r="B206">
        <v>242.55373700000001</v>
      </c>
      <c r="C206">
        <v>241.49491399999999</v>
      </c>
      <c r="D206">
        <v>49.235294000000003</v>
      </c>
      <c r="E206">
        <v>154.58235500000001</v>
      </c>
      <c r="F206">
        <v>0</v>
      </c>
      <c r="G206">
        <v>0</v>
      </c>
      <c r="H206">
        <v>17.635293000000001</v>
      </c>
      <c r="I206">
        <v>1.0647059999999999</v>
      </c>
      <c r="J206">
        <v>0</v>
      </c>
      <c r="K206">
        <v>0</v>
      </c>
      <c r="L206">
        <v>0</v>
      </c>
      <c r="M206">
        <v>0</v>
      </c>
      <c r="N206">
        <v>0</v>
      </c>
      <c r="O206">
        <v>43.622056999999998</v>
      </c>
      <c r="P206">
        <v>0</v>
      </c>
      <c r="Q206">
        <v>0</v>
      </c>
    </row>
    <row r="207" spans="1:17">
      <c r="A207">
        <v>15712</v>
      </c>
      <c r="B207">
        <v>359.85049500000002</v>
      </c>
      <c r="C207">
        <v>359.85049500000002</v>
      </c>
      <c r="D207">
        <v>0</v>
      </c>
      <c r="E207">
        <v>2</v>
      </c>
      <c r="F207">
        <v>0</v>
      </c>
      <c r="G207">
        <v>5.2616110000000003</v>
      </c>
      <c r="H207">
        <v>18.950005000000001</v>
      </c>
      <c r="I207">
        <v>3.1170620000000002</v>
      </c>
      <c r="J207">
        <v>0</v>
      </c>
      <c r="K207">
        <v>0</v>
      </c>
      <c r="L207">
        <v>2.6488149999999999</v>
      </c>
      <c r="M207">
        <v>0</v>
      </c>
      <c r="N207">
        <v>0</v>
      </c>
      <c r="O207">
        <v>0</v>
      </c>
      <c r="P207">
        <v>0</v>
      </c>
      <c r="Q207">
        <v>0</v>
      </c>
    </row>
    <row r="208" spans="1:17">
      <c r="A208">
        <v>15713</v>
      </c>
      <c r="B208">
        <v>124.55901900000001</v>
      </c>
      <c r="C208">
        <v>124.55901900000001</v>
      </c>
      <c r="D208">
        <v>0</v>
      </c>
      <c r="E208">
        <v>0</v>
      </c>
      <c r="F208">
        <v>0</v>
      </c>
      <c r="G208">
        <v>3.6625000000000001</v>
      </c>
      <c r="H208">
        <v>15.2425</v>
      </c>
      <c r="I208">
        <v>0</v>
      </c>
      <c r="J208">
        <v>0</v>
      </c>
      <c r="K208">
        <v>0</v>
      </c>
      <c r="L208">
        <v>0</v>
      </c>
      <c r="M208">
        <v>0</v>
      </c>
      <c r="N208">
        <v>0</v>
      </c>
      <c r="O208">
        <v>0</v>
      </c>
      <c r="P208">
        <v>0</v>
      </c>
      <c r="Q208">
        <v>0</v>
      </c>
    </row>
    <row r="209" spans="1:17">
      <c r="A209">
        <v>15714</v>
      </c>
      <c r="B209">
        <v>52.456628000000002</v>
      </c>
      <c r="C209">
        <v>35.546419</v>
      </c>
      <c r="D209">
        <v>0</v>
      </c>
      <c r="E209">
        <v>0</v>
      </c>
      <c r="F209">
        <v>0</v>
      </c>
      <c r="G209">
        <v>0</v>
      </c>
      <c r="H209">
        <v>4.018116</v>
      </c>
      <c r="I209">
        <v>0.108374</v>
      </c>
      <c r="J209">
        <v>0</v>
      </c>
      <c r="K209">
        <v>0.90268599999999999</v>
      </c>
      <c r="L209">
        <v>0.91625599999999996</v>
      </c>
      <c r="M209">
        <v>0</v>
      </c>
      <c r="N209">
        <v>0</v>
      </c>
      <c r="O209">
        <v>0</v>
      </c>
      <c r="P209">
        <v>0</v>
      </c>
      <c r="Q209">
        <v>0</v>
      </c>
    </row>
    <row r="210" spans="1:17">
      <c r="A210">
        <v>15722</v>
      </c>
      <c r="B210">
        <v>506.39911999999998</v>
      </c>
      <c r="C210">
        <v>505.83830899999998</v>
      </c>
      <c r="D210">
        <v>0</v>
      </c>
      <c r="E210">
        <v>38.569726000000003</v>
      </c>
      <c r="F210">
        <v>11.593336000000001</v>
      </c>
      <c r="G210">
        <v>3.168539</v>
      </c>
      <c r="H210">
        <v>37.286664999999999</v>
      </c>
      <c r="I210">
        <v>1.0733330000000001</v>
      </c>
      <c r="J210">
        <v>0</v>
      </c>
      <c r="K210">
        <v>1</v>
      </c>
      <c r="L210">
        <v>2.8985590000000001</v>
      </c>
      <c r="M210">
        <v>0</v>
      </c>
      <c r="N210">
        <v>0</v>
      </c>
      <c r="O210">
        <v>0</v>
      </c>
      <c r="P210">
        <v>0</v>
      </c>
      <c r="Q210">
        <v>0</v>
      </c>
    </row>
    <row r="211" spans="1:17">
      <c r="A211">
        <v>15736</v>
      </c>
      <c r="B211">
        <v>211.64254299999999</v>
      </c>
      <c r="C211">
        <v>87.559078999999997</v>
      </c>
      <c r="D211">
        <v>0</v>
      </c>
      <c r="E211">
        <v>0</v>
      </c>
      <c r="F211">
        <v>0</v>
      </c>
      <c r="G211">
        <v>5.0303690000000003</v>
      </c>
      <c r="H211">
        <v>35.509762000000002</v>
      </c>
      <c r="I211">
        <v>2.8351410000000001</v>
      </c>
      <c r="J211">
        <v>0</v>
      </c>
      <c r="K211">
        <v>1</v>
      </c>
      <c r="L211">
        <v>6.0672439999999996</v>
      </c>
      <c r="M211">
        <v>0</v>
      </c>
      <c r="N211">
        <v>0</v>
      </c>
      <c r="O211">
        <v>0</v>
      </c>
      <c r="P211">
        <v>0</v>
      </c>
      <c r="Q211">
        <v>0</v>
      </c>
    </row>
    <row r="212" spans="1:17">
      <c r="A212">
        <v>15737</v>
      </c>
      <c r="B212">
        <v>286.86027799999999</v>
      </c>
      <c r="C212">
        <v>141.439393</v>
      </c>
      <c r="D212">
        <v>26.10014</v>
      </c>
      <c r="E212">
        <v>18.910686999999999</v>
      </c>
      <c r="F212">
        <v>4</v>
      </c>
      <c r="G212">
        <v>1</v>
      </c>
      <c r="H212">
        <v>10.506022</v>
      </c>
      <c r="I212">
        <v>2</v>
      </c>
      <c r="J212">
        <v>0</v>
      </c>
      <c r="K212">
        <v>0</v>
      </c>
      <c r="L212">
        <v>0.47671999999999998</v>
      </c>
      <c r="M212">
        <v>0</v>
      </c>
      <c r="N212">
        <v>0</v>
      </c>
      <c r="O212">
        <v>0</v>
      </c>
      <c r="P212">
        <v>0</v>
      </c>
      <c r="Q212">
        <v>0</v>
      </c>
    </row>
    <row r="213" spans="1:17">
      <c r="A213">
        <v>15741</v>
      </c>
      <c r="B213">
        <v>220.83493300000001</v>
      </c>
      <c r="C213">
        <v>220.42557600000001</v>
      </c>
      <c r="D213">
        <v>0</v>
      </c>
      <c r="E213">
        <v>0</v>
      </c>
      <c r="F213">
        <v>0</v>
      </c>
      <c r="G213">
        <v>4.9260999999999999E-2</v>
      </c>
      <c r="H213">
        <v>46.851401000000003</v>
      </c>
      <c r="I213">
        <v>32.364102000000003</v>
      </c>
      <c r="J213">
        <v>1</v>
      </c>
      <c r="K213">
        <v>25.372333999999999</v>
      </c>
      <c r="L213">
        <v>23.616851</v>
      </c>
      <c r="M213">
        <v>82.414444000000003</v>
      </c>
      <c r="N213">
        <v>0</v>
      </c>
      <c r="O213">
        <v>70.478014000000002</v>
      </c>
      <c r="P213">
        <v>0</v>
      </c>
      <c r="Q213">
        <v>0</v>
      </c>
    </row>
    <row r="214" spans="1:17">
      <c r="A214">
        <v>16812</v>
      </c>
      <c r="B214">
        <v>109.01254400000001</v>
      </c>
      <c r="C214">
        <v>89.274855000000002</v>
      </c>
      <c r="D214">
        <v>0</v>
      </c>
      <c r="E214">
        <v>0</v>
      </c>
      <c r="F214">
        <v>0</v>
      </c>
      <c r="G214">
        <v>2.9532159999999998</v>
      </c>
      <c r="H214">
        <v>9.3801170000000003</v>
      </c>
      <c r="I214">
        <v>1.3099419999999999</v>
      </c>
      <c r="J214">
        <v>0</v>
      </c>
      <c r="K214">
        <v>2</v>
      </c>
      <c r="L214">
        <v>4.4912280000000004</v>
      </c>
      <c r="M214">
        <v>0</v>
      </c>
      <c r="N214">
        <v>0</v>
      </c>
      <c r="O214">
        <v>0</v>
      </c>
      <c r="P214">
        <v>0</v>
      </c>
      <c r="Q214">
        <v>0</v>
      </c>
    </row>
    <row r="215" spans="1:17">
      <c r="A215">
        <v>16829</v>
      </c>
      <c r="B215">
        <v>265.93757900000003</v>
      </c>
      <c r="C215">
        <v>251.29726099999999</v>
      </c>
      <c r="D215">
        <v>0</v>
      </c>
      <c r="E215">
        <v>1.5235289999999999</v>
      </c>
      <c r="F215">
        <v>0.52352900000000002</v>
      </c>
      <c r="G215">
        <v>8.7235289999999992</v>
      </c>
      <c r="H215">
        <v>9.3588229999999992</v>
      </c>
      <c r="I215">
        <v>0</v>
      </c>
      <c r="J215">
        <v>0</v>
      </c>
      <c r="K215">
        <v>0</v>
      </c>
      <c r="L215">
        <v>0.611765</v>
      </c>
      <c r="M215">
        <v>0</v>
      </c>
      <c r="N215">
        <v>0</v>
      </c>
      <c r="O215">
        <v>0</v>
      </c>
      <c r="P215">
        <v>0</v>
      </c>
      <c r="Q215">
        <v>0</v>
      </c>
    </row>
    <row r="216" spans="1:17">
      <c r="A216">
        <v>16836</v>
      </c>
      <c r="B216">
        <v>138.49906999999999</v>
      </c>
      <c r="C216">
        <v>138.49906999999999</v>
      </c>
      <c r="D216">
        <v>13.994286000000001</v>
      </c>
      <c r="E216">
        <v>24.240000999999999</v>
      </c>
      <c r="F216">
        <v>0</v>
      </c>
      <c r="G216">
        <v>1.7361960000000001</v>
      </c>
      <c r="H216">
        <v>6.72</v>
      </c>
      <c r="I216">
        <v>0</v>
      </c>
      <c r="J216">
        <v>0</v>
      </c>
      <c r="K216">
        <v>0</v>
      </c>
      <c r="L216">
        <v>0</v>
      </c>
      <c r="M216">
        <v>0</v>
      </c>
      <c r="N216">
        <v>0</v>
      </c>
      <c r="O216">
        <v>0</v>
      </c>
      <c r="P216">
        <v>0</v>
      </c>
      <c r="Q216">
        <v>0</v>
      </c>
    </row>
    <row r="217" spans="1:17">
      <c r="A217">
        <v>16837</v>
      </c>
      <c r="B217">
        <v>212.15796</v>
      </c>
      <c r="C217">
        <v>212.15796</v>
      </c>
      <c r="D217">
        <v>10.011561</v>
      </c>
      <c r="E217">
        <v>13.052023</v>
      </c>
      <c r="F217">
        <v>1.2254339999999999</v>
      </c>
      <c r="G217">
        <v>2.5317919999999998</v>
      </c>
      <c r="H217">
        <v>24.910855999999999</v>
      </c>
      <c r="I217">
        <v>4.8208089999999997</v>
      </c>
      <c r="J217">
        <v>0</v>
      </c>
      <c r="K217">
        <v>1</v>
      </c>
      <c r="L217">
        <v>0</v>
      </c>
      <c r="M217">
        <v>0</v>
      </c>
      <c r="N217">
        <v>0</v>
      </c>
      <c r="O217">
        <v>0</v>
      </c>
      <c r="P217">
        <v>0</v>
      </c>
      <c r="Q217">
        <v>0</v>
      </c>
    </row>
    <row r="218" spans="1:17">
      <c r="A218">
        <v>16843</v>
      </c>
      <c r="B218">
        <v>499.86542200000002</v>
      </c>
      <c r="C218">
        <v>496.03664500000002</v>
      </c>
      <c r="D218">
        <v>0</v>
      </c>
      <c r="E218">
        <v>0</v>
      </c>
      <c r="F218">
        <v>0</v>
      </c>
      <c r="G218">
        <v>4.405405</v>
      </c>
      <c r="H218">
        <v>32.488765000000001</v>
      </c>
      <c r="I218">
        <v>1</v>
      </c>
      <c r="J218">
        <v>0</v>
      </c>
      <c r="K218">
        <v>1.150685</v>
      </c>
      <c r="L218">
        <v>2</v>
      </c>
      <c r="M218">
        <v>0</v>
      </c>
      <c r="N218">
        <v>0</v>
      </c>
      <c r="O218">
        <v>0</v>
      </c>
      <c r="P218">
        <v>0</v>
      </c>
      <c r="Q218">
        <v>0</v>
      </c>
    </row>
    <row r="219" spans="1:17">
      <c r="A219">
        <v>16849</v>
      </c>
      <c r="B219">
        <v>281.88358699999998</v>
      </c>
      <c r="C219">
        <v>281.88358699999998</v>
      </c>
      <c r="D219">
        <v>0</v>
      </c>
      <c r="E219">
        <v>0</v>
      </c>
      <c r="F219">
        <v>0</v>
      </c>
      <c r="G219">
        <v>0</v>
      </c>
      <c r="H219">
        <v>18.839024999999999</v>
      </c>
      <c r="I219">
        <v>1.3512189999999999</v>
      </c>
      <c r="J219">
        <v>0.687805</v>
      </c>
      <c r="K219">
        <v>0</v>
      </c>
      <c r="L219">
        <v>0</v>
      </c>
      <c r="M219">
        <v>285.57523500000002</v>
      </c>
      <c r="N219">
        <v>4.689184</v>
      </c>
      <c r="O219">
        <v>0</v>
      </c>
      <c r="P219">
        <v>0</v>
      </c>
      <c r="Q219">
        <v>0</v>
      </c>
    </row>
    <row r="220" spans="1:17">
      <c r="A220">
        <v>16850</v>
      </c>
      <c r="B220">
        <v>97.796839000000006</v>
      </c>
      <c r="C220">
        <v>97.364090000000004</v>
      </c>
      <c r="D220">
        <v>0</v>
      </c>
      <c r="E220">
        <v>0</v>
      </c>
      <c r="F220">
        <v>0</v>
      </c>
      <c r="G220">
        <v>0.32748500000000003</v>
      </c>
      <c r="H220">
        <v>12.996392</v>
      </c>
      <c r="I220">
        <v>-6.3800000000000003E-3</v>
      </c>
      <c r="J220">
        <v>0</v>
      </c>
      <c r="K220">
        <v>0</v>
      </c>
      <c r="L220">
        <v>0</v>
      </c>
      <c r="M220">
        <v>0</v>
      </c>
      <c r="N220">
        <v>0</v>
      </c>
      <c r="O220">
        <v>11.62856</v>
      </c>
      <c r="P220">
        <v>0</v>
      </c>
      <c r="Q220">
        <v>0</v>
      </c>
    </row>
    <row r="221" spans="1:17">
      <c r="A221">
        <v>16858</v>
      </c>
      <c r="B221">
        <v>231.474976</v>
      </c>
      <c r="C221">
        <v>231.474976</v>
      </c>
      <c r="D221">
        <v>9.5764700000000005</v>
      </c>
      <c r="E221">
        <v>24.647058999999999</v>
      </c>
      <c r="F221">
        <v>0</v>
      </c>
      <c r="G221">
        <v>4</v>
      </c>
      <c r="H221">
        <v>13.084447000000001</v>
      </c>
      <c r="I221">
        <v>0</v>
      </c>
      <c r="J221">
        <v>0</v>
      </c>
      <c r="K221">
        <v>0</v>
      </c>
      <c r="L221">
        <v>4.4764710000000001</v>
      </c>
      <c r="M221">
        <v>0</v>
      </c>
      <c r="N221">
        <v>0</v>
      </c>
      <c r="O221">
        <v>0</v>
      </c>
      <c r="P221">
        <v>0</v>
      </c>
      <c r="Q221">
        <v>0</v>
      </c>
    </row>
    <row r="222" spans="1:17">
      <c r="A222">
        <v>17123</v>
      </c>
      <c r="B222">
        <v>444.03785199999999</v>
      </c>
      <c r="C222">
        <v>440.97614900000002</v>
      </c>
      <c r="D222">
        <v>92.967679000000004</v>
      </c>
      <c r="E222">
        <v>157.549115</v>
      </c>
      <c r="F222">
        <v>0</v>
      </c>
      <c r="G222">
        <v>5.683643</v>
      </c>
      <c r="H222">
        <v>7.1332019999999998</v>
      </c>
      <c r="I222">
        <v>0.761019</v>
      </c>
      <c r="J222">
        <v>0</v>
      </c>
      <c r="K222">
        <v>0</v>
      </c>
      <c r="L222">
        <v>0</v>
      </c>
      <c r="M222">
        <v>0</v>
      </c>
      <c r="N222">
        <v>0</v>
      </c>
      <c r="O222">
        <v>0</v>
      </c>
      <c r="P222">
        <v>0</v>
      </c>
      <c r="Q222">
        <v>0</v>
      </c>
    </row>
    <row r="223" spans="1:17">
      <c r="A223">
        <v>17212</v>
      </c>
      <c r="B223">
        <v>208.683403</v>
      </c>
      <c r="C223">
        <v>207.98453900000001</v>
      </c>
      <c r="D223">
        <v>0</v>
      </c>
      <c r="E223">
        <v>0</v>
      </c>
      <c r="F223">
        <v>0</v>
      </c>
      <c r="G223">
        <v>1</v>
      </c>
      <c r="H223">
        <v>17.572806</v>
      </c>
      <c r="I223">
        <v>2</v>
      </c>
      <c r="J223">
        <v>0</v>
      </c>
      <c r="K223">
        <v>0</v>
      </c>
      <c r="L223">
        <v>0</v>
      </c>
      <c r="M223">
        <v>0</v>
      </c>
      <c r="N223">
        <v>0</v>
      </c>
      <c r="O223">
        <v>0</v>
      </c>
      <c r="P223">
        <v>0</v>
      </c>
      <c r="Q223">
        <v>0</v>
      </c>
    </row>
    <row r="224" spans="1:17">
      <c r="A224">
        <v>17233</v>
      </c>
      <c r="B224">
        <v>1583.5736649999999</v>
      </c>
      <c r="C224">
        <v>817.06563700000004</v>
      </c>
      <c r="D224">
        <v>0.66666700000000001</v>
      </c>
      <c r="E224">
        <v>8.8237290000000002</v>
      </c>
      <c r="F224">
        <v>0</v>
      </c>
      <c r="G224">
        <v>14.842359</v>
      </c>
      <c r="H224">
        <v>149.49838299999999</v>
      </c>
      <c r="I224">
        <v>16.390454999999999</v>
      </c>
      <c r="J224">
        <v>0.52840900000000002</v>
      </c>
      <c r="K224">
        <v>8.8211849999999998</v>
      </c>
      <c r="L224">
        <v>22.341206</v>
      </c>
      <c r="M224">
        <v>0</v>
      </c>
      <c r="N224">
        <v>0</v>
      </c>
      <c r="O224">
        <v>0</v>
      </c>
      <c r="P224">
        <v>0</v>
      </c>
      <c r="Q224">
        <v>0</v>
      </c>
    </row>
    <row r="225" spans="1:17">
      <c r="A225">
        <v>17259</v>
      </c>
      <c r="B225">
        <v>242.89299800000001</v>
      </c>
      <c r="C225">
        <v>242.89299800000001</v>
      </c>
      <c r="D225">
        <v>0</v>
      </c>
      <c r="E225">
        <v>0</v>
      </c>
      <c r="F225">
        <v>0</v>
      </c>
      <c r="G225">
        <v>4.3411759999999999</v>
      </c>
      <c r="H225">
        <v>25.429413</v>
      </c>
      <c r="I225">
        <v>1.170588</v>
      </c>
      <c r="J225">
        <v>0</v>
      </c>
      <c r="K225">
        <v>2.047059</v>
      </c>
      <c r="L225">
        <v>0.98235300000000003</v>
      </c>
      <c r="M225">
        <v>0</v>
      </c>
      <c r="N225">
        <v>0</v>
      </c>
      <c r="O225">
        <v>0</v>
      </c>
      <c r="P225">
        <v>0</v>
      </c>
      <c r="Q225">
        <v>0</v>
      </c>
    </row>
    <row r="226" spans="1:17">
      <c r="A226">
        <v>17270</v>
      </c>
      <c r="B226">
        <v>262.103813</v>
      </c>
      <c r="C226">
        <v>262.103813</v>
      </c>
      <c r="D226">
        <v>1.2485550000000001</v>
      </c>
      <c r="E226">
        <v>34.393064000000003</v>
      </c>
      <c r="F226">
        <v>6</v>
      </c>
      <c r="G226">
        <v>0.62427699999999997</v>
      </c>
      <c r="H226">
        <v>10.468207</v>
      </c>
      <c r="I226">
        <v>0</v>
      </c>
      <c r="J226">
        <v>0</v>
      </c>
      <c r="K226">
        <v>0</v>
      </c>
      <c r="L226">
        <v>0.64739899999999995</v>
      </c>
      <c r="M226">
        <v>0</v>
      </c>
      <c r="N226">
        <v>0</v>
      </c>
      <c r="O226">
        <v>0</v>
      </c>
      <c r="P226">
        <v>0</v>
      </c>
      <c r="Q226">
        <v>0</v>
      </c>
    </row>
    <row r="227" spans="1:17">
      <c r="A227">
        <v>17274</v>
      </c>
      <c r="B227">
        <v>343.468951</v>
      </c>
      <c r="C227">
        <v>343.468951</v>
      </c>
      <c r="D227">
        <v>0</v>
      </c>
      <c r="E227">
        <v>0</v>
      </c>
      <c r="F227">
        <v>0</v>
      </c>
      <c r="G227">
        <v>6.3779070000000004</v>
      </c>
      <c r="H227">
        <v>39.784883000000001</v>
      </c>
      <c r="I227">
        <v>3.9005879999999999</v>
      </c>
      <c r="J227">
        <v>0</v>
      </c>
      <c r="K227">
        <v>0.74418600000000001</v>
      </c>
      <c r="L227">
        <v>0</v>
      </c>
      <c r="M227">
        <v>0</v>
      </c>
      <c r="N227">
        <v>0</v>
      </c>
      <c r="O227">
        <v>0</v>
      </c>
      <c r="P227">
        <v>0</v>
      </c>
      <c r="Q227">
        <v>0</v>
      </c>
    </row>
    <row r="228" spans="1:17">
      <c r="A228">
        <v>17275</v>
      </c>
      <c r="B228">
        <v>176.28706</v>
      </c>
      <c r="C228">
        <v>127.874415</v>
      </c>
      <c r="D228">
        <v>0</v>
      </c>
      <c r="E228">
        <v>0</v>
      </c>
      <c r="F228">
        <v>0</v>
      </c>
      <c r="G228">
        <v>0</v>
      </c>
      <c r="H228">
        <v>34.088087000000002</v>
      </c>
      <c r="I228">
        <v>4.0255099999999997</v>
      </c>
      <c r="J228">
        <v>0</v>
      </c>
      <c r="K228">
        <v>0</v>
      </c>
      <c r="L228">
        <v>0.98979600000000001</v>
      </c>
      <c r="M228">
        <v>3.7927590000000002</v>
      </c>
      <c r="N228">
        <v>0</v>
      </c>
      <c r="O228">
        <v>0</v>
      </c>
      <c r="P228">
        <v>0</v>
      </c>
      <c r="Q228">
        <v>0</v>
      </c>
    </row>
    <row r="229" spans="1:17">
      <c r="A229">
        <v>17490</v>
      </c>
      <c r="B229">
        <v>246.17696000000001</v>
      </c>
      <c r="C229">
        <v>246.02951400000001</v>
      </c>
      <c r="D229">
        <v>0</v>
      </c>
      <c r="E229">
        <v>0</v>
      </c>
      <c r="F229">
        <v>0</v>
      </c>
      <c r="G229">
        <v>0.65181299999999998</v>
      </c>
      <c r="H229">
        <v>14.18934</v>
      </c>
      <c r="I229">
        <v>0</v>
      </c>
      <c r="J229">
        <v>0</v>
      </c>
      <c r="K229">
        <v>0</v>
      </c>
      <c r="L229">
        <v>0.80835599999999996</v>
      </c>
      <c r="M229">
        <v>0</v>
      </c>
      <c r="N229">
        <v>0</v>
      </c>
      <c r="O229">
        <v>0</v>
      </c>
      <c r="P229">
        <v>0</v>
      </c>
      <c r="Q229">
        <v>0</v>
      </c>
    </row>
    <row r="230" spans="1:17">
      <c r="A230">
        <v>17497</v>
      </c>
      <c r="B230">
        <v>160.592443</v>
      </c>
      <c r="C230">
        <v>160.097297</v>
      </c>
      <c r="D230">
        <v>0</v>
      </c>
      <c r="E230">
        <v>0</v>
      </c>
      <c r="F230">
        <v>0</v>
      </c>
      <c r="G230">
        <v>0</v>
      </c>
      <c r="H230">
        <v>27.764894999999999</v>
      </c>
      <c r="I230">
        <v>1.776699</v>
      </c>
      <c r="J230">
        <v>0</v>
      </c>
      <c r="K230">
        <v>0.77669900000000003</v>
      </c>
      <c r="L230">
        <v>1.203884</v>
      </c>
      <c r="M230">
        <v>150.644891</v>
      </c>
      <c r="N230">
        <v>16.748421</v>
      </c>
      <c r="O230">
        <v>0</v>
      </c>
      <c r="P230">
        <v>0</v>
      </c>
      <c r="Q230">
        <v>0</v>
      </c>
    </row>
    <row r="231" spans="1:17">
      <c r="A231">
        <v>17498</v>
      </c>
      <c r="B231">
        <v>412.35363699999999</v>
      </c>
      <c r="C231">
        <v>146.55818400000001</v>
      </c>
      <c r="D231">
        <v>0</v>
      </c>
      <c r="E231">
        <v>0</v>
      </c>
      <c r="F231">
        <v>0</v>
      </c>
      <c r="G231">
        <v>2.7045460000000001</v>
      </c>
      <c r="H231">
        <v>10.948862999999999</v>
      </c>
      <c r="I231">
        <v>1</v>
      </c>
      <c r="J231">
        <v>0</v>
      </c>
      <c r="K231">
        <v>0</v>
      </c>
      <c r="L231">
        <v>4.9147730000000003</v>
      </c>
      <c r="M231">
        <v>0</v>
      </c>
      <c r="N231">
        <v>0</v>
      </c>
      <c r="O231">
        <v>0</v>
      </c>
      <c r="P231">
        <v>0</v>
      </c>
      <c r="Q231">
        <v>0</v>
      </c>
    </row>
    <row r="232" spans="1:17">
      <c r="A232">
        <v>17535</v>
      </c>
      <c r="B232">
        <v>150.02667</v>
      </c>
      <c r="C232">
        <v>150.02667</v>
      </c>
      <c r="D232">
        <v>0</v>
      </c>
      <c r="E232">
        <v>5</v>
      </c>
      <c r="F232">
        <v>0</v>
      </c>
      <c r="G232">
        <v>1.5112030000000001</v>
      </c>
      <c r="H232">
        <v>11.786009</v>
      </c>
      <c r="I232">
        <v>0</v>
      </c>
      <c r="J232">
        <v>0</v>
      </c>
      <c r="K232">
        <v>0</v>
      </c>
      <c r="L232">
        <v>2</v>
      </c>
      <c r="M232">
        <v>0</v>
      </c>
      <c r="N232">
        <v>0</v>
      </c>
      <c r="O232">
        <v>0</v>
      </c>
      <c r="P232">
        <v>0</v>
      </c>
      <c r="Q232">
        <v>0</v>
      </c>
    </row>
    <row r="233" spans="1:17">
      <c r="A233">
        <v>17536</v>
      </c>
      <c r="B233">
        <v>348.020599</v>
      </c>
      <c r="C233">
        <v>346.69875999999999</v>
      </c>
      <c r="D233">
        <v>0</v>
      </c>
      <c r="E233">
        <v>0</v>
      </c>
      <c r="F233">
        <v>0</v>
      </c>
      <c r="G233">
        <v>2.9540220000000001</v>
      </c>
      <c r="H233">
        <v>28.600574999999999</v>
      </c>
      <c r="I233">
        <v>0.73563199999999995</v>
      </c>
      <c r="J233">
        <v>0</v>
      </c>
      <c r="K233">
        <v>0</v>
      </c>
      <c r="L233">
        <v>2.3854169999999999</v>
      </c>
      <c r="M233">
        <v>0</v>
      </c>
      <c r="N233">
        <v>0</v>
      </c>
      <c r="O233">
        <v>0</v>
      </c>
      <c r="P233">
        <v>0</v>
      </c>
      <c r="Q233">
        <v>0</v>
      </c>
    </row>
    <row r="234" spans="1:17">
      <c r="A234">
        <v>17537</v>
      </c>
      <c r="B234">
        <v>137.25000499999999</v>
      </c>
      <c r="C234">
        <v>132.29762400000001</v>
      </c>
      <c r="D234">
        <v>0</v>
      </c>
      <c r="E234">
        <v>0</v>
      </c>
      <c r="F234">
        <v>0</v>
      </c>
      <c r="G234">
        <v>4.1488100000000001</v>
      </c>
      <c r="H234">
        <v>16.369047999999999</v>
      </c>
      <c r="I234">
        <v>0</v>
      </c>
      <c r="J234">
        <v>0</v>
      </c>
      <c r="K234">
        <v>0</v>
      </c>
      <c r="L234">
        <v>1</v>
      </c>
      <c r="M234">
        <v>0</v>
      </c>
      <c r="N234">
        <v>0</v>
      </c>
      <c r="O234">
        <v>0</v>
      </c>
      <c r="P234">
        <v>0</v>
      </c>
      <c r="Q234">
        <v>0</v>
      </c>
    </row>
    <row r="235" spans="1:17">
      <c r="A235">
        <v>17538</v>
      </c>
      <c r="B235">
        <v>174.88439099999999</v>
      </c>
      <c r="C235">
        <v>174.88439099999999</v>
      </c>
      <c r="D235">
        <v>0</v>
      </c>
      <c r="E235">
        <v>3</v>
      </c>
      <c r="F235">
        <v>0</v>
      </c>
      <c r="G235">
        <v>1.3063579999999999</v>
      </c>
      <c r="H235">
        <v>14.583816000000001</v>
      </c>
      <c r="I235">
        <v>5</v>
      </c>
      <c r="J235">
        <v>0</v>
      </c>
      <c r="K235">
        <v>0</v>
      </c>
      <c r="L235">
        <v>0.51445099999999999</v>
      </c>
      <c r="M235">
        <v>0</v>
      </c>
      <c r="N235">
        <v>0</v>
      </c>
      <c r="O235">
        <v>0</v>
      </c>
      <c r="P235">
        <v>0</v>
      </c>
      <c r="Q235">
        <v>0</v>
      </c>
    </row>
    <row r="236" spans="1:17">
      <c r="A236">
        <v>17585</v>
      </c>
      <c r="B236">
        <v>247.58181999999999</v>
      </c>
      <c r="C236">
        <v>247.31811400000001</v>
      </c>
      <c r="D236">
        <v>0</v>
      </c>
      <c r="E236">
        <v>0</v>
      </c>
      <c r="F236">
        <v>0</v>
      </c>
      <c r="G236">
        <v>4.4639790000000001</v>
      </c>
      <c r="H236">
        <v>25.118009000000001</v>
      </c>
      <c r="I236">
        <v>2.9456280000000001</v>
      </c>
      <c r="J236">
        <v>0</v>
      </c>
      <c r="K236">
        <v>1</v>
      </c>
      <c r="L236">
        <v>1.9882200000000001</v>
      </c>
      <c r="M236">
        <v>0</v>
      </c>
      <c r="N236">
        <v>0</v>
      </c>
      <c r="O236">
        <v>0</v>
      </c>
      <c r="P236">
        <v>0</v>
      </c>
      <c r="Q236">
        <v>0</v>
      </c>
    </row>
    <row r="237" spans="1:17">
      <c r="A237">
        <v>17599</v>
      </c>
      <c r="B237">
        <v>95.378366999999997</v>
      </c>
      <c r="C237">
        <v>95.378366999999997</v>
      </c>
      <c r="D237">
        <v>0</v>
      </c>
      <c r="E237">
        <v>0</v>
      </c>
      <c r="F237">
        <v>0</v>
      </c>
      <c r="G237">
        <v>0</v>
      </c>
      <c r="H237">
        <v>1.1506019999999999</v>
      </c>
      <c r="I237">
        <v>2.3493979999999999</v>
      </c>
      <c r="J237">
        <v>0</v>
      </c>
      <c r="K237">
        <v>0</v>
      </c>
      <c r="L237">
        <v>0</v>
      </c>
      <c r="M237">
        <v>0</v>
      </c>
      <c r="N237">
        <v>0</v>
      </c>
      <c r="O237">
        <v>0</v>
      </c>
      <c r="P237">
        <v>0</v>
      </c>
      <c r="Q237">
        <v>0</v>
      </c>
    </row>
    <row r="238" spans="1:17">
      <c r="A238">
        <v>17643</v>
      </c>
      <c r="B238">
        <v>780.94055200000003</v>
      </c>
      <c r="C238">
        <v>375.807681</v>
      </c>
      <c r="D238">
        <v>0</v>
      </c>
      <c r="E238">
        <v>0</v>
      </c>
      <c r="F238">
        <v>0</v>
      </c>
      <c r="G238">
        <v>0.76630399999999999</v>
      </c>
      <c r="H238">
        <v>110.801483</v>
      </c>
      <c r="I238">
        <v>17.203099999999999</v>
      </c>
      <c r="J238">
        <v>0.79858700000000005</v>
      </c>
      <c r="K238">
        <v>1.768859</v>
      </c>
      <c r="L238">
        <v>10.259221999999999</v>
      </c>
      <c r="M238">
        <v>0</v>
      </c>
      <c r="N238">
        <v>0</v>
      </c>
      <c r="O238">
        <v>0</v>
      </c>
      <c r="P238">
        <v>0</v>
      </c>
      <c r="Q238">
        <v>0</v>
      </c>
    </row>
    <row r="239" spans="1:17">
      <c r="A239">
        <v>19152</v>
      </c>
      <c r="B239">
        <v>329.88191599999999</v>
      </c>
      <c r="C239">
        <v>231.654144</v>
      </c>
      <c r="D239">
        <v>0</v>
      </c>
      <c r="E239">
        <v>0</v>
      </c>
      <c r="F239">
        <v>0</v>
      </c>
      <c r="G239">
        <v>0</v>
      </c>
      <c r="H239">
        <v>65.480227999999997</v>
      </c>
      <c r="I239">
        <v>7.5406719999999998</v>
      </c>
      <c r="J239">
        <v>0</v>
      </c>
      <c r="K239">
        <v>0</v>
      </c>
      <c r="L239">
        <v>3.3815029999999999</v>
      </c>
      <c r="M239">
        <v>0</v>
      </c>
      <c r="N239">
        <v>0</v>
      </c>
      <c r="O239">
        <v>68.291995999999997</v>
      </c>
      <c r="P239">
        <v>0</v>
      </c>
      <c r="Q239">
        <v>0</v>
      </c>
    </row>
    <row r="240" spans="1:17">
      <c r="A240">
        <v>19156</v>
      </c>
      <c r="B240">
        <v>133.855208</v>
      </c>
      <c r="C240">
        <v>84.349637999999999</v>
      </c>
      <c r="D240">
        <v>0</v>
      </c>
      <c r="E240">
        <v>0</v>
      </c>
      <c r="F240">
        <v>0</v>
      </c>
      <c r="G240">
        <v>2.3728699999999998</v>
      </c>
      <c r="H240">
        <v>0.91845900000000003</v>
      </c>
      <c r="I240">
        <v>0</v>
      </c>
      <c r="J240">
        <v>0</v>
      </c>
      <c r="K240">
        <v>0</v>
      </c>
      <c r="L240">
        <v>0</v>
      </c>
      <c r="M240">
        <v>0</v>
      </c>
      <c r="N240">
        <v>0</v>
      </c>
      <c r="O240">
        <v>0</v>
      </c>
      <c r="P240">
        <v>0</v>
      </c>
      <c r="Q240">
        <v>0</v>
      </c>
    </row>
    <row r="241" spans="1:17">
      <c r="A241">
        <v>19197</v>
      </c>
      <c r="B241">
        <v>64.595236999999997</v>
      </c>
      <c r="C241">
        <v>64.595236999999997</v>
      </c>
      <c r="D241">
        <v>0</v>
      </c>
      <c r="E241">
        <v>0</v>
      </c>
      <c r="F241">
        <v>0</v>
      </c>
      <c r="G241">
        <v>0</v>
      </c>
      <c r="H241">
        <v>10.466666</v>
      </c>
      <c r="I241">
        <v>1.9666669999999999</v>
      </c>
      <c r="J241">
        <v>0</v>
      </c>
      <c r="K241">
        <v>1</v>
      </c>
      <c r="L241">
        <v>0.86190500000000003</v>
      </c>
      <c r="M241">
        <v>0</v>
      </c>
      <c r="N241">
        <v>0</v>
      </c>
      <c r="O241">
        <v>0</v>
      </c>
      <c r="P241">
        <v>0</v>
      </c>
      <c r="Q241">
        <v>0</v>
      </c>
    </row>
    <row r="242" spans="1:17">
      <c r="A242">
        <v>19199</v>
      </c>
      <c r="B242">
        <v>200.939278</v>
      </c>
      <c r="C242">
        <v>185.85594699999999</v>
      </c>
      <c r="D242">
        <v>0</v>
      </c>
      <c r="E242">
        <v>0</v>
      </c>
      <c r="F242">
        <v>0</v>
      </c>
      <c r="G242">
        <v>2.4345240000000001</v>
      </c>
      <c r="H242">
        <v>7.9702380000000002</v>
      </c>
      <c r="I242">
        <v>2.779763</v>
      </c>
      <c r="J242">
        <v>0.67261899999999997</v>
      </c>
      <c r="K242">
        <v>0</v>
      </c>
      <c r="L242">
        <v>0</v>
      </c>
      <c r="M242">
        <v>0</v>
      </c>
      <c r="N242">
        <v>0</v>
      </c>
      <c r="O242">
        <v>0</v>
      </c>
      <c r="P242">
        <v>0</v>
      </c>
      <c r="Q242">
        <v>0</v>
      </c>
    </row>
    <row r="243" spans="1:17">
      <c r="A243">
        <v>19200</v>
      </c>
      <c r="B243">
        <v>275.08092499999998</v>
      </c>
      <c r="C243">
        <v>259.54334899999998</v>
      </c>
      <c r="D243">
        <v>0</v>
      </c>
      <c r="E243">
        <v>1</v>
      </c>
      <c r="F243">
        <v>0</v>
      </c>
      <c r="G243">
        <v>7.3988440000000004</v>
      </c>
      <c r="H243">
        <v>26.791909</v>
      </c>
      <c r="I243">
        <v>0.479769</v>
      </c>
      <c r="J243">
        <v>0</v>
      </c>
      <c r="K243">
        <v>0</v>
      </c>
      <c r="L243">
        <v>0.47976799999999997</v>
      </c>
      <c r="M243">
        <v>0</v>
      </c>
      <c r="N243">
        <v>0</v>
      </c>
      <c r="O243">
        <v>0</v>
      </c>
      <c r="P243">
        <v>0</v>
      </c>
      <c r="Q243">
        <v>0</v>
      </c>
    </row>
    <row r="244" spans="1:17">
      <c r="A244">
        <v>19201</v>
      </c>
      <c r="B244">
        <v>171.64893799999999</v>
      </c>
      <c r="C244">
        <v>171.64893799999999</v>
      </c>
      <c r="D244">
        <v>0</v>
      </c>
      <c r="E244">
        <v>2.8292679999999999</v>
      </c>
      <c r="F244">
        <v>0</v>
      </c>
      <c r="G244">
        <v>0</v>
      </c>
      <c r="H244">
        <v>26.648783000000002</v>
      </c>
      <c r="I244">
        <v>5.5073169999999996</v>
      </c>
      <c r="J244">
        <v>0</v>
      </c>
      <c r="K244">
        <v>-1.4633999999999999E-2</v>
      </c>
      <c r="L244">
        <v>1.4780489999999999</v>
      </c>
      <c r="M244">
        <v>178.575579</v>
      </c>
      <c r="N244">
        <v>3.5109119999999998</v>
      </c>
      <c r="O244">
        <v>0</v>
      </c>
      <c r="P244">
        <v>0</v>
      </c>
      <c r="Q244">
        <v>0</v>
      </c>
    </row>
    <row r="245" spans="1:17">
      <c r="A245">
        <v>19212</v>
      </c>
      <c r="B245">
        <v>87.526692999999995</v>
      </c>
      <c r="C245">
        <v>69.139842999999999</v>
      </c>
      <c r="D245">
        <v>0</v>
      </c>
      <c r="E245">
        <v>0</v>
      </c>
      <c r="F245">
        <v>0</v>
      </c>
      <c r="G245">
        <v>0.92405099999999996</v>
      </c>
      <c r="H245">
        <v>5.7107400000000004</v>
      </c>
      <c r="I245">
        <v>1</v>
      </c>
      <c r="J245">
        <v>3.7025320000000002</v>
      </c>
      <c r="K245">
        <v>0</v>
      </c>
      <c r="L245">
        <v>2.0654249999999998</v>
      </c>
      <c r="M245">
        <v>0</v>
      </c>
      <c r="N245">
        <v>0</v>
      </c>
      <c r="O245">
        <v>0</v>
      </c>
      <c r="P245">
        <v>0</v>
      </c>
      <c r="Q245">
        <v>0</v>
      </c>
    </row>
    <row r="246" spans="1:17">
      <c r="A246">
        <v>19220</v>
      </c>
      <c r="B246">
        <v>149.542721</v>
      </c>
      <c r="C246">
        <v>138.332471</v>
      </c>
      <c r="D246">
        <v>0</v>
      </c>
      <c r="E246">
        <v>1</v>
      </c>
      <c r="F246">
        <v>0</v>
      </c>
      <c r="G246">
        <v>0.668605</v>
      </c>
      <c r="H246">
        <v>22.918603999999998</v>
      </c>
      <c r="I246">
        <v>6.3837219999999997</v>
      </c>
      <c r="J246">
        <v>0</v>
      </c>
      <c r="K246">
        <v>0</v>
      </c>
      <c r="L246">
        <v>0.82558100000000001</v>
      </c>
      <c r="M246">
        <v>0</v>
      </c>
      <c r="N246">
        <v>0</v>
      </c>
      <c r="O246">
        <v>145.78186700000001</v>
      </c>
      <c r="P246">
        <v>0</v>
      </c>
      <c r="Q246">
        <v>0</v>
      </c>
    </row>
    <row r="247" spans="1:17">
      <c r="A247">
        <v>19221</v>
      </c>
      <c r="B247">
        <v>259.05579999999998</v>
      </c>
      <c r="C247">
        <v>235.79676900000001</v>
      </c>
      <c r="D247">
        <v>0</v>
      </c>
      <c r="E247">
        <v>4</v>
      </c>
      <c r="F247">
        <v>0</v>
      </c>
      <c r="G247">
        <v>5.8313249999999996</v>
      </c>
      <c r="H247">
        <v>34.873494999999998</v>
      </c>
      <c r="I247">
        <v>1.638555</v>
      </c>
      <c r="J247">
        <v>0</v>
      </c>
      <c r="K247">
        <v>1.560241</v>
      </c>
      <c r="L247">
        <v>1.5240959999999999</v>
      </c>
      <c r="M247">
        <v>0</v>
      </c>
      <c r="N247">
        <v>0</v>
      </c>
      <c r="O247">
        <v>0</v>
      </c>
      <c r="P247">
        <v>0</v>
      </c>
      <c r="Q247">
        <v>0</v>
      </c>
    </row>
    <row r="248" spans="1:17">
      <c r="A248">
        <v>19226</v>
      </c>
      <c r="B248">
        <v>171.06611799999999</v>
      </c>
      <c r="C248">
        <v>161.42853400000001</v>
      </c>
      <c r="D248">
        <v>0</v>
      </c>
      <c r="E248">
        <v>0</v>
      </c>
      <c r="F248">
        <v>0</v>
      </c>
      <c r="G248">
        <v>0</v>
      </c>
      <c r="H248">
        <v>24.138262999999998</v>
      </c>
      <c r="I248">
        <v>1</v>
      </c>
      <c r="J248">
        <v>0</v>
      </c>
      <c r="K248">
        <v>0</v>
      </c>
      <c r="L248">
        <v>4</v>
      </c>
      <c r="M248">
        <v>0</v>
      </c>
      <c r="N248">
        <v>0</v>
      </c>
      <c r="O248">
        <v>0</v>
      </c>
      <c r="P248">
        <v>0</v>
      </c>
      <c r="Q248">
        <v>0</v>
      </c>
    </row>
    <row r="249" spans="1:17">
      <c r="A249">
        <v>19227</v>
      </c>
      <c r="B249">
        <v>250.72673900000001</v>
      </c>
      <c r="C249">
        <v>250.72673900000001</v>
      </c>
      <c r="D249">
        <v>0</v>
      </c>
      <c r="E249">
        <v>1</v>
      </c>
      <c r="F249">
        <v>0</v>
      </c>
      <c r="G249">
        <v>2</v>
      </c>
      <c r="H249">
        <v>23.726744</v>
      </c>
      <c r="I249">
        <v>0.45930199999999999</v>
      </c>
      <c r="J249">
        <v>0</v>
      </c>
      <c r="K249">
        <v>1</v>
      </c>
      <c r="L249">
        <v>0</v>
      </c>
      <c r="M249">
        <v>0</v>
      </c>
      <c r="N249">
        <v>0</v>
      </c>
      <c r="O249">
        <v>0</v>
      </c>
      <c r="P249">
        <v>0</v>
      </c>
      <c r="Q249">
        <v>0</v>
      </c>
    </row>
    <row r="250" spans="1:17">
      <c r="A250">
        <v>19235</v>
      </c>
      <c r="B250">
        <v>76.195257999999995</v>
      </c>
      <c r="C250">
        <v>76.195257999999995</v>
      </c>
      <c r="D250">
        <v>21.276730000000001</v>
      </c>
      <c r="E250">
        <v>33.500580999999997</v>
      </c>
      <c r="F250">
        <v>0</v>
      </c>
      <c r="G250">
        <v>0</v>
      </c>
      <c r="H250">
        <v>3.616352</v>
      </c>
      <c r="I250">
        <v>0</v>
      </c>
      <c r="J250">
        <v>0</v>
      </c>
      <c r="K250">
        <v>0</v>
      </c>
      <c r="L250">
        <v>0.54717000000000005</v>
      </c>
      <c r="M250">
        <v>0</v>
      </c>
      <c r="N250">
        <v>0</v>
      </c>
      <c r="O250">
        <v>0</v>
      </c>
      <c r="P250">
        <v>0</v>
      </c>
      <c r="Q250">
        <v>0</v>
      </c>
    </row>
    <row r="251" spans="1:17">
      <c r="A251">
        <v>19426</v>
      </c>
      <c r="B251">
        <v>88.963262</v>
      </c>
      <c r="C251">
        <v>84.787824000000001</v>
      </c>
      <c r="D251">
        <v>0</v>
      </c>
      <c r="E251">
        <v>0</v>
      </c>
      <c r="F251">
        <v>0</v>
      </c>
      <c r="G251">
        <v>0</v>
      </c>
      <c r="H251">
        <v>5.1486320000000001</v>
      </c>
      <c r="I251">
        <v>0.63742699999999997</v>
      </c>
      <c r="J251">
        <v>0</v>
      </c>
      <c r="K251">
        <v>0.245614</v>
      </c>
      <c r="L251">
        <v>-9.3566999999999997E-2</v>
      </c>
      <c r="M251">
        <v>0</v>
      </c>
      <c r="N251">
        <v>15.112252</v>
      </c>
      <c r="O251">
        <v>91.092408000000006</v>
      </c>
      <c r="P251">
        <v>0</v>
      </c>
      <c r="Q251">
        <v>0</v>
      </c>
    </row>
    <row r="252" spans="1:17">
      <c r="A252">
        <v>19427</v>
      </c>
      <c r="B252">
        <v>27.654419999999998</v>
      </c>
      <c r="C252">
        <v>25.214696</v>
      </c>
      <c r="D252">
        <v>0</v>
      </c>
      <c r="E252">
        <v>0</v>
      </c>
      <c r="F252">
        <v>0</v>
      </c>
      <c r="G252">
        <v>0</v>
      </c>
      <c r="H252">
        <v>7.1552290000000003</v>
      </c>
      <c r="I252">
        <v>0.15789500000000001</v>
      </c>
      <c r="J252">
        <v>0</v>
      </c>
      <c r="K252">
        <v>0</v>
      </c>
      <c r="L252">
        <v>0</v>
      </c>
      <c r="M252">
        <v>0</v>
      </c>
      <c r="N252">
        <v>0</v>
      </c>
      <c r="O252">
        <v>30.808800000000002</v>
      </c>
      <c r="P252">
        <v>0</v>
      </c>
      <c r="Q252">
        <v>0</v>
      </c>
    </row>
    <row r="253" spans="1:17">
      <c r="A253">
        <v>19441</v>
      </c>
      <c r="B253">
        <v>77.187066999999999</v>
      </c>
      <c r="C253">
        <v>42.415796</v>
      </c>
      <c r="D253">
        <v>0</v>
      </c>
      <c r="E253">
        <v>0</v>
      </c>
      <c r="F253">
        <v>0</v>
      </c>
      <c r="G253">
        <v>0</v>
      </c>
      <c r="H253">
        <v>19.762563</v>
      </c>
      <c r="I253">
        <v>2.1150139999999999</v>
      </c>
      <c r="J253">
        <v>0</v>
      </c>
      <c r="K253">
        <v>0</v>
      </c>
      <c r="L253">
        <v>0</v>
      </c>
      <c r="M253">
        <v>0</v>
      </c>
      <c r="N253">
        <v>0</v>
      </c>
      <c r="O253">
        <v>9.2948079999999997</v>
      </c>
      <c r="P253">
        <v>0</v>
      </c>
      <c r="Q253">
        <v>0</v>
      </c>
    </row>
    <row r="254" spans="1:17">
      <c r="A254">
        <v>19442</v>
      </c>
      <c r="B254">
        <v>238.47588300000001</v>
      </c>
      <c r="C254">
        <v>168.94293500000001</v>
      </c>
      <c r="D254">
        <v>1</v>
      </c>
      <c r="E254">
        <v>0</v>
      </c>
      <c r="F254">
        <v>0</v>
      </c>
      <c r="G254">
        <v>0.56570200000000004</v>
      </c>
      <c r="H254">
        <v>48.757396</v>
      </c>
      <c r="I254">
        <v>7.6375849999999996</v>
      </c>
      <c r="J254">
        <v>0</v>
      </c>
      <c r="K254">
        <v>2.8715079999999999</v>
      </c>
      <c r="L254">
        <v>0.801284</v>
      </c>
      <c r="M254">
        <v>0</v>
      </c>
      <c r="N254">
        <v>0</v>
      </c>
      <c r="O254">
        <v>66.485037000000005</v>
      </c>
      <c r="P254">
        <v>0</v>
      </c>
      <c r="Q254">
        <v>0</v>
      </c>
    </row>
    <row r="255" spans="1:17">
      <c r="A255">
        <v>19450</v>
      </c>
      <c r="B255">
        <v>47.128858999999999</v>
      </c>
      <c r="C255">
        <v>46.128858999999999</v>
      </c>
      <c r="D255">
        <v>0</v>
      </c>
      <c r="E255">
        <v>0</v>
      </c>
      <c r="F255">
        <v>0</v>
      </c>
      <c r="G255">
        <v>0</v>
      </c>
      <c r="H255">
        <v>4.6726770000000002</v>
      </c>
      <c r="I255">
        <v>0</v>
      </c>
      <c r="J255">
        <v>0</v>
      </c>
      <c r="K255">
        <v>0</v>
      </c>
      <c r="L255">
        <v>0</v>
      </c>
      <c r="M255">
        <v>0</v>
      </c>
      <c r="N255">
        <v>0</v>
      </c>
      <c r="O255">
        <v>0</v>
      </c>
      <c r="P255">
        <v>0</v>
      </c>
      <c r="Q255">
        <v>0</v>
      </c>
    </row>
    <row r="256" spans="1:17">
      <c r="A256">
        <v>19452</v>
      </c>
      <c r="B256">
        <v>30.925930999999999</v>
      </c>
      <c r="C256">
        <v>14.818180999999999</v>
      </c>
      <c r="D256">
        <v>0</v>
      </c>
      <c r="E256">
        <v>0</v>
      </c>
      <c r="F256">
        <v>0</v>
      </c>
      <c r="G256">
        <v>0</v>
      </c>
      <c r="H256">
        <v>0</v>
      </c>
      <c r="I256">
        <v>0</v>
      </c>
      <c r="J256">
        <v>0</v>
      </c>
      <c r="K256">
        <v>0</v>
      </c>
      <c r="L256">
        <v>0</v>
      </c>
      <c r="M256">
        <v>0</v>
      </c>
      <c r="N256">
        <v>0</v>
      </c>
      <c r="O256">
        <v>0</v>
      </c>
      <c r="P256">
        <v>0</v>
      </c>
      <c r="Q256">
        <v>0</v>
      </c>
    </row>
    <row r="257" spans="1:17">
      <c r="A257">
        <v>19474</v>
      </c>
      <c r="B257">
        <v>125.43644</v>
      </c>
      <c r="C257">
        <v>123.152497</v>
      </c>
      <c r="D257">
        <v>0</v>
      </c>
      <c r="E257">
        <v>0</v>
      </c>
      <c r="F257">
        <v>0</v>
      </c>
      <c r="G257">
        <v>2.680555</v>
      </c>
      <c r="H257">
        <v>11.888805</v>
      </c>
      <c r="I257">
        <v>0.93518500000000004</v>
      </c>
      <c r="J257">
        <v>0</v>
      </c>
      <c r="K257">
        <v>0</v>
      </c>
      <c r="L257">
        <v>0.94907399999999997</v>
      </c>
      <c r="M257">
        <v>0</v>
      </c>
      <c r="N257">
        <v>0</v>
      </c>
      <c r="O257">
        <v>0</v>
      </c>
      <c r="P257">
        <v>0</v>
      </c>
      <c r="Q257">
        <v>0</v>
      </c>
    </row>
    <row r="258" spans="1:17">
      <c r="A258">
        <v>19478</v>
      </c>
      <c r="B258">
        <v>94.087716999999998</v>
      </c>
      <c r="C258">
        <v>52.999997999999998</v>
      </c>
      <c r="D258">
        <v>0</v>
      </c>
      <c r="E258">
        <v>0</v>
      </c>
      <c r="F258">
        <v>0</v>
      </c>
      <c r="G258">
        <v>3.356725</v>
      </c>
      <c r="H258">
        <v>1.5146200000000001</v>
      </c>
      <c r="I258">
        <v>0.86549699999999996</v>
      </c>
      <c r="J258">
        <v>0</v>
      </c>
      <c r="K258">
        <v>0</v>
      </c>
      <c r="L258">
        <v>9.9415000000000003E-2</v>
      </c>
      <c r="M258">
        <v>0</v>
      </c>
      <c r="N258">
        <v>0</v>
      </c>
      <c r="O258">
        <v>0</v>
      </c>
      <c r="P258">
        <v>0</v>
      </c>
      <c r="Q258">
        <v>0</v>
      </c>
    </row>
    <row r="259" spans="1:17">
      <c r="A259">
        <v>19511</v>
      </c>
      <c r="B259">
        <v>161.80002400000001</v>
      </c>
      <c r="C259">
        <v>106.135283</v>
      </c>
      <c r="D259">
        <v>0</v>
      </c>
      <c r="E259">
        <v>0</v>
      </c>
      <c r="F259">
        <v>0</v>
      </c>
      <c r="G259">
        <v>0.98823499999999997</v>
      </c>
      <c r="H259">
        <v>9.2748539999999995</v>
      </c>
      <c r="I259">
        <v>1.6140350000000001</v>
      </c>
      <c r="J259">
        <v>1.4970760000000001</v>
      </c>
      <c r="K259">
        <v>0</v>
      </c>
      <c r="L259">
        <v>0</v>
      </c>
      <c r="M259">
        <v>0</v>
      </c>
      <c r="N259">
        <v>0</v>
      </c>
      <c r="O259">
        <v>0</v>
      </c>
      <c r="P259">
        <v>0</v>
      </c>
      <c r="Q259">
        <v>0</v>
      </c>
    </row>
    <row r="260" spans="1:17">
      <c r="A260">
        <v>19533</v>
      </c>
      <c r="B260">
        <v>58.582259000000001</v>
      </c>
      <c r="C260">
        <v>37.257792999999999</v>
      </c>
      <c r="D260">
        <v>0</v>
      </c>
      <c r="E260">
        <v>0</v>
      </c>
      <c r="F260">
        <v>0</v>
      </c>
      <c r="G260">
        <v>0.88741700000000001</v>
      </c>
      <c r="H260">
        <v>1.6708019999999999</v>
      </c>
      <c r="I260">
        <v>0.105242</v>
      </c>
      <c r="J260">
        <v>0</v>
      </c>
      <c r="K260">
        <v>0</v>
      </c>
      <c r="L260">
        <v>0</v>
      </c>
      <c r="M260">
        <v>0</v>
      </c>
      <c r="N260">
        <v>0</v>
      </c>
      <c r="O260">
        <v>0</v>
      </c>
      <c r="P260">
        <v>0</v>
      </c>
      <c r="Q260">
        <v>0</v>
      </c>
    </row>
    <row r="261" spans="1:17">
      <c r="A261">
        <v>132746</v>
      </c>
      <c r="B261">
        <v>86.913038</v>
      </c>
      <c r="C261">
        <v>86.913038</v>
      </c>
      <c r="D261">
        <v>0</v>
      </c>
      <c r="E261">
        <v>0.25624999999999998</v>
      </c>
      <c r="F261">
        <v>0</v>
      </c>
      <c r="G261">
        <v>3.53125</v>
      </c>
      <c r="H261">
        <v>21.49</v>
      </c>
      <c r="I261">
        <v>10.957698000000001</v>
      </c>
      <c r="J261">
        <v>0</v>
      </c>
      <c r="K261">
        <v>0</v>
      </c>
      <c r="L261">
        <v>18.657093</v>
      </c>
      <c r="M261">
        <v>0</v>
      </c>
      <c r="N261">
        <v>0</v>
      </c>
      <c r="O261">
        <v>0</v>
      </c>
      <c r="P261">
        <v>0</v>
      </c>
      <c r="Q261">
        <v>0</v>
      </c>
    </row>
    <row r="262" spans="1:17">
      <c r="A262">
        <v>132761</v>
      </c>
      <c r="B262">
        <v>152.484171</v>
      </c>
      <c r="C262">
        <v>152.484171</v>
      </c>
      <c r="D262">
        <v>0</v>
      </c>
      <c r="E262">
        <v>1</v>
      </c>
      <c r="F262">
        <v>0</v>
      </c>
      <c r="G262">
        <v>0.17536499999999999</v>
      </c>
      <c r="H262">
        <v>56.427799</v>
      </c>
      <c r="I262">
        <v>8.2567839999999997</v>
      </c>
      <c r="J262">
        <v>0</v>
      </c>
      <c r="K262">
        <v>0</v>
      </c>
      <c r="L262">
        <v>38.993735999999998</v>
      </c>
      <c r="M262">
        <v>0</v>
      </c>
      <c r="N262">
        <v>0</v>
      </c>
      <c r="O262">
        <v>0</v>
      </c>
      <c r="P262">
        <v>0</v>
      </c>
      <c r="Q262">
        <v>0</v>
      </c>
    </row>
    <row r="263" spans="1:17">
      <c r="A263">
        <v>132779</v>
      </c>
      <c r="B263">
        <v>67.943399999999997</v>
      </c>
      <c r="C263">
        <v>67.930820999999995</v>
      </c>
      <c r="D263">
        <v>0</v>
      </c>
      <c r="E263">
        <v>0</v>
      </c>
      <c r="F263">
        <v>0</v>
      </c>
      <c r="G263">
        <v>0.60377400000000003</v>
      </c>
      <c r="H263">
        <v>23.955974000000001</v>
      </c>
      <c r="I263">
        <v>7.0251570000000001</v>
      </c>
      <c r="J263">
        <v>0</v>
      </c>
      <c r="K263">
        <v>0</v>
      </c>
      <c r="L263">
        <v>15.603774</v>
      </c>
      <c r="M263">
        <v>0</v>
      </c>
      <c r="N263">
        <v>0</v>
      </c>
      <c r="O263">
        <v>0</v>
      </c>
      <c r="P263">
        <v>0</v>
      </c>
      <c r="Q263">
        <v>0</v>
      </c>
    </row>
    <row r="264" spans="1:17">
      <c r="A264">
        <v>132795</v>
      </c>
      <c r="B264">
        <v>214.41347300000001</v>
      </c>
      <c r="C264">
        <v>214.30615599999999</v>
      </c>
      <c r="D264">
        <v>0</v>
      </c>
      <c r="E264">
        <v>0</v>
      </c>
      <c r="F264">
        <v>0</v>
      </c>
      <c r="G264">
        <v>0</v>
      </c>
      <c r="H264">
        <v>31.459598</v>
      </c>
      <c r="I264">
        <v>0.55609699999999995</v>
      </c>
      <c r="J264">
        <v>0</v>
      </c>
      <c r="K264">
        <v>0</v>
      </c>
      <c r="L264">
        <v>0</v>
      </c>
      <c r="M264">
        <v>212.99804499999999</v>
      </c>
      <c r="N264">
        <v>15.544301000000001</v>
      </c>
      <c r="O264">
        <v>0</v>
      </c>
      <c r="P264">
        <v>0</v>
      </c>
      <c r="Q264">
        <v>0</v>
      </c>
    </row>
    <row r="265" spans="1:17">
      <c r="A265">
        <v>132803</v>
      </c>
      <c r="B265">
        <v>303.47273200000001</v>
      </c>
      <c r="C265">
        <v>303.47273200000001</v>
      </c>
      <c r="D265">
        <v>2.0195120000000002</v>
      </c>
      <c r="E265">
        <v>12.638114</v>
      </c>
      <c r="F265">
        <v>0</v>
      </c>
      <c r="G265">
        <v>1.4780489999999999</v>
      </c>
      <c r="H265">
        <v>61.157282000000002</v>
      </c>
      <c r="I265">
        <v>11.49127</v>
      </c>
      <c r="J265">
        <v>0</v>
      </c>
      <c r="K265">
        <v>0</v>
      </c>
      <c r="L265">
        <v>1.4975609999999999</v>
      </c>
      <c r="M265">
        <v>298.43754799999999</v>
      </c>
      <c r="N265">
        <v>15.009399</v>
      </c>
      <c r="O265">
        <v>0</v>
      </c>
      <c r="P265">
        <v>0</v>
      </c>
      <c r="Q265">
        <v>0</v>
      </c>
    </row>
    <row r="266" spans="1:17">
      <c r="A266">
        <v>132944</v>
      </c>
      <c r="B266">
        <v>120.2685</v>
      </c>
      <c r="C266">
        <v>120.2685</v>
      </c>
      <c r="D266">
        <v>0</v>
      </c>
      <c r="E266">
        <v>1.0287360000000001</v>
      </c>
      <c r="F266">
        <v>0</v>
      </c>
      <c r="G266">
        <v>5.6034480000000002</v>
      </c>
      <c r="H266">
        <v>14.804598</v>
      </c>
      <c r="I266">
        <v>1.8908039999999999</v>
      </c>
      <c r="J266">
        <v>0</v>
      </c>
      <c r="K266">
        <v>0</v>
      </c>
      <c r="L266">
        <v>1.8908050000000001</v>
      </c>
      <c r="M266">
        <v>0</v>
      </c>
      <c r="N266">
        <v>0</v>
      </c>
      <c r="O266">
        <v>12.128954999999999</v>
      </c>
      <c r="P266">
        <v>0</v>
      </c>
      <c r="Q266">
        <v>0</v>
      </c>
    </row>
    <row r="267" spans="1:17">
      <c r="A267">
        <v>132951</v>
      </c>
      <c r="B267">
        <v>147.545074</v>
      </c>
      <c r="C267">
        <v>147.545074</v>
      </c>
      <c r="D267">
        <v>2</v>
      </c>
      <c r="E267">
        <v>7.1854300000000002</v>
      </c>
      <c r="F267">
        <v>0</v>
      </c>
      <c r="G267">
        <v>0.41721900000000001</v>
      </c>
      <c r="H267">
        <v>13.860927</v>
      </c>
      <c r="I267">
        <v>1</v>
      </c>
      <c r="J267">
        <v>0</v>
      </c>
      <c r="K267">
        <v>0</v>
      </c>
      <c r="L267">
        <v>1</v>
      </c>
      <c r="M267">
        <v>0</v>
      </c>
      <c r="N267">
        <v>0</v>
      </c>
      <c r="O267">
        <v>0</v>
      </c>
      <c r="P267">
        <v>0</v>
      </c>
      <c r="Q267">
        <v>0</v>
      </c>
    </row>
    <row r="268" spans="1:17">
      <c r="A268">
        <v>132969</v>
      </c>
      <c r="B268">
        <v>368.08297199999998</v>
      </c>
      <c r="C268">
        <v>176.79164900000001</v>
      </c>
      <c r="D268">
        <v>0</v>
      </c>
      <c r="E268">
        <v>0</v>
      </c>
      <c r="F268">
        <v>0</v>
      </c>
      <c r="G268">
        <v>4</v>
      </c>
      <c r="H268">
        <v>38.966667000000001</v>
      </c>
      <c r="I268">
        <v>3</v>
      </c>
      <c r="J268">
        <v>0</v>
      </c>
      <c r="K268">
        <v>0</v>
      </c>
      <c r="L268">
        <v>2</v>
      </c>
      <c r="M268">
        <v>0</v>
      </c>
      <c r="N268">
        <v>0</v>
      </c>
      <c r="O268">
        <v>0</v>
      </c>
      <c r="P268">
        <v>0</v>
      </c>
      <c r="Q268">
        <v>0</v>
      </c>
    </row>
    <row r="269" spans="1:17">
      <c r="A269">
        <v>132985</v>
      </c>
      <c r="B269">
        <v>228.033354</v>
      </c>
      <c r="C269">
        <v>228.033354</v>
      </c>
      <c r="D269">
        <v>0</v>
      </c>
      <c r="E269">
        <v>0</v>
      </c>
      <c r="F269">
        <v>0</v>
      </c>
      <c r="G269">
        <v>0</v>
      </c>
      <c r="H269">
        <v>52.713593000000003</v>
      </c>
      <c r="I269">
        <v>17.449054</v>
      </c>
      <c r="J269">
        <v>0</v>
      </c>
      <c r="K269">
        <v>0</v>
      </c>
      <c r="L269">
        <v>2</v>
      </c>
      <c r="M269">
        <v>238.16877700000001</v>
      </c>
      <c r="N269">
        <v>11.592340999999999</v>
      </c>
      <c r="O269">
        <v>0</v>
      </c>
      <c r="P269">
        <v>0</v>
      </c>
      <c r="Q269">
        <v>0</v>
      </c>
    </row>
    <row r="270" spans="1:17">
      <c r="A270">
        <v>132993</v>
      </c>
      <c r="B270">
        <v>226.66302300000001</v>
      </c>
      <c r="C270">
        <v>117.36758</v>
      </c>
      <c r="D270">
        <v>0</v>
      </c>
      <c r="E270">
        <v>0</v>
      </c>
      <c r="F270">
        <v>0</v>
      </c>
      <c r="G270">
        <v>1.3463689999999999</v>
      </c>
      <c r="H270">
        <v>14.670391</v>
      </c>
      <c r="I270">
        <v>0</v>
      </c>
      <c r="J270">
        <v>0</v>
      </c>
      <c r="K270">
        <v>0</v>
      </c>
      <c r="L270">
        <v>4.3351959999999998</v>
      </c>
      <c r="M270">
        <v>0</v>
      </c>
      <c r="N270">
        <v>0</v>
      </c>
      <c r="O270">
        <v>0</v>
      </c>
      <c r="P270">
        <v>0</v>
      </c>
      <c r="Q270">
        <v>0</v>
      </c>
    </row>
    <row r="271" spans="1:17">
      <c r="A271">
        <v>133215</v>
      </c>
      <c r="B271">
        <v>232.32540599999999</v>
      </c>
      <c r="C271">
        <v>232.32540599999999</v>
      </c>
      <c r="D271">
        <v>0</v>
      </c>
      <c r="E271">
        <v>1.5301199999999999</v>
      </c>
      <c r="F271">
        <v>0</v>
      </c>
      <c r="G271">
        <v>1.8433729999999999</v>
      </c>
      <c r="H271">
        <v>22.550239999999999</v>
      </c>
      <c r="I271">
        <v>4</v>
      </c>
      <c r="J271">
        <v>0</v>
      </c>
      <c r="K271">
        <v>1</v>
      </c>
      <c r="L271">
        <v>3.927711</v>
      </c>
      <c r="M271">
        <v>0</v>
      </c>
      <c r="N271">
        <v>0</v>
      </c>
      <c r="O271">
        <v>0</v>
      </c>
      <c r="P271">
        <v>0</v>
      </c>
      <c r="Q271">
        <v>0</v>
      </c>
    </row>
    <row r="272" spans="1:17">
      <c r="A272">
        <v>133256</v>
      </c>
      <c r="B272">
        <v>1126.2191049999999</v>
      </c>
      <c r="C272">
        <v>421.696958</v>
      </c>
      <c r="D272">
        <v>29.728908000000001</v>
      </c>
      <c r="E272">
        <v>32.739806000000002</v>
      </c>
      <c r="F272">
        <v>3.3776600000000001</v>
      </c>
      <c r="G272">
        <v>8.9238739999999996</v>
      </c>
      <c r="H272">
        <v>129.539129</v>
      </c>
      <c r="I272">
        <v>9.797186</v>
      </c>
      <c r="J272">
        <v>0</v>
      </c>
      <c r="K272">
        <v>3.324468</v>
      </c>
      <c r="L272">
        <v>14.994624</v>
      </c>
      <c r="M272">
        <v>0</v>
      </c>
      <c r="N272">
        <v>0</v>
      </c>
      <c r="O272">
        <v>0</v>
      </c>
      <c r="P272">
        <v>0</v>
      </c>
      <c r="Q272">
        <v>0</v>
      </c>
    </row>
    <row r="273" spans="1:17">
      <c r="A273">
        <v>133264</v>
      </c>
      <c r="B273">
        <v>1463.1992620000001</v>
      </c>
      <c r="C273">
        <v>1398.479957</v>
      </c>
      <c r="D273">
        <v>0</v>
      </c>
      <c r="E273">
        <v>0</v>
      </c>
      <c r="F273">
        <v>0</v>
      </c>
      <c r="G273">
        <v>0</v>
      </c>
      <c r="H273">
        <v>162.02397099999999</v>
      </c>
      <c r="I273">
        <v>51.676299</v>
      </c>
      <c r="J273">
        <v>0</v>
      </c>
      <c r="K273">
        <v>1</v>
      </c>
      <c r="L273">
        <v>0</v>
      </c>
      <c r="M273">
        <v>0</v>
      </c>
      <c r="N273">
        <v>0</v>
      </c>
      <c r="O273">
        <v>0</v>
      </c>
      <c r="P273">
        <v>0</v>
      </c>
      <c r="Q273">
        <v>0</v>
      </c>
    </row>
    <row r="274" spans="1:17">
      <c r="A274">
        <v>133280</v>
      </c>
      <c r="B274">
        <v>174.728298</v>
      </c>
      <c r="C274">
        <v>171.501698</v>
      </c>
      <c r="D274">
        <v>0</v>
      </c>
      <c r="E274">
        <v>0</v>
      </c>
      <c r="F274">
        <v>0</v>
      </c>
      <c r="G274">
        <v>6</v>
      </c>
      <c r="H274">
        <v>13.000000999999999</v>
      </c>
      <c r="I274">
        <v>0.99507400000000001</v>
      </c>
      <c r="J274">
        <v>0</v>
      </c>
      <c r="K274">
        <v>0</v>
      </c>
      <c r="L274">
        <v>2</v>
      </c>
      <c r="M274">
        <v>0</v>
      </c>
      <c r="N274">
        <v>0</v>
      </c>
      <c r="O274">
        <v>0</v>
      </c>
      <c r="P274">
        <v>0</v>
      </c>
      <c r="Q274">
        <v>0</v>
      </c>
    </row>
    <row r="275" spans="1:17">
      <c r="A275">
        <v>133306</v>
      </c>
      <c r="B275">
        <v>92.232069999999993</v>
      </c>
      <c r="C275">
        <v>92.232069999999993</v>
      </c>
      <c r="D275">
        <v>0</v>
      </c>
      <c r="E275">
        <v>0</v>
      </c>
      <c r="F275">
        <v>0</v>
      </c>
      <c r="G275">
        <v>3.646442</v>
      </c>
      <c r="H275">
        <v>39.244244999999999</v>
      </c>
      <c r="I275">
        <v>10.225669</v>
      </c>
      <c r="J275">
        <v>0</v>
      </c>
      <c r="K275">
        <v>1</v>
      </c>
      <c r="L275">
        <v>7.0528040000000001</v>
      </c>
      <c r="M275">
        <v>0</v>
      </c>
      <c r="N275">
        <v>0</v>
      </c>
      <c r="O275">
        <v>0</v>
      </c>
      <c r="P275">
        <v>0</v>
      </c>
      <c r="Q275">
        <v>0</v>
      </c>
    </row>
    <row r="276" spans="1:17">
      <c r="A276">
        <v>133322</v>
      </c>
      <c r="B276">
        <v>73.280996000000002</v>
      </c>
      <c r="C276">
        <v>73.280996000000002</v>
      </c>
      <c r="D276">
        <v>0</v>
      </c>
      <c r="E276">
        <v>0</v>
      </c>
      <c r="F276">
        <v>0</v>
      </c>
      <c r="G276">
        <v>0.88934299999999999</v>
      </c>
      <c r="H276">
        <v>21.290123999999999</v>
      </c>
      <c r="I276">
        <v>8</v>
      </c>
      <c r="J276">
        <v>0</v>
      </c>
      <c r="K276">
        <v>0</v>
      </c>
      <c r="L276">
        <v>7.8209869999999997</v>
      </c>
      <c r="M276">
        <v>0</v>
      </c>
      <c r="N276">
        <v>0</v>
      </c>
      <c r="O276">
        <v>0</v>
      </c>
      <c r="P276">
        <v>0</v>
      </c>
      <c r="Q276">
        <v>0</v>
      </c>
    </row>
    <row r="277" spans="1:17">
      <c r="A277">
        <v>133330</v>
      </c>
      <c r="B277">
        <v>452.521278</v>
      </c>
      <c r="C277">
        <v>350.59574700000002</v>
      </c>
      <c r="D277">
        <v>4</v>
      </c>
      <c r="E277">
        <v>0</v>
      </c>
      <c r="F277">
        <v>0</v>
      </c>
      <c r="G277">
        <v>1</v>
      </c>
      <c r="H277">
        <v>43.590426000000001</v>
      </c>
      <c r="I277">
        <v>0.37234099999999998</v>
      </c>
      <c r="J277">
        <v>0</v>
      </c>
      <c r="K277">
        <v>0</v>
      </c>
      <c r="L277">
        <v>0</v>
      </c>
      <c r="M277">
        <v>0</v>
      </c>
      <c r="N277">
        <v>0</v>
      </c>
      <c r="O277">
        <v>0</v>
      </c>
      <c r="P277">
        <v>0</v>
      </c>
      <c r="Q277">
        <v>0</v>
      </c>
    </row>
    <row r="278" spans="1:17">
      <c r="A278">
        <v>133348</v>
      </c>
      <c r="B278">
        <v>390.51051000000001</v>
      </c>
      <c r="C278">
        <v>390.51051000000001</v>
      </c>
      <c r="D278">
        <v>3</v>
      </c>
      <c r="E278">
        <v>0</v>
      </c>
      <c r="F278">
        <v>0</v>
      </c>
      <c r="G278">
        <v>7.3793090000000001</v>
      </c>
      <c r="H278">
        <v>14.810344000000001</v>
      </c>
      <c r="I278">
        <v>1</v>
      </c>
      <c r="J278">
        <v>0</v>
      </c>
      <c r="K278">
        <v>0</v>
      </c>
      <c r="L278">
        <v>0</v>
      </c>
      <c r="M278">
        <v>0</v>
      </c>
      <c r="N278">
        <v>0</v>
      </c>
      <c r="O278">
        <v>0</v>
      </c>
      <c r="P278">
        <v>0</v>
      </c>
      <c r="Q278">
        <v>0</v>
      </c>
    </row>
    <row r="279" spans="1:17">
      <c r="A279">
        <v>133421</v>
      </c>
      <c r="B279">
        <v>195.269972</v>
      </c>
      <c r="C279">
        <v>113.890522</v>
      </c>
      <c r="D279">
        <v>0.96632099999999999</v>
      </c>
      <c r="E279">
        <v>8</v>
      </c>
      <c r="F279">
        <v>2</v>
      </c>
      <c r="G279">
        <v>0</v>
      </c>
      <c r="H279">
        <v>53.815434000000003</v>
      </c>
      <c r="I279">
        <v>4.9145899999999996</v>
      </c>
      <c r="J279">
        <v>0</v>
      </c>
      <c r="K279">
        <v>1</v>
      </c>
      <c r="L279">
        <v>8</v>
      </c>
      <c r="M279">
        <v>10.191060999999999</v>
      </c>
      <c r="N279">
        <v>0</v>
      </c>
      <c r="O279">
        <v>0</v>
      </c>
      <c r="P279">
        <v>0</v>
      </c>
      <c r="Q279">
        <v>0</v>
      </c>
    </row>
    <row r="280" spans="1:17">
      <c r="A280">
        <v>133439</v>
      </c>
      <c r="B280">
        <v>980.65145199999995</v>
      </c>
      <c r="C280">
        <v>596.67918299999997</v>
      </c>
      <c r="D280">
        <v>16.533334</v>
      </c>
      <c r="E280">
        <v>79.351516000000004</v>
      </c>
      <c r="F280">
        <v>7.1939390000000003</v>
      </c>
      <c r="G280">
        <v>17.054544</v>
      </c>
      <c r="H280">
        <v>35.866667</v>
      </c>
      <c r="I280">
        <v>1</v>
      </c>
      <c r="J280">
        <v>0</v>
      </c>
      <c r="K280">
        <v>0</v>
      </c>
      <c r="L280">
        <v>9.2484850000000005</v>
      </c>
      <c r="M280">
        <v>0</v>
      </c>
      <c r="N280">
        <v>0</v>
      </c>
      <c r="O280">
        <v>0</v>
      </c>
      <c r="P280">
        <v>0</v>
      </c>
      <c r="Q280">
        <v>0</v>
      </c>
    </row>
    <row r="281" spans="1:17">
      <c r="A281">
        <v>133454</v>
      </c>
      <c r="B281">
        <v>498.31464899999997</v>
      </c>
      <c r="C281">
        <v>498.31464899999997</v>
      </c>
      <c r="D281">
        <v>0</v>
      </c>
      <c r="E281">
        <v>0</v>
      </c>
      <c r="F281">
        <v>0</v>
      </c>
      <c r="G281">
        <v>7.5178570000000002</v>
      </c>
      <c r="H281">
        <v>41.735101999999998</v>
      </c>
      <c r="I281">
        <v>3.2678579999999999</v>
      </c>
      <c r="J281">
        <v>0</v>
      </c>
      <c r="K281">
        <v>1</v>
      </c>
      <c r="L281">
        <v>4.5595239999999997</v>
      </c>
      <c r="M281">
        <v>0</v>
      </c>
      <c r="N281">
        <v>0</v>
      </c>
      <c r="O281">
        <v>0</v>
      </c>
      <c r="P281">
        <v>0</v>
      </c>
      <c r="Q281">
        <v>0</v>
      </c>
    </row>
    <row r="282" spans="1:17">
      <c r="A282">
        <v>133488</v>
      </c>
      <c r="B282">
        <v>161.31162900000001</v>
      </c>
      <c r="C282">
        <v>161.31162900000001</v>
      </c>
      <c r="D282">
        <v>0</v>
      </c>
      <c r="E282">
        <v>0</v>
      </c>
      <c r="F282">
        <v>0</v>
      </c>
      <c r="G282">
        <v>0</v>
      </c>
      <c r="H282">
        <v>12.861566</v>
      </c>
      <c r="I282">
        <v>0.11956600000000001</v>
      </c>
      <c r="J282">
        <v>0</v>
      </c>
      <c r="K282">
        <v>0</v>
      </c>
      <c r="L282">
        <v>0</v>
      </c>
      <c r="M282">
        <v>0</v>
      </c>
      <c r="N282">
        <v>0</v>
      </c>
      <c r="O282">
        <v>75.140761999999995</v>
      </c>
      <c r="P282">
        <v>0</v>
      </c>
      <c r="Q282">
        <v>0</v>
      </c>
    </row>
    <row r="283" spans="1:17">
      <c r="A283">
        <v>133504</v>
      </c>
      <c r="B283">
        <v>269.30746299999998</v>
      </c>
      <c r="C283">
        <v>264.83792999999997</v>
      </c>
      <c r="D283">
        <v>0</v>
      </c>
      <c r="E283">
        <v>0</v>
      </c>
      <c r="F283">
        <v>0</v>
      </c>
      <c r="G283">
        <v>0.99404800000000004</v>
      </c>
      <c r="H283">
        <v>20.228254</v>
      </c>
      <c r="I283">
        <v>0</v>
      </c>
      <c r="J283">
        <v>0</v>
      </c>
      <c r="K283">
        <v>0</v>
      </c>
      <c r="L283">
        <v>0</v>
      </c>
      <c r="M283">
        <v>0</v>
      </c>
      <c r="N283">
        <v>0</v>
      </c>
      <c r="O283">
        <v>0</v>
      </c>
      <c r="P283">
        <v>0</v>
      </c>
      <c r="Q283">
        <v>0</v>
      </c>
    </row>
    <row r="284" spans="1:17">
      <c r="A284">
        <v>133512</v>
      </c>
      <c r="B284">
        <v>908.47555799999998</v>
      </c>
      <c r="C284">
        <v>897.98664900000006</v>
      </c>
      <c r="D284">
        <v>8.8430230000000005</v>
      </c>
      <c r="E284">
        <v>21</v>
      </c>
      <c r="F284">
        <v>0</v>
      </c>
      <c r="G284">
        <v>6.9771799999999997</v>
      </c>
      <c r="H284">
        <v>47.489001999999999</v>
      </c>
      <c r="I284">
        <v>2</v>
      </c>
      <c r="J284">
        <v>0</v>
      </c>
      <c r="K284">
        <v>0</v>
      </c>
      <c r="L284">
        <v>1</v>
      </c>
      <c r="M284">
        <v>0</v>
      </c>
      <c r="N284">
        <v>0</v>
      </c>
      <c r="O284">
        <v>0</v>
      </c>
      <c r="P284">
        <v>0</v>
      </c>
      <c r="Q284">
        <v>0</v>
      </c>
    </row>
    <row r="285" spans="1:17">
      <c r="A285">
        <v>133538</v>
      </c>
      <c r="B285">
        <v>206.90176400000001</v>
      </c>
      <c r="C285">
        <v>206.90176400000001</v>
      </c>
      <c r="D285">
        <v>6</v>
      </c>
      <c r="E285">
        <v>3</v>
      </c>
      <c r="F285">
        <v>2</v>
      </c>
      <c r="G285">
        <v>7.8470579999999996</v>
      </c>
      <c r="H285">
        <v>25.125292999999999</v>
      </c>
      <c r="I285">
        <v>1</v>
      </c>
      <c r="J285">
        <v>0</v>
      </c>
      <c r="K285">
        <v>0</v>
      </c>
      <c r="L285">
        <v>3</v>
      </c>
      <c r="M285">
        <v>0</v>
      </c>
      <c r="N285">
        <v>0</v>
      </c>
      <c r="O285">
        <v>0</v>
      </c>
      <c r="P285">
        <v>0</v>
      </c>
      <c r="Q285">
        <v>0</v>
      </c>
    </row>
    <row r="286" spans="1:17">
      <c r="A286">
        <v>133561</v>
      </c>
      <c r="B286">
        <v>462.46191499999998</v>
      </c>
      <c r="C286">
        <v>451.96277300000003</v>
      </c>
      <c r="D286">
        <v>0</v>
      </c>
      <c r="E286">
        <v>1</v>
      </c>
      <c r="F286">
        <v>0</v>
      </c>
      <c r="G286">
        <v>5.6035500000000003</v>
      </c>
      <c r="H286">
        <v>14.142013</v>
      </c>
      <c r="I286">
        <v>1</v>
      </c>
      <c r="J286">
        <v>4.7336999999999997E-2</v>
      </c>
      <c r="K286">
        <v>0</v>
      </c>
      <c r="L286">
        <v>3</v>
      </c>
      <c r="M286">
        <v>2.3478119999999998</v>
      </c>
      <c r="N286">
        <v>1.1785369999999999</v>
      </c>
      <c r="O286">
        <v>0</v>
      </c>
      <c r="P286">
        <v>1.061609</v>
      </c>
      <c r="Q286">
        <v>0</v>
      </c>
    </row>
    <row r="287" spans="1:17">
      <c r="A287">
        <v>133587</v>
      </c>
      <c r="B287">
        <v>90.349615</v>
      </c>
      <c r="C287">
        <v>90.349615</v>
      </c>
      <c r="D287">
        <v>0</v>
      </c>
      <c r="E287">
        <v>0</v>
      </c>
      <c r="F287">
        <v>0</v>
      </c>
      <c r="G287">
        <v>0</v>
      </c>
      <c r="H287">
        <v>31.572482999999998</v>
      </c>
      <c r="I287">
        <v>13.217392</v>
      </c>
      <c r="J287">
        <v>0</v>
      </c>
      <c r="K287">
        <v>0</v>
      </c>
      <c r="L287">
        <v>13.024846</v>
      </c>
      <c r="M287">
        <v>0</v>
      </c>
      <c r="N287">
        <v>0</v>
      </c>
      <c r="O287">
        <v>0</v>
      </c>
      <c r="P287">
        <v>0</v>
      </c>
      <c r="Q287">
        <v>0</v>
      </c>
    </row>
    <row r="288" spans="1:17">
      <c r="A288">
        <v>133629</v>
      </c>
      <c r="B288">
        <v>316.54310800000002</v>
      </c>
      <c r="C288">
        <v>301.50787300000002</v>
      </c>
      <c r="D288">
        <v>0</v>
      </c>
      <c r="E288">
        <v>5</v>
      </c>
      <c r="F288">
        <v>0</v>
      </c>
      <c r="G288">
        <v>0</v>
      </c>
      <c r="H288">
        <v>58.867516999999999</v>
      </c>
      <c r="I288">
        <v>5.9740840000000004</v>
      </c>
      <c r="J288">
        <v>0</v>
      </c>
      <c r="K288">
        <v>0.352134</v>
      </c>
      <c r="L288">
        <v>0</v>
      </c>
      <c r="M288">
        <v>59.017797000000002</v>
      </c>
      <c r="N288">
        <v>0</v>
      </c>
      <c r="O288">
        <v>0</v>
      </c>
      <c r="P288">
        <v>0</v>
      </c>
      <c r="Q288">
        <v>0</v>
      </c>
    </row>
    <row r="289" spans="1:17">
      <c r="A289">
        <v>133660</v>
      </c>
      <c r="B289">
        <v>496.537397</v>
      </c>
      <c r="C289">
        <v>496.537397</v>
      </c>
      <c r="D289">
        <v>1.9690080000000001</v>
      </c>
      <c r="E289">
        <v>53.493802000000002</v>
      </c>
      <c r="F289">
        <v>17</v>
      </c>
      <c r="G289">
        <v>1</v>
      </c>
      <c r="H289">
        <v>38.894629000000002</v>
      </c>
      <c r="I289">
        <v>0</v>
      </c>
      <c r="J289">
        <v>0</v>
      </c>
      <c r="K289">
        <v>0</v>
      </c>
      <c r="L289">
        <v>1</v>
      </c>
      <c r="M289">
        <v>100.703107</v>
      </c>
      <c r="N289">
        <v>1.021733</v>
      </c>
      <c r="O289">
        <v>47.380333</v>
      </c>
      <c r="P289">
        <v>0</v>
      </c>
      <c r="Q289">
        <v>0</v>
      </c>
    </row>
    <row r="290" spans="1:17">
      <c r="A290">
        <v>133678</v>
      </c>
      <c r="B290">
        <v>183.535798</v>
      </c>
      <c r="C290">
        <v>183.535798</v>
      </c>
      <c r="D290">
        <v>0</v>
      </c>
      <c r="E290">
        <v>1</v>
      </c>
      <c r="F290">
        <v>0</v>
      </c>
      <c r="G290">
        <v>4.4556209999999998</v>
      </c>
      <c r="H290">
        <v>22.473371</v>
      </c>
      <c r="I290">
        <v>8.9940840000000009</v>
      </c>
      <c r="J290">
        <v>0</v>
      </c>
      <c r="K290">
        <v>0</v>
      </c>
      <c r="L290">
        <v>1</v>
      </c>
      <c r="M290">
        <v>0</v>
      </c>
      <c r="N290">
        <v>0</v>
      </c>
      <c r="O290">
        <v>0</v>
      </c>
      <c r="P290">
        <v>0</v>
      </c>
      <c r="Q290">
        <v>0</v>
      </c>
    </row>
    <row r="291" spans="1:17">
      <c r="A291">
        <v>133736</v>
      </c>
      <c r="B291">
        <v>119.80328299999999</v>
      </c>
      <c r="C291">
        <v>119.80328299999999</v>
      </c>
      <c r="D291">
        <v>15.32184</v>
      </c>
      <c r="E291">
        <v>31.925288999999999</v>
      </c>
      <c r="F291">
        <v>0</v>
      </c>
      <c r="G291">
        <v>6.2413790000000002</v>
      </c>
      <c r="H291">
        <v>11.994254</v>
      </c>
      <c r="I291">
        <v>0</v>
      </c>
      <c r="J291">
        <v>0</v>
      </c>
      <c r="K291">
        <v>0</v>
      </c>
      <c r="L291">
        <v>0</v>
      </c>
      <c r="M291">
        <v>0</v>
      </c>
      <c r="N291">
        <v>0</v>
      </c>
      <c r="O291">
        <v>0</v>
      </c>
      <c r="P291">
        <v>0</v>
      </c>
      <c r="Q291">
        <v>0</v>
      </c>
    </row>
    <row r="292" spans="1:17">
      <c r="A292">
        <v>133785</v>
      </c>
      <c r="B292">
        <v>61.775937999999996</v>
      </c>
      <c r="C292">
        <v>61.775937999999996</v>
      </c>
      <c r="D292">
        <v>0</v>
      </c>
      <c r="E292">
        <v>0</v>
      </c>
      <c r="F292">
        <v>0</v>
      </c>
      <c r="G292">
        <v>0</v>
      </c>
      <c r="H292">
        <v>8.4094569999999997</v>
      </c>
      <c r="I292">
        <v>4.3363449999999997</v>
      </c>
      <c r="J292">
        <v>0</v>
      </c>
      <c r="K292">
        <v>0</v>
      </c>
      <c r="L292">
        <v>0</v>
      </c>
      <c r="M292">
        <v>0</v>
      </c>
      <c r="N292">
        <v>0</v>
      </c>
      <c r="O292">
        <v>10.840909999999999</v>
      </c>
      <c r="P292">
        <v>0</v>
      </c>
      <c r="Q292">
        <v>0</v>
      </c>
    </row>
    <row r="293" spans="1:17">
      <c r="A293">
        <v>133835</v>
      </c>
      <c r="B293">
        <v>297.23542700000002</v>
      </c>
      <c r="C293">
        <v>297.23542700000002</v>
      </c>
      <c r="D293">
        <v>0</v>
      </c>
      <c r="E293">
        <v>0</v>
      </c>
      <c r="F293">
        <v>0</v>
      </c>
      <c r="G293">
        <v>0</v>
      </c>
      <c r="H293">
        <v>53.434742</v>
      </c>
      <c r="I293">
        <v>15.448943</v>
      </c>
      <c r="J293">
        <v>1</v>
      </c>
      <c r="K293">
        <v>0.13259699999999999</v>
      </c>
      <c r="L293">
        <v>1.823205</v>
      </c>
      <c r="M293">
        <v>0</v>
      </c>
      <c r="N293">
        <v>0</v>
      </c>
      <c r="O293">
        <v>305.988922</v>
      </c>
      <c r="P293">
        <v>0</v>
      </c>
      <c r="Q293">
        <v>0</v>
      </c>
    </row>
    <row r="294" spans="1:17">
      <c r="A294">
        <v>133868</v>
      </c>
      <c r="B294">
        <v>408.04918400000003</v>
      </c>
      <c r="C294">
        <v>408.04918400000003</v>
      </c>
      <c r="D294">
        <v>0</v>
      </c>
      <c r="E294">
        <v>0</v>
      </c>
      <c r="F294">
        <v>0</v>
      </c>
      <c r="G294">
        <v>0</v>
      </c>
      <c r="H294">
        <v>70.227952000000002</v>
      </c>
      <c r="I294">
        <v>8.4140910000000009</v>
      </c>
      <c r="J294">
        <v>0</v>
      </c>
      <c r="K294">
        <v>0</v>
      </c>
      <c r="L294">
        <v>1</v>
      </c>
      <c r="M294">
        <v>401.323307</v>
      </c>
      <c r="N294">
        <v>10.072946</v>
      </c>
      <c r="O294">
        <v>19.997563</v>
      </c>
      <c r="P294">
        <v>0</v>
      </c>
      <c r="Q294">
        <v>0</v>
      </c>
    </row>
    <row r="295" spans="1:17">
      <c r="A295">
        <v>133942</v>
      </c>
      <c r="B295">
        <v>675.59346100000005</v>
      </c>
      <c r="C295">
        <v>284.82431000000003</v>
      </c>
      <c r="D295">
        <v>0</v>
      </c>
      <c r="E295">
        <v>0</v>
      </c>
      <c r="F295">
        <v>1</v>
      </c>
      <c r="G295">
        <v>1</v>
      </c>
      <c r="H295">
        <v>32.611134</v>
      </c>
      <c r="I295">
        <v>1</v>
      </c>
      <c r="J295">
        <v>0</v>
      </c>
      <c r="K295">
        <v>0</v>
      </c>
      <c r="L295">
        <v>5</v>
      </c>
      <c r="M295">
        <v>0</v>
      </c>
      <c r="N295">
        <v>52.980739</v>
      </c>
      <c r="O295">
        <v>0</v>
      </c>
      <c r="P295">
        <v>0</v>
      </c>
      <c r="Q295">
        <v>0</v>
      </c>
    </row>
    <row r="296" spans="1:17">
      <c r="A296">
        <v>134072</v>
      </c>
      <c r="B296">
        <v>337.44868100000002</v>
      </c>
      <c r="C296">
        <v>336.94868100000002</v>
      </c>
      <c r="D296">
        <v>1</v>
      </c>
      <c r="E296">
        <v>2</v>
      </c>
      <c r="F296">
        <v>0</v>
      </c>
      <c r="G296">
        <v>7.0138860000000003</v>
      </c>
      <c r="H296">
        <v>17.285444999999999</v>
      </c>
      <c r="I296">
        <v>0.29518100000000003</v>
      </c>
      <c r="J296">
        <v>0</v>
      </c>
      <c r="K296">
        <v>0</v>
      </c>
      <c r="L296">
        <v>1.8313250000000001</v>
      </c>
      <c r="M296">
        <v>0</v>
      </c>
      <c r="N296">
        <v>0</v>
      </c>
      <c r="O296">
        <v>0</v>
      </c>
      <c r="P296">
        <v>0</v>
      </c>
      <c r="Q296">
        <v>0</v>
      </c>
    </row>
    <row r="297" spans="1:17">
      <c r="A297">
        <v>134098</v>
      </c>
      <c r="B297">
        <v>247.40660099999999</v>
      </c>
      <c r="C297">
        <v>170.45667900000001</v>
      </c>
      <c r="D297">
        <v>0</v>
      </c>
      <c r="E297">
        <v>0</v>
      </c>
      <c r="F297">
        <v>0</v>
      </c>
      <c r="G297">
        <v>5</v>
      </c>
      <c r="H297">
        <v>8.58</v>
      </c>
      <c r="I297">
        <v>0</v>
      </c>
      <c r="J297">
        <v>0</v>
      </c>
      <c r="K297">
        <v>0.50666699999999998</v>
      </c>
      <c r="L297">
        <v>2</v>
      </c>
      <c r="M297">
        <v>0</v>
      </c>
      <c r="N297">
        <v>0</v>
      </c>
      <c r="O297">
        <v>0</v>
      </c>
      <c r="P297">
        <v>0</v>
      </c>
      <c r="Q297">
        <v>0</v>
      </c>
    </row>
    <row r="298" spans="1:17">
      <c r="A298">
        <v>134122</v>
      </c>
      <c r="B298">
        <v>97.847313999999997</v>
      </c>
      <c r="C298">
        <v>64.297314</v>
      </c>
      <c r="D298">
        <v>0</v>
      </c>
      <c r="E298">
        <v>1</v>
      </c>
      <c r="F298">
        <v>0</v>
      </c>
      <c r="G298">
        <v>0</v>
      </c>
      <c r="H298">
        <v>9.5500000000000007</v>
      </c>
      <c r="I298">
        <v>3</v>
      </c>
      <c r="J298">
        <v>2</v>
      </c>
      <c r="K298">
        <v>6</v>
      </c>
      <c r="L298">
        <v>77.297314</v>
      </c>
      <c r="M298">
        <v>0</v>
      </c>
      <c r="N298">
        <v>34.81474</v>
      </c>
      <c r="O298">
        <v>0</v>
      </c>
      <c r="P298">
        <v>0</v>
      </c>
      <c r="Q298">
        <v>0</v>
      </c>
    </row>
    <row r="299" spans="1:17">
      <c r="A299">
        <v>134197</v>
      </c>
      <c r="B299">
        <v>187.87485799999999</v>
      </c>
      <c r="C299">
        <v>176.845618</v>
      </c>
      <c r="D299">
        <v>0</v>
      </c>
      <c r="E299">
        <v>0</v>
      </c>
      <c r="F299">
        <v>0</v>
      </c>
      <c r="G299">
        <v>8.1870999999999999E-2</v>
      </c>
      <c r="H299">
        <v>18.675775999999999</v>
      </c>
      <c r="I299">
        <v>0</v>
      </c>
      <c r="J299">
        <v>0</v>
      </c>
      <c r="K299">
        <v>0</v>
      </c>
      <c r="L299">
        <v>0</v>
      </c>
      <c r="M299">
        <v>0</v>
      </c>
      <c r="N299">
        <v>0</v>
      </c>
      <c r="O299">
        <v>0</v>
      </c>
      <c r="P299">
        <v>0</v>
      </c>
      <c r="Q299">
        <v>0</v>
      </c>
    </row>
    <row r="300" spans="1:17">
      <c r="A300">
        <v>134213</v>
      </c>
      <c r="B300">
        <v>114.300577</v>
      </c>
      <c r="C300">
        <v>114.300577</v>
      </c>
      <c r="D300">
        <v>0</v>
      </c>
      <c r="E300">
        <v>2</v>
      </c>
      <c r="F300">
        <v>0</v>
      </c>
      <c r="G300">
        <v>2.0289009999999998</v>
      </c>
      <c r="H300">
        <v>13.572253999999999</v>
      </c>
      <c r="I300">
        <v>3.9075139999999999</v>
      </c>
      <c r="J300">
        <v>0</v>
      </c>
      <c r="K300">
        <v>0</v>
      </c>
      <c r="L300">
        <v>0</v>
      </c>
      <c r="M300">
        <v>0</v>
      </c>
      <c r="N300">
        <v>0</v>
      </c>
      <c r="O300">
        <v>0</v>
      </c>
      <c r="P300">
        <v>0</v>
      </c>
      <c r="Q300">
        <v>0</v>
      </c>
    </row>
    <row r="301" spans="1:17">
      <c r="A301">
        <v>134247</v>
      </c>
      <c r="B301">
        <v>180.766581</v>
      </c>
      <c r="C301">
        <v>174.96911299999999</v>
      </c>
      <c r="D301">
        <v>0</v>
      </c>
      <c r="E301">
        <v>0</v>
      </c>
      <c r="F301">
        <v>0</v>
      </c>
      <c r="G301">
        <v>3.5126590000000002</v>
      </c>
      <c r="H301">
        <v>21.740504999999999</v>
      </c>
      <c r="I301">
        <v>0</v>
      </c>
      <c r="J301">
        <v>0</v>
      </c>
      <c r="K301">
        <v>0</v>
      </c>
      <c r="L301">
        <v>0</v>
      </c>
      <c r="M301">
        <v>0</v>
      </c>
      <c r="N301">
        <v>0</v>
      </c>
      <c r="O301">
        <v>0</v>
      </c>
      <c r="P301">
        <v>0</v>
      </c>
      <c r="Q301">
        <v>0</v>
      </c>
    </row>
    <row r="302" spans="1:17">
      <c r="A302">
        <v>142901</v>
      </c>
      <c r="B302">
        <v>113.07916</v>
      </c>
      <c r="C302">
        <v>113.07916</v>
      </c>
      <c r="D302">
        <v>0</v>
      </c>
      <c r="E302">
        <v>0</v>
      </c>
      <c r="F302">
        <v>0</v>
      </c>
      <c r="G302">
        <v>0</v>
      </c>
      <c r="H302">
        <v>17.075578</v>
      </c>
      <c r="I302">
        <v>0.14534900000000001</v>
      </c>
      <c r="J302">
        <v>0</v>
      </c>
      <c r="K302">
        <v>6.3952999999999996E-2</v>
      </c>
      <c r="L302">
        <v>0</v>
      </c>
      <c r="M302">
        <v>0</v>
      </c>
      <c r="N302">
        <v>1.3418639999999999</v>
      </c>
      <c r="O302">
        <v>121.651991</v>
      </c>
      <c r="P302">
        <v>0</v>
      </c>
      <c r="Q302">
        <v>0</v>
      </c>
    </row>
    <row r="303" spans="1:17">
      <c r="A303">
        <v>142919</v>
      </c>
      <c r="B303">
        <v>125.00663400000001</v>
      </c>
      <c r="C303">
        <v>125.00663400000001</v>
      </c>
      <c r="D303">
        <v>0.96021500000000004</v>
      </c>
      <c r="E303">
        <v>1.960215</v>
      </c>
      <c r="F303">
        <v>0</v>
      </c>
      <c r="G303">
        <v>0</v>
      </c>
      <c r="H303">
        <v>31.369613999999999</v>
      </c>
      <c r="I303">
        <v>2.3256549999999998</v>
      </c>
      <c r="J303">
        <v>0</v>
      </c>
      <c r="K303">
        <v>0</v>
      </c>
      <c r="L303">
        <v>0.758602</v>
      </c>
      <c r="M303">
        <v>0</v>
      </c>
      <c r="N303">
        <v>0</v>
      </c>
      <c r="O303">
        <v>114.562304</v>
      </c>
      <c r="P303">
        <v>0</v>
      </c>
      <c r="Q303">
        <v>0</v>
      </c>
    </row>
    <row r="304" spans="1:17">
      <c r="A304">
        <v>142927</v>
      </c>
      <c r="B304">
        <v>254.71450300000001</v>
      </c>
      <c r="C304">
        <v>254.71450300000001</v>
      </c>
      <c r="D304">
        <v>0</v>
      </c>
      <c r="E304">
        <v>0.55101999999999995</v>
      </c>
      <c r="F304">
        <v>0</v>
      </c>
      <c r="G304">
        <v>0</v>
      </c>
      <c r="H304">
        <v>47.473706999999997</v>
      </c>
      <c r="I304">
        <v>19.570069</v>
      </c>
      <c r="J304">
        <v>0</v>
      </c>
      <c r="K304">
        <v>0</v>
      </c>
      <c r="L304">
        <v>1.0563199999999999</v>
      </c>
      <c r="M304">
        <v>0</v>
      </c>
      <c r="N304">
        <v>0</v>
      </c>
      <c r="O304">
        <v>47.973401000000003</v>
      </c>
      <c r="P304">
        <v>0</v>
      </c>
      <c r="Q304">
        <v>0</v>
      </c>
    </row>
    <row r="305" spans="1:17">
      <c r="A305">
        <v>142935</v>
      </c>
      <c r="B305">
        <v>138.25107499999999</v>
      </c>
      <c r="C305">
        <v>138.25107499999999</v>
      </c>
      <c r="D305">
        <v>0</v>
      </c>
      <c r="E305">
        <v>0</v>
      </c>
      <c r="F305">
        <v>0</v>
      </c>
      <c r="G305">
        <v>0</v>
      </c>
      <c r="H305">
        <v>20.096520999999999</v>
      </c>
      <c r="I305">
        <v>6.1449059999999998</v>
      </c>
      <c r="J305">
        <v>0.87074799999999997</v>
      </c>
      <c r="K305">
        <v>0.94557800000000003</v>
      </c>
      <c r="L305">
        <v>0.75510200000000005</v>
      </c>
      <c r="M305">
        <v>0</v>
      </c>
      <c r="N305">
        <v>9.2156079999999996</v>
      </c>
      <c r="O305">
        <v>0</v>
      </c>
      <c r="P305">
        <v>0</v>
      </c>
      <c r="Q305">
        <v>0</v>
      </c>
    </row>
    <row r="306" spans="1:17">
      <c r="A306">
        <v>142943</v>
      </c>
      <c r="B306">
        <v>597.08500000000004</v>
      </c>
      <c r="C306">
        <v>582.00807499999996</v>
      </c>
      <c r="D306">
        <v>74.591713999999996</v>
      </c>
      <c r="E306">
        <v>289.54983700000003</v>
      </c>
      <c r="F306">
        <v>0</v>
      </c>
      <c r="G306">
        <v>1.5917159999999999</v>
      </c>
      <c r="H306">
        <v>11.863905000000001</v>
      </c>
      <c r="I306">
        <v>0</v>
      </c>
      <c r="J306">
        <v>0</v>
      </c>
      <c r="K306">
        <v>0.43786999999999998</v>
      </c>
      <c r="L306">
        <v>2.0355029999999998</v>
      </c>
      <c r="M306">
        <v>0</v>
      </c>
      <c r="N306">
        <v>0</v>
      </c>
      <c r="O306">
        <v>0</v>
      </c>
      <c r="P306">
        <v>0</v>
      </c>
      <c r="Q306">
        <v>0</v>
      </c>
    </row>
    <row r="307" spans="1:17">
      <c r="A307">
        <v>142950</v>
      </c>
      <c r="B307">
        <v>15182.889579999999</v>
      </c>
      <c r="C307">
        <v>8129.0446009999996</v>
      </c>
      <c r="D307">
        <v>3.1166670000000001</v>
      </c>
      <c r="E307">
        <v>127.019272</v>
      </c>
      <c r="F307">
        <v>15.182888999999999</v>
      </c>
      <c r="G307">
        <v>206.51424600000001</v>
      </c>
      <c r="H307">
        <v>1702.2061670000001</v>
      </c>
      <c r="I307">
        <v>143.06485499999999</v>
      </c>
      <c r="J307">
        <v>7.9222219999999997</v>
      </c>
      <c r="K307">
        <v>102.085762</v>
      </c>
      <c r="L307">
        <v>319.34804200000002</v>
      </c>
      <c r="M307">
        <v>302.22126200000002</v>
      </c>
      <c r="N307">
        <v>0</v>
      </c>
      <c r="O307">
        <v>0</v>
      </c>
      <c r="P307">
        <v>43.758553999999997</v>
      </c>
      <c r="Q307">
        <v>0</v>
      </c>
    </row>
    <row r="308" spans="1:17">
      <c r="A308">
        <v>142968</v>
      </c>
      <c r="B308">
        <v>314.11222600000002</v>
      </c>
      <c r="C308">
        <v>314.11222600000002</v>
      </c>
      <c r="D308">
        <v>3.2407409999999999</v>
      </c>
      <c r="E308">
        <v>8</v>
      </c>
      <c r="F308">
        <v>1</v>
      </c>
      <c r="G308">
        <v>3.5987650000000002</v>
      </c>
      <c r="H308">
        <v>47.473826000000003</v>
      </c>
      <c r="I308">
        <v>2</v>
      </c>
      <c r="J308">
        <v>0</v>
      </c>
      <c r="K308">
        <v>0.27777800000000002</v>
      </c>
      <c r="L308">
        <v>1</v>
      </c>
      <c r="M308">
        <v>0</v>
      </c>
      <c r="N308">
        <v>0</v>
      </c>
      <c r="O308">
        <v>0</v>
      </c>
      <c r="P308">
        <v>0</v>
      </c>
      <c r="Q308">
        <v>0</v>
      </c>
    </row>
    <row r="309" spans="1:17">
      <c r="A309">
        <v>143172</v>
      </c>
      <c r="B309">
        <v>264.13646999999997</v>
      </c>
      <c r="C309">
        <v>264.13646999999997</v>
      </c>
      <c r="D309">
        <v>9.9878049999999998</v>
      </c>
      <c r="E309">
        <v>81.446563999999995</v>
      </c>
      <c r="F309">
        <v>0</v>
      </c>
      <c r="G309">
        <v>2</v>
      </c>
      <c r="H309">
        <v>11.048780000000001</v>
      </c>
      <c r="I309">
        <v>0</v>
      </c>
      <c r="J309">
        <v>0</v>
      </c>
      <c r="K309">
        <v>0</v>
      </c>
      <c r="L309">
        <v>2</v>
      </c>
      <c r="M309">
        <v>0</v>
      </c>
      <c r="N309">
        <v>0</v>
      </c>
      <c r="O309">
        <v>0</v>
      </c>
      <c r="P309">
        <v>0</v>
      </c>
      <c r="Q309">
        <v>0</v>
      </c>
    </row>
    <row r="310" spans="1:17">
      <c r="A310">
        <v>143198</v>
      </c>
      <c r="B310">
        <v>726.58211400000005</v>
      </c>
      <c r="C310">
        <v>725.63736100000006</v>
      </c>
      <c r="D310">
        <v>32.226740999999997</v>
      </c>
      <c r="E310">
        <v>159.993889</v>
      </c>
      <c r="F310">
        <v>22.203627000000001</v>
      </c>
      <c r="G310">
        <v>12.819675999999999</v>
      </c>
      <c r="H310">
        <v>36.205942</v>
      </c>
      <c r="I310">
        <v>1.611111</v>
      </c>
      <c r="J310">
        <v>0</v>
      </c>
      <c r="K310">
        <v>1</v>
      </c>
      <c r="L310">
        <v>1.8703700000000001</v>
      </c>
      <c r="M310">
        <v>0</v>
      </c>
      <c r="N310">
        <v>0</v>
      </c>
      <c r="O310">
        <v>0</v>
      </c>
      <c r="P310">
        <v>0</v>
      </c>
      <c r="Q310">
        <v>0</v>
      </c>
    </row>
    <row r="311" spans="1:17">
      <c r="A311">
        <v>143206</v>
      </c>
      <c r="B311">
        <v>347.74616500000002</v>
      </c>
      <c r="C311">
        <v>347.74616500000002</v>
      </c>
      <c r="D311">
        <v>0</v>
      </c>
      <c r="E311">
        <v>0</v>
      </c>
      <c r="F311">
        <v>0</v>
      </c>
      <c r="G311">
        <v>1.740874</v>
      </c>
      <c r="H311">
        <v>46.202455</v>
      </c>
      <c r="I311">
        <v>0</v>
      </c>
      <c r="J311">
        <v>0</v>
      </c>
      <c r="K311">
        <v>2</v>
      </c>
      <c r="L311">
        <v>3.1656439999999999</v>
      </c>
      <c r="M311">
        <v>0</v>
      </c>
      <c r="N311">
        <v>0</v>
      </c>
      <c r="O311">
        <v>0</v>
      </c>
      <c r="P311">
        <v>0</v>
      </c>
      <c r="Q311">
        <v>0</v>
      </c>
    </row>
    <row r="312" spans="1:17">
      <c r="A312">
        <v>143214</v>
      </c>
      <c r="B312">
        <v>283.20678800000002</v>
      </c>
      <c r="C312">
        <v>283.20678800000002</v>
      </c>
      <c r="D312">
        <v>17.354037000000002</v>
      </c>
      <c r="E312">
        <v>65.097560999999999</v>
      </c>
      <c r="F312">
        <v>1</v>
      </c>
      <c r="G312">
        <v>12.956522</v>
      </c>
      <c r="H312">
        <v>41.231707999999998</v>
      </c>
      <c r="I312">
        <v>1.487805</v>
      </c>
      <c r="J312">
        <v>0</v>
      </c>
      <c r="K312">
        <v>0</v>
      </c>
      <c r="L312">
        <v>0</v>
      </c>
      <c r="M312">
        <v>0</v>
      </c>
      <c r="N312">
        <v>0</v>
      </c>
      <c r="O312">
        <v>0</v>
      </c>
      <c r="P312">
        <v>0</v>
      </c>
      <c r="Q312">
        <v>0</v>
      </c>
    </row>
    <row r="313" spans="1:17">
      <c r="A313">
        <v>143297</v>
      </c>
      <c r="B313">
        <v>43.234600999999998</v>
      </c>
      <c r="C313">
        <v>11.553991</v>
      </c>
      <c r="D313">
        <v>0</v>
      </c>
      <c r="E313">
        <v>0</v>
      </c>
      <c r="F313">
        <v>0</v>
      </c>
      <c r="G313">
        <v>0</v>
      </c>
      <c r="H313">
        <v>1.7699530000000001</v>
      </c>
      <c r="I313">
        <v>0</v>
      </c>
      <c r="J313">
        <v>0</v>
      </c>
      <c r="K313">
        <v>5.7230049999999997</v>
      </c>
      <c r="L313">
        <v>32.168872999999998</v>
      </c>
      <c r="M313">
        <v>0</v>
      </c>
      <c r="N313">
        <v>0</v>
      </c>
      <c r="O313">
        <v>0</v>
      </c>
      <c r="P313">
        <v>0</v>
      </c>
      <c r="Q313">
        <v>0</v>
      </c>
    </row>
    <row r="314" spans="1:17">
      <c r="A314">
        <v>143305</v>
      </c>
      <c r="B314">
        <v>1868.786709</v>
      </c>
      <c r="C314">
        <v>1110.1190180000001</v>
      </c>
      <c r="D314">
        <v>0.95580100000000001</v>
      </c>
      <c r="E314">
        <v>38.889358999999999</v>
      </c>
      <c r="F314">
        <v>1.8564000000000001E-2</v>
      </c>
      <c r="G314">
        <v>9.2878989999999995</v>
      </c>
      <c r="H314">
        <v>268.399407</v>
      </c>
      <c r="I314">
        <v>17.067744999999999</v>
      </c>
      <c r="J314">
        <v>2.6619890000000002</v>
      </c>
      <c r="K314">
        <v>10.474088999999999</v>
      </c>
      <c r="L314">
        <v>22.969964000000001</v>
      </c>
      <c r="M314">
        <v>6.5498510000000003</v>
      </c>
      <c r="N314">
        <v>5.0439999999999999E-3</v>
      </c>
      <c r="O314">
        <v>0</v>
      </c>
      <c r="P314">
        <v>0</v>
      </c>
      <c r="Q314">
        <v>0</v>
      </c>
    </row>
    <row r="315" spans="1:17">
      <c r="A315">
        <v>143313</v>
      </c>
      <c r="B315">
        <v>102.56877299999999</v>
      </c>
      <c r="C315">
        <v>102.56877299999999</v>
      </c>
      <c r="D315">
        <v>4.8242419999999999</v>
      </c>
      <c r="E315">
        <v>10.557575</v>
      </c>
      <c r="F315">
        <v>1.1808959999999999</v>
      </c>
      <c r="G315">
        <v>1.99394</v>
      </c>
      <c r="H315">
        <v>11.522721000000001</v>
      </c>
      <c r="I315">
        <v>0</v>
      </c>
      <c r="J315">
        <v>0</v>
      </c>
      <c r="K315">
        <v>0</v>
      </c>
      <c r="L315">
        <v>0</v>
      </c>
      <c r="M315">
        <v>0</v>
      </c>
      <c r="N315">
        <v>0</v>
      </c>
      <c r="O315">
        <v>12.778639999999999</v>
      </c>
      <c r="P315">
        <v>0</v>
      </c>
      <c r="Q315">
        <v>0</v>
      </c>
    </row>
    <row r="316" spans="1:17">
      <c r="A316">
        <v>143396</v>
      </c>
      <c r="B316">
        <v>5776.6538119999996</v>
      </c>
      <c r="C316">
        <v>3489.7077180000001</v>
      </c>
      <c r="D316">
        <v>1</v>
      </c>
      <c r="E316">
        <v>15.365435</v>
      </c>
      <c r="F316">
        <v>1</v>
      </c>
      <c r="G316">
        <v>51.761436000000003</v>
      </c>
      <c r="H316">
        <v>695.03163600000005</v>
      </c>
      <c r="I316">
        <v>53.544258999999997</v>
      </c>
      <c r="J316">
        <v>1.7934779999999999</v>
      </c>
      <c r="K316">
        <v>30.43093</v>
      </c>
      <c r="L316">
        <v>102.801447</v>
      </c>
      <c r="M316">
        <v>0</v>
      </c>
      <c r="N316">
        <v>0</v>
      </c>
      <c r="O316">
        <v>0</v>
      </c>
      <c r="P316">
        <v>0</v>
      </c>
      <c r="Q316">
        <v>0</v>
      </c>
    </row>
    <row r="317" spans="1:17">
      <c r="A317">
        <v>143479</v>
      </c>
      <c r="B317">
        <v>161.394544</v>
      </c>
      <c r="C317">
        <v>156.714754</v>
      </c>
      <c r="D317">
        <v>0</v>
      </c>
      <c r="E317">
        <v>11.999999000000001</v>
      </c>
      <c r="F317">
        <v>2</v>
      </c>
      <c r="G317">
        <v>1.6067419999999999</v>
      </c>
      <c r="H317">
        <v>8.1853940000000005</v>
      </c>
      <c r="I317">
        <v>0</v>
      </c>
      <c r="J317">
        <v>0</v>
      </c>
      <c r="K317">
        <v>0</v>
      </c>
      <c r="L317">
        <v>1.938202</v>
      </c>
      <c r="M317">
        <v>0</v>
      </c>
      <c r="N317">
        <v>0</v>
      </c>
      <c r="O317">
        <v>0</v>
      </c>
      <c r="P317">
        <v>0</v>
      </c>
      <c r="Q317">
        <v>0</v>
      </c>
    </row>
    <row r="318" spans="1:17">
      <c r="A318">
        <v>143487</v>
      </c>
      <c r="B318">
        <v>160.30758800000001</v>
      </c>
      <c r="C318">
        <v>160.30758800000001</v>
      </c>
      <c r="D318">
        <v>9</v>
      </c>
      <c r="E318">
        <v>29.886364</v>
      </c>
      <c r="F318">
        <v>0</v>
      </c>
      <c r="G318">
        <v>0</v>
      </c>
      <c r="H318">
        <v>10.172717</v>
      </c>
      <c r="I318">
        <v>2.3352270000000002</v>
      </c>
      <c r="J318">
        <v>0</v>
      </c>
      <c r="K318">
        <v>0</v>
      </c>
      <c r="L318">
        <v>2</v>
      </c>
      <c r="M318">
        <v>0</v>
      </c>
      <c r="N318">
        <v>0</v>
      </c>
      <c r="O318">
        <v>0</v>
      </c>
      <c r="P318">
        <v>0</v>
      </c>
      <c r="Q318">
        <v>0</v>
      </c>
    </row>
    <row r="319" spans="1:17">
      <c r="A319">
        <v>143529</v>
      </c>
      <c r="B319">
        <v>552.07065499999999</v>
      </c>
      <c r="C319">
        <v>552.07065499999999</v>
      </c>
      <c r="D319">
        <v>0</v>
      </c>
      <c r="E319">
        <v>15.491892</v>
      </c>
      <c r="F319">
        <v>0</v>
      </c>
      <c r="G319">
        <v>6.72973</v>
      </c>
      <c r="H319">
        <v>51.854053999999998</v>
      </c>
      <c r="I319">
        <v>2</v>
      </c>
      <c r="J319">
        <v>0</v>
      </c>
      <c r="K319">
        <v>0</v>
      </c>
      <c r="L319">
        <v>2.5459459999999998</v>
      </c>
      <c r="M319">
        <v>0</v>
      </c>
      <c r="N319">
        <v>0</v>
      </c>
      <c r="O319">
        <v>0</v>
      </c>
      <c r="P319">
        <v>0</v>
      </c>
      <c r="Q319">
        <v>0</v>
      </c>
    </row>
    <row r="320" spans="1:17">
      <c r="A320">
        <v>143602</v>
      </c>
      <c r="B320">
        <v>604.340104</v>
      </c>
      <c r="C320">
        <v>376.11848600000002</v>
      </c>
      <c r="D320">
        <v>0</v>
      </c>
      <c r="E320">
        <v>0</v>
      </c>
      <c r="F320">
        <v>0</v>
      </c>
      <c r="G320">
        <v>0</v>
      </c>
      <c r="H320">
        <v>14.871919999999999</v>
      </c>
      <c r="I320">
        <v>0</v>
      </c>
      <c r="J320">
        <v>0</v>
      </c>
      <c r="K320">
        <v>0</v>
      </c>
      <c r="L320">
        <v>0</v>
      </c>
      <c r="M320">
        <v>0</v>
      </c>
      <c r="N320">
        <v>0</v>
      </c>
      <c r="O320">
        <v>0</v>
      </c>
      <c r="P320">
        <v>0</v>
      </c>
      <c r="Q320">
        <v>0</v>
      </c>
    </row>
    <row r="321" spans="1:17">
      <c r="A321">
        <v>143610</v>
      </c>
      <c r="B321">
        <v>483.57950599999998</v>
      </c>
      <c r="C321">
        <v>264.92989399999999</v>
      </c>
      <c r="D321">
        <v>0</v>
      </c>
      <c r="E321">
        <v>0</v>
      </c>
      <c r="F321">
        <v>0</v>
      </c>
      <c r="G321">
        <v>2</v>
      </c>
      <c r="H321">
        <v>46.457318999999998</v>
      </c>
      <c r="I321">
        <v>3.4939019999999998</v>
      </c>
      <c r="J321">
        <v>1</v>
      </c>
      <c r="K321">
        <v>0</v>
      </c>
      <c r="L321">
        <v>4.5243900000000004</v>
      </c>
      <c r="M321">
        <v>0</v>
      </c>
      <c r="N321">
        <v>0</v>
      </c>
      <c r="O321">
        <v>0</v>
      </c>
      <c r="P321">
        <v>0</v>
      </c>
      <c r="Q321">
        <v>0</v>
      </c>
    </row>
    <row r="322" spans="1:17">
      <c r="A322">
        <v>143644</v>
      </c>
      <c r="B322">
        <v>361.70825400000001</v>
      </c>
      <c r="C322">
        <v>360.70825400000001</v>
      </c>
      <c r="D322">
        <v>0</v>
      </c>
      <c r="E322">
        <v>0</v>
      </c>
      <c r="F322">
        <v>0</v>
      </c>
      <c r="G322">
        <v>4.8666660000000004</v>
      </c>
      <c r="H322">
        <v>33.721209000000002</v>
      </c>
      <c r="I322">
        <v>1</v>
      </c>
      <c r="J322">
        <v>1</v>
      </c>
      <c r="K322">
        <v>0.86060599999999998</v>
      </c>
      <c r="L322">
        <v>3.5030299999999999</v>
      </c>
      <c r="M322">
        <v>0</v>
      </c>
      <c r="N322">
        <v>0</v>
      </c>
      <c r="O322">
        <v>0</v>
      </c>
      <c r="P322">
        <v>0</v>
      </c>
      <c r="Q322">
        <v>0</v>
      </c>
    </row>
    <row r="323" spans="1:17">
      <c r="A323">
        <v>147231</v>
      </c>
      <c r="B323">
        <v>76.974459999999993</v>
      </c>
      <c r="C323">
        <v>53.867148</v>
      </c>
      <c r="D323">
        <v>0</v>
      </c>
      <c r="E323">
        <v>0</v>
      </c>
      <c r="F323">
        <v>0</v>
      </c>
      <c r="G323">
        <v>0</v>
      </c>
      <c r="H323">
        <v>18.950658000000001</v>
      </c>
      <c r="I323">
        <v>4.8548970000000002</v>
      </c>
      <c r="J323">
        <v>0</v>
      </c>
      <c r="K323">
        <v>0</v>
      </c>
      <c r="L323">
        <v>0</v>
      </c>
      <c r="M323">
        <v>0</v>
      </c>
      <c r="N323">
        <v>0</v>
      </c>
      <c r="O323">
        <v>0</v>
      </c>
      <c r="P323">
        <v>0</v>
      </c>
      <c r="Q323">
        <v>0</v>
      </c>
    </row>
    <row r="324" spans="1:17">
      <c r="A324">
        <v>148981</v>
      </c>
      <c r="B324">
        <v>86.461676999999995</v>
      </c>
      <c r="C324">
        <v>86.461676999999995</v>
      </c>
      <c r="D324">
        <v>0</v>
      </c>
      <c r="E324">
        <v>0</v>
      </c>
      <c r="F324">
        <v>0</v>
      </c>
      <c r="G324">
        <v>0.5</v>
      </c>
      <c r="H324">
        <v>26.904896000000001</v>
      </c>
      <c r="I324">
        <v>8.5127749999999995</v>
      </c>
      <c r="J324">
        <v>0</v>
      </c>
      <c r="K324">
        <v>0.268293</v>
      </c>
      <c r="L324">
        <v>1</v>
      </c>
      <c r="M324">
        <v>0</v>
      </c>
      <c r="N324">
        <v>0</v>
      </c>
      <c r="O324">
        <v>0</v>
      </c>
      <c r="P324">
        <v>0</v>
      </c>
      <c r="Q324">
        <v>0</v>
      </c>
    </row>
    <row r="325" spans="1:17">
      <c r="A325">
        <v>148999</v>
      </c>
      <c r="B325">
        <v>75.233881999999994</v>
      </c>
      <c r="C325">
        <v>33.573171000000002</v>
      </c>
      <c r="D325">
        <v>0</v>
      </c>
      <c r="E325">
        <v>0</v>
      </c>
      <c r="F325">
        <v>0</v>
      </c>
      <c r="G325">
        <v>0</v>
      </c>
      <c r="H325">
        <v>14.101718</v>
      </c>
      <c r="I325">
        <v>0.78578300000000001</v>
      </c>
      <c r="J325">
        <v>0</v>
      </c>
      <c r="K325">
        <v>0</v>
      </c>
      <c r="L325">
        <v>1.266087</v>
      </c>
      <c r="M325">
        <v>0</v>
      </c>
      <c r="N325">
        <v>0</v>
      </c>
      <c r="O325">
        <v>0</v>
      </c>
      <c r="P325">
        <v>0</v>
      </c>
      <c r="Q325">
        <v>0</v>
      </c>
    </row>
    <row r="326" spans="1:17">
      <c r="A326">
        <v>149047</v>
      </c>
      <c r="B326">
        <v>702.23966399999995</v>
      </c>
      <c r="C326">
        <v>487.50459499999999</v>
      </c>
      <c r="D326">
        <v>0</v>
      </c>
      <c r="E326">
        <v>10.010267000000001</v>
      </c>
      <c r="F326">
        <v>0</v>
      </c>
      <c r="G326">
        <v>6.4127229999999997</v>
      </c>
      <c r="H326">
        <v>142.91698600000001</v>
      </c>
      <c r="I326">
        <v>19.751721</v>
      </c>
      <c r="J326">
        <v>0.92414799999999997</v>
      </c>
      <c r="K326">
        <v>1.1284920000000001</v>
      </c>
      <c r="L326">
        <v>17.315574000000002</v>
      </c>
      <c r="M326">
        <v>3.262775</v>
      </c>
      <c r="N326">
        <v>7.8024339999999999</v>
      </c>
      <c r="O326">
        <v>0</v>
      </c>
      <c r="P326">
        <v>0</v>
      </c>
      <c r="Q326">
        <v>0</v>
      </c>
    </row>
    <row r="327" spans="1:17">
      <c r="A327">
        <v>149088</v>
      </c>
      <c r="B327">
        <v>145.845933</v>
      </c>
      <c r="C327">
        <v>95.682198</v>
      </c>
      <c r="D327">
        <v>0</v>
      </c>
      <c r="E327">
        <v>0</v>
      </c>
      <c r="F327">
        <v>0</v>
      </c>
      <c r="G327">
        <v>0</v>
      </c>
      <c r="H327">
        <v>19.308928999999999</v>
      </c>
      <c r="I327">
        <v>1.537371</v>
      </c>
      <c r="J327">
        <v>0</v>
      </c>
      <c r="K327">
        <v>0</v>
      </c>
      <c r="L327">
        <v>2.5843479999999999</v>
      </c>
      <c r="M327">
        <v>0</v>
      </c>
      <c r="N327">
        <v>0</v>
      </c>
      <c r="O327">
        <v>0</v>
      </c>
      <c r="P327">
        <v>0</v>
      </c>
      <c r="Q327">
        <v>0</v>
      </c>
    </row>
    <row r="328" spans="1:17">
      <c r="A328">
        <v>149302</v>
      </c>
      <c r="B328">
        <v>202.88978399999999</v>
      </c>
      <c r="C328">
        <v>202.88978399999999</v>
      </c>
      <c r="D328">
        <v>0</v>
      </c>
      <c r="E328">
        <v>0</v>
      </c>
      <c r="F328">
        <v>0</v>
      </c>
      <c r="G328">
        <v>0</v>
      </c>
      <c r="H328">
        <v>43.610900000000001</v>
      </c>
      <c r="I328">
        <v>8.1294120000000003</v>
      </c>
      <c r="J328">
        <v>0</v>
      </c>
      <c r="K328">
        <v>0</v>
      </c>
      <c r="L328">
        <v>1.9</v>
      </c>
      <c r="M328">
        <v>0</v>
      </c>
      <c r="N328">
        <v>0</v>
      </c>
      <c r="O328">
        <v>159.017787</v>
      </c>
      <c r="P328">
        <v>0</v>
      </c>
      <c r="Q328">
        <v>0</v>
      </c>
    </row>
    <row r="329" spans="1:17">
      <c r="A329">
        <v>149328</v>
      </c>
      <c r="B329">
        <v>237.74678499999999</v>
      </c>
      <c r="C329">
        <v>237.74678499999999</v>
      </c>
      <c r="D329">
        <v>0</v>
      </c>
      <c r="E329">
        <v>0</v>
      </c>
      <c r="F329">
        <v>0</v>
      </c>
      <c r="G329">
        <v>0</v>
      </c>
      <c r="H329">
        <v>74.590613000000005</v>
      </c>
      <c r="I329">
        <v>26.852094000000001</v>
      </c>
      <c r="J329">
        <v>0</v>
      </c>
      <c r="K329">
        <v>18.599402999999999</v>
      </c>
      <c r="L329">
        <v>1.0232559999999999</v>
      </c>
      <c r="M329">
        <v>0</v>
      </c>
      <c r="N329">
        <v>0</v>
      </c>
      <c r="O329">
        <v>0</v>
      </c>
      <c r="P329">
        <v>0</v>
      </c>
      <c r="Q329">
        <v>0</v>
      </c>
    </row>
    <row r="330" spans="1:17">
      <c r="A330">
        <v>151175</v>
      </c>
      <c r="B330">
        <v>71.492609999999999</v>
      </c>
      <c r="C330">
        <v>51.908056000000002</v>
      </c>
      <c r="D330">
        <v>0</v>
      </c>
      <c r="E330">
        <v>0</v>
      </c>
      <c r="F330">
        <v>0</v>
      </c>
      <c r="G330">
        <v>0</v>
      </c>
      <c r="H330">
        <v>7.2225419999999998</v>
      </c>
      <c r="I330">
        <v>0</v>
      </c>
      <c r="J330">
        <v>0</v>
      </c>
      <c r="K330">
        <v>0</v>
      </c>
      <c r="L330">
        <v>0</v>
      </c>
      <c r="M330">
        <v>0</v>
      </c>
      <c r="N330">
        <v>0</v>
      </c>
      <c r="O330">
        <v>67.296441999999999</v>
      </c>
      <c r="P330">
        <v>0</v>
      </c>
      <c r="Q330">
        <v>0</v>
      </c>
    </row>
    <row r="331" spans="1:17">
      <c r="A331">
        <v>151183</v>
      </c>
      <c r="B331">
        <v>186.52949699999999</v>
      </c>
      <c r="C331">
        <v>186.52949699999999</v>
      </c>
      <c r="D331">
        <v>1</v>
      </c>
      <c r="E331">
        <v>21.503910000000001</v>
      </c>
      <c r="F331">
        <v>0</v>
      </c>
      <c r="G331">
        <v>0</v>
      </c>
      <c r="H331">
        <v>34.713681999999999</v>
      </c>
      <c r="I331">
        <v>2.179894</v>
      </c>
      <c r="J331">
        <v>0.12698400000000001</v>
      </c>
      <c r="K331">
        <v>0</v>
      </c>
      <c r="L331">
        <v>1.6989179999999999</v>
      </c>
      <c r="M331">
        <v>0</v>
      </c>
      <c r="N331">
        <v>0</v>
      </c>
      <c r="O331">
        <v>128.608237</v>
      </c>
      <c r="P331">
        <v>0</v>
      </c>
      <c r="Q331">
        <v>0</v>
      </c>
    </row>
    <row r="332" spans="1:17">
      <c r="A332">
        <v>151209</v>
      </c>
      <c r="B332">
        <v>139.042205</v>
      </c>
      <c r="C332">
        <v>139.042205</v>
      </c>
      <c r="D332">
        <v>0</v>
      </c>
      <c r="E332">
        <v>0</v>
      </c>
      <c r="F332">
        <v>0</v>
      </c>
      <c r="G332">
        <v>0</v>
      </c>
      <c r="H332">
        <v>14.896868</v>
      </c>
      <c r="I332">
        <v>2.1756090000000001</v>
      </c>
      <c r="J332">
        <v>0</v>
      </c>
      <c r="K332">
        <v>0</v>
      </c>
      <c r="L332">
        <v>1.9268289999999999</v>
      </c>
      <c r="M332">
        <v>121.908164</v>
      </c>
      <c r="N332">
        <v>0</v>
      </c>
      <c r="O332">
        <v>24.301929000000001</v>
      </c>
      <c r="P332">
        <v>0</v>
      </c>
      <c r="Q332">
        <v>0</v>
      </c>
    </row>
    <row r="333" spans="1:17">
      <c r="A333" t="s">
        <v>1091</v>
      </c>
      <c r="B333">
        <v>116071.76730000001</v>
      </c>
      <c r="C333">
        <v>88538.831269999995</v>
      </c>
      <c r="D333">
        <v>1065.481317</v>
      </c>
      <c r="E333">
        <v>4703.8887510000004</v>
      </c>
      <c r="F333">
        <v>294.26682799999998</v>
      </c>
      <c r="G333">
        <v>1276.7014079999999</v>
      </c>
      <c r="H333">
        <v>12448.14147</v>
      </c>
      <c r="I333">
        <v>1445.7685530000001</v>
      </c>
      <c r="J333">
        <v>65.037272000000002</v>
      </c>
      <c r="K333">
        <v>351.51507199999998</v>
      </c>
      <c r="L333">
        <v>1893.77523</v>
      </c>
      <c r="M333">
        <v>3871.7615420000002</v>
      </c>
      <c r="N333">
        <v>366.48175700000002</v>
      </c>
      <c r="O333">
        <v>4534.008108</v>
      </c>
      <c r="P333">
        <v>241.92993799999999</v>
      </c>
      <c r="Q333">
        <v>220.32430199999999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70DE1-0034-4573-8A65-618D78A5759F}">
  <dimension ref="A1:Q335"/>
  <sheetViews>
    <sheetView workbookViewId="0">
      <pane xSplit="1" ySplit="3" topLeftCell="B305" activePane="bottomRight" state="frozen"/>
      <selection pane="topRight" activeCell="B1" sqref="B1"/>
      <selection pane="bottomLeft" activeCell="A3" sqref="A3"/>
      <selection pane="bottomRight" activeCell="K346" sqref="K346"/>
    </sheetView>
  </sheetViews>
  <sheetFormatPr defaultRowHeight="14.4"/>
  <cols>
    <col min="1" max="1" width="7" bestFit="1" customWidth="1"/>
    <col min="2" max="3" width="18.44140625" bestFit="1" customWidth="1"/>
    <col min="4" max="4" width="13.44140625" bestFit="1" customWidth="1"/>
    <col min="5" max="6" width="13.88671875" bestFit="1" customWidth="1"/>
    <col min="7" max="8" width="18.33203125" bestFit="1" customWidth="1"/>
    <col min="9" max="9" width="18.6640625" bestFit="1" customWidth="1"/>
    <col min="10" max="10" width="18.33203125" bestFit="1" customWidth="1"/>
    <col min="11" max="11" width="18.6640625" bestFit="1" customWidth="1"/>
    <col min="12" max="12" width="18.33203125" bestFit="1" customWidth="1"/>
    <col min="13" max="13" width="21.44140625" bestFit="1" customWidth="1"/>
    <col min="14" max="14" width="20.88671875" bestFit="1" customWidth="1"/>
    <col min="15" max="17" width="21.44140625" bestFit="1" customWidth="1"/>
  </cols>
  <sheetData>
    <row r="1" spans="1:17">
      <c r="A1" s="12"/>
      <c r="B1" s="12"/>
      <c r="C1" s="12"/>
      <c r="D1" s="12"/>
      <c r="E1" s="12"/>
      <c r="F1" s="12"/>
      <c r="G1" s="12"/>
      <c r="H1" s="12"/>
      <c r="I1" s="12"/>
      <c r="J1" s="12"/>
      <c r="K1" s="12"/>
      <c r="L1" s="12"/>
      <c r="M1" s="12"/>
      <c r="N1" s="12"/>
      <c r="O1" s="12"/>
      <c r="P1" s="12"/>
      <c r="Q1" s="12"/>
    </row>
    <row r="2" spans="1:17" s="12" customFormat="1"/>
    <row r="3" spans="1:17">
      <c r="A3" t="s">
        <v>1092</v>
      </c>
      <c r="B3" t="s">
        <v>1093</v>
      </c>
      <c r="C3" t="s">
        <v>1094</v>
      </c>
      <c r="D3" t="s">
        <v>1095</v>
      </c>
      <c r="E3" t="s">
        <v>1096</v>
      </c>
      <c r="F3" t="s">
        <v>1097</v>
      </c>
      <c r="G3" t="s">
        <v>1098</v>
      </c>
      <c r="H3" t="s">
        <v>1099</v>
      </c>
      <c r="I3" t="s">
        <v>1100</v>
      </c>
      <c r="J3" t="s">
        <v>1101</v>
      </c>
      <c r="K3" t="s">
        <v>1102</v>
      </c>
      <c r="L3" t="s">
        <v>1103</v>
      </c>
      <c r="M3" t="s">
        <v>1104</v>
      </c>
      <c r="N3" t="s">
        <v>1105</v>
      </c>
      <c r="O3" t="s">
        <v>1106</v>
      </c>
      <c r="P3" t="s">
        <v>1107</v>
      </c>
      <c r="Q3" t="s">
        <v>1108</v>
      </c>
    </row>
    <row r="4" spans="1:17">
      <c r="A4">
        <v>131</v>
      </c>
      <c r="B4" s="1">
        <v>327.127702</v>
      </c>
      <c r="C4" s="1">
        <v>241.31355199999999</v>
      </c>
      <c r="D4" s="1">
        <v>0</v>
      </c>
      <c r="E4" s="1">
        <v>0</v>
      </c>
      <c r="F4" s="1">
        <v>0</v>
      </c>
      <c r="G4" s="1">
        <v>0</v>
      </c>
      <c r="H4" s="1">
        <v>53.862845999999998</v>
      </c>
      <c r="I4" s="1">
        <v>10.38921</v>
      </c>
      <c r="J4" s="1">
        <v>9.5466999999999996E-2</v>
      </c>
      <c r="K4" s="1">
        <v>0</v>
      </c>
      <c r="L4" s="1">
        <v>0.25832300000000002</v>
      </c>
      <c r="M4" s="1">
        <v>7.933554</v>
      </c>
      <c r="N4" s="1">
        <v>0</v>
      </c>
      <c r="O4" s="1">
        <v>21.120781000000001</v>
      </c>
      <c r="P4" s="1">
        <v>0</v>
      </c>
      <c r="Q4" s="1">
        <v>0</v>
      </c>
    </row>
    <row r="5" spans="1:17">
      <c r="A5">
        <v>138</v>
      </c>
      <c r="B5" s="1">
        <v>734.47647500000005</v>
      </c>
      <c r="C5" s="1">
        <v>586.38092400000005</v>
      </c>
      <c r="D5" s="1">
        <v>0</v>
      </c>
      <c r="E5" s="1">
        <v>57.611108999999999</v>
      </c>
      <c r="F5" s="1">
        <v>0</v>
      </c>
      <c r="G5" s="1">
        <v>8.9688890000000008</v>
      </c>
      <c r="H5" s="1">
        <v>74.755551999999994</v>
      </c>
      <c r="I5" s="1">
        <v>3.1722220000000001</v>
      </c>
      <c r="J5" s="1">
        <v>0</v>
      </c>
      <c r="K5" s="1">
        <v>1</v>
      </c>
      <c r="L5" s="1">
        <v>5.6399990000000004</v>
      </c>
      <c r="M5" s="1">
        <v>0</v>
      </c>
      <c r="N5" s="1">
        <v>0</v>
      </c>
      <c r="O5" s="1">
        <v>0</v>
      </c>
      <c r="P5" s="1">
        <v>0</v>
      </c>
      <c r="Q5" s="1">
        <v>0</v>
      </c>
    </row>
    <row r="6" spans="1:17">
      <c r="A6">
        <v>139</v>
      </c>
      <c r="B6" s="1">
        <v>532.48738900000001</v>
      </c>
      <c r="C6" s="1">
        <v>532.48738900000001</v>
      </c>
      <c r="D6" s="1">
        <v>0</v>
      </c>
      <c r="E6" s="1">
        <v>2</v>
      </c>
      <c r="F6" s="1">
        <v>0</v>
      </c>
      <c r="G6" s="1">
        <v>14.141244</v>
      </c>
      <c r="H6" s="1">
        <v>69.618415999999996</v>
      </c>
      <c r="I6" s="1">
        <v>7.6384179999999997</v>
      </c>
      <c r="J6" s="1">
        <v>1</v>
      </c>
      <c r="K6" s="1">
        <v>0.94915300000000002</v>
      </c>
      <c r="L6" s="1">
        <v>1</v>
      </c>
      <c r="M6" s="1">
        <v>0</v>
      </c>
      <c r="N6" s="1">
        <v>0</v>
      </c>
      <c r="O6" s="1">
        <v>0</v>
      </c>
      <c r="P6" s="1">
        <v>0</v>
      </c>
      <c r="Q6" s="1">
        <v>0</v>
      </c>
    </row>
    <row r="7" spans="1:17">
      <c r="A7">
        <v>222</v>
      </c>
      <c r="B7" s="1">
        <v>357.31344200000001</v>
      </c>
      <c r="C7" s="1">
        <v>227.70633100000001</v>
      </c>
      <c r="D7" s="1">
        <v>0</v>
      </c>
      <c r="E7" s="1">
        <v>0</v>
      </c>
      <c r="F7" s="1">
        <v>0</v>
      </c>
      <c r="G7" s="1">
        <v>3.4597410000000002</v>
      </c>
      <c r="H7" s="1">
        <v>68.495410000000007</v>
      </c>
      <c r="I7" s="1">
        <v>2</v>
      </c>
      <c r="J7" s="1">
        <v>0</v>
      </c>
      <c r="K7" s="1">
        <v>1.4983949999999999</v>
      </c>
      <c r="L7" s="1">
        <v>13.532939000000001</v>
      </c>
      <c r="M7" s="1">
        <v>0</v>
      </c>
      <c r="N7" s="1">
        <v>0</v>
      </c>
      <c r="O7" s="1">
        <v>0</v>
      </c>
      <c r="P7" s="1">
        <v>0</v>
      </c>
      <c r="Q7" s="1">
        <v>0</v>
      </c>
    </row>
    <row r="8" spans="1:17">
      <c r="A8">
        <v>236</v>
      </c>
      <c r="B8" s="1">
        <v>5096.2765399999998</v>
      </c>
      <c r="C8" s="1">
        <v>2231.5244090000001</v>
      </c>
      <c r="D8" s="1">
        <v>1.826954</v>
      </c>
      <c r="E8" s="1">
        <v>18.832681999999998</v>
      </c>
      <c r="F8" s="1">
        <v>0.612873</v>
      </c>
      <c r="G8" s="1">
        <v>72.810114999999996</v>
      </c>
      <c r="H8" s="1">
        <v>419.88606299999998</v>
      </c>
      <c r="I8" s="1">
        <v>22.650013999999999</v>
      </c>
      <c r="J8" s="1">
        <v>4.3379310000000002</v>
      </c>
      <c r="K8" s="1">
        <v>21.164080999999999</v>
      </c>
      <c r="L8" s="1">
        <v>108.855062</v>
      </c>
      <c r="M8" s="1">
        <v>123.51570599999999</v>
      </c>
      <c r="N8" s="1">
        <v>37.279699999999998</v>
      </c>
      <c r="O8" s="1">
        <v>0</v>
      </c>
      <c r="P8" s="1">
        <v>0</v>
      </c>
      <c r="Q8" s="1">
        <v>229.43464</v>
      </c>
    </row>
    <row r="9" spans="1:17">
      <c r="A9">
        <v>241</v>
      </c>
      <c r="B9" s="1">
        <v>542.73081200000001</v>
      </c>
      <c r="C9" s="1">
        <v>331.82607000000002</v>
      </c>
      <c r="D9" s="1">
        <v>2.7027760000000001</v>
      </c>
      <c r="E9" s="1">
        <v>5.5513539999999999</v>
      </c>
      <c r="F9" s="1">
        <v>0</v>
      </c>
      <c r="G9" s="1">
        <v>5.922949</v>
      </c>
      <c r="H9" s="1">
        <v>73.868577999999999</v>
      </c>
      <c r="I9" s="1">
        <v>4.2321850000000003</v>
      </c>
      <c r="J9" s="1">
        <v>0</v>
      </c>
      <c r="K9" s="1">
        <v>1</v>
      </c>
      <c r="L9" s="1">
        <v>8.0780019999999997</v>
      </c>
      <c r="M9" s="1">
        <v>0</v>
      </c>
      <c r="N9" s="1">
        <v>0</v>
      </c>
      <c r="O9" s="1">
        <v>0</v>
      </c>
      <c r="P9" s="1">
        <v>0</v>
      </c>
      <c r="Q9" s="1">
        <v>0</v>
      </c>
    </row>
    <row r="10" spans="1:17">
      <c r="A10">
        <v>282</v>
      </c>
      <c r="B10" s="1">
        <v>376.84436499999998</v>
      </c>
      <c r="C10" s="1">
        <v>97.238302000000004</v>
      </c>
      <c r="D10" s="1">
        <v>2.3332060000000001</v>
      </c>
      <c r="E10" s="1">
        <v>1.551358</v>
      </c>
      <c r="F10" s="1">
        <v>1.4028799999999999</v>
      </c>
      <c r="G10" s="1">
        <v>1.929214</v>
      </c>
      <c r="H10" s="1">
        <v>58.986058999999997</v>
      </c>
      <c r="I10" s="1">
        <v>7.5327409999999997</v>
      </c>
      <c r="J10" s="1">
        <v>0</v>
      </c>
      <c r="K10" s="1">
        <v>0.38119599999999998</v>
      </c>
      <c r="L10" s="1">
        <v>4.5170789999999998</v>
      </c>
      <c r="M10" s="1">
        <v>0</v>
      </c>
      <c r="N10" s="1">
        <v>0</v>
      </c>
      <c r="O10" s="1">
        <v>0</v>
      </c>
      <c r="P10" s="1">
        <v>0</v>
      </c>
      <c r="Q10" s="1">
        <v>0</v>
      </c>
    </row>
    <row r="11" spans="1:17">
      <c r="A11">
        <v>288</v>
      </c>
      <c r="B11" s="1">
        <v>80.010540000000006</v>
      </c>
      <c r="C11" s="1">
        <v>50.327409000000003</v>
      </c>
      <c r="D11" s="1">
        <v>0</v>
      </c>
      <c r="E11" s="1">
        <v>0</v>
      </c>
      <c r="F11" s="1">
        <v>0</v>
      </c>
      <c r="G11" s="1">
        <v>0</v>
      </c>
      <c r="H11" s="1">
        <v>7.1216119999999998</v>
      </c>
      <c r="I11" s="1">
        <v>1</v>
      </c>
      <c r="J11" s="1">
        <v>0</v>
      </c>
      <c r="K11" s="1">
        <v>0</v>
      </c>
      <c r="L11" s="1">
        <v>0</v>
      </c>
      <c r="M11" s="1">
        <v>0</v>
      </c>
      <c r="N11" s="1">
        <v>0</v>
      </c>
      <c r="O11" s="1">
        <v>33.509036999999999</v>
      </c>
      <c r="P11" s="1">
        <v>0</v>
      </c>
      <c r="Q11" s="1">
        <v>0</v>
      </c>
    </row>
    <row r="12" spans="1:17">
      <c r="A12">
        <v>296</v>
      </c>
      <c r="B12" s="1">
        <v>33.202328000000001</v>
      </c>
      <c r="C12" s="1">
        <v>33.202328000000001</v>
      </c>
      <c r="D12" s="1">
        <v>0</v>
      </c>
      <c r="E12" s="1">
        <v>1</v>
      </c>
      <c r="F12" s="1">
        <v>0</v>
      </c>
      <c r="G12" s="1">
        <v>5.3050689999999996</v>
      </c>
      <c r="H12" s="1">
        <v>8.3698630000000005</v>
      </c>
      <c r="I12" s="1">
        <v>4</v>
      </c>
      <c r="J12" s="1">
        <v>0</v>
      </c>
      <c r="K12" s="1">
        <v>0</v>
      </c>
      <c r="L12" s="1">
        <v>1</v>
      </c>
      <c r="M12" s="1">
        <v>0</v>
      </c>
      <c r="N12" s="1">
        <v>0</v>
      </c>
      <c r="O12" s="1">
        <v>0</v>
      </c>
      <c r="P12" s="1">
        <v>0</v>
      </c>
      <c r="Q12" s="1">
        <v>0</v>
      </c>
    </row>
    <row r="13" spans="1:17">
      <c r="A13">
        <v>297</v>
      </c>
      <c r="B13" s="1">
        <v>65.975840000000005</v>
      </c>
      <c r="C13" s="1">
        <v>65.975840000000005</v>
      </c>
      <c r="D13" s="1">
        <v>0</v>
      </c>
      <c r="E13" s="1">
        <v>0</v>
      </c>
      <c r="F13" s="1">
        <v>0</v>
      </c>
      <c r="G13" s="1">
        <v>0</v>
      </c>
      <c r="H13" s="1">
        <v>20.215568000000001</v>
      </c>
      <c r="I13" s="1">
        <v>1.287671</v>
      </c>
      <c r="J13" s="1">
        <v>0</v>
      </c>
      <c r="K13" s="1">
        <v>0</v>
      </c>
      <c r="L13" s="1">
        <v>24.958904</v>
      </c>
      <c r="M13" s="1">
        <v>0</v>
      </c>
      <c r="N13" s="1">
        <v>0</v>
      </c>
      <c r="O13" s="1">
        <v>0</v>
      </c>
      <c r="P13" s="1">
        <v>0</v>
      </c>
      <c r="Q13" s="1">
        <v>0</v>
      </c>
    </row>
    <row r="14" spans="1:17">
      <c r="A14">
        <v>298</v>
      </c>
      <c r="B14" s="1">
        <v>60.829731000000002</v>
      </c>
      <c r="C14" s="1">
        <v>60.829731000000002</v>
      </c>
      <c r="D14" s="1">
        <v>0</v>
      </c>
      <c r="E14" s="1">
        <v>0</v>
      </c>
      <c r="F14" s="1">
        <v>0</v>
      </c>
      <c r="G14" s="1">
        <v>0</v>
      </c>
      <c r="H14" s="1">
        <v>21.704000000000001</v>
      </c>
      <c r="I14" s="1">
        <v>9.2044700000000006</v>
      </c>
      <c r="J14" s="1">
        <v>0</v>
      </c>
      <c r="K14" s="1">
        <v>0</v>
      </c>
      <c r="L14" s="1">
        <v>18.095901000000001</v>
      </c>
      <c r="M14" s="1">
        <v>0</v>
      </c>
      <c r="N14" s="1">
        <v>0</v>
      </c>
      <c r="O14" s="1">
        <v>0</v>
      </c>
      <c r="P14" s="1">
        <v>0</v>
      </c>
      <c r="Q14" s="1">
        <v>0</v>
      </c>
    </row>
    <row r="15" spans="1:17">
      <c r="A15">
        <v>300</v>
      </c>
      <c r="B15" s="1">
        <v>56.450310999999999</v>
      </c>
      <c r="C15" s="1">
        <v>56.450310999999999</v>
      </c>
      <c r="D15" s="1">
        <v>0</v>
      </c>
      <c r="E15" s="1">
        <v>0</v>
      </c>
      <c r="F15" s="1">
        <v>0</v>
      </c>
      <c r="G15" s="1">
        <v>0</v>
      </c>
      <c r="H15" s="1">
        <v>22.492159999999998</v>
      </c>
      <c r="I15" s="1">
        <v>5.9008279999999997</v>
      </c>
      <c r="J15" s="1">
        <v>0</v>
      </c>
      <c r="K15" s="1">
        <v>0</v>
      </c>
      <c r="L15" s="1">
        <v>9.5987259999999992</v>
      </c>
      <c r="M15" s="1">
        <v>0</v>
      </c>
      <c r="N15" s="1">
        <v>0</v>
      </c>
      <c r="O15" s="1">
        <v>0</v>
      </c>
      <c r="P15" s="1">
        <v>0</v>
      </c>
      <c r="Q15" s="1">
        <v>0</v>
      </c>
    </row>
    <row r="16" spans="1:17">
      <c r="A16">
        <v>301</v>
      </c>
      <c r="B16" s="1">
        <v>113.413417</v>
      </c>
      <c r="C16" s="1">
        <v>113.413417</v>
      </c>
      <c r="D16" s="1">
        <v>0</v>
      </c>
      <c r="E16" s="1">
        <v>0</v>
      </c>
      <c r="F16" s="1">
        <v>0</v>
      </c>
      <c r="G16" s="1">
        <v>0</v>
      </c>
      <c r="H16" s="1">
        <v>36.332478000000002</v>
      </c>
      <c r="I16" s="1">
        <v>5.3894890000000002</v>
      </c>
      <c r="J16" s="1">
        <v>0</v>
      </c>
      <c r="K16" s="1">
        <v>0</v>
      </c>
      <c r="L16" s="1">
        <v>29.045317000000001</v>
      </c>
      <c r="M16" s="1">
        <v>0</v>
      </c>
      <c r="N16" s="1">
        <v>0</v>
      </c>
      <c r="O16" s="1">
        <v>0</v>
      </c>
      <c r="P16" s="1">
        <v>0</v>
      </c>
      <c r="Q16" s="1">
        <v>0</v>
      </c>
    </row>
    <row r="17" spans="1:17">
      <c r="A17">
        <v>302</v>
      </c>
      <c r="B17" s="1">
        <v>152.540401</v>
      </c>
      <c r="C17" s="1">
        <v>152.540401</v>
      </c>
      <c r="D17" s="1">
        <v>0</v>
      </c>
      <c r="E17" s="1">
        <v>0</v>
      </c>
      <c r="F17" s="1">
        <v>0</v>
      </c>
      <c r="G17" s="1">
        <v>1.851613</v>
      </c>
      <c r="H17" s="1">
        <v>42.787934</v>
      </c>
      <c r="I17" s="1">
        <v>20.711932000000001</v>
      </c>
      <c r="J17" s="1">
        <v>0</v>
      </c>
      <c r="K17" s="1">
        <v>1.5161290000000001</v>
      </c>
      <c r="L17" s="1">
        <v>35.683354999999999</v>
      </c>
      <c r="M17" s="1">
        <v>0</v>
      </c>
      <c r="N17" s="1">
        <v>0</v>
      </c>
      <c r="O17" s="1">
        <v>0</v>
      </c>
      <c r="P17" s="1">
        <v>0</v>
      </c>
      <c r="Q17" s="1">
        <v>0</v>
      </c>
    </row>
    <row r="18" spans="1:17">
      <c r="A18">
        <v>303</v>
      </c>
      <c r="B18" s="1">
        <v>134.960612</v>
      </c>
      <c r="C18" s="1">
        <v>134.960612</v>
      </c>
      <c r="D18" s="1">
        <v>0</v>
      </c>
      <c r="E18" s="1">
        <v>0</v>
      </c>
      <c r="F18" s="1">
        <v>0</v>
      </c>
      <c r="G18" s="1">
        <v>1</v>
      </c>
      <c r="H18" s="1">
        <v>45.929256000000002</v>
      </c>
      <c r="I18" s="1">
        <v>32.919666999999997</v>
      </c>
      <c r="J18" s="1">
        <v>0</v>
      </c>
      <c r="K18" s="1">
        <v>1.181538</v>
      </c>
      <c r="L18" s="1">
        <v>16.054496</v>
      </c>
      <c r="M18" s="1">
        <v>0</v>
      </c>
      <c r="N18" s="1">
        <v>0</v>
      </c>
      <c r="O18" s="1">
        <v>0</v>
      </c>
      <c r="P18" s="1">
        <v>0</v>
      </c>
      <c r="Q18" s="1">
        <v>0</v>
      </c>
    </row>
    <row r="19" spans="1:17">
      <c r="A19">
        <v>305</v>
      </c>
      <c r="B19" s="1">
        <v>95.069402999999994</v>
      </c>
      <c r="C19" s="1">
        <v>95.069402999999994</v>
      </c>
      <c r="D19" s="1">
        <v>0</v>
      </c>
      <c r="E19" s="1">
        <v>2.5874999999999999</v>
      </c>
      <c r="F19" s="1">
        <v>0</v>
      </c>
      <c r="G19" s="1">
        <v>5.3125</v>
      </c>
      <c r="H19" s="1">
        <v>25.024999999999999</v>
      </c>
      <c r="I19" s="1">
        <v>5.5187499999999998</v>
      </c>
      <c r="J19" s="1">
        <v>1</v>
      </c>
      <c r="K19" s="1">
        <v>0</v>
      </c>
      <c r="L19" s="1">
        <v>19.2</v>
      </c>
      <c r="M19" s="1">
        <v>0</v>
      </c>
      <c r="N19" s="1">
        <v>0</v>
      </c>
      <c r="O19" s="1">
        <v>0</v>
      </c>
      <c r="P19" s="1">
        <v>0</v>
      </c>
      <c r="Q19" s="1">
        <v>0</v>
      </c>
    </row>
    <row r="20" spans="1:17">
      <c r="A20">
        <v>306</v>
      </c>
      <c r="B20" s="1">
        <v>79.275861000000006</v>
      </c>
      <c r="C20" s="1">
        <v>79.275861000000006</v>
      </c>
      <c r="D20" s="1">
        <v>0</v>
      </c>
      <c r="E20" s="1">
        <v>0</v>
      </c>
      <c r="F20" s="1">
        <v>0</v>
      </c>
      <c r="G20" s="1">
        <v>0</v>
      </c>
      <c r="H20" s="1">
        <v>25.025869</v>
      </c>
      <c r="I20" s="1">
        <v>12.825097</v>
      </c>
      <c r="J20" s="1">
        <v>0</v>
      </c>
      <c r="K20" s="1">
        <v>0</v>
      </c>
      <c r="L20" s="1">
        <v>20.683267000000001</v>
      </c>
      <c r="M20" s="1">
        <v>0</v>
      </c>
      <c r="N20" s="1">
        <v>0</v>
      </c>
      <c r="O20" s="1">
        <v>0</v>
      </c>
      <c r="P20" s="1">
        <v>0</v>
      </c>
      <c r="Q20" s="1">
        <v>0</v>
      </c>
    </row>
    <row r="21" spans="1:17">
      <c r="A21">
        <v>311</v>
      </c>
      <c r="B21" s="1">
        <v>76.857243999999994</v>
      </c>
      <c r="C21" s="1">
        <v>69.142995999999997</v>
      </c>
      <c r="D21" s="1">
        <v>0</v>
      </c>
      <c r="E21" s="1">
        <v>2</v>
      </c>
      <c r="F21" s="1">
        <v>0</v>
      </c>
      <c r="G21" s="1">
        <v>11.28694</v>
      </c>
      <c r="H21" s="1">
        <v>8.1587219999999991</v>
      </c>
      <c r="I21" s="1">
        <v>0</v>
      </c>
      <c r="J21" s="1">
        <v>0</v>
      </c>
      <c r="K21" s="1">
        <v>0</v>
      </c>
      <c r="L21" s="1">
        <v>0.78693999999999997</v>
      </c>
      <c r="M21" s="1">
        <v>0</v>
      </c>
      <c r="N21" s="1">
        <v>0</v>
      </c>
      <c r="O21" s="1">
        <v>0</v>
      </c>
      <c r="P21" s="1">
        <v>0</v>
      </c>
      <c r="Q21" s="1">
        <v>0</v>
      </c>
    </row>
    <row r="22" spans="1:17">
      <c r="A22">
        <v>316</v>
      </c>
      <c r="B22" s="1">
        <v>190.43547000000001</v>
      </c>
      <c r="C22" s="1">
        <v>190.39524</v>
      </c>
      <c r="D22" s="1">
        <v>0</v>
      </c>
      <c r="E22" s="1">
        <v>0</v>
      </c>
      <c r="F22" s="1">
        <v>0</v>
      </c>
      <c r="G22" s="1">
        <v>1</v>
      </c>
      <c r="H22" s="1">
        <v>22.675402999999999</v>
      </c>
      <c r="I22" s="1">
        <v>1</v>
      </c>
      <c r="J22" s="1">
        <v>0</v>
      </c>
      <c r="K22" s="1">
        <v>0</v>
      </c>
      <c r="L22" s="1">
        <v>4.298851</v>
      </c>
      <c r="M22" s="1">
        <v>0</v>
      </c>
      <c r="N22" s="1">
        <v>0</v>
      </c>
      <c r="O22" s="1">
        <v>0</v>
      </c>
      <c r="P22" s="1">
        <v>0</v>
      </c>
      <c r="Q22" s="1">
        <v>0</v>
      </c>
    </row>
    <row r="23" spans="1:17">
      <c r="A23">
        <v>318</v>
      </c>
      <c r="B23" s="1">
        <v>592.126442</v>
      </c>
      <c r="C23" s="1">
        <v>151.26114699999999</v>
      </c>
      <c r="D23" s="1">
        <v>4.4267519999999996</v>
      </c>
      <c r="E23" s="1">
        <v>35.439489999999999</v>
      </c>
      <c r="F23" s="1">
        <v>0</v>
      </c>
      <c r="G23" s="1">
        <v>5.5605099999999998</v>
      </c>
      <c r="H23" s="1">
        <v>8.0828030000000002</v>
      </c>
      <c r="I23" s="1">
        <v>2.3184710000000002</v>
      </c>
      <c r="J23" s="1">
        <v>1</v>
      </c>
      <c r="K23" s="1">
        <v>0</v>
      </c>
      <c r="L23" s="1">
        <v>8.1401269999999997</v>
      </c>
      <c r="M23" s="1">
        <v>0</v>
      </c>
      <c r="N23" s="1">
        <v>0</v>
      </c>
      <c r="O23" s="1">
        <v>0</v>
      </c>
      <c r="P23" s="1">
        <v>0</v>
      </c>
      <c r="Q23" s="1">
        <v>0</v>
      </c>
    </row>
    <row r="24" spans="1:17">
      <c r="A24">
        <v>319</v>
      </c>
      <c r="B24" s="1">
        <v>218.989611</v>
      </c>
      <c r="C24" s="1">
        <v>218.989611</v>
      </c>
      <c r="D24" s="1">
        <v>8</v>
      </c>
      <c r="E24" s="1">
        <v>31.141891999999999</v>
      </c>
      <c r="F24" s="1">
        <v>1</v>
      </c>
      <c r="G24" s="1">
        <v>1.736486</v>
      </c>
      <c r="H24" s="1">
        <v>25.593264999999999</v>
      </c>
      <c r="I24" s="1">
        <v>2.4527030000000001</v>
      </c>
      <c r="J24" s="1">
        <v>0</v>
      </c>
      <c r="K24" s="1">
        <v>0</v>
      </c>
      <c r="L24" s="1">
        <v>2</v>
      </c>
      <c r="M24" s="1">
        <v>0</v>
      </c>
      <c r="N24" s="1">
        <v>0</v>
      </c>
      <c r="O24" s="1">
        <v>0</v>
      </c>
      <c r="P24" s="1">
        <v>0</v>
      </c>
      <c r="Q24" s="1">
        <v>0</v>
      </c>
    </row>
    <row r="25" spans="1:17">
      <c r="A25">
        <v>320</v>
      </c>
      <c r="B25" s="1">
        <v>104.843248</v>
      </c>
      <c r="C25" s="1">
        <v>104.843248</v>
      </c>
      <c r="D25" s="1">
        <v>0</v>
      </c>
      <c r="E25" s="1">
        <v>3</v>
      </c>
      <c r="F25" s="1">
        <v>0</v>
      </c>
      <c r="G25" s="1">
        <v>0</v>
      </c>
      <c r="H25" s="1">
        <v>13.529801000000001</v>
      </c>
      <c r="I25" s="1">
        <v>3.1324510000000001</v>
      </c>
      <c r="J25" s="1">
        <v>0</v>
      </c>
      <c r="K25" s="1">
        <v>0</v>
      </c>
      <c r="L25" s="1">
        <v>2</v>
      </c>
      <c r="M25" s="1">
        <v>0</v>
      </c>
      <c r="N25" s="1">
        <v>0</v>
      </c>
      <c r="O25" s="1">
        <v>0</v>
      </c>
      <c r="P25" s="1">
        <v>0</v>
      </c>
      <c r="Q25" s="1">
        <v>0</v>
      </c>
    </row>
    <row r="26" spans="1:17">
      <c r="A26">
        <v>321</v>
      </c>
      <c r="B26" s="1">
        <v>238.27654699999999</v>
      </c>
      <c r="C26" s="1">
        <v>93.251620000000003</v>
      </c>
      <c r="D26" s="1">
        <v>0</v>
      </c>
      <c r="E26" s="1">
        <v>0</v>
      </c>
      <c r="F26" s="1">
        <v>0</v>
      </c>
      <c r="G26" s="1">
        <v>0.96666700000000005</v>
      </c>
      <c r="H26" s="1">
        <v>32.032457999999998</v>
      </c>
      <c r="I26" s="1">
        <v>0.58666700000000005</v>
      </c>
      <c r="J26" s="1">
        <v>0</v>
      </c>
      <c r="K26" s="1">
        <v>0</v>
      </c>
      <c r="L26" s="1">
        <v>1.72</v>
      </c>
      <c r="M26" s="1">
        <v>0</v>
      </c>
      <c r="N26" s="1">
        <v>0</v>
      </c>
      <c r="O26" s="1">
        <v>0</v>
      </c>
      <c r="P26" s="1">
        <v>0</v>
      </c>
      <c r="Q26" s="1">
        <v>0</v>
      </c>
    </row>
    <row r="27" spans="1:17">
      <c r="A27">
        <v>338</v>
      </c>
      <c r="B27" s="1">
        <v>476.985727</v>
      </c>
      <c r="C27" s="1">
        <v>475.985727</v>
      </c>
      <c r="D27" s="1">
        <v>4</v>
      </c>
      <c r="E27" s="1">
        <v>20.005846999999999</v>
      </c>
      <c r="F27" s="1">
        <v>0</v>
      </c>
      <c r="G27" s="1">
        <v>3.2923979999999999</v>
      </c>
      <c r="H27" s="1">
        <v>42.719298000000002</v>
      </c>
      <c r="I27" s="1">
        <v>1</v>
      </c>
      <c r="J27" s="1">
        <v>0</v>
      </c>
      <c r="K27" s="1">
        <v>0</v>
      </c>
      <c r="L27" s="1">
        <v>1.4327490000000001</v>
      </c>
      <c r="M27" s="1">
        <v>3.6282679999999998</v>
      </c>
      <c r="N27" s="1">
        <v>0</v>
      </c>
      <c r="O27" s="1">
        <v>0</v>
      </c>
      <c r="P27" s="1">
        <v>0</v>
      </c>
      <c r="Q27" s="1">
        <v>0</v>
      </c>
    </row>
    <row r="28" spans="1:17">
      <c r="A28">
        <v>402</v>
      </c>
      <c r="B28" s="1">
        <v>102.12217</v>
      </c>
      <c r="C28" s="1">
        <v>58.427968999999997</v>
      </c>
      <c r="D28" s="1">
        <v>0.18513199999999999</v>
      </c>
      <c r="E28" s="1">
        <v>0</v>
      </c>
      <c r="F28" s="1">
        <v>0</v>
      </c>
      <c r="G28" s="1">
        <v>0</v>
      </c>
      <c r="H28" s="1">
        <v>21.445858000000001</v>
      </c>
      <c r="I28" s="1">
        <v>0.68641799999999997</v>
      </c>
      <c r="J28" s="1">
        <v>0</v>
      </c>
      <c r="K28" s="1">
        <v>0</v>
      </c>
      <c r="L28" s="1">
        <v>1.8756090000000001</v>
      </c>
      <c r="M28" s="1">
        <v>0</v>
      </c>
      <c r="N28" s="1">
        <v>0</v>
      </c>
      <c r="O28" s="1">
        <v>0</v>
      </c>
      <c r="P28" s="1">
        <v>0</v>
      </c>
      <c r="Q28" s="1">
        <v>0</v>
      </c>
    </row>
    <row r="29" spans="1:17">
      <c r="A29">
        <v>417</v>
      </c>
      <c r="B29" s="1">
        <v>589.03208600000005</v>
      </c>
      <c r="C29" s="1">
        <v>260.89004499999999</v>
      </c>
      <c r="D29" s="1">
        <v>0</v>
      </c>
      <c r="E29" s="1">
        <v>1.665</v>
      </c>
      <c r="F29" s="1">
        <v>0</v>
      </c>
      <c r="G29" s="1">
        <v>5.4728250000000003</v>
      </c>
      <c r="H29" s="1">
        <v>88.359911999999994</v>
      </c>
      <c r="I29" s="1">
        <v>6.7685329999999997</v>
      </c>
      <c r="J29" s="1">
        <v>1.1956519999999999</v>
      </c>
      <c r="K29" s="1">
        <v>7.1195659999999998</v>
      </c>
      <c r="L29" s="1">
        <v>19.517661</v>
      </c>
      <c r="M29" s="1">
        <v>0</v>
      </c>
      <c r="N29" s="1">
        <v>0</v>
      </c>
      <c r="O29" s="1">
        <v>0</v>
      </c>
      <c r="P29" s="1">
        <v>0</v>
      </c>
      <c r="Q29" s="1">
        <v>0</v>
      </c>
    </row>
    <row r="30" spans="1:17">
      <c r="A30">
        <v>509</v>
      </c>
      <c r="B30" s="1">
        <v>319.41810600000002</v>
      </c>
      <c r="C30" s="1">
        <v>319.41810600000002</v>
      </c>
      <c r="D30" s="1">
        <v>0</v>
      </c>
      <c r="E30" s="1">
        <v>17.791412000000001</v>
      </c>
      <c r="F30" s="1">
        <v>1</v>
      </c>
      <c r="G30" s="1">
        <v>4.07362</v>
      </c>
      <c r="H30" s="1">
        <v>58.779142</v>
      </c>
      <c r="I30" s="1">
        <v>1.0736190000000001</v>
      </c>
      <c r="J30" s="1">
        <v>0</v>
      </c>
      <c r="K30" s="1">
        <v>0.25766899999999998</v>
      </c>
      <c r="L30" s="1">
        <v>4.5582820000000002</v>
      </c>
      <c r="M30" s="1">
        <v>0</v>
      </c>
      <c r="N30" s="1">
        <v>0</v>
      </c>
      <c r="O30" s="1">
        <v>0</v>
      </c>
      <c r="P30" s="1">
        <v>0</v>
      </c>
      <c r="Q30" s="1">
        <v>0</v>
      </c>
    </row>
    <row r="31" spans="1:17">
      <c r="A31">
        <v>510</v>
      </c>
      <c r="B31" s="1">
        <v>132.26492400000001</v>
      </c>
      <c r="C31" s="1">
        <v>132.26492400000001</v>
      </c>
      <c r="D31" s="1">
        <v>0</v>
      </c>
      <c r="E31" s="1">
        <v>0</v>
      </c>
      <c r="F31" s="1">
        <v>0</v>
      </c>
      <c r="G31" s="1">
        <v>5.5090909999999997</v>
      </c>
      <c r="H31" s="1">
        <v>24.266667000000002</v>
      </c>
      <c r="I31" s="1">
        <v>0.52727299999999999</v>
      </c>
      <c r="J31" s="1">
        <v>0</v>
      </c>
      <c r="K31" s="1">
        <v>0</v>
      </c>
      <c r="L31" s="1">
        <v>0</v>
      </c>
      <c r="M31" s="1">
        <v>0</v>
      </c>
      <c r="N31" s="1">
        <v>0</v>
      </c>
      <c r="O31" s="1">
        <v>0</v>
      </c>
      <c r="P31" s="1">
        <v>0</v>
      </c>
      <c r="Q31" s="1">
        <v>0</v>
      </c>
    </row>
    <row r="32" spans="1:17">
      <c r="A32">
        <v>511</v>
      </c>
      <c r="B32" s="1">
        <v>199.48185899999999</v>
      </c>
      <c r="C32" s="1">
        <v>199.48185899999999</v>
      </c>
      <c r="D32" s="1">
        <v>0</v>
      </c>
      <c r="E32" s="1">
        <v>28.509201999999998</v>
      </c>
      <c r="F32" s="1">
        <v>0</v>
      </c>
      <c r="G32" s="1">
        <v>8.7499999999999994E-2</v>
      </c>
      <c r="H32" s="1">
        <v>21.585084999999999</v>
      </c>
      <c r="I32" s="1">
        <v>4.3742340000000004</v>
      </c>
      <c r="J32" s="1">
        <v>0</v>
      </c>
      <c r="K32" s="1">
        <v>0</v>
      </c>
      <c r="L32" s="1">
        <v>0</v>
      </c>
      <c r="M32" s="1">
        <v>0</v>
      </c>
      <c r="N32" s="1">
        <v>0</v>
      </c>
      <c r="O32" s="1">
        <v>0</v>
      </c>
      <c r="P32" s="1">
        <v>0</v>
      </c>
      <c r="Q32" s="1">
        <v>0</v>
      </c>
    </row>
    <row r="33" spans="1:17">
      <c r="A33">
        <v>525</v>
      </c>
      <c r="B33" s="1">
        <v>121.057513</v>
      </c>
      <c r="C33" s="1">
        <v>103.87294300000001</v>
      </c>
      <c r="D33" s="1">
        <v>0.75903600000000004</v>
      </c>
      <c r="E33" s="1">
        <v>0</v>
      </c>
      <c r="F33" s="1">
        <v>0</v>
      </c>
      <c r="G33" s="1">
        <v>0</v>
      </c>
      <c r="H33" s="1">
        <v>23.220784999999999</v>
      </c>
      <c r="I33" s="1">
        <v>3.658226</v>
      </c>
      <c r="J33" s="1">
        <v>0</v>
      </c>
      <c r="K33" s="1">
        <v>0</v>
      </c>
      <c r="L33" s="1">
        <v>0.51898699999999998</v>
      </c>
      <c r="M33" s="1">
        <v>0</v>
      </c>
      <c r="N33" s="1">
        <v>0</v>
      </c>
      <c r="O33" s="1">
        <v>6.9518380000000004</v>
      </c>
      <c r="P33" s="1">
        <v>0</v>
      </c>
      <c r="Q33" s="1">
        <v>0</v>
      </c>
    </row>
    <row r="34" spans="1:17">
      <c r="A34">
        <v>527</v>
      </c>
      <c r="B34" s="1">
        <v>337.298564</v>
      </c>
      <c r="C34" s="1">
        <v>337.298564</v>
      </c>
      <c r="D34" s="1">
        <v>0</v>
      </c>
      <c r="E34" s="1">
        <v>2</v>
      </c>
      <c r="F34" s="1">
        <v>0</v>
      </c>
      <c r="G34" s="1">
        <v>0</v>
      </c>
      <c r="H34" s="1">
        <v>70.865353999999996</v>
      </c>
      <c r="I34" s="1">
        <v>13.280192</v>
      </c>
      <c r="J34" s="1">
        <v>0</v>
      </c>
      <c r="K34" s="1">
        <v>0.20114899999999999</v>
      </c>
      <c r="L34" s="1">
        <v>4.6775589999999996</v>
      </c>
      <c r="M34" s="1">
        <v>0</v>
      </c>
      <c r="N34" s="1">
        <v>2.7181730000000002</v>
      </c>
      <c r="O34" s="1">
        <v>339.15674000000001</v>
      </c>
      <c r="P34" s="1">
        <v>0</v>
      </c>
      <c r="Q34" s="1">
        <v>0</v>
      </c>
    </row>
    <row r="35" spans="1:17">
      <c r="A35">
        <v>534</v>
      </c>
      <c r="B35" s="1">
        <v>141.21209099999999</v>
      </c>
      <c r="C35" s="1">
        <v>137.66093499999999</v>
      </c>
      <c r="D35" s="1">
        <v>0</v>
      </c>
      <c r="E35" s="1">
        <v>7.4829549999999996</v>
      </c>
      <c r="F35" s="1">
        <v>0</v>
      </c>
      <c r="G35" s="1">
        <v>2</v>
      </c>
      <c r="H35" s="1">
        <v>18.190887</v>
      </c>
      <c r="I35" s="1">
        <v>0</v>
      </c>
      <c r="J35" s="1">
        <v>0</v>
      </c>
      <c r="K35" s="1">
        <v>0</v>
      </c>
      <c r="L35" s="1">
        <v>0.82954499999999998</v>
      </c>
      <c r="M35" s="1">
        <v>0</v>
      </c>
      <c r="N35" s="1">
        <v>0</v>
      </c>
      <c r="O35" s="1">
        <v>0</v>
      </c>
      <c r="P35" s="1">
        <v>0</v>
      </c>
      <c r="Q35" s="1">
        <v>0</v>
      </c>
    </row>
    <row r="36" spans="1:17">
      <c r="A36">
        <v>543</v>
      </c>
      <c r="B36" s="1">
        <v>658.28689199999997</v>
      </c>
      <c r="C36" s="1">
        <v>559.22504400000003</v>
      </c>
      <c r="D36" s="1">
        <v>0</v>
      </c>
      <c r="E36" s="1">
        <v>0</v>
      </c>
      <c r="F36" s="1">
        <v>0</v>
      </c>
      <c r="G36" s="1">
        <v>2.96591</v>
      </c>
      <c r="H36" s="1">
        <v>62.706226000000001</v>
      </c>
      <c r="I36" s="1">
        <v>4.3920459999999997</v>
      </c>
      <c r="J36" s="1">
        <v>0.477273</v>
      </c>
      <c r="K36" s="1">
        <v>0</v>
      </c>
      <c r="L36" s="1">
        <v>3.892045</v>
      </c>
      <c r="M36" s="1">
        <v>0</v>
      </c>
      <c r="N36" s="1">
        <v>0</v>
      </c>
      <c r="O36" s="1">
        <v>0</v>
      </c>
      <c r="P36" s="1">
        <v>0</v>
      </c>
      <c r="Q36" s="1">
        <v>0</v>
      </c>
    </row>
    <row r="37" spans="1:17">
      <c r="A37">
        <v>546</v>
      </c>
      <c r="B37" s="1">
        <v>513.99080700000002</v>
      </c>
      <c r="C37" s="1">
        <v>513.99080700000002</v>
      </c>
      <c r="D37" s="1">
        <v>0</v>
      </c>
      <c r="E37" s="1">
        <v>0</v>
      </c>
      <c r="F37" s="1">
        <v>0</v>
      </c>
      <c r="G37" s="1">
        <v>7.1978020000000003</v>
      </c>
      <c r="H37" s="1">
        <v>60.171314000000002</v>
      </c>
      <c r="I37" s="1">
        <v>4.461538</v>
      </c>
      <c r="J37" s="1">
        <v>0</v>
      </c>
      <c r="K37" s="1">
        <v>0</v>
      </c>
      <c r="L37" s="1">
        <v>1.093407</v>
      </c>
      <c r="M37" s="1">
        <v>0</v>
      </c>
      <c r="N37" s="1">
        <v>0</v>
      </c>
      <c r="O37" s="1">
        <v>0</v>
      </c>
      <c r="P37" s="1">
        <v>0</v>
      </c>
      <c r="Q37" s="1">
        <v>0</v>
      </c>
    </row>
    <row r="38" spans="1:17">
      <c r="A38">
        <v>553</v>
      </c>
      <c r="B38" s="1">
        <v>617.36746800000003</v>
      </c>
      <c r="C38" s="1">
        <v>617.26505799999995</v>
      </c>
      <c r="D38" s="1">
        <v>39.638556000000001</v>
      </c>
      <c r="E38" s="1">
        <v>109.210842</v>
      </c>
      <c r="F38" s="1">
        <v>32.801203999999998</v>
      </c>
      <c r="G38" s="1">
        <v>4.1385529999999999</v>
      </c>
      <c r="H38" s="1">
        <v>25.897590000000001</v>
      </c>
      <c r="I38" s="1">
        <v>2</v>
      </c>
      <c r="J38" s="1">
        <v>1</v>
      </c>
      <c r="K38" s="1">
        <v>0</v>
      </c>
      <c r="L38" s="1">
        <v>2.3313250000000001</v>
      </c>
      <c r="M38" s="1">
        <v>0</v>
      </c>
      <c r="N38" s="1">
        <v>0</v>
      </c>
      <c r="O38" s="1">
        <v>0</v>
      </c>
      <c r="P38" s="1">
        <v>0</v>
      </c>
      <c r="Q38" s="1">
        <v>0</v>
      </c>
    </row>
    <row r="39" spans="1:17">
      <c r="A39">
        <v>556</v>
      </c>
      <c r="B39" s="1">
        <v>510.01600400000001</v>
      </c>
      <c r="C39" s="1">
        <v>510.01600400000001</v>
      </c>
      <c r="D39" s="1">
        <v>0</v>
      </c>
      <c r="E39" s="1">
        <v>0</v>
      </c>
      <c r="F39" s="1">
        <v>0</v>
      </c>
      <c r="G39" s="1">
        <v>8.1469769999999997</v>
      </c>
      <c r="H39" s="1">
        <v>43.513255000000001</v>
      </c>
      <c r="I39" s="1">
        <v>2.3313950000000001</v>
      </c>
      <c r="J39" s="1">
        <v>0</v>
      </c>
      <c r="K39" s="1">
        <v>0</v>
      </c>
      <c r="L39" s="1">
        <v>0</v>
      </c>
      <c r="M39" s="1">
        <v>0</v>
      </c>
      <c r="N39" s="1">
        <v>0</v>
      </c>
      <c r="O39" s="1">
        <v>0</v>
      </c>
      <c r="P39" s="1">
        <v>0</v>
      </c>
      <c r="Q39" s="1">
        <v>0</v>
      </c>
    </row>
    <row r="40" spans="1:17">
      <c r="A40">
        <v>557</v>
      </c>
      <c r="B40" s="1">
        <v>500.38649299999997</v>
      </c>
      <c r="C40" s="1">
        <v>499.72197699999998</v>
      </c>
      <c r="D40" s="1">
        <v>0</v>
      </c>
      <c r="E40" s="1">
        <v>40.870967</v>
      </c>
      <c r="F40" s="1">
        <v>38.496774000000002</v>
      </c>
      <c r="G40" s="1">
        <v>4.0709689999999998</v>
      </c>
      <c r="H40" s="1">
        <v>15.180642000000001</v>
      </c>
      <c r="I40" s="1">
        <v>1.9677420000000001</v>
      </c>
      <c r="J40" s="1">
        <v>0</v>
      </c>
      <c r="K40" s="1">
        <v>0</v>
      </c>
      <c r="L40" s="1">
        <v>0.215807</v>
      </c>
      <c r="M40" s="1">
        <v>0</v>
      </c>
      <c r="N40" s="1">
        <v>8.3674689999999998</v>
      </c>
      <c r="O40" s="1">
        <v>18.741775000000001</v>
      </c>
      <c r="P40" s="1">
        <v>0</v>
      </c>
      <c r="Q40" s="1">
        <v>0</v>
      </c>
    </row>
    <row r="41" spans="1:17">
      <c r="A41">
        <v>558</v>
      </c>
      <c r="B41" s="1">
        <v>795.03824599999996</v>
      </c>
      <c r="C41" s="1">
        <v>169.266727</v>
      </c>
      <c r="D41" s="1">
        <v>72.201250000000002</v>
      </c>
      <c r="E41" s="1">
        <v>43.908240999999997</v>
      </c>
      <c r="F41" s="1">
        <v>8.9245300000000007</v>
      </c>
      <c r="G41" s="1">
        <v>4.6415090000000001</v>
      </c>
      <c r="H41" s="1">
        <v>19.773584</v>
      </c>
      <c r="I41" s="1">
        <v>2.687805</v>
      </c>
      <c r="J41" s="1">
        <v>0</v>
      </c>
      <c r="K41" s="1">
        <v>0</v>
      </c>
      <c r="L41" s="1">
        <v>3.987422</v>
      </c>
      <c r="M41" s="1">
        <v>0</v>
      </c>
      <c r="N41" s="1">
        <v>0</v>
      </c>
      <c r="O41" s="1">
        <v>0</v>
      </c>
      <c r="P41" s="1">
        <v>0</v>
      </c>
      <c r="Q41" s="1">
        <v>0</v>
      </c>
    </row>
    <row r="42" spans="1:17">
      <c r="A42">
        <v>559</v>
      </c>
      <c r="B42" s="1">
        <v>480.43806699999999</v>
      </c>
      <c r="C42" s="1">
        <v>480.43806699999999</v>
      </c>
      <c r="D42" s="1">
        <v>1.8681319999999999</v>
      </c>
      <c r="E42" s="1">
        <v>31.252745999999998</v>
      </c>
      <c r="F42" s="1">
        <v>0</v>
      </c>
      <c r="G42" s="1">
        <v>1.961538</v>
      </c>
      <c r="H42" s="1">
        <v>47.785710000000002</v>
      </c>
      <c r="I42" s="1">
        <v>7.8351649999999999</v>
      </c>
      <c r="J42" s="1">
        <v>0</v>
      </c>
      <c r="K42" s="1">
        <v>0</v>
      </c>
      <c r="L42" s="1">
        <v>1</v>
      </c>
      <c r="M42" s="1">
        <v>0</v>
      </c>
      <c r="N42" s="1">
        <v>0</v>
      </c>
      <c r="O42" s="1">
        <v>0</v>
      </c>
      <c r="P42" s="1">
        <v>0</v>
      </c>
      <c r="Q42" s="1">
        <v>0</v>
      </c>
    </row>
    <row r="43" spans="1:17">
      <c r="A43">
        <v>560</v>
      </c>
      <c r="B43" s="1">
        <v>455.06874699999997</v>
      </c>
      <c r="C43" s="1">
        <v>455.06874699999997</v>
      </c>
      <c r="D43" s="1">
        <v>0</v>
      </c>
      <c r="E43" s="1">
        <v>3</v>
      </c>
      <c r="F43" s="1">
        <v>0</v>
      </c>
      <c r="G43" s="1">
        <v>4.0166659999999998</v>
      </c>
      <c r="H43" s="1">
        <v>64.644441</v>
      </c>
      <c r="I43" s="1">
        <v>4.8666669999999996</v>
      </c>
      <c r="J43" s="1">
        <v>0</v>
      </c>
      <c r="K43" s="1">
        <v>1.1110999999999999E-2</v>
      </c>
      <c r="L43" s="1">
        <v>3.822222</v>
      </c>
      <c r="M43" s="1">
        <v>0</v>
      </c>
      <c r="N43" s="1">
        <v>0</v>
      </c>
      <c r="O43" s="1">
        <v>0</v>
      </c>
      <c r="P43" s="1">
        <v>0</v>
      </c>
      <c r="Q43" s="1">
        <v>0</v>
      </c>
    </row>
    <row r="44" spans="1:17">
      <c r="A44">
        <v>575</v>
      </c>
      <c r="B44" s="1">
        <v>189.42405199999999</v>
      </c>
      <c r="C44" s="1">
        <v>189.42405199999999</v>
      </c>
      <c r="D44" s="1">
        <v>0.18987299999999999</v>
      </c>
      <c r="E44" s="1">
        <v>11</v>
      </c>
      <c r="F44" s="1">
        <v>0</v>
      </c>
      <c r="G44" s="1">
        <v>4.9873409999999998</v>
      </c>
      <c r="H44" s="1">
        <v>29.145569999999999</v>
      </c>
      <c r="I44" s="1">
        <v>1</v>
      </c>
      <c r="J44" s="1">
        <v>0.22784799999999999</v>
      </c>
      <c r="K44" s="1">
        <v>0</v>
      </c>
      <c r="L44" s="1">
        <v>1.905063</v>
      </c>
      <c r="M44" s="1">
        <v>0</v>
      </c>
      <c r="N44" s="1">
        <v>0</v>
      </c>
      <c r="O44" s="1">
        <v>0</v>
      </c>
      <c r="P44" s="1">
        <v>0</v>
      </c>
      <c r="Q44" s="1">
        <v>0</v>
      </c>
    </row>
    <row r="45" spans="1:17">
      <c r="A45">
        <v>576</v>
      </c>
      <c r="B45" s="1">
        <v>158.93959000000001</v>
      </c>
      <c r="C45" s="1">
        <v>157.93959000000001</v>
      </c>
      <c r="D45" s="1">
        <v>0</v>
      </c>
      <c r="E45" s="1">
        <v>0</v>
      </c>
      <c r="F45" s="1">
        <v>0</v>
      </c>
      <c r="G45" s="1">
        <v>0</v>
      </c>
      <c r="H45" s="1">
        <v>15.908046000000001</v>
      </c>
      <c r="I45" s="1">
        <v>0.114943</v>
      </c>
      <c r="J45" s="1">
        <v>0</v>
      </c>
      <c r="K45" s="1">
        <v>0</v>
      </c>
      <c r="L45" s="1">
        <v>0</v>
      </c>
      <c r="M45" s="1">
        <v>0</v>
      </c>
      <c r="N45" s="1">
        <v>0</v>
      </c>
      <c r="O45" s="1">
        <v>0</v>
      </c>
      <c r="P45" s="1">
        <v>0</v>
      </c>
      <c r="Q45" s="1">
        <v>0</v>
      </c>
    </row>
    <row r="46" spans="1:17">
      <c r="A46">
        <v>577</v>
      </c>
      <c r="B46" s="1">
        <v>630.15773100000001</v>
      </c>
      <c r="C46" s="1">
        <v>630.15773100000001</v>
      </c>
      <c r="D46" s="1">
        <v>0</v>
      </c>
      <c r="E46" s="1">
        <v>2.9833340000000002</v>
      </c>
      <c r="F46" s="1">
        <v>0</v>
      </c>
      <c r="G46" s="1">
        <v>16.566666000000001</v>
      </c>
      <c r="H46" s="1">
        <v>75.906666999999999</v>
      </c>
      <c r="I46" s="1">
        <v>7.1833330000000002</v>
      </c>
      <c r="J46" s="1">
        <v>0</v>
      </c>
      <c r="K46" s="1">
        <v>2</v>
      </c>
      <c r="L46" s="1">
        <v>1.9888889999999999</v>
      </c>
      <c r="M46" s="1">
        <v>0</v>
      </c>
      <c r="N46" s="1">
        <v>0</v>
      </c>
      <c r="O46" s="1">
        <v>0</v>
      </c>
      <c r="P46" s="1">
        <v>0</v>
      </c>
      <c r="Q46" s="1">
        <v>0</v>
      </c>
    </row>
    <row r="47" spans="1:17">
      <c r="A47">
        <v>598</v>
      </c>
      <c r="B47" s="1">
        <v>50.273288000000001</v>
      </c>
      <c r="C47" s="1">
        <v>50.140087000000001</v>
      </c>
      <c r="D47" s="1">
        <v>0</v>
      </c>
      <c r="E47" s="1">
        <v>0</v>
      </c>
      <c r="F47" s="1">
        <v>0</v>
      </c>
      <c r="G47" s="1">
        <v>0</v>
      </c>
      <c r="H47" s="1">
        <v>11.5832</v>
      </c>
      <c r="I47" s="1">
        <v>1.655556</v>
      </c>
      <c r="J47" s="1">
        <v>0</v>
      </c>
      <c r="K47" s="1">
        <v>0</v>
      </c>
      <c r="L47" s="1">
        <v>0.43333300000000002</v>
      </c>
      <c r="M47" s="1">
        <v>0</v>
      </c>
      <c r="N47" s="1">
        <v>0</v>
      </c>
      <c r="O47" s="1">
        <v>6.3246460000000004</v>
      </c>
      <c r="P47" s="1">
        <v>0</v>
      </c>
      <c r="Q47" s="1">
        <v>0</v>
      </c>
    </row>
    <row r="48" spans="1:17">
      <c r="A48">
        <v>608</v>
      </c>
      <c r="B48" s="1">
        <v>50.583967999999999</v>
      </c>
      <c r="C48" s="1">
        <v>50.583967999999999</v>
      </c>
      <c r="D48" s="1">
        <v>0</v>
      </c>
      <c r="E48" s="1">
        <v>0</v>
      </c>
      <c r="F48" s="1">
        <v>0</v>
      </c>
      <c r="G48" s="1">
        <v>0</v>
      </c>
      <c r="H48" s="1">
        <v>19.360102000000001</v>
      </c>
      <c r="I48" s="1">
        <v>3.3706510000000001</v>
      </c>
      <c r="J48" s="1">
        <v>0</v>
      </c>
      <c r="K48" s="1">
        <v>0.95195700000000005</v>
      </c>
      <c r="L48" s="1">
        <v>12.10155</v>
      </c>
      <c r="M48" s="1">
        <v>0</v>
      </c>
      <c r="N48" s="1">
        <v>0</v>
      </c>
      <c r="O48" s="1">
        <v>0</v>
      </c>
      <c r="P48" s="1">
        <v>0</v>
      </c>
      <c r="Q48" s="1">
        <v>0</v>
      </c>
    </row>
    <row r="49" spans="1:17">
      <c r="A49">
        <v>609</v>
      </c>
      <c r="B49" s="1">
        <v>82.251728</v>
      </c>
      <c r="C49" s="1">
        <v>82.251728</v>
      </c>
      <c r="D49" s="1">
        <v>0</v>
      </c>
      <c r="E49" s="1">
        <v>0</v>
      </c>
      <c r="F49" s="1">
        <v>0</v>
      </c>
      <c r="G49" s="1">
        <v>1.818662</v>
      </c>
      <c r="H49" s="1">
        <v>27.921486999999999</v>
      </c>
      <c r="I49" s="1">
        <v>11.562445</v>
      </c>
      <c r="J49" s="1">
        <v>0</v>
      </c>
      <c r="K49" s="1">
        <v>0</v>
      </c>
      <c r="L49" s="1">
        <v>14.326145</v>
      </c>
      <c r="M49" s="1">
        <v>0</v>
      </c>
      <c r="N49" s="1">
        <v>0</v>
      </c>
      <c r="O49" s="1">
        <v>0</v>
      </c>
      <c r="P49" s="1">
        <v>0</v>
      </c>
      <c r="Q49" s="1">
        <v>0</v>
      </c>
    </row>
    <row r="50" spans="1:17">
      <c r="A50">
        <v>610</v>
      </c>
      <c r="B50" s="1">
        <v>38.621943000000002</v>
      </c>
      <c r="C50" s="1">
        <v>38.621943000000002</v>
      </c>
      <c r="D50" s="1">
        <v>0</v>
      </c>
      <c r="E50" s="1">
        <v>0</v>
      </c>
      <c r="F50" s="1">
        <v>0</v>
      </c>
      <c r="G50" s="1">
        <v>2.8333330000000001</v>
      </c>
      <c r="H50" s="1">
        <v>14.673610999999999</v>
      </c>
      <c r="I50" s="1">
        <v>9.6913889999999991</v>
      </c>
      <c r="J50" s="1">
        <v>0</v>
      </c>
      <c r="K50" s="1">
        <v>1.0972219999999999</v>
      </c>
      <c r="L50" s="1">
        <v>2.5763889999999998</v>
      </c>
      <c r="M50" s="1">
        <v>0</v>
      </c>
      <c r="N50" s="1">
        <v>0</v>
      </c>
      <c r="O50" s="1">
        <v>0</v>
      </c>
      <c r="P50" s="1">
        <v>0</v>
      </c>
      <c r="Q50" s="1">
        <v>0</v>
      </c>
    </row>
    <row r="51" spans="1:17">
      <c r="A51">
        <v>613</v>
      </c>
      <c r="B51" s="1">
        <v>238.51900499999999</v>
      </c>
      <c r="C51" s="1">
        <v>65.858335999999994</v>
      </c>
      <c r="D51" s="1">
        <v>0</v>
      </c>
      <c r="E51" s="1">
        <v>0</v>
      </c>
      <c r="F51" s="1">
        <v>0</v>
      </c>
      <c r="G51" s="1">
        <v>4.1419550000000003</v>
      </c>
      <c r="H51" s="1">
        <v>12.068059999999999</v>
      </c>
      <c r="I51" s="1">
        <v>0</v>
      </c>
      <c r="J51" s="1">
        <v>0</v>
      </c>
      <c r="K51" s="1">
        <v>0.92610599999999998</v>
      </c>
      <c r="L51" s="1">
        <v>0</v>
      </c>
      <c r="M51" s="1">
        <v>0</v>
      </c>
      <c r="N51" s="1">
        <v>0</v>
      </c>
      <c r="O51" s="1">
        <v>0</v>
      </c>
      <c r="P51" s="1">
        <v>0</v>
      </c>
      <c r="Q51" s="1">
        <v>0</v>
      </c>
    </row>
    <row r="52" spans="1:17">
      <c r="A52">
        <v>614</v>
      </c>
      <c r="B52" s="1">
        <v>49.729174999999998</v>
      </c>
      <c r="C52" s="1">
        <v>49.729174999999998</v>
      </c>
      <c r="D52" s="1">
        <v>0</v>
      </c>
      <c r="E52" s="1">
        <v>0</v>
      </c>
      <c r="F52" s="1">
        <v>0</v>
      </c>
      <c r="G52" s="1">
        <v>2.2023809999999999</v>
      </c>
      <c r="H52" s="1">
        <v>17.903133</v>
      </c>
      <c r="I52" s="1">
        <v>9.0759530000000002</v>
      </c>
      <c r="J52" s="1">
        <v>0</v>
      </c>
      <c r="K52" s="1">
        <v>0</v>
      </c>
      <c r="L52" s="1">
        <v>8.14</v>
      </c>
      <c r="M52" s="1">
        <v>0</v>
      </c>
      <c r="N52" s="1">
        <v>0</v>
      </c>
      <c r="O52" s="1">
        <v>0</v>
      </c>
      <c r="P52" s="1">
        <v>0</v>
      </c>
      <c r="Q52" s="1">
        <v>0</v>
      </c>
    </row>
    <row r="53" spans="1:17">
      <c r="A53">
        <v>616</v>
      </c>
      <c r="B53" s="1">
        <v>84.190574999999995</v>
      </c>
      <c r="C53" s="1">
        <v>84.190574999999995</v>
      </c>
      <c r="D53" s="1">
        <v>0</v>
      </c>
      <c r="E53" s="1">
        <v>0.112583</v>
      </c>
      <c r="F53" s="1">
        <v>0</v>
      </c>
      <c r="G53" s="1">
        <v>1.13245</v>
      </c>
      <c r="H53" s="1">
        <v>24.795743999999999</v>
      </c>
      <c r="I53" s="1">
        <v>14.338616</v>
      </c>
      <c r="J53" s="1">
        <v>0</v>
      </c>
      <c r="K53" s="1">
        <v>0.490066</v>
      </c>
      <c r="L53" s="1">
        <v>18.701986999999999</v>
      </c>
      <c r="M53" s="1">
        <v>0</v>
      </c>
      <c r="N53" s="1">
        <v>0</v>
      </c>
      <c r="O53" s="1">
        <v>0</v>
      </c>
      <c r="P53" s="1">
        <v>0</v>
      </c>
      <c r="Q53" s="1">
        <v>0</v>
      </c>
    </row>
    <row r="54" spans="1:17">
      <c r="A54">
        <v>621</v>
      </c>
      <c r="B54" s="1">
        <v>89.482680000000002</v>
      </c>
      <c r="C54" s="1">
        <v>89.482680000000002</v>
      </c>
      <c r="D54" s="1">
        <v>0</v>
      </c>
      <c r="E54" s="1">
        <v>0</v>
      </c>
      <c r="F54" s="1">
        <v>0</v>
      </c>
      <c r="G54" s="1">
        <v>1.357143</v>
      </c>
      <c r="H54" s="1">
        <v>31.733273000000001</v>
      </c>
      <c r="I54" s="1">
        <v>8.6544489999999996</v>
      </c>
      <c r="J54" s="1">
        <v>0</v>
      </c>
      <c r="K54" s="1">
        <v>0.72077899999999995</v>
      </c>
      <c r="L54" s="1">
        <v>23.386617000000001</v>
      </c>
      <c r="M54" s="1">
        <v>0</v>
      </c>
      <c r="N54" s="1">
        <v>0</v>
      </c>
      <c r="O54" s="1">
        <v>0</v>
      </c>
      <c r="P54" s="1">
        <v>0</v>
      </c>
      <c r="Q54" s="1">
        <v>0</v>
      </c>
    </row>
    <row r="55" spans="1:17">
      <c r="A55">
        <v>623</v>
      </c>
      <c r="B55" s="1">
        <v>153.83823000000001</v>
      </c>
      <c r="C55" s="1">
        <v>153.83823000000001</v>
      </c>
      <c r="D55" s="1">
        <v>0</v>
      </c>
      <c r="E55" s="1">
        <v>0</v>
      </c>
      <c r="F55" s="1">
        <v>0</v>
      </c>
      <c r="G55" s="1">
        <v>11.820029999999999</v>
      </c>
      <c r="H55" s="1">
        <v>21.877770000000002</v>
      </c>
      <c r="I55" s="1">
        <v>25.257276999999998</v>
      </c>
      <c r="J55" s="1">
        <v>0.55939499999999998</v>
      </c>
      <c r="K55" s="1">
        <v>1.0792679999999999</v>
      </c>
      <c r="L55" s="1">
        <v>20.425487</v>
      </c>
      <c r="M55" s="1">
        <v>0</v>
      </c>
      <c r="N55" s="1">
        <v>0</v>
      </c>
      <c r="O55" s="1">
        <v>0</v>
      </c>
      <c r="P55" s="1">
        <v>0</v>
      </c>
      <c r="Q55" s="1">
        <v>0</v>
      </c>
    </row>
    <row r="56" spans="1:17">
      <c r="A56">
        <v>629</v>
      </c>
      <c r="B56" s="1">
        <v>33.463211999999999</v>
      </c>
      <c r="C56" s="1">
        <v>33.4011</v>
      </c>
      <c r="D56" s="1">
        <v>0</v>
      </c>
      <c r="E56" s="1">
        <v>2</v>
      </c>
      <c r="F56" s="1">
        <v>0</v>
      </c>
      <c r="G56" s="1">
        <v>0.26708100000000001</v>
      </c>
      <c r="H56" s="1">
        <v>12.869565</v>
      </c>
      <c r="I56" s="1">
        <v>5.0940190000000003</v>
      </c>
      <c r="J56" s="1">
        <v>0</v>
      </c>
      <c r="K56" s="1">
        <v>0</v>
      </c>
      <c r="L56" s="1">
        <v>2.5944579999999999</v>
      </c>
      <c r="M56" s="1">
        <v>0</v>
      </c>
      <c r="N56" s="1">
        <v>0</v>
      </c>
      <c r="O56" s="1">
        <v>0</v>
      </c>
      <c r="P56" s="1">
        <v>0</v>
      </c>
      <c r="Q56" s="1">
        <v>0</v>
      </c>
    </row>
    <row r="57" spans="1:17">
      <c r="A57">
        <v>634</v>
      </c>
      <c r="B57" s="1">
        <v>82.219280999999995</v>
      </c>
      <c r="C57" s="1">
        <v>82.219280999999995</v>
      </c>
      <c r="D57" s="1">
        <v>0</v>
      </c>
      <c r="E57" s="1">
        <v>0</v>
      </c>
      <c r="F57" s="1">
        <v>0</v>
      </c>
      <c r="G57" s="1">
        <v>1</v>
      </c>
      <c r="H57" s="1">
        <v>34.682527999999998</v>
      </c>
      <c r="I57" s="1">
        <v>9.0379749999999994</v>
      </c>
      <c r="J57" s="1">
        <v>0</v>
      </c>
      <c r="K57" s="1">
        <v>1.06962</v>
      </c>
      <c r="L57" s="1">
        <v>16.075949000000001</v>
      </c>
      <c r="M57" s="1">
        <v>0</v>
      </c>
      <c r="N57" s="1">
        <v>0</v>
      </c>
      <c r="O57" s="1">
        <v>0</v>
      </c>
      <c r="P57" s="1">
        <v>0</v>
      </c>
      <c r="Q57" s="1">
        <v>0</v>
      </c>
    </row>
    <row r="58" spans="1:17">
      <c r="A58">
        <v>640</v>
      </c>
      <c r="B58" s="1">
        <v>37.908923000000001</v>
      </c>
      <c r="C58" s="1">
        <v>22.474368999999999</v>
      </c>
      <c r="D58" s="1">
        <v>0</v>
      </c>
      <c r="E58" s="1">
        <v>0</v>
      </c>
      <c r="F58" s="1">
        <v>0</v>
      </c>
      <c r="G58" s="1">
        <v>0</v>
      </c>
      <c r="H58" s="1">
        <v>7.6340779999999997</v>
      </c>
      <c r="I58" s="1">
        <v>1.3463689999999999</v>
      </c>
      <c r="J58" s="1">
        <v>0</v>
      </c>
      <c r="K58" s="1">
        <v>0</v>
      </c>
      <c r="L58" s="1">
        <v>0</v>
      </c>
      <c r="M58" s="1">
        <v>0</v>
      </c>
      <c r="N58" s="1">
        <v>0</v>
      </c>
      <c r="O58" s="1">
        <v>25.620234</v>
      </c>
      <c r="P58" s="1">
        <v>0</v>
      </c>
      <c r="Q58" s="1">
        <v>0</v>
      </c>
    </row>
    <row r="59" spans="1:17">
      <c r="A59">
        <v>664</v>
      </c>
      <c r="B59" s="1">
        <v>143.57726600000001</v>
      </c>
      <c r="C59" s="1">
        <v>143.57726600000001</v>
      </c>
      <c r="D59" s="1">
        <v>0</v>
      </c>
      <c r="E59" s="1">
        <v>2.7613880000000002</v>
      </c>
      <c r="F59" s="1">
        <v>0</v>
      </c>
      <c r="G59" s="1">
        <v>0</v>
      </c>
      <c r="H59" s="1">
        <v>34.293551999999998</v>
      </c>
      <c r="I59" s="1">
        <v>6.3131009999999996</v>
      </c>
      <c r="J59" s="1">
        <v>0</v>
      </c>
      <c r="K59" s="1">
        <v>0</v>
      </c>
      <c r="L59" s="1">
        <v>8.0259999999999998E-2</v>
      </c>
      <c r="M59" s="1">
        <v>0</v>
      </c>
      <c r="N59" s="1">
        <v>0</v>
      </c>
      <c r="O59" s="1">
        <v>148.307042</v>
      </c>
      <c r="P59" s="1">
        <v>0</v>
      </c>
      <c r="Q59" s="1">
        <v>0</v>
      </c>
    </row>
    <row r="60" spans="1:17">
      <c r="A60">
        <v>679</v>
      </c>
      <c r="B60" s="1">
        <v>217.191731</v>
      </c>
      <c r="C60" s="1">
        <v>0</v>
      </c>
      <c r="D60" s="1">
        <v>0</v>
      </c>
      <c r="E60" s="1">
        <v>0</v>
      </c>
      <c r="F60" s="1">
        <v>0</v>
      </c>
      <c r="G60" s="1">
        <v>2.5101840000000002</v>
      </c>
      <c r="H60" s="1">
        <v>35.096387</v>
      </c>
      <c r="I60" s="1">
        <v>0</v>
      </c>
      <c r="J60" s="1">
        <v>0</v>
      </c>
      <c r="K60" s="1">
        <v>1</v>
      </c>
      <c r="L60" s="1">
        <v>178.10586499999999</v>
      </c>
      <c r="M60" s="1">
        <v>0</v>
      </c>
      <c r="N60" s="1">
        <v>0</v>
      </c>
      <c r="O60" s="1">
        <v>0</v>
      </c>
      <c r="P60" s="1">
        <v>0</v>
      </c>
      <c r="Q60" s="1">
        <v>0</v>
      </c>
    </row>
    <row r="61" spans="1:17">
      <c r="A61">
        <v>725</v>
      </c>
      <c r="B61" s="1">
        <v>486.70643699999999</v>
      </c>
      <c r="C61" s="1">
        <v>458.872409</v>
      </c>
      <c r="D61" s="1">
        <v>18.379518000000001</v>
      </c>
      <c r="E61" s="1">
        <v>137.30120400000001</v>
      </c>
      <c r="F61" s="1">
        <v>8.1566270000000003</v>
      </c>
      <c r="G61" s="1">
        <v>4.2771090000000003</v>
      </c>
      <c r="H61" s="1">
        <v>21.626507</v>
      </c>
      <c r="I61" s="1">
        <v>1</v>
      </c>
      <c r="J61" s="1">
        <v>0</v>
      </c>
      <c r="K61" s="1">
        <v>0</v>
      </c>
      <c r="L61" s="1">
        <v>1</v>
      </c>
      <c r="M61" s="1">
        <v>24.420135999999999</v>
      </c>
      <c r="N61" s="1">
        <v>28.76399</v>
      </c>
      <c r="O61" s="1">
        <v>0</v>
      </c>
      <c r="P61" s="1">
        <v>0</v>
      </c>
      <c r="Q61" s="1">
        <v>0</v>
      </c>
    </row>
    <row r="62" spans="1:17">
      <c r="A62">
        <v>736</v>
      </c>
      <c r="B62" s="1">
        <v>155.20351099999999</v>
      </c>
      <c r="C62" s="1">
        <v>155.20351099999999</v>
      </c>
      <c r="D62" s="1">
        <v>0</v>
      </c>
      <c r="E62" s="1">
        <v>0</v>
      </c>
      <c r="F62" s="1">
        <v>0</v>
      </c>
      <c r="G62" s="1">
        <v>3.383648</v>
      </c>
      <c r="H62" s="1">
        <v>9.7672950000000007</v>
      </c>
      <c r="I62" s="1">
        <v>0</v>
      </c>
      <c r="J62" s="1">
        <v>0</v>
      </c>
      <c r="K62" s="1">
        <v>0</v>
      </c>
      <c r="L62" s="1">
        <v>0</v>
      </c>
      <c r="M62" s="1">
        <v>0</v>
      </c>
      <c r="N62" s="1">
        <v>0</v>
      </c>
      <c r="O62" s="1">
        <v>0</v>
      </c>
      <c r="P62" s="1">
        <v>0</v>
      </c>
      <c r="Q62" s="1">
        <v>0</v>
      </c>
    </row>
    <row r="63" spans="1:17">
      <c r="A63">
        <v>770</v>
      </c>
      <c r="B63" s="1">
        <v>258.75144699999998</v>
      </c>
      <c r="C63" s="1">
        <v>171.85838699999999</v>
      </c>
      <c r="D63" s="1">
        <v>0</v>
      </c>
      <c r="E63" s="1">
        <v>0</v>
      </c>
      <c r="F63" s="1">
        <v>0</v>
      </c>
      <c r="G63" s="1">
        <v>1.642857</v>
      </c>
      <c r="H63" s="1">
        <v>47.647072999999999</v>
      </c>
      <c r="I63" s="1">
        <v>6.1309509999999996</v>
      </c>
      <c r="J63" s="1">
        <v>0</v>
      </c>
      <c r="K63" s="1">
        <v>0</v>
      </c>
      <c r="L63" s="1">
        <v>3.2261899999999999</v>
      </c>
      <c r="M63" s="1">
        <v>2.5278740000000002</v>
      </c>
      <c r="N63" s="1">
        <v>20.254593</v>
      </c>
      <c r="O63" s="1">
        <v>0</v>
      </c>
      <c r="P63" s="1">
        <v>0</v>
      </c>
      <c r="Q63" s="1">
        <v>0</v>
      </c>
    </row>
    <row r="64" spans="1:17">
      <c r="A64">
        <v>779</v>
      </c>
      <c r="B64" s="1">
        <v>132.661113</v>
      </c>
      <c r="C64" s="1">
        <v>132.661113</v>
      </c>
      <c r="D64" s="1">
        <v>23.633333</v>
      </c>
      <c r="E64" s="1">
        <v>83.861113000000003</v>
      </c>
      <c r="F64" s="1">
        <v>0</v>
      </c>
      <c r="G64" s="1">
        <v>2.1722220000000001</v>
      </c>
      <c r="H64" s="1">
        <v>4.733333</v>
      </c>
      <c r="I64" s="1">
        <v>0</v>
      </c>
      <c r="J64" s="1">
        <v>0</v>
      </c>
      <c r="K64" s="1">
        <v>1</v>
      </c>
      <c r="L64" s="1">
        <v>0</v>
      </c>
      <c r="M64" s="1">
        <v>0</v>
      </c>
      <c r="N64" s="1">
        <v>0</v>
      </c>
      <c r="O64" s="1">
        <v>0</v>
      </c>
      <c r="P64" s="1">
        <v>0</v>
      </c>
      <c r="Q64" s="1">
        <v>0</v>
      </c>
    </row>
    <row r="65" spans="1:17">
      <c r="A65">
        <v>780</v>
      </c>
      <c r="B65" s="1">
        <v>141.044442</v>
      </c>
      <c r="C65" s="1">
        <v>141.044442</v>
      </c>
      <c r="D65" s="1">
        <v>0</v>
      </c>
      <c r="E65" s="1">
        <v>58.244442999999997</v>
      </c>
      <c r="F65" s="1">
        <v>0</v>
      </c>
      <c r="G65" s="1">
        <v>0</v>
      </c>
      <c r="H65" s="1">
        <v>10.11111</v>
      </c>
      <c r="I65" s="1">
        <v>0</v>
      </c>
      <c r="J65" s="1">
        <v>0</v>
      </c>
      <c r="K65" s="1">
        <v>0</v>
      </c>
      <c r="L65" s="1">
        <v>0.76666699999999999</v>
      </c>
      <c r="M65" s="1">
        <v>0</v>
      </c>
      <c r="N65" s="1">
        <v>0</v>
      </c>
      <c r="O65" s="1">
        <v>0</v>
      </c>
      <c r="P65" s="1">
        <v>0</v>
      </c>
      <c r="Q65" s="1">
        <v>0</v>
      </c>
    </row>
    <row r="66" spans="1:17">
      <c r="A66">
        <v>804</v>
      </c>
      <c r="B66" s="1">
        <v>86.681179</v>
      </c>
      <c r="C66" s="1">
        <v>86.122519999999994</v>
      </c>
      <c r="D66" s="1">
        <v>0</v>
      </c>
      <c r="E66" s="1">
        <v>2.1061450000000002</v>
      </c>
      <c r="F66" s="1">
        <v>0</v>
      </c>
      <c r="G66" s="1">
        <v>0</v>
      </c>
      <c r="H66" s="1">
        <v>17.614526000000001</v>
      </c>
      <c r="I66" s="1">
        <v>1.7374309999999999</v>
      </c>
      <c r="J66" s="1">
        <v>0</v>
      </c>
      <c r="K66" s="1">
        <v>0</v>
      </c>
      <c r="L66" s="1">
        <v>0</v>
      </c>
      <c r="M66" s="1">
        <v>0</v>
      </c>
      <c r="N66" s="1">
        <v>0</v>
      </c>
      <c r="O66" s="1">
        <v>0</v>
      </c>
      <c r="P66" s="1">
        <v>0</v>
      </c>
      <c r="Q66" s="1">
        <v>0</v>
      </c>
    </row>
    <row r="67" spans="1:17">
      <c r="A67">
        <v>808</v>
      </c>
      <c r="B67" s="1">
        <v>185.20858999999999</v>
      </c>
      <c r="C67" s="1">
        <v>178.462828</v>
      </c>
      <c r="D67" s="1">
        <v>0</v>
      </c>
      <c r="E67" s="1">
        <v>0</v>
      </c>
      <c r="F67" s="1">
        <v>0</v>
      </c>
      <c r="G67" s="1">
        <v>2.079097</v>
      </c>
      <c r="H67" s="1">
        <v>9.8418080000000003</v>
      </c>
      <c r="I67" s="1">
        <v>9.6045000000000005E-2</v>
      </c>
      <c r="J67" s="1">
        <v>0</v>
      </c>
      <c r="K67" s="1">
        <v>0</v>
      </c>
      <c r="L67" s="1">
        <v>0</v>
      </c>
      <c r="M67" s="1">
        <v>0</v>
      </c>
      <c r="N67" s="1">
        <v>0</v>
      </c>
      <c r="O67" s="1">
        <v>0</v>
      </c>
      <c r="P67" s="1">
        <v>0</v>
      </c>
      <c r="Q67" s="1">
        <v>0</v>
      </c>
    </row>
    <row r="68" spans="1:17">
      <c r="A68">
        <v>813</v>
      </c>
      <c r="B68" s="1">
        <v>131.58866599999999</v>
      </c>
      <c r="C68" s="1">
        <v>131.58866599999999</v>
      </c>
      <c r="D68" s="1">
        <v>0</v>
      </c>
      <c r="E68" s="1">
        <v>0</v>
      </c>
      <c r="F68" s="1">
        <v>0</v>
      </c>
      <c r="G68" s="1">
        <v>0</v>
      </c>
      <c r="H68" s="1">
        <v>13.658424999999999</v>
      </c>
      <c r="I68" s="1">
        <v>0.94384400000000002</v>
      </c>
      <c r="J68" s="1">
        <v>0</v>
      </c>
      <c r="K68" s="1">
        <v>0</v>
      </c>
      <c r="L68" s="1">
        <v>0</v>
      </c>
      <c r="M68" s="1">
        <v>0</v>
      </c>
      <c r="N68" s="1">
        <v>0</v>
      </c>
      <c r="O68" s="1">
        <v>136.762856</v>
      </c>
      <c r="P68" s="1">
        <v>0</v>
      </c>
      <c r="Q68" s="1">
        <v>0</v>
      </c>
    </row>
    <row r="69" spans="1:17">
      <c r="A69">
        <v>825</v>
      </c>
      <c r="B69" s="1">
        <v>317.36593099999999</v>
      </c>
      <c r="C69" s="1">
        <v>316.79215299999998</v>
      </c>
      <c r="D69" s="1">
        <v>0</v>
      </c>
      <c r="E69" s="1">
        <v>4.1015040000000003</v>
      </c>
      <c r="F69" s="1">
        <v>0</v>
      </c>
      <c r="G69" s="1">
        <v>8.0460530000000006</v>
      </c>
      <c r="H69" s="1">
        <v>21.819547</v>
      </c>
      <c r="I69" s="1">
        <v>0.208647</v>
      </c>
      <c r="J69" s="1">
        <v>0</v>
      </c>
      <c r="K69" s="1">
        <v>0</v>
      </c>
      <c r="L69" s="1">
        <v>0.81391000000000002</v>
      </c>
      <c r="M69" s="1">
        <v>4.5385989999999996</v>
      </c>
      <c r="N69" s="1">
        <v>0</v>
      </c>
      <c r="O69" s="1">
        <v>0</v>
      </c>
      <c r="P69" s="1">
        <v>0</v>
      </c>
      <c r="Q69" s="1">
        <v>0</v>
      </c>
    </row>
    <row r="70" spans="1:17">
      <c r="A70">
        <v>838</v>
      </c>
      <c r="B70" s="1">
        <v>244.846383</v>
      </c>
      <c r="C70" s="1">
        <v>243.05217999999999</v>
      </c>
      <c r="D70" s="1">
        <v>5</v>
      </c>
      <c r="E70" s="1">
        <v>31.391304999999999</v>
      </c>
      <c r="F70" s="1">
        <v>0</v>
      </c>
      <c r="G70" s="1">
        <v>5.6869560000000003</v>
      </c>
      <c r="H70" s="1">
        <v>14.800003</v>
      </c>
      <c r="I70" s="1">
        <v>0</v>
      </c>
      <c r="J70" s="1">
        <v>0</v>
      </c>
      <c r="K70" s="1">
        <v>0</v>
      </c>
      <c r="L70" s="1">
        <v>1</v>
      </c>
      <c r="M70" s="1">
        <v>14.274665000000001</v>
      </c>
      <c r="N70" s="1">
        <v>0</v>
      </c>
      <c r="O70" s="1">
        <v>0</v>
      </c>
      <c r="P70" s="1">
        <v>0.88680199999999998</v>
      </c>
      <c r="Q70" s="1">
        <v>0</v>
      </c>
    </row>
    <row r="71" spans="1:17">
      <c r="A71">
        <v>843</v>
      </c>
      <c r="B71" s="1">
        <v>605.86825599999997</v>
      </c>
      <c r="C71" s="1">
        <v>605.86825599999997</v>
      </c>
      <c r="D71" s="1">
        <v>0</v>
      </c>
      <c r="E71" s="1">
        <v>1</v>
      </c>
      <c r="F71" s="1">
        <v>0</v>
      </c>
      <c r="G71" s="1">
        <v>8.3913030000000006</v>
      </c>
      <c r="H71" s="1">
        <v>61.394255999999999</v>
      </c>
      <c r="I71" s="1">
        <v>5.5815219999999997</v>
      </c>
      <c r="J71" s="1">
        <v>0</v>
      </c>
      <c r="K71" s="1">
        <v>0</v>
      </c>
      <c r="L71" s="1">
        <v>4</v>
      </c>
      <c r="M71" s="1">
        <v>0</v>
      </c>
      <c r="N71" s="1">
        <v>0</v>
      </c>
      <c r="O71" s="1">
        <v>0</v>
      </c>
      <c r="P71" s="1">
        <v>0</v>
      </c>
      <c r="Q71" s="1">
        <v>0</v>
      </c>
    </row>
    <row r="72" spans="1:17">
      <c r="A72">
        <v>855</v>
      </c>
      <c r="B72" s="1">
        <v>482.85637800000001</v>
      </c>
      <c r="C72" s="1">
        <v>482.85637800000001</v>
      </c>
      <c r="D72" s="1">
        <v>0.35087699999999999</v>
      </c>
      <c r="E72" s="1">
        <v>20.501512000000002</v>
      </c>
      <c r="F72" s="1">
        <v>0</v>
      </c>
      <c r="G72" s="1">
        <v>1.8245610000000001</v>
      </c>
      <c r="H72" s="1">
        <v>73.989998</v>
      </c>
      <c r="I72" s="1">
        <v>4.8245610000000001</v>
      </c>
      <c r="J72" s="1">
        <v>0</v>
      </c>
      <c r="K72" s="1">
        <v>0.84795299999999996</v>
      </c>
      <c r="L72" s="1">
        <v>2</v>
      </c>
      <c r="M72" s="1">
        <v>0</v>
      </c>
      <c r="N72" s="1">
        <v>0</v>
      </c>
      <c r="O72" s="1">
        <v>0</v>
      </c>
      <c r="P72" s="1">
        <v>0</v>
      </c>
      <c r="Q72" s="1">
        <v>0</v>
      </c>
    </row>
    <row r="73" spans="1:17">
      <c r="A73">
        <v>858</v>
      </c>
      <c r="B73" s="1">
        <v>229.49122600000001</v>
      </c>
      <c r="C73" s="1">
        <v>227.61403300000001</v>
      </c>
      <c r="D73" s="1">
        <v>0</v>
      </c>
      <c r="E73" s="1">
        <v>0</v>
      </c>
      <c r="F73" s="1">
        <v>0</v>
      </c>
      <c r="G73" s="1">
        <v>7.9707600000000003</v>
      </c>
      <c r="H73" s="1">
        <v>18.684211000000001</v>
      </c>
      <c r="I73" s="1">
        <v>0</v>
      </c>
      <c r="J73" s="1">
        <v>0</v>
      </c>
      <c r="K73" s="1">
        <v>0</v>
      </c>
      <c r="L73" s="1">
        <v>2</v>
      </c>
      <c r="M73" s="1">
        <v>6.9639540000000002</v>
      </c>
      <c r="N73" s="1">
        <v>0</v>
      </c>
      <c r="O73" s="1">
        <v>0</v>
      </c>
      <c r="P73" s="1">
        <v>0</v>
      </c>
      <c r="Q73" s="1">
        <v>0</v>
      </c>
    </row>
    <row r="74" spans="1:17">
      <c r="A74">
        <v>875</v>
      </c>
      <c r="B74" s="1">
        <v>311.530913</v>
      </c>
      <c r="C74" s="1">
        <v>311.50167900000002</v>
      </c>
      <c r="D74" s="1">
        <v>42.117781999999998</v>
      </c>
      <c r="E74" s="1">
        <v>148.09418199999999</v>
      </c>
      <c r="F74" s="1">
        <v>0</v>
      </c>
      <c r="G74" s="1">
        <v>3.061922</v>
      </c>
      <c r="H74" s="1">
        <v>10.130319999999999</v>
      </c>
      <c r="I74" s="1">
        <v>0</v>
      </c>
      <c r="J74" s="1">
        <v>0</v>
      </c>
      <c r="K74" s="1">
        <v>1</v>
      </c>
      <c r="L74" s="1">
        <v>1</v>
      </c>
      <c r="M74" s="1">
        <v>0</v>
      </c>
      <c r="N74" s="1">
        <v>0</v>
      </c>
      <c r="O74" s="1">
        <v>0</v>
      </c>
      <c r="P74" s="1">
        <v>0</v>
      </c>
      <c r="Q74" s="1">
        <v>0</v>
      </c>
    </row>
    <row r="75" spans="1:17">
      <c r="A75">
        <v>905</v>
      </c>
      <c r="B75" s="1">
        <v>29.941030999999999</v>
      </c>
      <c r="C75" s="1">
        <v>29.813371</v>
      </c>
      <c r="D75" s="1">
        <v>0</v>
      </c>
      <c r="E75" s="1">
        <v>0</v>
      </c>
      <c r="F75" s="1">
        <v>0</v>
      </c>
      <c r="G75" s="1">
        <v>0</v>
      </c>
      <c r="H75" s="1">
        <v>12.501272</v>
      </c>
      <c r="I75" s="1">
        <v>2.3929520000000002</v>
      </c>
      <c r="J75" s="1">
        <v>0</v>
      </c>
      <c r="K75" s="1">
        <v>0.50851000000000002</v>
      </c>
      <c r="L75" s="1">
        <v>0.99361699999999997</v>
      </c>
      <c r="M75" s="1">
        <v>0</v>
      </c>
      <c r="N75" s="1">
        <v>0</v>
      </c>
      <c r="O75" s="1">
        <v>0</v>
      </c>
      <c r="P75" s="1">
        <v>0</v>
      </c>
      <c r="Q75" s="1">
        <v>0</v>
      </c>
    </row>
    <row r="76" spans="1:17">
      <c r="A76">
        <v>912</v>
      </c>
      <c r="B76" s="1">
        <v>108.28302100000001</v>
      </c>
      <c r="C76" s="1">
        <v>107.820896</v>
      </c>
      <c r="D76" s="1">
        <v>0</v>
      </c>
      <c r="E76" s="1">
        <v>0</v>
      </c>
      <c r="F76" s="1">
        <v>0</v>
      </c>
      <c r="G76" s="1">
        <v>0</v>
      </c>
      <c r="H76" s="1">
        <v>8.7413190000000007</v>
      </c>
      <c r="I76" s="1">
        <v>3.0450870000000001</v>
      </c>
      <c r="J76" s="1">
        <v>2.69014</v>
      </c>
      <c r="K76" s="1">
        <v>0</v>
      </c>
      <c r="L76" s="1">
        <v>0</v>
      </c>
      <c r="M76" s="1">
        <v>0</v>
      </c>
      <c r="N76" s="1">
        <v>0</v>
      </c>
      <c r="O76" s="1">
        <v>0</v>
      </c>
      <c r="P76" s="1">
        <v>0</v>
      </c>
      <c r="Q76" s="1">
        <v>0</v>
      </c>
    </row>
    <row r="77" spans="1:17">
      <c r="A77">
        <v>936</v>
      </c>
      <c r="B77" s="1">
        <v>89.26952</v>
      </c>
      <c r="C77" s="1">
        <v>70.331186000000002</v>
      </c>
      <c r="D77" s="1">
        <v>0</v>
      </c>
      <c r="E77" s="1">
        <v>0</v>
      </c>
      <c r="F77" s="1">
        <v>0</v>
      </c>
      <c r="G77" s="1">
        <v>0</v>
      </c>
      <c r="H77" s="1">
        <v>14.068569999999999</v>
      </c>
      <c r="I77" s="1">
        <v>1.96</v>
      </c>
      <c r="J77" s="1">
        <v>0</v>
      </c>
      <c r="K77" s="1">
        <v>0</v>
      </c>
      <c r="L77" s="1">
        <v>0</v>
      </c>
      <c r="M77" s="1">
        <v>0</v>
      </c>
      <c r="N77" s="1">
        <v>0</v>
      </c>
      <c r="O77" s="1">
        <v>0</v>
      </c>
      <c r="P77" s="1">
        <v>0</v>
      </c>
      <c r="Q77" s="1">
        <v>0</v>
      </c>
    </row>
    <row r="78" spans="1:17">
      <c r="A78">
        <v>938</v>
      </c>
      <c r="B78" s="1">
        <v>131.65065200000001</v>
      </c>
      <c r="C78" s="1">
        <v>131.65065200000001</v>
      </c>
      <c r="D78" s="1">
        <v>10.226993999999999</v>
      </c>
      <c r="E78" s="1">
        <v>63.717790999999998</v>
      </c>
      <c r="F78" s="1">
        <v>0</v>
      </c>
      <c r="G78" s="1">
        <v>1.9754609999999999</v>
      </c>
      <c r="H78" s="1">
        <v>8.5973620000000004</v>
      </c>
      <c r="I78" s="1">
        <v>1.5337419999999999</v>
      </c>
      <c r="J78" s="1">
        <v>0</v>
      </c>
      <c r="K78" s="1">
        <v>0</v>
      </c>
      <c r="L78" s="1">
        <v>0</v>
      </c>
      <c r="M78" s="1">
        <v>0</v>
      </c>
      <c r="N78" s="1">
        <v>0</v>
      </c>
      <c r="O78" s="1">
        <v>16.024290000000001</v>
      </c>
      <c r="P78" s="1">
        <v>0</v>
      </c>
      <c r="Q78" s="1">
        <v>0</v>
      </c>
    </row>
    <row r="79" spans="1:17">
      <c r="A79">
        <v>941</v>
      </c>
      <c r="B79" s="1">
        <v>198.05659700000001</v>
      </c>
      <c r="C79" s="1">
        <v>165.98981499999999</v>
      </c>
      <c r="D79" s="1">
        <v>0</v>
      </c>
      <c r="E79" s="1">
        <v>0</v>
      </c>
      <c r="F79" s="1">
        <v>0</v>
      </c>
      <c r="G79" s="1">
        <v>6.1759599999999999</v>
      </c>
      <c r="H79" s="1">
        <v>23.395797999999999</v>
      </c>
      <c r="I79" s="1">
        <v>3.6705860000000001</v>
      </c>
      <c r="J79" s="1">
        <v>0.11883000000000001</v>
      </c>
      <c r="K79" s="1">
        <v>0</v>
      </c>
      <c r="L79" s="1">
        <v>3.2554850000000002</v>
      </c>
      <c r="M79" s="1">
        <v>0</v>
      </c>
      <c r="N79" s="1">
        <v>0</v>
      </c>
      <c r="O79" s="1">
        <v>0</v>
      </c>
      <c r="P79" s="1">
        <v>0</v>
      </c>
      <c r="Q79" s="1">
        <v>0</v>
      </c>
    </row>
    <row r="80" spans="1:17">
      <c r="A80">
        <v>951</v>
      </c>
      <c r="B80" s="1">
        <v>200.38167100000001</v>
      </c>
      <c r="C80" s="1">
        <v>200.38167100000001</v>
      </c>
      <c r="D80" s="1">
        <v>0</v>
      </c>
      <c r="E80" s="1">
        <v>1</v>
      </c>
      <c r="F80" s="1">
        <v>0</v>
      </c>
      <c r="G80" s="1">
        <v>1.9679720000000001</v>
      </c>
      <c r="H80" s="1">
        <v>37.500002000000002</v>
      </c>
      <c r="I80" s="1">
        <v>2.6737709999999999</v>
      </c>
      <c r="J80" s="1">
        <v>0</v>
      </c>
      <c r="K80" s="1">
        <v>0</v>
      </c>
      <c r="L80" s="1">
        <v>3</v>
      </c>
      <c r="M80" s="1">
        <v>0</v>
      </c>
      <c r="N80" s="1">
        <v>0</v>
      </c>
      <c r="O80" s="1">
        <v>0</v>
      </c>
      <c r="P80" s="1">
        <v>0</v>
      </c>
      <c r="Q80" s="1">
        <v>0</v>
      </c>
    </row>
    <row r="81" spans="1:17">
      <c r="A81">
        <v>952</v>
      </c>
      <c r="B81" s="1">
        <v>401.024676</v>
      </c>
      <c r="C81" s="1">
        <v>401.024676</v>
      </c>
      <c r="D81" s="1">
        <v>32.402422000000001</v>
      </c>
      <c r="E81" s="1">
        <v>119.57055200000001</v>
      </c>
      <c r="F81" s="1">
        <v>18</v>
      </c>
      <c r="G81" s="1">
        <v>8.6536120000000007</v>
      </c>
      <c r="H81" s="1">
        <v>62.196626999999999</v>
      </c>
      <c r="I81" s="1">
        <v>1.8527610000000001</v>
      </c>
      <c r="J81" s="1">
        <v>0</v>
      </c>
      <c r="K81" s="1">
        <v>1.4969330000000001</v>
      </c>
      <c r="L81" s="1">
        <v>1.9386509999999999</v>
      </c>
      <c r="M81" s="1">
        <v>0</v>
      </c>
      <c r="N81" s="1">
        <v>0</v>
      </c>
      <c r="O81" s="1">
        <v>0</v>
      </c>
      <c r="P81" s="1">
        <v>0</v>
      </c>
      <c r="Q81" s="1">
        <v>0</v>
      </c>
    </row>
    <row r="82" spans="1:17">
      <c r="A82">
        <v>953</v>
      </c>
      <c r="B82" s="1">
        <v>193.86094399999999</v>
      </c>
      <c r="C82" s="1">
        <v>193.86094399999999</v>
      </c>
      <c r="D82" s="1">
        <v>0</v>
      </c>
      <c r="E82" s="1">
        <v>0</v>
      </c>
      <c r="F82" s="1">
        <v>0</v>
      </c>
      <c r="G82" s="1">
        <v>2.339394</v>
      </c>
      <c r="H82" s="1">
        <v>28.436361000000002</v>
      </c>
      <c r="I82" s="1">
        <v>2</v>
      </c>
      <c r="J82" s="1">
        <v>0</v>
      </c>
      <c r="K82" s="1">
        <v>2</v>
      </c>
      <c r="L82" s="1">
        <v>0</v>
      </c>
      <c r="M82" s="1">
        <v>0</v>
      </c>
      <c r="N82" s="1">
        <v>0</v>
      </c>
      <c r="O82" s="1">
        <v>0</v>
      </c>
      <c r="P82" s="1">
        <v>0</v>
      </c>
      <c r="Q82" s="1">
        <v>0</v>
      </c>
    </row>
    <row r="83" spans="1:17">
      <c r="A83">
        <v>7984</v>
      </c>
      <c r="B83" s="1">
        <v>198.82424599999999</v>
      </c>
      <c r="C83" s="1">
        <v>198.82424599999999</v>
      </c>
      <c r="D83" s="1">
        <v>0</v>
      </c>
      <c r="E83" s="1">
        <v>9.0484849999999994</v>
      </c>
      <c r="F83" s="1">
        <v>4</v>
      </c>
      <c r="G83" s="1">
        <v>3.199999</v>
      </c>
      <c r="H83" s="1">
        <v>28.030304000000001</v>
      </c>
      <c r="I83" s="1">
        <v>0</v>
      </c>
      <c r="J83" s="1">
        <v>0</v>
      </c>
      <c r="K83" s="1">
        <v>0.86060599999999998</v>
      </c>
      <c r="L83" s="1">
        <v>1.1212120000000001</v>
      </c>
      <c r="M83" s="1">
        <v>0</v>
      </c>
      <c r="N83" s="1">
        <v>0</v>
      </c>
      <c r="O83" s="1">
        <v>0</v>
      </c>
      <c r="P83" s="1">
        <v>0</v>
      </c>
      <c r="Q83" s="1">
        <v>0</v>
      </c>
    </row>
    <row r="84" spans="1:17">
      <c r="A84">
        <v>7995</v>
      </c>
      <c r="B84" s="1">
        <v>309.71560499999998</v>
      </c>
      <c r="C84" s="1">
        <v>309.71560499999998</v>
      </c>
      <c r="D84" s="1">
        <v>0</v>
      </c>
      <c r="E84" s="1">
        <v>0</v>
      </c>
      <c r="F84" s="1">
        <v>0</v>
      </c>
      <c r="G84" s="1">
        <v>0.225609</v>
      </c>
      <c r="H84" s="1">
        <v>24.353656999999998</v>
      </c>
      <c r="I84" s="1">
        <v>1.4960979999999999</v>
      </c>
      <c r="J84" s="1">
        <v>0</v>
      </c>
      <c r="K84" s="1">
        <v>0</v>
      </c>
      <c r="L84" s="1">
        <v>1</v>
      </c>
      <c r="M84" s="1">
        <v>0</v>
      </c>
      <c r="N84" s="1">
        <v>0</v>
      </c>
      <c r="O84" s="1">
        <v>0</v>
      </c>
      <c r="P84" s="1">
        <v>0</v>
      </c>
      <c r="Q84" s="1">
        <v>0</v>
      </c>
    </row>
    <row r="85" spans="1:17">
      <c r="A85">
        <v>7999</v>
      </c>
      <c r="B85" s="1">
        <v>302.65045199999997</v>
      </c>
      <c r="C85" s="1">
        <v>138.849389</v>
      </c>
      <c r="D85" s="1">
        <v>0.53550299999999995</v>
      </c>
      <c r="E85" s="1">
        <v>25.617289</v>
      </c>
      <c r="F85" s="1">
        <v>0</v>
      </c>
      <c r="G85" s="1">
        <v>0.23553399999999999</v>
      </c>
      <c r="H85" s="1">
        <v>47.191059000000003</v>
      </c>
      <c r="I85" s="1">
        <v>4.1521999999999997</v>
      </c>
      <c r="J85" s="1">
        <v>0</v>
      </c>
      <c r="K85" s="1">
        <v>0</v>
      </c>
      <c r="L85" s="1">
        <v>3</v>
      </c>
      <c r="M85" s="1">
        <v>7.8276640000000004</v>
      </c>
      <c r="N85" s="1">
        <v>0</v>
      </c>
      <c r="O85" s="1">
        <v>0</v>
      </c>
      <c r="P85" s="1">
        <v>0</v>
      </c>
      <c r="Q85" s="1">
        <v>0</v>
      </c>
    </row>
    <row r="86" spans="1:17">
      <c r="A86">
        <v>8000</v>
      </c>
      <c r="B86" s="1">
        <v>518.79487600000004</v>
      </c>
      <c r="C86" s="1">
        <v>518.79487600000004</v>
      </c>
      <c r="D86" s="1">
        <v>0.19411700000000001</v>
      </c>
      <c r="E86" s="1">
        <v>8.7823530000000005</v>
      </c>
      <c r="F86" s="1">
        <v>0</v>
      </c>
      <c r="G86" s="1">
        <v>6.8529410000000004</v>
      </c>
      <c r="H86" s="1">
        <v>49.009129000000001</v>
      </c>
      <c r="I86" s="1">
        <v>0</v>
      </c>
      <c r="J86" s="1">
        <v>0</v>
      </c>
      <c r="K86" s="1">
        <v>0</v>
      </c>
      <c r="L86" s="1">
        <v>0.84117600000000003</v>
      </c>
      <c r="M86" s="1">
        <v>0</v>
      </c>
      <c r="N86" s="1">
        <v>0</v>
      </c>
      <c r="O86" s="1">
        <v>0</v>
      </c>
      <c r="P86" s="1">
        <v>0</v>
      </c>
      <c r="Q86" s="1">
        <v>0</v>
      </c>
    </row>
    <row r="87" spans="1:17">
      <c r="A87">
        <v>8063</v>
      </c>
      <c r="B87" s="1">
        <v>114.033053</v>
      </c>
      <c r="C87" s="1">
        <v>109.508658</v>
      </c>
      <c r="D87" s="1">
        <v>0</v>
      </c>
      <c r="E87" s="1">
        <v>0</v>
      </c>
      <c r="F87" s="1">
        <v>0</v>
      </c>
      <c r="G87" s="1">
        <v>0</v>
      </c>
      <c r="H87" s="1">
        <v>30.832650000000001</v>
      </c>
      <c r="I87" s="1">
        <v>5.6524850000000004</v>
      </c>
      <c r="J87" s="1">
        <v>0</v>
      </c>
      <c r="K87" s="1">
        <v>0</v>
      </c>
      <c r="L87" s="1">
        <v>0</v>
      </c>
      <c r="M87" s="1">
        <v>0</v>
      </c>
      <c r="N87" s="1">
        <v>0</v>
      </c>
      <c r="O87" s="1">
        <v>111.45334200000001</v>
      </c>
      <c r="P87" s="1">
        <v>0</v>
      </c>
      <c r="Q87" s="1">
        <v>0</v>
      </c>
    </row>
    <row r="88" spans="1:17">
      <c r="A88">
        <v>8064</v>
      </c>
      <c r="B88" s="1">
        <v>239.87272200000001</v>
      </c>
      <c r="C88" s="1">
        <v>239.87272200000001</v>
      </c>
      <c r="D88" s="1">
        <v>0</v>
      </c>
      <c r="E88" s="1">
        <v>0</v>
      </c>
      <c r="F88" s="1">
        <v>0</v>
      </c>
      <c r="G88" s="1">
        <v>3.9382730000000001</v>
      </c>
      <c r="H88" s="1">
        <v>21.462963999999999</v>
      </c>
      <c r="I88" s="1">
        <v>2.6381480000000002</v>
      </c>
      <c r="J88" s="1">
        <v>0</v>
      </c>
      <c r="K88" s="1">
        <v>0</v>
      </c>
      <c r="L88" s="1">
        <v>4.6604939999999999</v>
      </c>
      <c r="M88" s="1">
        <v>0</v>
      </c>
      <c r="N88" s="1">
        <v>0</v>
      </c>
      <c r="O88" s="1">
        <v>0</v>
      </c>
      <c r="P88" s="1">
        <v>0</v>
      </c>
      <c r="Q88" s="1">
        <v>0</v>
      </c>
    </row>
    <row r="89" spans="1:17">
      <c r="A89">
        <v>8278</v>
      </c>
      <c r="B89" s="1">
        <v>350.22274399999998</v>
      </c>
      <c r="C89" s="1">
        <v>306.56081999999998</v>
      </c>
      <c r="D89" s="1">
        <v>0</v>
      </c>
      <c r="E89" s="1">
        <v>0</v>
      </c>
      <c r="F89" s="1">
        <v>0</v>
      </c>
      <c r="G89" s="1">
        <v>5.9825809999999997</v>
      </c>
      <c r="H89" s="1">
        <v>23.542197999999999</v>
      </c>
      <c r="I89" s="1">
        <v>2</v>
      </c>
      <c r="J89" s="1">
        <v>0</v>
      </c>
      <c r="K89" s="1">
        <v>0</v>
      </c>
      <c r="L89" s="1">
        <v>1</v>
      </c>
      <c r="M89" s="1">
        <v>8.2144200000000005</v>
      </c>
      <c r="N89" s="1">
        <v>0</v>
      </c>
      <c r="O89" s="1">
        <v>0</v>
      </c>
      <c r="P89" s="1">
        <v>0</v>
      </c>
      <c r="Q89" s="1">
        <v>0</v>
      </c>
    </row>
    <row r="90" spans="1:17">
      <c r="A90">
        <v>8280</v>
      </c>
      <c r="B90" s="1">
        <v>296.06565000000001</v>
      </c>
      <c r="C90" s="1">
        <v>290.84777300000002</v>
      </c>
      <c r="D90" s="1">
        <v>2.7374299999999998</v>
      </c>
      <c r="E90" s="1">
        <v>103.597765</v>
      </c>
      <c r="F90" s="1">
        <v>0</v>
      </c>
      <c r="G90" s="1">
        <v>3.5642459999999998</v>
      </c>
      <c r="H90" s="1">
        <v>17.150839000000001</v>
      </c>
      <c r="I90" s="1">
        <v>1.6480440000000001</v>
      </c>
      <c r="J90" s="1">
        <v>0</v>
      </c>
      <c r="K90" s="1">
        <v>0.40223399999999998</v>
      </c>
      <c r="L90" s="1">
        <v>0.55865900000000002</v>
      </c>
      <c r="M90" s="1">
        <v>0</v>
      </c>
      <c r="N90" s="1">
        <v>0</v>
      </c>
      <c r="O90" s="1">
        <v>0</v>
      </c>
      <c r="P90" s="1">
        <v>0</v>
      </c>
      <c r="Q90" s="1">
        <v>0</v>
      </c>
    </row>
    <row r="91" spans="1:17">
      <c r="A91">
        <v>8281</v>
      </c>
      <c r="B91" s="1">
        <v>201.060813</v>
      </c>
      <c r="C91" s="1">
        <v>201.060813</v>
      </c>
      <c r="D91" s="1">
        <v>0</v>
      </c>
      <c r="E91" s="1">
        <v>3.2576679999999998</v>
      </c>
      <c r="F91" s="1">
        <v>0</v>
      </c>
      <c r="G91" s="1">
        <v>8.1840489999999999</v>
      </c>
      <c r="H91" s="1">
        <v>48.214723999999997</v>
      </c>
      <c r="I91" s="1">
        <v>1.981595</v>
      </c>
      <c r="J91" s="1">
        <v>0</v>
      </c>
      <c r="K91" s="1">
        <v>2</v>
      </c>
      <c r="L91" s="1">
        <v>4.8588959999999997</v>
      </c>
      <c r="M91" s="1">
        <v>0</v>
      </c>
      <c r="N91" s="1">
        <v>0</v>
      </c>
      <c r="O91" s="1">
        <v>0</v>
      </c>
      <c r="P91" s="1">
        <v>0</v>
      </c>
      <c r="Q91" s="1">
        <v>0</v>
      </c>
    </row>
    <row r="92" spans="1:17">
      <c r="A92">
        <v>8282</v>
      </c>
      <c r="B92" s="1">
        <v>105.807118</v>
      </c>
      <c r="C92" s="1">
        <v>105.66090699999999</v>
      </c>
      <c r="D92" s="1">
        <v>2.0496259999999999</v>
      </c>
      <c r="E92" s="1">
        <v>15.179830000000001</v>
      </c>
      <c r="F92" s="1">
        <v>2.5160079999999998</v>
      </c>
      <c r="G92" s="1">
        <v>0</v>
      </c>
      <c r="H92" s="1">
        <v>8.8399629999999991</v>
      </c>
      <c r="I92" s="1">
        <v>1.4647810000000001</v>
      </c>
      <c r="J92" s="1">
        <v>0</v>
      </c>
      <c r="K92" s="1">
        <v>0</v>
      </c>
      <c r="L92" s="1">
        <v>1.3713979999999999</v>
      </c>
      <c r="M92" s="1">
        <v>0</v>
      </c>
      <c r="N92" s="1">
        <v>0</v>
      </c>
      <c r="O92" s="1">
        <v>111.107727</v>
      </c>
      <c r="P92" s="1">
        <v>0</v>
      </c>
      <c r="Q92" s="1">
        <v>0</v>
      </c>
    </row>
    <row r="93" spans="1:17">
      <c r="A93">
        <v>8283</v>
      </c>
      <c r="B93" s="1">
        <v>67.309404999999998</v>
      </c>
      <c r="C93" s="1">
        <v>66.893901999999997</v>
      </c>
      <c r="D93" s="1">
        <v>0</v>
      </c>
      <c r="E93" s="1">
        <v>0</v>
      </c>
      <c r="F93" s="1">
        <v>0</v>
      </c>
      <c r="G93" s="1">
        <v>0</v>
      </c>
      <c r="H93" s="1">
        <v>10.759465000000001</v>
      </c>
      <c r="I93" s="1">
        <v>3.5219070000000001</v>
      </c>
      <c r="J93" s="1">
        <v>0</v>
      </c>
      <c r="K93" s="1">
        <v>0</v>
      </c>
      <c r="L93" s="1">
        <v>0.82811699999999999</v>
      </c>
      <c r="M93" s="1">
        <v>0</v>
      </c>
      <c r="N93" s="1">
        <v>2.2328220000000001</v>
      </c>
      <c r="O93" s="1">
        <v>61.685825000000001</v>
      </c>
      <c r="P93" s="1">
        <v>0</v>
      </c>
      <c r="Q93" s="1">
        <v>0</v>
      </c>
    </row>
    <row r="94" spans="1:17">
      <c r="A94">
        <v>8286</v>
      </c>
      <c r="B94" s="1">
        <v>284.17625099999998</v>
      </c>
      <c r="C94" s="1">
        <v>284.17625099999998</v>
      </c>
      <c r="D94" s="1">
        <v>0</v>
      </c>
      <c r="E94" s="1">
        <v>0</v>
      </c>
      <c r="F94" s="1">
        <v>0</v>
      </c>
      <c r="G94" s="1">
        <v>3.1633979999999999</v>
      </c>
      <c r="H94" s="1">
        <v>47.029533999999998</v>
      </c>
      <c r="I94" s="1">
        <v>0</v>
      </c>
      <c r="J94" s="1">
        <v>0</v>
      </c>
      <c r="K94" s="1">
        <v>0</v>
      </c>
      <c r="L94" s="1">
        <v>0</v>
      </c>
      <c r="M94" s="1">
        <v>0</v>
      </c>
      <c r="N94" s="1">
        <v>0</v>
      </c>
      <c r="O94" s="1">
        <v>0</v>
      </c>
      <c r="P94" s="1">
        <v>0</v>
      </c>
      <c r="Q94" s="1">
        <v>0</v>
      </c>
    </row>
    <row r="95" spans="1:17">
      <c r="A95">
        <v>8287</v>
      </c>
      <c r="B95" s="1">
        <v>667.877251</v>
      </c>
      <c r="C95" s="1">
        <v>649.92244900000003</v>
      </c>
      <c r="D95" s="1">
        <v>19.796610000000001</v>
      </c>
      <c r="E95" s="1">
        <v>73.677964000000003</v>
      </c>
      <c r="F95" s="1">
        <v>5.0734459999999997</v>
      </c>
      <c r="G95" s="1">
        <v>21.333334000000001</v>
      </c>
      <c r="H95" s="1">
        <v>29.564972000000001</v>
      </c>
      <c r="I95" s="1">
        <v>2</v>
      </c>
      <c r="J95" s="1">
        <v>0</v>
      </c>
      <c r="K95" s="1">
        <v>0</v>
      </c>
      <c r="L95" s="1">
        <v>4.9943499999999998</v>
      </c>
      <c r="M95" s="1">
        <v>0</v>
      </c>
      <c r="N95" s="1">
        <v>0</v>
      </c>
      <c r="O95" s="1">
        <v>0</v>
      </c>
      <c r="P95" s="1">
        <v>0</v>
      </c>
      <c r="Q95" s="1">
        <v>0</v>
      </c>
    </row>
    <row r="96" spans="1:17">
      <c r="A96">
        <v>8289</v>
      </c>
      <c r="B96" s="1">
        <v>49.781717</v>
      </c>
      <c r="C96" s="1">
        <v>36.497473999999997</v>
      </c>
      <c r="D96" s="1">
        <v>0</v>
      </c>
      <c r="E96" s="1">
        <v>1</v>
      </c>
      <c r="F96" s="1">
        <v>0</v>
      </c>
      <c r="G96" s="1">
        <v>0</v>
      </c>
      <c r="H96" s="1">
        <v>4.1836950000000002</v>
      </c>
      <c r="I96" s="1">
        <v>1.826087</v>
      </c>
      <c r="J96" s="1">
        <v>0</v>
      </c>
      <c r="K96" s="1">
        <v>0</v>
      </c>
      <c r="L96" s="1">
        <v>0</v>
      </c>
      <c r="M96" s="1">
        <v>0</v>
      </c>
      <c r="N96" s="1">
        <v>0</v>
      </c>
      <c r="O96" s="1">
        <v>0</v>
      </c>
      <c r="P96" s="1">
        <v>0</v>
      </c>
      <c r="Q96" s="1">
        <v>0</v>
      </c>
    </row>
    <row r="97" spans="1:17">
      <c r="A97">
        <v>9122</v>
      </c>
      <c r="B97" s="1">
        <v>221.26860300000001</v>
      </c>
      <c r="C97" s="1">
        <v>221.26860300000001</v>
      </c>
      <c r="D97" s="1">
        <v>0.888235</v>
      </c>
      <c r="E97" s="1">
        <v>13.952940999999999</v>
      </c>
      <c r="F97" s="1">
        <v>0</v>
      </c>
      <c r="G97" s="1">
        <v>4.0686359999999997</v>
      </c>
      <c r="H97" s="1">
        <v>25.641178</v>
      </c>
      <c r="I97" s="1">
        <v>2.0823529999999999</v>
      </c>
      <c r="J97" s="1">
        <v>1</v>
      </c>
      <c r="K97" s="1">
        <v>1</v>
      </c>
      <c r="L97" s="1">
        <v>1</v>
      </c>
      <c r="M97" s="1">
        <v>0</v>
      </c>
      <c r="N97" s="1">
        <v>0</v>
      </c>
      <c r="O97" s="1">
        <v>0</v>
      </c>
      <c r="P97" s="1">
        <v>0</v>
      </c>
      <c r="Q97" s="1">
        <v>0</v>
      </c>
    </row>
    <row r="98" spans="1:17">
      <c r="A98">
        <v>9148</v>
      </c>
      <c r="B98" s="1">
        <v>137.61545000000001</v>
      </c>
      <c r="C98" s="1">
        <v>137.531936</v>
      </c>
      <c r="D98" s="1">
        <v>0</v>
      </c>
      <c r="E98" s="1">
        <v>0</v>
      </c>
      <c r="F98" s="1">
        <v>0</v>
      </c>
      <c r="G98" s="1">
        <v>0</v>
      </c>
      <c r="H98" s="1">
        <v>38.727766000000003</v>
      </c>
      <c r="I98" s="1">
        <v>3.3221259999999999</v>
      </c>
      <c r="J98" s="1">
        <v>0</v>
      </c>
      <c r="K98" s="1">
        <v>1.827007</v>
      </c>
      <c r="L98" s="1">
        <v>3.30423</v>
      </c>
      <c r="M98" s="1">
        <v>0</v>
      </c>
      <c r="N98" s="1">
        <v>0</v>
      </c>
      <c r="O98" s="1">
        <v>0</v>
      </c>
      <c r="P98" s="1">
        <v>0</v>
      </c>
      <c r="Q98" s="1">
        <v>0</v>
      </c>
    </row>
    <row r="99" spans="1:17">
      <c r="A99">
        <v>9149</v>
      </c>
      <c r="B99" s="1">
        <v>187.886889</v>
      </c>
      <c r="C99" s="1">
        <v>186.811745</v>
      </c>
      <c r="D99" s="1">
        <v>0</v>
      </c>
      <c r="E99" s="1">
        <v>18.994219999999999</v>
      </c>
      <c r="F99" s="1">
        <v>0</v>
      </c>
      <c r="G99" s="1">
        <v>2.2501159999999998</v>
      </c>
      <c r="H99" s="1">
        <v>17.572254000000001</v>
      </c>
      <c r="I99" s="1">
        <v>0</v>
      </c>
      <c r="J99" s="1">
        <v>0</v>
      </c>
      <c r="K99" s="1">
        <v>1</v>
      </c>
      <c r="L99" s="1">
        <v>0</v>
      </c>
      <c r="M99" s="1">
        <v>0</v>
      </c>
      <c r="N99" s="1">
        <v>0</v>
      </c>
      <c r="O99" s="1">
        <v>0</v>
      </c>
      <c r="P99" s="1">
        <v>0</v>
      </c>
      <c r="Q99" s="1">
        <v>0</v>
      </c>
    </row>
    <row r="100" spans="1:17">
      <c r="A100">
        <v>9164</v>
      </c>
      <c r="B100" s="1">
        <v>80.826244000000003</v>
      </c>
      <c r="C100" s="1">
        <v>66.61018</v>
      </c>
      <c r="D100" s="1">
        <v>0</v>
      </c>
      <c r="E100" s="1">
        <v>0</v>
      </c>
      <c r="F100" s="1">
        <v>0</v>
      </c>
      <c r="G100" s="1">
        <v>1</v>
      </c>
      <c r="H100" s="1">
        <v>5.2974319999999997</v>
      </c>
      <c r="I100" s="1">
        <v>0</v>
      </c>
      <c r="J100" s="1">
        <v>0</v>
      </c>
      <c r="K100" s="1">
        <v>0</v>
      </c>
      <c r="L100" s="1">
        <v>3.5256919999999998</v>
      </c>
      <c r="M100" s="1">
        <v>0</v>
      </c>
      <c r="N100" s="1">
        <v>0</v>
      </c>
      <c r="O100" s="1">
        <v>0</v>
      </c>
      <c r="P100" s="1">
        <v>0</v>
      </c>
      <c r="Q100" s="1">
        <v>0</v>
      </c>
    </row>
    <row r="101" spans="1:17">
      <c r="A101">
        <v>9179</v>
      </c>
      <c r="B101" s="1">
        <v>481.05097899999998</v>
      </c>
      <c r="C101" s="1">
        <v>479.05097899999998</v>
      </c>
      <c r="D101" s="1">
        <v>1.687589</v>
      </c>
      <c r="E101" s="1">
        <v>73.147971999999996</v>
      </c>
      <c r="F101" s="1">
        <v>25.052783000000002</v>
      </c>
      <c r="G101" s="1">
        <v>2</v>
      </c>
      <c r="H101" s="1">
        <v>50.985737999999998</v>
      </c>
      <c r="I101" s="1">
        <v>1.7902990000000001</v>
      </c>
      <c r="J101" s="1">
        <v>0</v>
      </c>
      <c r="K101" s="1">
        <v>0.36519299999999999</v>
      </c>
      <c r="L101" s="1">
        <v>2.4536380000000002</v>
      </c>
      <c r="M101" s="1">
        <v>5.7436470000000002</v>
      </c>
      <c r="N101" s="1">
        <v>0</v>
      </c>
      <c r="O101" s="1">
        <v>0</v>
      </c>
      <c r="P101" s="1">
        <v>12.110274</v>
      </c>
      <c r="Q101" s="1">
        <v>0</v>
      </c>
    </row>
    <row r="102" spans="1:17">
      <c r="A102">
        <v>9192</v>
      </c>
      <c r="B102" s="1">
        <v>444.538726</v>
      </c>
      <c r="C102" s="1">
        <v>444.538726</v>
      </c>
      <c r="D102" s="1">
        <v>0</v>
      </c>
      <c r="E102" s="1">
        <v>0</v>
      </c>
      <c r="F102" s="1">
        <v>0</v>
      </c>
      <c r="G102" s="1">
        <v>12.207236</v>
      </c>
      <c r="H102" s="1">
        <v>39.695582000000002</v>
      </c>
      <c r="I102" s="1">
        <v>3.9682309999999998</v>
      </c>
      <c r="J102" s="1">
        <v>1</v>
      </c>
      <c r="K102" s="1">
        <v>2.841154</v>
      </c>
      <c r="L102" s="1">
        <v>1.9682310000000001</v>
      </c>
      <c r="M102" s="1">
        <v>0</v>
      </c>
      <c r="N102" s="1">
        <v>0</v>
      </c>
      <c r="O102" s="1">
        <v>0</v>
      </c>
      <c r="P102" s="1">
        <v>0</v>
      </c>
      <c r="Q102" s="1">
        <v>0</v>
      </c>
    </row>
    <row r="103" spans="1:17">
      <c r="A103">
        <v>9283</v>
      </c>
      <c r="B103" s="1">
        <v>342.16452299999997</v>
      </c>
      <c r="C103" s="1">
        <v>127.31437</v>
      </c>
      <c r="D103" s="1">
        <v>0</v>
      </c>
      <c r="E103" s="1">
        <v>1.6057300000000001</v>
      </c>
      <c r="F103" s="1">
        <v>0</v>
      </c>
      <c r="G103" s="1">
        <v>0.48707499999999998</v>
      </c>
      <c r="H103" s="1">
        <v>24.649121999999998</v>
      </c>
      <c r="I103" s="1">
        <v>3.6315789999999999</v>
      </c>
      <c r="J103" s="1">
        <v>0</v>
      </c>
      <c r="K103" s="1">
        <v>1</v>
      </c>
      <c r="L103" s="1">
        <v>0</v>
      </c>
      <c r="M103" s="1">
        <v>0</v>
      </c>
      <c r="N103" s="1">
        <v>0</v>
      </c>
      <c r="O103" s="1">
        <v>0</v>
      </c>
      <c r="P103" s="1">
        <v>0</v>
      </c>
      <c r="Q103" s="1">
        <v>0</v>
      </c>
    </row>
    <row r="104" spans="1:17">
      <c r="A104">
        <v>9953</v>
      </c>
      <c r="B104" s="1">
        <v>286.52642800000001</v>
      </c>
      <c r="C104" s="1">
        <v>282.68688800000001</v>
      </c>
      <c r="D104" s="1">
        <v>22.780495999999999</v>
      </c>
      <c r="E104" s="1">
        <v>116.40001100000001</v>
      </c>
      <c r="F104" s="1">
        <v>6.9246819999999998</v>
      </c>
      <c r="G104" s="1">
        <v>5.2405419999999996</v>
      </c>
      <c r="H104" s="1">
        <v>22.281383999999999</v>
      </c>
      <c r="I104" s="1">
        <v>1.391178</v>
      </c>
      <c r="J104" s="1">
        <v>0</v>
      </c>
      <c r="K104" s="1">
        <v>0</v>
      </c>
      <c r="L104" s="1">
        <v>0</v>
      </c>
      <c r="M104" s="1">
        <v>0</v>
      </c>
      <c r="N104" s="1">
        <v>0</v>
      </c>
      <c r="O104" s="1">
        <v>0</v>
      </c>
      <c r="P104" s="1">
        <v>0</v>
      </c>
      <c r="Q104" s="1">
        <v>0</v>
      </c>
    </row>
    <row r="105" spans="1:17">
      <c r="A105">
        <v>9955</v>
      </c>
      <c r="B105" s="1">
        <v>456.86659300000002</v>
      </c>
      <c r="C105" s="1">
        <v>456.86659300000002</v>
      </c>
      <c r="D105" s="1">
        <v>0</v>
      </c>
      <c r="E105" s="1">
        <v>0</v>
      </c>
      <c r="F105" s="1">
        <v>0</v>
      </c>
      <c r="G105" s="1">
        <v>1.5209589999999999</v>
      </c>
      <c r="H105" s="1">
        <v>17.616769000000001</v>
      </c>
      <c r="I105" s="1">
        <v>3.8982039999999998</v>
      </c>
      <c r="J105" s="1">
        <v>0</v>
      </c>
      <c r="K105" s="1">
        <v>0.40119700000000003</v>
      </c>
      <c r="L105" s="1">
        <v>1.0821590000000001</v>
      </c>
      <c r="M105" s="1">
        <v>0</v>
      </c>
      <c r="N105" s="1">
        <v>0</v>
      </c>
      <c r="O105" s="1">
        <v>0</v>
      </c>
      <c r="P105" s="1">
        <v>0</v>
      </c>
      <c r="Q105" s="1">
        <v>0</v>
      </c>
    </row>
    <row r="106" spans="1:17">
      <c r="A106">
        <v>9957</v>
      </c>
      <c r="B106" s="1">
        <v>532.123289</v>
      </c>
      <c r="C106" s="1">
        <v>532.123289</v>
      </c>
      <c r="D106" s="1">
        <v>0</v>
      </c>
      <c r="E106" s="1">
        <v>0</v>
      </c>
      <c r="F106" s="1">
        <v>0</v>
      </c>
      <c r="G106" s="1">
        <v>4.364706</v>
      </c>
      <c r="H106" s="1">
        <v>52.276470000000003</v>
      </c>
      <c r="I106" s="1">
        <v>4.7647060000000003</v>
      </c>
      <c r="J106" s="1">
        <v>1</v>
      </c>
      <c r="K106" s="1">
        <v>0</v>
      </c>
      <c r="L106" s="1">
        <v>4</v>
      </c>
      <c r="M106" s="1">
        <v>0</v>
      </c>
      <c r="N106" s="1">
        <v>0</v>
      </c>
      <c r="O106" s="1">
        <v>0</v>
      </c>
      <c r="P106" s="1">
        <v>0</v>
      </c>
      <c r="Q106" s="1">
        <v>0</v>
      </c>
    </row>
    <row r="107" spans="1:17">
      <c r="A107">
        <v>9971</v>
      </c>
      <c r="B107" s="1">
        <v>81.302430999999999</v>
      </c>
      <c r="C107" s="1">
        <v>59.068797000000004</v>
      </c>
      <c r="D107" s="1">
        <v>0</v>
      </c>
      <c r="E107" s="1">
        <v>0</v>
      </c>
      <c r="F107" s="1">
        <v>0</v>
      </c>
      <c r="G107" s="1">
        <v>0</v>
      </c>
      <c r="H107" s="1">
        <v>24.624086999999999</v>
      </c>
      <c r="I107" s="1">
        <v>2.0351089999999998</v>
      </c>
      <c r="J107" s="1">
        <v>0</v>
      </c>
      <c r="K107" s="1">
        <v>0</v>
      </c>
      <c r="L107" s="1">
        <v>0</v>
      </c>
      <c r="M107" s="1">
        <v>0</v>
      </c>
      <c r="N107" s="1">
        <v>0</v>
      </c>
      <c r="O107" s="1">
        <v>0</v>
      </c>
      <c r="P107" s="1">
        <v>0</v>
      </c>
      <c r="Q107" s="1">
        <v>0</v>
      </c>
    </row>
    <row r="108" spans="1:17">
      <c r="A108">
        <v>9990</v>
      </c>
      <c r="B108" s="1">
        <v>425.14184999999998</v>
      </c>
      <c r="C108" s="1">
        <v>422.89259600000003</v>
      </c>
      <c r="D108" s="1">
        <v>1</v>
      </c>
      <c r="E108" s="1">
        <v>151.88977600000001</v>
      </c>
      <c r="F108" s="1">
        <v>5</v>
      </c>
      <c r="G108" s="1">
        <v>5.570011</v>
      </c>
      <c r="H108" s="1">
        <v>43.951338999999997</v>
      </c>
      <c r="I108" s="1">
        <v>3.6752729999999998</v>
      </c>
      <c r="J108" s="1">
        <v>0</v>
      </c>
      <c r="K108" s="1">
        <v>0</v>
      </c>
      <c r="L108" s="1">
        <v>1</v>
      </c>
      <c r="M108" s="1">
        <v>0</v>
      </c>
      <c r="N108" s="1">
        <v>0</v>
      </c>
      <c r="O108" s="1">
        <v>0</v>
      </c>
      <c r="P108" s="1">
        <v>0</v>
      </c>
      <c r="Q108" s="1">
        <v>0</v>
      </c>
    </row>
    <row r="109" spans="1:17">
      <c r="A109">
        <v>9996</v>
      </c>
      <c r="B109" s="1">
        <v>119.244096</v>
      </c>
      <c r="C109" s="1">
        <v>119.244096</v>
      </c>
      <c r="D109" s="1">
        <v>0</v>
      </c>
      <c r="E109" s="1">
        <v>0</v>
      </c>
      <c r="F109" s="1">
        <v>0</v>
      </c>
      <c r="G109" s="1">
        <v>0</v>
      </c>
      <c r="H109" s="1">
        <v>27.83051</v>
      </c>
      <c r="I109" s="1">
        <v>11.565808000000001</v>
      </c>
      <c r="J109" s="1">
        <v>0</v>
      </c>
      <c r="K109" s="1">
        <v>0</v>
      </c>
      <c r="L109" s="1">
        <v>0.74074099999999998</v>
      </c>
      <c r="M109" s="1">
        <v>0</v>
      </c>
      <c r="N109" s="1">
        <v>0</v>
      </c>
      <c r="O109" s="1">
        <v>0</v>
      </c>
      <c r="P109" s="1">
        <v>0</v>
      </c>
      <c r="Q109" s="1">
        <v>0</v>
      </c>
    </row>
    <row r="110" spans="1:17">
      <c r="A110">
        <v>9997</v>
      </c>
      <c r="B110" s="1">
        <v>1843.6625340000001</v>
      </c>
      <c r="C110" s="1">
        <v>1828.3959279999999</v>
      </c>
      <c r="D110" s="1">
        <v>4.1747069999999997</v>
      </c>
      <c r="E110" s="1">
        <v>48.534604999999999</v>
      </c>
      <c r="F110" s="1">
        <v>0.15598899999999999</v>
      </c>
      <c r="G110" s="1">
        <v>34.044530000000002</v>
      </c>
      <c r="H110" s="1">
        <v>171.94846699999999</v>
      </c>
      <c r="I110" s="1">
        <v>12.956985</v>
      </c>
      <c r="J110" s="1">
        <v>1</v>
      </c>
      <c r="K110" s="1">
        <v>1</v>
      </c>
      <c r="L110" s="1">
        <v>16.275418999999999</v>
      </c>
      <c r="M110" s="1">
        <v>0</v>
      </c>
      <c r="N110" s="1">
        <v>0</v>
      </c>
      <c r="O110" s="1">
        <v>0</v>
      </c>
      <c r="P110" s="1">
        <v>0</v>
      </c>
      <c r="Q110" s="1">
        <v>0</v>
      </c>
    </row>
    <row r="111" spans="1:17">
      <c r="A111">
        <v>10036</v>
      </c>
      <c r="B111" s="1">
        <v>291.63223199999999</v>
      </c>
      <c r="C111" s="1">
        <v>283.621058</v>
      </c>
      <c r="D111" s="1">
        <v>56.806255</v>
      </c>
      <c r="E111" s="1">
        <v>166.22820899999999</v>
      </c>
      <c r="F111" s="1">
        <v>0</v>
      </c>
      <c r="G111" s="1">
        <v>1</v>
      </c>
      <c r="H111" s="1">
        <v>4.882682</v>
      </c>
      <c r="I111" s="1">
        <v>0</v>
      </c>
      <c r="J111" s="1">
        <v>0</v>
      </c>
      <c r="K111" s="1">
        <v>0</v>
      </c>
      <c r="L111" s="1">
        <v>0.49720700000000001</v>
      </c>
      <c r="M111" s="1">
        <v>0</v>
      </c>
      <c r="N111" s="1">
        <v>0</v>
      </c>
      <c r="O111" s="1">
        <v>0</v>
      </c>
      <c r="P111" s="1">
        <v>0</v>
      </c>
      <c r="Q111" s="1">
        <v>0</v>
      </c>
    </row>
    <row r="112" spans="1:17">
      <c r="A112">
        <v>10182</v>
      </c>
      <c r="B112" s="1">
        <v>293.114394</v>
      </c>
      <c r="C112" s="1">
        <v>293.114394</v>
      </c>
      <c r="D112" s="1">
        <v>20.06024</v>
      </c>
      <c r="E112" s="1">
        <v>45.104294000000003</v>
      </c>
      <c r="F112" s="1">
        <v>1</v>
      </c>
      <c r="G112" s="1">
        <v>7.8628830000000001</v>
      </c>
      <c r="H112" s="1">
        <v>37.773006000000002</v>
      </c>
      <c r="I112" s="1">
        <v>0.70552099999999995</v>
      </c>
      <c r="J112" s="1">
        <v>0</v>
      </c>
      <c r="K112" s="1">
        <v>0</v>
      </c>
      <c r="L112" s="1">
        <v>4.7607359999999996</v>
      </c>
      <c r="M112" s="1">
        <v>0</v>
      </c>
      <c r="N112" s="1">
        <v>0</v>
      </c>
      <c r="O112" s="1">
        <v>0</v>
      </c>
      <c r="P112" s="1">
        <v>0</v>
      </c>
      <c r="Q112" s="1">
        <v>0</v>
      </c>
    </row>
    <row r="113" spans="1:17">
      <c r="A113">
        <v>10205</v>
      </c>
      <c r="B113" s="1">
        <v>286.671471</v>
      </c>
      <c r="C113" s="1">
        <v>282.888283</v>
      </c>
      <c r="D113" s="1">
        <v>4</v>
      </c>
      <c r="E113" s="1">
        <v>15.899371</v>
      </c>
      <c r="F113" s="1">
        <v>3</v>
      </c>
      <c r="G113" s="1">
        <v>6.4465409999999999</v>
      </c>
      <c r="H113" s="1">
        <v>16.547169</v>
      </c>
      <c r="I113" s="1">
        <v>8.8050000000000003E-2</v>
      </c>
      <c r="J113" s="1">
        <v>0</v>
      </c>
      <c r="K113" s="1">
        <v>2</v>
      </c>
      <c r="L113" s="1">
        <v>2.6226409999999998</v>
      </c>
      <c r="M113" s="1">
        <v>0</v>
      </c>
      <c r="N113" s="1">
        <v>0</v>
      </c>
      <c r="O113" s="1">
        <v>0</v>
      </c>
      <c r="P113" s="1">
        <v>0</v>
      </c>
      <c r="Q113" s="1">
        <v>0</v>
      </c>
    </row>
    <row r="114" spans="1:17">
      <c r="A114">
        <v>11291</v>
      </c>
      <c r="B114" s="1">
        <v>653.71851800000002</v>
      </c>
      <c r="C114" s="1">
        <v>652.91644799999995</v>
      </c>
      <c r="D114" s="1">
        <v>0</v>
      </c>
      <c r="E114" s="1">
        <v>18.184988000000001</v>
      </c>
      <c r="F114" s="1">
        <v>1.971428</v>
      </c>
      <c r="G114" s="1">
        <v>8.6091090000000001</v>
      </c>
      <c r="H114" s="1">
        <v>61.019100999999999</v>
      </c>
      <c r="I114" s="1">
        <v>3.2928570000000001</v>
      </c>
      <c r="J114" s="1">
        <v>0</v>
      </c>
      <c r="K114" s="1">
        <v>0</v>
      </c>
      <c r="L114" s="1">
        <v>2.6097299999999999</v>
      </c>
      <c r="M114" s="1">
        <v>0</v>
      </c>
      <c r="N114" s="1">
        <v>0</v>
      </c>
      <c r="O114" s="1">
        <v>0</v>
      </c>
      <c r="P114" s="1">
        <v>0</v>
      </c>
      <c r="Q114" s="1">
        <v>0</v>
      </c>
    </row>
    <row r="115" spans="1:17">
      <c r="A115">
        <v>11324</v>
      </c>
      <c r="B115" s="1">
        <v>38.433309999999999</v>
      </c>
      <c r="C115" s="1">
        <v>31.88552</v>
      </c>
      <c r="D115" s="1">
        <v>0</v>
      </c>
      <c r="E115" s="1">
        <v>0</v>
      </c>
      <c r="F115" s="1">
        <v>0</v>
      </c>
      <c r="G115" s="1">
        <v>0</v>
      </c>
      <c r="H115" s="1">
        <v>11.021348</v>
      </c>
      <c r="I115" s="1">
        <v>2.6631149999999999</v>
      </c>
      <c r="J115" s="1">
        <v>0</v>
      </c>
      <c r="K115" s="1">
        <v>0</v>
      </c>
      <c r="L115" s="1">
        <v>1.9819999999999998E-3</v>
      </c>
      <c r="M115" s="1">
        <v>0</v>
      </c>
      <c r="N115" s="1">
        <v>0</v>
      </c>
      <c r="O115" s="1">
        <v>0</v>
      </c>
      <c r="P115" s="1">
        <v>0</v>
      </c>
      <c r="Q115" s="1">
        <v>0</v>
      </c>
    </row>
    <row r="116" spans="1:17">
      <c r="A116">
        <v>11381</v>
      </c>
      <c r="B116" s="1">
        <v>109.55688499999999</v>
      </c>
      <c r="C116" s="1">
        <v>38.107784000000002</v>
      </c>
      <c r="D116" s="1">
        <v>1</v>
      </c>
      <c r="E116" s="1">
        <v>5</v>
      </c>
      <c r="F116" s="1">
        <v>0</v>
      </c>
      <c r="G116" s="1">
        <v>2.491018</v>
      </c>
      <c r="H116" s="1">
        <v>5.6047909999999996</v>
      </c>
      <c r="I116" s="1">
        <v>1</v>
      </c>
      <c r="J116" s="1">
        <v>0</v>
      </c>
      <c r="K116" s="1">
        <v>0</v>
      </c>
      <c r="L116" s="1">
        <v>1.1796409999999999</v>
      </c>
      <c r="M116" s="1">
        <v>0</v>
      </c>
      <c r="N116" s="1">
        <v>0</v>
      </c>
      <c r="O116" s="1">
        <v>0</v>
      </c>
      <c r="P116" s="1">
        <v>0</v>
      </c>
      <c r="Q116" s="1">
        <v>0</v>
      </c>
    </row>
    <row r="117" spans="1:17">
      <c r="A117">
        <v>11390</v>
      </c>
      <c r="B117" s="1">
        <v>187.94108399999999</v>
      </c>
      <c r="C117" s="1">
        <v>182.605368</v>
      </c>
      <c r="D117" s="1">
        <v>0</v>
      </c>
      <c r="E117" s="1">
        <v>0</v>
      </c>
      <c r="F117" s="1">
        <v>0</v>
      </c>
      <c r="G117" s="1">
        <v>0</v>
      </c>
      <c r="H117" s="1">
        <v>10.582352999999999</v>
      </c>
      <c r="I117" s="1">
        <v>0.94047599999999998</v>
      </c>
      <c r="J117" s="1">
        <v>0</v>
      </c>
      <c r="K117" s="1">
        <v>0</v>
      </c>
      <c r="L117" s="1">
        <v>1</v>
      </c>
      <c r="M117" s="1">
        <v>0</v>
      </c>
      <c r="N117" s="1">
        <v>0</v>
      </c>
      <c r="O117" s="1">
        <v>0</v>
      </c>
      <c r="P117" s="1">
        <v>0</v>
      </c>
      <c r="Q117" s="1">
        <v>0</v>
      </c>
    </row>
    <row r="118" spans="1:17">
      <c r="A118">
        <v>11439</v>
      </c>
      <c r="B118" s="1">
        <v>100.487606</v>
      </c>
      <c r="C118" s="1">
        <v>99.751411000000004</v>
      </c>
      <c r="D118" s="1">
        <v>0</v>
      </c>
      <c r="E118" s="1">
        <v>0</v>
      </c>
      <c r="F118" s="1">
        <v>0</v>
      </c>
      <c r="G118" s="1">
        <v>0</v>
      </c>
      <c r="H118" s="1">
        <v>10.693251999999999</v>
      </c>
      <c r="I118" s="1">
        <v>1.5214719999999999</v>
      </c>
      <c r="J118" s="1">
        <v>0</v>
      </c>
      <c r="K118" s="1">
        <v>0</v>
      </c>
      <c r="L118" s="1">
        <v>0.98773</v>
      </c>
      <c r="M118" s="1">
        <v>0</v>
      </c>
      <c r="N118" s="1">
        <v>0</v>
      </c>
      <c r="O118" s="1">
        <v>12.138241000000001</v>
      </c>
      <c r="P118" s="1">
        <v>0</v>
      </c>
      <c r="Q118" s="1">
        <v>0</v>
      </c>
    </row>
    <row r="119" spans="1:17">
      <c r="A119">
        <v>11468</v>
      </c>
      <c r="B119" s="1">
        <v>411.31041499999998</v>
      </c>
      <c r="C119" s="1">
        <v>410.31041499999998</v>
      </c>
      <c r="D119" s="1">
        <v>50.260356000000002</v>
      </c>
      <c r="E119" s="1">
        <v>233.733734</v>
      </c>
      <c r="F119" s="1">
        <v>2.4497040000000001</v>
      </c>
      <c r="G119" s="1">
        <v>3.9822489999999999</v>
      </c>
      <c r="H119" s="1">
        <v>32.153846999999999</v>
      </c>
      <c r="I119" s="1">
        <v>1</v>
      </c>
      <c r="J119" s="1">
        <v>0</v>
      </c>
      <c r="K119" s="1">
        <v>3</v>
      </c>
      <c r="L119" s="1">
        <v>1.147929</v>
      </c>
      <c r="M119" s="1">
        <v>0</v>
      </c>
      <c r="N119" s="1">
        <v>0</v>
      </c>
      <c r="O119" s="1">
        <v>0</v>
      </c>
      <c r="P119" s="1">
        <v>0</v>
      </c>
      <c r="Q119" s="1">
        <v>0</v>
      </c>
    </row>
    <row r="120" spans="1:17">
      <c r="A120">
        <v>11506</v>
      </c>
      <c r="B120" s="1">
        <v>718.94761300000005</v>
      </c>
      <c r="C120" s="1">
        <v>101.774609</v>
      </c>
      <c r="D120" s="1">
        <v>0</v>
      </c>
      <c r="E120" s="1">
        <v>0</v>
      </c>
      <c r="F120" s="1">
        <v>0</v>
      </c>
      <c r="G120" s="1">
        <v>1</v>
      </c>
      <c r="H120" s="1">
        <v>17.655172</v>
      </c>
      <c r="I120" s="1">
        <v>4.0344829999999998</v>
      </c>
      <c r="J120" s="1">
        <v>1</v>
      </c>
      <c r="K120" s="1">
        <v>0</v>
      </c>
      <c r="L120" s="1">
        <v>8.7701139999999995</v>
      </c>
      <c r="M120" s="1">
        <v>142.35656399999999</v>
      </c>
      <c r="N120" s="1">
        <v>0</v>
      </c>
      <c r="O120" s="1">
        <v>0</v>
      </c>
      <c r="P120" s="1">
        <v>173.95879099999999</v>
      </c>
      <c r="Q120" s="1">
        <v>0</v>
      </c>
    </row>
    <row r="121" spans="1:17">
      <c r="A121">
        <v>11507</v>
      </c>
      <c r="B121" s="1">
        <v>73.465857</v>
      </c>
      <c r="C121" s="1">
        <v>72.680815999999993</v>
      </c>
      <c r="D121" s="1">
        <v>0</v>
      </c>
      <c r="E121" s="1">
        <v>0.27598899999999998</v>
      </c>
      <c r="F121" s="1">
        <v>0</v>
      </c>
      <c r="G121" s="1">
        <v>0</v>
      </c>
      <c r="H121" s="1">
        <v>18.672806999999999</v>
      </c>
      <c r="I121" s="1">
        <v>3.0830250000000001</v>
      </c>
      <c r="J121" s="1">
        <v>0</v>
      </c>
      <c r="K121" s="1">
        <v>0</v>
      </c>
      <c r="L121" s="1">
        <v>0.99358999999999997</v>
      </c>
      <c r="M121" s="1">
        <v>0</v>
      </c>
      <c r="N121" s="1">
        <v>0</v>
      </c>
      <c r="O121" s="1">
        <v>0</v>
      </c>
      <c r="P121" s="1">
        <v>0</v>
      </c>
      <c r="Q121" s="1">
        <v>0</v>
      </c>
    </row>
    <row r="122" spans="1:17">
      <c r="A122">
        <v>11511</v>
      </c>
      <c r="B122" s="1">
        <v>88.365060999999997</v>
      </c>
      <c r="C122" s="1">
        <v>0</v>
      </c>
      <c r="D122" s="1">
        <v>0</v>
      </c>
      <c r="E122" s="1">
        <v>0</v>
      </c>
      <c r="F122" s="1">
        <v>0</v>
      </c>
      <c r="G122" s="1">
        <v>5.5944909999999997</v>
      </c>
      <c r="H122" s="1">
        <v>13.002489000000001</v>
      </c>
      <c r="I122" s="1">
        <v>1</v>
      </c>
      <c r="J122" s="1">
        <v>0</v>
      </c>
      <c r="K122" s="1">
        <v>0</v>
      </c>
      <c r="L122" s="1">
        <v>1.874214</v>
      </c>
      <c r="M122" s="1">
        <v>0</v>
      </c>
      <c r="N122" s="1">
        <v>0</v>
      </c>
      <c r="O122" s="1">
        <v>0</v>
      </c>
      <c r="P122" s="1">
        <v>0</v>
      </c>
      <c r="Q122" s="1">
        <v>0</v>
      </c>
    </row>
    <row r="123" spans="1:17">
      <c r="A123">
        <v>11533</v>
      </c>
      <c r="B123" s="1">
        <v>804.08093599999995</v>
      </c>
      <c r="C123" s="1">
        <v>804.04990299999997</v>
      </c>
      <c r="D123" s="1">
        <v>0.59483600000000003</v>
      </c>
      <c r="E123" s="1">
        <v>88.971698000000004</v>
      </c>
      <c r="F123" s="1">
        <v>0</v>
      </c>
      <c r="G123" s="1">
        <v>7.3510429999999998</v>
      </c>
      <c r="H123" s="1">
        <v>59.730387999999998</v>
      </c>
      <c r="I123" s="1">
        <v>3.5084399999999998</v>
      </c>
      <c r="J123" s="1">
        <v>0</v>
      </c>
      <c r="K123" s="1">
        <v>0.318272</v>
      </c>
      <c r="L123" s="1">
        <v>4.7872389999999996</v>
      </c>
      <c r="M123" s="1">
        <v>12.738858</v>
      </c>
      <c r="N123" s="1">
        <v>0</v>
      </c>
      <c r="O123" s="1">
        <v>0</v>
      </c>
      <c r="P123" s="1">
        <v>0</v>
      </c>
      <c r="Q123" s="1">
        <v>0</v>
      </c>
    </row>
    <row r="124" spans="1:17">
      <c r="A124">
        <v>11534</v>
      </c>
      <c r="B124" s="1">
        <v>292.24828500000001</v>
      </c>
      <c r="C124" s="1">
        <v>291.16157900000002</v>
      </c>
      <c r="D124" s="1">
        <v>0.97687900000000005</v>
      </c>
      <c r="E124" s="1">
        <v>6.0057799999999997</v>
      </c>
      <c r="F124" s="1">
        <v>0</v>
      </c>
      <c r="G124" s="1">
        <v>0</v>
      </c>
      <c r="H124" s="1">
        <v>46.971099000000002</v>
      </c>
      <c r="I124" s="1">
        <v>2.924855</v>
      </c>
      <c r="J124" s="1">
        <v>0</v>
      </c>
      <c r="K124" s="1">
        <v>0</v>
      </c>
      <c r="L124" s="1">
        <v>2</v>
      </c>
      <c r="M124" s="1">
        <v>0</v>
      </c>
      <c r="N124" s="1">
        <v>0</v>
      </c>
      <c r="O124" s="1">
        <v>0</v>
      </c>
      <c r="P124" s="1">
        <v>0</v>
      </c>
      <c r="Q124" s="1">
        <v>0</v>
      </c>
    </row>
    <row r="125" spans="1:17">
      <c r="A125">
        <v>11923</v>
      </c>
      <c r="B125" s="1">
        <v>508.56787300000002</v>
      </c>
      <c r="C125" s="1">
        <v>508.56787300000002</v>
      </c>
      <c r="D125" s="1">
        <v>0</v>
      </c>
      <c r="E125" s="1">
        <v>16.850646999999999</v>
      </c>
      <c r="F125" s="1">
        <v>0.91558399999999995</v>
      </c>
      <c r="G125" s="1">
        <v>4</v>
      </c>
      <c r="H125" s="1">
        <v>84.339562000000001</v>
      </c>
      <c r="I125" s="1">
        <v>7.071428</v>
      </c>
      <c r="J125" s="1">
        <v>0</v>
      </c>
      <c r="K125" s="1">
        <v>1</v>
      </c>
      <c r="L125" s="1">
        <v>7.5324669999999996</v>
      </c>
      <c r="M125" s="1">
        <v>0</v>
      </c>
      <c r="N125" s="1">
        <v>0</v>
      </c>
      <c r="O125" s="1">
        <v>0</v>
      </c>
      <c r="P125" s="1">
        <v>0</v>
      </c>
      <c r="Q125" s="1">
        <v>0</v>
      </c>
    </row>
    <row r="126" spans="1:17">
      <c r="A126">
        <v>11947</v>
      </c>
      <c r="B126" s="1">
        <v>29.52704</v>
      </c>
      <c r="C126" s="1">
        <v>26.511889</v>
      </c>
      <c r="D126" s="1">
        <v>0</v>
      </c>
      <c r="E126" s="1">
        <v>0</v>
      </c>
      <c r="F126" s="1">
        <v>0</v>
      </c>
      <c r="G126" s="1">
        <v>0</v>
      </c>
      <c r="H126" s="1">
        <v>1</v>
      </c>
      <c r="I126" s="1">
        <v>0</v>
      </c>
      <c r="J126" s="1">
        <v>0</v>
      </c>
      <c r="K126" s="1">
        <v>0</v>
      </c>
      <c r="L126" s="1">
        <v>0</v>
      </c>
      <c r="M126" s="1">
        <v>0</v>
      </c>
      <c r="N126" s="1">
        <v>0</v>
      </c>
      <c r="O126" s="1">
        <v>0</v>
      </c>
      <c r="P126" s="1">
        <v>0</v>
      </c>
      <c r="Q126" s="1">
        <v>0</v>
      </c>
    </row>
    <row r="127" spans="1:17">
      <c r="A127">
        <v>11956</v>
      </c>
      <c r="B127" s="1">
        <v>52.969718999999998</v>
      </c>
      <c r="C127" s="1">
        <v>0</v>
      </c>
      <c r="D127" s="1">
        <v>0</v>
      </c>
      <c r="E127" s="1">
        <v>0.37209300000000001</v>
      </c>
      <c r="F127" s="1">
        <v>0</v>
      </c>
      <c r="G127" s="1">
        <v>0</v>
      </c>
      <c r="H127" s="1">
        <v>2.232558</v>
      </c>
      <c r="I127" s="1">
        <v>1.872093</v>
      </c>
      <c r="J127" s="1">
        <v>0</v>
      </c>
      <c r="K127" s="1">
        <v>0</v>
      </c>
      <c r="L127" s="1">
        <v>0</v>
      </c>
      <c r="M127" s="1">
        <v>0</v>
      </c>
      <c r="N127" s="1">
        <v>0</v>
      </c>
      <c r="O127" s="1">
        <v>0</v>
      </c>
      <c r="P127" s="1">
        <v>0</v>
      </c>
      <c r="Q127" s="1">
        <v>0</v>
      </c>
    </row>
    <row r="128" spans="1:17">
      <c r="A128">
        <v>11967</v>
      </c>
      <c r="B128" s="1">
        <v>328.42331300000001</v>
      </c>
      <c r="C128" s="1">
        <v>205.762959</v>
      </c>
      <c r="D128" s="1">
        <v>0</v>
      </c>
      <c r="E128" s="1">
        <v>0</v>
      </c>
      <c r="F128" s="1">
        <v>0</v>
      </c>
      <c r="G128" s="1">
        <v>4.9595370000000001</v>
      </c>
      <c r="H128" s="1">
        <v>20.706050000000001</v>
      </c>
      <c r="I128" s="1">
        <v>1</v>
      </c>
      <c r="J128" s="1">
        <v>0</v>
      </c>
      <c r="K128" s="1">
        <v>0</v>
      </c>
      <c r="L128" s="1">
        <v>0.68786099999999994</v>
      </c>
      <c r="M128" s="1">
        <v>0</v>
      </c>
      <c r="N128" s="1">
        <v>0</v>
      </c>
      <c r="O128" s="1">
        <v>0</v>
      </c>
      <c r="P128" s="1">
        <v>0</v>
      </c>
      <c r="Q128" s="1">
        <v>0</v>
      </c>
    </row>
    <row r="129" spans="1:17">
      <c r="A129">
        <v>11972</v>
      </c>
      <c r="B129" s="1">
        <v>320.006033</v>
      </c>
      <c r="C129" s="1">
        <v>180.776602</v>
      </c>
      <c r="D129" s="1">
        <v>1.4563759999999999</v>
      </c>
      <c r="E129" s="1">
        <v>4</v>
      </c>
      <c r="F129" s="1">
        <v>0</v>
      </c>
      <c r="G129" s="1">
        <v>2.0986129999999998</v>
      </c>
      <c r="H129" s="1">
        <v>76.993904000000001</v>
      </c>
      <c r="I129" s="1">
        <v>9.1225059999999996</v>
      </c>
      <c r="J129" s="1">
        <v>0</v>
      </c>
      <c r="K129" s="1">
        <v>0.99740499999999999</v>
      </c>
      <c r="L129" s="1">
        <v>9.6837759999999999</v>
      </c>
      <c r="M129" s="1">
        <v>0</v>
      </c>
      <c r="N129" s="1">
        <v>0</v>
      </c>
      <c r="O129" s="1">
        <v>0</v>
      </c>
      <c r="P129" s="1">
        <v>0</v>
      </c>
      <c r="Q129" s="1">
        <v>0</v>
      </c>
    </row>
    <row r="130" spans="1:17">
      <c r="A130">
        <v>11976</v>
      </c>
      <c r="B130" s="1">
        <v>175.42372900000001</v>
      </c>
      <c r="C130" s="1">
        <v>173.61017000000001</v>
      </c>
      <c r="D130" s="1">
        <v>0</v>
      </c>
      <c r="E130" s="1">
        <v>20.491526</v>
      </c>
      <c r="F130" s="1">
        <v>0</v>
      </c>
      <c r="G130" s="1">
        <v>3.3276840000000001</v>
      </c>
      <c r="H130" s="1">
        <v>22.180790999999999</v>
      </c>
      <c r="I130" s="1">
        <v>2.2316379999999998</v>
      </c>
      <c r="J130" s="1">
        <v>0</v>
      </c>
      <c r="K130" s="1">
        <v>0</v>
      </c>
      <c r="L130" s="1">
        <v>0</v>
      </c>
      <c r="M130" s="1">
        <v>0</v>
      </c>
      <c r="N130" s="1">
        <v>0</v>
      </c>
      <c r="O130" s="1">
        <v>0</v>
      </c>
      <c r="P130" s="1">
        <v>0</v>
      </c>
      <c r="Q130" s="1">
        <v>0</v>
      </c>
    </row>
    <row r="131" spans="1:17">
      <c r="A131">
        <v>11986</v>
      </c>
      <c r="B131" s="1">
        <v>399.957786</v>
      </c>
      <c r="C131" s="1">
        <v>399.239395</v>
      </c>
      <c r="D131" s="1">
        <v>5</v>
      </c>
      <c r="E131" s="1">
        <v>10.545977000000001</v>
      </c>
      <c r="F131" s="1">
        <v>5.5344829999999998</v>
      </c>
      <c r="G131" s="1">
        <v>11.901045</v>
      </c>
      <c r="H131" s="1">
        <v>22.011493999999999</v>
      </c>
      <c r="I131" s="1">
        <v>0</v>
      </c>
      <c r="J131" s="1">
        <v>1</v>
      </c>
      <c r="K131" s="1">
        <v>0</v>
      </c>
      <c r="L131" s="1">
        <v>2.5057469999999999</v>
      </c>
      <c r="M131" s="1">
        <v>7.377993</v>
      </c>
      <c r="N131" s="1">
        <v>0</v>
      </c>
      <c r="O131" s="1">
        <v>0</v>
      </c>
      <c r="P131" s="1">
        <v>0</v>
      </c>
      <c r="Q131" s="1">
        <v>0</v>
      </c>
    </row>
    <row r="132" spans="1:17">
      <c r="A132">
        <v>12009</v>
      </c>
      <c r="B132" s="1">
        <v>312.35358200000002</v>
      </c>
      <c r="C132" s="1">
        <v>304.69206500000001</v>
      </c>
      <c r="D132" s="1">
        <v>39.75</v>
      </c>
      <c r="E132" s="1">
        <v>43.298780000000001</v>
      </c>
      <c r="F132" s="1">
        <v>3</v>
      </c>
      <c r="G132" s="1">
        <v>2.4817070000000001</v>
      </c>
      <c r="H132" s="1">
        <v>12.520489</v>
      </c>
      <c r="I132" s="1">
        <v>0</v>
      </c>
      <c r="J132" s="1">
        <v>0</v>
      </c>
      <c r="K132" s="1">
        <v>0</v>
      </c>
      <c r="L132" s="1">
        <v>0</v>
      </c>
      <c r="M132" s="1">
        <v>7.8408860000000002</v>
      </c>
      <c r="N132" s="1">
        <v>0</v>
      </c>
      <c r="O132" s="1">
        <v>0</v>
      </c>
      <c r="P132" s="1">
        <v>0</v>
      </c>
      <c r="Q132" s="1">
        <v>0</v>
      </c>
    </row>
    <row r="133" spans="1:17">
      <c r="A133">
        <v>12010</v>
      </c>
      <c r="B133" s="1">
        <v>217.20448999999999</v>
      </c>
      <c r="C133" s="1">
        <v>217.20448999999999</v>
      </c>
      <c r="D133" s="1">
        <v>0</v>
      </c>
      <c r="E133" s="1">
        <v>14.226414999999999</v>
      </c>
      <c r="F133" s="1">
        <v>0</v>
      </c>
      <c r="G133" s="1">
        <v>4.4779869999999997</v>
      </c>
      <c r="H133" s="1">
        <v>28.333334000000001</v>
      </c>
      <c r="I133" s="1">
        <v>1</v>
      </c>
      <c r="J133" s="1">
        <v>1</v>
      </c>
      <c r="K133" s="1">
        <v>1</v>
      </c>
      <c r="L133" s="1">
        <v>1</v>
      </c>
      <c r="M133" s="1">
        <v>0</v>
      </c>
      <c r="N133" s="1">
        <v>0</v>
      </c>
      <c r="O133" s="1">
        <v>0</v>
      </c>
      <c r="P133" s="1">
        <v>0</v>
      </c>
      <c r="Q133" s="1">
        <v>0</v>
      </c>
    </row>
    <row r="134" spans="1:17">
      <c r="A134">
        <v>12011</v>
      </c>
      <c r="B134" s="1">
        <v>155.054901</v>
      </c>
      <c r="C134" s="1">
        <v>155.054901</v>
      </c>
      <c r="D134" s="1">
        <v>0</v>
      </c>
      <c r="E134" s="1">
        <v>0</v>
      </c>
      <c r="F134" s="1">
        <v>0</v>
      </c>
      <c r="G134" s="1">
        <v>4.2429829999999997</v>
      </c>
      <c r="H134" s="1">
        <v>28.398772000000001</v>
      </c>
      <c r="I134" s="1">
        <v>3.6809810000000001</v>
      </c>
      <c r="J134" s="1">
        <v>0</v>
      </c>
      <c r="K134" s="1">
        <v>0</v>
      </c>
      <c r="L134" s="1">
        <v>1.8404910000000001</v>
      </c>
      <c r="M134" s="1">
        <v>0</v>
      </c>
      <c r="N134" s="1">
        <v>0</v>
      </c>
      <c r="O134" s="1">
        <v>0</v>
      </c>
      <c r="P134" s="1">
        <v>0</v>
      </c>
      <c r="Q134" s="1">
        <v>0</v>
      </c>
    </row>
    <row r="135" spans="1:17">
      <c r="A135">
        <v>12025</v>
      </c>
      <c r="B135" s="1">
        <v>64.609195</v>
      </c>
      <c r="C135" s="1">
        <v>64.609195</v>
      </c>
      <c r="D135" s="1">
        <v>0</v>
      </c>
      <c r="E135" s="1">
        <v>5.4655170000000002</v>
      </c>
      <c r="F135" s="1">
        <v>0</v>
      </c>
      <c r="G135" s="1">
        <v>0</v>
      </c>
      <c r="H135" s="1">
        <v>8.1264369999999992</v>
      </c>
      <c r="I135" s="1">
        <v>3</v>
      </c>
      <c r="J135" s="1">
        <v>0</v>
      </c>
      <c r="K135" s="1">
        <v>0</v>
      </c>
      <c r="L135" s="1">
        <v>1</v>
      </c>
      <c r="M135" s="1">
        <v>0</v>
      </c>
      <c r="N135" s="1">
        <v>0</v>
      </c>
      <c r="O135" s="1">
        <v>0</v>
      </c>
      <c r="P135" s="1">
        <v>0</v>
      </c>
      <c r="Q135" s="1">
        <v>0</v>
      </c>
    </row>
    <row r="136" spans="1:17">
      <c r="A136">
        <v>12029</v>
      </c>
      <c r="B136" s="1">
        <v>406.44200000000001</v>
      </c>
      <c r="C136" s="1">
        <v>402.820764</v>
      </c>
      <c r="D136" s="1">
        <v>0</v>
      </c>
      <c r="E136" s="1">
        <v>0</v>
      </c>
      <c r="F136" s="1">
        <v>0</v>
      </c>
      <c r="G136" s="1">
        <v>4.3377480000000004</v>
      </c>
      <c r="H136" s="1">
        <v>28.246977000000001</v>
      </c>
      <c r="I136" s="1">
        <v>1.4966889999999999</v>
      </c>
      <c r="J136" s="1">
        <v>0</v>
      </c>
      <c r="K136" s="1">
        <v>0</v>
      </c>
      <c r="L136" s="1">
        <v>0</v>
      </c>
      <c r="M136" s="1">
        <v>0</v>
      </c>
      <c r="N136" s="1">
        <v>0</v>
      </c>
      <c r="O136" s="1">
        <v>0</v>
      </c>
      <c r="P136" s="1">
        <v>0</v>
      </c>
      <c r="Q136" s="1">
        <v>0</v>
      </c>
    </row>
    <row r="137" spans="1:17">
      <c r="A137">
        <v>12030</v>
      </c>
      <c r="B137" s="1">
        <v>223.55110099999999</v>
      </c>
      <c r="C137" s="1">
        <v>223.55110099999999</v>
      </c>
      <c r="D137" s="1">
        <v>1</v>
      </c>
      <c r="E137" s="1">
        <v>4</v>
      </c>
      <c r="F137" s="1">
        <v>0</v>
      </c>
      <c r="G137" s="1">
        <v>2.5361449999999999</v>
      </c>
      <c r="H137" s="1">
        <v>25.638553000000002</v>
      </c>
      <c r="I137" s="1">
        <v>2</v>
      </c>
      <c r="J137" s="1">
        <v>1</v>
      </c>
      <c r="K137" s="1">
        <v>0</v>
      </c>
      <c r="L137" s="1">
        <v>1</v>
      </c>
      <c r="M137" s="1">
        <v>0</v>
      </c>
      <c r="N137" s="1">
        <v>0</v>
      </c>
      <c r="O137" s="1">
        <v>0</v>
      </c>
      <c r="P137" s="1">
        <v>0</v>
      </c>
      <c r="Q137" s="1">
        <v>0</v>
      </c>
    </row>
    <row r="138" spans="1:17">
      <c r="A138">
        <v>12033</v>
      </c>
      <c r="B138" s="1">
        <v>132.99673300000001</v>
      </c>
      <c r="C138" s="1">
        <v>132.941518</v>
      </c>
      <c r="D138" s="1">
        <v>0</v>
      </c>
      <c r="E138" s="1">
        <v>0</v>
      </c>
      <c r="F138" s="1">
        <v>0</v>
      </c>
      <c r="G138" s="1">
        <v>5.7852769999999998</v>
      </c>
      <c r="H138" s="1">
        <v>42.362687999999999</v>
      </c>
      <c r="I138" s="1">
        <v>14.971061000000001</v>
      </c>
      <c r="J138" s="1">
        <v>0</v>
      </c>
      <c r="K138" s="1">
        <v>5.0168090000000003</v>
      </c>
      <c r="L138" s="1">
        <v>4.2085889999999999</v>
      </c>
      <c r="M138" s="1">
        <v>0</v>
      </c>
      <c r="N138" s="1">
        <v>0</v>
      </c>
      <c r="O138" s="1">
        <v>0</v>
      </c>
      <c r="P138" s="1">
        <v>0</v>
      </c>
      <c r="Q138" s="1">
        <v>0</v>
      </c>
    </row>
    <row r="139" spans="1:17">
      <c r="A139">
        <v>12036</v>
      </c>
      <c r="B139" s="1">
        <v>234.31241800000001</v>
      </c>
      <c r="C139" s="1">
        <v>234.31241800000001</v>
      </c>
      <c r="D139" s="1">
        <v>0</v>
      </c>
      <c r="E139" s="1">
        <v>0</v>
      </c>
      <c r="F139" s="1">
        <v>0</v>
      </c>
      <c r="G139" s="1">
        <v>0</v>
      </c>
      <c r="H139" s="1">
        <v>35.477708</v>
      </c>
      <c r="I139" s="1">
        <v>5.4721909999999996</v>
      </c>
      <c r="J139" s="1">
        <v>0</v>
      </c>
      <c r="K139" s="1">
        <v>0</v>
      </c>
      <c r="L139" s="1">
        <v>0.71219600000000005</v>
      </c>
      <c r="M139" s="1">
        <v>130.16678300000001</v>
      </c>
      <c r="N139" s="1">
        <v>12.404985999999999</v>
      </c>
      <c r="O139" s="1">
        <v>110.34879599999999</v>
      </c>
      <c r="P139" s="1">
        <v>0</v>
      </c>
      <c r="Q139" s="1">
        <v>0</v>
      </c>
    </row>
    <row r="140" spans="1:17">
      <c r="A140">
        <v>12037</v>
      </c>
      <c r="B140" s="1">
        <v>201.60178999999999</v>
      </c>
      <c r="C140" s="1">
        <v>201.60178999999999</v>
      </c>
      <c r="D140" s="1">
        <v>0</v>
      </c>
      <c r="E140" s="1">
        <v>1</v>
      </c>
      <c r="F140" s="1">
        <v>0</v>
      </c>
      <c r="G140" s="1">
        <v>0.25248799999999999</v>
      </c>
      <c r="H140" s="1">
        <v>27.806441</v>
      </c>
      <c r="I140" s="1">
        <v>9.4819300000000002</v>
      </c>
      <c r="J140" s="1">
        <v>0</v>
      </c>
      <c r="K140" s="1">
        <v>0</v>
      </c>
      <c r="L140" s="1">
        <v>0.66422199999999998</v>
      </c>
      <c r="M140" s="1">
        <v>2.6905779999999999</v>
      </c>
      <c r="N140" s="1">
        <v>0.63688400000000001</v>
      </c>
      <c r="O140" s="1">
        <v>182.84186399999999</v>
      </c>
      <c r="P140" s="1">
        <v>0</v>
      </c>
      <c r="Q140" s="1">
        <v>0</v>
      </c>
    </row>
    <row r="141" spans="1:17">
      <c r="A141">
        <v>12038</v>
      </c>
      <c r="B141" s="1">
        <v>273.14728600000001</v>
      </c>
      <c r="C141" s="1">
        <v>273.14728600000001</v>
      </c>
      <c r="D141" s="1">
        <v>0</v>
      </c>
      <c r="E141" s="1">
        <v>15.049177999999999</v>
      </c>
      <c r="F141" s="1">
        <v>0</v>
      </c>
      <c r="G141" s="1">
        <v>0</v>
      </c>
      <c r="H141" s="1">
        <v>34.897447</v>
      </c>
      <c r="I141" s="1">
        <v>5.6603830000000004</v>
      </c>
      <c r="J141" s="1">
        <v>0</v>
      </c>
      <c r="K141" s="1">
        <v>0</v>
      </c>
      <c r="L141" s="1">
        <v>2.2867869999999999</v>
      </c>
      <c r="M141" s="1">
        <v>244.72111100000001</v>
      </c>
      <c r="N141" s="1">
        <v>4.5987609999999997</v>
      </c>
      <c r="O141" s="1">
        <v>52.065311000000001</v>
      </c>
      <c r="P141" s="1">
        <v>0</v>
      </c>
      <c r="Q141" s="1">
        <v>0</v>
      </c>
    </row>
    <row r="142" spans="1:17">
      <c r="A142">
        <v>12040</v>
      </c>
      <c r="B142" s="1">
        <v>82.455971000000005</v>
      </c>
      <c r="C142" s="1">
        <v>75.918352999999996</v>
      </c>
      <c r="D142" s="1">
        <v>0</v>
      </c>
      <c r="E142" s="1">
        <v>0</v>
      </c>
      <c r="F142" s="1">
        <v>0</v>
      </c>
      <c r="G142" s="1">
        <v>0</v>
      </c>
      <c r="H142" s="1">
        <v>10.073592</v>
      </c>
      <c r="I142" s="1">
        <v>5.1251059999999997</v>
      </c>
      <c r="J142" s="1">
        <v>0</v>
      </c>
      <c r="K142" s="1">
        <v>0</v>
      </c>
      <c r="L142" s="1">
        <v>0</v>
      </c>
      <c r="M142" s="1">
        <v>4.5660210000000001</v>
      </c>
      <c r="N142" s="1">
        <v>0</v>
      </c>
      <c r="O142" s="1">
        <v>76.623683</v>
      </c>
      <c r="P142" s="1">
        <v>0</v>
      </c>
      <c r="Q142" s="1">
        <v>0</v>
      </c>
    </row>
    <row r="143" spans="1:17">
      <c r="A143">
        <v>12041</v>
      </c>
      <c r="B143" s="1">
        <v>99.034012000000004</v>
      </c>
      <c r="C143" s="1">
        <v>97.655141999999998</v>
      </c>
      <c r="D143" s="1">
        <v>0</v>
      </c>
      <c r="E143" s="1">
        <v>0</v>
      </c>
      <c r="F143" s="1">
        <v>0</v>
      </c>
      <c r="G143" s="1">
        <v>1</v>
      </c>
      <c r="H143" s="1">
        <v>9.5763069999999999</v>
      </c>
      <c r="I143" s="1">
        <v>3.6696900000000001</v>
      </c>
      <c r="J143" s="1">
        <v>0</v>
      </c>
      <c r="K143" s="1">
        <v>0</v>
      </c>
      <c r="L143" s="1">
        <v>0</v>
      </c>
      <c r="M143" s="1">
        <v>0</v>
      </c>
      <c r="N143" s="1">
        <v>0</v>
      </c>
      <c r="O143" s="1">
        <v>90.410525000000007</v>
      </c>
      <c r="P143" s="1">
        <v>0</v>
      </c>
      <c r="Q143" s="1">
        <v>0</v>
      </c>
    </row>
    <row r="144" spans="1:17">
      <c r="A144">
        <v>12042</v>
      </c>
      <c r="B144" s="1">
        <v>32.191319999999997</v>
      </c>
      <c r="C144" s="1">
        <v>30.718038</v>
      </c>
      <c r="D144" s="1">
        <v>0</v>
      </c>
      <c r="E144" s="1">
        <v>0</v>
      </c>
      <c r="F144" s="1">
        <v>0</v>
      </c>
      <c r="G144" s="1">
        <v>0</v>
      </c>
      <c r="H144" s="1">
        <v>5.8931300000000002</v>
      </c>
      <c r="I144" s="1">
        <v>1.3969469999999999</v>
      </c>
      <c r="J144" s="1">
        <v>0</v>
      </c>
      <c r="K144" s="1">
        <v>0</v>
      </c>
      <c r="L144" s="1">
        <v>0</v>
      </c>
      <c r="M144" s="1">
        <v>0</v>
      </c>
      <c r="N144" s="1">
        <v>0</v>
      </c>
      <c r="O144" s="1">
        <v>2.9034200000000001</v>
      </c>
      <c r="P144" s="1">
        <v>0</v>
      </c>
      <c r="Q144" s="1">
        <v>0</v>
      </c>
    </row>
    <row r="145" spans="1:17">
      <c r="A145">
        <v>12043</v>
      </c>
      <c r="B145" s="1">
        <v>179.68442899999999</v>
      </c>
      <c r="C145" s="1">
        <v>179.68442899999999</v>
      </c>
      <c r="D145" s="1">
        <v>8.8634160000000008</v>
      </c>
      <c r="E145" s="1">
        <v>10.892681</v>
      </c>
      <c r="F145" s="1">
        <v>3.1707320000000001</v>
      </c>
      <c r="G145" s="1">
        <v>0</v>
      </c>
      <c r="H145" s="1">
        <v>31.479946000000002</v>
      </c>
      <c r="I145" s="1">
        <v>9.7681920000000009</v>
      </c>
      <c r="J145" s="1">
        <v>0</v>
      </c>
      <c r="K145" s="1">
        <v>0</v>
      </c>
      <c r="L145" s="1">
        <v>8.2927000000000001E-2</v>
      </c>
      <c r="M145" s="1">
        <v>117.592207</v>
      </c>
      <c r="N145" s="1">
        <v>12.207742</v>
      </c>
      <c r="O145" s="1">
        <v>68.919002000000006</v>
      </c>
      <c r="P145" s="1">
        <v>0</v>
      </c>
      <c r="Q145" s="1">
        <v>0</v>
      </c>
    </row>
    <row r="146" spans="1:17">
      <c r="A146">
        <v>12044</v>
      </c>
      <c r="B146" s="1">
        <v>112.716247</v>
      </c>
      <c r="C146" s="1">
        <v>111.551238</v>
      </c>
      <c r="D146" s="1">
        <v>0</v>
      </c>
      <c r="E146" s="1">
        <v>0</v>
      </c>
      <c r="F146" s="1">
        <v>0</v>
      </c>
      <c r="G146" s="1">
        <v>0</v>
      </c>
      <c r="H146" s="1">
        <v>20.152588000000002</v>
      </c>
      <c r="I146" s="1">
        <v>7.340471</v>
      </c>
      <c r="J146" s="1">
        <v>0.55526500000000001</v>
      </c>
      <c r="K146" s="1">
        <v>0</v>
      </c>
      <c r="L146" s="1">
        <v>1</v>
      </c>
      <c r="M146" s="1">
        <v>2.9726870000000001</v>
      </c>
      <c r="N146" s="1">
        <v>1.9643710000000001</v>
      </c>
      <c r="O146" s="1">
        <v>108.27853899999999</v>
      </c>
      <c r="P146" s="1">
        <v>0</v>
      </c>
      <c r="Q146" s="1">
        <v>0</v>
      </c>
    </row>
    <row r="147" spans="1:17">
      <c r="A147">
        <v>12045</v>
      </c>
      <c r="B147" s="1">
        <v>707.23363300000005</v>
      </c>
      <c r="C147" s="1">
        <v>411.21323799999999</v>
      </c>
      <c r="D147" s="1">
        <v>12.381145</v>
      </c>
      <c r="E147" s="1">
        <v>41.457649000000004</v>
      </c>
      <c r="F147" s="1">
        <v>6</v>
      </c>
      <c r="G147" s="1">
        <v>20.570723000000001</v>
      </c>
      <c r="H147" s="1">
        <v>57.134501999999998</v>
      </c>
      <c r="I147" s="1">
        <v>3.8052760000000001</v>
      </c>
      <c r="J147" s="1">
        <v>1.2434050000000001</v>
      </c>
      <c r="K147" s="1">
        <v>1.8032349999999999</v>
      </c>
      <c r="L147" s="1">
        <v>8.3610629999999997</v>
      </c>
      <c r="M147" s="1">
        <v>0</v>
      </c>
      <c r="N147" s="1">
        <v>0</v>
      </c>
      <c r="O147" s="1">
        <v>0</v>
      </c>
      <c r="P147" s="1">
        <v>0</v>
      </c>
      <c r="Q147" s="1">
        <v>0</v>
      </c>
    </row>
    <row r="148" spans="1:17">
      <c r="A148">
        <v>12054</v>
      </c>
      <c r="B148" s="1">
        <v>77.657825000000003</v>
      </c>
      <c r="C148" s="1">
        <v>46.907291000000001</v>
      </c>
      <c r="D148" s="1">
        <v>0</v>
      </c>
      <c r="E148" s="1">
        <v>0</v>
      </c>
      <c r="F148" s="1">
        <v>0</v>
      </c>
      <c r="G148" s="1">
        <v>9.7192000000000001E-2</v>
      </c>
      <c r="H148" s="1">
        <v>13.713499000000001</v>
      </c>
      <c r="I148" s="1">
        <v>0.86231100000000005</v>
      </c>
      <c r="J148" s="1">
        <v>1</v>
      </c>
      <c r="K148" s="1">
        <v>1.7149030000000001</v>
      </c>
      <c r="L148" s="1">
        <v>7.6305670000000001</v>
      </c>
      <c r="M148" s="1">
        <v>0</v>
      </c>
      <c r="N148" s="1">
        <v>0</v>
      </c>
      <c r="O148" s="1">
        <v>0</v>
      </c>
      <c r="P148" s="1">
        <v>0</v>
      </c>
      <c r="Q148" s="1">
        <v>0</v>
      </c>
    </row>
    <row r="149" spans="1:17">
      <c r="A149">
        <v>12060</v>
      </c>
      <c r="B149" s="1">
        <v>122.573103</v>
      </c>
      <c r="C149" s="1">
        <v>122.573103</v>
      </c>
      <c r="D149" s="1">
        <v>0</v>
      </c>
      <c r="E149" s="1">
        <v>1</v>
      </c>
      <c r="F149" s="1">
        <v>1</v>
      </c>
      <c r="G149" s="1">
        <v>0</v>
      </c>
      <c r="H149" s="1">
        <v>22.760235999999999</v>
      </c>
      <c r="I149" s="1">
        <v>3.3801169999999998</v>
      </c>
      <c r="J149" s="1">
        <v>0</v>
      </c>
      <c r="K149" s="1">
        <v>0</v>
      </c>
      <c r="L149" s="1">
        <v>3</v>
      </c>
      <c r="M149" s="1">
        <v>0</v>
      </c>
      <c r="N149" s="1">
        <v>0</v>
      </c>
      <c r="O149" s="1">
        <v>0</v>
      </c>
      <c r="P149" s="1">
        <v>0</v>
      </c>
      <c r="Q149" s="1">
        <v>0</v>
      </c>
    </row>
    <row r="150" spans="1:17">
      <c r="A150">
        <v>12105</v>
      </c>
      <c r="B150" s="1">
        <v>147.29836</v>
      </c>
      <c r="C150" s="1">
        <v>147.29836</v>
      </c>
      <c r="D150" s="1">
        <v>0</v>
      </c>
      <c r="E150" s="1">
        <v>0</v>
      </c>
      <c r="F150" s="1">
        <v>0</v>
      </c>
      <c r="G150" s="1">
        <v>17.614906999999999</v>
      </c>
      <c r="H150" s="1">
        <v>19.164612000000002</v>
      </c>
      <c r="I150" s="1">
        <v>0</v>
      </c>
      <c r="J150" s="1">
        <v>0</v>
      </c>
      <c r="K150" s="1">
        <v>0</v>
      </c>
      <c r="L150" s="1">
        <v>0</v>
      </c>
      <c r="M150" s="1">
        <v>0</v>
      </c>
      <c r="N150" s="1">
        <v>0</v>
      </c>
      <c r="O150" s="1">
        <v>22.429144999999998</v>
      </c>
      <c r="P150" s="1">
        <v>0</v>
      </c>
      <c r="Q150" s="1">
        <v>0</v>
      </c>
    </row>
    <row r="151" spans="1:17">
      <c r="A151">
        <v>12391</v>
      </c>
      <c r="B151" s="1">
        <v>883.34827199999995</v>
      </c>
      <c r="C151" s="1">
        <v>289.79755599999999</v>
      </c>
      <c r="D151" s="1">
        <v>0</v>
      </c>
      <c r="E151" s="1">
        <v>80.175824000000006</v>
      </c>
      <c r="F151" s="1">
        <v>0</v>
      </c>
      <c r="G151" s="1">
        <v>3</v>
      </c>
      <c r="H151" s="1">
        <v>15.975781</v>
      </c>
      <c r="I151" s="1">
        <v>1.428572</v>
      </c>
      <c r="J151" s="1">
        <v>0</v>
      </c>
      <c r="K151" s="1">
        <v>0</v>
      </c>
      <c r="L151" s="1">
        <v>1.7252749999999999</v>
      </c>
      <c r="M151" s="1">
        <v>64.145975000000007</v>
      </c>
      <c r="N151" s="1">
        <v>18.595631000000001</v>
      </c>
      <c r="O151" s="1">
        <v>0</v>
      </c>
      <c r="P151" s="1">
        <v>0</v>
      </c>
      <c r="Q151" s="1">
        <v>0</v>
      </c>
    </row>
    <row r="152" spans="1:17">
      <c r="A152">
        <v>12501</v>
      </c>
      <c r="B152" s="1">
        <v>49.351188999999998</v>
      </c>
      <c r="C152" s="1">
        <v>13.833335999999999</v>
      </c>
      <c r="D152" s="1">
        <v>0</v>
      </c>
      <c r="E152" s="1">
        <v>11.535714</v>
      </c>
      <c r="F152" s="1">
        <v>0</v>
      </c>
      <c r="G152" s="1">
        <v>0.61904800000000004</v>
      </c>
      <c r="H152" s="1">
        <v>5.7976210000000004</v>
      </c>
      <c r="I152" s="1">
        <v>0</v>
      </c>
      <c r="J152" s="1">
        <v>0</v>
      </c>
      <c r="K152" s="1">
        <v>0</v>
      </c>
      <c r="L152" s="1">
        <v>0</v>
      </c>
      <c r="M152" s="1">
        <v>2.767579</v>
      </c>
      <c r="N152" s="1">
        <v>0</v>
      </c>
      <c r="O152" s="1">
        <v>0</v>
      </c>
      <c r="P152" s="1">
        <v>0</v>
      </c>
      <c r="Q152" s="1">
        <v>0</v>
      </c>
    </row>
    <row r="153" spans="1:17">
      <c r="A153">
        <v>12528</v>
      </c>
      <c r="B153" s="1">
        <v>301.585354</v>
      </c>
      <c r="C153" s="1">
        <v>288.21004399999998</v>
      </c>
      <c r="D153" s="1">
        <v>0</v>
      </c>
      <c r="E153" s="1">
        <v>0</v>
      </c>
      <c r="F153" s="1">
        <v>0</v>
      </c>
      <c r="G153" s="1">
        <v>0</v>
      </c>
      <c r="H153" s="1">
        <v>41.932063999999997</v>
      </c>
      <c r="I153" s="1">
        <v>13.400111000000001</v>
      </c>
      <c r="J153" s="1">
        <v>0</v>
      </c>
      <c r="K153" s="1">
        <v>0</v>
      </c>
      <c r="L153" s="1">
        <v>1.441341</v>
      </c>
      <c r="M153" s="1">
        <v>0</v>
      </c>
      <c r="N153" s="1">
        <v>0</v>
      </c>
      <c r="O153" s="1">
        <v>253.38566499999999</v>
      </c>
      <c r="P153" s="1">
        <v>0</v>
      </c>
      <c r="Q153" s="1">
        <v>0</v>
      </c>
    </row>
    <row r="154" spans="1:17">
      <c r="A154">
        <v>12529</v>
      </c>
      <c r="B154" s="1">
        <v>168.84898699999999</v>
      </c>
      <c r="C154" s="1">
        <v>168.84898699999999</v>
      </c>
      <c r="D154" s="1">
        <v>9.0511859999999995</v>
      </c>
      <c r="E154" s="1">
        <v>33.612245999999999</v>
      </c>
      <c r="F154" s="1">
        <v>0</v>
      </c>
      <c r="G154" s="1">
        <v>0.62585000000000002</v>
      </c>
      <c r="H154" s="1">
        <v>26.721955999999999</v>
      </c>
      <c r="I154" s="1">
        <v>8.1848120000000009</v>
      </c>
      <c r="J154" s="1">
        <v>0.98639500000000002</v>
      </c>
      <c r="K154" s="1">
        <v>0</v>
      </c>
      <c r="L154" s="1">
        <v>0</v>
      </c>
      <c r="M154" s="1">
        <v>0</v>
      </c>
      <c r="N154" s="1">
        <v>6.5869520000000001</v>
      </c>
      <c r="O154" s="1">
        <v>23.903286999999999</v>
      </c>
      <c r="P154" s="1">
        <v>0</v>
      </c>
      <c r="Q154" s="1">
        <v>0</v>
      </c>
    </row>
    <row r="155" spans="1:17">
      <c r="A155">
        <v>12541</v>
      </c>
      <c r="B155" s="1">
        <v>207.906835</v>
      </c>
      <c r="C155" s="1">
        <v>207.906835</v>
      </c>
      <c r="D155" s="1">
        <v>0</v>
      </c>
      <c r="E155" s="1">
        <v>1</v>
      </c>
      <c r="F155" s="1">
        <v>0</v>
      </c>
      <c r="G155" s="1">
        <v>1</v>
      </c>
      <c r="H155" s="1">
        <v>29.310559000000001</v>
      </c>
      <c r="I155" s="1">
        <v>0.92546600000000001</v>
      </c>
      <c r="J155" s="1">
        <v>0</v>
      </c>
      <c r="K155" s="1">
        <v>1</v>
      </c>
      <c r="L155" s="1">
        <v>0</v>
      </c>
      <c r="M155" s="1">
        <v>0</v>
      </c>
      <c r="N155" s="1">
        <v>0</v>
      </c>
      <c r="O155" s="1">
        <v>0</v>
      </c>
      <c r="P155" s="1">
        <v>0</v>
      </c>
      <c r="Q155" s="1">
        <v>0</v>
      </c>
    </row>
    <row r="156" spans="1:17">
      <c r="A156">
        <v>12558</v>
      </c>
      <c r="B156" s="1">
        <v>202.720156</v>
      </c>
      <c r="C156" s="1">
        <v>122.63479</v>
      </c>
      <c r="D156" s="1">
        <v>23.451221</v>
      </c>
      <c r="E156" s="1">
        <v>72.555520000000001</v>
      </c>
      <c r="F156" s="1">
        <v>0</v>
      </c>
      <c r="G156" s="1">
        <v>0</v>
      </c>
      <c r="H156" s="1">
        <v>2</v>
      </c>
      <c r="I156" s="1">
        <v>0</v>
      </c>
      <c r="J156" s="1">
        <v>0</v>
      </c>
      <c r="K156" s="1">
        <v>0</v>
      </c>
      <c r="L156" s="1">
        <v>0</v>
      </c>
      <c r="M156" s="1">
        <v>0</v>
      </c>
      <c r="N156" s="1">
        <v>0</v>
      </c>
      <c r="O156" s="1">
        <v>0</v>
      </c>
      <c r="P156" s="1">
        <v>0</v>
      </c>
      <c r="Q156" s="1">
        <v>0</v>
      </c>
    </row>
    <row r="157" spans="1:17">
      <c r="A157">
        <v>12627</v>
      </c>
      <c r="B157" s="1">
        <v>124.17835599999999</v>
      </c>
      <c r="C157" s="1">
        <v>111.419533</v>
      </c>
      <c r="D157" s="1">
        <v>0</v>
      </c>
      <c r="E157" s="1">
        <v>0</v>
      </c>
      <c r="F157" s="1">
        <v>0</v>
      </c>
      <c r="G157" s="1">
        <v>3.682353</v>
      </c>
      <c r="H157" s="1">
        <v>5.2588239999999997</v>
      </c>
      <c r="I157" s="1">
        <v>0</v>
      </c>
      <c r="J157" s="1">
        <v>0</v>
      </c>
      <c r="K157" s="1">
        <v>1.3235300000000001</v>
      </c>
      <c r="L157" s="1">
        <v>0</v>
      </c>
      <c r="M157" s="1">
        <v>0</v>
      </c>
      <c r="N157" s="1">
        <v>0</v>
      </c>
      <c r="O157" s="1">
        <v>0</v>
      </c>
      <c r="P157" s="1">
        <v>0</v>
      </c>
      <c r="Q157" s="1">
        <v>0</v>
      </c>
    </row>
    <row r="158" spans="1:17">
      <c r="A158">
        <v>12644</v>
      </c>
      <c r="B158" s="1">
        <v>275.345237</v>
      </c>
      <c r="C158" s="1">
        <v>275.345237</v>
      </c>
      <c r="D158" s="1">
        <v>0</v>
      </c>
      <c r="E158" s="1">
        <v>0</v>
      </c>
      <c r="F158" s="1">
        <v>0</v>
      </c>
      <c r="G158" s="1">
        <v>1.190477</v>
      </c>
      <c r="H158" s="1">
        <v>25.083335000000002</v>
      </c>
      <c r="I158" s="1">
        <v>1.875</v>
      </c>
      <c r="J158" s="1">
        <v>0</v>
      </c>
      <c r="K158" s="1">
        <v>0.72619</v>
      </c>
      <c r="L158" s="1">
        <v>1.4999990000000001</v>
      </c>
      <c r="M158" s="1">
        <v>0</v>
      </c>
      <c r="N158" s="1">
        <v>0</v>
      </c>
      <c r="O158" s="1">
        <v>0</v>
      </c>
      <c r="P158" s="1">
        <v>0</v>
      </c>
      <c r="Q158" s="1">
        <v>0</v>
      </c>
    </row>
    <row r="159" spans="1:17">
      <c r="A159">
        <v>12671</v>
      </c>
      <c r="B159" s="1">
        <v>104.322091</v>
      </c>
      <c r="C159" s="1">
        <v>104.322091</v>
      </c>
      <c r="D159" s="1">
        <v>0</v>
      </c>
      <c r="E159" s="1">
        <v>0</v>
      </c>
      <c r="F159" s="1">
        <v>0</v>
      </c>
      <c r="G159" s="1">
        <v>1.897959</v>
      </c>
      <c r="H159" s="1">
        <v>8.6938779999999998</v>
      </c>
      <c r="I159" s="1">
        <v>0</v>
      </c>
      <c r="J159" s="1">
        <v>0</v>
      </c>
      <c r="K159" s="1">
        <v>1</v>
      </c>
      <c r="L159" s="1">
        <v>1.3673470000000001</v>
      </c>
      <c r="M159" s="1">
        <v>0</v>
      </c>
      <c r="N159" s="1">
        <v>0</v>
      </c>
      <c r="O159" s="1">
        <v>0</v>
      </c>
      <c r="P159" s="1">
        <v>0</v>
      </c>
      <c r="Q159" s="1">
        <v>0</v>
      </c>
    </row>
    <row r="160" spans="1:17">
      <c r="A160">
        <v>12684</v>
      </c>
      <c r="B160" s="1">
        <v>346.382071</v>
      </c>
      <c r="C160" s="1">
        <v>346.382071</v>
      </c>
      <c r="D160" s="1">
        <v>0</v>
      </c>
      <c r="E160" s="1">
        <v>0</v>
      </c>
      <c r="F160" s="1">
        <v>0</v>
      </c>
      <c r="G160" s="1">
        <v>5.0886339999999999</v>
      </c>
      <c r="H160" s="1">
        <v>47.707470999999998</v>
      </c>
      <c r="I160" s="1">
        <v>3.7404289999999998</v>
      </c>
      <c r="J160" s="1">
        <v>0.96834500000000001</v>
      </c>
      <c r="K160" s="1">
        <v>0</v>
      </c>
      <c r="L160" s="1">
        <v>0</v>
      </c>
      <c r="M160" s="1">
        <v>0</v>
      </c>
      <c r="N160" s="1">
        <v>0</v>
      </c>
      <c r="O160" s="1">
        <v>0</v>
      </c>
      <c r="P160" s="1">
        <v>0</v>
      </c>
      <c r="Q160" s="1">
        <v>0</v>
      </c>
    </row>
    <row r="161" spans="1:17">
      <c r="A161">
        <v>12867</v>
      </c>
      <c r="B161" s="1">
        <v>507.55891300000002</v>
      </c>
      <c r="C161" s="1">
        <v>284.810902</v>
      </c>
      <c r="D161" s="1">
        <v>0</v>
      </c>
      <c r="E161" s="1">
        <v>3.930685</v>
      </c>
      <c r="F161" s="1">
        <v>0</v>
      </c>
      <c r="G161" s="1">
        <v>9.5505999999999994E-2</v>
      </c>
      <c r="H161" s="1">
        <v>100.107675</v>
      </c>
      <c r="I161" s="1">
        <v>8.8202230000000004</v>
      </c>
      <c r="J161" s="1">
        <v>1</v>
      </c>
      <c r="K161" s="1">
        <v>1</v>
      </c>
      <c r="L161" s="1">
        <v>4.4527960000000002</v>
      </c>
      <c r="M161" s="1">
        <v>0</v>
      </c>
      <c r="N161" s="1">
        <v>0</v>
      </c>
      <c r="O161" s="1">
        <v>470.06888800000002</v>
      </c>
      <c r="P161" s="1">
        <v>0</v>
      </c>
      <c r="Q161" s="1">
        <v>0</v>
      </c>
    </row>
    <row r="162" spans="1:17">
      <c r="A162">
        <v>12924</v>
      </c>
      <c r="B162" s="1">
        <v>929.16504099999997</v>
      </c>
      <c r="C162" s="1">
        <v>436.37049300000001</v>
      </c>
      <c r="D162" s="1">
        <v>1.636363</v>
      </c>
      <c r="E162" s="1">
        <v>4.0465249999999999</v>
      </c>
      <c r="F162" s="1">
        <v>0</v>
      </c>
      <c r="G162" s="1">
        <v>10.532088</v>
      </c>
      <c r="H162" s="1">
        <v>63.551222000000003</v>
      </c>
      <c r="I162" s="1">
        <v>8.9740819999999992</v>
      </c>
      <c r="J162" s="1">
        <v>1</v>
      </c>
      <c r="K162" s="1">
        <v>0</v>
      </c>
      <c r="L162" s="1">
        <v>4.0240970000000003</v>
      </c>
      <c r="M162" s="1">
        <v>0</v>
      </c>
      <c r="N162" s="1">
        <v>0</v>
      </c>
      <c r="O162" s="1">
        <v>0</v>
      </c>
      <c r="P162" s="1">
        <v>0</v>
      </c>
      <c r="Q162" s="1">
        <v>0</v>
      </c>
    </row>
    <row r="163" spans="1:17">
      <c r="A163">
        <v>12951</v>
      </c>
      <c r="B163" s="1">
        <v>219.31185600000001</v>
      </c>
      <c r="C163" s="1">
        <v>219.31185600000001</v>
      </c>
      <c r="D163" s="1">
        <v>0</v>
      </c>
      <c r="E163" s="1">
        <v>3</v>
      </c>
      <c r="F163" s="1">
        <v>0</v>
      </c>
      <c r="G163" s="1">
        <v>0</v>
      </c>
      <c r="H163" s="1">
        <v>36.137148000000003</v>
      </c>
      <c r="I163" s="1">
        <v>6.3712580000000001</v>
      </c>
      <c r="J163" s="1">
        <v>0</v>
      </c>
      <c r="K163" s="1">
        <v>0</v>
      </c>
      <c r="L163" s="1">
        <v>2.8822160000000001</v>
      </c>
      <c r="M163" s="1">
        <v>0</v>
      </c>
      <c r="N163" s="1">
        <v>0</v>
      </c>
      <c r="O163" s="1">
        <v>0</v>
      </c>
      <c r="P163" s="1">
        <v>0</v>
      </c>
      <c r="Q163" s="1">
        <v>0</v>
      </c>
    </row>
    <row r="164" spans="1:17">
      <c r="A164">
        <v>13034</v>
      </c>
      <c r="B164" s="1">
        <v>672.96278099999995</v>
      </c>
      <c r="C164" s="1">
        <v>672.96278099999995</v>
      </c>
      <c r="D164" s="1">
        <v>0</v>
      </c>
      <c r="E164" s="1">
        <v>0</v>
      </c>
      <c r="F164" s="1">
        <v>0</v>
      </c>
      <c r="G164" s="1">
        <v>3.9651139999999998</v>
      </c>
      <c r="H164" s="1">
        <v>66.179709000000003</v>
      </c>
      <c r="I164" s="1">
        <v>0.87142900000000001</v>
      </c>
      <c r="J164" s="1">
        <v>1</v>
      </c>
      <c r="K164" s="1">
        <v>1</v>
      </c>
      <c r="L164" s="1">
        <v>5.9142849999999996</v>
      </c>
      <c r="M164" s="1">
        <v>0</v>
      </c>
      <c r="N164" s="1">
        <v>0</v>
      </c>
      <c r="O164" s="1">
        <v>0</v>
      </c>
      <c r="P164" s="1">
        <v>0</v>
      </c>
      <c r="Q164" s="1">
        <v>0</v>
      </c>
    </row>
    <row r="165" spans="1:17">
      <c r="A165">
        <v>13132</v>
      </c>
      <c r="B165" s="1">
        <v>274.24203899999998</v>
      </c>
      <c r="C165" s="1">
        <v>274.24203899999998</v>
      </c>
      <c r="D165" s="1">
        <v>0</v>
      </c>
      <c r="E165" s="1">
        <v>0</v>
      </c>
      <c r="F165" s="1">
        <v>0</v>
      </c>
      <c r="G165" s="1">
        <v>3</v>
      </c>
      <c r="H165" s="1">
        <v>20.273886999999998</v>
      </c>
      <c r="I165" s="1">
        <v>1</v>
      </c>
      <c r="J165" s="1">
        <v>0</v>
      </c>
      <c r="K165" s="1">
        <v>0</v>
      </c>
      <c r="L165" s="1">
        <v>0.80254800000000004</v>
      </c>
      <c r="M165" s="1">
        <v>0</v>
      </c>
      <c r="N165" s="1">
        <v>0</v>
      </c>
      <c r="O165" s="1">
        <v>0</v>
      </c>
      <c r="P165" s="1">
        <v>0</v>
      </c>
      <c r="Q165" s="1">
        <v>0</v>
      </c>
    </row>
    <row r="166" spans="1:17">
      <c r="A166">
        <v>13147</v>
      </c>
      <c r="B166" s="1">
        <v>215.60445799999999</v>
      </c>
      <c r="C166" s="1">
        <v>215.60445799999999</v>
      </c>
      <c r="D166" s="1">
        <v>0</v>
      </c>
      <c r="E166" s="1">
        <v>0</v>
      </c>
      <c r="F166" s="1">
        <v>0</v>
      </c>
      <c r="G166" s="1">
        <v>1</v>
      </c>
      <c r="H166" s="1">
        <v>14.116505999999999</v>
      </c>
      <c r="I166" s="1">
        <v>2.1626500000000002</v>
      </c>
      <c r="J166" s="1">
        <v>0</v>
      </c>
      <c r="K166" s="1">
        <v>0</v>
      </c>
      <c r="L166" s="1">
        <v>0</v>
      </c>
      <c r="M166" s="1">
        <v>0</v>
      </c>
      <c r="N166" s="1">
        <v>0</v>
      </c>
      <c r="O166" s="1">
        <v>0</v>
      </c>
      <c r="P166" s="1">
        <v>0</v>
      </c>
      <c r="Q166" s="1">
        <v>0</v>
      </c>
    </row>
    <row r="167" spans="1:17">
      <c r="A167">
        <v>13148</v>
      </c>
      <c r="B167" s="1">
        <v>191.36299</v>
      </c>
      <c r="C167" s="1">
        <v>178.270781</v>
      </c>
      <c r="D167" s="1">
        <v>0</v>
      </c>
      <c r="E167" s="1">
        <v>0</v>
      </c>
      <c r="F167" s="1">
        <v>0</v>
      </c>
      <c r="G167" s="1">
        <v>4.1904760000000003</v>
      </c>
      <c r="H167" s="1">
        <v>11.238096000000001</v>
      </c>
      <c r="I167" s="1">
        <v>0</v>
      </c>
      <c r="J167" s="1">
        <v>0</v>
      </c>
      <c r="K167" s="1">
        <v>0</v>
      </c>
      <c r="L167" s="1">
        <v>1</v>
      </c>
      <c r="M167" s="1">
        <v>0</v>
      </c>
      <c r="N167" s="1">
        <v>0</v>
      </c>
      <c r="O167" s="1">
        <v>0</v>
      </c>
      <c r="P167" s="1">
        <v>0</v>
      </c>
      <c r="Q167" s="1">
        <v>0</v>
      </c>
    </row>
    <row r="168" spans="1:17">
      <c r="A168">
        <v>13170</v>
      </c>
      <c r="B168" s="1">
        <v>236.92015599999999</v>
      </c>
      <c r="C168" s="1">
        <v>228.131236</v>
      </c>
      <c r="D168" s="1">
        <v>0</v>
      </c>
      <c r="E168" s="1">
        <v>0</v>
      </c>
      <c r="F168" s="1">
        <v>0</v>
      </c>
      <c r="G168" s="1">
        <v>0.54761899999999997</v>
      </c>
      <c r="H168" s="1">
        <v>20.363098000000001</v>
      </c>
      <c r="I168" s="1">
        <v>1.723808</v>
      </c>
      <c r="J168" s="1">
        <v>0</v>
      </c>
      <c r="K168" s="1">
        <v>1.1666669999999999</v>
      </c>
      <c r="L168" s="1">
        <v>4.7619000000000002E-2</v>
      </c>
      <c r="M168" s="1">
        <v>0</v>
      </c>
      <c r="N168" s="1">
        <v>0</v>
      </c>
      <c r="O168" s="1">
        <v>0</v>
      </c>
      <c r="P168" s="1">
        <v>0</v>
      </c>
      <c r="Q168" s="1">
        <v>0</v>
      </c>
    </row>
    <row r="169" spans="1:17">
      <c r="A169">
        <v>13173</v>
      </c>
      <c r="B169" s="1">
        <v>105.20959000000001</v>
      </c>
      <c r="C169" s="1">
        <v>104.699523</v>
      </c>
      <c r="D169" s="1">
        <v>0</v>
      </c>
      <c r="E169" s="1">
        <v>0</v>
      </c>
      <c r="F169" s="1">
        <v>0</v>
      </c>
      <c r="G169" s="1">
        <v>0</v>
      </c>
      <c r="H169" s="1">
        <v>7.1946310000000002</v>
      </c>
      <c r="I169" s="1">
        <v>0.38255</v>
      </c>
      <c r="J169" s="1">
        <v>0</v>
      </c>
      <c r="K169" s="1">
        <v>0</v>
      </c>
      <c r="L169" s="1">
        <v>0.64429499999999995</v>
      </c>
      <c r="M169" s="1">
        <v>0</v>
      </c>
      <c r="N169" s="1">
        <v>0</v>
      </c>
      <c r="O169" s="1">
        <v>0</v>
      </c>
      <c r="P169" s="1">
        <v>0</v>
      </c>
      <c r="Q169" s="1">
        <v>0</v>
      </c>
    </row>
    <row r="170" spans="1:17">
      <c r="A170">
        <v>13175</v>
      </c>
      <c r="B170" s="1">
        <v>247.08419900000001</v>
      </c>
      <c r="C170" s="1">
        <v>232.825491</v>
      </c>
      <c r="D170" s="1">
        <v>0</v>
      </c>
      <c r="E170" s="1">
        <v>0</v>
      </c>
      <c r="F170" s="1">
        <v>0</v>
      </c>
      <c r="G170" s="1">
        <v>1.99369</v>
      </c>
      <c r="H170" s="1">
        <v>23.585163000000001</v>
      </c>
      <c r="I170" s="1">
        <v>1.6748620000000001</v>
      </c>
      <c r="J170" s="1">
        <v>0</v>
      </c>
      <c r="K170" s="1">
        <v>0</v>
      </c>
      <c r="L170" s="1">
        <v>3.3311459999999999</v>
      </c>
      <c r="M170" s="1">
        <v>0</v>
      </c>
      <c r="N170" s="1">
        <v>0</v>
      </c>
      <c r="O170" s="1">
        <v>0</v>
      </c>
      <c r="P170" s="1">
        <v>0</v>
      </c>
      <c r="Q170" s="1">
        <v>0</v>
      </c>
    </row>
    <row r="171" spans="1:17">
      <c r="A171">
        <v>13195</v>
      </c>
      <c r="B171" s="1">
        <v>98.357139000000004</v>
      </c>
      <c r="C171" s="1">
        <v>98.357139000000004</v>
      </c>
      <c r="D171" s="1">
        <v>0</v>
      </c>
      <c r="E171" s="1">
        <v>0</v>
      </c>
      <c r="F171" s="1">
        <v>0</v>
      </c>
      <c r="G171" s="1">
        <v>2.2023809999999999</v>
      </c>
      <c r="H171" s="1">
        <v>9.0059520000000006</v>
      </c>
      <c r="I171" s="1">
        <v>1</v>
      </c>
      <c r="J171" s="1">
        <v>0</v>
      </c>
      <c r="K171" s="1">
        <v>1</v>
      </c>
      <c r="L171" s="1">
        <v>0.53571400000000002</v>
      </c>
      <c r="M171" s="1">
        <v>0</v>
      </c>
      <c r="N171" s="1">
        <v>0</v>
      </c>
      <c r="O171" s="1">
        <v>0</v>
      </c>
      <c r="P171" s="1">
        <v>0</v>
      </c>
      <c r="Q171" s="1">
        <v>0</v>
      </c>
    </row>
    <row r="172" spans="1:17">
      <c r="A172">
        <v>13199</v>
      </c>
      <c r="B172" s="1">
        <v>130.64138500000001</v>
      </c>
      <c r="C172" s="1">
        <v>130.58716799999999</v>
      </c>
      <c r="D172" s="1">
        <v>0</v>
      </c>
      <c r="E172" s="1">
        <v>0</v>
      </c>
      <c r="F172" s="1">
        <v>0</v>
      </c>
      <c r="G172" s="1">
        <v>0.66867500000000002</v>
      </c>
      <c r="H172" s="1">
        <v>18.662651</v>
      </c>
      <c r="I172" s="1">
        <v>0</v>
      </c>
      <c r="J172" s="1">
        <v>0</v>
      </c>
      <c r="K172" s="1">
        <v>0</v>
      </c>
      <c r="L172" s="1">
        <v>0.81927700000000003</v>
      </c>
      <c r="M172" s="1">
        <v>0</v>
      </c>
      <c r="N172" s="1">
        <v>0</v>
      </c>
      <c r="O172" s="1">
        <v>0</v>
      </c>
      <c r="P172" s="1">
        <v>0</v>
      </c>
      <c r="Q172" s="1">
        <v>0</v>
      </c>
    </row>
    <row r="173" spans="1:17">
      <c r="A173">
        <v>13232</v>
      </c>
      <c r="B173" s="1">
        <v>101.67020599999999</v>
      </c>
      <c r="C173" s="1">
        <v>101.67020599999999</v>
      </c>
      <c r="D173" s="1">
        <v>0</v>
      </c>
      <c r="E173" s="1">
        <v>0</v>
      </c>
      <c r="F173" s="1">
        <v>0</v>
      </c>
      <c r="G173" s="1">
        <v>1.27044</v>
      </c>
      <c r="H173" s="1">
        <v>16.321380000000001</v>
      </c>
      <c r="I173" s="1">
        <v>0.19622999999999999</v>
      </c>
      <c r="J173" s="1">
        <v>0</v>
      </c>
      <c r="K173" s="1">
        <v>1</v>
      </c>
      <c r="L173" s="1">
        <v>1</v>
      </c>
      <c r="M173" s="1">
        <v>0</v>
      </c>
      <c r="N173" s="1">
        <v>0</v>
      </c>
      <c r="O173" s="1">
        <v>0</v>
      </c>
      <c r="P173" s="1">
        <v>0</v>
      </c>
      <c r="Q173" s="1">
        <v>0</v>
      </c>
    </row>
    <row r="174" spans="1:17">
      <c r="A174">
        <v>13249</v>
      </c>
      <c r="B174" s="1">
        <v>234.31356199999999</v>
      </c>
      <c r="C174" s="1">
        <v>234.16612599999999</v>
      </c>
      <c r="D174" s="1">
        <v>0</v>
      </c>
      <c r="E174" s="1">
        <v>0</v>
      </c>
      <c r="F174" s="1">
        <v>0</v>
      </c>
      <c r="G174" s="1">
        <v>0</v>
      </c>
      <c r="H174" s="1">
        <v>35.860725000000002</v>
      </c>
      <c r="I174" s="1">
        <v>13.23077</v>
      </c>
      <c r="J174" s="1">
        <v>0</v>
      </c>
      <c r="K174" s="1">
        <v>0</v>
      </c>
      <c r="L174" s="1">
        <v>0.85897400000000002</v>
      </c>
      <c r="M174" s="1">
        <v>0</v>
      </c>
      <c r="N174" s="1">
        <v>0</v>
      </c>
      <c r="O174" s="1">
        <v>223.853171</v>
      </c>
      <c r="P174" s="1">
        <v>0</v>
      </c>
      <c r="Q174" s="1">
        <v>0</v>
      </c>
    </row>
    <row r="175" spans="1:17">
      <c r="A175">
        <v>13253</v>
      </c>
      <c r="B175" s="1">
        <v>262.48147899999998</v>
      </c>
      <c r="C175" s="1">
        <v>262.48147899999998</v>
      </c>
      <c r="D175" s="1">
        <v>0</v>
      </c>
      <c r="E175" s="1">
        <v>0</v>
      </c>
      <c r="F175" s="1">
        <v>0</v>
      </c>
      <c r="G175" s="1">
        <v>0</v>
      </c>
      <c r="H175" s="1">
        <v>30.975306</v>
      </c>
      <c r="I175" s="1">
        <v>0.79012400000000005</v>
      </c>
      <c r="J175" s="1">
        <v>0.765432</v>
      </c>
      <c r="K175" s="1">
        <v>0.382716</v>
      </c>
      <c r="L175" s="1">
        <v>3</v>
      </c>
      <c r="M175" s="1">
        <v>0</v>
      </c>
      <c r="N175" s="1">
        <v>0</v>
      </c>
      <c r="O175" s="1">
        <v>0</v>
      </c>
      <c r="P175" s="1">
        <v>0</v>
      </c>
      <c r="Q175" s="1">
        <v>0</v>
      </c>
    </row>
    <row r="176" spans="1:17">
      <c r="A176">
        <v>13254</v>
      </c>
      <c r="B176" s="1">
        <v>353.44858699999997</v>
      </c>
      <c r="C176" s="1">
        <v>353.44858699999997</v>
      </c>
      <c r="D176" s="1">
        <v>0</v>
      </c>
      <c r="E176" s="1">
        <v>0</v>
      </c>
      <c r="F176" s="1">
        <v>0</v>
      </c>
      <c r="G176" s="1">
        <v>4.9394520000000002</v>
      </c>
      <c r="H176" s="1">
        <v>37.929217000000001</v>
      </c>
      <c r="I176" s="1">
        <v>2.373418</v>
      </c>
      <c r="J176" s="1">
        <v>0.64556899999999995</v>
      </c>
      <c r="K176" s="1">
        <v>0</v>
      </c>
      <c r="L176" s="1">
        <v>4.5506330000000004</v>
      </c>
      <c r="M176" s="1">
        <v>0</v>
      </c>
      <c r="N176" s="1">
        <v>0</v>
      </c>
      <c r="O176" s="1">
        <v>0</v>
      </c>
      <c r="P176" s="1">
        <v>0</v>
      </c>
      <c r="Q176" s="1">
        <v>0</v>
      </c>
    </row>
    <row r="177" spans="1:17">
      <c r="A177">
        <v>13255</v>
      </c>
      <c r="B177" s="1">
        <v>336.01126699999998</v>
      </c>
      <c r="C177" s="1">
        <v>336.01126699999998</v>
      </c>
      <c r="D177" s="1">
        <v>0</v>
      </c>
      <c r="E177" s="1">
        <v>2.080247</v>
      </c>
      <c r="F177" s="1">
        <v>0</v>
      </c>
      <c r="G177" s="1">
        <v>3.6666669999999999</v>
      </c>
      <c r="H177" s="1">
        <v>33.154321000000003</v>
      </c>
      <c r="I177" s="1">
        <v>7.4074000000000001E-2</v>
      </c>
      <c r="J177" s="1">
        <v>0</v>
      </c>
      <c r="K177" s="1">
        <v>0.59876499999999999</v>
      </c>
      <c r="L177" s="1">
        <v>2.4567899999999998</v>
      </c>
      <c r="M177" s="1">
        <v>0</v>
      </c>
      <c r="N177" s="1">
        <v>0</v>
      </c>
      <c r="O177" s="1">
        <v>0</v>
      </c>
      <c r="P177" s="1">
        <v>0</v>
      </c>
      <c r="Q177" s="1">
        <v>0</v>
      </c>
    </row>
    <row r="178" spans="1:17">
      <c r="A178">
        <v>13864</v>
      </c>
      <c r="B178" s="1">
        <v>213.62572900000001</v>
      </c>
      <c r="C178" s="1">
        <v>213.62572900000001</v>
      </c>
      <c r="D178" s="1">
        <v>30.74269</v>
      </c>
      <c r="E178" s="1">
        <v>37.766081999999997</v>
      </c>
      <c r="F178" s="1">
        <v>0</v>
      </c>
      <c r="G178" s="1">
        <v>0.187135</v>
      </c>
      <c r="H178" s="1">
        <v>37.643273000000001</v>
      </c>
      <c r="I178" s="1">
        <v>1</v>
      </c>
      <c r="J178" s="1">
        <v>0</v>
      </c>
      <c r="K178" s="1">
        <v>1.865497</v>
      </c>
      <c r="L178" s="1">
        <v>1.888889</v>
      </c>
      <c r="M178" s="1">
        <v>0</v>
      </c>
      <c r="N178" s="1">
        <v>0</v>
      </c>
      <c r="O178" s="1">
        <v>0</v>
      </c>
      <c r="P178" s="1">
        <v>0</v>
      </c>
      <c r="Q178" s="1">
        <v>0</v>
      </c>
    </row>
    <row r="179" spans="1:17">
      <c r="A179">
        <v>13930</v>
      </c>
      <c r="B179" s="1">
        <v>630.53250200000002</v>
      </c>
      <c r="C179" s="1">
        <v>149.962424</v>
      </c>
      <c r="D179" s="1">
        <v>0</v>
      </c>
      <c r="E179" s="1">
        <v>0</v>
      </c>
      <c r="F179" s="1">
        <v>0</v>
      </c>
      <c r="G179" s="1">
        <v>0.761826</v>
      </c>
      <c r="H179" s="1">
        <v>30.212527000000001</v>
      </c>
      <c r="I179" s="1">
        <v>0</v>
      </c>
      <c r="J179" s="1">
        <v>1.5</v>
      </c>
      <c r="K179" s="1">
        <v>0</v>
      </c>
      <c r="L179" s="1">
        <v>3</v>
      </c>
      <c r="M179" s="1">
        <v>212.50958800000001</v>
      </c>
      <c r="N179" s="1">
        <v>0</v>
      </c>
      <c r="O179" s="1">
        <v>0</v>
      </c>
      <c r="P179" s="1">
        <v>6.7880190000000002</v>
      </c>
      <c r="Q179" s="1">
        <v>0</v>
      </c>
    </row>
    <row r="180" spans="1:17">
      <c r="A180">
        <v>13962</v>
      </c>
      <c r="B180" s="1">
        <v>50.891153000000003</v>
      </c>
      <c r="C180" s="1">
        <v>44.296233999999998</v>
      </c>
      <c r="D180" s="1">
        <v>0</v>
      </c>
      <c r="E180" s="1">
        <v>0</v>
      </c>
      <c r="F180" s="1">
        <v>0</v>
      </c>
      <c r="G180" s="1">
        <v>0</v>
      </c>
      <c r="H180" s="1">
        <v>10.686641</v>
      </c>
      <c r="I180" s="1">
        <v>2.8979659999999998</v>
      </c>
      <c r="J180" s="1">
        <v>0</v>
      </c>
      <c r="K180" s="1">
        <v>0</v>
      </c>
      <c r="L180" s="1">
        <v>0</v>
      </c>
      <c r="M180" s="1">
        <v>0</v>
      </c>
      <c r="N180" s="1">
        <v>0</v>
      </c>
      <c r="O180" s="1">
        <v>55.282530999999999</v>
      </c>
      <c r="P180" s="1">
        <v>0</v>
      </c>
      <c r="Q180" s="1">
        <v>0</v>
      </c>
    </row>
    <row r="181" spans="1:17">
      <c r="A181">
        <v>13994</v>
      </c>
      <c r="B181" s="1">
        <v>384.56803300000001</v>
      </c>
      <c r="C181" s="1">
        <v>99.250448000000006</v>
      </c>
      <c r="D181" s="1">
        <v>0.44381999999999999</v>
      </c>
      <c r="E181" s="1">
        <v>0</v>
      </c>
      <c r="F181" s="1">
        <v>0</v>
      </c>
      <c r="G181" s="1">
        <v>6.3326960000000003</v>
      </c>
      <c r="H181" s="1">
        <v>60.180402000000001</v>
      </c>
      <c r="I181" s="1">
        <v>10.713483999999999</v>
      </c>
      <c r="J181" s="1">
        <v>1</v>
      </c>
      <c r="K181" s="1">
        <v>3</v>
      </c>
      <c r="L181" s="1">
        <v>28.314374999999998</v>
      </c>
      <c r="M181" s="1">
        <v>0</v>
      </c>
      <c r="N181" s="1">
        <v>0</v>
      </c>
      <c r="O181" s="1">
        <v>0</v>
      </c>
      <c r="P181" s="1">
        <v>0</v>
      </c>
      <c r="Q181" s="1">
        <v>0</v>
      </c>
    </row>
    <row r="182" spans="1:17">
      <c r="A182">
        <v>13999</v>
      </c>
      <c r="B182" s="1">
        <v>113.289541</v>
      </c>
      <c r="C182" s="1">
        <v>111.68954100000001</v>
      </c>
      <c r="D182" s="1">
        <v>0</v>
      </c>
      <c r="E182" s="1">
        <v>0</v>
      </c>
      <c r="F182" s="1">
        <v>0</v>
      </c>
      <c r="G182" s="1">
        <v>1</v>
      </c>
      <c r="H182" s="1">
        <v>5.6545449999999997</v>
      </c>
      <c r="I182" s="1">
        <v>0</v>
      </c>
      <c r="J182" s="1">
        <v>0</v>
      </c>
      <c r="K182" s="1">
        <v>0</v>
      </c>
      <c r="L182" s="1">
        <v>0</v>
      </c>
      <c r="M182" s="1">
        <v>0</v>
      </c>
      <c r="N182" s="1">
        <v>0</v>
      </c>
      <c r="O182" s="1">
        <v>0</v>
      </c>
      <c r="P182" s="1">
        <v>0</v>
      </c>
      <c r="Q182" s="1">
        <v>0</v>
      </c>
    </row>
    <row r="183" spans="1:17">
      <c r="A183">
        <v>14065</v>
      </c>
      <c r="B183" s="1">
        <v>355.32719400000002</v>
      </c>
      <c r="C183" s="1">
        <v>355.301717</v>
      </c>
      <c r="D183" s="1">
        <v>0</v>
      </c>
      <c r="E183" s="1">
        <v>14.891719</v>
      </c>
      <c r="F183" s="1">
        <v>1</v>
      </c>
      <c r="G183" s="1">
        <v>8.2802539999999993</v>
      </c>
      <c r="H183" s="1">
        <v>46.885351</v>
      </c>
      <c r="I183" s="1">
        <v>4.3821659999999998</v>
      </c>
      <c r="J183" s="1">
        <v>0.808917</v>
      </c>
      <c r="K183" s="1">
        <v>0</v>
      </c>
      <c r="L183" s="1">
        <v>3.4458600000000001</v>
      </c>
      <c r="M183" s="1">
        <v>0</v>
      </c>
      <c r="N183" s="1">
        <v>0</v>
      </c>
      <c r="O183" s="1">
        <v>0</v>
      </c>
      <c r="P183" s="1">
        <v>0</v>
      </c>
      <c r="Q183" s="1">
        <v>0</v>
      </c>
    </row>
    <row r="184" spans="1:17">
      <c r="A184">
        <v>14066</v>
      </c>
      <c r="B184" s="1">
        <v>109.411969</v>
      </c>
      <c r="C184" s="1">
        <v>109.411969</v>
      </c>
      <c r="D184" s="1">
        <v>0</v>
      </c>
      <c r="E184" s="1">
        <v>5.2023E-2</v>
      </c>
      <c r="F184" s="1">
        <v>0</v>
      </c>
      <c r="G184" s="1">
        <v>1.885955</v>
      </c>
      <c r="H184" s="1">
        <v>9.2196529999999992</v>
      </c>
      <c r="I184" s="1">
        <v>0</v>
      </c>
      <c r="J184" s="1">
        <v>0</v>
      </c>
      <c r="K184" s="1">
        <v>0</v>
      </c>
      <c r="L184" s="1">
        <v>0.49132900000000002</v>
      </c>
      <c r="M184" s="1">
        <v>0</v>
      </c>
      <c r="N184" s="1">
        <v>0</v>
      </c>
      <c r="O184" s="1">
        <v>0</v>
      </c>
      <c r="P184" s="1">
        <v>0</v>
      </c>
      <c r="Q184" s="1">
        <v>0</v>
      </c>
    </row>
    <row r="185" spans="1:17">
      <c r="A185">
        <v>14067</v>
      </c>
      <c r="B185" s="1">
        <v>80.477637000000001</v>
      </c>
      <c r="C185" s="1">
        <v>80.477637000000001</v>
      </c>
      <c r="D185" s="1">
        <v>0</v>
      </c>
      <c r="E185" s="1">
        <v>0.38505800000000001</v>
      </c>
      <c r="F185" s="1">
        <v>0</v>
      </c>
      <c r="G185" s="1">
        <v>0</v>
      </c>
      <c r="H185" s="1">
        <v>12.418502999999999</v>
      </c>
      <c r="I185" s="1">
        <v>5.4415069999999996</v>
      </c>
      <c r="J185" s="1">
        <v>1</v>
      </c>
      <c r="K185" s="1">
        <v>1.3448279999999999</v>
      </c>
      <c r="L185" s="1">
        <v>0.89080499999999996</v>
      </c>
      <c r="M185" s="1">
        <v>20.020375999999999</v>
      </c>
      <c r="N185" s="1">
        <v>0</v>
      </c>
      <c r="O185" s="1">
        <v>68.749268999999998</v>
      </c>
      <c r="P185" s="1">
        <v>0</v>
      </c>
      <c r="Q185" s="1">
        <v>0</v>
      </c>
    </row>
    <row r="186" spans="1:17" s="32" customFormat="1">
      <c r="A186" s="32">
        <v>14090</v>
      </c>
      <c r="B186" s="35">
        <v>345.35330299999998</v>
      </c>
      <c r="C186" s="35">
        <v>344.85629699999998</v>
      </c>
      <c r="D186" s="35">
        <v>3.9640719999999998</v>
      </c>
      <c r="E186" s="35">
        <v>8.8682639999999999</v>
      </c>
      <c r="F186" s="35">
        <v>0</v>
      </c>
      <c r="G186" s="35">
        <v>0.449102</v>
      </c>
      <c r="H186" s="35">
        <v>16.029938999999999</v>
      </c>
      <c r="I186" s="35">
        <v>2.2874249999999998</v>
      </c>
      <c r="J186" s="35">
        <v>2.766467</v>
      </c>
      <c r="K186" s="35">
        <v>0</v>
      </c>
      <c r="L186" s="35">
        <v>0.74251500000000004</v>
      </c>
      <c r="M186" s="35">
        <v>0</v>
      </c>
      <c r="N186" s="35">
        <v>0</v>
      </c>
      <c r="O186" s="35">
        <v>0</v>
      </c>
      <c r="P186" s="35">
        <v>0</v>
      </c>
      <c r="Q186" s="35">
        <v>0</v>
      </c>
    </row>
    <row r="187" spans="1:17">
      <c r="A187">
        <v>14091</v>
      </c>
      <c r="B187" s="1">
        <v>53.102418</v>
      </c>
      <c r="C187" s="1">
        <v>34</v>
      </c>
      <c r="D187" s="1">
        <v>0</v>
      </c>
      <c r="E187" s="1">
        <v>0</v>
      </c>
      <c r="F187" s="1">
        <v>0</v>
      </c>
      <c r="G187" s="1">
        <v>4.2546580000000001</v>
      </c>
      <c r="H187" s="1">
        <v>16.715686000000002</v>
      </c>
      <c r="I187" s="1">
        <v>4.4844720000000002</v>
      </c>
      <c r="J187" s="1">
        <v>0</v>
      </c>
      <c r="K187" s="1">
        <v>0</v>
      </c>
      <c r="L187" s="1">
        <v>8.6583860000000001</v>
      </c>
      <c r="M187" s="1">
        <v>0</v>
      </c>
      <c r="N187" s="1">
        <v>0</v>
      </c>
      <c r="O187" s="1">
        <v>0</v>
      </c>
      <c r="P187" s="1">
        <v>0</v>
      </c>
      <c r="Q187" s="1">
        <v>0</v>
      </c>
    </row>
    <row r="188" spans="1:17">
      <c r="A188">
        <v>14121</v>
      </c>
      <c r="B188" s="1">
        <v>113.21862400000001</v>
      </c>
      <c r="C188" s="1">
        <v>109.64377399999999</v>
      </c>
      <c r="D188" s="1">
        <v>0</v>
      </c>
      <c r="E188" s="1">
        <v>1</v>
      </c>
      <c r="F188" s="1">
        <v>0</v>
      </c>
      <c r="G188" s="1">
        <v>1.700599</v>
      </c>
      <c r="H188" s="1">
        <v>16.370996000000002</v>
      </c>
      <c r="I188" s="1">
        <v>1</v>
      </c>
      <c r="J188" s="1">
        <v>0</v>
      </c>
      <c r="K188" s="1">
        <v>2.9940120000000001</v>
      </c>
      <c r="L188" s="1">
        <v>0</v>
      </c>
      <c r="M188" s="1">
        <v>0</v>
      </c>
      <c r="N188" s="1">
        <v>0</v>
      </c>
      <c r="O188" s="1">
        <v>0</v>
      </c>
      <c r="P188" s="1">
        <v>0</v>
      </c>
      <c r="Q188" s="1">
        <v>0</v>
      </c>
    </row>
    <row r="189" spans="1:17">
      <c r="A189">
        <v>14139</v>
      </c>
      <c r="B189" s="1">
        <v>212.681341</v>
      </c>
      <c r="C189" s="1">
        <v>212.681341</v>
      </c>
      <c r="D189" s="1">
        <v>0.30864200000000003</v>
      </c>
      <c r="E189" s="1">
        <v>27.438272000000001</v>
      </c>
      <c r="F189" s="1">
        <v>0</v>
      </c>
      <c r="G189" s="1">
        <v>5.8086409999999997</v>
      </c>
      <c r="H189" s="1">
        <v>4.2716050000000001</v>
      </c>
      <c r="I189" s="1">
        <v>0.77160499999999999</v>
      </c>
      <c r="J189" s="1">
        <v>0</v>
      </c>
      <c r="K189" s="1">
        <v>0</v>
      </c>
      <c r="L189" s="1">
        <v>1.6258030000000001</v>
      </c>
      <c r="M189" s="1">
        <v>0</v>
      </c>
      <c r="N189" s="1">
        <v>0</v>
      </c>
      <c r="O189" s="1">
        <v>0</v>
      </c>
      <c r="P189" s="1">
        <v>0</v>
      </c>
      <c r="Q189" s="1">
        <v>0</v>
      </c>
    </row>
    <row r="190" spans="1:17">
      <c r="A190">
        <v>14147</v>
      </c>
      <c r="B190" s="1">
        <v>198.81627800000001</v>
      </c>
      <c r="C190" s="1">
        <v>198.81627800000001</v>
      </c>
      <c r="D190" s="1">
        <v>0</v>
      </c>
      <c r="E190" s="1">
        <v>0</v>
      </c>
      <c r="F190" s="1">
        <v>0</v>
      </c>
      <c r="G190" s="1">
        <v>1</v>
      </c>
      <c r="H190" s="1">
        <v>14.586827</v>
      </c>
      <c r="I190" s="1">
        <v>0.29341299999999998</v>
      </c>
      <c r="J190" s="1">
        <v>0</v>
      </c>
      <c r="K190" s="1">
        <v>0</v>
      </c>
      <c r="L190" s="1">
        <v>0.80239499999999997</v>
      </c>
      <c r="M190" s="1">
        <v>0</v>
      </c>
      <c r="N190" s="1">
        <v>0</v>
      </c>
      <c r="O190" s="1">
        <v>0</v>
      </c>
      <c r="P190" s="1">
        <v>0</v>
      </c>
      <c r="Q190" s="1">
        <v>0</v>
      </c>
    </row>
    <row r="191" spans="1:17">
      <c r="A191">
        <v>14149</v>
      </c>
      <c r="B191" s="1">
        <v>97.185942999999995</v>
      </c>
      <c r="C191" s="1">
        <v>97.185942999999995</v>
      </c>
      <c r="D191" s="1">
        <v>4.4980630000000001</v>
      </c>
      <c r="E191" s="1">
        <v>16</v>
      </c>
      <c r="F191" s="1">
        <v>0</v>
      </c>
      <c r="G191" s="1">
        <v>1.928058</v>
      </c>
      <c r="H191" s="1">
        <v>7.0260119999999997</v>
      </c>
      <c r="I191" s="1">
        <v>2.3707799999999999</v>
      </c>
      <c r="J191" s="1">
        <v>0</v>
      </c>
      <c r="K191" s="1">
        <v>0</v>
      </c>
      <c r="L191" s="1">
        <v>0</v>
      </c>
      <c r="M191" s="1">
        <v>0</v>
      </c>
      <c r="N191" s="1">
        <v>0</v>
      </c>
      <c r="O191" s="1">
        <v>0</v>
      </c>
      <c r="P191" s="1">
        <v>0</v>
      </c>
      <c r="Q191" s="1">
        <v>0</v>
      </c>
    </row>
    <row r="192" spans="1:17">
      <c r="A192">
        <v>14187</v>
      </c>
      <c r="B192" s="1">
        <v>235.987258</v>
      </c>
      <c r="C192" s="1">
        <v>235.66878700000001</v>
      </c>
      <c r="D192" s="1">
        <v>0</v>
      </c>
      <c r="E192" s="1">
        <v>0</v>
      </c>
      <c r="F192" s="1">
        <v>0</v>
      </c>
      <c r="G192" s="1">
        <v>6.3694000000000001E-2</v>
      </c>
      <c r="H192" s="1">
        <v>27.382164</v>
      </c>
      <c r="I192" s="1">
        <v>1.7261150000000001</v>
      </c>
      <c r="J192" s="1">
        <v>0</v>
      </c>
      <c r="K192" s="1">
        <v>0</v>
      </c>
      <c r="L192" s="1">
        <v>0</v>
      </c>
      <c r="M192" s="1">
        <v>0</v>
      </c>
      <c r="N192" s="1">
        <v>0</v>
      </c>
      <c r="O192" s="1">
        <v>0</v>
      </c>
      <c r="P192" s="1">
        <v>0</v>
      </c>
      <c r="Q192" s="1">
        <v>0</v>
      </c>
    </row>
    <row r="193" spans="1:17">
      <c r="A193">
        <v>14188</v>
      </c>
      <c r="B193" s="1">
        <v>345.869865</v>
      </c>
      <c r="C193" s="1">
        <v>344.40054500000002</v>
      </c>
      <c r="D193" s="1">
        <v>0</v>
      </c>
      <c r="E193" s="1">
        <v>0</v>
      </c>
      <c r="F193" s="1">
        <v>0</v>
      </c>
      <c r="G193" s="1">
        <v>14.966141</v>
      </c>
      <c r="H193" s="1">
        <v>48.895063</v>
      </c>
      <c r="I193" s="1">
        <v>7.1851849999999997</v>
      </c>
      <c r="J193" s="1">
        <v>0</v>
      </c>
      <c r="K193" s="1">
        <v>1.475309</v>
      </c>
      <c r="L193" s="1">
        <v>25.360935000000001</v>
      </c>
      <c r="M193" s="1">
        <v>0</v>
      </c>
      <c r="N193" s="1">
        <v>0</v>
      </c>
      <c r="O193" s="1">
        <v>0</v>
      </c>
      <c r="P193" s="1">
        <v>0</v>
      </c>
      <c r="Q193" s="1">
        <v>0</v>
      </c>
    </row>
    <row r="194" spans="1:17">
      <c r="A194">
        <v>14189</v>
      </c>
      <c r="B194" s="1">
        <v>251.204003</v>
      </c>
      <c r="C194" s="1">
        <v>251.204003</v>
      </c>
      <c r="D194" s="1">
        <v>0</v>
      </c>
      <c r="E194" s="1">
        <v>28.253163000000001</v>
      </c>
      <c r="F194" s="1">
        <v>0</v>
      </c>
      <c r="G194" s="1">
        <v>2.1202529999999999</v>
      </c>
      <c r="H194" s="1">
        <v>25.512658999999999</v>
      </c>
      <c r="I194" s="1">
        <v>6.2784810000000002</v>
      </c>
      <c r="J194" s="1">
        <v>0</v>
      </c>
      <c r="K194" s="1">
        <v>0.79113900000000004</v>
      </c>
      <c r="L194" s="1">
        <v>1</v>
      </c>
      <c r="M194" s="1">
        <v>0</v>
      </c>
      <c r="N194" s="1">
        <v>0</v>
      </c>
      <c r="O194" s="1">
        <v>0</v>
      </c>
      <c r="P194" s="1">
        <v>0</v>
      </c>
      <c r="Q194" s="1">
        <v>0</v>
      </c>
    </row>
    <row r="195" spans="1:17">
      <c r="A195">
        <v>14231</v>
      </c>
      <c r="B195" s="1">
        <v>1026.7238500000001</v>
      </c>
      <c r="C195" s="1">
        <v>144.56928600000001</v>
      </c>
      <c r="D195" s="1">
        <v>0</v>
      </c>
      <c r="E195" s="1">
        <v>0</v>
      </c>
      <c r="F195" s="1">
        <v>0</v>
      </c>
      <c r="G195" s="1">
        <v>14.974722999999999</v>
      </c>
      <c r="H195" s="1">
        <v>56.556604999999998</v>
      </c>
      <c r="I195" s="1">
        <v>1</v>
      </c>
      <c r="J195" s="1">
        <v>0</v>
      </c>
      <c r="K195" s="1">
        <v>1</v>
      </c>
      <c r="L195" s="1">
        <v>6.8653719999999998</v>
      </c>
      <c r="M195" s="1">
        <v>207.95106899999999</v>
      </c>
      <c r="N195" s="1">
        <v>11.811242</v>
      </c>
      <c r="O195" s="1">
        <v>0</v>
      </c>
      <c r="P195" s="1">
        <v>6.5185570000000004</v>
      </c>
      <c r="Q195" s="1">
        <v>0</v>
      </c>
    </row>
    <row r="196" spans="1:17">
      <c r="A196">
        <v>14467</v>
      </c>
      <c r="B196" s="1">
        <v>273.028705</v>
      </c>
      <c r="C196" s="1">
        <v>272.66775799999999</v>
      </c>
      <c r="D196" s="1">
        <v>9.1834319999999998</v>
      </c>
      <c r="E196" s="1">
        <v>18.284023999999999</v>
      </c>
      <c r="F196" s="1">
        <v>0</v>
      </c>
      <c r="G196" s="1">
        <v>9.0650890000000004</v>
      </c>
      <c r="H196" s="1">
        <v>22.390530999999999</v>
      </c>
      <c r="I196" s="1">
        <v>2.4260350000000002</v>
      </c>
      <c r="J196" s="1">
        <v>0</v>
      </c>
      <c r="K196" s="1">
        <v>0</v>
      </c>
      <c r="L196" s="1">
        <v>2</v>
      </c>
      <c r="M196" s="1">
        <v>0</v>
      </c>
      <c r="N196" s="1">
        <v>0</v>
      </c>
      <c r="O196" s="1">
        <v>0</v>
      </c>
      <c r="P196" s="1">
        <v>0</v>
      </c>
      <c r="Q196" s="1">
        <v>0</v>
      </c>
    </row>
    <row r="197" spans="1:17">
      <c r="A197">
        <v>14830</v>
      </c>
      <c r="B197" s="1">
        <v>91.491932000000006</v>
      </c>
      <c r="C197" s="1">
        <v>91.230785999999995</v>
      </c>
      <c r="D197" s="1">
        <v>0</v>
      </c>
      <c r="E197" s="1">
        <v>0</v>
      </c>
      <c r="F197" s="1">
        <v>0</v>
      </c>
      <c r="G197" s="1">
        <v>0</v>
      </c>
      <c r="H197" s="1">
        <v>16.523662999999999</v>
      </c>
      <c r="I197" s="1">
        <v>4.8124929999999999</v>
      </c>
      <c r="J197" s="1">
        <v>0</v>
      </c>
      <c r="K197" s="1">
        <v>0</v>
      </c>
      <c r="L197" s="1">
        <v>2.3535219999999999</v>
      </c>
      <c r="M197" s="1">
        <v>91.917259000000001</v>
      </c>
      <c r="N197" s="1">
        <v>0</v>
      </c>
      <c r="O197" s="1">
        <v>0</v>
      </c>
      <c r="P197" s="1">
        <v>0</v>
      </c>
      <c r="Q197" s="1">
        <v>0</v>
      </c>
    </row>
    <row r="198" spans="1:17">
      <c r="A198">
        <v>14904</v>
      </c>
      <c r="B198" s="1">
        <v>94.480244999999996</v>
      </c>
      <c r="C198" s="1">
        <v>91.920371000000003</v>
      </c>
      <c r="D198" s="1">
        <v>0</v>
      </c>
      <c r="E198" s="1">
        <v>0</v>
      </c>
      <c r="F198" s="1">
        <v>0</v>
      </c>
      <c r="G198" s="1">
        <v>0</v>
      </c>
      <c r="H198" s="1">
        <v>13.839810999999999</v>
      </c>
      <c r="I198" s="1">
        <v>2.576155</v>
      </c>
      <c r="J198" s="1">
        <v>0</v>
      </c>
      <c r="K198" s="1">
        <v>0</v>
      </c>
      <c r="L198" s="1">
        <v>1</v>
      </c>
      <c r="M198" s="1">
        <v>0</v>
      </c>
      <c r="N198" s="1">
        <v>0</v>
      </c>
      <c r="O198" s="1">
        <v>0</v>
      </c>
      <c r="P198" s="1">
        <v>0</v>
      </c>
      <c r="Q198" s="1">
        <v>0</v>
      </c>
    </row>
    <row r="199" spans="1:17">
      <c r="A199">
        <v>14913</v>
      </c>
      <c r="B199" s="1">
        <v>225.792596</v>
      </c>
      <c r="C199" s="1">
        <v>225.792596</v>
      </c>
      <c r="D199" s="1">
        <v>0</v>
      </c>
      <c r="E199" s="1">
        <v>0</v>
      </c>
      <c r="F199" s="1">
        <v>0</v>
      </c>
      <c r="G199" s="1">
        <v>1</v>
      </c>
      <c r="H199" s="1">
        <v>32.581817000000001</v>
      </c>
      <c r="I199" s="1">
        <v>1.1657569999999999</v>
      </c>
      <c r="J199" s="1">
        <v>0</v>
      </c>
      <c r="K199" s="1">
        <v>0</v>
      </c>
      <c r="L199" s="1">
        <v>2.8727269999999998</v>
      </c>
      <c r="M199" s="1">
        <v>0</v>
      </c>
      <c r="N199" s="1">
        <v>0</v>
      </c>
      <c r="O199" s="1">
        <v>0</v>
      </c>
      <c r="P199" s="1">
        <v>0</v>
      </c>
      <c r="Q199" s="1">
        <v>0</v>
      </c>
    </row>
    <row r="200" spans="1:17">
      <c r="A200">
        <v>14927</v>
      </c>
      <c r="B200" s="1">
        <v>138.97134700000001</v>
      </c>
      <c r="C200" s="1">
        <v>138.97134700000001</v>
      </c>
      <c r="D200" s="1">
        <v>0.25149700000000003</v>
      </c>
      <c r="E200" s="1">
        <v>0.227545</v>
      </c>
      <c r="F200" s="1">
        <v>0</v>
      </c>
      <c r="G200" s="1">
        <v>0.85628800000000005</v>
      </c>
      <c r="H200" s="1">
        <v>40.266775000000003</v>
      </c>
      <c r="I200" s="1">
        <v>4.12575</v>
      </c>
      <c r="J200" s="1">
        <v>0</v>
      </c>
      <c r="K200" s="1">
        <v>3.257485</v>
      </c>
      <c r="L200" s="1">
        <v>6.6054170000000001</v>
      </c>
      <c r="M200" s="1">
        <v>0</v>
      </c>
      <c r="N200" s="1">
        <v>0</v>
      </c>
      <c r="O200" s="1">
        <v>67.527788999999999</v>
      </c>
      <c r="P200" s="1">
        <v>0</v>
      </c>
      <c r="Q200" s="1">
        <v>0</v>
      </c>
    </row>
    <row r="201" spans="1:17">
      <c r="A201">
        <v>14943</v>
      </c>
      <c r="B201" s="1">
        <v>220.71199899999999</v>
      </c>
      <c r="C201" s="1">
        <v>94.462863999999996</v>
      </c>
      <c r="D201" s="1">
        <v>0</v>
      </c>
      <c r="E201" s="1">
        <v>0</v>
      </c>
      <c r="F201" s="1">
        <v>0</v>
      </c>
      <c r="G201" s="1">
        <v>0</v>
      </c>
      <c r="H201" s="1">
        <v>47.485703000000001</v>
      </c>
      <c r="I201" s="1">
        <v>1.575385</v>
      </c>
      <c r="J201" s="1">
        <v>1</v>
      </c>
      <c r="K201" s="1">
        <v>0</v>
      </c>
      <c r="L201" s="1">
        <v>5</v>
      </c>
      <c r="M201" s="1">
        <v>23.992736000000001</v>
      </c>
      <c r="N201" s="1">
        <v>0</v>
      </c>
      <c r="O201" s="1">
        <v>0</v>
      </c>
      <c r="P201" s="1">
        <v>0</v>
      </c>
      <c r="Q201" s="1">
        <v>0</v>
      </c>
    </row>
    <row r="202" spans="1:17">
      <c r="A202">
        <v>15234</v>
      </c>
      <c r="B202" s="1">
        <v>195.453574</v>
      </c>
      <c r="C202" s="1">
        <v>191.07552699999999</v>
      </c>
      <c r="D202" s="1">
        <v>23.836369000000001</v>
      </c>
      <c r="E202" s="1">
        <v>108.547202</v>
      </c>
      <c r="F202" s="1">
        <v>6.5304880000000001</v>
      </c>
      <c r="G202" s="1">
        <v>4</v>
      </c>
      <c r="H202" s="1">
        <v>5.7926840000000004</v>
      </c>
      <c r="I202" s="1">
        <v>0</v>
      </c>
      <c r="J202" s="1">
        <v>0</v>
      </c>
      <c r="K202" s="1">
        <v>0.353659</v>
      </c>
      <c r="L202" s="1">
        <v>1</v>
      </c>
      <c r="M202" s="1">
        <v>5.9354719999999999</v>
      </c>
      <c r="N202" s="1">
        <v>0</v>
      </c>
      <c r="O202" s="1">
        <v>0</v>
      </c>
      <c r="P202" s="1">
        <v>0</v>
      </c>
      <c r="Q202" s="1">
        <v>0</v>
      </c>
    </row>
    <row r="203" spans="1:17">
      <c r="A203">
        <v>15237</v>
      </c>
      <c r="B203" s="1">
        <v>317.85189400000002</v>
      </c>
      <c r="C203" s="1">
        <v>317.85189400000002</v>
      </c>
      <c r="D203" s="1">
        <v>0</v>
      </c>
      <c r="E203" s="1">
        <v>42.692670999999997</v>
      </c>
      <c r="F203" s="1">
        <v>0</v>
      </c>
      <c r="G203" s="1">
        <v>0</v>
      </c>
      <c r="H203" s="1">
        <v>55.305916000000003</v>
      </c>
      <c r="I203" s="1">
        <v>7.5435889999999999</v>
      </c>
      <c r="J203" s="1">
        <v>0.67179500000000003</v>
      </c>
      <c r="K203" s="1">
        <v>0.184615</v>
      </c>
      <c r="L203" s="1">
        <v>1</v>
      </c>
      <c r="M203" s="1">
        <v>0</v>
      </c>
      <c r="N203" s="1">
        <v>0</v>
      </c>
      <c r="O203" s="1">
        <v>0</v>
      </c>
      <c r="P203" s="1">
        <v>0</v>
      </c>
      <c r="Q203" s="1">
        <v>0</v>
      </c>
    </row>
    <row r="204" spans="1:17">
      <c r="A204">
        <v>15261</v>
      </c>
      <c r="B204" s="1">
        <v>657.81899399999998</v>
      </c>
      <c r="C204" s="1">
        <v>644.08550400000001</v>
      </c>
      <c r="D204" s="1">
        <v>0</v>
      </c>
      <c r="E204" s="1">
        <v>0.101449</v>
      </c>
      <c r="F204" s="1">
        <v>0</v>
      </c>
      <c r="G204" s="1">
        <v>3.0317560000000001</v>
      </c>
      <c r="H204" s="1">
        <v>44.049799</v>
      </c>
      <c r="I204" s="1">
        <v>4.5089499999999996</v>
      </c>
      <c r="J204" s="1">
        <v>0</v>
      </c>
      <c r="K204" s="1">
        <v>0.77973199999999998</v>
      </c>
      <c r="L204" s="1">
        <v>1.3115939999999999</v>
      </c>
      <c r="M204" s="1">
        <v>0</v>
      </c>
      <c r="N204" s="1">
        <v>0</v>
      </c>
      <c r="O204" s="1">
        <v>0</v>
      </c>
      <c r="P204" s="1">
        <v>0</v>
      </c>
      <c r="Q204" s="1">
        <v>0</v>
      </c>
    </row>
    <row r="205" spans="1:17">
      <c r="A205">
        <v>15329</v>
      </c>
      <c r="B205" s="1">
        <v>157.73818299999999</v>
      </c>
      <c r="C205" s="1">
        <v>18.676136</v>
      </c>
      <c r="D205" s="1">
        <v>0</v>
      </c>
      <c r="E205" s="1">
        <v>0</v>
      </c>
      <c r="F205" s="1">
        <v>0</v>
      </c>
      <c r="G205" s="1">
        <v>0</v>
      </c>
      <c r="H205" s="1">
        <v>3.4232960000000001</v>
      </c>
      <c r="I205" s="1">
        <v>1.2159089999999999</v>
      </c>
      <c r="J205" s="1">
        <v>0</v>
      </c>
      <c r="K205" s="1">
        <v>0</v>
      </c>
      <c r="L205" s="1">
        <v>0.84090900000000002</v>
      </c>
      <c r="M205" s="1">
        <v>0</v>
      </c>
      <c r="N205" s="1">
        <v>0</v>
      </c>
      <c r="O205" s="1">
        <v>0</v>
      </c>
      <c r="P205" s="1">
        <v>0</v>
      </c>
      <c r="Q205" s="1">
        <v>0</v>
      </c>
    </row>
    <row r="206" spans="1:17">
      <c r="A206">
        <v>15344</v>
      </c>
      <c r="B206" s="1">
        <v>70.622387000000003</v>
      </c>
      <c r="C206" s="1">
        <v>20.778948</v>
      </c>
      <c r="D206" s="1">
        <v>0</v>
      </c>
      <c r="E206" s="1">
        <v>0</v>
      </c>
      <c r="F206" s="1">
        <v>0</v>
      </c>
      <c r="G206" s="1">
        <v>0</v>
      </c>
      <c r="H206" s="1">
        <v>5.3894739999999999</v>
      </c>
      <c r="I206" s="1">
        <v>0</v>
      </c>
      <c r="J206" s="1">
        <v>1</v>
      </c>
      <c r="K206" s="1">
        <v>0</v>
      </c>
      <c r="L206" s="1">
        <v>1</v>
      </c>
      <c r="M206" s="1">
        <v>7.9405599999999996</v>
      </c>
      <c r="N206" s="1">
        <v>0</v>
      </c>
      <c r="O206" s="1">
        <v>0</v>
      </c>
      <c r="P206" s="1">
        <v>0</v>
      </c>
      <c r="Q206" s="1">
        <v>0</v>
      </c>
    </row>
    <row r="207" spans="1:17">
      <c r="A207">
        <v>15709</v>
      </c>
      <c r="B207" s="1">
        <v>246.15331599999999</v>
      </c>
      <c r="C207" s="1">
        <v>246.15331599999999</v>
      </c>
      <c r="D207" s="1">
        <v>0</v>
      </c>
      <c r="E207" s="1">
        <v>0</v>
      </c>
      <c r="F207" s="1">
        <v>0</v>
      </c>
      <c r="G207" s="1">
        <v>2.9289939999999999</v>
      </c>
      <c r="H207" s="1">
        <v>46.010657000000002</v>
      </c>
      <c r="I207" s="1">
        <v>1</v>
      </c>
      <c r="J207" s="1">
        <v>0.71597599999999995</v>
      </c>
      <c r="K207" s="1">
        <v>0</v>
      </c>
      <c r="L207" s="1">
        <v>0.98224900000000004</v>
      </c>
      <c r="M207" s="1">
        <v>0</v>
      </c>
      <c r="N207" s="1">
        <v>0</v>
      </c>
      <c r="O207" s="1">
        <v>36.564230000000002</v>
      </c>
      <c r="P207" s="1">
        <v>0</v>
      </c>
      <c r="Q207" s="1">
        <v>0</v>
      </c>
    </row>
    <row r="208" spans="1:17">
      <c r="A208">
        <v>15710</v>
      </c>
      <c r="B208" s="1">
        <v>241.36669000000001</v>
      </c>
      <c r="C208" s="1">
        <v>241.28433699999999</v>
      </c>
      <c r="D208" s="1">
        <v>47.358823999999998</v>
      </c>
      <c r="E208" s="1">
        <v>155.20960700000001</v>
      </c>
      <c r="F208" s="1">
        <v>0</v>
      </c>
      <c r="G208" s="1">
        <v>0</v>
      </c>
      <c r="H208" s="1">
        <v>17.81579</v>
      </c>
      <c r="I208" s="1">
        <v>1.0647059999999999</v>
      </c>
      <c r="J208" s="1">
        <v>0</v>
      </c>
      <c r="K208" s="1">
        <v>0</v>
      </c>
      <c r="L208" s="1">
        <v>0</v>
      </c>
      <c r="M208" s="1">
        <v>0</v>
      </c>
      <c r="N208" s="1">
        <v>0</v>
      </c>
      <c r="O208" s="1">
        <v>43.332791999999998</v>
      </c>
      <c r="P208" s="1">
        <v>0</v>
      </c>
      <c r="Q208" s="1">
        <v>0</v>
      </c>
    </row>
    <row r="209" spans="1:17">
      <c r="A209">
        <v>15712</v>
      </c>
      <c r="B209" s="1">
        <v>352.65225900000002</v>
      </c>
      <c r="C209" s="1">
        <v>352.65225900000002</v>
      </c>
      <c r="D209" s="1">
        <v>0</v>
      </c>
      <c r="E209" s="1">
        <v>2</v>
      </c>
      <c r="F209" s="1">
        <v>0</v>
      </c>
      <c r="G209" s="1">
        <v>5.176336</v>
      </c>
      <c r="H209" s="1">
        <v>18.606783</v>
      </c>
      <c r="I209" s="1">
        <v>3.1180119999999998</v>
      </c>
      <c r="J209" s="1">
        <v>0</v>
      </c>
      <c r="K209" s="1">
        <v>0</v>
      </c>
      <c r="L209" s="1">
        <v>2.397516</v>
      </c>
      <c r="M209" s="1">
        <v>0</v>
      </c>
      <c r="N209" s="1">
        <v>0</v>
      </c>
      <c r="O209" s="1">
        <v>0</v>
      </c>
      <c r="P209" s="1">
        <v>0</v>
      </c>
      <c r="Q209" s="1">
        <v>0</v>
      </c>
    </row>
    <row r="210" spans="1:17">
      <c r="A210">
        <v>15713</v>
      </c>
      <c r="B210" s="1">
        <v>123.387642</v>
      </c>
      <c r="C210" s="1">
        <v>123.387642</v>
      </c>
      <c r="D210" s="1">
        <v>0</v>
      </c>
      <c r="E210" s="1">
        <v>0</v>
      </c>
      <c r="F210" s="1">
        <v>0</v>
      </c>
      <c r="G210" s="1">
        <v>3.6792449999999999</v>
      </c>
      <c r="H210" s="1">
        <v>16.754721</v>
      </c>
      <c r="I210" s="1">
        <v>0</v>
      </c>
      <c r="J210" s="1">
        <v>0</v>
      </c>
      <c r="K210" s="1">
        <v>0</v>
      </c>
      <c r="L210" s="1">
        <v>0.11949700000000001</v>
      </c>
      <c r="M210" s="1">
        <v>0</v>
      </c>
      <c r="N210" s="1">
        <v>0</v>
      </c>
      <c r="O210" s="1">
        <v>0</v>
      </c>
      <c r="P210" s="1">
        <v>0</v>
      </c>
      <c r="Q210" s="1">
        <v>0</v>
      </c>
    </row>
    <row r="211" spans="1:17">
      <c r="A211">
        <v>15714</v>
      </c>
      <c r="B211" s="1">
        <v>48.838160999999999</v>
      </c>
      <c r="C211" s="1">
        <v>29.349782999999999</v>
      </c>
      <c r="D211" s="1">
        <v>0</v>
      </c>
      <c r="E211" s="1">
        <v>0</v>
      </c>
      <c r="F211" s="1">
        <v>0</v>
      </c>
      <c r="G211" s="1">
        <v>0</v>
      </c>
      <c r="H211" s="1">
        <v>3.1198950000000001</v>
      </c>
      <c r="I211" s="1">
        <v>0.77080800000000005</v>
      </c>
      <c r="J211" s="1">
        <v>0</v>
      </c>
      <c r="K211" s="1">
        <v>0</v>
      </c>
      <c r="L211" s="1">
        <v>0.75647699999999996</v>
      </c>
      <c r="M211" s="1">
        <v>0</v>
      </c>
      <c r="N211" s="1">
        <v>0</v>
      </c>
      <c r="O211" s="1">
        <v>0</v>
      </c>
      <c r="P211" s="1">
        <v>0</v>
      </c>
      <c r="Q211" s="1">
        <v>0</v>
      </c>
    </row>
    <row r="212" spans="1:17">
      <c r="A212">
        <v>15722</v>
      </c>
      <c r="B212" s="1">
        <v>499.91816999999998</v>
      </c>
      <c r="C212" s="1">
        <v>499.91816999999998</v>
      </c>
      <c r="D212" s="1">
        <v>0</v>
      </c>
      <c r="E212" s="1">
        <v>37.443434000000003</v>
      </c>
      <c r="F212" s="1">
        <v>3.4246660000000002</v>
      </c>
      <c r="G212" s="1">
        <v>3.1928570000000001</v>
      </c>
      <c r="H212" s="1">
        <v>37.299900000000001</v>
      </c>
      <c r="I212" s="1">
        <v>1.0785709999999999</v>
      </c>
      <c r="J212" s="1">
        <v>0</v>
      </c>
      <c r="K212" s="1">
        <v>1</v>
      </c>
      <c r="L212" s="1">
        <v>2.5110000000000001</v>
      </c>
      <c r="M212" s="1">
        <v>0</v>
      </c>
      <c r="N212" s="1">
        <v>0</v>
      </c>
      <c r="O212" s="1">
        <v>0</v>
      </c>
      <c r="P212" s="1">
        <v>0</v>
      </c>
      <c r="Q212" s="1">
        <v>0</v>
      </c>
    </row>
    <row r="213" spans="1:17">
      <c r="A213">
        <v>15736</v>
      </c>
      <c r="B213" s="1">
        <v>212.87724499999999</v>
      </c>
      <c r="C213" s="1">
        <v>86.092701000000005</v>
      </c>
      <c r="D213" s="1">
        <v>0</v>
      </c>
      <c r="E213" s="1">
        <v>0</v>
      </c>
      <c r="F213" s="1">
        <v>0</v>
      </c>
      <c r="G213" s="1">
        <v>4.7440350000000002</v>
      </c>
      <c r="H213" s="1">
        <v>33.806941000000002</v>
      </c>
      <c r="I213" s="1">
        <v>3.4164850000000002</v>
      </c>
      <c r="J213" s="1">
        <v>0</v>
      </c>
      <c r="K213" s="1">
        <v>1</v>
      </c>
      <c r="L213" s="1">
        <v>6.5196300000000003</v>
      </c>
      <c r="M213" s="1">
        <v>0</v>
      </c>
      <c r="N213" s="1">
        <v>0</v>
      </c>
      <c r="O213" s="1">
        <v>0</v>
      </c>
      <c r="P213" s="1">
        <v>0</v>
      </c>
      <c r="Q213" s="1">
        <v>0</v>
      </c>
    </row>
    <row r="214" spans="1:17">
      <c r="A214">
        <v>15737</v>
      </c>
      <c r="B214" s="1">
        <v>286.60986500000001</v>
      </c>
      <c r="C214" s="1">
        <v>141.30434399999999</v>
      </c>
      <c r="D214" s="1">
        <v>25.878920000000001</v>
      </c>
      <c r="E214" s="1">
        <v>18.381086</v>
      </c>
      <c r="F214" s="1">
        <v>4</v>
      </c>
      <c r="G214" s="1">
        <v>1</v>
      </c>
      <c r="H214" s="1">
        <v>10.011984</v>
      </c>
      <c r="I214" s="1">
        <v>2</v>
      </c>
      <c r="J214" s="1">
        <v>0</v>
      </c>
      <c r="K214" s="1">
        <v>0</v>
      </c>
      <c r="L214" s="1">
        <v>1</v>
      </c>
      <c r="M214" s="1">
        <v>0</v>
      </c>
      <c r="N214" s="1">
        <v>0</v>
      </c>
      <c r="O214" s="1">
        <v>0</v>
      </c>
      <c r="P214" s="1">
        <v>0</v>
      </c>
      <c r="Q214" s="1">
        <v>0</v>
      </c>
    </row>
    <row r="215" spans="1:17">
      <c r="A215">
        <v>15741</v>
      </c>
      <c r="B215" s="1">
        <v>225.48700299999999</v>
      </c>
      <c r="C215" s="1">
        <v>225.48700299999999</v>
      </c>
      <c r="D215" s="1">
        <v>0</v>
      </c>
      <c r="E215" s="1">
        <v>0</v>
      </c>
      <c r="F215" s="1">
        <v>0</v>
      </c>
      <c r="G215" s="1">
        <v>5.0090999999999997E-2</v>
      </c>
      <c r="H215" s="1">
        <v>45.621434999999998</v>
      </c>
      <c r="I215" s="1">
        <v>32.740239000000003</v>
      </c>
      <c r="J215" s="1">
        <v>1</v>
      </c>
      <c r="K215" s="1">
        <v>26.931851000000002</v>
      </c>
      <c r="L215" s="1">
        <v>21.901247000000001</v>
      </c>
      <c r="M215" s="1">
        <v>95.363412999999994</v>
      </c>
      <c r="N215" s="1">
        <v>0</v>
      </c>
      <c r="O215" s="1">
        <v>67.772170000000003</v>
      </c>
      <c r="P215" s="1">
        <v>0</v>
      </c>
      <c r="Q215" s="1">
        <v>0</v>
      </c>
    </row>
    <row r="216" spans="1:17">
      <c r="A216">
        <v>16812</v>
      </c>
      <c r="B216" s="1">
        <v>107.695801</v>
      </c>
      <c r="C216" s="1">
        <v>107.695801</v>
      </c>
      <c r="D216" s="1">
        <v>0</v>
      </c>
      <c r="E216" s="1">
        <v>0</v>
      </c>
      <c r="F216" s="1">
        <v>0</v>
      </c>
      <c r="G216" s="1">
        <v>2.9356719999999998</v>
      </c>
      <c r="H216" s="1">
        <v>8.5321639999999999</v>
      </c>
      <c r="I216" s="1">
        <v>1.3099419999999999</v>
      </c>
      <c r="J216" s="1">
        <v>0</v>
      </c>
      <c r="K216" s="1">
        <v>2</v>
      </c>
      <c r="L216" s="1">
        <v>3.8713440000000001</v>
      </c>
      <c r="M216" s="1">
        <v>0</v>
      </c>
      <c r="N216" s="1">
        <v>0</v>
      </c>
      <c r="O216" s="1">
        <v>0</v>
      </c>
      <c r="P216" s="1">
        <v>0</v>
      </c>
      <c r="Q216" s="1">
        <v>0</v>
      </c>
    </row>
    <row r="217" spans="1:17">
      <c r="A217">
        <v>16829</v>
      </c>
      <c r="B217" s="1">
        <v>263.43292000000002</v>
      </c>
      <c r="C217" s="1">
        <v>256.04197900000003</v>
      </c>
      <c r="D217" s="1">
        <v>0.98795200000000005</v>
      </c>
      <c r="E217" s="1">
        <v>5.5301200000000001</v>
      </c>
      <c r="F217" s="1">
        <v>0.53012000000000004</v>
      </c>
      <c r="G217" s="1">
        <v>8.7168670000000006</v>
      </c>
      <c r="H217" s="1">
        <v>9.3674710000000001</v>
      </c>
      <c r="I217" s="1">
        <v>0</v>
      </c>
      <c r="J217" s="1">
        <v>0</v>
      </c>
      <c r="K217" s="1">
        <v>0</v>
      </c>
      <c r="L217" s="1">
        <v>0.385542</v>
      </c>
      <c r="M217" s="1">
        <v>0</v>
      </c>
      <c r="N217" s="1">
        <v>0</v>
      </c>
      <c r="O217" s="1">
        <v>0</v>
      </c>
      <c r="P217" s="1">
        <v>0</v>
      </c>
      <c r="Q217" s="1">
        <v>0</v>
      </c>
    </row>
    <row r="218" spans="1:17">
      <c r="A218">
        <v>16836</v>
      </c>
      <c r="B218" s="1">
        <v>135.43621099999999</v>
      </c>
      <c r="C218" s="1">
        <v>135.43621099999999</v>
      </c>
      <c r="D218" s="1">
        <v>13.994286000000001</v>
      </c>
      <c r="E218" s="1">
        <v>24.240000999999999</v>
      </c>
      <c r="F218" s="1">
        <v>0</v>
      </c>
      <c r="G218" s="1">
        <v>1.6342859999999999</v>
      </c>
      <c r="H218" s="1">
        <v>8.1314279999999997</v>
      </c>
      <c r="I218" s="1">
        <v>0</v>
      </c>
      <c r="J218" s="1">
        <v>0</v>
      </c>
      <c r="K218" s="1">
        <v>0</v>
      </c>
      <c r="L218" s="1">
        <v>0</v>
      </c>
      <c r="M218" s="1">
        <v>0</v>
      </c>
      <c r="N218" s="1">
        <v>0</v>
      </c>
      <c r="O218" s="1">
        <v>0</v>
      </c>
      <c r="P218" s="1">
        <v>0</v>
      </c>
      <c r="Q218" s="1">
        <v>0</v>
      </c>
    </row>
    <row r="219" spans="1:17">
      <c r="A219">
        <v>16837</v>
      </c>
      <c r="B219" s="1">
        <v>218.27177699999999</v>
      </c>
      <c r="C219" s="1">
        <v>218.27177699999999</v>
      </c>
      <c r="D219" s="1">
        <v>9.8430230000000005</v>
      </c>
      <c r="E219" s="1">
        <v>12.581395000000001</v>
      </c>
      <c r="F219" s="1">
        <v>1.2209300000000001</v>
      </c>
      <c r="G219" s="1">
        <v>2.8372090000000001</v>
      </c>
      <c r="H219" s="1">
        <v>26.789587000000001</v>
      </c>
      <c r="I219" s="1">
        <v>5.3434809999999997</v>
      </c>
      <c r="J219" s="1">
        <v>0</v>
      </c>
      <c r="K219" s="1">
        <v>1</v>
      </c>
      <c r="L219" s="1">
        <v>0</v>
      </c>
      <c r="M219" s="1">
        <v>0</v>
      </c>
      <c r="N219" s="1">
        <v>0</v>
      </c>
      <c r="O219" s="1">
        <v>0</v>
      </c>
      <c r="P219" s="1">
        <v>0</v>
      </c>
      <c r="Q219" s="1">
        <v>0</v>
      </c>
    </row>
    <row r="220" spans="1:17">
      <c r="A220">
        <v>16843</v>
      </c>
      <c r="B220" s="1">
        <v>487.10215599999998</v>
      </c>
      <c r="C220" s="1">
        <v>483.721474</v>
      </c>
      <c r="D220" s="1">
        <v>0</v>
      </c>
      <c r="E220" s="1">
        <v>0</v>
      </c>
      <c r="F220" s="1">
        <v>0</v>
      </c>
      <c r="G220" s="1">
        <v>4.6174429999999997</v>
      </c>
      <c r="H220" s="1">
        <v>35.146754999999999</v>
      </c>
      <c r="I220" s="1">
        <v>1</v>
      </c>
      <c r="J220" s="1">
        <v>0</v>
      </c>
      <c r="K220" s="1">
        <v>1.150685</v>
      </c>
      <c r="L220" s="1">
        <v>2</v>
      </c>
      <c r="M220" s="1">
        <v>0</v>
      </c>
      <c r="N220" s="1">
        <v>0</v>
      </c>
      <c r="O220" s="1">
        <v>0</v>
      </c>
      <c r="P220" s="1">
        <v>0</v>
      </c>
      <c r="Q220" s="1">
        <v>0</v>
      </c>
    </row>
    <row r="221" spans="1:17">
      <c r="A221">
        <v>16849</v>
      </c>
      <c r="B221" s="1">
        <v>274.17205899999999</v>
      </c>
      <c r="C221" s="1">
        <v>274.17205899999999</v>
      </c>
      <c r="D221" s="1">
        <v>0</v>
      </c>
      <c r="E221" s="1">
        <v>0</v>
      </c>
      <c r="F221" s="1">
        <v>0</v>
      </c>
      <c r="G221" s="1">
        <v>0</v>
      </c>
      <c r="H221" s="1">
        <v>20.886357</v>
      </c>
      <c r="I221" s="1">
        <v>2.3463409999999998</v>
      </c>
      <c r="J221" s="1">
        <v>0.687805</v>
      </c>
      <c r="K221" s="1">
        <v>0</v>
      </c>
      <c r="L221" s="1">
        <v>0</v>
      </c>
      <c r="M221" s="1">
        <v>297.84859899999998</v>
      </c>
      <c r="N221" s="1">
        <v>5.4776720000000001</v>
      </c>
      <c r="O221" s="1">
        <v>0</v>
      </c>
      <c r="P221" s="1">
        <v>0</v>
      </c>
      <c r="Q221" s="1">
        <v>0</v>
      </c>
    </row>
    <row r="222" spans="1:17">
      <c r="A222">
        <v>16850</v>
      </c>
      <c r="B222" s="1">
        <v>100.688374</v>
      </c>
      <c r="C222" s="1">
        <v>100.688374</v>
      </c>
      <c r="D222" s="1">
        <v>0</v>
      </c>
      <c r="E222" s="1">
        <v>0</v>
      </c>
      <c r="F222" s="1">
        <v>0</v>
      </c>
      <c r="G222" s="1">
        <v>0.61764699999999995</v>
      </c>
      <c r="H222" s="1">
        <v>13.445938</v>
      </c>
      <c r="I222" s="1">
        <v>0</v>
      </c>
      <c r="J222" s="1">
        <v>0</v>
      </c>
      <c r="K222" s="1">
        <v>0</v>
      </c>
      <c r="L222" s="1">
        <v>0</v>
      </c>
      <c r="M222" s="1">
        <v>0</v>
      </c>
      <c r="N222" s="1">
        <v>0</v>
      </c>
      <c r="O222" s="1">
        <v>12.642199</v>
      </c>
      <c r="P222" s="1">
        <v>0</v>
      </c>
      <c r="Q222" s="1">
        <v>0</v>
      </c>
    </row>
    <row r="223" spans="1:17">
      <c r="A223">
        <v>16858</v>
      </c>
      <c r="B223" s="1">
        <v>232.37267800000001</v>
      </c>
      <c r="C223" s="1">
        <v>232.37267800000001</v>
      </c>
      <c r="D223" s="1">
        <v>9.1904760000000003</v>
      </c>
      <c r="E223" s="1">
        <v>25.892858</v>
      </c>
      <c r="F223" s="1">
        <v>0</v>
      </c>
      <c r="G223" s="1">
        <v>3.4285709999999998</v>
      </c>
      <c r="H223" s="1">
        <v>14.924154</v>
      </c>
      <c r="I223" s="1">
        <v>0</v>
      </c>
      <c r="J223" s="1">
        <v>0</v>
      </c>
      <c r="K223" s="1">
        <v>0</v>
      </c>
      <c r="L223" s="1">
        <v>4.4702380000000002</v>
      </c>
      <c r="M223" s="1">
        <v>0</v>
      </c>
      <c r="N223" s="1">
        <v>0</v>
      </c>
      <c r="O223" s="1">
        <v>0</v>
      </c>
      <c r="P223" s="1">
        <v>0</v>
      </c>
      <c r="Q223" s="1">
        <v>0</v>
      </c>
    </row>
    <row r="224" spans="1:17">
      <c r="A224">
        <v>17123</v>
      </c>
      <c r="B224" s="1">
        <v>441.06982699999998</v>
      </c>
      <c r="C224" s="1">
        <v>438.00812400000001</v>
      </c>
      <c r="D224" s="1">
        <v>92.954946000000007</v>
      </c>
      <c r="E224" s="1">
        <v>154.798869</v>
      </c>
      <c r="F224" s="1">
        <v>0</v>
      </c>
      <c r="G224" s="1">
        <v>6.9333989999999996</v>
      </c>
      <c r="H224" s="1">
        <v>8.7110679999999991</v>
      </c>
      <c r="I224" s="1">
        <v>0.761019</v>
      </c>
      <c r="J224" s="1">
        <v>0</v>
      </c>
      <c r="K224" s="1">
        <v>0</v>
      </c>
      <c r="L224" s="1">
        <v>0.17727699999999999</v>
      </c>
      <c r="M224" s="1">
        <v>0</v>
      </c>
      <c r="N224" s="1">
        <v>0</v>
      </c>
      <c r="O224" s="1">
        <v>0</v>
      </c>
      <c r="P224" s="1">
        <v>0</v>
      </c>
      <c r="Q224" s="1">
        <v>0</v>
      </c>
    </row>
    <row r="225" spans="1:17">
      <c r="A225">
        <v>17212</v>
      </c>
      <c r="B225" s="1">
        <v>216.36658700000001</v>
      </c>
      <c r="C225" s="1">
        <v>216.20181400000001</v>
      </c>
      <c r="D225" s="1">
        <v>0</v>
      </c>
      <c r="E225" s="1">
        <v>0.86363599999999996</v>
      </c>
      <c r="F225" s="1">
        <v>0</v>
      </c>
      <c r="G225" s="1">
        <v>1</v>
      </c>
      <c r="H225" s="1">
        <v>18.441511999999999</v>
      </c>
      <c r="I225" s="1">
        <v>2</v>
      </c>
      <c r="J225" s="1">
        <v>0</v>
      </c>
      <c r="K225" s="1">
        <v>0</v>
      </c>
      <c r="L225" s="1">
        <v>0</v>
      </c>
      <c r="M225" s="1">
        <v>0</v>
      </c>
      <c r="N225" s="1">
        <v>0</v>
      </c>
      <c r="O225" s="1">
        <v>0</v>
      </c>
      <c r="P225" s="1">
        <v>0</v>
      </c>
      <c r="Q225" s="1">
        <v>0</v>
      </c>
    </row>
    <row r="226" spans="1:17">
      <c r="A226">
        <v>17233</v>
      </c>
      <c r="B226" s="1">
        <v>1458.965786</v>
      </c>
      <c r="C226" s="1">
        <v>734.28303400000004</v>
      </c>
      <c r="D226" s="1">
        <v>0.66666700000000001</v>
      </c>
      <c r="E226" s="1">
        <v>8.4335540000000009</v>
      </c>
      <c r="F226" s="1">
        <v>0</v>
      </c>
      <c r="G226" s="1">
        <v>14.496017999999999</v>
      </c>
      <c r="H226" s="1">
        <v>142.34153800000001</v>
      </c>
      <c r="I226" s="1">
        <v>14.653466999999999</v>
      </c>
      <c r="J226" s="1">
        <v>0.60193200000000002</v>
      </c>
      <c r="K226" s="1">
        <v>7.6356450000000002</v>
      </c>
      <c r="L226" s="1">
        <v>23.180413999999999</v>
      </c>
      <c r="M226" s="1">
        <v>0</v>
      </c>
      <c r="N226" s="1">
        <v>0</v>
      </c>
      <c r="O226" s="1">
        <v>0</v>
      </c>
      <c r="P226" s="1">
        <v>0</v>
      </c>
      <c r="Q226" s="1">
        <v>0</v>
      </c>
    </row>
    <row r="227" spans="1:17">
      <c r="A227">
        <v>17259</v>
      </c>
      <c r="B227" s="1">
        <v>247.276015</v>
      </c>
      <c r="C227" s="1">
        <v>247.276015</v>
      </c>
      <c r="D227" s="1">
        <v>0</v>
      </c>
      <c r="E227" s="1">
        <v>0</v>
      </c>
      <c r="F227" s="1">
        <v>0</v>
      </c>
      <c r="G227" s="1">
        <v>4.351515</v>
      </c>
      <c r="H227" s="1">
        <v>25.896968000000001</v>
      </c>
      <c r="I227" s="1">
        <v>1.509091</v>
      </c>
      <c r="J227" s="1">
        <v>0</v>
      </c>
      <c r="K227" s="1">
        <v>2.0484849999999999</v>
      </c>
      <c r="L227" s="1">
        <v>0.98181799999999997</v>
      </c>
      <c r="M227" s="1">
        <v>0</v>
      </c>
      <c r="N227" s="1">
        <v>0</v>
      </c>
      <c r="O227" s="1">
        <v>0</v>
      </c>
      <c r="P227" s="1">
        <v>0</v>
      </c>
      <c r="Q227" s="1">
        <v>0</v>
      </c>
    </row>
    <row r="228" spans="1:17">
      <c r="A228">
        <v>17270</v>
      </c>
      <c r="B228" s="1">
        <v>280.01394699999997</v>
      </c>
      <c r="C228" s="1">
        <v>280.01394699999997</v>
      </c>
      <c r="D228" s="1">
        <v>1.2705869999999999</v>
      </c>
      <c r="E228" s="1">
        <v>34.088234999999997</v>
      </c>
      <c r="F228" s="1">
        <v>6</v>
      </c>
      <c r="G228" s="1">
        <v>0.61764699999999995</v>
      </c>
      <c r="H228" s="1">
        <v>12.258823</v>
      </c>
      <c r="I228" s="1">
        <v>0</v>
      </c>
      <c r="J228" s="1">
        <v>0</v>
      </c>
      <c r="K228" s="1">
        <v>0</v>
      </c>
      <c r="L228" s="1">
        <v>0.641177</v>
      </c>
      <c r="M228" s="1">
        <v>0</v>
      </c>
      <c r="N228" s="1">
        <v>0</v>
      </c>
      <c r="O228" s="1">
        <v>0</v>
      </c>
      <c r="P228" s="1">
        <v>0</v>
      </c>
      <c r="Q228" s="1">
        <v>0</v>
      </c>
    </row>
    <row r="229" spans="1:17">
      <c r="A229">
        <v>17274</v>
      </c>
      <c r="B229" s="1">
        <v>337.00133</v>
      </c>
      <c r="C229" s="1">
        <v>336.77719200000001</v>
      </c>
      <c r="D229" s="1">
        <v>0</v>
      </c>
      <c r="E229" s="1">
        <v>0</v>
      </c>
      <c r="F229" s="1">
        <v>0</v>
      </c>
      <c r="G229" s="1">
        <v>6.8058820000000004</v>
      </c>
      <c r="H229" s="1">
        <v>41.013525999999999</v>
      </c>
      <c r="I229" s="1">
        <v>4.2937500000000002</v>
      </c>
      <c r="J229" s="1">
        <v>0</v>
      </c>
      <c r="K229" s="1">
        <v>0.72941100000000003</v>
      </c>
      <c r="L229" s="1">
        <v>0</v>
      </c>
      <c r="M229" s="1">
        <v>0</v>
      </c>
      <c r="N229" s="1">
        <v>0</v>
      </c>
      <c r="O229" s="1">
        <v>0</v>
      </c>
      <c r="P229" s="1">
        <v>0</v>
      </c>
      <c r="Q229" s="1">
        <v>0</v>
      </c>
    </row>
    <row r="230" spans="1:17">
      <c r="A230">
        <v>17275</v>
      </c>
      <c r="B230" s="1">
        <v>176.96282099999999</v>
      </c>
      <c r="C230" s="1">
        <v>146.369936</v>
      </c>
      <c r="D230" s="1">
        <v>0</v>
      </c>
      <c r="E230" s="1">
        <v>0</v>
      </c>
      <c r="F230" s="1">
        <v>0</v>
      </c>
      <c r="G230" s="1">
        <v>0</v>
      </c>
      <c r="H230" s="1">
        <v>35.175697</v>
      </c>
      <c r="I230" s="1">
        <v>5.1726559999999999</v>
      </c>
      <c r="J230" s="1">
        <v>0</v>
      </c>
      <c r="K230" s="1">
        <v>0</v>
      </c>
      <c r="L230" s="1">
        <v>0.80101999999999995</v>
      </c>
      <c r="M230" s="1">
        <v>5.0533440000000001</v>
      </c>
      <c r="N230" s="1">
        <v>0</v>
      </c>
      <c r="O230" s="1">
        <v>0</v>
      </c>
      <c r="P230" s="1">
        <v>0</v>
      </c>
      <c r="Q230" s="1">
        <v>0</v>
      </c>
    </row>
    <row r="231" spans="1:17">
      <c r="A231">
        <v>17490</v>
      </c>
      <c r="B231" s="1">
        <v>245.59101799999999</v>
      </c>
      <c r="C231" s="1">
        <v>245.44357199999999</v>
      </c>
      <c r="D231" s="1">
        <v>0</v>
      </c>
      <c r="E231" s="1">
        <v>0</v>
      </c>
      <c r="F231" s="1">
        <v>0</v>
      </c>
      <c r="G231" s="1">
        <v>0.88941499999999996</v>
      </c>
      <c r="H231" s="1">
        <v>13.519762</v>
      </c>
      <c r="I231" s="1">
        <v>0</v>
      </c>
      <c r="J231" s="1">
        <v>0</v>
      </c>
      <c r="K231" s="1">
        <v>0</v>
      </c>
      <c r="L231" s="1">
        <v>0.99</v>
      </c>
      <c r="M231" s="1">
        <v>0</v>
      </c>
      <c r="N231" s="1">
        <v>0</v>
      </c>
      <c r="O231" s="1">
        <v>0</v>
      </c>
      <c r="P231" s="1">
        <v>0</v>
      </c>
      <c r="Q231" s="1">
        <v>0</v>
      </c>
    </row>
    <row r="232" spans="1:17">
      <c r="A232">
        <v>17497</v>
      </c>
      <c r="B232" s="1">
        <v>163.500696</v>
      </c>
      <c r="C232" s="1">
        <v>163.500696</v>
      </c>
      <c r="D232" s="1">
        <v>0</v>
      </c>
      <c r="E232" s="1">
        <v>0</v>
      </c>
      <c r="F232" s="1">
        <v>0</v>
      </c>
      <c r="G232" s="1">
        <v>0</v>
      </c>
      <c r="H232" s="1">
        <v>29.771744999999999</v>
      </c>
      <c r="I232" s="1">
        <v>2.3621989999999999</v>
      </c>
      <c r="J232" s="1">
        <v>0</v>
      </c>
      <c r="K232" s="1">
        <v>0.77669900000000003</v>
      </c>
      <c r="L232" s="1">
        <v>1.6504859999999999</v>
      </c>
      <c r="M232" s="1">
        <v>162.05115000000001</v>
      </c>
      <c r="N232" s="1">
        <v>19.635739000000001</v>
      </c>
      <c r="O232" s="1">
        <v>0</v>
      </c>
      <c r="P232" s="1">
        <v>0</v>
      </c>
      <c r="Q232" s="1">
        <v>0</v>
      </c>
    </row>
    <row r="233" spans="1:17">
      <c r="A233">
        <v>17498</v>
      </c>
      <c r="B233" s="1">
        <v>408.17169100000001</v>
      </c>
      <c r="C233" s="1">
        <v>146.185911</v>
      </c>
      <c r="D233" s="1">
        <v>0</v>
      </c>
      <c r="E233" s="1">
        <v>0</v>
      </c>
      <c r="F233" s="1">
        <v>0</v>
      </c>
      <c r="G233" s="1">
        <v>2.625</v>
      </c>
      <c r="H233" s="1">
        <v>11.364998999999999</v>
      </c>
      <c r="I233" s="1">
        <v>1</v>
      </c>
      <c r="J233" s="1">
        <v>0</v>
      </c>
      <c r="K233" s="1">
        <v>0</v>
      </c>
      <c r="L233" s="1">
        <v>5.2002280000000001</v>
      </c>
      <c r="M233" s="1">
        <v>0</v>
      </c>
      <c r="N233" s="1">
        <v>0</v>
      </c>
      <c r="O233" s="1">
        <v>0</v>
      </c>
      <c r="P233" s="1">
        <v>0</v>
      </c>
      <c r="Q233" s="1">
        <v>0</v>
      </c>
    </row>
    <row r="234" spans="1:17">
      <c r="A234">
        <v>17535</v>
      </c>
      <c r="B234" s="1">
        <v>168.85609199999999</v>
      </c>
      <c r="C234" s="1">
        <v>168.85609199999999</v>
      </c>
      <c r="D234" s="1">
        <v>0</v>
      </c>
      <c r="E234" s="1">
        <v>5</v>
      </c>
      <c r="F234" s="1">
        <v>0</v>
      </c>
      <c r="G234" s="1">
        <v>3.0416669999999999</v>
      </c>
      <c r="H234" s="1">
        <v>11.642856999999999</v>
      </c>
      <c r="I234" s="1">
        <v>0</v>
      </c>
      <c r="J234" s="1">
        <v>0</v>
      </c>
      <c r="K234" s="1">
        <v>0</v>
      </c>
      <c r="L234" s="1">
        <v>3.5297619999999998</v>
      </c>
      <c r="M234" s="1">
        <v>0</v>
      </c>
      <c r="N234" s="1">
        <v>0</v>
      </c>
      <c r="O234" s="1">
        <v>0</v>
      </c>
      <c r="P234" s="1">
        <v>0</v>
      </c>
      <c r="Q234" s="1">
        <v>0</v>
      </c>
    </row>
    <row r="235" spans="1:17">
      <c r="A235">
        <v>17536</v>
      </c>
      <c r="B235" s="1">
        <v>348.99351799999999</v>
      </c>
      <c r="C235" s="1">
        <v>348.678042</v>
      </c>
      <c r="D235" s="1">
        <v>0</v>
      </c>
      <c r="E235" s="1">
        <v>0</v>
      </c>
      <c r="F235" s="1">
        <v>0</v>
      </c>
      <c r="G235" s="1">
        <v>3.583332</v>
      </c>
      <c r="H235" s="1">
        <v>29.723475000000001</v>
      </c>
      <c r="I235" s="1">
        <v>0.79166599999999998</v>
      </c>
      <c r="J235" s="1">
        <v>0</v>
      </c>
      <c r="K235" s="1">
        <v>0</v>
      </c>
      <c r="L235" s="1">
        <v>2.695468</v>
      </c>
      <c r="M235" s="1">
        <v>0</v>
      </c>
      <c r="N235" s="1">
        <v>0</v>
      </c>
      <c r="O235" s="1">
        <v>0</v>
      </c>
      <c r="P235" s="1">
        <v>0</v>
      </c>
      <c r="Q235" s="1">
        <v>0</v>
      </c>
    </row>
    <row r="236" spans="1:17">
      <c r="A236">
        <v>17537</v>
      </c>
      <c r="B236" s="1">
        <v>136.11376000000001</v>
      </c>
      <c r="C236" s="1">
        <v>133.77575899999999</v>
      </c>
      <c r="D236" s="1">
        <v>0</v>
      </c>
      <c r="E236" s="1">
        <v>0</v>
      </c>
      <c r="F236" s="1">
        <v>0</v>
      </c>
      <c r="G236" s="1">
        <v>4.9636360000000002</v>
      </c>
      <c r="H236" s="1">
        <v>16.593938999999999</v>
      </c>
      <c r="I236" s="1">
        <v>0</v>
      </c>
      <c r="J236" s="1">
        <v>0</v>
      </c>
      <c r="K236" s="1">
        <v>0</v>
      </c>
      <c r="L236" s="1">
        <v>1</v>
      </c>
      <c r="M236" s="1">
        <v>0</v>
      </c>
      <c r="N236" s="1">
        <v>0</v>
      </c>
      <c r="O236" s="1">
        <v>0</v>
      </c>
      <c r="P236" s="1">
        <v>0</v>
      </c>
      <c r="Q236" s="1">
        <v>0</v>
      </c>
    </row>
    <row r="237" spans="1:17">
      <c r="A237">
        <v>17538</v>
      </c>
      <c r="B237" s="1">
        <v>176.994214</v>
      </c>
      <c r="C237" s="1">
        <v>176.907509</v>
      </c>
      <c r="D237" s="1">
        <v>1.9768790000000001</v>
      </c>
      <c r="E237" s="1">
        <v>5.9884389999999996</v>
      </c>
      <c r="F237" s="1">
        <v>0</v>
      </c>
      <c r="G237" s="1">
        <v>1.3063579999999999</v>
      </c>
      <c r="H237" s="1">
        <v>15.323700000000001</v>
      </c>
      <c r="I237" s="1">
        <v>4.7861279999999997</v>
      </c>
      <c r="J237" s="1">
        <v>0</v>
      </c>
      <c r="K237" s="1">
        <v>0</v>
      </c>
      <c r="L237" s="1">
        <v>0.60115600000000002</v>
      </c>
      <c r="M237" s="1">
        <v>0</v>
      </c>
      <c r="N237" s="1">
        <v>0</v>
      </c>
      <c r="O237" s="1">
        <v>0</v>
      </c>
      <c r="P237" s="1">
        <v>0</v>
      </c>
      <c r="Q237" s="1">
        <v>0</v>
      </c>
    </row>
    <row r="238" spans="1:17">
      <c r="A238">
        <v>17585</v>
      </c>
      <c r="B238" s="1">
        <v>248.28112899999999</v>
      </c>
      <c r="C238" s="1">
        <v>247.98333600000001</v>
      </c>
      <c r="D238" s="1">
        <v>0</v>
      </c>
      <c r="E238" s="1">
        <v>0</v>
      </c>
      <c r="F238" s="1">
        <v>0</v>
      </c>
      <c r="G238" s="1">
        <v>4.0901839999999998</v>
      </c>
      <c r="H238" s="1">
        <v>26.263981999999999</v>
      </c>
      <c r="I238" s="1">
        <v>2.9253170000000002</v>
      </c>
      <c r="J238" s="1">
        <v>0</v>
      </c>
      <c r="K238" s="1">
        <v>0.56035699999999999</v>
      </c>
      <c r="L238" s="1">
        <v>2.5359319999999999</v>
      </c>
      <c r="M238" s="1">
        <v>0</v>
      </c>
      <c r="N238" s="1">
        <v>0</v>
      </c>
      <c r="O238" s="1">
        <v>0</v>
      </c>
      <c r="P238" s="1">
        <v>0</v>
      </c>
      <c r="Q238" s="1">
        <v>0</v>
      </c>
    </row>
    <row r="239" spans="1:17">
      <c r="A239">
        <v>17599</v>
      </c>
      <c r="B239" s="1">
        <v>92.993368000000004</v>
      </c>
      <c r="C239" s="1">
        <v>92.993368000000004</v>
      </c>
      <c r="D239" s="1">
        <v>0</v>
      </c>
      <c r="E239" s="1">
        <v>0</v>
      </c>
      <c r="F239" s="1">
        <v>0</v>
      </c>
      <c r="G239" s="1">
        <v>0</v>
      </c>
      <c r="H239" s="1">
        <v>3.1626500000000002</v>
      </c>
      <c r="I239" s="1">
        <v>3.2349399999999999</v>
      </c>
      <c r="J239" s="1">
        <v>0</v>
      </c>
      <c r="K239" s="1">
        <v>0</v>
      </c>
      <c r="L239" s="1">
        <v>0</v>
      </c>
      <c r="M239" s="1">
        <v>0</v>
      </c>
      <c r="N239" s="1">
        <v>0</v>
      </c>
      <c r="O239" s="1">
        <v>0</v>
      </c>
      <c r="P239" s="1">
        <v>0</v>
      </c>
      <c r="Q239" s="1">
        <v>0</v>
      </c>
    </row>
    <row r="240" spans="1:17">
      <c r="A240">
        <v>17643</v>
      </c>
      <c r="B240" s="1">
        <v>661.01089100000002</v>
      </c>
      <c r="C240" s="1">
        <v>381.64481799999999</v>
      </c>
      <c r="D240" s="1">
        <v>0</v>
      </c>
      <c r="E240" s="1">
        <v>0</v>
      </c>
      <c r="F240" s="1">
        <v>0</v>
      </c>
      <c r="G240" s="1">
        <v>0.68201100000000003</v>
      </c>
      <c r="H240" s="1">
        <v>98.454777000000007</v>
      </c>
      <c r="I240" s="1">
        <v>13.364566999999999</v>
      </c>
      <c r="J240" s="1">
        <v>0.27054299999999998</v>
      </c>
      <c r="K240" s="1">
        <v>1.33511</v>
      </c>
      <c r="L240" s="1">
        <v>9.7155439999999995</v>
      </c>
      <c r="M240" s="1">
        <v>0</v>
      </c>
      <c r="N240" s="1">
        <v>0</v>
      </c>
      <c r="O240" s="1">
        <v>0</v>
      </c>
      <c r="P240" s="1">
        <v>0</v>
      </c>
      <c r="Q240" s="1">
        <v>0</v>
      </c>
    </row>
    <row r="241" spans="1:17">
      <c r="A241">
        <v>19152</v>
      </c>
      <c r="B241" s="1">
        <v>326.97267799999997</v>
      </c>
      <c r="C241" s="1">
        <v>255.80944</v>
      </c>
      <c r="D241" s="1">
        <v>0</v>
      </c>
      <c r="E241" s="1">
        <v>2</v>
      </c>
      <c r="F241" s="1">
        <v>0</v>
      </c>
      <c r="G241" s="1">
        <v>0</v>
      </c>
      <c r="H241" s="1">
        <v>63.007832000000001</v>
      </c>
      <c r="I241" s="1">
        <v>7.7816830000000001</v>
      </c>
      <c r="J241" s="1">
        <v>0</v>
      </c>
      <c r="K241" s="1">
        <v>0</v>
      </c>
      <c r="L241" s="1">
        <v>3.8041489999999998</v>
      </c>
      <c r="M241" s="1">
        <v>0</v>
      </c>
      <c r="N241" s="1">
        <v>0</v>
      </c>
      <c r="O241" s="1">
        <v>309.96909900000003</v>
      </c>
      <c r="P241" s="1">
        <v>0</v>
      </c>
      <c r="Q241" s="1">
        <v>0</v>
      </c>
    </row>
    <row r="242" spans="1:17">
      <c r="A242">
        <v>19156</v>
      </c>
      <c r="B242" s="1">
        <v>133.461713</v>
      </c>
      <c r="C242" s="1">
        <v>83.761767000000006</v>
      </c>
      <c r="D242" s="1">
        <v>0</v>
      </c>
      <c r="E242" s="1">
        <v>0</v>
      </c>
      <c r="F242" s="1">
        <v>0</v>
      </c>
      <c r="G242" s="1">
        <v>1.819955</v>
      </c>
      <c r="H242" s="1">
        <v>1.404857</v>
      </c>
      <c r="I242" s="1">
        <v>0.32962399999999997</v>
      </c>
      <c r="J242" s="1">
        <v>0</v>
      </c>
      <c r="K242" s="1">
        <v>0</v>
      </c>
      <c r="L242" s="1">
        <v>0</v>
      </c>
      <c r="M242" s="1">
        <v>0</v>
      </c>
      <c r="N242" s="1">
        <v>0</v>
      </c>
      <c r="O242" s="1">
        <v>0</v>
      </c>
      <c r="P242" s="1">
        <v>0</v>
      </c>
      <c r="Q242" s="1">
        <v>0</v>
      </c>
    </row>
    <row r="243" spans="1:17">
      <c r="A243">
        <v>19197</v>
      </c>
      <c r="B243" s="1">
        <v>72.738710999999995</v>
      </c>
      <c r="C243" s="1">
        <v>72.738710999999995</v>
      </c>
      <c r="D243" s="1">
        <v>0</v>
      </c>
      <c r="E243" s="1">
        <v>0</v>
      </c>
      <c r="F243" s="1">
        <v>0</v>
      </c>
      <c r="G243" s="1">
        <v>0</v>
      </c>
      <c r="H243" s="1">
        <v>11.738097</v>
      </c>
      <c r="I243" s="1">
        <v>1.9666669999999999</v>
      </c>
      <c r="J243" s="1">
        <v>0</v>
      </c>
      <c r="K243" s="1">
        <v>1</v>
      </c>
      <c r="L243" s="1">
        <v>0.86190500000000003</v>
      </c>
      <c r="M243" s="1">
        <v>0</v>
      </c>
      <c r="N243" s="1">
        <v>0</v>
      </c>
      <c r="O243" s="1">
        <v>0</v>
      </c>
      <c r="P243" s="1">
        <v>0</v>
      </c>
      <c r="Q243" s="1">
        <v>0</v>
      </c>
    </row>
    <row r="244" spans="1:17">
      <c r="A244">
        <v>19199</v>
      </c>
      <c r="B244" s="1">
        <v>196.233901</v>
      </c>
      <c r="C244" s="1">
        <v>192.965609</v>
      </c>
      <c r="D244" s="1">
        <v>0</v>
      </c>
      <c r="E244" s="1">
        <v>0</v>
      </c>
      <c r="F244" s="1">
        <v>0</v>
      </c>
      <c r="G244" s="1">
        <v>3</v>
      </c>
      <c r="H244" s="1">
        <v>8.7765830000000005</v>
      </c>
      <c r="I244" s="1">
        <v>3.359756</v>
      </c>
      <c r="J244" s="1">
        <v>0.61585299999999998</v>
      </c>
      <c r="K244" s="1">
        <v>3.6586E-2</v>
      </c>
      <c r="L244" s="1">
        <v>0</v>
      </c>
      <c r="M244" s="1">
        <v>0</v>
      </c>
      <c r="N244" s="1">
        <v>0</v>
      </c>
      <c r="O244" s="1">
        <v>0</v>
      </c>
      <c r="P244" s="1">
        <v>0</v>
      </c>
      <c r="Q244" s="1">
        <v>0</v>
      </c>
    </row>
    <row r="245" spans="1:17">
      <c r="A245">
        <v>19200</v>
      </c>
      <c r="B245" s="1">
        <v>266.98186399999997</v>
      </c>
      <c r="C245" s="1">
        <v>263.964114</v>
      </c>
      <c r="D245" s="1">
        <v>0</v>
      </c>
      <c r="E245" s="1">
        <v>1</v>
      </c>
      <c r="F245" s="1">
        <v>0</v>
      </c>
      <c r="G245" s="1">
        <v>7.6272190000000002</v>
      </c>
      <c r="H245" s="1">
        <v>27.108346000000001</v>
      </c>
      <c r="I245" s="1">
        <v>0.491124</v>
      </c>
      <c r="J245" s="1">
        <v>0</v>
      </c>
      <c r="K245" s="1">
        <v>0</v>
      </c>
      <c r="L245" s="1">
        <v>0.61538499999999996</v>
      </c>
      <c r="M245" s="1">
        <v>0</v>
      </c>
      <c r="N245" s="1">
        <v>0</v>
      </c>
      <c r="O245" s="1">
        <v>0</v>
      </c>
      <c r="P245" s="1">
        <v>0</v>
      </c>
      <c r="Q245" s="1">
        <v>0</v>
      </c>
    </row>
    <row r="246" spans="1:17">
      <c r="A246">
        <v>19201</v>
      </c>
      <c r="B246" s="1">
        <v>173.27820800000001</v>
      </c>
      <c r="C246" s="1">
        <v>173.27820800000001</v>
      </c>
      <c r="D246" s="1">
        <v>0</v>
      </c>
      <c r="E246" s="1">
        <v>2.5414629999999998</v>
      </c>
      <c r="F246" s="1">
        <v>0</v>
      </c>
      <c r="G246" s="1">
        <v>0</v>
      </c>
      <c r="H246" s="1">
        <v>26.322586999999999</v>
      </c>
      <c r="I246" s="1">
        <v>4.810168</v>
      </c>
      <c r="J246" s="1">
        <v>0</v>
      </c>
      <c r="K246" s="1">
        <v>0</v>
      </c>
      <c r="L246" s="1">
        <v>1.4780489999999999</v>
      </c>
      <c r="M246" s="1">
        <v>189.271525</v>
      </c>
      <c r="N246" s="1">
        <v>3.006894</v>
      </c>
      <c r="O246" s="1">
        <v>0</v>
      </c>
      <c r="P246" s="1">
        <v>0</v>
      </c>
      <c r="Q246" s="1">
        <v>0</v>
      </c>
    </row>
    <row r="247" spans="1:17">
      <c r="A247">
        <v>19212</v>
      </c>
      <c r="B247" s="1">
        <v>88.640426000000005</v>
      </c>
      <c r="C247" s="1">
        <v>68.724559999999997</v>
      </c>
      <c r="D247" s="1">
        <v>0</v>
      </c>
      <c r="E247" s="1">
        <v>0</v>
      </c>
      <c r="F247" s="1">
        <v>0</v>
      </c>
      <c r="G247" s="1">
        <v>0.79746899999999998</v>
      </c>
      <c r="H247" s="1">
        <v>12.159822</v>
      </c>
      <c r="I247" s="1">
        <v>1.8987339999999999</v>
      </c>
      <c r="J247" s="1">
        <v>2.2046670000000002</v>
      </c>
      <c r="K247" s="1">
        <v>0</v>
      </c>
      <c r="L247" s="1">
        <v>1.843906</v>
      </c>
      <c r="M247" s="1">
        <v>0</v>
      </c>
      <c r="N247" s="1">
        <v>0</v>
      </c>
      <c r="O247" s="1">
        <v>0</v>
      </c>
      <c r="P247" s="1">
        <v>0</v>
      </c>
      <c r="Q247" s="1">
        <v>0</v>
      </c>
    </row>
    <row r="248" spans="1:17">
      <c r="A248">
        <v>19220</v>
      </c>
      <c r="B248" s="1">
        <v>146.09335999999999</v>
      </c>
      <c r="C248" s="1">
        <v>137.31299799999999</v>
      </c>
      <c r="D248" s="1">
        <v>0</v>
      </c>
      <c r="E248" s="1">
        <v>1</v>
      </c>
      <c r="F248" s="1">
        <v>0</v>
      </c>
      <c r="G248" s="1">
        <v>0.65662699999999996</v>
      </c>
      <c r="H248" s="1">
        <v>23.192769999999999</v>
      </c>
      <c r="I248" s="1">
        <v>5.7409650000000001</v>
      </c>
      <c r="J248" s="1">
        <v>0</v>
      </c>
      <c r="K248" s="1">
        <v>0</v>
      </c>
      <c r="L248" s="1">
        <v>0.81927700000000003</v>
      </c>
      <c r="M248" s="1">
        <v>0</v>
      </c>
      <c r="N248" s="1">
        <v>0</v>
      </c>
      <c r="O248" s="1">
        <v>143.492458</v>
      </c>
      <c r="P248" s="1">
        <v>0</v>
      </c>
      <c r="Q248" s="1">
        <v>0</v>
      </c>
    </row>
    <row r="249" spans="1:17">
      <c r="A249">
        <v>19221</v>
      </c>
      <c r="B249" s="1">
        <v>257.96998100000002</v>
      </c>
      <c r="C249" s="1">
        <v>251.111086</v>
      </c>
      <c r="D249" s="1">
        <v>0</v>
      </c>
      <c r="E249" s="1">
        <v>4</v>
      </c>
      <c r="F249" s="1">
        <v>0</v>
      </c>
      <c r="G249" s="1">
        <v>6.1349689999999999</v>
      </c>
      <c r="H249" s="1">
        <v>33.211207999999999</v>
      </c>
      <c r="I249" s="1">
        <v>1.6503060000000001</v>
      </c>
      <c r="J249" s="1">
        <v>0</v>
      </c>
      <c r="K249" s="1">
        <v>1.5705519999999999</v>
      </c>
      <c r="L249" s="1">
        <v>1.5337419999999999</v>
      </c>
      <c r="M249" s="1">
        <v>0</v>
      </c>
      <c r="N249" s="1">
        <v>0</v>
      </c>
      <c r="O249" s="1">
        <v>0</v>
      </c>
      <c r="P249" s="1">
        <v>0</v>
      </c>
      <c r="Q249" s="1">
        <v>0</v>
      </c>
    </row>
    <row r="250" spans="1:17">
      <c r="A250">
        <v>19226</v>
      </c>
      <c r="B250" s="1">
        <v>162.57996600000001</v>
      </c>
      <c r="C250" s="1">
        <v>154.23537099999999</v>
      </c>
      <c r="D250" s="1">
        <v>0</v>
      </c>
      <c r="E250" s="1">
        <v>0</v>
      </c>
      <c r="F250" s="1">
        <v>0</v>
      </c>
      <c r="G250" s="1">
        <v>0</v>
      </c>
      <c r="H250" s="1">
        <v>24.254577000000001</v>
      </c>
      <c r="I250" s="1">
        <v>0.61486499999999999</v>
      </c>
      <c r="J250" s="1">
        <v>0</v>
      </c>
      <c r="K250" s="1">
        <v>0</v>
      </c>
      <c r="L250" s="1">
        <v>4</v>
      </c>
      <c r="M250" s="1">
        <v>0</v>
      </c>
      <c r="N250" s="1">
        <v>0</v>
      </c>
      <c r="O250" s="1">
        <v>0</v>
      </c>
      <c r="P250" s="1">
        <v>0</v>
      </c>
      <c r="Q250" s="1">
        <v>0</v>
      </c>
    </row>
    <row r="251" spans="1:17">
      <c r="A251">
        <v>19227</v>
      </c>
      <c r="B251" s="1">
        <v>248.96429000000001</v>
      </c>
      <c r="C251" s="1">
        <v>248.96429000000001</v>
      </c>
      <c r="D251" s="1">
        <v>0</v>
      </c>
      <c r="E251" s="1">
        <v>1</v>
      </c>
      <c r="F251" s="1">
        <v>0</v>
      </c>
      <c r="G251" s="1">
        <v>2</v>
      </c>
      <c r="H251" s="1">
        <v>23.392856999999999</v>
      </c>
      <c r="I251" s="1">
        <v>0.46428599999999998</v>
      </c>
      <c r="J251" s="1">
        <v>1</v>
      </c>
      <c r="K251" s="1">
        <v>1</v>
      </c>
      <c r="L251" s="1">
        <v>0</v>
      </c>
      <c r="M251" s="1">
        <v>0</v>
      </c>
      <c r="N251" s="1">
        <v>0</v>
      </c>
      <c r="O251" s="1">
        <v>0</v>
      </c>
      <c r="P251" s="1">
        <v>0</v>
      </c>
      <c r="Q251" s="1">
        <v>0</v>
      </c>
    </row>
    <row r="252" spans="1:17">
      <c r="A252">
        <v>19235</v>
      </c>
      <c r="B252" s="1">
        <v>76.103952000000007</v>
      </c>
      <c r="C252" s="1">
        <v>76.103952000000007</v>
      </c>
      <c r="D252" s="1">
        <v>21.276730000000001</v>
      </c>
      <c r="E252" s="1">
        <v>33.201830000000001</v>
      </c>
      <c r="F252" s="1">
        <v>0</v>
      </c>
      <c r="G252" s="1">
        <v>0</v>
      </c>
      <c r="H252" s="1">
        <v>3.5157229999999999</v>
      </c>
      <c r="I252" s="1">
        <v>0</v>
      </c>
      <c r="J252" s="1">
        <v>0</v>
      </c>
      <c r="K252" s="1">
        <v>0</v>
      </c>
      <c r="L252" s="1">
        <v>0.54717000000000005</v>
      </c>
      <c r="M252" s="1">
        <v>0</v>
      </c>
      <c r="N252" s="1">
        <v>0</v>
      </c>
      <c r="O252" s="1">
        <v>0</v>
      </c>
      <c r="P252" s="1">
        <v>0</v>
      </c>
      <c r="Q252" s="1">
        <v>0</v>
      </c>
    </row>
    <row r="253" spans="1:17">
      <c r="A253">
        <v>19426</v>
      </c>
      <c r="B253" s="1">
        <v>97.498876999999993</v>
      </c>
      <c r="C253" s="1">
        <v>91.619902999999994</v>
      </c>
      <c r="D253" s="1">
        <v>0</v>
      </c>
      <c r="E253" s="1">
        <v>0</v>
      </c>
      <c r="F253" s="1">
        <v>0</v>
      </c>
      <c r="G253" s="1">
        <v>0</v>
      </c>
      <c r="H253" s="1">
        <v>6.4490189999999998</v>
      </c>
      <c r="I253" s="1">
        <v>0.71176399999999995</v>
      </c>
      <c r="J253" s="1">
        <v>0</v>
      </c>
      <c r="K253" s="1">
        <v>0.34117599999999998</v>
      </c>
      <c r="L253" s="1">
        <v>0.45882400000000001</v>
      </c>
      <c r="M253" s="1">
        <v>0</v>
      </c>
      <c r="N253" s="1">
        <v>14.331854999999999</v>
      </c>
      <c r="O253" s="1">
        <v>91.621932000000001</v>
      </c>
      <c r="P253" s="1">
        <v>0</v>
      </c>
      <c r="Q253" s="1">
        <v>0</v>
      </c>
    </row>
    <row r="254" spans="1:17">
      <c r="A254">
        <v>19427</v>
      </c>
      <c r="B254" s="1">
        <v>29.121957999999999</v>
      </c>
      <c r="C254" s="1">
        <v>26.794858999999999</v>
      </c>
      <c r="D254" s="1">
        <v>0</v>
      </c>
      <c r="E254" s="1">
        <v>0</v>
      </c>
      <c r="F254" s="1">
        <v>0</v>
      </c>
      <c r="G254" s="1">
        <v>0</v>
      </c>
      <c r="H254" s="1">
        <v>8.7912219999999994</v>
      </c>
      <c r="I254" s="1">
        <v>0.245614</v>
      </c>
      <c r="J254" s="1">
        <v>0</v>
      </c>
      <c r="K254" s="1">
        <v>0</v>
      </c>
      <c r="L254" s="1">
        <v>0</v>
      </c>
      <c r="M254" s="1">
        <v>0</v>
      </c>
      <c r="N254" s="1">
        <v>0</v>
      </c>
      <c r="O254" s="1">
        <v>32.094591000000001</v>
      </c>
      <c r="P254" s="1">
        <v>0</v>
      </c>
      <c r="Q254" s="1">
        <v>0</v>
      </c>
    </row>
    <row r="255" spans="1:17">
      <c r="A255">
        <v>19441</v>
      </c>
      <c r="B255" s="1">
        <v>84.193843999999999</v>
      </c>
      <c r="C255" s="1">
        <v>69.451339000000004</v>
      </c>
      <c r="D255" s="1">
        <v>0</v>
      </c>
      <c r="E255" s="1">
        <v>4.0461999999999998E-2</v>
      </c>
      <c r="F255" s="1">
        <v>0</v>
      </c>
      <c r="G255" s="1">
        <v>0</v>
      </c>
      <c r="H255" s="1">
        <v>19.897342999999999</v>
      </c>
      <c r="I255" s="1">
        <v>2.4116019999999998</v>
      </c>
      <c r="J255" s="1">
        <v>0</v>
      </c>
      <c r="K255" s="1">
        <v>0</v>
      </c>
      <c r="L255" s="1">
        <v>0.17538400000000001</v>
      </c>
      <c r="M255" s="1">
        <v>0</v>
      </c>
      <c r="N255" s="1">
        <v>0</v>
      </c>
      <c r="O255" s="1">
        <v>80.499791000000002</v>
      </c>
      <c r="P255" s="1">
        <v>0</v>
      </c>
      <c r="Q255" s="1">
        <v>0</v>
      </c>
    </row>
    <row r="256" spans="1:17">
      <c r="A256">
        <v>19442</v>
      </c>
      <c r="B256" s="1">
        <v>238.580118</v>
      </c>
      <c r="C256" s="1">
        <v>197.53592499999999</v>
      </c>
      <c r="D256" s="1">
        <v>0.91329499999999997</v>
      </c>
      <c r="E256" s="1">
        <v>0</v>
      </c>
      <c r="F256" s="1">
        <v>0</v>
      </c>
      <c r="G256" s="1">
        <v>0.36994199999999999</v>
      </c>
      <c r="H256" s="1">
        <v>49.164254999999997</v>
      </c>
      <c r="I256" s="1">
        <v>7.8220460000000003</v>
      </c>
      <c r="J256" s="1">
        <v>0</v>
      </c>
      <c r="K256" s="1">
        <v>2.8715079999999999</v>
      </c>
      <c r="L256" s="1">
        <v>0.67630100000000004</v>
      </c>
      <c r="M256" s="1">
        <v>0</v>
      </c>
      <c r="N256" s="1">
        <v>0</v>
      </c>
      <c r="O256" s="1">
        <v>227.32393099999999</v>
      </c>
      <c r="P256" s="1">
        <v>0</v>
      </c>
      <c r="Q256" s="1">
        <v>0</v>
      </c>
    </row>
    <row r="257" spans="1:17">
      <c r="A257">
        <v>19450</v>
      </c>
      <c r="B257" s="1">
        <v>48.811408999999998</v>
      </c>
      <c r="C257" s="1">
        <v>47.811408999999998</v>
      </c>
      <c r="D257" s="1">
        <v>0</v>
      </c>
      <c r="E257" s="1">
        <v>0</v>
      </c>
      <c r="F257" s="1">
        <v>0</v>
      </c>
      <c r="G257" s="1">
        <v>2.1793719999999999</v>
      </c>
      <c r="H257" s="1">
        <v>5.1873490000000002</v>
      </c>
      <c r="I257" s="1">
        <v>0</v>
      </c>
      <c r="J257" s="1">
        <v>0</v>
      </c>
      <c r="K257" s="1">
        <v>0</v>
      </c>
      <c r="L257" s="1">
        <v>0</v>
      </c>
      <c r="M257" s="1">
        <v>0</v>
      </c>
      <c r="N257" s="1">
        <v>0</v>
      </c>
      <c r="O257" s="1">
        <v>0</v>
      </c>
      <c r="P257" s="1">
        <v>0</v>
      </c>
      <c r="Q257" s="1">
        <v>0</v>
      </c>
    </row>
    <row r="258" spans="1:17">
      <c r="A258">
        <v>19452</v>
      </c>
      <c r="B258" s="1">
        <v>31.31279</v>
      </c>
      <c r="C258" s="1">
        <v>15.330425</v>
      </c>
      <c r="D258" s="1">
        <v>0</v>
      </c>
      <c r="E258" s="1">
        <v>0</v>
      </c>
      <c r="F258" s="1">
        <v>0</v>
      </c>
      <c r="G258" s="1">
        <v>0</v>
      </c>
      <c r="H258" s="1">
        <v>0</v>
      </c>
      <c r="I258" s="1">
        <v>0</v>
      </c>
      <c r="J258" s="1">
        <v>0</v>
      </c>
      <c r="K258" s="1">
        <v>0</v>
      </c>
      <c r="L258" s="1">
        <v>0</v>
      </c>
      <c r="M258" s="1">
        <v>0</v>
      </c>
      <c r="N258" s="1">
        <v>0</v>
      </c>
      <c r="O258" s="1">
        <v>0</v>
      </c>
      <c r="P258" s="1">
        <v>0</v>
      </c>
      <c r="Q258" s="1">
        <v>0</v>
      </c>
    </row>
    <row r="259" spans="1:17">
      <c r="A259">
        <v>19474</v>
      </c>
      <c r="B259" s="1">
        <v>127.406094</v>
      </c>
      <c r="C259" s="1">
        <v>123.254538</v>
      </c>
      <c r="D259" s="1">
        <v>0</v>
      </c>
      <c r="E259" s="1">
        <v>0</v>
      </c>
      <c r="F259" s="1">
        <v>0</v>
      </c>
      <c r="G259" s="1">
        <v>2.376471</v>
      </c>
      <c r="H259" s="1">
        <v>13.448822</v>
      </c>
      <c r="I259" s="1">
        <v>0.623529</v>
      </c>
      <c r="J259" s="1">
        <v>0</v>
      </c>
      <c r="K259" s="1">
        <v>0</v>
      </c>
      <c r="L259" s="1">
        <v>0.93529399999999996</v>
      </c>
      <c r="M259" s="1">
        <v>0</v>
      </c>
      <c r="N259" s="1">
        <v>0</v>
      </c>
      <c r="O259" s="1">
        <v>0</v>
      </c>
      <c r="P259" s="1">
        <v>0</v>
      </c>
      <c r="Q259" s="1">
        <v>0</v>
      </c>
    </row>
    <row r="260" spans="1:17">
      <c r="A260">
        <v>19478</v>
      </c>
      <c r="B260" s="1">
        <v>93.918992000000003</v>
      </c>
      <c r="C260" s="1">
        <v>72.214850999999996</v>
      </c>
      <c r="D260" s="1">
        <v>0</v>
      </c>
      <c r="E260" s="1">
        <v>0</v>
      </c>
      <c r="F260" s="1">
        <v>0</v>
      </c>
      <c r="G260" s="1">
        <v>4.8834910000000002</v>
      </c>
      <c r="H260" s="1">
        <v>1.9230780000000001</v>
      </c>
      <c r="I260" s="1">
        <v>2.3727809999999998</v>
      </c>
      <c r="J260" s="1">
        <v>0</v>
      </c>
      <c r="K260" s="1">
        <v>0</v>
      </c>
      <c r="L260" s="1">
        <v>0.147929</v>
      </c>
      <c r="M260" s="1">
        <v>0</v>
      </c>
      <c r="N260" s="1">
        <v>0</v>
      </c>
      <c r="O260" s="1">
        <v>0</v>
      </c>
      <c r="P260" s="1">
        <v>0</v>
      </c>
      <c r="Q260" s="1">
        <v>0</v>
      </c>
    </row>
    <row r="261" spans="1:17">
      <c r="A261">
        <v>19511</v>
      </c>
      <c r="B261" s="1">
        <v>164.011809</v>
      </c>
      <c r="C261" s="1">
        <v>112.339026</v>
      </c>
      <c r="D261" s="1">
        <v>0</v>
      </c>
      <c r="E261" s="1">
        <v>0</v>
      </c>
      <c r="F261" s="1">
        <v>0</v>
      </c>
      <c r="G261" s="1">
        <v>0.98823499999999997</v>
      </c>
      <c r="H261" s="1">
        <v>14.242426</v>
      </c>
      <c r="I261" s="1">
        <v>1.6545449999999999</v>
      </c>
      <c r="J261" s="1">
        <v>0</v>
      </c>
      <c r="K261" s="1">
        <v>0.185282</v>
      </c>
      <c r="L261" s="1">
        <v>0.99394000000000005</v>
      </c>
      <c r="M261" s="1">
        <v>0</v>
      </c>
      <c r="N261" s="1">
        <v>0</v>
      </c>
      <c r="O261" s="1">
        <v>0</v>
      </c>
      <c r="P261" s="1">
        <v>0</v>
      </c>
      <c r="Q261" s="1">
        <v>0</v>
      </c>
    </row>
    <row r="262" spans="1:17">
      <c r="A262">
        <v>19533</v>
      </c>
      <c r="B262" s="1">
        <v>59.232464999999998</v>
      </c>
      <c r="C262" s="1">
        <v>42.876730000000002</v>
      </c>
      <c r="D262" s="1">
        <v>0</v>
      </c>
      <c r="E262" s="1">
        <v>0</v>
      </c>
      <c r="F262" s="1">
        <v>0</v>
      </c>
      <c r="G262" s="1">
        <v>0.88741700000000001</v>
      </c>
      <c r="H262" s="1">
        <v>2.0384169999999999</v>
      </c>
      <c r="I262" s="1">
        <v>0.66815599999999997</v>
      </c>
      <c r="J262" s="1">
        <v>0</v>
      </c>
      <c r="K262" s="1">
        <v>0</v>
      </c>
      <c r="L262" s="1">
        <v>0.44370799999999999</v>
      </c>
      <c r="M262" s="1">
        <v>0</v>
      </c>
      <c r="N262" s="1">
        <v>0</v>
      </c>
      <c r="O262" s="1">
        <v>0</v>
      </c>
      <c r="P262" s="1">
        <v>0</v>
      </c>
      <c r="Q262" s="1">
        <v>0</v>
      </c>
    </row>
    <row r="263" spans="1:17">
      <c r="A263">
        <v>132746</v>
      </c>
      <c r="B263" s="1">
        <v>87.641767999999999</v>
      </c>
      <c r="C263" s="1">
        <v>87.641767999999999</v>
      </c>
      <c r="D263" s="1">
        <v>0</v>
      </c>
      <c r="E263" s="1">
        <v>0.25786199999999998</v>
      </c>
      <c r="F263" s="1">
        <v>0</v>
      </c>
      <c r="G263" s="1">
        <v>3.572327</v>
      </c>
      <c r="H263" s="1">
        <v>22.169813000000001</v>
      </c>
      <c r="I263" s="1">
        <v>11.626274</v>
      </c>
      <c r="J263" s="1">
        <v>0</v>
      </c>
      <c r="K263" s="1">
        <v>0</v>
      </c>
      <c r="L263" s="1">
        <v>19.944696</v>
      </c>
      <c r="M263" s="1">
        <v>0</v>
      </c>
      <c r="N263" s="1">
        <v>0</v>
      </c>
      <c r="O263" s="1">
        <v>0</v>
      </c>
      <c r="P263" s="1">
        <v>0</v>
      </c>
      <c r="Q263" s="1">
        <v>0</v>
      </c>
    </row>
    <row r="264" spans="1:17">
      <c r="A264">
        <v>132761</v>
      </c>
      <c r="B264" s="1">
        <v>151.78959599999999</v>
      </c>
      <c r="C264" s="1">
        <v>151.78959599999999</v>
      </c>
      <c r="D264" s="1">
        <v>0</v>
      </c>
      <c r="E264" s="1">
        <v>1</v>
      </c>
      <c r="F264" s="1">
        <v>0</v>
      </c>
      <c r="G264" s="1">
        <v>0.17609900000000001</v>
      </c>
      <c r="H264" s="1">
        <v>58.819066999999997</v>
      </c>
      <c r="I264" s="1">
        <v>8.9433969999999992</v>
      </c>
      <c r="J264" s="1">
        <v>0</v>
      </c>
      <c r="K264" s="1">
        <v>0</v>
      </c>
      <c r="L264" s="1">
        <v>39.247383999999997</v>
      </c>
      <c r="M264" s="1">
        <v>0</v>
      </c>
      <c r="N264" s="1">
        <v>0</v>
      </c>
      <c r="O264" s="1">
        <v>0</v>
      </c>
      <c r="P264" s="1">
        <v>0</v>
      </c>
      <c r="Q264" s="1">
        <v>0</v>
      </c>
    </row>
    <row r="265" spans="1:17">
      <c r="A265">
        <v>132779</v>
      </c>
      <c r="B265" s="1">
        <v>66.879619000000005</v>
      </c>
      <c r="C265" s="1">
        <v>66.866961000000003</v>
      </c>
      <c r="D265" s="1">
        <v>0</v>
      </c>
      <c r="E265" s="1">
        <v>0</v>
      </c>
      <c r="F265" s="1">
        <v>0</v>
      </c>
      <c r="G265" s="1">
        <v>0.60126599999999997</v>
      </c>
      <c r="H265" s="1">
        <v>24.962026999999999</v>
      </c>
      <c r="I265" s="1">
        <v>6.8922780000000001</v>
      </c>
      <c r="J265" s="1">
        <v>0</v>
      </c>
      <c r="K265" s="1">
        <v>0</v>
      </c>
      <c r="L265" s="1">
        <v>15.164555999999999</v>
      </c>
      <c r="M265" s="1">
        <v>0</v>
      </c>
      <c r="N265" s="1">
        <v>0</v>
      </c>
      <c r="O265" s="1">
        <v>0</v>
      </c>
      <c r="P265" s="1">
        <v>0</v>
      </c>
      <c r="Q265" s="1">
        <v>0</v>
      </c>
    </row>
    <row r="266" spans="1:17">
      <c r="A266">
        <v>132795</v>
      </c>
      <c r="B266" s="1">
        <v>230.449432</v>
      </c>
      <c r="C266" s="1">
        <v>230.449432</v>
      </c>
      <c r="D266" s="1">
        <v>0</v>
      </c>
      <c r="E266" s="1">
        <v>0</v>
      </c>
      <c r="F266" s="1">
        <v>0</v>
      </c>
      <c r="G266" s="1">
        <v>0</v>
      </c>
      <c r="H266" s="1">
        <v>32.716740999999999</v>
      </c>
      <c r="I266" s="1">
        <v>0.55609699999999995</v>
      </c>
      <c r="J266" s="1">
        <v>0</v>
      </c>
      <c r="K266" s="1">
        <v>0</v>
      </c>
      <c r="L266" s="1">
        <v>0</v>
      </c>
      <c r="M266" s="1">
        <v>235.392202</v>
      </c>
      <c r="N266" s="1">
        <v>24.298908999999998</v>
      </c>
      <c r="O266" s="1">
        <v>0</v>
      </c>
      <c r="P266" s="1">
        <v>0</v>
      </c>
      <c r="Q266" s="1">
        <v>0</v>
      </c>
    </row>
    <row r="267" spans="1:17">
      <c r="A267">
        <v>132803</v>
      </c>
      <c r="B267" s="1">
        <v>300.42004800000001</v>
      </c>
      <c r="C267" s="1">
        <v>300.42004800000001</v>
      </c>
      <c r="D267" s="1">
        <v>2.7560980000000002</v>
      </c>
      <c r="E267" s="1">
        <v>12.55724</v>
      </c>
      <c r="F267" s="1">
        <v>0</v>
      </c>
      <c r="G267" s="1">
        <v>1.4780489999999999</v>
      </c>
      <c r="H267" s="1">
        <v>63.556368999999997</v>
      </c>
      <c r="I267" s="1">
        <v>11.073753</v>
      </c>
      <c r="J267" s="1">
        <v>0</v>
      </c>
      <c r="K267" s="1">
        <v>0</v>
      </c>
      <c r="L267" s="1">
        <v>1.4975609999999999</v>
      </c>
      <c r="M267" s="1">
        <v>323.10628400000002</v>
      </c>
      <c r="N267" s="1">
        <v>15.586326</v>
      </c>
      <c r="O267" s="1">
        <v>0</v>
      </c>
      <c r="P267" s="1">
        <v>0</v>
      </c>
      <c r="Q267" s="1">
        <v>0</v>
      </c>
    </row>
    <row r="268" spans="1:17">
      <c r="A268">
        <v>132944</v>
      </c>
      <c r="B268" s="1">
        <v>117.88902299999999</v>
      </c>
      <c r="C268" s="1">
        <v>117.88902299999999</v>
      </c>
      <c r="D268" s="1">
        <v>0</v>
      </c>
      <c r="E268" s="1">
        <v>1.0287360000000001</v>
      </c>
      <c r="F268" s="1">
        <v>0</v>
      </c>
      <c r="G268" s="1">
        <v>7.7873570000000001</v>
      </c>
      <c r="H268" s="1">
        <v>15.074712999999999</v>
      </c>
      <c r="I268" s="1">
        <v>1.8908039999999999</v>
      </c>
      <c r="J268" s="1">
        <v>0</v>
      </c>
      <c r="K268" s="1">
        <v>0</v>
      </c>
      <c r="L268" s="1">
        <v>1.839081</v>
      </c>
      <c r="M268" s="1">
        <v>0</v>
      </c>
      <c r="N268" s="1">
        <v>0</v>
      </c>
      <c r="O268" s="1">
        <v>11.6342</v>
      </c>
      <c r="P268" s="1">
        <v>0</v>
      </c>
      <c r="Q268" s="1">
        <v>0</v>
      </c>
    </row>
    <row r="269" spans="1:17">
      <c r="A269">
        <v>132951</v>
      </c>
      <c r="B269" s="1">
        <v>147.28476699999999</v>
      </c>
      <c r="C269" s="1">
        <v>147.28476699999999</v>
      </c>
      <c r="D269" s="1">
        <v>2</v>
      </c>
      <c r="E269" s="1">
        <v>7.1854300000000002</v>
      </c>
      <c r="F269" s="1">
        <v>0</v>
      </c>
      <c r="G269" s="1">
        <v>0.41721900000000001</v>
      </c>
      <c r="H269" s="1">
        <v>13.211919999999999</v>
      </c>
      <c r="I269" s="1">
        <v>1</v>
      </c>
      <c r="J269" s="1">
        <v>0</v>
      </c>
      <c r="K269" s="1">
        <v>0</v>
      </c>
      <c r="L269" s="1">
        <v>1</v>
      </c>
      <c r="M269" s="1">
        <v>0</v>
      </c>
      <c r="N269" s="1">
        <v>0</v>
      </c>
      <c r="O269" s="1">
        <v>0</v>
      </c>
      <c r="P269" s="1">
        <v>0</v>
      </c>
      <c r="Q269" s="1">
        <v>0</v>
      </c>
    </row>
    <row r="270" spans="1:17">
      <c r="A270">
        <v>132969</v>
      </c>
      <c r="B270" s="1">
        <v>366.55032799999998</v>
      </c>
      <c r="C270" s="1">
        <v>180.186182</v>
      </c>
      <c r="D270" s="1">
        <v>0</v>
      </c>
      <c r="E270" s="1">
        <v>0</v>
      </c>
      <c r="F270" s="1">
        <v>0</v>
      </c>
      <c r="G270" s="1">
        <v>3.5436239999999999</v>
      </c>
      <c r="H270" s="1">
        <v>38.463085999999997</v>
      </c>
      <c r="I270" s="1">
        <v>3.2483219999999999</v>
      </c>
      <c r="J270" s="1">
        <v>0</v>
      </c>
      <c r="K270" s="1">
        <v>0</v>
      </c>
      <c r="L270" s="1">
        <v>2.436242</v>
      </c>
      <c r="M270" s="1">
        <v>0</v>
      </c>
      <c r="N270" s="1">
        <v>0</v>
      </c>
      <c r="O270" s="1">
        <v>0</v>
      </c>
      <c r="P270" s="1">
        <v>0</v>
      </c>
      <c r="Q270" s="1">
        <v>0</v>
      </c>
    </row>
    <row r="271" spans="1:17">
      <c r="A271">
        <v>132985</v>
      </c>
      <c r="B271" s="1">
        <v>233.03893400000001</v>
      </c>
      <c r="C271" s="1">
        <v>233.03893400000001</v>
      </c>
      <c r="D271" s="1">
        <v>0</v>
      </c>
      <c r="E271" s="1">
        <v>0</v>
      </c>
      <c r="F271" s="1">
        <v>0</v>
      </c>
      <c r="G271" s="1">
        <v>0</v>
      </c>
      <c r="H271" s="1">
        <v>61.157142</v>
      </c>
      <c r="I271" s="1">
        <v>19.622990000000001</v>
      </c>
      <c r="J271" s="1">
        <v>0</v>
      </c>
      <c r="K271" s="1">
        <v>0.42603600000000003</v>
      </c>
      <c r="L271" s="1">
        <v>2.4503949999999999</v>
      </c>
      <c r="M271" s="1">
        <v>246.90013500000001</v>
      </c>
      <c r="N271" s="1">
        <v>10.82075</v>
      </c>
      <c r="O271" s="1">
        <v>0</v>
      </c>
      <c r="P271" s="1">
        <v>0</v>
      </c>
      <c r="Q271" s="1">
        <v>0</v>
      </c>
    </row>
    <row r="272" spans="1:17">
      <c r="A272">
        <v>132993</v>
      </c>
      <c r="B272" s="1">
        <v>224.465068</v>
      </c>
      <c r="C272" s="1">
        <v>120.682058</v>
      </c>
      <c r="D272" s="1">
        <v>0</v>
      </c>
      <c r="E272" s="1">
        <v>0</v>
      </c>
      <c r="F272" s="1">
        <v>0</v>
      </c>
      <c r="G272" s="1">
        <v>1.3463689999999999</v>
      </c>
      <c r="H272" s="1">
        <v>14.480447</v>
      </c>
      <c r="I272" s="1">
        <v>0</v>
      </c>
      <c r="J272" s="1">
        <v>0</v>
      </c>
      <c r="K272" s="1">
        <v>0</v>
      </c>
      <c r="L272" s="1">
        <v>3.6648049999999999</v>
      </c>
      <c r="M272" s="1">
        <v>0</v>
      </c>
      <c r="N272" s="1">
        <v>0</v>
      </c>
      <c r="O272" s="1">
        <v>0</v>
      </c>
      <c r="P272" s="1">
        <v>0</v>
      </c>
      <c r="Q272" s="1">
        <v>0</v>
      </c>
    </row>
    <row r="273" spans="1:17">
      <c r="A273">
        <v>133215</v>
      </c>
      <c r="B273" s="1">
        <v>232.179743</v>
      </c>
      <c r="C273" s="1">
        <v>232.179743</v>
      </c>
      <c r="D273" s="1">
        <v>0</v>
      </c>
      <c r="E273" s="1">
        <v>1.5301199999999999</v>
      </c>
      <c r="F273" s="1">
        <v>0</v>
      </c>
      <c r="G273" s="1">
        <v>1.5783130000000001</v>
      </c>
      <c r="H273" s="1">
        <v>22.598431999999999</v>
      </c>
      <c r="I273" s="1">
        <v>3.7048190000000001</v>
      </c>
      <c r="J273" s="1">
        <v>0</v>
      </c>
      <c r="K273" s="1">
        <v>0.40963899999999998</v>
      </c>
      <c r="L273" s="1">
        <v>3.927711</v>
      </c>
      <c r="M273" s="1">
        <v>0</v>
      </c>
      <c r="N273" s="1">
        <v>0</v>
      </c>
      <c r="O273" s="1">
        <v>0</v>
      </c>
      <c r="P273" s="1">
        <v>0</v>
      </c>
      <c r="Q273" s="1">
        <v>0</v>
      </c>
    </row>
    <row r="274" spans="1:17">
      <c r="A274">
        <v>133256</v>
      </c>
      <c r="B274" s="1">
        <v>1123.9648480000001</v>
      </c>
      <c r="C274" s="1">
        <v>419.07981999999998</v>
      </c>
      <c r="D274" s="1">
        <v>29.729659999999999</v>
      </c>
      <c r="E274" s="1">
        <v>32.729806000000004</v>
      </c>
      <c r="F274" s="1">
        <v>3.3776600000000001</v>
      </c>
      <c r="G274" s="1">
        <v>8.0797869999999996</v>
      </c>
      <c r="H274" s="1">
        <v>129.51196300000001</v>
      </c>
      <c r="I274" s="1">
        <v>9.4679129999999994</v>
      </c>
      <c r="J274" s="1">
        <v>0</v>
      </c>
      <c r="K274" s="1">
        <v>3.324468</v>
      </c>
      <c r="L274" s="1">
        <v>15.129032</v>
      </c>
      <c r="M274" s="1">
        <v>0</v>
      </c>
      <c r="N274" s="1">
        <v>0</v>
      </c>
      <c r="O274" s="1">
        <v>0</v>
      </c>
      <c r="P274" s="1">
        <v>0</v>
      </c>
      <c r="Q274" s="1">
        <v>0</v>
      </c>
    </row>
    <row r="275" spans="1:17">
      <c r="A275">
        <v>133264</v>
      </c>
      <c r="B275" s="1">
        <v>1479.8553939999999</v>
      </c>
      <c r="C275" s="1">
        <v>1414.2091519999999</v>
      </c>
      <c r="D275" s="1">
        <v>0</v>
      </c>
      <c r="E275" s="1">
        <v>0</v>
      </c>
      <c r="F275" s="1">
        <v>0</v>
      </c>
      <c r="G275" s="1">
        <v>0</v>
      </c>
      <c r="H275" s="1">
        <v>173.33744300000001</v>
      </c>
      <c r="I275" s="1">
        <v>54.486744999999999</v>
      </c>
      <c r="J275" s="1">
        <v>0</v>
      </c>
      <c r="K275" s="1">
        <v>0.89759</v>
      </c>
      <c r="L275" s="1">
        <v>0</v>
      </c>
      <c r="M275" s="1">
        <v>0</v>
      </c>
      <c r="N275" s="1">
        <v>0</v>
      </c>
      <c r="O275" s="1">
        <v>0</v>
      </c>
      <c r="P275" s="1">
        <v>0</v>
      </c>
      <c r="Q275" s="1">
        <v>0</v>
      </c>
    </row>
    <row r="276" spans="1:17">
      <c r="A276">
        <v>133280</v>
      </c>
      <c r="B276" s="1">
        <v>176.07468</v>
      </c>
      <c r="C276" s="1">
        <v>172.84808000000001</v>
      </c>
      <c r="D276" s="1">
        <v>0</v>
      </c>
      <c r="E276" s="1">
        <v>0</v>
      </c>
      <c r="F276" s="1">
        <v>0</v>
      </c>
      <c r="G276" s="1">
        <v>4.6403939999999997</v>
      </c>
      <c r="H276" s="1">
        <v>12.507389999999999</v>
      </c>
      <c r="I276" s="1">
        <v>0.82758600000000004</v>
      </c>
      <c r="J276" s="1">
        <v>0</v>
      </c>
      <c r="K276" s="1">
        <v>0</v>
      </c>
      <c r="L276" s="1">
        <v>1.8867</v>
      </c>
      <c r="M276" s="1">
        <v>0</v>
      </c>
      <c r="N276" s="1">
        <v>0</v>
      </c>
      <c r="O276" s="1">
        <v>0</v>
      </c>
      <c r="P276" s="1">
        <v>0</v>
      </c>
      <c r="Q276" s="1">
        <v>0</v>
      </c>
    </row>
    <row r="277" spans="1:17">
      <c r="A277">
        <v>133306</v>
      </c>
      <c r="B277" s="1">
        <v>92.945015999999995</v>
      </c>
      <c r="C277" s="1">
        <v>92.945015999999995</v>
      </c>
      <c r="D277" s="1">
        <v>0</v>
      </c>
      <c r="E277" s="1">
        <v>0</v>
      </c>
      <c r="F277" s="1">
        <v>0</v>
      </c>
      <c r="G277" s="1">
        <v>3.646442</v>
      </c>
      <c r="H277" s="1">
        <v>39.357452000000002</v>
      </c>
      <c r="I277" s="1">
        <v>10.954228000000001</v>
      </c>
      <c r="J277" s="1">
        <v>0.284024</v>
      </c>
      <c r="K277" s="1">
        <v>1</v>
      </c>
      <c r="L277" s="1">
        <v>8.2311479999999992</v>
      </c>
      <c r="M277" s="1">
        <v>0</v>
      </c>
      <c r="N277" s="1">
        <v>0</v>
      </c>
      <c r="O277" s="1">
        <v>0</v>
      </c>
      <c r="P277" s="1">
        <v>0</v>
      </c>
      <c r="Q277" s="1">
        <v>0</v>
      </c>
    </row>
    <row r="278" spans="1:17">
      <c r="A278">
        <v>133322</v>
      </c>
      <c r="B278" s="1">
        <v>73.481707</v>
      </c>
      <c r="C278" s="1">
        <v>73.481707</v>
      </c>
      <c r="D278" s="1">
        <v>0</v>
      </c>
      <c r="E278" s="1">
        <v>0</v>
      </c>
      <c r="F278" s="1">
        <v>0</v>
      </c>
      <c r="G278" s="1">
        <v>1.3527549999999999</v>
      </c>
      <c r="H278" s="1">
        <v>21.222224000000001</v>
      </c>
      <c r="I278" s="1">
        <v>9.1790129999999994</v>
      </c>
      <c r="J278" s="1">
        <v>0</v>
      </c>
      <c r="K278" s="1">
        <v>0</v>
      </c>
      <c r="L278" s="1">
        <v>8.3580240000000003</v>
      </c>
      <c r="M278" s="1">
        <v>0</v>
      </c>
      <c r="N278" s="1">
        <v>0</v>
      </c>
      <c r="O278" s="1">
        <v>0</v>
      </c>
      <c r="P278" s="1">
        <v>0</v>
      </c>
      <c r="Q278" s="1">
        <v>0</v>
      </c>
    </row>
    <row r="279" spans="1:17">
      <c r="A279">
        <v>133330</v>
      </c>
      <c r="B279" s="1">
        <v>453.45213000000001</v>
      </c>
      <c r="C279" s="1">
        <v>355.54787399999998</v>
      </c>
      <c r="D279" s="1">
        <v>4</v>
      </c>
      <c r="E279" s="1">
        <v>0</v>
      </c>
      <c r="F279" s="1">
        <v>0</v>
      </c>
      <c r="G279" s="1">
        <v>1</v>
      </c>
      <c r="H279" s="1">
        <v>47.191490000000002</v>
      </c>
      <c r="I279" s="1">
        <v>1.0744689999999999</v>
      </c>
      <c r="J279" s="1">
        <v>0</v>
      </c>
      <c r="K279" s="1">
        <v>0</v>
      </c>
      <c r="L279" s="1">
        <v>0</v>
      </c>
      <c r="M279" s="1">
        <v>0</v>
      </c>
      <c r="N279" s="1">
        <v>0</v>
      </c>
      <c r="O279" s="1">
        <v>0</v>
      </c>
      <c r="P279" s="1">
        <v>0</v>
      </c>
      <c r="Q279" s="1">
        <v>0</v>
      </c>
    </row>
    <row r="280" spans="1:17">
      <c r="A280">
        <v>133348</v>
      </c>
      <c r="B280" s="1">
        <v>390.675408</v>
      </c>
      <c r="C280" s="1">
        <v>390.675408</v>
      </c>
      <c r="D280" s="1">
        <v>3</v>
      </c>
      <c r="E280" s="1">
        <v>0</v>
      </c>
      <c r="F280" s="1">
        <v>0</v>
      </c>
      <c r="G280" s="1">
        <v>6.8388359999999997</v>
      </c>
      <c r="H280" s="1">
        <v>15.43186</v>
      </c>
      <c r="I280" s="1">
        <v>0.668605</v>
      </c>
      <c r="J280" s="1">
        <v>0</v>
      </c>
      <c r="K280" s="1">
        <v>0</v>
      </c>
      <c r="L280" s="1">
        <v>0</v>
      </c>
      <c r="M280" s="1">
        <v>0</v>
      </c>
      <c r="N280" s="1">
        <v>0</v>
      </c>
      <c r="O280" s="1">
        <v>0</v>
      </c>
      <c r="P280" s="1">
        <v>0</v>
      </c>
      <c r="Q280" s="1">
        <v>0</v>
      </c>
    </row>
    <row r="281" spans="1:17">
      <c r="A281">
        <v>133421</v>
      </c>
      <c r="B281" s="1">
        <v>194.81768600000001</v>
      </c>
      <c r="C281" s="1">
        <v>115.503736</v>
      </c>
      <c r="D281" s="1">
        <v>0.96619999999999995</v>
      </c>
      <c r="E281" s="1">
        <v>8</v>
      </c>
      <c r="F281" s="1">
        <v>2</v>
      </c>
      <c r="G281" s="1">
        <v>0</v>
      </c>
      <c r="H281" s="1">
        <v>54.953283999999996</v>
      </c>
      <c r="I281" s="1">
        <v>4.7755409999999996</v>
      </c>
      <c r="J281" s="1">
        <v>0</v>
      </c>
      <c r="K281" s="1">
        <v>1</v>
      </c>
      <c r="L281" s="1">
        <v>8</v>
      </c>
      <c r="M281" s="1">
        <v>10.185433</v>
      </c>
      <c r="N281" s="1">
        <v>0</v>
      </c>
      <c r="O281" s="1">
        <v>0</v>
      </c>
      <c r="P281" s="1">
        <v>0</v>
      </c>
      <c r="Q281" s="1">
        <v>0</v>
      </c>
    </row>
    <row r="282" spans="1:17">
      <c r="A282">
        <v>133439</v>
      </c>
      <c r="B282" s="1">
        <v>974.892517</v>
      </c>
      <c r="C282" s="1">
        <v>588.687366</v>
      </c>
      <c r="D282" s="1">
        <v>0</v>
      </c>
      <c r="E282" s="1">
        <v>77.127274</v>
      </c>
      <c r="F282" s="1">
        <v>17.193939</v>
      </c>
      <c r="G282" s="1">
        <v>17.242424</v>
      </c>
      <c r="H282" s="1">
        <v>38.192121</v>
      </c>
      <c r="I282" s="1">
        <v>1.2848489999999999</v>
      </c>
      <c r="J282" s="1">
        <v>0</v>
      </c>
      <c r="K282" s="1">
        <v>0</v>
      </c>
      <c r="L282" s="1">
        <v>9.0121210000000005</v>
      </c>
      <c r="M282" s="1">
        <v>0</v>
      </c>
      <c r="N282" s="1">
        <v>0</v>
      </c>
      <c r="O282" s="1">
        <v>0</v>
      </c>
      <c r="P282" s="1">
        <v>0</v>
      </c>
      <c r="Q282" s="1">
        <v>0</v>
      </c>
    </row>
    <row r="283" spans="1:17">
      <c r="A283">
        <v>133454</v>
      </c>
      <c r="B283" s="1">
        <v>493.52971000000002</v>
      </c>
      <c r="C283" s="1">
        <v>493.52971000000002</v>
      </c>
      <c r="D283" s="1">
        <v>0</v>
      </c>
      <c r="E283" s="1">
        <v>0</v>
      </c>
      <c r="F283" s="1">
        <v>0</v>
      </c>
      <c r="G283" s="1">
        <v>6.0357149999999997</v>
      </c>
      <c r="H283" s="1">
        <v>43.413671000000001</v>
      </c>
      <c r="I283" s="1">
        <v>2.940477</v>
      </c>
      <c r="J283" s="1">
        <v>0.136905</v>
      </c>
      <c r="K283" s="1">
        <v>1</v>
      </c>
      <c r="L283" s="1">
        <v>4.5595239999999997</v>
      </c>
      <c r="M283" s="1">
        <v>0</v>
      </c>
      <c r="N283" s="1">
        <v>0</v>
      </c>
      <c r="O283" s="1">
        <v>0</v>
      </c>
      <c r="P283" s="1">
        <v>0</v>
      </c>
      <c r="Q283" s="1">
        <v>0</v>
      </c>
    </row>
    <row r="284" spans="1:17">
      <c r="A284">
        <v>133488</v>
      </c>
      <c r="B284" s="1">
        <v>169.26232200000001</v>
      </c>
      <c r="C284" s="1">
        <v>169.26232200000001</v>
      </c>
      <c r="D284" s="1">
        <v>0</v>
      </c>
      <c r="E284" s="1">
        <v>0.36888100000000001</v>
      </c>
      <c r="F284" s="1">
        <v>0</v>
      </c>
      <c r="G284" s="1">
        <v>0</v>
      </c>
      <c r="H284" s="1">
        <v>13.752003</v>
      </c>
      <c r="I284" s="1">
        <v>1.1108499999999999</v>
      </c>
      <c r="J284" s="1">
        <v>0</v>
      </c>
      <c r="K284" s="1">
        <v>0</v>
      </c>
      <c r="L284" s="1">
        <v>0</v>
      </c>
      <c r="M284" s="1">
        <v>0</v>
      </c>
      <c r="N284" s="1">
        <v>0</v>
      </c>
      <c r="O284" s="1">
        <v>81.709207000000006</v>
      </c>
      <c r="P284" s="1">
        <v>0</v>
      </c>
      <c r="Q284" s="1">
        <v>0</v>
      </c>
    </row>
    <row r="285" spans="1:17">
      <c r="A285">
        <v>133504</v>
      </c>
      <c r="B285" s="1">
        <v>267.05382100000003</v>
      </c>
      <c r="C285" s="1">
        <v>261.61686200000003</v>
      </c>
      <c r="D285" s="1">
        <v>0</v>
      </c>
      <c r="E285" s="1">
        <v>0</v>
      </c>
      <c r="F285" s="1">
        <v>0</v>
      </c>
      <c r="G285" s="1">
        <v>0.99404800000000004</v>
      </c>
      <c r="H285" s="1">
        <v>21.679212</v>
      </c>
      <c r="I285" s="1">
        <v>0</v>
      </c>
      <c r="J285" s="1">
        <v>0</v>
      </c>
      <c r="K285" s="1">
        <v>0</v>
      </c>
      <c r="L285" s="1">
        <v>0</v>
      </c>
      <c r="M285" s="1">
        <v>0</v>
      </c>
      <c r="N285" s="1">
        <v>0</v>
      </c>
      <c r="O285" s="1">
        <v>0</v>
      </c>
      <c r="P285" s="1">
        <v>0</v>
      </c>
      <c r="Q285" s="1">
        <v>0</v>
      </c>
    </row>
    <row r="286" spans="1:17">
      <c r="A286">
        <v>133512</v>
      </c>
      <c r="B286" s="1">
        <v>906.12236600000006</v>
      </c>
      <c r="C286" s="1">
        <v>895.87764300000003</v>
      </c>
      <c r="D286" s="1">
        <v>8.8430230000000005</v>
      </c>
      <c r="E286" s="1">
        <v>21</v>
      </c>
      <c r="F286" s="1">
        <v>0</v>
      </c>
      <c r="G286" s="1">
        <v>9.7333979999999993</v>
      </c>
      <c r="H286" s="1">
        <v>50.154727000000001</v>
      </c>
      <c r="I286" s="1">
        <v>2</v>
      </c>
      <c r="J286" s="1">
        <v>0</v>
      </c>
      <c r="K286" s="1">
        <v>0</v>
      </c>
      <c r="L286" s="1">
        <v>1</v>
      </c>
      <c r="M286" s="1">
        <v>0</v>
      </c>
      <c r="N286" s="1">
        <v>0</v>
      </c>
      <c r="O286" s="1">
        <v>0</v>
      </c>
      <c r="P286" s="1">
        <v>0</v>
      </c>
      <c r="Q286" s="1">
        <v>0</v>
      </c>
    </row>
    <row r="287" spans="1:17">
      <c r="A287">
        <v>133538</v>
      </c>
      <c r="B287" s="1">
        <v>206.254704</v>
      </c>
      <c r="C287" s="1">
        <v>206.254704</v>
      </c>
      <c r="D287" s="1">
        <v>6</v>
      </c>
      <c r="E287" s="1">
        <v>3</v>
      </c>
      <c r="F287" s="1">
        <v>2</v>
      </c>
      <c r="G287" s="1">
        <v>8.8117640000000002</v>
      </c>
      <c r="H287" s="1">
        <v>26.401762999999999</v>
      </c>
      <c r="I287" s="1">
        <v>1</v>
      </c>
      <c r="J287" s="1">
        <v>0</v>
      </c>
      <c r="K287" s="1">
        <v>0</v>
      </c>
      <c r="L287" s="1">
        <v>2.8529409999999999</v>
      </c>
      <c r="M287" s="1">
        <v>0</v>
      </c>
      <c r="N287" s="1">
        <v>0</v>
      </c>
      <c r="O287" s="1">
        <v>0</v>
      </c>
      <c r="P287" s="1">
        <v>0</v>
      </c>
      <c r="Q287" s="1">
        <v>0</v>
      </c>
    </row>
    <row r="288" spans="1:17">
      <c r="A288">
        <v>133561</v>
      </c>
      <c r="B288" s="1">
        <v>461.17367100000001</v>
      </c>
      <c r="C288" s="1">
        <v>449.13111700000002</v>
      </c>
      <c r="D288" s="1">
        <v>0</v>
      </c>
      <c r="E288" s="1">
        <v>1</v>
      </c>
      <c r="F288" s="1">
        <v>0</v>
      </c>
      <c r="G288" s="1">
        <v>5.4319519999999999</v>
      </c>
      <c r="H288" s="1">
        <v>16.260356000000002</v>
      </c>
      <c r="I288" s="1">
        <v>1.2011829999999999</v>
      </c>
      <c r="J288" s="1">
        <v>4.7336999999999997E-2</v>
      </c>
      <c r="K288" s="1">
        <v>0</v>
      </c>
      <c r="L288" s="1">
        <v>3</v>
      </c>
      <c r="M288" s="1">
        <v>2.2509510000000001</v>
      </c>
      <c r="N288" s="1">
        <v>1.1785369999999999</v>
      </c>
      <c r="O288" s="1">
        <v>0</v>
      </c>
      <c r="P288" s="1">
        <v>1.061609</v>
      </c>
      <c r="Q288" s="1">
        <v>0</v>
      </c>
    </row>
    <row r="289" spans="1:17">
      <c r="A289">
        <v>133587</v>
      </c>
      <c r="B289" s="1">
        <v>91.188293000000002</v>
      </c>
      <c r="C289" s="1">
        <v>91.188293000000002</v>
      </c>
      <c r="D289" s="1">
        <v>0</v>
      </c>
      <c r="E289" s="1">
        <v>0</v>
      </c>
      <c r="F289" s="1">
        <v>0</v>
      </c>
      <c r="G289" s="1">
        <v>0</v>
      </c>
      <c r="H289" s="1">
        <v>32.255713</v>
      </c>
      <c r="I289" s="1">
        <v>13.170123999999999</v>
      </c>
      <c r="J289" s="1">
        <v>0</v>
      </c>
      <c r="K289" s="1">
        <v>0</v>
      </c>
      <c r="L289" s="1">
        <v>12.248449000000001</v>
      </c>
      <c r="M289" s="1">
        <v>0</v>
      </c>
      <c r="N289" s="1">
        <v>0</v>
      </c>
      <c r="O289" s="1">
        <v>0</v>
      </c>
      <c r="P289" s="1">
        <v>0</v>
      </c>
      <c r="Q289" s="1">
        <v>0</v>
      </c>
    </row>
    <row r="290" spans="1:17">
      <c r="A290">
        <v>133629</v>
      </c>
      <c r="B290" s="1">
        <v>309.222083</v>
      </c>
      <c r="C290" s="1">
        <v>294.501417</v>
      </c>
      <c r="D290" s="1">
        <v>0</v>
      </c>
      <c r="E290" s="1">
        <v>5</v>
      </c>
      <c r="F290" s="1">
        <v>0</v>
      </c>
      <c r="G290" s="1">
        <v>0</v>
      </c>
      <c r="H290" s="1">
        <v>58.423670999999999</v>
      </c>
      <c r="I290" s="1">
        <v>3.9863439999999999</v>
      </c>
      <c r="J290" s="1">
        <v>1</v>
      </c>
      <c r="K290" s="1">
        <v>0.80576599999999998</v>
      </c>
      <c r="L290" s="1">
        <v>0</v>
      </c>
      <c r="M290" s="1">
        <v>58.056032999999999</v>
      </c>
      <c r="N290" s="1">
        <v>0</v>
      </c>
      <c r="O290" s="1">
        <v>0</v>
      </c>
      <c r="P290" s="1">
        <v>0</v>
      </c>
      <c r="Q290" s="1">
        <v>0</v>
      </c>
    </row>
    <row r="291" spans="1:17">
      <c r="A291">
        <v>133660</v>
      </c>
      <c r="B291" s="1">
        <v>495.78115400000002</v>
      </c>
      <c r="C291" s="1">
        <v>495.78115400000002</v>
      </c>
      <c r="D291" s="1">
        <v>1.9684870000000001</v>
      </c>
      <c r="E291" s="1">
        <v>52.516806000000003</v>
      </c>
      <c r="F291" s="1">
        <v>17</v>
      </c>
      <c r="G291" s="1">
        <v>1</v>
      </c>
      <c r="H291" s="1">
        <v>38.623159000000001</v>
      </c>
      <c r="I291" s="1">
        <v>0</v>
      </c>
      <c r="J291" s="1">
        <v>0</v>
      </c>
      <c r="K291" s="1">
        <v>0</v>
      </c>
      <c r="L291" s="1">
        <v>1</v>
      </c>
      <c r="M291" s="1">
        <v>102.57737299999999</v>
      </c>
      <c r="N291" s="1">
        <v>1.021733</v>
      </c>
      <c r="O291" s="1">
        <v>47.575643999999997</v>
      </c>
      <c r="P291" s="1">
        <v>0</v>
      </c>
      <c r="Q291" s="1">
        <v>0</v>
      </c>
    </row>
    <row r="292" spans="1:17">
      <c r="A292">
        <v>133678</v>
      </c>
      <c r="B292" s="1">
        <v>184.09232800000001</v>
      </c>
      <c r="C292" s="1">
        <v>184.09232800000001</v>
      </c>
      <c r="D292" s="1">
        <v>0</v>
      </c>
      <c r="E292" s="1">
        <v>1</v>
      </c>
      <c r="F292" s="1">
        <v>0</v>
      </c>
      <c r="G292" s="1">
        <v>4.375</v>
      </c>
      <c r="H292" s="1">
        <v>22.845238999999999</v>
      </c>
      <c r="I292" s="1">
        <v>8.9464279999999992</v>
      </c>
      <c r="J292" s="1">
        <v>0</v>
      </c>
      <c r="K292" s="1">
        <v>0</v>
      </c>
      <c r="L292" s="1">
        <v>1</v>
      </c>
      <c r="M292" s="1">
        <v>0</v>
      </c>
      <c r="N292" s="1">
        <v>0</v>
      </c>
      <c r="O292" s="1">
        <v>0</v>
      </c>
      <c r="P292" s="1">
        <v>0</v>
      </c>
      <c r="Q292" s="1">
        <v>0</v>
      </c>
    </row>
    <row r="293" spans="1:17">
      <c r="A293">
        <v>133736</v>
      </c>
      <c r="B293" s="1">
        <v>119.82302199999999</v>
      </c>
      <c r="C293" s="1">
        <v>119.82302199999999</v>
      </c>
      <c r="D293" s="1">
        <v>15.309941</v>
      </c>
      <c r="E293" s="1">
        <v>32.187134</v>
      </c>
      <c r="F293" s="1">
        <v>0</v>
      </c>
      <c r="G293" s="1">
        <v>6.9415209999999998</v>
      </c>
      <c r="H293" s="1">
        <v>12.198831</v>
      </c>
      <c r="I293" s="1">
        <v>0</v>
      </c>
      <c r="J293" s="1">
        <v>0</v>
      </c>
      <c r="K293" s="1">
        <v>0</v>
      </c>
      <c r="L293" s="1">
        <v>0</v>
      </c>
      <c r="M293" s="1">
        <v>0</v>
      </c>
      <c r="N293" s="1">
        <v>0</v>
      </c>
      <c r="O293" s="1">
        <v>0</v>
      </c>
      <c r="P293" s="1">
        <v>0</v>
      </c>
      <c r="Q293" s="1">
        <v>0</v>
      </c>
    </row>
    <row r="294" spans="1:17">
      <c r="A294">
        <v>133785</v>
      </c>
      <c r="B294" s="1">
        <v>72.967729000000006</v>
      </c>
      <c r="C294" s="1">
        <v>72.967729000000006</v>
      </c>
      <c r="D294" s="1">
        <v>0</v>
      </c>
      <c r="E294" s="1">
        <v>0</v>
      </c>
      <c r="F294" s="1">
        <v>0</v>
      </c>
      <c r="G294" s="1">
        <v>0</v>
      </c>
      <c r="H294" s="1">
        <v>11.110988000000001</v>
      </c>
      <c r="I294" s="1">
        <v>3.9205589999999999</v>
      </c>
      <c r="J294" s="1">
        <v>0</v>
      </c>
      <c r="K294" s="1">
        <v>0</v>
      </c>
      <c r="L294" s="1">
        <v>0</v>
      </c>
      <c r="M294" s="1">
        <v>0</v>
      </c>
      <c r="N294" s="1">
        <v>0</v>
      </c>
      <c r="O294" s="1">
        <v>36.463901</v>
      </c>
      <c r="P294" s="1">
        <v>0</v>
      </c>
      <c r="Q294" s="1">
        <v>0</v>
      </c>
    </row>
    <row r="295" spans="1:17">
      <c r="A295">
        <v>133835</v>
      </c>
      <c r="B295" s="1">
        <v>297.59910500000001</v>
      </c>
      <c r="C295" s="1">
        <v>297.59910500000001</v>
      </c>
      <c r="D295" s="1">
        <v>0</v>
      </c>
      <c r="E295" s="1">
        <v>0</v>
      </c>
      <c r="F295" s="1">
        <v>0</v>
      </c>
      <c r="G295" s="1">
        <v>0</v>
      </c>
      <c r="H295" s="1">
        <v>55.689321</v>
      </c>
      <c r="I295" s="1">
        <v>16.016576000000001</v>
      </c>
      <c r="J295" s="1">
        <v>1</v>
      </c>
      <c r="K295" s="1">
        <v>0.13259699999999999</v>
      </c>
      <c r="L295" s="1">
        <v>1.823205</v>
      </c>
      <c r="M295" s="1">
        <v>0</v>
      </c>
      <c r="N295" s="1">
        <v>0</v>
      </c>
      <c r="O295" s="1">
        <v>304.16298999999998</v>
      </c>
      <c r="P295" s="1">
        <v>0</v>
      </c>
      <c r="Q295" s="1">
        <v>0</v>
      </c>
    </row>
    <row r="296" spans="1:17">
      <c r="A296">
        <v>133868</v>
      </c>
      <c r="B296" s="1">
        <v>413.42903100000001</v>
      </c>
      <c r="C296" s="1">
        <v>413.42903100000001</v>
      </c>
      <c r="D296" s="1">
        <v>0</v>
      </c>
      <c r="E296" s="1">
        <v>0</v>
      </c>
      <c r="F296" s="1">
        <v>0</v>
      </c>
      <c r="G296" s="1">
        <v>0</v>
      </c>
      <c r="H296" s="1">
        <v>71.739565999999996</v>
      </c>
      <c r="I296" s="1">
        <v>8.9451199999999993</v>
      </c>
      <c r="J296" s="1">
        <v>0</v>
      </c>
      <c r="K296" s="1">
        <v>0</v>
      </c>
      <c r="L296" s="1">
        <v>1.0719050000000001</v>
      </c>
      <c r="M296" s="1">
        <v>417.71045299999997</v>
      </c>
      <c r="N296" s="1">
        <v>11.026274000000001</v>
      </c>
      <c r="O296" s="1">
        <v>21.519425999999999</v>
      </c>
      <c r="P296" s="1">
        <v>0</v>
      </c>
      <c r="Q296" s="1">
        <v>0</v>
      </c>
    </row>
    <row r="297" spans="1:17">
      <c r="A297">
        <v>133942</v>
      </c>
      <c r="B297" s="1">
        <v>673.66972199999998</v>
      </c>
      <c r="C297" s="1">
        <v>284.31888600000002</v>
      </c>
      <c r="D297" s="1">
        <v>0</v>
      </c>
      <c r="E297" s="1">
        <v>0</v>
      </c>
      <c r="F297" s="1">
        <v>0.97891899999999998</v>
      </c>
      <c r="G297" s="1">
        <v>0.66203599999999996</v>
      </c>
      <c r="H297" s="1">
        <v>32.010736000000001</v>
      </c>
      <c r="I297" s="1">
        <v>1</v>
      </c>
      <c r="J297" s="1">
        <v>0</v>
      </c>
      <c r="K297" s="1">
        <v>0</v>
      </c>
      <c r="L297" s="1">
        <v>5</v>
      </c>
      <c r="M297" s="1">
        <v>0</v>
      </c>
      <c r="N297" s="1">
        <v>53.240667000000002</v>
      </c>
      <c r="O297" s="1">
        <v>0</v>
      </c>
      <c r="P297" s="1">
        <v>0</v>
      </c>
      <c r="Q297" s="1">
        <v>0</v>
      </c>
    </row>
    <row r="298" spans="1:17">
      <c r="A298">
        <v>134072</v>
      </c>
      <c r="B298" s="1">
        <v>334.94301100000001</v>
      </c>
      <c r="C298" s="1">
        <v>334.94301100000001</v>
      </c>
      <c r="D298" s="1">
        <v>1</v>
      </c>
      <c r="E298" s="1">
        <v>2</v>
      </c>
      <c r="F298" s="1">
        <v>0</v>
      </c>
      <c r="G298" s="1">
        <v>6.3867240000000001</v>
      </c>
      <c r="H298" s="1">
        <v>18.156351000000001</v>
      </c>
      <c r="I298" s="1">
        <v>0.29697000000000001</v>
      </c>
      <c r="J298" s="1">
        <v>0</v>
      </c>
      <c r="K298" s="1">
        <v>0</v>
      </c>
      <c r="L298" s="1">
        <v>2.5575760000000001</v>
      </c>
      <c r="M298" s="1">
        <v>0</v>
      </c>
      <c r="N298" s="1">
        <v>0</v>
      </c>
      <c r="O298" s="1">
        <v>0</v>
      </c>
      <c r="P298" s="1">
        <v>0</v>
      </c>
      <c r="Q298" s="1">
        <v>0</v>
      </c>
    </row>
    <row r="299" spans="1:17">
      <c r="A299">
        <v>134098</v>
      </c>
      <c r="B299" s="1">
        <v>247.04564199999999</v>
      </c>
      <c r="C299" s="1">
        <v>169.875846</v>
      </c>
      <c r="D299" s="1">
        <v>0</v>
      </c>
      <c r="E299" s="1">
        <v>0</v>
      </c>
      <c r="F299" s="1">
        <v>0</v>
      </c>
      <c r="G299" s="1">
        <v>4.773333</v>
      </c>
      <c r="H299" s="1">
        <v>9.66</v>
      </c>
      <c r="I299" s="1">
        <v>0</v>
      </c>
      <c r="J299" s="1">
        <v>0</v>
      </c>
      <c r="K299" s="1">
        <v>0.50666699999999998</v>
      </c>
      <c r="L299" s="1">
        <v>2</v>
      </c>
      <c r="M299" s="1">
        <v>0</v>
      </c>
      <c r="N299" s="1">
        <v>0</v>
      </c>
      <c r="O299" s="1">
        <v>0</v>
      </c>
      <c r="P299" s="1">
        <v>0</v>
      </c>
      <c r="Q299" s="1">
        <v>0</v>
      </c>
    </row>
    <row r="300" spans="1:17">
      <c r="A300">
        <v>134122</v>
      </c>
      <c r="B300" s="1">
        <v>97.853543000000002</v>
      </c>
      <c r="C300" s="1">
        <v>64.303543000000005</v>
      </c>
      <c r="D300" s="1">
        <v>0</v>
      </c>
      <c r="E300" s="1">
        <v>1</v>
      </c>
      <c r="F300" s="1">
        <v>0</v>
      </c>
      <c r="G300" s="1">
        <v>0</v>
      </c>
      <c r="H300" s="1">
        <v>9.5500000000000007</v>
      </c>
      <c r="I300" s="1">
        <v>3</v>
      </c>
      <c r="J300" s="1">
        <v>2</v>
      </c>
      <c r="K300" s="1">
        <v>6</v>
      </c>
      <c r="L300" s="1">
        <v>77.303543000000005</v>
      </c>
      <c r="M300" s="1">
        <v>0</v>
      </c>
      <c r="N300" s="1">
        <v>34.818010999999998</v>
      </c>
      <c r="O300" s="1">
        <v>0</v>
      </c>
      <c r="P300" s="1">
        <v>0</v>
      </c>
      <c r="Q300" s="1">
        <v>0</v>
      </c>
    </row>
    <row r="301" spans="1:17">
      <c r="A301">
        <v>134197</v>
      </c>
      <c r="B301" s="1">
        <v>187.35842600000001</v>
      </c>
      <c r="C301" s="1">
        <v>176.650823</v>
      </c>
      <c r="D301" s="1">
        <v>0</v>
      </c>
      <c r="E301" s="1">
        <v>0</v>
      </c>
      <c r="F301" s="1">
        <v>0</v>
      </c>
      <c r="G301" s="1">
        <v>8.1870999999999999E-2</v>
      </c>
      <c r="H301" s="1">
        <v>18.814561999999999</v>
      </c>
      <c r="I301" s="1">
        <v>0</v>
      </c>
      <c r="J301" s="1">
        <v>0</v>
      </c>
      <c r="K301" s="1">
        <v>0</v>
      </c>
      <c r="L301" s="1">
        <v>0</v>
      </c>
      <c r="M301" s="1">
        <v>0</v>
      </c>
      <c r="N301" s="1">
        <v>0</v>
      </c>
      <c r="O301" s="1">
        <v>0</v>
      </c>
      <c r="P301" s="1">
        <v>0</v>
      </c>
      <c r="Q301" s="1">
        <v>0</v>
      </c>
    </row>
    <row r="302" spans="1:17">
      <c r="A302">
        <v>134213</v>
      </c>
      <c r="B302" s="1">
        <v>116.005942</v>
      </c>
      <c r="C302" s="1">
        <v>116.005942</v>
      </c>
      <c r="D302" s="1">
        <v>0</v>
      </c>
      <c r="E302" s="1">
        <v>2</v>
      </c>
      <c r="F302" s="1">
        <v>0</v>
      </c>
      <c r="G302" s="1">
        <v>1.8323700000000001</v>
      </c>
      <c r="H302" s="1">
        <v>13.734102</v>
      </c>
      <c r="I302" s="1">
        <v>3.7803460000000002</v>
      </c>
      <c r="J302" s="1">
        <v>0.416184</v>
      </c>
      <c r="K302" s="1">
        <v>0</v>
      </c>
      <c r="L302" s="1">
        <v>0</v>
      </c>
      <c r="M302" s="1">
        <v>0</v>
      </c>
      <c r="N302" s="1">
        <v>0</v>
      </c>
      <c r="O302" s="1">
        <v>0</v>
      </c>
      <c r="P302" s="1">
        <v>0</v>
      </c>
      <c r="Q302" s="1">
        <v>0</v>
      </c>
    </row>
    <row r="303" spans="1:17">
      <c r="A303">
        <v>134247</v>
      </c>
      <c r="B303" s="1">
        <v>180.82084800000001</v>
      </c>
      <c r="C303" s="1">
        <v>175.02999800000001</v>
      </c>
      <c r="D303" s="1">
        <v>0</v>
      </c>
      <c r="E303" s="1">
        <v>0</v>
      </c>
      <c r="F303" s="1">
        <v>0</v>
      </c>
      <c r="G303" s="1">
        <v>4.0065350000000004</v>
      </c>
      <c r="H303" s="1">
        <v>21.078433</v>
      </c>
      <c r="I303" s="1">
        <v>0</v>
      </c>
      <c r="J303" s="1">
        <v>0.18954199999999999</v>
      </c>
      <c r="K303" s="1">
        <v>0</v>
      </c>
      <c r="L303" s="1">
        <v>0</v>
      </c>
      <c r="M303" s="1">
        <v>0</v>
      </c>
      <c r="N303" s="1">
        <v>0</v>
      </c>
      <c r="O303" s="1">
        <v>0</v>
      </c>
      <c r="P303" s="1">
        <v>0</v>
      </c>
      <c r="Q303" s="1">
        <v>0</v>
      </c>
    </row>
    <row r="304" spans="1:17">
      <c r="A304">
        <v>142901</v>
      </c>
      <c r="B304" s="1">
        <v>110.351944</v>
      </c>
      <c r="C304" s="1">
        <v>110.351944</v>
      </c>
      <c r="D304" s="1">
        <v>0</v>
      </c>
      <c r="E304" s="1">
        <v>0</v>
      </c>
      <c r="F304" s="1">
        <v>0</v>
      </c>
      <c r="G304" s="1">
        <v>0</v>
      </c>
      <c r="H304" s="1">
        <v>17.617763</v>
      </c>
      <c r="I304" s="1">
        <v>0.14534900000000001</v>
      </c>
      <c r="J304" s="1">
        <v>0</v>
      </c>
      <c r="K304" s="1">
        <v>6.3952999999999996E-2</v>
      </c>
      <c r="L304" s="1">
        <v>0</v>
      </c>
      <c r="M304" s="1">
        <v>0</v>
      </c>
      <c r="N304" s="1">
        <v>1.121864</v>
      </c>
      <c r="O304" s="1">
        <v>120.279031</v>
      </c>
      <c r="P304" s="1">
        <v>0</v>
      </c>
      <c r="Q304" s="1">
        <v>0</v>
      </c>
    </row>
    <row r="305" spans="1:17">
      <c r="A305">
        <v>142919</v>
      </c>
      <c r="B305" s="1">
        <v>126.725993</v>
      </c>
      <c r="C305" s="1">
        <v>126.277005</v>
      </c>
      <c r="D305" s="1">
        <v>0.96021500000000004</v>
      </c>
      <c r="E305" s="1">
        <v>1.960215</v>
      </c>
      <c r="F305" s="1">
        <v>0</v>
      </c>
      <c r="G305" s="1">
        <v>0</v>
      </c>
      <c r="H305" s="1">
        <v>31.743013999999999</v>
      </c>
      <c r="I305" s="1">
        <v>1.859235</v>
      </c>
      <c r="J305" s="1">
        <v>0</v>
      </c>
      <c r="K305" s="1">
        <v>0</v>
      </c>
      <c r="L305" s="1">
        <v>0.758602</v>
      </c>
      <c r="M305" s="1">
        <v>0</v>
      </c>
      <c r="N305" s="1">
        <v>1.714167</v>
      </c>
      <c r="O305" s="1">
        <v>108.09683099999999</v>
      </c>
      <c r="P305" s="1">
        <v>0</v>
      </c>
      <c r="Q305" s="1">
        <v>0</v>
      </c>
    </row>
    <row r="306" spans="1:17">
      <c r="A306">
        <v>142927</v>
      </c>
      <c r="B306" s="1">
        <v>265.362302</v>
      </c>
      <c r="C306" s="1">
        <v>265.362302</v>
      </c>
      <c r="D306" s="1">
        <v>0</v>
      </c>
      <c r="E306" s="1">
        <v>0.48299300000000001</v>
      </c>
      <c r="F306" s="1">
        <v>0</v>
      </c>
      <c r="G306" s="1">
        <v>0</v>
      </c>
      <c r="H306" s="1">
        <v>48.389574000000003</v>
      </c>
      <c r="I306" s="1">
        <v>21.032232</v>
      </c>
      <c r="J306" s="1">
        <v>0</v>
      </c>
      <c r="K306" s="1">
        <v>0</v>
      </c>
      <c r="L306" s="1">
        <v>1.0544150000000001</v>
      </c>
      <c r="M306" s="1">
        <v>0</v>
      </c>
      <c r="N306" s="1">
        <v>0</v>
      </c>
      <c r="O306" s="1">
        <v>50.671717000000001</v>
      </c>
      <c r="P306" s="1">
        <v>0</v>
      </c>
      <c r="Q306" s="1">
        <v>0</v>
      </c>
    </row>
    <row r="307" spans="1:17">
      <c r="A307">
        <v>142935</v>
      </c>
      <c r="B307" s="1">
        <v>142.88629499999999</v>
      </c>
      <c r="C307" s="1">
        <v>142.88629499999999</v>
      </c>
      <c r="D307" s="1">
        <v>0</v>
      </c>
      <c r="E307" s="1">
        <v>0</v>
      </c>
      <c r="F307" s="1">
        <v>0</v>
      </c>
      <c r="G307" s="1">
        <v>0</v>
      </c>
      <c r="H307" s="1">
        <v>22.217438000000001</v>
      </c>
      <c r="I307" s="1">
        <v>7.6509520000000002</v>
      </c>
      <c r="J307" s="1">
        <v>0.281939</v>
      </c>
      <c r="K307" s="1">
        <v>0.94498800000000005</v>
      </c>
      <c r="L307" s="1">
        <v>0.752444</v>
      </c>
      <c r="M307" s="1">
        <v>0</v>
      </c>
      <c r="N307" s="1">
        <v>8.7133109999999991</v>
      </c>
      <c r="O307" s="1">
        <v>0</v>
      </c>
      <c r="P307" s="1">
        <v>0</v>
      </c>
      <c r="Q307" s="1">
        <v>0</v>
      </c>
    </row>
    <row r="308" spans="1:17">
      <c r="A308">
        <v>142943</v>
      </c>
      <c r="B308" s="1">
        <v>593.04418199999998</v>
      </c>
      <c r="C308" s="1">
        <v>577.68915100000004</v>
      </c>
      <c r="D308" s="1">
        <v>74.550293999999994</v>
      </c>
      <c r="E308" s="1">
        <v>283.34005500000001</v>
      </c>
      <c r="F308" s="1">
        <v>0</v>
      </c>
      <c r="G308" s="1">
        <v>1.5917159999999999</v>
      </c>
      <c r="H308" s="1">
        <v>11.165680999999999</v>
      </c>
      <c r="I308" s="1">
        <v>0</v>
      </c>
      <c r="J308" s="1">
        <v>0</v>
      </c>
      <c r="K308" s="1">
        <v>0.43786900000000001</v>
      </c>
      <c r="L308" s="1">
        <v>2.0355029999999998</v>
      </c>
      <c r="M308" s="1">
        <v>0</v>
      </c>
      <c r="N308" s="1">
        <v>0</v>
      </c>
      <c r="O308" s="1">
        <v>0</v>
      </c>
      <c r="P308" s="1">
        <v>0</v>
      </c>
      <c r="Q308" s="1">
        <v>0</v>
      </c>
    </row>
    <row r="309" spans="1:17">
      <c r="A309">
        <v>142950</v>
      </c>
      <c r="B309" s="1">
        <v>14530.078286</v>
      </c>
      <c r="C309" s="1">
        <v>7769.0136869999997</v>
      </c>
      <c r="D309" s="1">
        <v>3.5611109999999999</v>
      </c>
      <c r="E309" s="1">
        <v>123.560154</v>
      </c>
      <c r="F309" s="1">
        <v>14.049111999999999</v>
      </c>
      <c r="G309" s="1">
        <v>203.59338</v>
      </c>
      <c r="H309" s="1">
        <v>1669.967451</v>
      </c>
      <c r="I309" s="1">
        <v>138.21964700000001</v>
      </c>
      <c r="J309" s="1">
        <v>7.0417779999999999</v>
      </c>
      <c r="K309" s="1">
        <v>100.24487000000001</v>
      </c>
      <c r="L309" s="1">
        <v>316.97387700000002</v>
      </c>
      <c r="M309" s="1">
        <v>294.69851899999998</v>
      </c>
      <c r="N309" s="1">
        <v>0</v>
      </c>
      <c r="O309" s="1">
        <v>0</v>
      </c>
      <c r="P309" s="1">
        <v>44.788902</v>
      </c>
      <c r="Q309" s="1">
        <v>0</v>
      </c>
    </row>
    <row r="310" spans="1:17">
      <c r="A310">
        <v>142968</v>
      </c>
      <c r="B310" s="1">
        <v>318.85531400000002</v>
      </c>
      <c r="C310" s="1">
        <v>318.85531400000002</v>
      </c>
      <c r="D310" s="1">
        <v>3.2407409999999999</v>
      </c>
      <c r="E310" s="1">
        <v>6.6419750000000004</v>
      </c>
      <c r="F310" s="1">
        <v>1</v>
      </c>
      <c r="G310" s="1">
        <v>3.8456790000000001</v>
      </c>
      <c r="H310" s="1">
        <v>47.584938000000001</v>
      </c>
      <c r="I310" s="1">
        <v>2.3665430000000001</v>
      </c>
      <c r="J310" s="1">
        <v>0</v>
      </c>
      <c r="K310" s="1">
        <v>0.27777800000000002</v>
      </c>
      <c r="L310" s="1">
        <v>1</v>
      </c>
      <c r="M310" s="1">
        <v>0</v>
      </c>
      <c r="N310" s="1">
        <v>0</v>
      </c>
      <c r="O310" s="1">
        <v>0</v>
      </c>
      <c r="P310" s="1">
        <v>0</v>
      </c>
      <c r="Q310" s="1">
        <v>0</v>
      </c>
    </row>
    <row r="311" spans="1:17">
      <c r="A311">
        <v>143172</v>
      </c>
      <c r="B311" s="1">
        <v>265.686375</v>
      </c>
      <c r="C311" s="1">
        <v>265.686375</v>
      </c>
      <c r="D311" s="1">
        <v>8.9878049999999998</v>
      </c>
      <c r="E311" s="1">
        <v>79.573353999999995</v>
      </c>
      <c r="F311" s="1">
        <v>0</v>
      </c>
      <c r="G311" s="1">
        <v>2</v>
      </c>
      <c r="H311" s="1">
        <v>10.707317</v>
      </c>
      <c r="I311" s="1">
        <v>0</v>
      </c>
      <c r="J311" s="1">
        <v>0</v>
      </c>
      <c r="K311" s="1">
        <v>0</v>
      </c>
      <c r="L311" s="1">
        <v>2</v>
      </c>
      <c r="M311" s="1">
        <v>0</v>
      </c>
      <c r="N311" s="1">
        <v>0</v>
      </c>
      <c r="O311" s="1">
        <v>0</v>
      </c>
      <c r="P311" s="1">
        <v>0</v>
      </c>
      <c r="Q311" s="1">
        <v>0</v>
      </c>
    </row>
    <row r="312" spans="1:17">
      <c r="A312">
        <v>143198</v>
      </c>
      <c r="B312" s="1">
        <v>722.56945900000005</v>
      </c>
      <c r="C312" s="1">
        <v>722.64970600000004</v>
      </c>
      <c r="D312" s="1">
        <v>31.559284000000002</v>
      </c>
      <c r="E312" s="1">
        <v>160.22003000000001</v>
      </c>
      <c r="F312" s="1">
        <v>22.086264</v>
      </c>
      <c r="G312" s="1">
        <v>11.904439</v>
      </c>
      <c r="H312" s="1">
        <v>38.016719999999999</v>
      </c>
      <c r="I312" s="1">
        <v>1.993827</v>
      </c>
      <c r="J312" s="1">
        <v>0</v>
      </c>
      <c r="K312" s="1">
        <v>1</v>
      </c>
      <c r="L312" s="1">
        <v>2.3836539999999999</v>
      </c>
      <c r="M312" s="1">
        <v>0</v>
      </c>
      <c r="N312" s="1">
        <v>0</v>
      </c>
      <c r="O312" s="1">
        <v>0</v>
      </c>
      <c r="P312" s="1">
        <v>0</v>
      </c>
      <c r="Q312" s="1">
        <v>0</v>
      </c>
    </row>
    <row r="313" spans="1:17">
      <c r="A313">
        <v>143206</v>
      </c>
      <c r="B313" s="1">
        <v>345.983521</v>
      </c>
      <c r="C313" s="1">
        <v>345.983521</v>
      </c>
      <c r="D313" s="1">
        <v>0</v>
      </c>
      <c r="E313" s="1">
        <v>0</v>
      </c>
      <c r="F313" s="1">
        <v>0</v>
      </c>
      <c r="G313" s="1">
        <v>2.1273770000000001</v>
      </c>
      <c r="H313" s="1">
        <v>46.343559999999997</v>
      </c>
      <c r="I313" s="1">
        <v>0</v>
      </c>
      <c r="J313" s="1">
        <v>0</v>
      </c>
      <c r="K313" s="1">
        <v>2</v>
      </c>
      <c r="L313" s="1">
        <v>2.8098160000000001</v>
      </c>
      <c r="M313" s="1">
        <v>0</v>
      </c>
      <c r="N313" s="1">
        <v>0</v>
      </c>
      <c r="O313" s="1">
        <v>0</v>
      </c>
      <c r="P313" s="1">
        <v>0</v>
      </c>
      <c r="Q313" s="1">
        <v>0</v>
      </c>
    </row>
    <row r="314" spans="1:17">
      <c r="A314">
        <v>143214</v>
      </c>
      <c r="B314" s="1">
        <v>284.87230099999999</v>
      </c>
      <c r="C314" s="1">
        <v>284.87230099999999</v>
      </c>
      <c r="D314" s="1">
        <v>17.062111000000002</v>
      </c>
      <c r="E314" s="1">
        <v>71.176952</v>
      </c>
      <c r="F314" s="1">
        <v>1</v>
      </c>
      <c r="G314" s="1">
        <v>11.101006999999999</v>
      </c>
      <c r="H314" s="1">
        <v>44.886004</v>
      </c>
      <c r="I314" s="1">
        <v>1.487805</v>
      </c>
      <c r="J314" s="1">
        <v>0</v>
      </c>
      <c r="K314" s="1">
        <v>0</v>
      </c>
      <c r="L314" s="1">
        <v>0</v>
      </c>
      <c r="M314" s="1">
        <v>0</v>
      </c>
      <c r="N314" s="1">
        <v>0</v>
      </c>
      <c r="O314" s="1">
        <v>0</v>
      </c>
      <c r="P314" s="1">
        <v>0</v>
      </c>
      <c r="Q314" s="1">
        <v>0</v>
      </c>
    </row>
    <row r="315" spans="1:17">
      <c r="A315">
        <v>143297</v>
      </c>
      <c r="B315" s="1">
        <v>43.863160000000001</v>
      </c>
      <c r="C315" s="1">
        <v>25.323944000000001</v>
      </c>
      <c r="D315" s="1">
        <v>0</v>
      </c>
      <c r="E315" s="1">
        <v>0</v>
      </c>
      <c r="F315" s="1">
        <v>0</v>
      </c>
      <c r="G315" s="1">
        <v>0</v>
      </c>
      <c r="H315" s="1">
        <v>1.7699530000000001</v>
      </c>
      <c r="I315" s="1">
        <v>0</v>
      </c>
      <c r="J315" s="1">
        <v>0</v>
      </c>
      <c r="K315" s="1">
        <v>7.1666670000000003</v>
      </c>
      <c r="L315" s="1">
        <v>34.917149999999999</v>
      </c>
      <c r="M315" s="1">
        <v>0</v>
      </c>
      <c r="N315" s="1">
        <v>0</v>
      </c>
      <c r="O315" s="1">
        <v>0</v>
      </c>
      <c r="P315" s="1">
        <v>0</v>
      </c>
      <c r="Q315" s="1">
        <v>0</v>
      </c>
    </row>
    <row r="316" spans="1:17">
      <c r="A316">
        <v>143305</v>
      </c>
      <c r="B316" s="1">
        <v>1864.3123230000001</v>
      </c>
      <c r="C316" s="1">
        <v>1127.716361</v>
      </c>
      <c r="D316" s="1">
        <v>1.3812150000000001</v>
      </c>
      <c r="E316" s="1">
        <v>36.605545999999997</v>
      </c>
      <c r="F316" s="1">
        <v>1.8564000000000001E-2</v>
      </c>
      <c r="G316" s="1">
        <v>9.0778219999999994</v>
      </c>
      <c r="H316" s="1">
        <v>275.84614800000003</v>
      </c>
      <c r="I316" s="1">
        <v>16.744651000000001</v>
      </c>
      <c r="J316" s="1">
        <v>2.7142550000000001</v>
      </c>
      <c r="K316" s="1">
        <v>10.394365000000001</v>
      </c>
      <c r="L316" s="1">
        <v>21.978833000000002</v>
      </c>
      <c r="M316" s="1">
        <v>6.0295490000000003</v>
      </c>
      <c r="N316" s="1">
        <v>5.0439999999999999E-3</v>
      </c>
      <c r="O316" s="1">
        <v>0</v>
      </c>
      <c r="P316" s="1">
        <v>0</v>
      </c>
      <c r="Q316" s="1">
        <v>0</v>
      </c>
    </row>
    <row r="317" spans="1:17">
      <c r="A317">
        <v>143313</v>
      </c>
      <c r="B317" s="1">
        <v>102.905608</v>
      </c>
      <c r="C317" s="1">
        <v>102.905608</v>
      </c>
      <c r="D317" s="1">
        <v>5.2760740000000004</v>
      </c>
      <c r="E317" s="1">
        <v>11.300613</v>
      </c>
      <c r="F317" s="1">
        <v>0.46625800000000001</v>
      </c>
      <c r="G317" s="1">
        <v>1.993865</v>
      </c>
      <c r="H317" s="1">
        <v>12.760736</v>
      </c>
      <c r="I317" s="1">
        <v>9.2024999999999996E-2</v>
      </c>
      <c r="J317" s="1">
        <v>0</v>
      </c>
      <c r="K317" s="1">
        <v>0</v>
      </c>
      <c r="L317" s="1">
        <v>0</v>
      </c>
      <c r="M317" s="1">
        <v>0</v>
      </c>
      <c r="N317" s="1">
        <v>0</v>
      </c>
      <c r="O317" s="1">
        <v>13.023505</v>
      </c>
      <c r="P317" s="1">
        <v>0</v>
      </c>
      <c r="Q317" s="1">
        <v>0</v>
      </c>
    </row>
    <row r="318" spans="1:17">
      <c r="A318">
        <v>143396</v>
      </c>
      <c r="B318" s="1">
        <v>5707.5934800000005</v>
      </c>
      <c r="C318" s="1">
        <v>3780.118727</v>
      </c>
      <c r="D318" s="1">
        <v>0.80353200000000002</v>
      </c>
      <c r="E318" s="1">
        <v>37.639518000000002</v>
      </c>
      <c r="F318" s="1">
        <v>0</v>
      </c>
      <c r="G318" s="1">
        <v>58.411191000000002</v>
      </c>
      <c r="H318" s="1">
        <v>733.13362099999995</v>
      </c>
      <c r="I318" s="1">
        <v>53.300452</v>
      </c>
      <c r="J318" s="1">
        <v>0.68478300000000003</v>
      </c>
      <c r="K318" s="1">
        <v>31.161925</v>
      </c>
      <c r="L318" s="1">
        <v>107.151589</v>
      </c>
      <c r="M318" s="1">
        <v>0</v>
      </c>
      <c r="N318" s="1">
        <v>0</v>
      </c>
      <c r="O318" s="1">
        <v>0</v>
      </c>
      <c r="P318" s="1">
        <v>0</v>
      </c>
      <c r="Q318" s="1">
        <v>0</v>
      </c>
    </row>
    <row r="319" spans="1:17">
      <c r="A319">
        <v>143479</v>
      </c>
      <c r="B319" s="1">
        <v>162.89003600000001</v>
      </c>
      <c r="C319" s="1">
        <v>157.38562999999999</v>
      </c>
      <c r="D319" s="1">
        <v>0</v>
      </c>
      <c r="E319" s="1">
        <v>11.999999000000001</v>
      </c>
      <c r="F319" s="1">
        <v>2</v>
      </c>
      <c r="G319" s="1">
        <v>1.6067419999999999</v>
      </c>
      <c r="H319" s="1">
        <v>8.1853940000000005</v>
      </c>
      <c r="I319" s="1">
        <v>0</v>
      </c>
      <c r="J319" s="1">
        <v>0</v>
      </c>
      <c r="K319" s="1">
        <v>0</v>
      </c>
      <c r="L319" s="1">
        <v>1.938202</v>
      </c>
      <c r="M319" s="1">
        <v>0</v>
      </c>
      <c r="N319" s="1">
        <v>0</v>
      </c>
      <c r="O319" s="1">
        <v>0</v>
      </c>
      <c r="P319" s="1">
        <v>0</v>
      </c>
      <c r="Q319" s="1">
        <v>0</v>
      </c>
    </row>
    <row r="320" spans="1:17">
      <c r="A320">
        <v>143487</v>
      </c>
      <c r="B320" s="1">
        <v>159.61222000000001</v>
      </c>
      <c r="C320" s="1">
        <v>159.61222000000001</v>
      </c>
      <c r="D320" s="1">
        <v>9</v>
      </c>
      <c r="E320" s="1">
        <v>29.886364</v>
      </c>
      <c r="F320" s="1">
        <v>0</v>
      </c>
      <c r="G320" s="1">
        <v>0</v>
      </c>
      <c r="H320" s="1">
        <v>8.6783990000000006</v>
      </c>
      <c r="I320" s="1">
        <v>2.5738639999999999</v>
      </c>
      <c r="J320" s="1">
        <v>0</v>
      </c>
      <c r="K320" s="1">
        <v>0</v>
      </c>
      <c r="L320" s="1">
        <v>2</v>
      </c>
      <c r="M320" s="1">
        <v>0</v>
      </c>
      <c r="N320" s="1">
        <v>0</v>
      </c>
      <c r="O320" s="1">
        <v>0</v>
      </c>
      <c r="P320" s="1">
        <v>0</v>
      </c>
      <c r="Q320" s="1">
        <v>0</v>
      </c>
    </row>
    <row r="321" spans="1:17">
      <c r="A321">
        <v>143529</v>
      </c>
      <c r="B321" s="1">
        <v>552.15105600000004</v>
      </c>
      <c r="C321" s="1">
        <v>552.15105600000004</v>
      </c>
      <c r="D321" s="1">
        <v>0</v>
      </c>
      <c r="E321" s="1">
        <v>15.2</v>
      </c>
      <c r="F321" s="1">
        <v>0</v>
      </c>
      <c r="G321" s="1">
        <v>6.0918919999999996</v>
      </c>
      <c r="H321" s="1">
        <v>51.816217000000002</v>
      </c>
      <c r="I321" s="1">
        <v>2</v>
      </c>
      <c r="J321" s="1">
        <v>0</v>
      </c>
      <c r="K321" s="1">
        <v>0</v>
      </c>
      <c r="L321" s="1">
        <v>2.5459459999999998</v>
      </c>
      <c r="M321" s="1">
        <v>0</v>
      </c>
      <c r="N321" s="1">
        <v>0</v>
      </c>
      <c r="O321" s="1">
        <v>0</v>
      </c>
      <c r="P321" s="1">
        <v>0</v>
      </c>
      <c r="Q321" s="1">
        <v>0</v>
      </c>
    </row>
    <row r="322" spans="1:17">
      <c r="A322">
        <v>143602</v>
      </c>
      <c r="B322" s="1">
        <v>602.98548000000005</v>
      </c>
      <c r="C322" s="1">
        <v>375.29582499999998</v>
      </c>
      <c r="D322" s="1">
        <v>0</v>
      </c>
      <c r="E322" s="1">
        <v>0</v>
      </c>
      <c r="F322" s="1">
        <v>0</v>
      </c>
      <c r="G322" s="1">
        <v>0</v>
      </c>
      <c r="H322" s="1">
        <v>16.103446999999999</v>
      </c>
      <c r="I322" s="1">
        <v>0</v>
      </c>
      <c r="J322" s="1">
        <v>0</v>
      </c>
      <c r="K322" s="1">
        <v>0</v>
      </c>
      <c r="L322" s="1">
        <v>0</v>
      </c>
      <c r="M322" s="1">
        <v>0</v>
      </c>
      <c r="N322" s="1">
        <v>0</v>
      </c>
      <c r="O322" s="1">
        <v>0</v>
      </c>
      <c r="P322" s="1">
        <v>0</v>
      </c>
      <c r="Q322" s="1">
        <v>0</v>
      </c>
    </row>
    <row r="323" spans="1:17">
      <c r="A323">
        <v>143610</v>
      </c>
      <c r="B323" s="1">
        <v>482.96892600000001</v>
      </c>
      <c r="C323" s="1">
        <v>278.24469099999999</v>
      </c>
      <c r="D323" s="1">
        <v>0</v>
      </c>
      <c r="E323" s="1">
        <v>0</v>
      </c>
      <c r="F323" s="1">
        <v>0</v>
      </c>
      <c r="G323" s="1">
        <v>0.895706</v>
      </c>
      <c r="H323" s="1">
        <v>47.423310999999998</v>
      </c>
      <c r="I323" s="1">
        <v>3.4969329999999998</v>
      </c>
      <c r="J323" s="1">
        <v>0.58895699999999995</v>
      </c>
      <c r="K323" s="1">
        <v>0</v>
      </c>
      <c r="L323" s="1">
        <v>5.2515330000000002</v>
      </c>
      <c r="M323" s="1">
        <v>0</v>
      </c>
      <c r="N323" s="1">
        <v>0</v>
      </c>
      <c r="O323" s="1">
        <v>0</v>
      </c>
      <c r="P323" s="1">
        <v>0</v>
      </c>
      <c r="Q323" s="1">
        <v>0</v>
      </c>
    </row>
    <row r="324" spans="1:17">
      <c r="A324">
        <v>143644</v>
      </c>
      <c r="B324" s="1">
        <v>362.23522200000002</v>
      </c>
      <c r="C324" s="1">
        <v>361.23522200000002</v>
      </c>
      <c r="D324" s="1">
        <v>0</v>
      </c>
      <c r="E324" s="1">
        <v>0</v>
      </c>
      <c r="F324" s="1">
        <v>0</v>
      </c>
      <c r="G324" s="1">
        <v>3.8035169999999998</v>
      </c>
      <c r="H324" s="1">
        <v>38.881815000000003</v>
      </c>
      <c r="I324" s="1">
        <v>0</v>
      </c>
      <c r="J324" s="1">
        <v>1</v>
      </c>
      <c r="K324" s="1">
        <v>1.5570440000000001</v>
      </c>
      <c r="L324" s="1">
        <v>4.1358379999999997</v>
      </c>
      <c r="M324" s="1">
        <v>0</v>
      </c>
      <c r="N324" s="1">
        <v>0</v>
      </c>
      <c r="O324" s="1">
        <v>0</v>
      </c>
      <c r="P324" s="1">
        <v>0</v>
      </c>
      <c r="Q324" s="1">
        <v>0</v>
      </c>
    </row>
    <row r="325" spans="1:17">
      <c r="A325">
        <v>147231</v>
      </c>
      <c r="B325" s="1">
        <v>80.236393000000007</v>
      </c>
      <c r="C325" s="1">
        <v>56.315188999999997</v>
      </c>
      <c r="D325" s="1">
        <v>0</v>
      </c>
      <c r="E325" s="1">
        <v>0</v>
      </c>
      <c r="F325" s="1">
        <v>0</v>
      </c>
      <c r="G325" s="1">
        <v>0</v>
      </c>
      <c r="H325" s="1">
        <v>20.198066000000001</v>
      </c>
      <c r="I325" s="1">
        <v>5.0222470000000001</v>
      </c>
      <c r="J325" s="1">
        <v>0</v>
      </c>
      <c r="K325" s="1">
        <v>0</v>
      </c>
      <c r="L325" s="1">
        <v>0</v>
      </c>
      <c r="M325" s="1">
        <v>0</v>
      </c>
      <c r="N325" s="1">
        <v>0</v>
      </c>
      <c r="O325" s="1">
        <v>0</v>
      </c>
      <c r="P325" s="1">
        <v>0</v>
      </c>
      <c r="Q325" s="1">
        <v>0</v>
      </c>
    </row>
    <row r="326" spans="1:17">
      <c r="A326">
        <v>148981</v>
      </c>
      <c r="B326" s="1">
        <v>90.490808999999999</v>
      </c>
      <c r="C326" s="1">
        <v>90.295687000000001</v>
      </c>
      <c r="D326" s="1">
        <v>0</v>
      </c>
      <c r="E326" s="1">
        <v>0</v>
      </c>
      <c r="F326" s="1">
        <v>0</v>
      </c>
      <c r="G326" s="1">
        <v>0.481707</v>
      </c>
      <c r="H326" s="1">
        <v>27.527961999999999</v>
      </c>
      <c r="I326" s="1">
        <v>8.5127749999999995</v>
      </c>
      <c r="J326" s="1">
        <v>0</v>
      </c>
      <c r="K326" s="1">
        <v>0.268293</v>
      </c>
      <c r="L326" s="1">
        <v>1</v>
      </c>
      <c r="M326" s="1">
        <v>1.8292679999999999</v>
      </c>
      <c r="N326" s="1">
        <v>0</v>
      </c>
      <c r="O326" s="1">
        <v>0</v>
      </c>
      <c r="P326" s="1">
        <v>0</v>
      </c>
      <c r="Q326" s="1">
        <v>0</v>
      </c>
    </row>
    <row r="327" spans="1:17">
      <c r="A327">
        <v>148999</v>
      </c>
      <c r="B327" s="1">
        <v>76.681943000000004</v>
      </c>
      <c r="C327" s="1">
        <v>34.014929000000002</v>
      </c>
      <c r="D327" s="1">
        <v>0</v>
      </c>
      <c r="E327" s="1">
        <v>0</v>
      </c>
      <c r="F327" s="1">
        <v>0</v>
      </c>
      <c r="G327" s="1">
        <v>0</v>
      </c>
      <c r="H327" s="1">
        <v>14.610799999999999</v>
      </c>
      <c r="I327" s="1">
        <v>0.868587</v>
      </c>
      <c r="J327" s="1">
        <v>0</v>
      </c>
      <c r="K327" s="1">
        <v>5.6412999999999998E-2</v>
      </c>
      <c r="L327" s="1">
        <v>0.83086099999999996</v>
      </c>
      <c r="M327" s="1">
        <v>0</v>
      </c>
      <c r="N327" s="1">
        <v>0</v>
      </c>
      <c r="O327" s="1">
        <v>0</v>
      </c>
      <c r="P327" s="1">
        <v>0</v>
      </c>
      <c r="Q327" s="1">
        <v>0</v>
      </c>
    </row>
    <row r="328" spans="1:17">
      <c r="A328">
        <v>149047</v>
      </c>
      <c r="B328" s="1">
        <v>725.05142899999998</v>
      </c>
      <c r="C328" s="1">
        <v>508.172327</v>
      </c>
      <c r="D328" s="1">
        <v>0</v>
      </c>
      <c r="E328" s="1">
        <v>9.007002</v>
      </c>
      <c r="F328" s="1">
        <v>0</v>
      </c>
      <c r="G328" s="1">
        <v>6.2813140000000001</v>
      </c>
      <c r="H328" s="1">
        <v>145.98202499999999</v>
      </c>
      <c r="I328" s="1">
        <v>19.280888000000001</v>
      </c>
      <c r="J328" s="1">
        <v>0.83462800000000004</v>
      </c>
      <c r="K328" s="1">
        <v>1.8330070000000001</v>
      </c>
      <c r="L328" s="1">
        <v>18.440968000000002</v>
      </c>
      <c r="M328" s="1">
        <v>3.067123</v>
      </c>
      <c r="N328" s="1">
        <v>7.1480350000000001</v>
      </c>
      <c r="O328" s="1">
        <v>0</v>
      </c>
      <c r="P328" s="1">
        <v>0</v>
      </c>
      <c r="Q328" s="1">
        <v>0</v>
      </c>
    </row>
    <row r="329" spans="1:17">
      <c r="A329">
        <v>149088</v>
      </c>
      <c r="B329" s="1">
        <v>138.09689700000001</v>
      </c>
      <c r="C329" s="1">
        <v>91.651709999999994</v>
      </c>
      <c r="D329" s="1">
        <v>0</v>
      </c>
      <c r="E329" s="1">
        <v>0</v>
      </c>
      <c r="F329" s="1">
        <v>0</v>
      </c>
      <c r="G329" s="1">
        <v>0</v>
      </c>
      <c r="H329" s="1">
        <v>18.305382000000002</v>
      </c>
      <c r="I329" s="1">
        <v>1.9807410000000001</v>
      </c>
      <c r="J329" s="1">
        <v>0</v>
      </c>
      <c r="K329" s="1">
        <v>0</v>
      </c>
      <c r="L329" s="1">
        <v>2.3926080000000001</v>
      </c>
      <c r="M329" s="1">
        <v>0</v>
      </c>
      <c r="N329" s="1">
        <v>0</v>
      </c>
      <c r="O329" s="1">
        <v>0</v>
      </c>
      <c r="P329" s="1">
        <v>0</v>
      </c>
      <c r="Q329" s="1">
        <v>0</v>
      </c>
    </row>
    <row r="330" spans="1:17">
      <c r="A330">
        <v>149302</v>
      </c>
      <c r="B330" s="1">
        <v>209.72773100000001</v>
      </c>
      <c r="C330" s="1">
        <v>209.72773100000001</v>
      </c>
      <c r="D330" s="1">
        <v>0</v>
      </c>
      <c r="E330" s="1">
        <v>0</v>
      </c>
      <c r="F330" s="1">
        <v>0</v>
      </c>
      <c r="G330" s="1">
        <v>0</v>
      </c>
      <c r="H330" s="1">
        <v>45.554983</v>
      </c>
      <c r="I330" s="1">
        <v>8.2886810000000004</v>
      </c>
      <c r="J330" s="1">
        <v>0</v>
      </c>
      <c r="K330" s="1">
        <v>0</v>
      </c>
      <c r="L330" s="1">
        <v>1.9</v>
      </c>
      <c r="M330" s="1">
        <v>0</v>
      </c>
      <c r="N330" s="1">
        <v>0</v>
      </c>
      <c r="O330" s="1">
        <v>155.80733799999999</v>
      </c>
      <c r="P330" s="1">
        <v>0</v>
      </c>
      <c r="Q330" s="1">
        <v>0</v>
      </c>
    </row>
    <row r="331" spans="1:17">
      <c r="A331">
        <v>149328</v>
      </c>
      <c r="B331" s="1">
        <v>248.213054</v>
      </c>
      <c r="C331" s="1">
        <v>248.213054</v>
      </c>
      <c r="D331" s="1">
        <v>0</v>
      </c>
      <c r="E331" s="1">
        <v>0</v>
      </c>
      <c r="F331" s="1">
        <v>0</v>
      </c>
      <c r="G331" s="1">
        <v>0</v>
      </c>
      <c r="H331" s="1">
        <v>75.379920999999996</v>
      </c>
      <c r="I331" s="1">
        <v>27.270250999999998</v>
      </c>
      <c r="J331" s="1">
        <v>0</v>
      </c>
      <c r="K331" s="1">
        <v>19.174513000000001</v>
      </c>
      <c r="L331" s="1">
        <v>1.02454</v>
      </c>
      <c r="M331" s="1">
        <v>0</v>
      </c>
      <c r="N331" s="1">
        <v>0</v>
      </c>
      <c r="O331" s="1">
        <v>0</v>
      </c>
      <c r="P331" s="1">
        <v>0</v>
      </c>
      <c r="Q331" s="1">
        <v>0</v>
      </c>
    </row>
    <row r="332" spans="1:17">
      <c r="A332">
        <v>151175</v>
      </c>
      <c r="B332" s="1">
        <v>70.212981999999997</v>
      </c>
      <c r="C332" s="1">
        <v>49.759036999999999</v>
      </c>
      <c r="D332" s="1">
        <v>0</v>
      </c>
      <c r="E332" s="1">
        <v>0</v>
      </c>
      <c r="F332" s="1">
        <v>0</v>
      </c>
      <c r="G332" s="1">
        <v>0</v>
      </c>
      <c r="H332" s="1">
        <v>7.9970569999999999</v>
      </c>
      <c r="I332" s="1">
        <v>0</v>
      </c>
      <c r="J332" s="1">
        <v>0</v>
      </c>
      <c r="K332" s="1">
        <v>0</v>
      </c>
      <c r="L332" s="1">
        <v>0</v>
      </c>
      <c r="M332" s="1">
        <v>0</v>
      </c>
      <c r="N332" s="1">
        <v>0</v>
      </c>
      <c r="O332" s="1">
        <v>60.985700000000001</v>
      </c>
      <c r="P332" s="1">
        <v>0</v>
      </c>
      <c r="Q332" s="1">
        <v>0</v>
      </c>
    </row>
    <row r="333" spans="1:17">
      <c r="A333">
        <v>151183</v>
      </c>
      <c r="B333" s="1">
        <v>191.47179600000001</v>
      </c>
      <c r="C333" s="1">
        <v>191.47179600000001</v>
      </c>
      <c r="D333" s="1">
        <v>1</v>
      </c>
      <c r="E333" s="1">
        <v>22.387003</v>
      </c>
      <c r="F333" s="1">
        <v>0</v>
      </c>
      <c r="G333" s="1">
        <v>0</v>
      </c>
      <c r="H333" s="1">
        <v>35.774129000000002</v>
      </c>
      <c r="I333" s="1">
        <v>3.3527969999999998</v>
      </c>
      <c r="J333" s="1">
        <v>0.12698400000000001</v>
      </c>
      <c r="K333" s="1">
        <v>0</v>
      </c>
      <c r="L333" s="1">
        <v>2.5100989999999999</v>
      </c>
      <c r="M333" s="1">
        <v>0</v>
      </c>
      <c r="N333" s="1">
        <v>0</v>
      </c>
      <c r="O333" s="1">
        <v>92.858675000000005</v>
      </c>
      <c r="P333" s="1">
        <v>0</v>
      </c>
      <c r="Q333" s="1">
        <v>0</v>
      </c>
    </row>
    <row r="334" spans="1:17">
      <c r="A334">
        <v>151209</v>
      </c>
      <c r="B334" s="1">
        <v>150.43353099999999</v>
      </c>
      <c r="C334" s="1">
        <v>150.43353099999999</v>
      </c>
      <c r="D334" s="1">
        <v>0</v>
      </c>
      <c r="E334" s="1">
        <v>0</v>
      </c>
      <c r="F334" s="1">
        <v>0</v>
      </c>
      <c r="G334" s="1">
        <v>0</v>
      </c>
      <c r="H334" s="1">
        <v>16.265951999999999</v>
      </c>
      <c r="I334" s="1">
        <v>2.6899229999999998</v>
      </c>
      <c r="J334" s="1">
        <v>0</v>
      </c>
      <c r="K334" s="1">
        <v>0</v>
      </c>
      <c r="L334" s="1">
        <v>1.4048780000000001</v>
      </c>
      <c r="M334" s="1">
        <v>143.52760599999999</v>
      </c>
      <c r="N334" s="1">
        <v>0</v>
      </c>
      <c r="O334" s="1">
        <v>22.094785000000002</v>
      </c>
      <c r="P334" s="1">
        <v>0</v>
      </c>
      <c r="Q334" s="1">
        <v>0</v>
      </c>
    </row>
    <row r="335" spans="1:17">
      <c r="B335" s="1"/>
      <c r="C335" s="1"/>
      <c r="D335" s="1"/>
      <c r="E335" s="1"/>
      <c r="F335" s="1"/>
      <c r="G335" s="1"/>
      <c r="H335" s="1"/>
      <c r="I335" s="1"/>
      <c r="J335" s="1"/>
      <c r="K335" s="1"/>
      <c r="L335" s="1"/>
      <c r="M335" s="1"/>
      <c r="N335" s="1"/>
      <c r="O335" s="1"/>
      <c r="P335" s="1"/>
      <c r="Q335" s="1"/>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D4B7-5E1C-437C-A19A-51733C1C7E3F}">
  <dimension ref="A1:B332"/>
  <sheetViews>
    <sheetView workbookViewId="0">
      <selection activeCell="K29" sqref="K29"/>
    </sheetView>
  </sheetViews>
  <sheetFormatPr defaultRowHeight="14.4"/>
  <sheetData>
    <row r="1" spans="1:2">
      <c r="A1">
        <v>131</v>
      </c>
      <c r="B1">
        <v>0</v>
      </c>
    </row>
    <row r="2" spans="1:2">
      <c r="A2">
        <v>138</v>
      </c>
      <c r="B2">
        <v>0</v>
      </c>
    </row>
    <row r="3" spans="1:2">
      <c r="A3">
        <v>139</v>
      </c>
      <c r="B3">
        <v>62</v>
      </c>
    </row>
    <row r="4" spans="1:2">
      <c r="A4">
        <v>222</v>
      </c>
      <c r="B4">
        <v>0</v>
      </c>
    </row>
    <row r="5" spans="1:2">
      <c r="A5">
        <v>236</v>
      </c>
      <c r="B5">
        <v>0</v>
      </c>
    </row>
    <row r="6" spans="1:2">
      <c r="A6">
        <v>241</v>
      </c>
      <c r="B6">
        <v>0</v>
      </c>
    </row>
    <row r="7" spans="1:2">
      <c r="A7">
        <v>282</v>
      </c>
      <c r="B7">
        <v>0</v>
      </c>
    </row>
    <row r="8" spans="1:2">
      <c r="A8">
        <v>288</v>
      </c>
      <c r="B8">
        <v>0</v>
      </c>
    </row>
    <row r="9" spans="1:2">
      <c r="A9">
        <v>296</v>
      </c>
      <c r="B9">
        <v>0</v>
      </c>
    </row>
    <row r="10" spans="1:2">
      <c r="A10">
        <v>297</v>
      </c>
      <c r="B10">
        <v>0</v>
      </c>
    </row>
    <row r="11" spans="1:2">
      <c r="A11">
        <v>298</v>
      </c>
      <c r="B11">
        <v>0</v>
      </c>
    </row>
    <row r="12" spans="1:2">
      <c r="A12">
        <v>300</v>
      </c>
      <c r="B12">
        <v>0</v>
      </c>
    </row>
    <row r="13" spans="1:2">
      <c r="A13">
        <v>301</v>
      </c>
      <c r="B13">
        <v>0</v>
      </c>
    </row>
    <row r="14" spans="1:2">
      <c r="A14">
        <v>302</v>
      </c>
      <c r="B14">
        <v>0</v>
      </c>
    </row>
    <row r="15" spans="1:2">
      <c r="A15">
        <v>303</v>
      </c>
      <c r="B15">
        <v>0</v>
      </c>
    </row>
    <row r="16" spans="1:2">
      <c r="A16">
        <v>305</v>
      </c>
      <c r="B16">
        <v>0</v>
      </c>
    </row>
    <row r="17" spans="1:2">
      <c r="A17">
        <v>306</v>
      </c>
      <c r="B17">
        <v>0</v>
      </c>
    </row>
    <row r="18" spans="1:2">
      <c r="A18">
        <v>311</v>
      </c>
      <c r="B18">
        <v>0</v>
      </c>
    </row>
    <row r="19" spans="1:2">
      <c r="A19">
        <v>316</v>
      </c>
      <c r="B19">
        <v>0</v>
      </c>
    </row>
    <row r="20" spans="1:2">
      <c r="A20">
        <v>318</v>
      </c>
      <c r="B20">
        <v>0</v>
      </c>
    </row>
    <row r="21" spans="1:2">
      <c r="A21">
        <v>319</v>
      </c>
      <c r="B21">
        <v>0</v>
      </c>
    </row>
    <row r="22" spans="1:2">
      <c r="A22">
        <v>320</v>
      </c>
      <c r="B22">
        <v>0</v>
      </c>
    </row>
    <row r="23" spans="1:2">
      <c r="A23">
        <v>321</v>
      </c>
      <c r="B23">
        <v>0</v>
      </c>
    </row>
    <row r="24" spans="1:2">
      <c r="A24">
        <v>338</v>
      </c>
      <c r="B24">
        <v>89</v>
      </c>
    </row>
    <row r="25" spans="1:2">
      <c r="A25">
        <v>402</v>
      </c>
      <c r="B25">
        <v>0</v>
      </c>
    </row>
    <row r="26" spans="1:2">
      <c r="A26">
        <v>417</v>
      </c>
      <c r="B26">
        <v>0</v>
      </c>
    </row>
    <row r="27" spans="1:2">
      <c r="A27">
        <v>509</v>
      </c>
      <c r="B27">
        <v>0</v>
      </c>
    </row>
    <row r="28" spans="1:2">
      <c r="A28">
        <v>510</v>
      </c>
      <c r="B28">
        <v>0</v>
      </c>
    </row>
    <row r="29" spans="1:2">
      <c r="A29">
        <v>511</v>
      </c>
      <c r="B29">
        <v>0</v>
      </c>
    </row>
    <row r="30" spans="1:2">
      <c r="A30">
        <v>525</v>
      </c>
      <c r="B30">
        <v>0</v>
      </c>
    </row>
    <row r="31" spans="1:2">
      <c r="A31">
        <v>527</v>
      </c>
      <c r="B31">
        <v>0</v>
      </c>
    </row>
    <row r="32" spans="1:2">
      <c r="A32">
        <v>534</v>
      </c>
      <c r="B32">
        <v>0</v>
      </c>
    </row>
    <row r="33" spans="1:2">
      <c r="A33">
        <v>543</v>
      </c>
      <c r="B33">
        <v>0</v>
      </c>
    </row>
    <row r="34" spans="1:2">
      <c r="A34">
        <v>546</v>
      </c>
      <c r="B34">
        <v>56</v>
      </c>
    </row>
    <row r="35" spans="1:2">
      <c r="A35">
        <v>553</v>
      </c>
      <c r="B35">
        <v>0</v>
      </c>
    </row>
    <row r="36" spans="1:2">
      <c r="A36">
        <v>556</v>
      </c>
      <c r="B36">
        <v>0</v>
      </c>
    </row>
    <row r="37" spans="1:2">
      <c r="A37">
        <v>557</v>
      </c>
      <c r="B37">
        <v>0</v>
      </c>
    </row>
    <row r="38" spans="1:2">
      <c r="A38">
        <v>558</v>
      </c>
      <c r="B38">
        <v>0</v>
      </c>
    </row>
    <row r="39" spans="1:2">
      <c r="A39">
        <v>559</v>
      </c>
      <c r="B39">
        <v>68</v>
      </c>
    </row>
    <row r="40" spans="1:2">
      <c r="A40">
        <v>560</v>
      </c>
      <c r="B40">
        <v>0</v>
      </c>
    </row>
    <row r="41" spans="1:2">
      <c r="A41">
        <v>575</v>
      </c>
      <c r="B41">
        <v>0</v>
      </c>
    </row>
    <row r="42" spans="1:2">
      <c r="A42">
        <v>576</v>
      </c>
      <c r="B42">
        <v>78</v>
      </c>
    </row>
    <row r="43" spans="1:2">
      <c r="A43">
        <v>577</v>
      </c>
      <c r="B43">
        <v>0</v>
      </c>
    </row>
    <row r="44" spans="1:2">
      <c r="A44">
        <v>598</v>
      </c>
      <c r="B44">
        <v>0</v>
      </c>
    </row>
    <row r="45" spans="1:2">
      <c r="A45">
        <v>608</v>
      </c>
      <c r="B45">
        <v>0</v>
      </c>
    </row>
    <row r="46" spans="1:2">
      <c r="A46">
        <v>609</v>
      </c>
      <c r="B46">
        <v>0</v>
      </c>
    </row>
    <row r="47" spans="1:2">
      <c r="A47">
        <v>610</v>
      </c>
      <c r="B47">
        <v>0</v>
      </c>
    </row>
    <row r="48" spans="1:2">
      <c r="A48">
        <v>613</v>
      </c>
      <c r="B48">
        <v>0</v>
      </c>
    </row>
    <row r="49" spans="1:2">
      <c r="A49">
        <v>614</v>
      </c>
      <c r="B49">
        <v>0</v>
      </c>
    </row>
    <row r="50" spans="1:2">
      <c r="A50">
        <v>616</v>
      </c>
      <c r="B50">
        <v>0</v>
      </c>
    </row>
    <row r="51" spans="1:2">
      <c r="A51">
        <v>621</v>
      </c>
      <c r="B51">
        <v>0</v>
      </c>
    </row>
    <row r="52" spans="1:2">
      <c r="A52">
        <v>623</v>
      </c>
      <c r="B52">
        <v>0</v>
      </c>
    </row>
    <row r="53" spans="1:2">
      <c r="A53">
        <v>629</v>
      </c>
      <c r="B53">
        <v>0</v>
      </c>
    </row>
    <row r="54" spans="1:2">
      <c r="A54">
        <v>634</v>
      </c>
      <c r="B54">
        <v>0</v>
      </c>
    </row>
    <row r="55" spans="1:2">
      <c r="A55">
        <v>640</v>
      </c>
      <c r="B55">
        <v>0</v>
      </c>
    </row>
    <row r="56" spans="1:2">
      <c r="A56">
        <v>664</v>
      </c>
      <c r="B56">
        <v>0</v>
      </c>
    </row>
    <row r="57" spans="1:2">
      <c r="A57">
        <v>679</v>
      </c>
      <c r="B57">
        <v>0</v>
      </c>
    </row>
    <row r="58" spans="1:2">
      <c r="A58">
        <v>725</v>
      </c>
      <c r="B58">
        <v>0</v>
      </c>
    </row>
    <row r="59" spans="1:2">
      <c r="A59">
        <v>736</v>
      </c>
      <c r="B59">
        <v>0</v>
      </c>
    </row>
    <row r="60" spans="1:2">
      <c r="A60">
        <v>770</v>
      </c>
      <c r="B60">
        <v>0</v>
      </c>
    </row>
    <row r="61" spans="1:2">
      <c r="A61">
        <v>779</v>
      </c>
      <c r="B61">
        <v>0</v>
      </c>
    </row>
    <row r="62" spans="1:2">
      <c r="A62">
        <v>780</v>
      </c>
      <c r="B62">
        <v>0</v>
      </c>
    </row>
    <row r="63" spans="1:2">
      <c r="A63">
        <v>804</v>
      </c>
      <c r="B63">
        <v>0</v>
      </c>
    </row>
    <row r="64" spans="1:2">
      <c r="A64">
        <v>808</v>
      </c>
      <c r="B64">
        <v>0</v>
      </c>
    </row>
    <row r="65" spans="1:2">
      <c r="A65">
        <v>813</v>
      </c>
      <c r="B65">
        <v>0</v>
      </c>
    </row>
    <row r="66" spans="1:2">
      <c r="A66">
        <v>825</v>
      </c>
      <c r="B66">
        <v>151</v>
      </c>
    </row>
    <row r="67" spans="1:2">
      <c r="A67">
        <v>838</v>
      </c>
      <c r="B67">
        <v>0</v>
      </c>
    </row>
    <row r="68" spans="1:2">
      <c r="A68">
        <v>843</v>
      </c>
      <c r="B68">
        <v>0</v>
      </c>
    </row>
    <row r="69" spans="1:2">
      <c r="A69">
        <v>855</v>
      </c>
      <c r="B69">
        <v>0</v>
      </c>
    </row>
    <row r="70" spans="1:2">
      <c r="A70">
        <v>858</v>
      </c>
      <c r="B70">
        <v>0</v>
      </c>
    </row>
    <row r="71" spans="1:2">
      <c r="A71">
        <v>875</v>
      </c>
      <c r="B71">
        <v>0</v>
      </c>
    </row>
    <row r="72" spans="1:2">
      <c r="A72">
        <v>905</v>
      </c>
      <c r="B72">
        <v>0</v>
      </c>
    </row>
    <row r="73" spans="1:2">
      <c r="A73">
        <v>912</v>
      </c>
      <c r="B73">
        <v>0</v>
      </c>
    </row>
    <row r="74" spans="1:2">
      <c r="A74">
        <v>936</v>
      </c>
      <c r="B74">
        <v>0</v>
      </c>
    </row>
    <row r="75" spans="1:2">
      <c r="A75">
        <v>938</v>
      </c>
      <c r="B75">
        <v>0</v>
      </c>
    </row>
    <row r="76" spans="1:2">
      <c r="A76">
        <v>941</v>
      </c>
      <c r="B76">
        <v>0</v>
      </c>
    </row>
    <row r="77" spans="1:2">
      <c r="A77">
        <v>951</v>
      </c>
      <c r="B77">
        <v>0</v>
      </c>
    </row>
    <row r="78" spans="1:2">
      <c r="A78">
        <v>952</v>
      </c>
      <c r="B78">
        <v>0</v>
      </c>
    </row>
    <row r="79" spans="1:2">
      <c r="A79">
        <v>953</v>
      </c>
      <c r="B79">
        <v>0</v>
      </c>
    </row>
    <row r="80" spans="1:2">
      <c r="A80">
        <v>7984</v>
      </c>
      <c r="B80">
        <v>0</v>
      </c>
    </row>
    <row r="81" spans="1:2">
      <c r="A81">
        <v>7995</v>
      </c>
      <c r="B81">
        <v>0</v>
      </c>
    </row>
    <row r="82" spans="1:2">
      <c r="A82">
        <v>7999</v>
      </c>
      <c r="B82">
        <v>0</v>
      </c>
    </row>
    <row r="83" spans="1:2">
      <c r="A83">
        <v>8000</v>
      </c>
      <c r="B83">
        <v>0</v>
      </c>
    </row>
    <row r="84" spans="1:2">
      <c r="A84">
        <v>8063</v>
      </c>
      <c r="B84">
        <v>0</v>
      </c>
    </row>
    <row r="85" spans="1:2">
      <c r="A85">
        <v>8064</v>
      </c>
      <c r="B85">
        <v>0</v>
      </c>
    </row>
    <row r="86" spans="1:2">
      <c r="A86">
        <v>8278</v>
      </c>
      <c r="B86">
        <v>0</v>
      </c>
    </row>
    <row r="87" spans="1:2">
      <c r="A87">
        <v>8280</v>
      </c>
      <c r="B87">
        <v>0</v>
      </c>
    </row>
    <row r="88" spans="1:2">
      <c r="A88">
        <v>8281</v>
      </c>
      <c r="B88">
        <v>0</v>
      </c>
    </row>
    <row r="89" spans="1:2">
      <c r="A89">
        <v>8282</v>
      </c>
      <c r="B89">
        <v>0</v>
      </c>
    </row>
    <row r="90" spans="1:2">
      <c r="A90">
        <v>8283</v>
      </c>
      <c r="B90">
        <v>0</v>
      </c>
    </row>
    <row r="91" spans="1:2">
      <c r="A91">
        <v>8286</v>
      </c>
      <c r="B91">
        <v>0</v>
      </c>
    </row>
    <row r="92" spans="1:2">
      <c r="A92">
        <v>8287</v>
      </c>
      <c r="B92">
        <v>0</v>
      </c>
    </row>
    <row r="93" spans="1:2">
      <c r="A93">
        <v>8289</v>
      </c>
      <c r="B93">
        <v>0</v>
      </c>
    </row>
    <row r="94" spans="1:2">
      <c r="A94">
        <v>9122</v>
      </c>
      <c r="B94">
        <v>0</v>
      </c>
    </row>
    <row r="95" spans="1:2">
      <c r="A95">
        <v>9148</v>
      </c>
      <c r="B95">
        <v>0</v>
      </c>
    </row>
    <row r="96" spans="1:2">
      <c r="A96">
        <v>9149</v>
      </c>
      <c r="B96">
        <v>0</v>
      </c>
    </row>
    <row r="97" spans="1:2">
      <c r="A97">
        <v>9164</v>
      </c>
      <c r="B97">
        <v>0</v>
      </c>
    </row>
    <row r="98" spans="1:2">
      <c r="A98">
        <v>9179</v>
      </c>
      <c r="B98">
        <v>0</v>
      </c>
    </row>
    <row r="99" spans="1:2">
      <c r="A99">
        <v>9192</v>
      </c>
      <c r="B99">
        <v>0</v>
      </c>
    </row>
    <row r="100" spans="1:2">
      <c r="A100">
        <v>9283</v>
      </c>
      <c r="B100">
        <v>0</v>
      </c>
    </row>
    <row r="101" spans="1:2">
      <c r="A101">
        <v>9953</v>
      </c>
      <c r="B101">
        <v>0</v>
      </c>
    </row>
    <row r="102" spans="1:2">
      <c r="A102">
        <v>9955</v>
      </c>
      <c r="B102">
        <v>37</v>
      </c>
    </row>
    <row r="103" spans="1:2">
      <c r="A103">
        <v>9957</v>
      </c>
      <c r="B103">
        <v>99</v>
      </c>
    </row>
    <row r="104" spans="1:2">
      <c r="A104">
        <v>9971</v>
      </c>
      <c r="B104">
        <v>0</v>
      </c>
    </row>
    <row r="105" spans="1:2">
      <c r="A105">
        <v>9990</v>
      </c>
      <c r="B105">
        <v>0</v>
      </c>
    </row>
    <row r="106" spans="1:2">
      <c r="A106">
        <v>9996</v>
      </c>
      <c r="B106">
        <v>0</v>
      </c>
    </row>
    <row r="107" spans="1:2">
      <c r="A107">
        <v>9997</v>
      </c>
      <c r="B107">
        <v>0</v>
      </c>
    </row>
    <row r="108" spans="1:2">
      <c r="A108">
        <v>10036</v>
      </c>
      <c r="B108">
        <v>0</v>
      </c>
    </row>
    <row r="109" spans="1:2">
      <c r="A109">
        <v>10182</v>
      </c>
      <c r="B109">
        <v>0</v>
      </c>
    </row>
    <row r="110" spans="1:2">
      <c r="A110">
        <v>10205</v>
      </c>
      <c r="B110">
        <v>0</v>
      </c>
    </row>
    <row r="111" spans="1:2">
      <c r="A111">
        <v>11291</v>
      </c>
      <c r="B111">
        <v>0</v>
      </c>
    </row>
    <row r="112" spans="1:2">
      <c r="A112">
        <v>11324</v>
      </c>
      <c r="B112">
        <v>0</v>
      </c>
    </row>
    <row r="113" spans="1:2">
      <c r="A113">
        <v>11381</v>
      </c>
      <c r="B113">
        <v>0</v>
      </c>
    </row>
    <row r="114" spans="1:2">
      <c r="A114">
        <v>11390</v>
      </c>
      <c r="B114">
        <v>0</v>
      </c>
    </row>
    <row r="115" spans="1:2">
      <c r="A115">
        <v>11439</v>
      </c>
      <c r="B115">
        <v>0</v>
      </c>
    </row>
    <row r="116" spans="1:2">
      <c r="A116">
        <v>11468</v>
      </c>
      <c r="B116">
        <v>0</v>
      </c>
    </row>
    <row r="117" spans="1:2">
      <c r="A117">
        <v>11506</v>
      </c>
      <c r="B117">
        <v>0</v>
      </c>
    </row>
    <row r="118" spans="1:2">
      <c r="A118">
        <v>11507</v>
      </c>
      <c r="B118">
        <v>0</v>
      </c>
    </row>
    <row r="119" spans="1:2">
      <c r="A119">
        <v>11511</v>
      </c>
      <c r="B119">
        <v>0</v>
      </c>
    </row>
    <row r="120" spans="1:2">
      <c r="A120">
        <v>11533</v>
      </c>
      <c r="B120">
        <v>0</v>
      </c>
    </row>
    <row r="121" spans="1:2">
      <c r="A121">
        <v>11534</v>
      </c>
      <c r="B121">
        <v>0</v>
      </c>
    </row>
    <row r="122" spans="1:2">
      <c r="A122">
        <v>11923</v>
      </c>
      <c r="B122">
        <v>0</v>
      </c>
    </row>
    <row r="123" spans="1:2">
      <c r="A123">
        <v>11947</v>
      </c>
      <c r="B123">
        <v>0</v>
      </c>
    </row>
    <row r="124" spans="1:2">
      <c r="A124">
        <v>11956</v>
      </c>
      <c r="B124">
        <v>0</v>
      </c>
    </row>
    <row r="125" spans="1:2">
      <c r="A125">
        <v>11967</v>
      </c>
      <c r="B125">
        <v>0</v>
      </c>
    </row>
    <row r="126" spans="1:2">
      <c r="A126">
        <v>11972</v>
      </c>
      <c r="B126">
        <v>0</v>
      </c>
    </row>
    <row r="127" spans="1:2">
      <c r="A127">
        <v>11976</v>
      </c>
      <c r="B127">
        <v>0</v>
      </c>
    </row>
    <row r="128" spans="1:2">
      <c r="A128">
        <v>11986</v>
      </c>
      <c r="B128">
        <v>0</v>
      </c>
    </row>
    <row r="129" spans="1:2">
      <c r="A129">
        <v>12009</v>
      </c>
      <c r="B129">
        <v>0</v>
      </c>
    </row>
    <row r="130" spans="1:2">
      <c r="A130">
        <v>12010</v>
      </c>
      <c r="B130">
        <v>0</v>
      </c>
    </row>
    <row r="131" spans="1:2">
      <c r="A131">
        <v>12011</v>
      </c>
      <c r="B131">
        <v>0</v>
      </c>
    </row>
    <row r="132" spans="1:2">
      <c r="A132">
        <v>12025</v>
      </c>
      <c r="B132">
        <v>0</v>
      </c>
    </row>
    <row r="133" spans="1:2">
      <c r="A133">
        <v>12029</v>
      </c>
      <c r="B133">
        <v>0</v>
      </c>
    </row>
    <row r="134" spans="1:2">
      <c r="A134">
        <v>12030</v>
      </c>
      <c r="B134">
        <v>0</v>
      </c>
    </row>
    <row r="135" spans="1:2">
      <c r="A135">
        <v>12033</v>
      </c>
      <c r="B135">
        <v>0</v>
      </c>
    </row>
    <row r="136" spans="1:2">
      <c r="A136">
        <v>12036</v>
      </c>
      <c r="B136">
        <v>0</v>
      </c>
    </row>
    <row r="137" spans="1:2">
      <c r="A137">
        <v>12037</v>
      </c>
      <c r="B137">
        <v>0</v>
      </c>
    </row>
    <row r="138" spans="1:2">
      <c r="A138">
        <v>12038</v>
      </c>
      <c r="B138">
        <v>0</v>
      </c>
    </row>
    <row r="139" spans="1:2">
      <c r="A139">
        <v>12040</v>
      </c>
      <c r="B139">
        <v>0</v>
      </c>
    </row>
    <row r="140" spans="1:2">
      <c r="A140">
        <v>12041</v>
      </c>
      <c r="B140">
        <v>0</v>
      </c>
    </row>
    <row r="141" spans="1:2">
      <c r="A141">
        <v>12042</v>
      </c>
      <c r="B141">
        <v>0</v>
      </c>
    </row>
    <row r="142" spans="1:2">
      <c r="A142">
        <v>12043</v>
      </c>
      <c r="B142">
        <v>0</v>
      </c>
    </row>
    <row r="143" spans="1:2">
      <c r="A143">
        <v>12044</v>
      </c>
      <c r="B143">
        <v>0</v>
      </c>
    </row>
    <row r="144" spans="1:2">
      <c r="A144">
        <v>12045</v>
      </c>
      <c r="B144">
        <v>8</v>
      </c>
    </row>
    <row r="145" spans="1:2">
      <c r="A145">
        <v>12054</v>
      </c>
      <c r="B145">
        <v>0</v>
      </c>
    </row>
    <row r="146" spans="1:2">
      <c r="A146">
        <v>12060</v>
      </c>
      <c r="B146">
        <v>26</v>
      </c>
    </row>
    <row r="147" spans="1:2">
      <c r="A147">
        <v>12105</v>
      </c>
      <c r="B147">
        <v>0</v>
      </c>
    </row>
    <row r="148" spans="1:2">
      <c r="A148">
        <v>12391</v>
      </c>
      <c r="B148">
        <v>0</v>
      </c>
    </row>
    <row r="149" spans="1:2">
      <c r="A149">
        <v>12501</v>
      </c>
      <c r="B149">
        <v>0</v>
      </c>
    </row>
    <row r="150" spans="1:2">
      <c r="A150">
        <v>12528</v>
      </c>
      <c r="B150">
        <v>0</v>
      </c>
    </row>
    <row r="151" spans="1:2">
      <c r="A151">
        <v>12529</v>
      </c>
      <c r="B151">
        <v>20</v>
      </c>
    </row>
    <row r="152" spans="1:2">
      <c r="A152">
        <v>12541</v>
      </c>
      <c r="B152">
        <v>0</v>
      </c>
    </row>
    <row r="153" spans="1:2">
      <c r="A153">
        <v>12558</v>
      </c>
      <c r="B153">
        <v>0</v>
      </c>
    </row>
    <row r="154" spans="1:2">
      <c r="A154">
        <v>12627</v>
      </c>
      <c r="B154">
        <v>0</v>
      </c>
    </row>
    <row r="155" spans="1:2">
      <c r="A155">
        <v>12644</v>
      </c>
      <c r="B155">
        <v>0</v>
      </c>
    </row>
    <row r="156" spans="1:2">
      <c r="A156">
        <v>12671</v>
      </c>
      <c r="B156">
        <v>0</v>
      </c>
    </row>
    <row r="157" spans="1:2">
      <c r="A157">
        <v>12684</v>
      </c>
      <c r="B157">
        <v>0</v>
      </c>
    </row>
    <row r="158" spans="1:2">
      <c r="A158">
        <v>12867</v>
      </c>
      <c r="B158">
        <v>0</v>
      </c>
    </row>
    <row r="159" spans="1:2">
      <c r="A159">
        <v>12924</v>
      </c>
      <c r="B159">
        <v>0</v>
      </c>
    </row>
    <row r="160" spans="1:2">
      <c r="A160">
        <v>12951</v>
      </c>
      <c r="B160">
        <v>0</v>
      </c>
    </row>
    <row r="161" spans="1:2">
      <c r="A161">
        <v>13034</v>
      </c>
      <c r="B161">
        <v>0</v>
      </c>
    </row>
    <row r="162" spans="1:2">
      <c r="A162">
        <v>13132</v>
      </c>
      <c r="B162">
        <v>0</v>
      </c>
    </row>
    <row r="163" spans="1:2">
      <c r="A163">
        <v>13147</v>
      </c>
      <c r="B163">
        <v>0</v>
      </c>
    </row>
    <row r="164" spans="1:2">
      <c r="A164">
        <v>13148</v>
      </c>
      <c r="B164">
        <v>0</v>
      </c>
    </row>
    <row r="165" spans="1:2">
      <c r="A165">
        <v>13170</v>
      </c>
      <c r="B165">
        <v>0</v>
      </c>
    </row>
    <row r="166" spans="1:2">
      <c r="A166">
        <v>13173</v>
      </c>
      <c r="B166">
        <v>0</v>
      </c>
    </row>
    <row r="167" spans="1:2">
      <c r="A167">
        <v>13175</v>
      </c>
      <c r="B167">
        <v>65</v>
      </c>
    </row>
    <row r="168" spans="1:2">
      <c r="A168">
        <v>13195</v>
      </c>
      <c r="B168">
        <v>29</v>
      </c>
    </row>
    <row r="169" spans="1:2">
      <c r="A169">
        <v>13199</v>
      </c>
      <c r="B169">
        <v>0</v>
      </c>
    </row>
    <row r="170" spans="1:2">
      <c r="A170">
        <v>13232</v>
      </c>
      <c r="B170">
        <v>0</v>
      </c>
    </row>
    <row r="171" spans="1:2">
      <c r="A171">
        <v>13249</v>
      </c>
      <c r="B171">
        <v>0</v>
      </c>
    </row>
    <row r="172" spans="1:2">
      <c r="A172">
        <v>13253</v>
      </c>
      <c r="B172">
        <v>0</v>
      </c>
    </row>
    <row r="173" spans="1:2">
      <c r="A173">
        <v>13254</v>
      </c>
      <c r="B173">
        <v>87</v>
      </c>
    </row>
    <row r="174" spans="1:2">
      <c r="A174">
        <v>13255</v>
      </c>
      <c r="B174">
        <v>51</v>
      </c>
    </row>
    <row r="175" spans="1:2">
      <c r="A175">
        <v>13864</v>
      </c>
      <c r="B175">
        <v>0</v>
      </c>
    </row>
    <row r="176" spans="1:2">
      <c r="A176">
        <v>13930</v>
      </c>
      <c r="B176">
        <v>0</v>
      </c>
    </row>
    <row r="177" spans="1:2">
      <c r="A177">
        <v>13962</v>
      </c>
      <c r="B177">
        <v>0</v>
      </c>
    </row>
    <row r="178" spans="1:2">
      <c r="A178">
        <v>13994</v>
      </c>
      <c r="B178">
        <v>0</v>
      </c>
    </row>
    <row r="179" spans="1:2">
      <c r="A179">
        <v>13999</v>
      </c>
      <c r="B179">
        <v>0</v>
      </c>
    </row>
    <row r="180" spans="1:2">
      <c r="A180">
        <v>14065</v>
      </c>
      <c r="B180">
        <v>0</v>
      </c>
    </row>
    <row r="181" spans="1:2">
      <c r="A181">
        <v>14066</v>
      </c>
      <c r="B181">
        <v>0</v>
      </c>
    </row>
    <row r="182" spans="1:2">
      <c r="A182">
        <v>14067</v>
      </c>
      <c r="B182">
        <v>0</v>
      </c>
    </row>
    <row r="183" spans="1:2">
      <c r="A183">
        <v>14090</v>
      </c>
      <c r="B183">
        <v>0</v>
      </c>
    </row>
    <row r="184" spans="1:2">
      <c r="A184">
        <v>14091</v>
      </c>
      <c r="B184">
        <v>0</v>
      </c>
    </row>
    <row r="185" spans="1:2">
      <c r="A185">
        <v>14121</v>
      </c>
      <c r="B185">
        <v>0</v>
      </c>
    </row>
    <row r="186" spans="1:2">
      <c r="A186">
        <v>14139</v>
      </c>
      <c r="B186">
        <v>0</v>
      </c>
    </row>
    <row r="187" spans="1:2">
      <c r="A187">
        <v>14147</v>
      </c>
      <c r="B187">
        <v>0</v>
      </c>
    </row>
    <row r="188" spans="1:2">
      <c r="A188">
        <v>14149</v>
      </c>
      <c r="B188">
        <v>22</v>
      </c>
    </row>
    <row r="189" spans="1:2">
      <c r="A189">
        <v>14187</v>
      </c>
      <c r="B189">
        <v>0</v>
      </c>
    </row>
    <row r="190" spans="1:2">
      <c r="A190">
        <v>14188</v>
      </c>
      <c r="B190">
        <v>67</v>
      </c>
    </row>
    <row r="191" spans="1:2">
      <c r="A191">
        <v>14189</v>
      </c>
      <c r="B191">
        <v>0</v>
      </c>
    </row>
    <row r="192" spans="1:2">
      <c r="A192">
        <v>14231</v>
      </c>
      <c r="B192">
        <v>0</v>
      </c>
    </row>
    <row r="193" spans="1:2">
      <c r="A193">
        <v>14467</v>
      </c>
      <c r="B193">
        <v>0</v>
      </c>
    </row>
    <row r="194" spans="1:2">
      <c r="A194">
        <v>14830</v>
      </c>
      <c r="B194">
        <v>0</v>
      </c>
    </row>
    <row r="195" spans="1:2">
      <c r="A195">
        <v>14904</v>
      </c>
      <c r="B195">
        <v>0</v>
      </c>
    </row>
    <row r="196" spans="1:2">
      <c r="A196">
        <v>14913</v>
      </c>
      <c r="B196">
        <v>0</v>
      </c>
    </row>
    <row r="197" spans="1:2">
      <c r="A197">
        <v>14927</v>
      </c>
      <c r="B197">
        <v>0</v>
      </c>
    </row>
    <row r="198" spans="1:2">
      <c r="A198">
        <v>14943</v>
      </c>
      <c r="B198">
        <v>0</v>
      </c>
    </row>
    <row r="199" spans="1:2">
      <c r="A199">
        <v>15234</v>
      </c>
      <c r="B199">
        <v>0</v>
      </c>
    </row>
    <row r="200" spans="1:2">
      <c r="A200">
        <v>15237</v>
      </c>
      <c r="B200">
        <v>0</v>
      </c>
    </row>
    <row r="201" spans="1:2">
      <c r="A201">
        <v>15261</v>
      </c>
      <c r="B201">
        <v>0</v>
      </c>
    </row>
    <row r="202" spans="1:2">
      <c r="A202">
        <v>15329</v>
      </c>
      <c r="B202">
        <v>0</v>
      </c>
    </row>
    <row r="203" spans="1:2">
      <c r="A203">
        <v>15344</v>
      </c>
      <c r="B203">
        <v>0</v>
      </c>
    </row>
    <row r="204" spans="1:2">
      <c r="A204">
        <v>15709</v>
      </c>
      <c r="B204">
        <v>0</v>
      </c>
    </row>
    <row r="205" spans="1:2">
      <c r="A205">
        <v>15710</v>
      </c>
      <c r="B205">
        <v>0</v>
      </c>
    </row>
    <row r="206" spans="1:2">
      <c r="A206">
        <v>15712</v>
      </c>
      <c r="B206">
        <v>0</v>
      </c>
    </row>
    <row r="207" spans="1:2">
      <c r="A207">
        <v>15713</v>
      </c>
      <c r="B207">
        <v>22</v>
      </c>
    </row>
    <row r="208" spans="1:2">
      <c r="A208">
        <v>15714</v>
      </c>
      <c r="B208">
        <v>0</v>
      </c>
    </row>
    <row r="209" spans="1:2">
      <c r="A209">
        <v>15722</v>
      </c>
      <c r="B209">
        <v>0</v>
      </c>
    </row>
    <row r="210" spans="1:2">
      <c r="A210">
        <v>15736</v>
      </c>
      <c r="B210">
        <v>0</v>
      </c>
    </row>
    <row r="211" spans="1:2">
      <c r="A211">
        <v>15737</v>
      </c>
      <c r="B211">
        <v>0</v>
      </c>
    </row>
    <row r="212" spans="1:2">
      <c r="A212">
        <v>15741</v>
      </c>
      <c r="B212">
        <v>0</v>
      </c>
    </row>
    <row r="213" spans="1:2">
      <c r="A213">
        <v>16812</v>
      </c>
      <c r="B213">
        <v>0</v>
      </c>
    </row>
    <row r="214" spans="1:2">
      <c r="A214">
        <v>16829</v>
      </c>
      <c r="B214">
        <v>0</v>
      </c>
    </row>
    <row r="215" spans="1:2">
      <c r="A215">
        <v>16836</v>
      </c>
      <c r="B215">
        <v>0</v>
      </c>
    </row>
    <row r="216" spans="1:2">
      <c r="A216">
        <v>16837</v>
      </c>
      <c r="B216">
        <v>0</v>
      </c>
    </row>
    <row r="217" spans="1:2">
      <c r="A217">
        <v>16843</v>
      </c>
      <c r="B217">
        <v>0</v>
      </c>
    </row>
    <row r="218" spans="1:2">
      <c r="A218">
        <v>16849</v>
      </c>
      <c r="B218">
        <v>0</v>
      </c>
    </row>
    <row r="219" spans="1:2">
      <c r="A219">
        <v>16850</v>
      </c>
      <c r="B219">
        <v>0</v>
      </c>
    </row>
    <row r="220" spans="1:2">
      <c r="A220">
        <v>16858</v>
      </c>
      <c r="B220">
        <v>0</v>
      </c>
    </row>
    <row r="221" spans="1:2">
      <c r="A221">
        <v>17123</v>
      </c>
      <c r="B221">
        <v>0</v>
      </c>
    </row>
    <row r="222" spans="1:2">
      <c r="A222">
        <v>17212</v>
      </c>
      <c r="B222">
        <v>76</v>
      </c>
    </row>
    <row r="223" spans="1:2">
      <c r="A223">
        <v>17233</v>
      </c>
      <c r="B223">
        <v>0</v>
      </c>
    </row>
    <row r="224" spans="1:2">
      <c r="A224">
        <v>17259</v>
      </c>
      <c r="B224">
        <v>0</v>
      </c>
    </row>
    <row r="225" spans="1:2">
      <c r="A225">
        <v>17270</v>
      </c>
      <c r="B225">
        <v>0</v>
      </c>
    </row>
    <row r="226" spans="1:2">
      <c r="A226">
        <v>17274</v>
      </c>
      <c r="B226">
        <v>0</v>
      </c>
    </row>
    <row r="227" spans="1:2">
      <c r="A227">
        <v>17275</v>
      </c>
      <c r="B227">
        <v>0</v>
      </c>
    </row>
    <row r="228" spans="1:2">
      <c r="A228">
        <v>17490</v>
      </c>
      <c r="B228">
        <v>0</v>
      </c>
    </row>
    <row r="229" spans="1:2">
      <c r="A229">
        <v>17497</v>
      </c>
      <c r="B229">
        <v>0</v>
      </c>
    </row>
    <row r="230" spans="1:2">
      <c r="A230">
        <v>17498</v>
      </c>
      <c r="B230">
        <v>0</v>
      </c>
    </row>
    <row r="231" spans="1:2">
      <c r="A231">
        <v>17535</v>
      </c>
      <c r="B231">
        <v>0</v>
      </c>
    </row>
    <row r="232" spans="1:2">
      <c r="A232">
        <v>17536</v>
      </c>
      <c r="B232">
        <v>60</v>
      </c>
    </row>
    <row r="233" spans="1:2">
      <c r="A233">
        <v>17537</v>
      </c>
      <c r="B233">
        <v>0</v>
      </c>
    </row>
    <row r="234" spans="1:2">
      <c r="A234">
        <v>17538</v>
      </c>
      <c r="B234">
        <v>0</v>
      </c>
    </row>
    <row r="235" spans="1:2">
      <c r="A235">
        <v>17585</v>
      </c>
      <c r="B235">
        <v>0</v>
      </c>
    </row>
    <row r="236" spans="1:2">
      <c r="A236">
        <v>17599</v>
      </c>
      <c r="B236">
        <v>0</v>
      </c>
    </row>
    <row r="237" spans="1:2">
      <c r="A237">
        <v>17643</v>
      </c>
      <c r="B237">
        <v>0</v>
      </c>
    </row>
    <row r="238" spans="1:2">
      <c r="A238">
        <v>19152</v>
      </c>
      <c r="B238">
        <v>0</v>
      </c>
    </row>
    <row r="239" spans="1:2">
      <c r="A239">
        <v>19156</v>
      </c>
      <c r="B239">
        <v>0</v>
      </c>
    </row>
    <row r="240" spans="1:2">
      <c r="A240">
        <v>19197</v>
      </c>
      <c r="B240">
        <v>0</v>
      </c>
    </row>
    <row r="241" spans="1:2">
      <c r="A241">
        <v>19199</v>
      </c>
      <c r="B241">
        <v>0</v>
      </c>
    </row>
    <row r="242" spans="1:2">
      <c r="A242">
        <v>19200</v>
      </c>
      <c r="B242">
        <v>0</v>
      </c>
    </row>
    <row r="243" spans="1:2">
      <c r="A243">
        <v>19201</v>
      </c>
      <c r="B243">
        <v>0</v>
      </c>
    </row>
    <row r="244" spans="1:2">
      <c r="A244">
        <v>19212</v>
      </c>
      <c r="B244">
        <v>0</v>
      </c>
    </row>
    <row r="245" spans="1:2">
      <c r="A245">
        <v>19220</v>
      </c>
      <c r="B245">
        <v>0</v>
      </c>
    </row>
    <row r="246" spans="1:2">
      <c r="A246">
        <v>19221</v>
      </c>
      <c r="B246">
        <v>46</v>
      </c>
    </row>
    <row r="247" spans="1:2">
      <c r="A247">
        <v>19226</v>
      </c>
      <c r="B247">
        <v>0</v>
      </c>
    </row>
    <row r="248" spans="1:2">
      <c r="A248">
        <v>19227</v>
      </c>
      <c r="B248">
        <v>0</v>
      </c>
    </row>
    <row r="249" spans="1:2">
      <c r="A249">
        <v>19235</v>
      </c>
      <c r="B249">
        <v>0</v>
      </c>
    </row>
    <row r="250" spans="1:2">
      <c r="A250">
        <v>19426</v>
      </c>
      <c r="B250">
        <v>0</v>
      </c>
    </row>
    <row r="251" spans="1:2">
      <c r="A251">
        <v>19427</v>
      </c>
      <c r="B251">
        <v>0</v>
      </c>
    </row>
    <row r="252" spans="1:2">
      <c r="A252">
        <v>19441</v>
      </c>
      <c r="B252">
        <v>0</v>
      </c>
    </row>
    <row r="253" spans="1:2">
      <c r="A253">
        <v>19442</v>
      </c>
      <c r="B253">
        <v>0</v>
      </c>
    </row>
    <row r="254" spans="1:2">
      <c r="A254">
        <v>19450</v>
      </c>
      <c r="B254">
        <v>0</v>
      </c>
    </row>
    <row r="255" spans="1:2">
      <c r="A255">
        <v>19452</v>
      </c>
      <c r="B255">
        <v>0</v>
      </c>
    </row>
    <row r="256" spans="1:2">
      <c r="A256">
        <v>19474</v>
      </c>
      <c r="B256">
        <v>0</v>
      </c>
    </row>
    <row r="257" spans="1:2">
      <c r="A257">
        <v>19478</v>
      </c>
      <c r="B257">
        <v>0</v>
      </c>
    </row>
    <row r="258" spans="1:2">
      <c r="A258">
        <v>19511</v>
      </c>
      <c r="B258">
        <v>0</v>
      </c>
    </row>
    <row r="259" spans="1:2">
      <c r="A259">
        <v>19533</v>
      </c>
      <c r="B259">
        <v>0</v>
      </c>
    </row>
    <row r="260" spans="1:2">
      <c r="A260">
        <v>132746</v>
      </c>
      <c r="B260">
        <v>0</v>
      </c>
    </row>
    <row r="261" spans="1:2">
      <c r="A261">
        <v>132761</v>
      </c>
      <c r="B261">
        <v>0</v>
      </c>
    </row>
    <row r="262" spans="1:2">
      <c r="A262">
        <v>132779</v>
      </c>
      <c r="B262">
        <v>0</v>
      </c>
    </row>
    <row r="263" spans="1:2">
      <c r="A263">
        <v>132795</v>
      </c>
      <c r="B263">
        <v>0</v>
      </c>
    </row>
    <row r="264" spans="1:2">
      <c r="A264">
        <v>132803</v>
      </c>
      <c r="B264">
        <v>0</v>
      </c>
    </row>
    <row r="265" spans="1:2">
      <c r="A265">
        <v>132944</v>
      </c>
      <c r="B265">
        <v>0</v>
      </c>
    </row>
    <row r="266" spans="1:2">
      <c r="A266">
        <v>132951</v>
      </c>
      <c r="B266">
        <v>0</v>
      </c>
    </row>
    <row r="267" spans="1:2">
      <c r="A267">
        <v>132969</v>
      </c>
      <c r="B267">
        <v>0</v>
      </c>
    </row>
    <row r="268" spans="1:2">
      <c r="A268">
        <v>132985</v>
      </c>
      <c r="B268">
        <v>39</v>
      </c>
    </row>
    <row r="269" spans="1:2">
      <c r="A269">
        <v>132993</v>
      </c>
      <c r="B269">
        <v>0</v>
      </c>
    </row>
    <row r="270" spans="1:2">
      <c r="A270">
        <v>133215</v>
      </c>
      <c r="B270">
        <v>0</v>
      </c>
    </row>
    <row r="271" spans="1:2">
      <c r="A271">
        <v>133256</v>
      </c>
      <c r="B271">
        <v>0</v>
      </c>
    </row>
    <row r="272" spans="1:2">
      <c r="A272">
        <v>133264</v>
      </c>
      <c r="B272">
        <v>0</v>
      </c>
    </row>
    <row r="273" spans="1:2">
      <c r="A273">
        <v>133280</v>
      </c>
      <c r="B273">
        <v>0</v>
      </c>
    </row>
    <row r="274" spans="1:2">
      <c r="A274">
        <v>133306</v>
      </c>
      <c r="B274">
        <v>0</v>
      </c>
    </row>
    <row r="275" spans="1:2">
      <c r="A275">
        <v>133322</v>
      </c>
      <c r="B275">
        <v>0</v>
      </c>
    </row>
    <row r="276" spans="1:2">
      <c r="A276">
        <v>133330</v>
      </c>
      <c r="B276">
        <v>0</v>
      </c>
    </row>
    <row r="277" spans="1:2">
      <c r="A277">
        <v>133348</v>
      </c>
      <c r="B277">
        <v>0</v>
      </c>
    </row>
    <row r="278" spans="1:2">
      <c r="A278">
        <v>133421</v>
      </c>
      <c r="B278">
        <v>0</v>
      </c>
    </row>
    <row r="279" spans="1:2">
      <c r="A279">
        <v>133439</v>
      </c>
      <c r="B279">
        <v>0</v>
      </c>
    </row>
    <row r="280" spans="1:2">
      <c r="A280">
        <v>133454</v>
      </c>
      <c r="B280">
        <v>0</v>
      </c>
    </row>
    <row r="281" spans="1:2">
      <c r="A281">
        <v>133488</v>
      </c>
      <c r="B281">
        <v>0</v>
      </c>
    </row>
    <row r="282" spans="1:2">
      <c r="A282">
        <v>133504</v>
      </c>
      <c r="B282">
        <v>0</v>
      </c>
    </row>
    <row r="283" spans="1:2">
      <c r="A283">
        <v>133512</v>
      </c>
      <c r="B283">
        <v>0</v>
      </c>
    </row>
    <row r="284" spans="1:2">
      <c r="A284">
        <v>133538</v>
      </c>
      <c r="B284">
        <v>38</v>
      </c>
    </row>
    <row r="285" spans="1:2">
      <c r="A285">
        <v>133561</v>
      </c>
      <c r="B285">
        <v>0</v>
      </c>
    </row>
    <row r="286" spans="1:2">
      <c r="A286">
        <v>133587</v>
      </c>
      <c r="B286">
        <v>0</v>
      </c>
    </row>
    <row r="287" spans="1:2">
      <c r="A287">
        <v>133629</v>
      </c>
      <c r="B287">
        <v>0</v>
      </c>
    </row>
    <row r="288" spans="1:2">
      <c r="A288">
        <v>133660</v>
      </c>
      <c r="B288">
        <v>0</v>
      </c>
    </row>
    <row r="289" spans="1:2">
      <c r="A289">
        <v>133678</v>
      </c>
      <c r="B289">
        <v>0</v>
      </c>
    </row>
    <row r="290" spans="1:2">
      <c r="A290">
        <v>133736</v>
      </c>
      <c r="B290">
        <v>0</v>
      </c>
    </row>
    <row r="291" spans="1:2">
      <c r="A291">
        <v>133785</v>
      </c>
      <c r="B291">
        <v>0</v>
      </c>
    </row>
    <row r="292" spans="1:2">
      <c r="A292">
        <v>133835</v>
      </c>
      <c r="B292">
        <v>0</v>
      </c>
    </row>
    <row r="293" spans="1:2">
      <c r="A293">
        <v>133868</v>
      </c>
      <c r="B293">
        <v>0</v>
      </c>
    </row>
    <row r="294" spans="1:2">
      <c r="A294">
        <v>133942</v>
      </c>
      <c r="B294">
        <v>0</v>
      </c>
    </row>
    <row r="295" spans="1:2">
      <c r="A295">
        <v>134072</v>
      </c>
      <c r="B295">
        <v>0</v>
      </c>
    </row>
    <row r="296" spans="1:2">
      <c r="A296">
        <v>134098</v>
      </c>
      <c r="B296">
        <v>0</v>
      </c>
    </row>
    <row r="297" spans="1:2">
      <c r="A297">
        <v>134122</v>
      </c>
      <c r="B297">
        <v>0</v>
      </c>
    </row>
    <row r="298" spans="1:2">
      <c r="A298">
        <v>134197</v>
      </c>
      <c r="B298">
        <v>0</v>
      </c>
    </row>
    <row r="299" spans="1:2">
      <c r="A299">
        <v>134213</v>
      </c>
      <c r="B299">
        <v>0</v>
      </c>
    </row>
    <row r="300" spans="1:2">
      <c r="A300">
        <v>134247</v>
      </c>
      <c r="B300">
        <v>0</v>
      </c>
    </row>
    <row r="301" spans="1:2">
      <c r="A301">
        <v>142901</v>
      </c>
      <c r="B301">
        <v>0</v>
      </c>
    </row>
    <row r="302" spans="1:2">
      <c r="A302">
        <v>142919</v>
      </c>
      <c r="B302">
        <v>0</v>
      </c>
    </row>
    <row r="303" spans="1:2">
      <c r="A303">
        <v>142927</v>
      </c>
      <c r="B303">
        <v>13</v>
      </c>
    </row>
    <row r="304" spans="1:2">
      <c r="A304">
        <v>142935</v>
      </c>
      <c r="B304">
        <v>11</v>
      </c>
    </row>
    <row r="305" spans="1:2">
      <c r="A305">
        <v>142943</v>
      </c>
      <c r="B305">
        <v>527</v>
      </c>
    </row>
    <row r="306" spans="1:2">
      <c r="A306">
        <v>142950</v>
      </c>
      <c r="B306">
        <v>0</v>
      </c>
    </row>
    <row r="307" spans="1:2">
      <c r="A307">
        <v>142968</v>
      </c>
      <c r="B307">
        <v>0</v>
      </c>
    </row>
    <row r="308" spans="1:2">
      <c r="A308">
        <v>143172</v>
      </c>
      <c r="B308">
        <v>0</v>
      </c>
    </row>
    <row r="309" spans="1:2">
      <c r="A309">
        <v>143198</v>
      </c>
      <c r="B309">
        <v>0</v>
      </c>
    </row>
    <row r="310" spans="1:2">
      <c r="A310">
        <v>143206</v>
      </c>
      <c r="B310">
        <v>0</v>
      </c>
    </row>
    <row r="311" spans="1:2">
      <c r="A311">
        <v>143214</v>
      </c>
      <c r="B311">
        <v>0</v>
      </c>
    </row>
    <row r="312" spans="1:2">
      <c r="A312">
        <v>143297</v>
      </c>
      <c r="B312">
        <v>0</v>
      </c>
    </row>
    <row r="313" spans="1:2">
      <c r="A313">
        <v>143305</v>
      </c>
      <c r="B313">
        <v>0</v>
      </c>
    </row>
    <row r="314" spans="1:2">
      <c r="A314">
        <v>143313</v>
      </c>
      <c r="B314">
        <v>0</v>
      </c>
    </row>
    <row r="315" spans="1:2">
      <c r="A315">
        <v>143396</v>
      </c>
      <c r="B315">
        <v>0</v>
      </c>
    </row>
    <row r="316" spans="1:2">
      <c r="A316">
        <v>143479</v>
      </c>
      <c r="B316">
        <v>0</v>
      </c>
    </row>
    <row r="317" spans="1:2">
      <c r="A317">
        <v>143487</v>
      </c>
      <c r="B317">
        <v>0</v>
      </c>
    </row>
    <row r="318" spans="1:2">
      <c r="A318">
        <v>143529</v>
      </c>
      <c r="B318">
        <v>0</v>
      </c>
    </row>
    <row r="319" spans="1:2">
      <c r="A319">
        <v>143602</v>
      </c>
      <c r="B319">
        <v>0</v>
      </c>
    </row>
    <row r="320" spans="1:2">
      <c r="A320">
        <v>143610</v>
      </c>
      <c r="B320">
        <v>0</v>
      </c>
    </row>
    <row r="321" spans="1:2">
      <c r="A321">
        <v>143644</v>
      </c>
      <c r="B321">
        <v>28</v>
      </c>
    </row>
    <row r="322" spans="1:2">
      <c r="A322">
        <v>147231</v>
      </c>
      <c r="B322">
        <v>0</v>
      </c>
    </row>
    <row r="323" spans="1:2">
      <c r="A323">
        <v>148981</v>
      </c>
      <c r="B323">
        <v>0</v>
      </c>
    </row>
    <row r="324" spans="1:2">
      <c r="A324">
        <v>148999</v>
      </c>
      <c r="B324">
        <v>0</v>
      </c>
    </row>
    <row r="325" spans="1:2">
      <c r="A325">
        <v>149047</v>
      </c>
      <c r="B325">
        <v>0</v>
      </c>
    </row>
    <row r="326" spans="1:2">
      <c r="A326">
        <v>149088</v>
      </c>
      <c r="B326">
        <v>0</v>
      </c>
    </row>
    <row r="327" spans="1:2">
      <c r="A327">
        <v>149302</v>
      </c>
      <c r="B327">
        <v>0</v>
      </c>
    </row>
    <row r="328" spans="1:2">
      <c r="A328">
        <v>149328</v>
      </c>
      <c r="B328">
        <v>0</v>
      </c>
    </row>
    <row r="329" spans="1:2">
      <c r="A329">
        <v>151175</v>
      </c>
      <c r="B329">
        <v>0</v>
      </c>
    </row>
    <row r="330" spans="1:2">
      <c r="A330">
        <v>151183</v>
      </c>
      <c r="B330">
        <v>0</v>
      </c>
    </row>
    <row r="331" spans="1:2">
      <c r="A331">
        <v>151209</v>
      </c>
      <c r="B331">
        <v>0</v>
      </c>
    </row>
    <row r="332" spans="1:2">
      <c r="A332" t="s">
        <v>1091</v>
      </c>
      <c r="B332">
        <v>1875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00335-B8B1-46AE-AD78-1CAE7521922C}">
  <dimension ref="A2:E11"/>
  <sheetViews>
    <sheetView workbookViewId="0">
      <selection activeCell="L44" sqref="L44"/>
    </sheetView>
  </sheetViews>
  <sheetFormatPr defaultRowHeight="14.4"/>
  <cols>
    <col min="1" max="1" width="45.88671875" bestFit="1" customWidth="1"/>
    <col min="2" max="2" width="17.33203125" bestFit="1" customWidth="1"/>
    <col min="3" max="3" width="11.33203125" bestFit="1" customWidth="1"/>
  </cols>
  <sheetData>
    <row r="2" spans="1:5">
      <c r="A2" t="s">
        <v>1109</v>
      </c>
      <c r="B2" s="1">
        <v>1457601.1</v>
      </c>
    </row>
    <row r="3" spans="1:5">
      <c r="A3" t="s">
        <v>1110</v>
      </c>
      <c r="B3" s="8"/>
      <c r="C3" s="8">
        <f>B3/$B$2</f>
        <v>0</v>
      </c>
      <c r="E3" t="s">
        <v>2796</v>
      </c>
    </row>
    <row r="4" spans="1:5">
      <c r="A4" t="s">
        <v>1111</v>
      </c>
      <c r="B4" s="8">
        <v>1419138887.79</v>
      </c>
      <c r="C4" s="8">
        <f t="shared" ref="C4:C7" si="0">B4/$B$2</f>
        <v>973.61266246986224</v>
      </c>
    </row>
    <row r="5" spans="1:5">
      <c r="A5" t="s">
        <v>1112</v>
      </c>
      <c r="B5" s="8">
        <v>779038786.75999999</v>
      </c>
      <c r="C5" s="8">
        <f t="shared" si="0"/>
        <v>534.46638230445899</v>
      </c>
    </row>
    <row r="6" spans="1:5">
      <c r="A6" t="s">
        <v>1113</v>
      </c>
      <c r="B6" s="8">
        <v>2693740358.8200002</v>
      </c>
      <c r="C6" s="8">
        <f t="shared" si="0"/>
        <v>1848.0641643451011</v>
      </c>
    </row>
    <row r="7" spans="1:5">
      <c r="A7" t="s">
        <v>1114</v>
      </c>
      <c r="B7" s="8">
        <v>280165507.00999999</v>
      </c>
      <c r="C7" s="8">
        <f t="shared" si="0"/>
        <v>192.20999971116925</v>
      </c>
    </row>
    <row r="9" spans="1:5">
      <c r="A9" t="s">
        <v>1115</v>
      </c>
      <c r="B9" s="8">
        <v>609222476.27999997</v>
      </c>
      <c r="C9" s="9">
        <f>B9/B4</f>
        <v>0.42929024179496017</v>
      </c>
    </row>
    <row r="10" spans="1:5">
      <c r="B10" s="8"/>
    </row>
    <row r="11" spans="1:5">
      <c r="A11" t="s">
        <v>1116</v>
      </c>
      <c r="B11" s="8">
        <f>C9*C4</f>
        <v>417.96241528632208</v>
      </c>
      <c r="C11" s="8"/>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D712-F3DC-42DF-90F0-C558D391D705}">
  <dimension ref="A1:G932"/>
  <sheetViews>
    <sheetView workbookViewId="0">
      <pane xSplit="3" ySplit="1" topLeftCell="D2" activePane="bottomRight" state="frozen"/>
      <selection pane="topRight" activeCell="E1" sqref="E1"/>
      <selection pane="bottomLeft" activeCell="A3" sqref="A3"/>
      <selection pane="bottomRight" activeCell="Q42" sqref="Q42"/>
    </sheetView>
  </sheetViews>
  <sheetFormatPr defaultRowHeight="14.4"/>
  <cols>
    <col min="1" max="1" width="7" bestFit="1" customWidth="1"/>
    <col min="2" max="2" width="27.6640625" customWidth="1"/>
    <col min="3" max="3" width="12.44140625" bestFit="1" customWidth="1"/>
    <col min="4" max="4" width="13.6640625" bestFit="1" customWidth="1"/>
    <col min="5" max="5" width="10.88671875" bestFit="1" customWidth="1"/>
  </cols>
  <sheetData>
    <row r="1" spans="1:7" s="7" customFormat="1" ht="43.2">
      <c r="A1" s="7" t="s">
        <v>1092</v>
      </c>
      <c r="B1" s="7" t="s">
        <v>1117</v>
      </c>
      <c r="C1" s="7" t="s">
        <v>1118</v>
      </c>
      <c r="D1" s="7" t="s">
        <v>1119</v>
      </c>
      <c r="E1" s="7" t="s">
        <v>1120</v>
      </c>
      <c r="F1" s="7" t="s">
        <v>1121</v>
      </c>
      <c r="G1" s="7" t="s">
        <v>1122</v>
      </c>
    </row>
    <row r="2" spans="1:7">
      <c r="A2" t="s">
        <v>155</v>
      </c>
      <c r="B2" t="s">
        <v>156</v>
      </c>
      <c r="C2" t="s">
        <v>93</v>
      </c>
      <c r="D2" t="s">
        <v>1123</v>
      </c>
      <c r="E2" t="s">
        <v>1124</v>
      </c>
      <c r="G2" t="str">
        <f>E2</f>
        <v>No</v>
      </c>
    </row>
    <row r="3" spans="1:7">
      <c r="A3" t="s">
        <v>423</v>
      </c>
      <c r="B3" t="s">
        <v>424</v>
      </c>
      <c r="C3" t="s">
        <v>93</v>
      </c>
      <c r="D3" t="s">
        <v>1123</v>
      </c>
      <c r="E3" t="s">
        <v>1124</v>
      </c>
      <c r="G3" t="str">
        <f t="shared" ref="G3:G66" si="0">E3</f>
        <v>No</v>
      </c>
    </row>
    <row r="4" spans="1:7">
      <c r="A4" t="s">
        <v>419</v>
      </c>
      <c r="B4" t="s">
        <v>1125</v>
      </c>
      <c r="C4" t="s">
        <v>68</v>
      </c>
      <c r="D4" t="s">
        <v>1123</v>
      </c>
      <c r="E4" t="s">
        <v>1124</v>
      </c>
      <c r="G4" t="str">
        <f t="shared" si="0"/>
        <v>No</v>
      </c>
    </row>
    <row r="5" spans="1:7">
      <c r="A5" t="s">
        <v>425</v>
      </c>
      <c r="B5" t="s">
        <v>426</v>
      </c>
      <c r="C5" t="s">
        <v>108</v>
      </c>
      <c r="D5" t="s">
        <v>1123</v>
      </c>
      <c r="E5" t="s">
        <v>808</v>
      </c>
      <c r="G5" t="str">
        <f t="shared" si="0"/>
        <v>Yes</v>
      </c>
    </row>
    <row r="6" spans="1:7">
      <c r="A6" t="s">
        <v>384</v>
      </c>
      <c r="B6" t="s">
        <v>385</v>
      </c>
      <c r="C6" t="s">
        <v>93</v>
      </c>
      <c r="D6" t="s">
        <v>1123</v>
      </c>
      <c r="E6" t="s">
        <v>1124</v>
      </c>
      <c r="G6" t="str">
        <f t="shared" si="0"/>
        <v>No</v>
      </c>
    </row>
    <row r="7" spans="1:7">
      <c r="A7" t="s">
        <v>2082</v>
      </c>
      <c r="B7" t="s">
        <v>325</v>
      </c>
      <c r="C7" t="s">
        <v>68</v>
      </c>
      <c r="D7" t="s">
        <v>1123</v>
      </c>
      <c r="E7" t="s">
        <v>1124</v>
      </c>
      <c r="G7" t="str">
        <f t="shared" si="0"/>
        <v>No</v>
      </c>
    </row>
    <row r="8" spans="1:7">
      <c r="A8" t="s">
        <v>537</v>
      </c>
      <c r="B8" t="s">
        <v>538</v>
      </c>
      <c r="C8" t="s">
        <v>75</v>
      </c>
      <c r="D8" t="s">
        <v>1123</v>
      </c>
      <c r="E8" t="s">
        <v>1124</v>
      </c>
      <c r="G8" t="str">
        <f t="shared" si="0"/>
        <v>No</v>
      </c>
    </row>
    <row r="9" spans="1:7">
      <c r="A9" t="s">
        <v>2083</v>
      </c>
      <c r="B9" t="s">
        <v>1126</v>
      </c>
      <c r="C9" t="s">
        <v>313</v>
      </c>
      <c r="D9" t="s">
        <v>1127</v>
      </c>
      <c r="E9" t="s">
        <v>808</v>
      </c>
      <c r="G9" t="str">
        <f t="shared" si="0"/>
        <v>Yes</v>
      </c>
    </row>
    <row r="10" spans="1:7">
      <c r="A10" t="s">
        <v>2084</v>
      </c>
      <c r="B10" t="s">
        <v>1128</v>
      </c>
      <c r="C10" t="s">
        <v>1129</v>
      </c>
      <c r="D10" t="s">
        <v>1127</v>
      </c>
      <c r="E10" t="s">
        <v>808</v>
      </c>
      <c r="G10" t="str">
        <f t="shared" si="0"/>
        <v>Yes</v>
      </c>
    </row>
    <row r="11" spans="1:7">
      <c r="A11" t="s">
        <v>2085</v>
      </c>
      <c r="B11" t="s">
        <v>1130</v>
      </c>
      <c r="C11" t="s">
        <v>98</v>
      </c>
      <c r="D11" t="s">
        <v>1127</v>
      </c>
      <c r="E11" t="s">
        <v>808</v>
      </c>
      <c r="G11" t="str">
        <f t="shared" si="0"/>
        <v>Yes</v>
      </c>
    </row>
    <row r="12" spans="1:7">
      <c r="A12" t="s">
        <v>429</v>
      </c>
      <c r="B12" t="s">
        <v>430</v>
      </c>
      <c r="C12" t="s">
        <v>98</v>
      </c>
      <c r="D12" t="s">
        <v>1123</v>
      </c>
      <c r="E12" t="s">
        <v>1124</v>
      </c>
      <c r="G12" t="str">
        <f t="shared" si="0"/>
        <v>No</v>
      </c>
    </row>
    <row r="13" spans="1:7">
      <c r="A13" t="s">
        <v>376</v>
      </c>
      <c r="B13" t="s">
        <v>377</v>
      </c>
      <c r="C13" t="s">
        <v>98</v>
      </c>
      <c r="D13" t="s">
        <v>1123</v>
      </c>
      <c r="E13" t="s">
        <v>1124</v>
      </c>
      <c r="G13" t="str">
        <f t="shared" si="0"/>
        <v>No</v>
      </c>
    </row>
    <row r="14" spans="1:7">
      <c r="A14" t="s">
        <v>439</v>
      </c>
      <c r="B14" t="s">
        <v>440</v>
      </c>
      <c r="C14" t="s">
        <v>80</v>
      </c>
      <c r="D14" t="s">
        <v>1123</v>
      </c>
      <c r="E14" t="s">
        <v>1124</v>
      </c>
      <c r="G14" t="str">
        <f t="shared" si="0"/>
        <v>No</v>
      </c>
    </row>
    <row r="15" spans="1:7">
      <c r="A15" t="s">
        <v>2086</v>
      </c>
      <c r="B15" t="s">
        <v>1131</v>
      </c>
      <c r="C15" t="s">
        <v>1132</v>
      </c>
      <c r="D15" t="s">
        <v>1127</v>
      </c>
      <c r="E15" t="s">
        <v>808</v>
      </c>
      <c r="G15" t="str">
        <f t="shared" si="0"/>
        <v>Yes</v>
      </c>
    </row>
    <row r="16" spans="1:7">
      <c r="A16" t="s">
        <v>2087</v>
      </c>
      <c r="B16" t="s">
        <v>1133</v>
      </c>
      <c r="C16" t="s">
        <v>90</v>
      </c>
      <c r="D16" t="s">
        <v>1127</v>
      </c>
      <c r="E16" t="s">
        <v>808</v>
      </c>
      <c r="G16" t="str">
        <f t="shared" si="0"/>
        <v>Yes</v>
      </c>
    </row>
    <row r="17" spans="1:7">
      <c r="A17" t="s">
        <v>73</v>
      </c>
      <c r="B17" t="s">
        <v>74</v>
      </c>
      <c r="C17" t="s">
        <v>75</v>
      </c>
      <c r="D17" t="s">
        <v>1123</v>
      </c>
      <c r="E17" t="s">
        <v>1124</v>
      </c>
      <c r="G17" t="str">
        <f t="shared" si="0"/>
        <v>No</v>
      </c>
    </row>
    <row r="18" spans="1:7">
      <c r="A18" t="s">
        <v>2088</v>
      </c>
      <c r="B18" t="s">
        <v>1134</v>
      </c>
      <c r="C18" t="s">
        <v>101</v>
      </c>
      <c r="D18" t="s">
        <v>1127</v>
      </c>
      <c r="E18" t="s">
        <v>808</v>
      </c>
      <c r="G18" t="str">
        <f t="shared" si="0"/>
        <v>Yes</v>
      </c>
    </row>
    <row r="19" spans="1:7">
      <c r="A19" t="s">
        <v>738</v>
      </c>
      <c r="B19" t="s">
        <v>739</v>
      </c>
      <c r="C19" t="s">
        <v>98</v>
      </c>
      <c r="D19" t="s">
        <v>843</v>
      </c>
      <c r="E19" t="s">
        <v>1124</v>
      </c>
      <c r="G19" t="str">
        <f t="shared" si="0"/>
        <v>No</v>
      </c>
    </row>
    <row r="20" spans="1:7">
      <c r="A20" t="s">
        <v>2089</v>
      </c>
      <c r="B20" t="s">
        <v>1135</v>
      </c>
      <c r="C20" t="s">
        <v>1136</v>
      </c>
      <c r="D20" t="s">
        <v>1127</v>
      </c>
      <c r="E20" t="s">
        <v>808</v>
      </c>
      <c r="G20" t="str">
        <f t="shared" si="0"/>
        <v>Yes</v>
      </c>
    </row>
    <row r="21" spans="1:7">
      <c r="A21" t="s">
        <v>2090</v>
      </c>
      <c r="B21" t="s">
        <v>1137</v>
      </c>
      <c r="C21" t="s">
        <v>125</v>
      </c>
      <c r="D21" t="s">
        <v>1127</v>
      </c>
      <c r="E21" t="s">
        <v>808</v>
      </c>
      <c r="G21" t="str">
        <f t="shared" si="0"/>
        <v>Yes</v>
      </c>
    </row>
    <row r="22" spans="1:7">
      <c r="A22" t="s">
        <v>2091</v>
      </c>
      <c r="B22" t="s">
        <v>1138</v>
      </c>
      <c r="C22" t="s">
        <v>1139</v>
      </c>
      <c r="D22" t="s">
        <v>1127</v>
      </c>
      <c r="E22" t="s">
        <v>808</v>
      </c>
      <c r="G22" t="str">
        <f t="shared" si="0"/>
        <v>Yes</v>
      </c>
    </row>
    <row r="23" spans="1:7">
      <c r="A23" t="s">
        <v>2092</v>
      </c>
      <c r="B23" t="s">
        <v>1140</v>
      </c>
      <c r="C23" t="s">
        <v>1141</v>
      </c>
      <c r="D23" t="s">
        <v>1127</v>
      </c>
      <c r="E23" t="s">
        <v>808</v>
      </c>
      <c r="G23" t="str">
        <f t="shared" si="0"/>
        <v>Yes</v>
      </c>
    </row>
    <row r="24" spans="1:7">
      <c r="A24" t="s">
        <v>2093</v>
      </c>
      <c r="B24" t="s">
        <v>1142</v>
      </c>
      <c r="C24" t="s">
        <v>68</v>
      </c>
      <c r="D24" t="s">
        <v>1127</v>
      </c>
      <c r="E24" t="s">
        <v>808</v>
      </c>
      <c r="G24" t="str">
        <f t="shared" si="0"/>
        <v>Yes</v>
      </c>
    </row>
    <row r="25" spans="1:7">
      <c r="A25" t="s">
        <v>2094</v>
      </c>
      <c r="B25" t="s">
        <v>1143</v>
      </c>
      <c r="C25" t="s">
        <v>1144</v>
      </c>
      <c r="D25" t="s">
        <v>1127</v>
      </c>
      <c r="E25" t="s">
        <v>808</v>
      </c>
      <c r="G25" t="str">
        <f t="shared" si="0"/>
        <v>Yes</v>
      </c>
    </row>
    <row r="26" spans="1:7">
      <c r="A26" t="s">
        <v>163</v>
      </c>
      <c r="B26" t="s">
        <v>164</v>
      </c>
      <c r="C26" t="s">
        <v>80</v>
      </c>
      <c r="D26" t="s">
        <v>1123</v>
      </c>
      <c r="E26" t="s">
        <v>1124</v>
      </c>
      <c r="G26" t="str">
        <f t="shared" si="0"/>
        <v>No</v>
      </c>
    </row>
    <row r="27" spans="1:7">
      <c r="A27" t="s">
        <v>2095</v>
      </c>
      <c r="B27" t="s">
        <v>1145</v>
      </c>
      <c r="C27" t="s">
        <v>132</v>
      </c>
      <c r="D27" t="s">
        <v>1127</v>
      </c>
      <c r="E27" t="s">
        <v>808</v>
      </c>
      <c r="G27" t="str">
        <f t="shared" si="0"/>
        <v>Yes</v>
      </c>
    </row>
    <row r="28" spans="1:7">
      <c r="A28" t="s">
        <v>2096</v>
      </c>
      <c r="B28" t="s">
        <v>1146</v>
      </c>
      <c r="C28" t="s">
        <v>1141</v>
      </c>
      <c r="D28" t="s">
        <v>1127</v>
      </c>
      <c r="E28" t="s">
        <v>808</v>
      </c>
      <c r="G28" t="str">
        <f t="shared" si="0"/>
        <v>Yes</v>
      </c>
    </row>
    <row r="29" spans="1:7">
      <c r="A29" t="s">
        <v>2097</v>
      </c>
      <c r="B29" t="s">
        <v>1147</v>
      </c>
      <c r="C29" t="s">
        <v>1148</v>
      </c>
      <c r="D29" t="s">
        <v>1127</v>
      </c>
      <c r="E29" t="s">
        <v>808</v>
      </c>
      <c r="G29" t="str">
        <f t="shared" si="0"/>
        <v>Yes</v>
      </c>
    </row>
    <row r="30" spans="1:7">
      <c r="A30" t="s">
        <v>2098</v>
      </c>
      <c r="B30" t="s">
        <v>1149</v>
      </c>
      <c r="C30" t="s">
        <v>132</v>
      </c>
      <c r="D30" t="s">
        <v>1127</v>
      </c>
      <c r="E30" t="s">
        <v>808</v>
      </c>
      <c r="G30" t="str">
        <f t="shared" si="0"/>
        <v>Yes</v>
      </c>
    </row>
    <row r="31" spans="1:7">
      <c r="A31" t="s">
        <v>748</v>
      </c>
      <c r="B31" t="s">
        <v>749</v>
      </c>
      <c r="C31" t="s">
        <v>93</v>
      </c>
      <c r="D31" t="s">
        <v>1123</v>
      </c>
      <c r="E31" t="s">
        <v>1124</v>
      </c>
      <c r="G31" t="str">
        <f t="shared" si="0"/>
        <v>No</v>
      </c>
    </row>
    <row r="32" spans="1:7">
      <c r="A32" t="s">
        <v>2099</v>
      </c>
      <c r="B32" t="s">
        <v>1150</v>
      </c>
      <c r="C32" t="s">
        <v>296</v>
      </c>
      <c r="D32" t="s">
        <v>1127</v>
      </c>
      <c r="E32" t="s">
        <v>808</v>
      </c>
      <c r="G32" t="str">
        <f t="shared" si="0"/>
        <v>Yes</v>
      </c>
    </row>
    <row r="33" spans="1:7">
      <c r="A33" t="s">
        <v>294</v>
      </c>
      <c r="B33" t="s">
        <v>295</v>
      </c>
      <c r="C33" t="s">
        <v>296</v>
      </c>
      <c r="D33" t="s">
        <v>1123</v>
      </c>
      <c r="E33" t="s">
        <v>1124</v>
      </c>
      <c r="G33" t="str">
        <f t="shared" si="0"/>
        <v>No</v>
      </c>
    </row>
    <row r="34" spans="1:7">
      <c r="A34" t="s">
        <v>2100</v>
      </c>
      <c r="B34" t="s">
        <v>1151</v>
      </c>
      <c r="C34" t="s">
        <v>1152</v>
      </c>
      <c r="D34" t="s">
        <v>1127</v>
      </c>
      <c r="E34" t="s">
        <v>808</v>
      </c>
      <c r="G34" t="str">
        <f t="shared" si="0"/>
        <v>Yes</v>
      </c>
    </row>
    <row r="35" spans="1:7">
      <c r="A35" t="s">
        <v>2101</v>
      </c>
      <c r="B35" t="s">
        <v>1153</v>
      </c>
      <c r="C35" t="s">
        <v>1132</v>
      </c>
      <c r="D35" t="s">
        <v>1127</v>
      </c>
      <c r="E35" t="s">
        <v>808</v>
      </c>
      <c r="G35" t="str">
        <f t="shared" si="0"/>
        <v>Yes</v>
      </c>
    </row>
    <row r="36" spans="1:7">
      <c r="A36" t="s">
        <v>88</v>
      </c>
      <c r="B36" t="s">
        <v>89</v>
      </c>
      <c r="C36" t="s">
        <v>90</v>
      </c>
      <c r="D36" t="s">
        <v>843</v>
      </c>
      <c r="E36" t="s">
        <v>1124</v>
      </c>
      <c r="G36" t="str">
        <f t="shared" si="0"/>
        <v>No</v>
      </c>
    </row>
    <row r="37" spans="1:7">
      <c r="A37" t="s">
        <v>2102</v>
      </c>
      <c r="B37" t="s">
        <v>1154</v>
      </c>
      <c r="C37" t="s">
        <v>469</v>
      </c>
      <c r="D37" t="s">
        <v>1127</v>
      </c>
      <c r="E37" t="s">
        <v>808</v>
      </c>
      <c r="G37" t="str">
        <f t="shared" si="0"/>
        <v>Yes</v>
      </c>
    </row>
    <row r="38" spans="1:7">
      <c r="A38" t="s">
        <v>2103</v>
      </c>
      <c r="B38" t="s">
        <v>1155</v>
      </c>
      <c r="C38" t="s">
        <v>108</v>
      </c>
      <c r="D38" t="s">
        <v>1127</v>
      </c>
      <c r="E38" t="s">
        <v>808</v>
      </c>
      <c r="G38" t="str">
        <f t="shared" si="0"/>
        <v>Yes</v>
      </c>
    </row>
    <row r="39" spans="1:7">
      <c r="A39" t="s">
        <v>732</v>
      </c>
      <c r="B39" t="s">
        <v>733</v>
      </c>
      <c r="C39" t="s">
        <v>68</v>
      </c>
      <c r="D39" t="s">
        <v>1123</v>
      </c>
      <c r="E39" t="s">
        <v>1124</v>
      </c>
      <c r="G39" t="str">
        <f t="shared" si="0"/>
        <v>No</v>
      </c>
    </row>
    <row r="40" spans="1:7">
      <c r="A40" t="s">
        <v>702</v>
      </c>
      <c r="B40" t="s">
        <v>703</v>
      </c>
      <c r="C40" t="s">
        <v>68</v>
      </c>
      <c r="D40" t="s">
        <v>1123</v>
      </c>
      <c r="E40" t="s">
        <v>1124</v>
      </c>
      <c r="G40" t="str">
        <f t="shared" si="0"/>
        <v>No</v>
      </c>
    </row>
    <row r="41" spans="1:7">
      <c r="A41" t="s">
        <v>2104</v>
      </c>
      <c r="B41" t="s">
        <v>1156</v>
      </c>
      <c r="C41" t="s">
        <v>125</v>
      </c>
      <c r="D41" t="s">
        <v>1127</v>
      </c>
      <c r="E41" t="s">
        <v>808</v>
      </c>
      <c r="G41" t="str">
        <f t="shared" si="0"/>
        <v>Yes</v>
      </c>
    </row>
    <row r="42" spans="1:7">
      <c r="A42" t="s">
        <v>2105</v>
      </c>
      <c r="B42" t="s">
        <v>1157</v>
      </c>
      <c r="C42" t="s">
        <v>125</v>
      </c>
      <c r="D42" t="s">
        <v>1127</v>
      </c>
      <c r="E42" t="s">
        <v>808</v>
      </c>
      <c r="G42" t="str">
        <f t="shared" si="0"/>
        <v>Yes</v>
      </c>
    </row>
    <row r="43" spans="1:7">
      <c r="A43" t="s">
        <v>2106</v>
      </c>
      <c r="B43" t="s">
        <v>1158</v>
      </c>
      <c r="C43" t="s">
        <v>1159</v>
      </c>
      <c r="D43" t="s">
        <v>1127</v>
      </c>
      <c r="E43" t="s">
        <v>808</v>
      </c>
      <c r="G43" t="str">
        <f t="shared" si="0"/>
        <v>Yes</v>
      </c>
    </row>
    <row r="44" spans="1:7">
      <c r="A44" t="s">
        <v>2107</v>
      </c>
      <c r="B44" t="s">
        <v>1160</v>
      </c>
      <c r="C44" t="s">
        <v>98</v>
      </c>
      <c r="D44" t="s">
        <v>1127</v>
      </c>
      <c r="E44" t="s">
        <v>808</v>
      </c>
      <c r="G44" t="str">
        <f t="shared" si="0"/>
        <v>Yes</v>
      </c>
    </row>
    <row r="45" spans="1:7">
      <c r="A45" t="s">
        <v>2108</v>
      </c>
      <c r="B45" t="s">
        <v>1161</v>
      </c>
      <c r="C45" t="s">
        <v>1162</v>
      </c>
      <c r="D45" t="s">
        <v>1127</v>
      </c>
      <c r="E45" t="s">
        <v>808</v>
      </c>
      <c r="G45" t="str">
        <f t="shared" si="0"/>
        <v>Yes</v>
      </c>
    </row>
    <row r="46" spans="1:7">
      <c r="A46" t="s">
        <v>2109</v>
      </c>
      <c r="B46" t="s">
        <v>1163</v>
      </c>
      <c r="C46" t="s">
        <v>1164</v>
      </c>
      <c r="D46" t="s">
        <v>1127</v>
      </c>
      <c r="E46" t="s">
        <v>808</v>
      </c>
      <c r="G46" t="str">
        <f t="shared" si="0"/>
        <v>Yes</v>
      </c>
    </row>
    <row r="47" spans="1:7">
      <c r="A47" t="s">
        <v>2110</v>
      </c>
      <c r="B47" t="s">
        <v>1165</v>
      </c>
      <c r="C47" t="s">
        <v>90</v>
      </c>
      <c r="D47" t="s">
        <v>1127</v>
      </c>
      <c r="E47" t="s">
        <v>808</v>
      </c>
      <c r="G47" t="str">
        <f t="shared" si="0"/>
        <v>Yes</v>
      </c>
    </row>
    <row r="48" spans="1:7">
      <c r="A48" t="s">
        <v>2111</v>
      </c>
      <c r="B48" t="s">
        <v>1166</v>
      </c>
      <c r="C48" t="s">
        <v>80</v>
      </c>
      <c r="D48" t="s">
        <v>1127</v>
      </c>
      <c r="E48" t="s">
        <v>808</v>
      </c>
      <c r="G48" t="str">
        <f t="shared" si="0"/>
        <v>Yes</v>
      </c>
    </row>
    <row r="49" spans="1:7">
      <c r="A49" t="s">
        <v>2112</v>
      </c>
      <c r="B49" t="s">
        <v>1167</v>
      </c>
      <c r="C49" t="s">
        <v>80</v>
      </c>
      <c r="D49" t="s">
        <v>1127</v>
      </c>
      <c r="E49" t="s">
        <v>808</v>
      </c>
      <c r="G49" t="str">
        <f t="shared" si="0"/>
        <v>Yes</v>
      </c>
    </row>
    <row r="50" spans="1:7">
      <c r="A50" t="s">
        <v>493</v>
      </c>
      <c r="B50" t="s">
        <v>494</v>
      </c>
      <c r="C50" t="s">
        <v>101</v>
      </c>
      <c r="D50" t="s">
        <v>1123</v>
      </c>
      <c r="E50" t="s">
        <v>1124</v>
      </c>
      <c r="G50" t="str">
        <f t="shared" si="0"/>
        <v>No</v>
      </c>
    </row>
    <row r="51" spans="1:7">
      <c r="A51" t="s">
        <v>382</v>
      </c>
      <c r="B51" t="s">
        <v>383</v>
      </c>
      <c r="C51" t="s">
        <v>196</v>
      </c>
      <c r="D51" t="s">
        <v>1123</v>
      </c>
      <c r="E51" t="s">
        <v>1124</v>
      </c>
      <c r="G51" t="str">
        <f t="shared" si="0"/>
        <v>No</v>
      </c>
    </row>
    <row r="52" spans="1:7">
      <c r="A52" t="s">
        <v>2113</v>
      </c>
      <c r="B52" t="s">
        <v>1168</v>
      </c>
      <c r="C52" t="s">
        <v>135</v>
      </c>
      <c r="D52" t="s">
        <v>1127</v>
      </c>
      <c r="E52" t="s">
        <v>808</v>
      </c>
      <c r="G52" t="str">
        <f t="shared" si="0"/>
        <v>Yes</v>
      </c>
    </row>
    <row r="53" spans="1:7">
      <c r="A53" t="s">
        <v>2114</v>
      </c>
      <c r="B53" t="s">
        <v>1169</v>
      </c>
      <c r="C53" t="s">
        <v>324</v>
      </c>
      <c r="D53" t="s">
        <v>1127</v>
      </c>
      <c r="E53" t="s">
        <v>808</v>
      </c>
      <c r="G53" t="str">
        <f t="shared" si="0"/>
        <v>Yes</v>
      </c>
    </row>
    <row r="54" spans="1:7">
      <c r="A54" t="s">
        <v>2115</v>
      </c>
      <c r="B54" t="s">
        <v>1170</v>
      </c>
      <c r="C54" t="s">
        <v>80</v>
      </c>
      <c r="D54" t="s">
        <v>1127</v>
      </c>
      <c r="E54" t="s">
        <v>808</v>
      </c>
      <c r="G54" t="str">
        <f t="shared" si="0"/>
        <v>Yes</v>
      </c>
    </row>
    <row r="55" spans="1:7">
      <c r="A55" t="s">
        <v>316</v>
      </c>
      <c r="B55" t="s">
        <v>317</v>
      </c>
      <c r="C55" t="s">
        <v>80</v>
      </c>
      <c r="D55" t="s">
        <v>1123</v>
      </c>
      <c r="E55" t="s">
        <v>1124</v>
      </c>
      <c r="G55" t="str">
        <f t="shared" si="0"/>
        <v>No</v>
      </c>
    </row>
    <row r="56" spans="1:7">
      <c r="A56" t="s">
        <v>2116</v>
      </c>
      <c r="B56" t="s">
        <v>1171</v>
      </c>
      <c r="C56" t="s">
        <v>1162</v>
      </c>
      <c r="D56" t="s">
        <v>1127</v>
      </c>
      <c r="E56" t="s">
        <v>808</v>
      </c>
      <c r="G56" t="str">
        <f t="shared" si="0"/>
        <v>Yes</v>
      </c>
    </row>
    <row r="57" spans="1:7">
      <c r="A57" t="s">
        <v>2117</v>
      </c>
      <c r="B57" t="s">
        <v>1172</v>
      </c>
      <c r="C57" t="s">
        <v>1173</v>
      </c>
      <c r="D57" t="s">
        <v>1127</v>
      </c>
      <c r="E57" t="s">
        <v>808</v>
      </c>
      <c r="G57" t="str">
        <f t="shared" si="0"/>
        <v>Yes</v>
      </c>
    </row>
    <row r="58" spans="1:7">
      <c r="A58" t="s">
        <v>2118</v>
      </c>
      <c r="B58" t="s">
        <v>1174</v>
      </c>
      <c r="C58" t="s">
        <v>1175</v>
      </c>
      <c r="D58" t="s">
        <v>1127</v>
      </c>
      <c r="E58" t="s">
        <v>808</v>
      </c>
      <c r="G58" t="str">
        <f t="shared" si="0"/>
        <v>Yes</v>
      </c>
    </row>
    <row r="59" spans="1:7">
      <c r="A59" t="s">
        <v>2119</v>
      </c>
      <c r="B59" t="s">
        <v>1176</v>
      </c>
      <c r="C59" t="s">
        <v>1177</v>
      </c>
      <c r="D59" t="s">
        <v>1127</v>
      </c>
      <c r="E59" t="s">
        <v>808</v>
      </c>
      <c r="G59" t="str">
        <f t="shared" si="0"/>
        <v>Yes</v>
      </c>
    </row>
    <row r="60" spans="1:7">
      <c r="A60" t="s">
        <v>2120</v>
      </c>
      <c r="B60" t="s">
        <v>1178</v>
      </c>
      <c r="C60" t="s">
        <v>1173</v>
      </c>
      <c r="D60" t="s">
        <v>1127</v>
      </c>
      <c r="E60" t="s">
        <v>808</v>
      </c>
      <c r="G60" t="str">
        <f t="shared" si="0"/>
        <v>Yes</v>
      </c>
    </row>
    <row r="61" spans="1:7">
      <c r="A61" t="s">
        <v>221</v>
      </c>
      <c r="B61" t="s">
        <v>222</v>
      </c>
      <c r="C61" t="s">
        <v>68</v>
      </c>
      <c r="D61" t="s">
        <v>1123</v>
      </c>
      <c r="E61" t="s">
        <v>1124</v>
      </c>
      <c r="G61" t="str">
        <f t="shared" si="0"/>
        <v>No</v>
      </c>
    </row>
    <row r="62" spans="1:7">
      <c r="A62" t="s">
        <v>2121</v>
      </c>
      <c r="B62" t="s">
        <v>1179</v>
      </c>
      <c r="C62" t="s">
        <v>1180</v>
      </c>
      <c r="D62" t="s">
        <v>1127</v>
      </c>
      <c r="E62" t="s">
        <v>808</v>
      </c>
      <c r="G62" t="str">
        <f t="shared" si="0"/>
        <v>Yes</v>
      </c>
    </row>
    <row r="63" spans="1:7">
      <c r="A63" t="s">
        <v>2122</v>
      </c>
      <c r="B63" t="s">
        <v>1181</v>
      </c>
      <c r="C63" t="s">
        <v>80</v>
      </c>
      <c r="D63" t="s">
        <v>1127</v>
      </c>
      <c r="E63" t="s">
        <v>808</v>
      </c>
      <c r="G63" t="str">
        <f t="shared" si="0"/>
        <v>Yes</v>
      </c>
    </row>
    <row r="64" spans="1:7">
      <c r="A64" t="s">
        <v>2123</v>
      </c>
      <c r="B64" t="s">
        <v>1182</v>
      </c>
      <c r="C64" t="s">
        <v>1183</v>
      </c>
      <c r="D64" t="s">
        <v>1127</v>
      </c>
      <c r="E64" t="s">
        <v>808</v>
      </c>
      <c r="G64" t="str">
        <f t="shared" si="0"/>
        <v>Yes</v>
      </c>
    </row>
    <row r="65" spans="1:7">
      <c r="A65" t="s">
        <v>2124</v>
      </c>
      <c r="B65" t="s">
        <v>1184</v>
      </c>
      <c r="C65" t="s">
        <v>1136</v>
      </c>
      <c r="D65" t="s">
        <v>1127</v>
      </c>
      <c r="E65" t="s">
        <v>808</v>
      </c>
      <c r="G65" t="str">
        <f t="shared" si="0"/>
        <v>Yes</v>
      </c>
    </row>
    <row r="66" spans="1:7">
      <c r="A66" t="s">
        <v>2125</v>
      </c>
      <c r="B66" t="s">
        <v>1185</v>
      </c>
      <c r="C66" t="s">
        <v>1186</v>
      </c>
      <c r="D66" t="s">
        <v>1127</v>
      </c>
      <c r="E66" t="s">
        <v>808</v>
      </c>
      <c r="G66" t="str">
        <f t="shared" si="0"/>
        <v>Yes</v>
      </c>
    </row>
    <row r="67" spans="1:7">
      <c r="A67" t="s">
        <v>2126</v>
      </c>
      <c r="B67" t="s">
        <v>1187</v>
      </c>
      <c r="C67" t="s">
        <v>1164</v>
      </c>
      <c r="D67" t="s">
        <v>1127</v>
      </c>
      <c r="E67" t="s">
        <v>808</v>
      </c>
      <c r="G67" t="str">
        <f t="shared" ref="G67:G130" si="1">E67</f>
        <v>Yes</v>
      </c>
    </row>
    <row r="68" spans="1:7">
      <c r="A68" t="s">
        <v>2127</v>
      </c>
      <c r="B68" t="s">
        <v>1188</v>
      </c>
      <c r="C68" t="s">
        <v>93</v>
      </c>
      <c r="D68" t="s">
        <v>1127</v>
      </c>
      <c r="E68" t="s">
        <v>808</v>
      </c>
      <c r="G68" t="str">
        <f t="shared" si="1"/>
        <v>Yes</v>
      </c>
    </row>
    <row r="69" spans="1:7">
      <c r="A69" t="s">
        <v>2128</v>
      </c>
      <c r="B69" t="s">
        <v>1189</v>
      </c>
      <c r="C69" t="s">
        <v>1190</v>
      </c>
      <c r="D69" t="s">
        <v>1127</v>
      </c>
      <c r="E69" t="s">
        <v>808</v>
      </c>
      <c r="G69" t="str">
        <f t="shared" si="1"/>
        <v>Yes</v>
      </c>
    </row>
    <row r="70" spans="1:7">
      <c r="A70" t="s">
        <v>467</v>
      </c>
      <c r="B70" t="s">
        <v>468</v>
      </c>
      <c r="C70" t="s">
        <v>469</v>
      </c>
      <c r="D70" t="s">
        <v>807</v>
      </c>
      <c r="E70" t="s">
        <v>1124</v>
      </c>
      <c r="G70" t="str">
        <f t="shared" si="1"/>
        <v>No</v>
      </c>
    </row>
    <row r="71" spans="1:7">
      <c r="A71" t="s">
        <v>712</v>
      </c>
      <c r="B71" t="s">
        <v>713</v>
      </c>
      <c r="C71" t="s">
        <v>125</v>
      </c>
      <c r="D71" t="s">
        <v>1123</v>
      </c>
      <c r="E71" t="s">
        <v>1124</v>
      </c>
      <c r="G71" t="str">
        <f t="shared" si="1"/>
        <v>No</v>
      </c>
    </row>
    <row r="72" spans="1:7">
      <c r="A72" t="s">
        <v>2129</v>
      </c>
      <c r="B72" t="s">
        <v>1191</v>
      </c>
      <c r="C72" t="s">
        <v>1192</v>
      </c>
      <c r="D72" t="s">
        <v>1127</v>
      </c>
      <c r="E72" t="s">
        <v>808</v>
      </c>
      <c r="G72" t="str">
        <f t="shared" si="1"/>
        <v>Yes</v>
      </c>
    </row>
    <row r="73" spans="1:7">
      <c r="A73" t="s">
        <v>2130</v>
      </c>
      <c r="B73" t="s">
        <v>1193</v>
      </c>
      <c r="C73" t="s">
        <v>1194</v>
      </c>
      <c r="D73" t="s">
        <v>1127</v>
      </c>
      <c r="E73" t="s">
        <v>808</v>
      </c>
      <c r="G73" t="str">
        <f t="shared" si="1"/>
        <v>Yes</v>
      </c>
    </row>
    <row r="74" spans="1:7">
      <c r="A74" t="s">
        <v>2131</v>
      </c>
      <c r="B74" t="s">
        <v>1195</v>
      </c>
      <c r="C74" t="s">
        <v>1136</v>
      </c>
      <c r="D74" t="s">
        <v>1127</v>
      </c>
      <c r="E74" t="s">
        <v>808</v>
      </c>
      <c r="G74" t="str">
        <f t="shared" si="1"/>
        <v>Yes</v>
      </c>
    </row>
    <row r="75" spans="1:7">
      <c r="A75" t="s">
        <v>2132</v>
      </c>
      <c r="B75" t="s">
        <v>1196</v>
      </c>
      <c r="C75" t="s">
        <v>111</v>
      </c>
      <c r="D75" t="s">
        <v>1127</v>
      </c>
      <c r="E75" t="s">
        <v>808</v>
      </c>
      <c r="G75" t="str">
        <f t="shared" si="1"/>
        <v>Yes</v>
      </c>
    </row>
    <row r="76" spans="1:7">
      <c r="A76" t="s">
        <v>2133</v>
      </c>
      <c r="B76" t="s">
        <v>1197</v>
      </c>
      <c r="C76" t="s">
        <v>752</v>
      </c>
      <c r="D76" t="s">
        <v>1127</v>
      </c>
      <c r="E76" t="s">
        <v>808</v>
      </c>
      <c r="G76" t="str">
        <f t="shared" si="1"/>
        <v>Yes</v>
      </c>
    </row>
    <row r="77" spans="1:7">
      <c r="A77" t="s">
        <v>2134</v>
      </c>
      <c r="B77" t="s">
        <v>1198</v>
      </c>
      <c r="C77" t="s">
        <v>90</v>
      </c>
      <c r="D77" t="s">
        <v>1127</v>
      </c>
      <c r="E77" t="s">
        <v>808</v>
      </c>
      <c r="G77" t="str">
        <f t="shared" si="1"/>
        <v>Yes</v>
      </c>
    </row>
    <row r="78" spans="1:7">
      <c r="A78" t="s">
        <v>2135</v>
      </c>
      <c r="B78" t="s">
        <v>1199</v>
      </c>
      <c r="C78" t="s">
        <v>108</v>
      </c>
      <c r="D78" t="s">
        <v>1127</v>
      </c>
      <c r="E78" t="s">
        <v>808</v>
      </c>
      <c r="G78" t="str">
        <f t="shared" si="1"/>
        <v>Yes</v>
      </c>
    </row>
    <row r="79" spans="1:7">
      <c r="A79" t="s">
        <v>2136</v>
      </c>
      <c r="B79" t="s">
        <v>1200</v>
      </c>
      <c r="C79" t="s">
        <v>1139</v>
      </c>
      <c r="D79" t="s">
        <v>1127</v>
      </c>
      <c r="E79" t="s">
        <v>808</v>
      </c>
      <c r="G79" t="str">
        <f t="shared" si="1"/>
        <v>Yes</v>
      </c>
    </row>
    <row r="80" spans="1:7">
      <c r="A80" t="s">
        <v>2137</v>
      </c>
      <c r="B80" t="s">
        <v>1201</v>
      </c>
      <c r="C80" t="s">
        <v>1202</v>
      </c>
      <c r="D80" t="s">
        <v>1127</v>
      </c>
      <c r="E80" t="s">
        <v>808</v>
      </c>
      <c r="G80" t="str">
        <f t="shared" si="1"/>
        <v>Yes</v>
      </c>
    </row>
    <row r="81" spans="1:7">
      <c r="A81" t="s">
        <v>2138</v>
      </c>
      <c r="B81" t="s">
        <v>1203</v>
      </c>
      <c r="C81" t="s">
        <v>1186</v>
      </c>
      <c r="D81" t="s">
        <v>1127</v>
      </c>
      <c r="E81" t="s">
        <v>808</v>
      </c>
      <c r="G81" t="str">
        <f t="shared" si="1"/>
        <v>Yes</v>
      </c>
    </row>
    <row r="82" spans="1:7">
      <c r="A82" t="s">
        <v>2139</v>
      </c>
      <c r="B82" t="s">
        <v>1204</v>
      </c>
      <c r="C82" t="s">
        <v>80</v>
      </c>
      <c r="D82" t="s">
        <v>1127</v>
      </c>
      <c r="E82" t="s">
        <v>808</v>
      </c>
      <c r="G82" t="str">
        <f t="shared" si="1"/>
        <v>Yes</v>
      </c>
    </row>
    <row r="83" spans="1:7">
      <c r="A83" t="s">
        <v>495</v>
      </c>
      <c r="B83" t="s">
        <v>496</v>
      </c>
      <c r="C83" t="s">
        <v>93</v>
      </c>
      <c r="D83" t="s">
        <v>1123</v>
      </c>
      <c r="E83" t="s">
        <v>1124</v>
      </c>
      <c r="G83" t="str">
        <f t="shared" si="1"/>
        <v>No</v>
      </c>
    </row>
    <row r="84" spans="1:7">
      <c r="A84" t="s">
        <v>2140</v>
      </c>
      <c r="B84" t="s">
        <v>1205</v>
      </c>
      <c r="C84" t="s">
        <v>1162</v>
      </c>
      <c r="D84" t="s">
        <v>1127</v>
      </c>
      <c r="E84" t="s">
        <v>808</v>
      </c>
      <c r="G84" t="str">
        <f t="shared" si="1"/>
        <v>Yes</v>
      </c>
    </row>
    <row r="85" spans="1:7">
      <c r="A85" t="s">
        <v>114</v>
      </c>
      <c r="B85" t="s">
        <v>1206</v>
      </c>
      <c r="C85" t="s">
        <v>116</v>
      </c>
      <c r="D85" t="s">
        <v>1123</v>
      </c>
      <c r="E85" t="s">
        <v>1124</v>
      </c>
      <c r="G85" t="str">
        <f t="shared" si="1"/>
        <v>No</v>
      </c>
    </row>
    <row r="86" spans="1:7">
      <c r="A86" t="s">
        <v>2141</v>
      </c>
      <c r="B86" t="s">
        <v>1207</v>
      </c>
      <c r="C86" t="s">
        <v>1208</v>
      </c>
      <c r="D86" t="s">
        <v>1127</v>
      </c>
      <c r="E86" t="s">
        <v>808</v>
      </c>
      <c r="G86" t="str">
        <f t="shared" si="1"/>
        <v>Yes</v>
      </c>
    </row>
    <row r="87" spans="1:7">
      <c r="A87" t="s">
        <v>413</v>
      </c>
      <c r="B87" t="s">
        <v>414</v>
      </c>
      <c r="C87" t="s">
        <v>108</v>
      </c>
      <c r="D87" t="s">
        <v>1123</v>
      </c>
      <c r="E87" t="s">
        <v>1124</v>
      </c>
      <c r="G87" t="str">
        <f t="shared" si="1"/>
        <v>No</v>
      </c>
    </row>
    <row r="88" spans="1:7">
      <c r="A88" t="s">
        <v>2142</v>
      </c>
      <c r="B88" t="s">
        <v>1209</v>
      </c>
      <c r="C88" t="s">
        <v>111</v>
      </c>
      <c r="D88" t="s">
        <v>1127</v>
      </c>
      <c r="E88" t="s">
        <v>808</v>
      </c>
      <c r="G88" t="str">
        <f t="shared" si="1"/>
        <v>Yes</v>
      </c>
    </row>
    <row r="89" spans="1:7">
      <c r="A89" t="s">
        <v>398</v>
      </c>
      <c r="B89" t="s">
        <v>399</v>
      </c>
      <c r="C89" t="s">
        <v>80</v>
      </c>
      <c r="D89" t="s">
        <v>1123</v>
      </c>
      <c r="E89" t="s">
        <v>1124</v>
      </c>
      <c r="G89" t="str">
        <f t="shared" si="1"/>
        <v>No</v>
      </c>
    </row>
    <row r="90" spans="1:7">
      <c r="A90" t="s">
        <v>2143</v>
      </c>
      <c r="B90" t="s">
        <v>1210</v>
      </c>
      <c r="C90" t="s">
        <v>111</v>
      </c>
      <c r="D90" t="s">
        <v>1127</v>
      </c>
      <c r="E90" t="s">
        <v>808</v>
      </c>
      <c r="G90" t="str">
        <f t="shared" si="1"/>
        <v>Yes</v>
      </c>
    </row>
    <row r="91" spans="1:7">
      <c r="A91" t="s">
        <v>2144</v>
      </c>
      <c r="B91" t="s">
        <v>1211</v>
      </c>
      <c r="C91" t="s">
        <v>80</v>
      </c>
      <c r="D91" t="s">
        <v>1127</v>
      </c>
      <c r="E91" t="s">
        <v>808</v>
      </c>
      <c r="G91" t="str">
        <f t="shared" si="1"/>
        <v>Yes</v>
      </c>
    </row>
    <row r="92" spans="1:7">
      <c r="A92" t="s">
        <v>2145</v>
      </c>
      <c r="B92" t="s">
        <v>1212</v>
      </c>
      <c r="C92" t="s">
        <v>72</v>
      </c>
      <c r="D92" t="s">
        <v>1127</v>
      </c>
      <c r="E92" t="s">
        <v>808</v>
      </c>
      <c r="G92" t="str">
        <f t="shared" si="1"/>
        <v>Yes</v>
      </c>
    </row>
    <row r="93" spans="1:7">
      <c r="A93" t="s">
        <v>2146</v>
      </c>
      <c r="B93" t="s">
        <v>1213</v>
      </c>
      <c r="C93" t="s">
        <v>1214</v>
      </c>
      <c r="D93" t="s">
        <v>1127</v>
      </c>
      <c r="E93" t="s">
        <v>808</v>
      </c>
      <c r="G93" t="str">
        <f t="shared" si="1"/>
        <v>Yes</v>
      </c>
    </row>
    <row r="94" spans="1:7">
      <c r="A94" t="s">
        <v>2147</v>
      </c>
      <c r="B94" t="s">
        <v>1215</v>
      </c>
      <c r="C94" t="s">
        <v>1192</v>
      </c>
      <c r="D94" t="s">
        <v>1127</v>
      </c>
      <c r="E94" t="s">
        <v>808</v>
      </c>
      <c r="G94" t="str">
        <f t="shared" si="1"/>
        <v>Yes</v>
      </c>
    </row>
    <row r="95" spans="1:7">
      <c r="A95" t="s">
        <v>2148</v>
      </c>
      <c r="B95" t="s">
        <v>1216</v>
      </c>
      <c r="C95" t="s">
        <v>1217</v>
      </c>
      <c r="D95" t="s">
        <v>1127</v>
      </c>
      <c r="E95" t="s">
        <v>808</v>
      </c>
      <c r="G95" t="str">
        <f t="shared" si="1"/>
        <v>Yes</v>
      </c>
    </row>
    <row r="96" spans="1:7">
      <c r="A96" t="s">
        <v>2149</v>
      </c>
      <c r="B96" t="s">
        <v>1218</v>
      </c>
      <c r="C96" t="s">
        <v>1219</v>
      </c>
      <c r="D96" t="s">
        <v>1127</v>
      </c>
      <c r="E96" t="s">
        <v>808</v>
      </c>
      <c r="G96" t="str">
        <f t="shared" si="1"/>
        <v>Yes</v>
      </c>
    </row>
    <row r="97" spans="1:7">
      <c r="A97" t="s">
        <v>560</v>
      </c>
      <c r="B97" t="s">
        <v>561</v>
      </c>
      <c r="C97" t="s">
        <v>230</v>
      </c>
      <c r="D97" t="s">
        <v>1123</v>
      </c>
      <c r="E97" t="s">
        <v>1124</v>
      </c>
      <c r="G97" t="str">
        <f t="shared" si="1"/>
        <v>No</v>
      </c>
    </row>
    <row r="98" spans="1:7">
      <c r="A98" t="s">
        <v>2150</v>
      </c>
      <c r="B98" t="s">
        <v>1220</v>
      </c>
      <c r="C98" t="s">
        <v>1152</v>
      </c>
      <c r="D98" t="s">
        <v>1127</v>
      </c>
      <c r="E98" t="s">
        <v>808</v>
      </c>
      <c r="G98" t="str">
        <f t="shared" si="1"/>
        <v>Yes</v>
      </c>
    </row>
    <row r="99" spans="1:7">
      <c r="A99" t="s">
        <v>2151</v>
      </c>
      <c r="B99" t="s">
        <v>1220</v>
      </c>
      <c r="C99" t="s">
        <v>1221</v>
      </c>
      <c r="D99" t="s">
        <v>1127</v>
      </c>
      <c r="E99" t="s">
        <v>808</v>
      </c>
      <c r="G99" t="str">
        <f t="shared" si="1"/>
        <v>Yes</v>
      </c>
    </row>
    <row r="100" spans="1:7">
      <c r="A100" t="s">
        <v>2152</v>
      </c>
      <c r="B100" t="s">
        <v>1220</v>
      </c>
      <c r="C100" t="s">
        <v>1192</v>
      </c>
      <c r="D100" t="s">
        <v>1127</v>
      </c>
      <c r="E100" t="s">
        <v>808</v>
      </c>
      <c r="G100" t="str">
        <f t="shared" si="1"/>
        <v>Yes</v>
      </c>
    </row>
    <row r="101" spans="1:7">
      <c r="A101" t="s">
        <v>133</v>
      </c>
      <c r="B101" t="s">
        <v>134</v>
      </c>
      <c r="C101" t="s">
        <v>135</v>
      </c>
      <c r="D101" t="s">
        <v>843</v>
      </c>
      <c r="E101" t="s">
        <v>1124</v>
      </c>
      <c r="G101" t="str">
        <f t="shared" si="1"/>
        <v>No</v>
      </c>
    </row>
    <row r="102" spans="1:7">
      <c r="A102" t="s">
        <v>2153</v>
      </c>
      <c r="B102" t="s">
        <v>1222</v>
      </c>
      <c r="C102" t="s">
        <v>1190</v>
      </c>
      <c r="D102" t="s">
        <v>1127</v>
      </c>
      <c r="E102" t="s">
        <v>808</v>
      </c>
      <c r="G102" t="str">
        <f t="shared" si="1"/>
        <v>Yes</v>
      </c>
    </row>
    <row r="103" spans="1:7">
      <c r="A103" t="s">
        <v>2154</v>
      </c>
      <c r="B103" t="s">
        <v>1223</v>
      </c>
      <c r="C103" t="s">
        <v>1219</v>
      </c>
      <c r="D103" t="s">
        <v>1127</v>
      </c>
      <c r="E103" t="s">
        <v>808</v>
      </c>
      <c r="G103" t="str">
        <f t="shared" si="1"/>
        <v>Yes</v>
      </c>
    </row>
    <row r="104" spans="1:7">
      <c r="A104" t="s">
        <v>2155</v>
      </c>
      <c r="B104" t="s">
        <v>1224</v>
      </c>
      <c r="C104" t="s">
        <v>1225</v>
      </c>
      <c r="D104" t="s">
        <v>1127</v>
      </c>
      <c r="E104" t="s">
        <v>808</v>
      </c>
      <c r="G104" t="str">
        <f t="shared" si="1"/>
        <v>Yes</v>
      </c>
    </row>
    <row r="105" spans="1:7">
      <c r="A105" t="s">
        <v>2156</v>
      </c>
      <c r="B105" t="s">
        <v>1226</v>
      </c>
      <c r="C105" t="s">
        <v>1227</v>
      </c>
      <c r="D105" t="s">
        <v>1127</v>
      </c>
      <c r="E105" t="s">
        <v>808</v>
      </c>
      <c r="G105" t="str">
        <f t="shared" si="1"/>
        <v>Yes</v>
      </c>
    </row>
    <row r="106" spans="1:7">
      <c r="A106" t="s">
        <v>2157</v>
      </c>
      <c r="B106" t="s">
        <v>1228</v>
      </c>
      <c r="C106" t="s">
        <v>108</v>
      </c>
      <c r="D106" t="s">
        <v>1127</v>
      </c>
      <c r="E106" t="s">
        <v>808</v>
      </c>
      <c r="G106" t="str">
        <f t="shared" si="1"/>
        <v>Yes</v>
      </c>
    </row>
    <row r="107" spans="1:7">
      <c r="A107" t="s">
        <v>2158</v>
      </c>
      <c r="B107" t="s">
        <v>1229</v>
      </c>
      <c r="C107" t="s">
        <v>93</v>
      </c>
      <c r="D107" t="s">
        <v>1127</v>
      </c>
      <c r="E107" t="s">
        <v>808</v>
      </c>
      <c r="G107" t="str">
        <f t="shared" si="1"/>
        <v>Yes</v>
      </c>
    </row>
    <row r="108" spans="1:7">
      <c r="A108" t="s">
        <v>2159</v>
      </c>
      <c r="B108" t="s">
        <v>1230</v>
      </c>
      <c r="C108" t="s">
        <v>108</v>
      </c>
      <c r="D108" t="s">
        <v>1127</v>
      </c>
      <c r="E108" t="s">
        <v>808</v>
      </c>
      <c r="G108" t="str">
        <f t="shared" si="1"/>
        <v>Yes</v>
      </c>
    </row>
    <row r="109" spans="1:7">
      <c r="A109" t="s">
        <v>2160</v>
      </c>
      <c r="B109" t="s">
        <v>1231</v>
      </c>
      <c r="C109" t="s">
        <v>101</v>
      </c>
      <c r="D109" t="s">
        <v>1127</v>
      </c>
      <c r="E109" t="s">
        <v>808</v>
      </c>
      <c r="G109" t="str">
        <f t="shared" si="1"/>
        <v>Yes</v>
      </c>
    </row>
    <row r="110" spans="1:7">
      <c r="A110" t="s">
        <v>431</v>
      </c>
      <c r="B110" t="s">
        <v>432</v>
      </c>
      <c r="C110" t="s">
        <v>101</v>
      </c>
      <c r="D110" t="s">
        <v>1123</v>
      </c>
      <c r="E110" t="s">
        <v>1124</v>
      </c>
      <c r="G110" t="str">
        <f t="shared" si="1"/>
        <v>No</v>
      </c>
    </row>
    <row r="111" spans="1:7">
      <c r="A111" t="s">
        <v>143</v>
      </c>
      <c r="B111" t="s">
        <v>144</v>
      </c>
      <c r="C111" t="s">
        <v>101</v>
      </c>
      <c r="D111" t="s">
        <v>1123</v>
      </c>
      <c r="E111" t="s">
        <v>1124</v>
      </c>
      <c r="G111" t="str">
        <f t="shared" si="1"/>
        <v>No</v>
      </c>
    </row>
    <row r="112" spans="1:7">
      <c r="A112" t="s">
        <v>2161</v>
      </c>
      <c r="B112" t="s">
        <v>1232</v>
      </c>
      <c r="C112" t="s">
        <v>101</v>
      </c>
      <c r="D112" t="s">
        <v>1127</v>
      </c>
      <c r="E112" t="s">
        <v>808</v>
      </c>
      <c r="G112" t="str">
        <f t="shared" si="1"/>
        <v>Yes</v>
      </c>
    </row>
    <row r="113" spans="1:7">
      <c r="A113" t="s">
        <v>197</v>
      </c>
      <c r="B113" t="s">
        <v>198</v>
      </c>
      <c r="C113" t="s">
        <v>93</v>
      </c>
      <c r="D113" t="s">
        <v>1123</v>
      </c>
      <c r="E113" t="s">
        <v>1124</v>
      </c>
      <c r="G113" t="str">
        <f t="shared" si="1"/>
        <v>No</v>
      </c>
    </row>
    <row r="114" spans="1:7">
      <c r="A114" t="s">
        <v>549</v>
      </c>
      <c r="B114" t="s">
        <v>550</v>
      </c>
      <c r="C114" t="s">
        <v>93</v>
      </c>
      <c r="D114" t="s">
        <v>1123</v>
      </c>
      <c r="E114" t="s">
        <v>1124</v>
      </c>
      <c r="G114" t="str">
        <f t="shared" si="1"/>
        <v>No</v>
      </c>
    </row>
    <row r="115" spans="1:7">
      <c r="A115" t="s">
        <v>370</v>
      </c>
      <c r="B115" t="s">
        <v>371</v>
      </c>
      <c r="C115" t="s">
        <v>93</v>
      </c>
      <c r="D115" t="s">
        <v>1123</v>
      </c>
      <c r="E115" t="s">
        <v>1124</v>
      </c>
      <c r="G115" t="str">
        <f t="shared" si="1"/>
        <v>No</v>
      </c>
    </row>
    <row r="116" spans="1:7">
      <c r="A116" t="s">
        <v>2162</v>
      </c>
      <c r="B116" t="s">
        <v>1233</v>
      </c>
      <c r="C116" t="s">
        <v>1183</v>
      </c>
      <c r="D116" t="s">
        <v>1127</v>
      </c>
      <c r="E116" t="s">
        <v>808</v>
      </c>
      <c r="G116" t="str">
        <f t="shared" si="1"/>
        <v>Yes</v>
      </c>
    </row>
    <row r="117" spans="1:7">
      <c r="A117" t="s">
        <v>2163</v>
      </c>
      <c r="B117" t="s">
        <v>1234</v>
      </c>
      <c r="C117" t="s">
        <v>757</v>
      </c>
      <c r="D117" t="s">
        <v>1127</v>
      </c>
      <c r="E117" t="s">
        <v>808</v>
      </c>
      <c r="G117" t="str">
        <f t="shared" si="1"/>
        <v>Yes</v>
      </c>
    </row>
    <row r="118" spans="1:7">
      <c r="A118" t="s">
        <v>2164</v>
      </c>
      <c r="B118" t="s">
        <v>1235</v>
      </c>
      <c r="C118" t="s">
        <v>1236</v>
      </c>
      <c r="D118" t="s">
        <v>1127</v>
      </c>
      <c r="E118" t="s">
        <v>808</v>
      </c>
      <c r="G118" t="str">
        <f t="shared" si="1"/>
        <v>Yes</v>
      </c>
    </row>
    <row r="119" spans="1:7">
      <c r="A119" t="s">
        <v>2165</v>
      </c>
      <c r="B119" t="s">
        <v>1237</v>
      </c>
      <c r="C119" t="s">
        <v>87</v>
      </c>
      <c r="D119" t="s">
        <v>1127</v>
      </c>
      <c r="E119" t="s">
        <v>808</v>
      </c>
      <c r="G119" t="str">
        <f t="shared" si="1"/>
        <v>Yes</v>
      </c>
    </row>
    <row r="120" spans="1:7">
      <c r="A120" t="s">
        <v>2166</v>
      </c>
      <c r="B120" t="s">
        <v>1238</v>
      </c>
      <c r="C120" t="s">
        <v>1214</v>
      </c>
      <c r="D120" t="s">
        <v>1127</v>
      </c>
      <c r="E120" t="s">
        <v>808</v>
      </c>
      <c r="G120" t="str">
        <f t="shared" si="1"/>
        <v>Yes</v>
      </c>
    </row>
    <row r="121" spans="1:7">
      <c r="A121" t="s">
        <v>254</v>
      </c>
      <c r="B121" t="s">
        <v>255</v>
      </c>
      <c r="C121" t="s">
        <v>98</v>
      </c>
      <c r="D121" t="s">
        <v>1123</v>
      </c>
      <c r="E121" t="s">
        <v>1124</v>
      </c>
      <c r="G121" t="str">
        <f t="shared" si="1"/>
        <v>No</v>
      </c>
    </row>
    <row r="122" spans="1:7">
      <c r="A122" t="s">
        <v>576</v>
      </c>
      <c r="B122" t="s">
        <v>577</v>
      </c>
      <c r="C122" t="s">
        <v>98</v>
      </c>
      <c r="D122" t="s">
        <v>1123</v>
      </c>
      <c r="E122" t="s">
        <v>1124</v>
      </c>
      <c r="G122" t="str">
        <f t="shared" si="1"/>
        <v>No</v>
      </c>
    </row>
    <row r="123" spans="1:7">
      <c r="A123" t="s">
        <v>2167</v>
      </c>
      <c r="B123" t="s">
        <v>1239</v>
      </c>
      <c r="C123" t="s">
        <v>324</v>
      </c>
      <c r="D123" t="s">
        <v>1127</v>
      </c>
      <c r="E123" t="s">
        <v>808</v>
      </c>
      <c r="G123" t="str">
        <f t="shared" si="1"/>
        <v>Yes</v>
      </c>
    </row>
    <row r="124" spans="1:7">
      <c r="A124" t="s">
        <v>2168</v>
      </c>
      <c r="B124" t="s">
        <v>1240</v>
      </c>
      <c r="C124" t="s">
        <v>1241</v>
      </c>
      <c r="D124" t="s">
        <v>1127</v>
      </c>
      <c r="E124" t="s">
        <v>808</v>
      </c>
      <c r="G124" t="str">
        <f t="shared" si="1"/>
        <v>Yes</v>
      </c>
    </row>
    <row r="125" spans="1:7">
      <c r="A125" t="s">
        <v>2169</v>
      </c>
      <c r="B125" t="s">
        <v>1242</v>
      </c>
      <c r="C125" t="s">
        <v>1243</v>
      </c>
      <c r="D125" t="s">
        <v>1127</v>
      </c>
      <c r="E125" t="s">
        <v>808</v>
      </c>
      <c r="G125" t="str">
        <f t="shared" si="1"/>
        <v>Yes</v>
      </c>
    </row>
    <row r="126" spans="1:7">
      <c r="A126" t="s">
        <v>2170</v>
      </c>
      <c r="B126" t="s">
        <v>1244</v>
      </c>
      <c r="C126" t="s">
        <v>72</v>
      </c>
      <c r="D126" t="s">
        <v>1127</v>
      </c>
      <c r="E126" t="s">
        <v>808</v>
      </c>
      <c r="G126" t="str">
        <f t="shared" si="1"/>
        <v>Yes</v>
      </c>
    </row>
    <row r="127" spans="1:7">
      <c r="A127" t="s">
        <v>2171</v>
      </c>
      <c r="B127" t="s">
        <v>281</v>
      </c>
      <c r="C127" t="s">
        <v>68</v>
      </c>
      <c r="D127" t="s">
        <v>1123</v>
      </c>
      <c r="E127" t="s">
        <v>1124</v>
      </c>
      <c r="G127" t="str">
        <f t="shared" si="1"/>
        <v>No</v>
      </c>
    </row>
    <row r="128" spans="1:7">
      <c r="A128" t="s">
        <v>364</v>
      </c>
      <c r="B128" t="s">
        <v>365</v>
      </c>
      <c r="C128" t="s">
        <v>93</v>
      </c>
      <c r="D128" t="s">
        <v>1123</v>
      </c>
      <c r="E128" t="s">
        <v>1124</v>
      </c>
      <c r="G128" t="str">
        <f t="shared" si="1"/>
        <v>No</v>
      </c>
    </row>
    <row r="129" spans="1:7">
      <c r="A129" t="s">
        <v>2172</v>
      </c>
      <c r="B129" t="s">
        <v>1245</v>
      </c>
      <c r="C129" t="s">
        <v>1159</v>
      </c>
      <c r="D129" t="s">
        <v>1127</v>
      </c>
      <c r="E129" t="s">
        <v>808</v>
      </c>
      <c r="G129" t="str">
        <f t="shared" si="1"/>
        <v>Yes</v>
      </c>
    </row>
    <row r="130" spans="1:7">
      <c r="A130" t="s">
        <v>566</v>
      </c>
      <c r="B130" t="s">
        <v>567</v>
      </c>
      <c r="C130" t="s">
        <v>93</v>
      </c>
      <c r="D130" t="s">
        <v>1123</v>
      </c>
      <c r="E130" t="s">
        <v>1124</v>
      </c>
      <c r="G130" t="str">
        <f t="shared" si="1"/>
        <v>No</v>
      </c>
    </row>
    <row r="131" spans="1:7">
      <c r="A131" t="s">
        <v>303</v>
      </c>
      <c r="B131" t="s">
        <v>304</v>
      </c>
      <c r="C131" t="s">
        <v>93</v>
      </c>
      <c r="D131" t="s">
        <v>1123</v>
      </c>
      <c r="E131" t="s">
        <v>1124</v>
      </c>
      <c r="G131" t="str">
        <f t="shared" ref="G131:G194" si="2">E131</f>
        <v>No</v>
      </c>
    </row>
    <row r="132" spans="1:7">
      <c r="A132" t="s">
        <v>2173</v>
      </c>
      <c r="B132" t="s">
        <v>1246</v>
      </c>
      <c r="C132" t="s">
        <v>80</v>
      </c>
      <c r="D132" t="s">
        <v>1127</v>
      </c>
      <c r="E132" t="s">
        <v>808</v>
      </c>
      <c r="G132" t="str">
        <f t="shared" si="2"/>
        <v>Yes</v>
      </c>
    </row>
    <row r="133" spans="1:7">
      <c r="A133" t="s">
        <v>2174</v>
      </c>
      <c r="B133" t="s">
        <v>1247</v>
      </c>
      <c r="C133" t="s">
        <v>111</v>
      </c>
      <c r="D133" t="s">
        <v>1127</v>
      </c>
      <c r="E133" t="s">
        <v>808</v>
      </c>
      <c r="G133" t="str">
        <f t="shared" si="2"/>
        <v>Yes</v>
      </c>
    </row>
    <row r="134" spans="1:7">
      <c r="A134" t="s">
        <v>2175</v>
      </c>
      <c r="B134" t="s">
        <v>1248</v>
      </c>
      <c r="C134" t="s">
        <v>1183</v>
      </c>
      <c r="D134" t="s">
        <v>1127</v>
      </c>
      <c r="E134" t="s">
        <v>808</v>
      </c>
      <c r="G134" t="str">
        <f t="shared" si="2"/>
        <v>Yes</v>
      </c>
    </row>
    <row r="135" spans="1:7">
      <c r="A135" t="s">
        <v>250</v>
      </c>
      <c r="B135" t="s">
        <v>251</v>
      </c>
      <c r="C135" t="s">
        <v>93</v>
      </c>
      <c r="D135" t="s">
        <v>1123</v>
      </c>
      <c r="E135" t="s">
        <v>1124</v>
      </c>
      <c r="G135" t="str">
        <f t="shared" si="2"/>
        <v>No</v>
      </c>
    </row>
    <row r="136" spans="1:7">
      <c r="A136" t="s">
        <v>2176</v>
      </c>
      <c r="B136" t="s">
        <v>1249</v>
      </c>
      <c r="C136" t="s">
        <v>492</v>
      </c>
      <c r="D136" t="s">
        <v>1127</v>
      </c>
      <c r="E136" t="s">
        <v>808</v>
      </c>
      <c r="G136" t="str">
        <f t="shared" si="2"/>
        <v>Yes</v>
      </c>
    </row>
    <row r="137" spans="1:7">
      <c r="A137" t="s">
        <v>2177</v>
      </c>
      <c r="B137" t="s">
        <v>1250</v>
      </c>
      <c r="C137" t="s">
        <v>1129</v>
      </c>
      <c r="D137" t="s">
        <v>1127</v>
      </c>
      <c r="E137" t="s">
        <v>808</v>
      </c>
      <c r="G137" t="str">
        <f t="shared" si="2"/>
        <v>Yes</v>
      </c>
    </row>
    <row r="138" spans="1:7">
      <c r="A138" t="s">
        <v>2178</v>
      </c>
      <c r="B138" t="s">
        <v>1251</v>
      </c>
      <c r="C138" t="s">
        <v>196</v>
      </c>
      <c r="D138" t="s">
        <v>1127</v>
      </c>
      <c r="E138" t="s">
        <v>808</v>
      </c>
      <c r="G138" t="str">
        <f t="shared" si="2"/>
        <v>Yes</v>
      </c>
    </row>
    <row r="139" spans="1:7">
      <c r="A139" t="s">
        <v>522</v>
      </c>
      <c r="B139" t="s">
        <v>523</v>
      </c>
      <c r="C139" t="s">
        <v>75</v>
      </c>
      <c r="D139" t="s">
        <v>1123</v>
      </c>
      <c r="E139" t="s">
        <v>1124</v>
      </c>
      <c r="G139" t="str">
        <f t="shared" si="2"/>
        <v>No</v>
      </c>
    </row>
    <row r="140" spans="1:7">
      <c r="A140" t="s">
        <v>2179</v>
      </c>
      <c r="B140" t="s">
        <v>1252</v>
      </c>
      <c r="C140" t="s">
        <v>75</v>
      </c>
      <c r="D140" t="s">
        <v>1127</v>
      </c>
      <c r="E140" t="s">
        <v>808</v>
      </c>
      <c r="G140" t="str">
        <f t="shared" si="2"/>
        <v>Yes</v>
      </c>
    </row>
    <row r="141" spans="1:7">
      <c r="A141" t="s">
        <v>674</v>
      </c>
      <c r="B141" t="s">
        <v>675</v>
      </c>
      <c r="C141" t="s">
        <v>75</v>
      </c>
      <c r="D141" t="s">
        <v>1123</v>
      </c>
      <c r="E141" t="s">
        <v>808</v>
      </c>
      <c r="G141" t="str">
        <f t="shared" si="2"/>
        <v>Yes</v>
      </c>
    </row>
    <row r="142" spans="1:7">
      <c r="A142" t="s">
        <v>433</v>
      </c>
      <c r="B142" t="s">
        <v>434</v>
      </c>
      <c r="C142" t="s">
        <v>75</v>
      </c>
      <c r="D142" t="s">
        <v>1123</v>
      </c>
      <c r="E142" t="s">
        <v>1124</v>
      </c>
      <c r="G142" t="str">
        <f t="shared" si="2"/>
        <v>No</v>
      </c>
    </row>
    <row r="143" spans="1:7">
      <c r="A143" t="s">
        <v>2180</v>
      </c>
      <c r="B143" t="s">
        <v>1253</v>
      </c>
      <c r="C143" t="s">
        <v>1254</v>
      </c>
      <c r="D143" t="s">
        <v>1127</v>
      </c>
      <c r="E143" t="s">
        <v>808</v>
      </c>
      <c r="G143" t="str">
        <f t="shared" si="2"/>
        <v>Yes</v>
      </c>
    </row>
    <row r="144" spans="1:7">
      <c r="A144" t="s">
        <v>2181</v>
      </c>
      <c r="B144" t="s">
        <v>1255</v>
      </c>
      <c r="C144" t="s">
        <v>80</v>
      </c>
      <c r="D144" t="s">
        <v>1123</v>
      </c>
      <c r="E144" t="s">
        <v>1124</v>
      </c>
      <c r="G144" t="str">
        <f t="shared" si="2"/>
        <v>No</v>
      </c>
    </row>
    <row r="145" spans="1:7">
      <c r="A145" t="s">
        <v>486</v>
      </c>
      <c r="B145" t="s">
        <v>487</v>
      </c>
      <c r="C145" t="s">
        <v>80</v>
      </c>
      <c r="D145" t="s">
        <v>1123</v>
      </c>
      <c r="E145" t="s">
        <v>1124</v>
      </c>
      <c r="G145" t="str">
        <f t="shared" si="2"/>
        <v>No</v>
      </c>
    </row>
    <row r="146" spans="1:7">
      <c r="A146" t="s">
        <v>2182</v>
      </c>
      <c r="B146" t="s">
        <v>1256</v>
      </c>
      <c r="C146" t="s">
        <v>80</v>
      </c>
      <c r="D146" t="s">
        <v>1123</v>
      </c>
      <c r="E146" t="s">
        <v>1124</v>
      </c>
      <c r="G146" t="str">
        <f t="shared" si="2"/>
        <v>No</v>
      </c>
    </row>
    <row r="147" spans="1:7">
      <c r="A147" t="s">
        <v>518</v>
      </c>
      <c r="B147" t="s">
        <v>519</v>
      </c>
      <c r="C147" t="s">
        <v>80</v>
      </c>
      <c r="D147" t="s">
        <v>1123</v>
      </c>
      <c r="E147" t="s">
        <v>1124</v>
      </c>
      <c r="G147" t="str">
        <f t="shared" si="2"/>
        <v>No</v>
      </c>
    </row>
    <row r="148" spans="1:7">
      <c r="A148" t="s">
        <v>708</v>
      </c>
      <c r="B148" t="s">
        <v>709</v>
      </c>
      <c r="C148" t="s">
        <v>72</v>
      </c>
      <c r="D148" t="s">
        <v>1123</v>
      </c>
      <c r="E148" t="s">
        <v>1124</v>
      </c>
      <c r="G148" t="str">
        <f t="shared" si="2"/>
        <v>No</v>
      </c>
    </row>
    <row r="149" spans="1:7">
      <c r="A149" t="s">
        <v>2183</v>
      </c>
      <c r="B149" t="s">
        <v>1257</v>
      </c>
      <c r="C149" t="s">
        <v>140</v>
      </c>
      <c r="D149" t="s">
        <v>1127</v>
      </c>
      <c r="E149" t="s">
        <v>808</v>
      </c>
      <c r="G149" t="str">
        <f t="shared" si="2"/>
        <v>Yes</v>
      </c>
    </row>
    <row r="150" spans="1:7">
      <c r="A150" t="s">
        <v>2184</v>
      </c>
      <c r="B150" t="s">
        <v>1258</v>
      </c>
      <c r="C150" t="s">
        <v>752</v>
      </c>
      <c r="D150" t="s">
        <v>1127</v>
      </c>
      <c r="E150" t="s">
        <v>808</v>
      </c>
      <c r="G150" t="str">
        <f t="shared" si="2"/>
        <v>Yes</v>
      </c>
    </row>
    <row r="151" spans="1:7">
      <c r="A151" t="s">
        <v>2185</v>
      </c>
      <c r="B151" t="s">
        <v>1259</v>
      </c>
      <c r="C151" t="s">
        <v>84</v>
      </c>
      <c r="D151" t="s">
        <v>1127</v>
      </c>
      <c r="E151" t="s">
        <v>808</v>
      </c>
      <c r="G151" t="str">
        <f t="shared" si="2"/>
        <v>Yes</v>
      </c>
    </row>
    <row r="152" spans="1:7">
      <c r="A152" t="s">
        <v>2186</v>
      </c>
      <c r="B152" t="s">
        <v>1260</v>
      </c>
      <c r="C152" t="s">
        <v>230</v>
      </c>
      <c r="D152" t="s">
        <v>1127</v>
      </c>
      <c r="E152" t="s">
        <v>808</v>
      </c>
      <c r="G152" t="str">
        <f t="shared" si="2"/>
        <v>Yes</v>
      </c>
    </row>
    <row r="153" spans="1:7">
      <c r="A153" t="s">
        <v>2187</v>
      </c>
      <c r="B153" t="s">
        <v>1261</v>
      </c>
      <c r="C153" t="s">
        <v>125</v>
      </c>
      <c r="D153" t="s">
        <v>1127</v>
      </c>
      <c r="E153" t="s">
        <v>808</v>
      </c>
      <c r="G153" t="str">
        <f t="shared" si="2"/>
        <v>Yes</v>
      </c>
    </row>
    <row r="154" spans="1:7">
      <c r="A154" t="s">
        <v>2188</v>
      </c>
      <c r="B154" t="s">
        <v>1262</v>
      </c>
      <c r="C154" t="s">
        <v>1164</v>
      </c>
      <c r="D154" t="s">
        <v>1127</v>
      </c>
      <c r="E154" t="s">
        <v>808</v>
      </c>
      <c r="G154" t="str">
        <f t="shared" si="2"/>
        <v>Yes</v>
      </c>
    </row>
    <row r="155" spans="1:7">
      <c r="A155" t="s">
        <v>145</v>
      </c>
      <c r="B155" t="s">
        <v>146</v>
      </c>
      <c r="C155" t="s">
        <v>80</v>
      </c>
      <c r="D155" t="s">
        <v>1123</v>
      </c>
      <c r="E155" t="s">
        <v>1124</v>
      </c>
      <c r="G155" t="str">
        <f t="shared" si="2"/>
        <v>No</v>
      </c>
    </row>
    <row r="156" spans="1:7">
      <c r="A156" t="s">
        <v>248</v>
      </c>
      <c r="B156" t="s">
        <v>249</v>
      </c>
      <c r="C156" t="s">
        <v>80</v>
      </c>
      <c r="D156" t="s">
        <v>1123</v>
      </c>
      <c r="E156" t="s">
        <v>1124</v>
      </c>
      <c r="G156" t="str">
        <f t="shared" si="2"/>
        <v>No</v>
      </c>
    </row>
    <row r="157" spans="1:7">
      <c r="A157" t="s">
        <v>346</v>
      </c>
      <c r="B157" t="s">
        <v>347</v>
      </c>
      <c r="C157" t="s">
        <v>80</v>
      </c>
      <c r="D157" t="s">
        <v>1123</v>
      </c>
      <c r="E157" t="s">
        <v>1124</v>
      </c>
      <c r="G157" t="str">
        <f t="shared" si="2"/>
        <v>No</v>
      </c>
    </row>
    <row r="158" spans="1:7">
      <c r="A158" t="s">
        <v>2189</v>
      </c>
      <c r="B158" t="s">
        <v>1263</v>
      </c>
      <c r="C158" t="s">
        <v>80</v>
      </c>
      <c r="D158" t="s">
        <v>1127</v>
      </c>
      <c r="E158" t="s">
        <v>808</v>
      </c>
      <c r="G158" t="str">
        <f t="shared" si="2"/>
        <v>Yes</v>
      </c>
    </row>
    <row r="159" spans="1:7">
      <c r="A159" t="s">
        <v>2062</v>
      </c>
      <c r="B159" t="s">
        <v>1264</v>
      </c>
      <c r="C159" t="s">
        <v>80</v>
      </c>
      <c r="D159" t="s">
        <v>1127</v>
      </c>
      <c r="E159" t="s">
        <v>808</v>
      </c>
      <c r="G159" t="str">
        <f t="shared" si="2"/>
        <v>Yes</v>
      </c>
    </row>
    <row r="160" spans="1:7">
      <c r="A160" t="s">
        <v>421</v>
      </c>
      <c r="B160" t="s">
        <v>422</v>
      </c>
      <c r="C160" t="s">
        <v>80</v>
      </c>
      <c r="D160" t="s">
        <v>1123</v>
      </c>
      <c r="E160" t="s">
        <v>1124</v>
      </c>
      <c r="G160" t="str">
        <f t="shared" si="2"/>
        <v>No</v>
      </c>
    </row>
    <row r="161" spans="1:7">
      <c r="A161" t="s">
        <v>634</v>
      </c>
      <c r="B161" t="s">
        <v>635</v>
      </c>
      <c r="C161" t="s">
        <v>140</v>
      </c>
      <c r="D161" t="s">
        <v>1123</v>
      </c>
      <c r="E161" t="s">
        <v>1124</v>
      </c>
      <c r="G161" t="str">
        <f t="shared" si="2"/>
        <v>No</v>
      </c>
    </row>
    <row r="162" spans="1:7">
      <c r="A162" t="s">
        <v>2190</v>
      </c>
      <c r="B162" t="s">
        <v>1265</v>
      </c>
      <c r="C162" t="s">
        <v>1194</v>
      </c>
      <c r="D162" t="s">
        <v>1127</v>
      </c>
      <c r="E162" t="s">
        <v>808</v>
      </c>
      <c r="G162" t="str">
        <f t="shared" si="2"/>
        <v>Yes</v>
      </c>
    </row>
    <row r="163" spans="1:7">
      <c r="A163" t="s">
        <v>2191</v>
      </c>
      <c r="B163" t="s">
        <v>1266</v>
      </c>
      <c r="C163" t="s">
        <v>1192</v>
      </c>
      <c r="D163" t="s">
        <v>1127</v>
      </c>
      <c r="E163" t="s">
        <v>808</v>
      </c>
      <c r="G163" t="str">
        <f t="shared" si="2"/>
        <v>Yes</v>
      </c>
    </row>
    <row r="164" spans="1:7">
      <c r="A164" t="s">
        <v>2192</v>
      </c>
      <c r="B164" t="s">
        <v>1267</v>
      </c>
      <c r="C164" t="s">
        <v>1268</v>
      </c>
      <c r="D164" t="s">
        <v>1127</v>
      </c>
      <c r="E164" t="s">
        <v>808</v>
      </c>
      <c r="G164" t="str">
        <f t="shared" si="2"/>
        <v>Yes</v>
      </c>
    </row>
    <row r="165" spans="1:7">
      <c r="A165" t="s">
        <v>2193</v>
      </c>
      <c r="B165" t="s">
        <v>1269</v>
      </c>
      <c r="C165" t="s">
        <v>1241</v>
      </c>
      <c r="D165" t="s">
        <v>1127</v>
      </c>
      <c r="E165" t="s">
        <v>808</v>
      </c>
      <c r="G165" t="str">
        <f t="shared" si="2"/>
        <v>Yes</v>
      </c>
    </row>
    <row r="166" spans="1:7">
      <c r="A166" t="s">
        <v>2194</v>
      </c>
      <c r="B166" t="s">
        <v>1270</v>
      </c>
      <c r="C166" t="s">
        <v>1271</v>
      </c>
      <c r="D166" t="s">
        <v>1127</v>
      </c>
      <c r="E166" t="s">
        <v>1124</v>
      </c>
      <c r="G166" t="str">
        <f t="shared" si="2"/>
        <v>No</v>
      </c>
    </row>
    <row r="167" spans="1:7">
      <c r="A167" t="s">
        <v>2195</v>
      </c>
      <c r="B167" t="s">
        <v>1272</v>
      </c>
      <c r="C167" t="s">
        <v>1219</v>
      </c>
      <c r="D167" t="s">
        <v>1127</v>
      </c>
      <c r="E167" t="s">
        <v>808</v>
      </c>
      <c r="G167" t="str">
        <f t="shared" si="2"/>
        <v>Yes</v>
      </c>
    </row>
    <row r="168" spans="1:7">
      <c r="A168" t="s">
        <v>2196</v>
      </c>
      <c r="B168" t="s">
        <v>1273</v>
      </c>
      <c r="C168" t="s">
        <v>125</v>
      </c>
      <c r="D168" t="s">
        <v>1127</v>
      </c>
      <c r="E168" t="s">
        <v>808</v>
      </c>
      <c r="G168" t="str">
        <f t="shared" si="2"/>
        <v>Yes</v>
      </c>
    </row>
    <row r="169" spans="1:7">
      <c r="A169" t="s">
        <v>2197</v>
      </c>
      <c r="B169" t="s">
        <v>1274</v>
      </c>
      <c r="C169" t="s">
        <v>135</v>
      </c>
      <c r="D169" t="s">
        <v>1127</v>
      </c>
      <c r="E169" t="s">
        <v>808</v>
      </c>
      <c r="G169" t="str">
        <f t="shared" si="2"/>
        <v>Yes</v>
      </c>
    </row>
    <row r="170" spans="1:7">
      <c r="A170" t="s">
        <v>157</v>
      </c>
      <c r="B170" t="s">
        <v>158</v>
      </c>
      <c r="C170" t="s">
        <v>93</v>
      </c>
      <c r="D170" t="s">
        <v>1123</v>
      </c>
      <c r="E170" t="s">
        <v>1124</v>
      </c>
      <c r="G170" t="str">
        <f t="shared" si="2"/>
        <v>No</v>
      </c>
    </row>
    <row r="171" spans="1:7">
      <c r="A171" t="s">
        <v>320</v>
      </c>
      <c r="B171" t="s">
        <v>321</v>
      </c>
      <c r="C171" t="s">
        <v>93</v>
      </c>
      <c r="D171" t="s">
        <v>1123</v>
      </c>
      <c r="E171" t="s">
        <v>1124</v>
      </c>
      <c r="G171" t="str">
        <f t="shared" si="2"/>
        <v>No</v>
      </c>
    </row>
    <row r="172" spans="1:7">
      <c r="A172" t="s">
        <v>2198</v>
      </c>
      <c r="B172" t="s">
        <v>1275</v>
      </c>
      <c r="C172" t="s">
        <v>93</v>
      </c>
      <c r="D172" t="s">
        <v>1127</v>
      </c>
      <c r="E172" t="s">
        <v>808</v>
      </c>
      <c r="G172" t="str">
        <f t="shared" si="2"/>
        <v>Yes</v>
      </c>
    </row>
    <row r="173" spans="1:7">
      <c r="A173" t="s">
        <v>2199</v>
      </c>
      <c r="B173" t="s">
        <v>404</v>
      </c>
      <c r="C173" t="s">
        <v>93</v>
      </c>
      <c r="D173" t="s">
        <v>1123</v>
      </c>
      <c r="E173" t="s">
        <v>1124</v>
      </c>
      <c r="G173" t="str">
        <f t="shared" si="2"/>
        <v>No</v>
      </c>
    </row>
    <row r="174" spans="1:7">
      <c r="A174" t="s">
        <v>2200</v>
      </c>
      <c r="B174" t="s">
        <v>275</v>
      </c>
      <c r="C174" t="s">
        <v>93</v>
      </c>
      <c r="D174" t="s">
        <v>1123</v>
      </c>
      <c r="E174" t="s">
        <v>1124</v>
      </c>
      <c r="G174" t="str">
        <f t="shared" si="2"/>
        <v>No</v>
      </c>
    </row>
    <row r="175" spans="1:7">
      <c r="A175" t="s">
        <v>2201</v>
      </c>
      <c r="B175" t="s">
        <v>1276</v>
      </c>
      <c r="C175" t="s">
        <v>1277</v>
      </c>
      <c r="D175" t="s">
        <v>1127</v>
      </c>
      <c r="E175" t="s">
        <v>808</v>
      </c>
      <c r="G175" t="str">
        <f t="shared" si="2"/>
        <v>Yes</v>
      </c>
    </row>
    <row r="176" spans="1:7">
      <c r="A176" t="s">
        <v>153</v>
      </c>
      <c r="B176" t="s">
        <v>154</v>
      </c>
      <c r="C176" t="s">
        <v>93</v>
      </c>
      <c r="D176" t="s">
        <v>1123</v>
      </c>
      <c r="E176" t="s">
        <v>1124</v>
      </c>
      <c r="G176" t="str">
        <f t="shared" si="2"/>
        <v>No</v>
      </c>
    </row>
    <row r="177" spans="1:7">
      <c r="A177" t="s">
        <v>348</v>
      </c>
      <c r="B177" t="s">
        <v>349</v>
      </c>
      <c r="C177" t="s">
        <v>93</v>
      </c>
      <c r="D177" t="s">
        <v>1123</v>
      </c>
      <c r="E177" t="s">
        <v>1124</v>
      </c>
      <c r="G177" t="str">
        <f t="shared" si="2"/>
        <v>No</v>
      </c>
    </row>
    <row r="178" spans="1:7">
      <c r="A178" t="s">
        <v>242</v>
      </c>
      <c r="B178" t="s">
        <v>243</v>
      </c>
      <c r="C178" t="s">
        <v>93</v>
      </c>
      <c r="D178" t="s">
        <v>1123</v>
      </c>
      <c r="E178" t="s">
        <v>1124</v>
      </c>
      <c r="G178" t="str">
        <f t="shared" si="2"/>
        <v>No</v>
      </c>
    </row>
    <row r="179" spans="1:7">
      <c r="A179" t="s">
        <v>159</v>
      </c>
      <c r="B179" t="s">
        <v>160</v>
      </c>
      <c r="C179" t="s">
        <v>93</v>
      </c>
      <c r="D179" t="s">
        <v>1123</v>
      </c>
      <c r="E179" t="s">
        <v>1124</v>
      </c>
      <c r="G179" t="str">
        <f t="shared" si="2"/>
        <v>No</v>
      </c>
    </row>
    <row r="180" spans="1:7">
      <c r="A180" t="s">
        <v>2202</v>
      </c>
      <c r="B180" t="s">
        <v>1278</v>
      </c>
      <c r="C180" t="s">
        <v>1152</v>
      </c>
      <c r="D180" t="s">
        <v>1127</v>
      </c>
      <c r="E180" t="s">
        <v>808</v>
      </c>
      <c r="G180" t="str">
        <f t="shared" si="2"/>
        <v>Yes</v>
      </c>
    </row>
    <row r="181" spans="1:7">
      <c r="A181" t="s">
        <v>2203</v>
      </c>
      <c r="B181" t="s">
        <v>1279</v>
      </c>
      <c r="C181" t="s">
        <v>328</v>
      </c>
      <c r="D181" t="s">
        <v>1127</v>
      </c>
      <c r="E181" t="s">
        <v>808</v>
      </c>
      <c r="G181" t="str">
        <f t="shared" si="2"/>
        <v>Yes</v>
      </c>
    </row>
    <row r="182" spans="1:7">
      <c r="A182" t="s">
        <v>123</v>
      </c>
      <c r="B182" t="s">
        <v>124</v>
      </c>
      <c r="C182" t="s">
        <v>125</v>
      </c>
      <c r="D182" t="s">
        <v>1123</v>
      </c>
      <c r="E182" t="s">
        <v>1124</v>
      </c>
      <c r="G182" t="str">
        <f t="shared" si="2"/>
        <v>No</v>
      </c>
    </row>
    <row r="183" spans="1:7">
      <c r="A183" t="s">
        <v>126</v>
      </c>
      <c r="B183" t="s">
        <v>127</v>
      </c>
      <c r="C183" t="s">
        <v>80</v>
      </c>
      <c r="D183" t="s">
        <v>1123</v>
      </c>
      <c r="E183" t="s">
        <v>1124</v>
      </c>
      <c r="G183" t="str">
        <f t="shared" si="2"/>
        <v>No</v>
      </c>
    </row>
    <row r="184" spans="1:7">
      <c r="A184" t="s">
        <v>147</v>
      </c>
      <c r="B184" t="s">
        <v>148</v>
      </c>
      <c r="C184" t="s">
        <v>80</v>
      </c>
      <c r="D184" t="s">
        <v>1123</v>
      </c>
      <c r="E184" t="s">
        <v>1124</v>
      </c>
      <c r="G184" t="str">
        <f t="shared" si="2"/>
        <v>No</v>
      </c>
    </row>
    <row r="185" spans="1:7">
      <c r="A185" t="s">
        <v>350</v>
      </c>
      <c r="B185" t="s">
        <v>351</v>
      </c>
      <c r="C185" t="s">
        <v>80</v>
      </c>
      <c r="D185" t="s">
        <v>1123</v>
      </c>
      <c r="E185" t="s">
        <v>1124</v>
      </c>
      <c r="G185" t="str">
        <f t="shared" si="2"/>
        <v>No</v>
      </c>
    </row>
    <row r="186" spans="1:7">
      <c r="A186" t="s">
        <v>117</v>
      </c>
      <c r="B186" t="s">
        <v>118</v>
      </c>
      <c r="C186" t="s">
        <v>80</v>
      </c>
      <c r="D186" t="s">
        <v>1123</v>
      </c>
      <c r="E186" t="s">
        <v>1124</v>
      </c>
      <c r="G186" t="str">
        <f t="shared" si="2"/>
        <v>No</v>
      </c>
    </row>
    <row r="187" spans="1:7">
      <c r="A187" t="s">
        <v>279</v>
      </c>
      <c r="B187" t="s">
        <v>280</v>
      </c>
      <c r="C187" t="s">
        <v>80</v>
      </c>
      <c r="D187" t="s">
        <v>1123</v>
      </c>
      <c r="E187" t="s">
        <v>1124</v>
      </c>
      <c r="G187" t="str">
        <f t="shared" si="2"/>
        <v>No</v>
      </c>
    </row>
    <row r="188" spans="1:7">
      <c r="A188" t="s">
        <v>396</v>
      </c>
      <c r="B188" t="s">
        <v>397</v>
      </c>
      <c r="C188" t="s">
        <v>80</v>
      </c>
      <c r="D188" t="s">
        <v>1123</v>
      </c>
      <c r="E188" t="s">
        <v>1124</v>
      </c>
      <c r="G188" t="str">
        <f t="shared" si="2"/>
        <v>No</v>
      </c>
    </row>
    <row r="189" spans="1:7">
      <c r="A189" t="s">
        <v>642</v>
      </c>
      <c r="B189" t="s">
        <v>643</v>
      </c>
      <c r="C189" t="s">
        <v>125</v>
      </c>
      <c r="D189" t="s">
        <v>1123</v>
      </c>
      <c r="E189" t="s">
        <v>1124</v>
      </c>
      <c r="G189" t="str">
        <f t="shared" si="2"/>
        <v>No</v>
      </c>
    </row>
    <row r="190" spans="1:7">
      <c r="A190" t="s">
        <v>2204</v>
      </c>
      <c r="B190" t="s">
        <v>1280</v>
      </c>
      <c r="C190" t="s">
        <v>1277</v>
      </c>
      <c r="D190" t="s">
        <v>1127</v>
      </c>
      <c r="E190" t="s">
        <v>808</v>
      </c>
      <c r="G190" t="str">
        <f t="shared" si="2"/>
        <v>Yes</v>
      </c>
    </row>
    <row r="191" spans="1:7">
      <c r="A191" t="s">
        <v>2205</v>
      </c>
      <c r="B191" t="s">
        <v>1281</v>
      </c>
      <c r="C191" t="s">
        <v>98</v>
      </c>
      <c r="D191" t="s">
        <v>1127</v>
      </c>
      <c r="E191" t="s">
        <v>808</v>
      </c>
      <c r="G191" t="str">
        <f t="shared" si="2"/>
        <v>Yes</v>
      </c>
    </row>
    <row r="192" spans="1:7">
      <c r="A192" t="s">
        <v>666</v>
      </c>
      <c r="B192" t="s">
        <v>667</v>
      </c>
      <c r="C192" t="s">
        <v>93</v>
      </c>
      <c r="D192" t="s">
        <v>1123</v>
      </c>
      <c r="E192" t="s">
        <v>1124</v>
      </c>
      <c r="G192" t="str">
        <f t="shared" si="2"/>
        <v>No</v>
      </c>
    </row>
    <row r="193" spans="1:7">
      <c r="A193" t="s">
        <v>2206</v>
      </c>
      <c r="B193" t="s">
        <v>1282</v>
      </c>
      <c r="C193" t="s">
        <v>132</v>
      </c>
      <c r="D193" t="s">
        <v>1127</v>
      </c>
      <c r="E193" t="s">
        <v>808</v>
      </c>
      <c r="G193" t="str">
        <f t="shared" si="2"/>
        <v>Yes</v>
      </c>
    </row>
    <row r="194" spans="1:7">
      <c r="A194" t="s">
        <v>2207</v>
      </c>
      <c r="B194" t="s">
        <v>1283</v>
      </c>
      <c r="C194" t="s">
        <v>173</v>
      </c>
      <c r="D194" t="s">
        <v>1127</v>
      </c>
      <c r="E194" t="s">
        <v>808</v>
      </c>
      <c r="G194" t="str">
        <f t="shared" si="2"/>
        <v>Yes</v>
      </c>
    </row>
    <row r="195" spans="1:7">
      <c r="A195" t="s">
        <v>171</v>
      </c>
      <c r="B195" t="s">
        <v>172</v>
      </c>
      <c r="C195" t="s">
        <v>173</v>
      </c>
      <c r="D195" t="s">
        <v>1123</v>
      </c>
      <c r="E195" t="s">
        <v>1124</v>
      </c>
      <c r="G195" t="str">
        <f t="shared" ref="G195:G258" si="3">E195</f>
        <v>No</v>
      </c>
    </row>
    <row r="196" spans="1:7">
      <c r="A196" t="s">
        <v>2208</v>
      </c>
      <c r="B196" t="s">
        <v>1284</v>
      </c>
      <c r="C196" t="s">
        <v>98</v>
      </c>
      <c r="D196" t="s">
        <v>1127</v>
      </c>
      <c r="E196" t="s">
        <v>808</v>
      </c>
      <c r="G196" t="str">
        <f t="shared" si="3"/>
        <v>Yes</v>
      </c>
    </row>
    <row r="197" spans="1:7">
      <c r="A197" t="s">
        <v>2209</v>
      </c>
      <c r="B197" t="s">
        <v>1285</v>
      </c>
      <c r="C197" t="s">
        <v>1186</v>
      </c>
      <c r="D197" t="s">
        <v>1127</v>
      </c>
      <c r="E197" t="s">
        <v>808</v>
      </c>
      <c r="G197" t="str">
        <f t="shared" si="3"/>
        <v>Yes</v>
      </c>
    </row>
    <row r="198" spans="1:7">
      <c r="A198" t="s">
        <v>2210</v>
      </c>
      <c r="B198" t="s">
        <v>1286</v>
      </c>
      <c r="C198" t="s">
        <v>1219</v>
      </c>
      <c r="D198" t="s">
        <v>1127</v>
      </c>
      <c r="E198" t="s">
        <v>808</v>
      </c>
      <c r="G198" t="str">
        <f t="shared" si="3"/>
        <v>Yes</v>
      </c>
    </row>
    <row r="199" spans="1:7">
      <c r="A199" t="s">
        <v>2211</v>
      </c>
      <c r="B199" t="s">
        <v>1287</v>
      </c>
      <c r="C199" t="s">
        <v>135</v>
      </c>
      <c r="D199" t="s">
        <v>1127</v>
      </c>
      <c r="E199" t="s">
        <v>808</v>
      </c>
      <c r="G199" t="str">
        <f t="shared" si="3"/>
        <v>Yes</v>
      </c>
    </row>
    <row r="200" spans="1:7">
      <c r="A200" t="s">
        <v>2212</v>
      </c>
      <c r="B200" t="s">
        <v>1287</v>
      </c>
      <c r="C200" t="s">
        <v>230</v>
      </c>
      <c r="D200" t="s">
        <v>1127</v>
      </c>
      <c r="E200" t="s">
        <v>808</v>
      </c>
      <c r="G200" t="str">
        <f t="shared" si="3"/>
        <v>Yes</v>
      </c>
    </row>
    <row r="201" spans="1:7">
      <c r="A201" t="s">
        <v>2213</v>
      </c>
      <c r="B201" t="s">
        <v>1287</v>
      </c>
      <c r="C201" t="s">
        <v>1288</v>
      </c>
      <c r="D201" t="s">
        <v>1127</v>
      </c>
      <c r="E201" t="s">
        <v>808</v>
      </c>
      <c r="G201" t="str">
        <f t="shared" si="3"/>
        <v>Yes</v>
      </c>
    </row>
    <row r="202" spans="1:7">
      <c r="A202" t="s">
        <v>2214</v>
      </c>
      <c r="B202" t="s">
        <v>1289</v>
      </c>
      <c r="C202" t="s">
        <v>469</v>
      </c>
      <c r="D202" t="s">
        <v>1127</v>
      </c>
      <c r="E202" t="s">
        <v>808</v>
      </c>
      <c r="G202" t="str">
        <f t="shared" si="3"/>
        <v>Yes</v>
      </c>
    </row>
    <row r="203" spans="1:7">
      <c r="A203" t="s">
        <v>2215</v>
      </c>
      <c r="B203" t="s">
        <v>1290</v>
      </c>
      <c r="C203" t="s">
        <v>1291</v>
      </c>
      <c r="D203" t="s">
        <v>1127</v>
      </c>
      <c r="E203" t="s">
        <v>808</v>
      </c>
      <c r="G203" t="str">
        <f t="shared" si="3"/>
        <v>Yes</v>
      </c>
    </row>
    <row r="204" spans="1:7">
      <c r="A204" t="s">
        <v>2216</v>
      </c>
      <c r="B204" t="s">
        <v>1292</v>
      </c>
      <c r="C204" t="s">
        <v>98</v>
      </c>
      <c r="D204" t="s">
        <v>1127</v>
      </c>
      <c r="E204" t="s">
        <v>808</v>
      </c>
      <c r="G204" t="str">
        <f t="shared" si="3"/>
        <v>Yes</v>
      </c>
    </row>
    <row r="205" spans="1:7">
      <c r="A205" t="s">
        <v>2217</v>
      </c>
      <c r="B205" t="s">
        <v>1293</v>
      </c>
      <c r="C205" t="s">
        <v>80</v>
      </c>
      <c r="D205" t="s">
        <v>1127</v>
      </c>
      <c r="E205" t="s">
        <v>808</v>
      </c>
      <c r="G205" t="str">
        <f t="shared" si="3"/>
        <v>Yes</v>
      </c>
    </row>
    <row r="206" spans="1:7">
      <c r="A206" t="s">
        <v>541</v>
      </c>
      <c r="B206" t="s">
        <v>542</v>
      </c>
      <c r="C206" t="s">
        <v>230</v>
      </c>
      <c r="D206" t="s">
        <v>1123</v>
      </c>
      <c r="E206" t="s">
        <v>1124</v>
      </c>
      <c r="G206" t="str">
        <f t="shared" si="3"/>
        <v>No</v>
      </c>
    </row>
    <row r="207" spans="1:7">
      <c r="A207" t="s">
        <v>2218</v>
      </c>
      <c r="B207" t="s">
        <v>1294</v>
      </c>
      <c r="C207" t="s">
        <v>196</v>
      </c>
      <c r="D207" t="s">
        <v>1127</v>
      </c>
      <c r="E207" t="s">
        <v>808</v>
      </c>
      <c r="G207" t="str">
        <f t="shared" si="3"/>
        <v>Yes</v>
      </c>
    </row>
    <row r="208" spans="1:7">
      <c r="A208" t="s">
        <v>527</v>
      </c>
      <c r="B208" t="s">
        <v>528</v>
      </c>
      <c r="C208" t="s">
        <v>75</v>
      </c>
      <c r="D208" t="s">
        <v>1123</v>
      </c>
      <c r="E208" t="s">
        <v>1124</v>
      </c>
      <c r="G208" t="str">
        <f t="shared" si="3"/>
        <v>No</v>
      </c>
    </row>
    <row r="209" spans="1:7">
      <c r="A209" t="s">
        <v>2219</v>
      </c>
      <c r="B209" t="s">
        <v>1295</v>
      </c>
      <c r="C209" t="s">
        <v>1180</v>
      </c>
      <c r="D209" t="s">
        <v>1127</v>
      </c>
      <c r="E209" t="s">
        <v>808</v>
      </c>
      <c r="G209" t="str">
        <f t="shared" si="3"/>
        <v>Yes</v>
      </c>
    </row>
    <row r="210" spans="1:7">
      <c r="A210" t="s">
        <v>2220</v>
      </c>
      <c r="B210" t="s">
        <v>1296</v>
      </c>
      <c r="C210" t="s">
        <v>1243</v>
      </c>
      <c r="D210" t="s">
        <v>1127</v>
      </c>
      <c r="E210" t="s">
        <v>808</v>
      </c>
      <c r="G210" t="str">
        <f t="shared" si="3"/>
        <v>Yes</v>
      </c>
    </row>
    <row r="211" spans="1:7">
      <c r="A211" t="s">
        <v>2221</v>
      </c>
      <c r="B211" t="s">
        <v>1297</v>
      </c>
      <c r="C211" t="s">
        <v>492</v>
      </c>
      <c r="D211" t="s">
        <v>1127</v>
      </c>
      <c r="E211" t="s">
        <v>808</v>
      </c>
      <c r="G211" t="str">
        <f t="shared" si="3"/>
        <v>Yes</v>
      </c>
    </row>
    <row r="212" spans="1:7">
      <c r="A212" t="s">
        <v>267</v>
      </c>
      <c r="B212" t="s">
        <v>268</v>
      </c>
      <c r="C212" t="s">
        <v>72</v>
      </c>
      <c r="D212" t="s">
        <v>1123</v>
      </c>
      <c r="E212" t="s">
        <v>1124</v>
      </c>
      <c r="G212" t="str">
        <f t="shared" si="3"/>
        <v>No</v>
      </c>
    </row>
    <row r="213" spans="1:7">
      <c r="A213" t="s">
        <v>2222</v>
      </c>
      <c r="B213" t="s">
        <v>1298</v>
      </c>
      <c r="C213" t="s">
        <v>72</v>
      </c>
      <c r="D213" t="s">
        <v>1127</v>
      </c>
      <c r="E213" t="s">
        <v>808</v>
      </c>
      <c r="G213" t="str">
        <f t="shared" si="3"/>
        <v>Yes</v>
      </c>
    </row>
    <row r="214" spans="1:7">
      <c r="A214" t="s">
        <v>286</v>
      </c>
      <c r="B214" t="s">
        <v>287</v>
      </c>
      <c r="C214" t="s">
        <v>72</v>
      </c>
      <c r="D214" t="s">
        <v>1123</v>
      </c>
      <c r="E214" t="s">
        <v>1124</v>
      </c>
      <c r="G214" t="str">
        <f t="shared" si="3"/>
        <v>No</v>
      </c>
    </row>
    <row r="215" spans="1:7">
      <c r="A215" t="s">
        <v>322</v>
      </c>
      <c r="B215" t="s">
        <v>323</v>
      </c>
      <c r="C215" t="s">
        <v>324</v>
      </c>
      <c r="D215" t="s">
        <v>807</v>
      </c>
      <c r="E215" t="s">
        <v>1124</v>
      </c>
      <c r="G215" t="str">
        <f t="shared" si="3"/>
        <v>No</v>
      </c>
    </row>
    <row r="216" spans="1:7">
      <c r="A216" t="s">
        <v>459</v>
      </c>
      <c r="B216" t="s">
        <v>460</v>
      </c>
      <c r="C216" t="s">
        <v>72</v>
      </c>
      <c r="D216" t="s">
        <v>1123</v>
      </c>
      <c r="E216" t="s">
        <v>1124</v>
      </c>
      <c r="G216" t="str">
        <f t="shared" si="3"/>
        <v>No</v>
      </c>
    </row>
    <row r="217" spans="1:7">
      <c r="A217" t="s">
        <v>402</v>
      </c>
      <c r="B217" t="s">
        <v>403</v>
      </c>
      <c r="C217" t="s">
        <v>72</v>
      </c>
      <c r="D217" t="s">
        <v>1123</v>
      </c>
      <c r="E217" t="s">
        <v>1124</v>
      </c>
      <c r="G217" t="str">
        <f t="shared" si="3"/>
        <v>No</v>
      </c>
    </row>
    <row r="218" spans="1:7">
      <c r="A218" t="s">
        <v>2223</v>
      </c>
      <c r="B218" t="s">
        <v>1299</v>
      </c>
      <c r="C218" t="s">
        <v>75</v>
      </c>
      <c r="D218" t="s">
        <v>1127</v>
      </c>
      <c r="E218" t="s">
        <v>808</v>
      </c>
      <c r="G218" t="str">
        <f t="shared" si="3"/>
        <v>Yes</v>
      </c>
    </row>
    <row r="219" spans="1:7">
      <c r="A219" t="s">
        <v>2224</v>
      </c>
      <c r="B219" t="s">
        <v>1300</v>
      </c>
      <c r="C219" t="s">
        <v>1159</v>
      </c>
      <c r="D219" t="s">
        <v>1127</v>
      </c>
      <c r="E219" t="s">
        <v>808</v>
      </c>
      <c r="G219" t="str">
        <f t="shared" si="3"/>
        <v>Yes</v>
      </c>
    </row>
    <row r="220" spans="1:7">
      <c r="A220" t="s">
        <v>2225</v>
      </c>
      <c r="B220" t="s">
        <v>1301</v>
      </c>
      <c r="C220" t="s">
        <v>1190</v>
      </c>
      <c r="D220" t="s">
        <v>1127</v>
      </c>
      <c r="E220" t="s">
        <v>808</v>
      </c>
      <c r="G220" t="str">
        <f t="shared" si="3"/>
        <v>Yes</v>
      </c>
    </row>
    <row r="221" spans="1:7">
      <c r="A221" t="s">
        <v>2226</v>
      </c>
      <c r="B221" t="s">
        <v>1302</v>
      </c>
      <c r="C221" t="s">
        <v>90</v>
      </c>
      <c r="D221" t="s">
        <v>1127</v>
      </c>
      <c r="E221" t="s">
        <v>808</v>
      </c>
      <c r="G221" t="str">
        <f t="shared" si="3"/>
        <v>Yes</v>
      </c>
    </row>
    <row r="222" spans="1:7">
      <c r="A222" t="s">
        <v>463</v>
      </c>
      <c r="B222" t="s">
        <v>464</v>
      </c>
      <c r="C222" t="s">
        <v>68</v>
      </c>
      <c r="D222" t="s">
        <v>1123</v>
      </c>
      <c r="E222" t="s">
        <v>1124</v>
      </c>
      <c r="G222" t="str">
        <f t="shared" si="3"/>
        <v>No</v>
      </c>
    </row>
    <row r="223" spans="1:7">
      <c r="A223" t="s">
        <v>668</v>
      </c>
      <c r="B223" t="s">
        <v>669</v>
      </c>
      <c r="C223" t="s">
        <v>72</v>
      </c>
      <c r="D223" t="s">
        <v>1123</v>
      </c>
      <c r="E223" t="s">
        <v>1124</v>
      </c>
      <c r="G223" t="str">
        <f t="shared" si="3"/>
        <v>No</v>
      </c>
    </row>
    <row r="224" spans="1:7">
      <c r="A224" t="s">
        <v>652</v>
      </c>
      <c r="B224" t="s">
        <v>653</v>
      </c>
      <c r="C224" t="s">
        <v>75</v>
      </c>
      <c r="D224" t="s">
        <v>1123</v>
      </c>
      <c r="E224" t="s">
        <v>1124</v>
      </c>
      <c r="G224" t="str">
        <f t="shared" si="3"/>
        <v>No</v>
      </c>
    </row>
    <row r="225" spans="1:7">
      <c r="A225" t="s">
        <v>2227</v>
      </c>
      <c r="B225" t="s">
        <v>1303</v>
      </c>
      <c r="C225" t="s">
        <v>84</v>
      </c>
      <c r="D225" t="s">
        <v>1127</v>
      </c>
      <c r="E225" t="s">
        <v>808</v>
      </c>
      <c r="G225" t="str">
        <f t="shared" si="3"/>
        <v>Yes</v>
      </c>
    </row>
    <row r="226" spans="1:7">
      <c r="A226" t="s">
        <v>2228</v>
      </c>
      <c r="B226" t="s">
        <v>1304</v>
      </c>
      <c r="C226" t="s">
        <v>93</v>
      </c>
      <c r="D226" t="s">
        <v>1127</v>
      </c>
      <c r="E226" t="s">
        <v>808</v>
      </c>
      <c r="G226" t="str">
        <f t="shared" si="3"/>
        <v>Yes</v>
      </c>
    </row>
    <row r="227" spans="1:7">
      <c r="A227" t="s">
        <v>580</v>
      </c>
      <c r="B227" t="s">
        <v>581</v>
      </c>
      <c r="C227" t="s">
        <v>75</v>
      </c>
      <c r="D227" t="s">
        <v>1123</v>
      </c>
      <c r="E227" t="s">
        <v>1124</v>
      </c>
      <c r="G227" t="str">
        <f t="shared" si="3"/>
        <v>No</v>
      </c>
    </row>
    <row r="228" spans="1:7">
      <c r="A228" t="s">
        <v>392</v>
      </c>
      <c r="B228" t="s">
        <v>393</v>
      </c>
      <c r="C228" t="s">
        <v>98</v>
      </c>
      <c r="D228" t="s">
        <v>1123</v>
      </c>
      <c r="E228" t="s">
        <v>1124</v>
      </c>
      <c r="G228" t="str">
        <f t="shared" si="3"/>
        <v>No</v>
      </c>
    </row>
    <row r="229" spans="1:7">
      <c r="A229" t="s">
        <v>273</v>
      </c>
      <c r="B229" t="s">
        <v>274</v>
      </c>
      <c r="C229" t="s">
        <v>68</v>
      </c>
      <c r="D229" t="s">
        <v>1123</v>
      </c>
      <c r="E229" t="s">
        <v>1124</v>
      </c>
      <c r="G229" t="str">
        <f t="shared" si="3"/>
        <v>No</v>
      </c>
    </row>
    <row r="230" spans="1:7">
      <c r="A230" t="s">
        <v>231</v>
      </c>
      <c r="B230" t="s">
        <v>232</v>
      </c>
      <c r="C230" t="s">
        <v>93</v>
      </c>
      <c r="D230" t="s">
        <v>1123</v>
      </c>
      <c r="E230" t="s">
        <v>1124</v>
      </c>
      <c r="G230" t="str">
        <f t="shared" si="3"/>
        <v>No</v>
      </c>
    </row>
    <row r="231" spans="1:7">
      <c r="A231" t="s">
        <v>461</v>
      </c>
      <c r="B231" t="s">
        <v>462</v>
      </c>
      <c r="C231" t="s">
        <v>80</v>
      </c>
      <c r="D231" t="s">
        <v>1123</v>
      </c>
      <c r="E231" t="s">
        <v>1124</v>
      </c>
      <c r="G231" t="str">
        <f t="shared" si="3"/>
        <v>No</v>
      </c>
    </row>
    <row r="232" spans="1:7">
      <c r="A232" t="s">
        <v>499</v>
      </c>
      <c r="B232" t="s">
        <v>500</v>
      </c>
      <c r="C232" t="s">
        <v>101</v>
      </c>
      <c r="D232" t="s">
        <v>1123</v>
      </c>
      <c r="E232" t="s">
        <v>1124</v>
      </c>
      <c r="G232" t="str">
        <f t="shared" si="3"/>
        <v>No</v>
      </c>
    </row>
    <row r="233" spans="1:7">
      <c r="A233" t="s">
        <v>235</v>
      </c>
      <c r="B233" t="s">
        <v>236</v>
      </c>
      <c r="C233" t="s">
        <v>93</v>
      </c>
      <c r="D233" t="s">
        <v>1123</v>
      </c>
      <c r="E233" t="s">
        <v>1124</v>
      </c>
      <c r="G233" t="str">
        <f t="shared" si="3"/>
        <v>No</v>
      </c>
    </row>
    <row r="234" spans="1:7">
      <c r="A234" t="s">
        <v>2229</v>
      </c>
      <c r="B234" t="s">
        <v>1305</v>
      </c>
      <c r="C234" t="s">
        <v>80</v>
      </c>
      <c r="D234" t="s">
        <v>1127</v>
      </c>
      <c r="E234" t="s">
        <v>808</v>
      </c>
      <c r="G234" t="str">
        <f t="shared" si="3"/>
        <v>Yes</v>
      </c>
    </row>
    <row r="235" spans="1:7">
      <c r="A235" t="s">
        <v>2230</v>
      </c>
      <c r="B235" t="s">
        <v>1306</v>
      </c>
      <c r="C235" t="s">
        <v>1194</v>
      </c>
      <c r="D235" t="s">
        <v>1127</v>
      </c>
      <c r="E235" t="s">
        <v>808</v>
      </c>
      <c r="G235" t="str">
        <f t="shared" si="3"/>
        <v>Yes</v>
      </c>
    </row>
    <row r="236" spans="1:7">
      <c r="A236" t="s">
        <v>2231</v>
      </c>
      <c r="B236" t="s">
        <v>1307</v>
      </c>
      <c r="C236" t="s">
        <v>1227</v>
      </c>
      <c r="D236" t="s">
        <v>1127</v>
      </c>
      <c r="E236" t="s">
        <v>808</v>
      </c>
      <c r="G236" t="str">
        <f t="shared" si="3"/>
        <v>Yes</v>
      </c>
    </row>
    <row r="237" spans="1:7">
      <c r="A237" t="s">
        <v>2232</v>
      </c>
      <c r="B237" t="s">
        <v>1308</v>
      </c>
      <c r="C237" t="s">
        <v>1309</v>
      </c>
      <c r="D237" t="s">
        <v>1127</v>
      </c>
      <c r="E237" t="s">
        <v>808</v>
      </c>
      <c r="G237" t="str">
        <f t="shared" si="3"/>
        <v>Yes</v>
      </c>
    </row>
    <row r="238" spans="1:7">
      <c r="A238" t="s">
        <v>2233</v>
      </c>
      <c r="B238" t="s">
        <v>1310</v>
      </c>
      <c r="C238" t="s">
        <v>1243</v>
      </c>
      <c r="D238" t="s">
        <v>1127</v>
      </c>
      <c r="E238" t="s">
        <v>808</v>
      </c>
      <c r="G238" t="str">
        <f t="shared" si="3"/>
        <v>Yes</v>
      </c>
    </row>
    <row r="239" spans="1:7">
      <c r="A239" t="s">
        <v>2234</v>
      </c>
      <c r="B239" t="s">
        <v>1311</v>
      </c>
      <c r="C239" t="s">
        <v>135</v>
      </c>
      <c r="D239" t="s">
        <v>1127</v>
      </c>
      <c r="E239" t="s">
        <v>808</v>
      </c>
      <c r="G239" t="str">
        <f t="shared" si="3"/>
        <v>Yes</v>
      </c>
    </row>
    <row r="240" spans="1:7">
      <c r="A240" t="s">
        <v>2235</v>
      </c>
      <c r="B240" t="s">
        <v>1312</v>
      </c>
      <c r="C240" t="s">
        <v>278</v>
      </c>
      <c r="D240" t="s">
        <v>1127</v>
      </c>
      <c r="E240" t="s">
        <v>808</v>
      </c>
      <c r="G240" t="str">
        <f t="shared" si="3"/>
        <v>Yes</v>
      </c>
    </row>
    <row r="241" spans="1:7">
      <c r="A241" t="s">
        <v>2236</v>
      </c>
      <c r="B241" t="s">
        <v>1313</v>
      </c>
      <c r="C241" t="s">
        <v>135</v>
      </c>
      <c r="D241" t="s">
        <v>1127</v>
      </c>
      <c r="E241" t="s">
        <v>808</v>
      </c>
      <c r="G241" t="str">
        <f t="shared" si="3"/>
        <v>Yes</v>
      </c>
    </row>
    <row r="242" spans="1:7">
      <c r="A242" t="s">
        <v>457</v>
      </c>
      <c r="B242" t="s">
        <v>458</v>
      </c>
      <c r="C242" t="s">
        <v>80</v>
      </c>
      <c r="D242" t="s">
        <v>1123</v>
      </c>
      <c r="E242" t="s">
        <v>1124</v>
      </c>
      <c r="G242" t="str">
        <f t="shared" si="3"/>
        <v>No</v>
      </c>
    </row>
    <row r="243" spans="1:7">
      <c r="A243" t="s">
        <v>2237</v>
      </c>
      <c r="B243" t="s">
        <v>1314</v>
      </c>
      <c r="C243" t="s">
        <v>1315</v>
      </c>
      <c r="D243" t="s">
        <v>1127</v>
      </c>
      <c r="E243" t="s">
        <v>808</v>
      </c>
      <c r="G243" t="str">
        <f t="shared" si="3"/>
        <v>Yes</v>
      </c>
    </row>
    <row r="244" spans="1:7">
      <c r="A244" t="s">
        <v>2238</v>
      </c>
      <c r="B244" t="s">
        <v>1314</v>
      </c>
      <c r="C244" t="s">
        <v>1316</v>
      </c>
      <c r="D244" t="s">
        <v>1127</v>
      </c>
      <c r="E244" t="s">
        <v>808</v>
      </c>
      <c r="G244" t="str">
        <f t="shared" si="3"/>
        <v>Yes</v>
      </c>
    </row>
    <row r="245" spans="1:7">
      <c r="A245" t="s">
        <v>2239</v>
      </c>
      <c r="B245" t="s">
        <v>1314</v>
      </c>
      <c r="C245" t="s">
        <v>1317</v>
      </c>
      <c r="D245" t="s">
        <v>1127</v>
      </c>
      <c r="E245" t="s">
        <v>808</v>
      </c>
      <c r="G245" t="str">
        <f t="shared" si="3"/>
        <v>Yes</v>
      </c>
    </row>
    <row r="246" spans="1:7">
      <c r="A246" t="s">
        <v>449</v>
      </c>
      <c r="B246" t="s">
        <v>450</v>
      </c>
      <c r="C246" t="s">
        <v>93</v>
      </c>
      <c r="D246" t="s">
        <v>1123</v>
      </c>
      <c r="E246" t="s">
        <v>1124</v>
      </c>
      <c r="G246" t="str">
        <f t="shared" si="3"/>
        <v>No</v>
      </c>
    </row>
    <row r="247" spans="1:7">
      <c r="A247" t="s">
        <v>2240</v>
      </c>
      <c r="B247" t="s">
        <v>1318</v>
      </c>
      <c r="C247" t="s">
        <v>1202</v>
      </c>
      <c r="D247" t="s">
        <v>1127</v>
      </c>
      <c r="E247" t="s">
        <v>808</v>
      </c>
      <c r="G247" t="str">
        <f t="shared" si="3"/>
        <v>Yes</v>
      </c>
    </row>
    <row r="248" spans="1:7">
      <c r="A248" t="s">
        <v>2241</v>
      </c>
      <c r="B248" t="s">
        <v>1319</v>
      </c>
      <c r="C248" t="s">
        <v>1271</v>
      </c>
      <c r="D248" t="s">
        <v>1127</v>
      </c>
      <c r="E248" t="s">
        <v>808</v>
      </c>
      <c r="G248" t="str">
        <f t="shared" si="3"/>
        <v>Yes</v>
      </c>
    </row>
    <row r="249" spans="1:7">
      <c r="A249" t="s">
        <v>676</v>
      </c>
      <c r="B249" t="s">
        <v>677</v>
      </c>
      <c r="C249" t="s">
        <v>98</v>
      </c>
      <c r="D249" t="s">
        <v>1123</v>
      </c>
      <c r="E249" t="s">
        <v>1124</v>
      </c>
      <c r="G249" t="str">
        <f t="shared" si="3"/>
        <v>No</v>
      </c>
    </row>
    <row r="250" spans="1:7">
      <c r="A250" t="s">
        <v>2242</v>
      </c>
      <c r="B250" t="s">
        <v>1320</v>
      </c>
      <c r="C250" t="s">
        <v>1217</v>
      </c>
      <c r="D250" t="s">
        <v>1127</v>
      </c>
      <c r="E250" t="s">
        <v>808</v>
      </c>
      <c r="G250" t="str">
        <f t="shared" si="3"/>
        <v>Yes</v>
      </c>
    </row>
    <row r="251" spans="1:7">
      <c r="A251" t="s">
        <v>2243</v>
      </c>
      <c r="B251" t="s">
        <v>1321</v>
      </c>
      <c r="C251" t="s">
        <v>193</v>
      </c>
      <c r="D251" t="s">
        <v>1127</v>
      </c>
      <c r="E251" t="s">
        <v>808</v>
      </c>
      <c r="G251" t="str">
        <f t="shared" si="3"/>
        <v>Yes</v>
      </c>
    </row>
    <row r="252" spans="1:7">
      <c r="A252" t="s">
        <v>2244</v>
      </c>
      <c r="B252" t="s">
        <v>1322</v>
      </c>
      <c r="C252" t="s">
        <v>258</v>
      </c>
      <c r="D252" t="s">
        <v>1127</v>
      </c>
      <c r="E252" t="s">
        <v>808</v>
      </c>
      <c r="G252" t="str">
        <f t="shared" si="3"/>
        <v>Yes</v>
      </c>
    </row>
    <row r="253" spans="1:7">
      <c r="A253" t="s">
        <v>2245</v>
      </c>
      <c r="B253" t="s">
        <v>1322</v>
      </c>
      <c r="C253" t="s">
        <v>1221</v>
      </c>
      <c r="D253" t="s">
        <v>1127</v>
      </c>
      <c r="E253" t="s">
        <v>808</v>
      </c>
      <c r="G253" t="str">
        <f t="shared" si="3"/>
        <v>Yes</v>
      </c>
    </row>
    <row r="254" spans="1:7">
      <c r="A254" t="s">
        <v>2246</v>
      </c>
      <c r="B254" t="s">
        <v>1323</v>
      </c>
      <c r="C254" t="s">
        <v>1217</v>
      </c>
      <c r="D254" t="s">
        <v>1127</v>
      </c>
      <c r="E254" t="s">
        <v>808</v>
      </c>
      <c r="G254" t="str">
        <f t="shared" si="3"/>
        <v>Yes</v>
      </c>
    </row>
    <row r="255" spans="1:7">
      <c r="A255" t="s">
        <v>207</v>
      </c>
      <c r="B255" t="s">
        <v>208</v>
      </c>
      <c r="C255" t="s">
        <v>93</v>
      </c>
      <c r="D255" t="s">
        <v>1123</v>
      </c>
      <c r="E255" t="s">
        <v>1124</v>
      </c>
      <c r="G255" t="str">
        <f t="shared" si="3"/>
        <v>No</v>
      </c>
    </row>
    <row r="256" spans="1:7">
      <c r="A256" t="s">
        <v>167</v>
      </c>
      <c r="B256" t="s">
        <v>168</v>
      </c>
      <c r="C256" t="s">
        <v>75</v>
      </c>
      <c r="D256" t="s">
        <v>1123</v>
      </c>
      <c r="E256" t="s">
        <v>1124</v>
      </c>
      <c r="G256" t="str">
        <f t="shared" si="3"/>
        <v>No</v>
      </c>
    </row>
    <row r="257" spans="1:7">
      <c r="A257" t="s">
        <v>2247</v>
      </c>
      <c r="B257" t="s">
        <v>1324</v>
      </c>
      <c r="C257" t="s">
        <v>555</v>
      </c>
      <c r="D257" t="s">
        <v>1127</v>
      </c>
      <c r="E257" t="s">
        <v>808</v>
      </c>
      <c r="G257" t="str">
        <f t="shared" si="3"/>
        <v>Yes</v>
      </c>
    </row>
    <row r="258" spans="1:7">
      <c r="A258" t="s">
        <v>2248</v>
      </c>
      <c r="B258" t="s">
        <v>1325</v>
      </c>
      <c r="C258" t="s">
        <v>90</v>
      </c>
      <c r="D258" t="s">
        <v>1127</v>
      </c>
      <c r="E258" t="s">
        <v>808</v>
      </c>
      <c r="G258" t="str">
        <f t="shared" si="3"/>
        <v>Yes</v>
      </c>
    </row>
    <row r="259" spans="1:7">
      <c r="A259" t="s">
        <v>2249</v>
      </c>
      <c r="B259" t="s">
        <v>1326</v>
      </c>
      <c r="C259" t="s">
        <v>1202</v>
      </c>
      <c r="D259" t="s">
        <v>1127</v>
      </c>
      <c r="E259" t="s">
        <v>808</v>
      </c>
      <c r="G259" t="str">
        <f t="shared" ref="G259:G322" si="4">E259</f>
        <v>Yes</v>
      </c>
    </row>
    <row r="260" spans="1:7">
      <c r="A260" t="s">
        <v>2250</v>
      </c>
      <c r="B260" t="s">
        <v>1327</v>
      </c>
      <c r="C260" t="s">
        <v>125</v>
      </c>
      <c r="D260" t="s">
        <v>1127</v>
      </c>
      <c r="E260" t="s">
        <v>808</v>
      </c>
      <c r="G260" t="str">
        <f t="shared" si="4"/>
        <v>Yes</v>
      </c>
    </row>
    <row r="261" spans="1:7">
      <c r="A261" t="s">
        <v>169</v>
      </c>
      <c r="B261" t="s">
        <v>170</v>
      </c>
      <c r="C261" t="s">
        <v>72</v>
      </c>
      <c r="D261" t="s">
        <v>1123</v>
      </c>
      <c r="E261" t="s">
        <v>1124</v>
      </c>
      <c r="G261" t="str">
        <f t="shared" si="4"/>
        <v>No</v>
      </c>
    </row>
    <row r="262" spans="1:7">
      <c r="A262" t="s">
        <v>2251</v>
      </c>
      <c r="B262" t="s">
        <v>1328</v>
      </c>
      <c r="C262" t="s">
        <v>80</v>
      </c>
      <c r="D262" t="s">
        <v>1127</v>
      </c>
      <c r="E262" t="s">
        <v>808</v>
      </c>
      <c r="G262" t="str">
        <f t="shared" si="4"/>
        <v>Yes</v>
      </c>
    </row>
    <row r="263" spans="1:7">
      <c r="A263" t="s">
        <v>497</v>
      </c>
      <c r="B263" t="s">
        <v>498</v>
      </c>
      <c r="C263" t="s">
        <v>80</v>
      </c>
      <c r="D263" t="s">
        <v>1123</v>
      </c>
      <c r="E263" t="s">
        <v>1124</v>
      </c>
      <c r="G263" t="str">
        <f t="shared" si="4"/>
        <v>No</v>
      </c>
    </row>
    <row r="264" spans="1:7">
      <c r="A264" t="s">
        <v>2252</v>
      </c>
      <c r="B264" t="s">
        <v>1329</v>
      </c>
      <c r="C264" t="s">
        <v>93</v>
      </c>
      <c r="D264" t="s">
        <v>1123</v>
      </c>
      <c r="E264" t="s">
        <v>1124</v>
      </c>
      <c r="G264" t="str">
        <f t="shared" si="4"/>
        <v>No</v>
      </c>
    </row>
    <row r="265" spans="1:7">
      <c r="A265" t="s">
        <v>2253</v>
      </c>
      <c r="B265" t="s">
        <v>1330</v>
      </c>
      <c r="C265" t="s">
        <v>1148</v>
      </c>
      <c r="D265" t="s">
        <v>1127</v>
      </c>
      <c r="E265" t="s">
        <v>808</v>
      </c>
      <c r="G265" t="str">
        <f t="shared" si="4"/>
        <v>Yes</v>
      </c>
    </row>
    <row r="266" spans="1:7">
      <c r="A266" t="s">
        <v>2254</v>
      </c>
      <c r="B266" t="s">
        <v>1331</v>
      </c>
      <c r="C266" t="s">
        <v>1332</v>
      </c>
      <c r="D266" t="s">
        <v>1127</v>
      </c>
      <c r="E266" t="s">
        <v>808</v>
      </c>
      <c r="G266" t="str">
        <f t="shared" si="4"/>
        <v>Yes</v>
      </c>
    </row>
    <row r="267" spans="1:7">
      <c r="A267" t="s">
        <v>2255</v>
      </c>
      <c r="B267" t="s">
        <v>1333</v>
      </c>
      <c r="C267" t="s">
        <v>324</v>
      </c>
      <c r="D267" t="s">
        <v>1127</v>
      </c>
      <c r="E267" t="s">
        <v>808</v>
      </c>
      <c r="G267" t="str">
        <f t="shared" si="4"/>
        <v>Yes</v>
      </c>
    </row>
    <row r="268" spans="1:7">
      <c r="A268" t="s">
        <v>762</v>
      </c>
      <c r="B268" t="s">
        <v>763</v>
      </c>
      <c r="C268" t="s">
        <v>324</v>
      </c>
      <c r="D268" t="s">
        <v>843</v>
      </c>
      <c r="E268" t="s">
        <v>1124</v>
      </c>
      <c r="G268" t="str">
        <f t="shared" si="4"/>
        <v>No</v>
      </c>
    </row>
    <row r="269" spans="1:7">
      <c r="A269" t="s">
        <v>2256</v>
      </c>
      <c r="B269" t="s">
        <v>1334</v>
      </c>
      <c r="C269" t="s">
        <v>193</v>
      </c>
      <c r="D269" t="s">
        <v>1127</v>
      </c>
      <c r="E269" t="s">
        <v>808</v>
      </c>
      <c r="G269" t="str">
        <f t="shared" si="4"/>
        <v>Yes</v>
      </c>
    </row>
    <row r="270" spans="1:7">
      <c r="A270" t="s">
        <v>2257</v>
      </c>
      <c r="B270" t="s">
        <v>1335</v>
      </c>
      <c r="C270" t="s">
        <v>1208</v>
      </c>
      <c r="D270" t="s">
        <v>1127</v>
      </c>
      <c r="E270" t="s">
        <v>808</v>
      </c>
      <c r="G270" t="str">
        <f t="shared" si="4"/>
        <v>Yes</v>
      </c>
    </row>
    <row r="271" spans="1:7">
      <c r="A271" t="s">
        <v>2258</v>
      </c>
      <c r="B271" t="s">
        <v>1336</v>
      </c>
      <c r="C271" t="s">
        <v>1136</v>
      </c>
      <c r="D271" t="s">
        <v>1127</v>
      </c>
      <c r="E271" t="s">
        <v>808</v>
      </c>
      <c r="G271" t="str">
        <f t="shared" si="4"/>
        <v>Yes</v>
      </c>
    </row>
    <row r="272" spans="1:7">
      <c r="A272" t="s">
        <v>2259</v>
      </c>
      <c r="B272" t="s">
        <v>1337</v>
      </c>
      <c r="C272" t="s">
        <v>492</v>
      </c>
      <c r="D272" t="s">
        <v>1127</v>
      </c>
      <c r="E272" t="s">
        <v>808</v>
      </c>
      <c r="G272" t="str">
        <f t="shared" si="4"/>
        <v>Yes</v>
      </c>
    </row>
    <row r="273" spans="1:7">
      <c r="A273" t="s">
        <v>2260</v>
      </c>
      <c r="B273" t="s">
        <v>1338</v>
      </c>
      <c r="C273" t="s">
        <v>1139</v>
      </c>
      <c r="D273" t="s">
        <v>1127</v>
      </c>
      <c r="E273" t="s">
        <v>808</v>
      </c>
      <c r="G273" t="str">
        <f t="shared" si="4"/>
        <v>Yes</v>
      </c>
    </row>
    <row r="274" spans="1:7">
      <c r="A274" t="s">
        <v>2261</v>
      </c>
      <c r="B274" t="s">
        <v>1339</v>
      </c>
      <c r="C274" t="s">
        <v>101</v>
      </c>
      <c r="D274" t="s">
        <v>1127</v>
      </c>
      <c r="E274" t="s">
        <v>808</v>
      </c>
      <c r="G274" t="str">
        <f t="shared" si="4"/>
        <v>Yes</v>
      </c>
    </row>
    <row r="275" spans="1:7">
      <c r="A275" t="s">
        <v>2262</v>
      </c>
      <c r="B275" t="s">
        <v>1340</v>
      </c>
      <c r="C275" t="s">
        <v>190</v>
      </c>
      <c r="D275" t="s">
        <v>1127</v>
      </c>
      <c r="E275" t="s">
        <v>808</v>
      </c>
      <c r="G275" t="str">
        <f t="shared" si="4"/>
        <v>Yes</v>
      </c>
    </row>
    <row r="276" spans="1:7">
      <c r="A276" t="s">
        <v>2263</v>
      </c>
      <c r="B276" t="s">
        <v>1341</v>
      </c>
      <c r="C276" t="s">
        <v>80</v>
      </c>
      <c r="D276" t="s">
        <v>1127</v>
      </c>
      <c r="E276" t="s">
        <v>808</v>
      </c>
      <c r="G276" t="str">
        <f t="shared" si="4"/>
        <v>Yes</v>
      </c>
    </row>
    <row r="277" spans="1:7">
      <c r="A277" t="s">
        <v>2264</v>
      </c>
      <c r="B277" t="s">
        <v>1342</v>
      </c>
      <c r="C277" t="s">
        <v>1148</v>
      </c>
      <c r="D277" t="s">
        <v>1127</v>
      </c>
      <c r="E277" t="s">
        <v>808</v>
      </c>
      <c r="G277" t="str">
        <f t="shared" si="4"/>
        <v>Yes</v>
      </c>
    </row>
    <row r="278" spans="1:7">
      <c r="A278" t="s">
        <v>2265</v>
      </c>
      <c r="B278" t="s">
        <v>1343</v>
      </c>
      <c r="C278" t="s">
        <v>1315</v>
      </c>
      <c r="D278" t="s">
        <v>1127</v>
      </c>
      <c r="E278" t="s">
        <v>808</v>
      </c>
      <c r="G278" t="str">
        <f t="shared" si="4"/>
        <v>Yes</v>
      </c>
    </row>
    <row r="279" spans="1:7">
      <c r="A279" t="s">
        <v>2266</v>
      </c>
      <c r="B279" t="s">
        <v>1344</v>
      </c>
      <c r="C279" t="s">
        <v>1132</v>
      </c>
      <c r="D279" t="s">
        <v>1127</v>
      </c>
      <c r="E279" t="s">
        <v>808</v>
      </c>
      <c r="G279" t="str">
        <f t="shared" si="4"/>
        <v>Yes</v>
      </c>
    </row>
    <row r="280" spans="1:7">
      <c r="A280" t="s">
        <v>2267</v>
      </c>
      <c r="B280" t="s">
        <v>1345</v>
      </c>
      <c r="C280" t="s">
        <v>1164</v>
      </c>
      <c r="D280" t="s">
        <v>1127</v>
      </c>
      <c r="E280" t="s">
        <v>808</v>
      </c>
      <c r="G280" t="str">
        <f t="shared" si="4"/>
        <v>Yes</v>
      </c>
    </row>
    <row r="281" spans="1:7">
      <c r="A281" t="s">
        <v>2268</v>
      </c>
      <c r="B281" t="s">
        <v>1346</v>
      </c>
      <c r="C281" t="s">
        <v>469</v>
      </c>
      <c r="D281" t="s">
        <v>1127</v>
      </c>
      <c r="E281" t="s">
        <v>808</v>
      </c>
      <c r="G281" t="str">
        <f t="shared" si="4"/>
        <v>Yes</v>
      </c>
    </row>
    <row r="282" spans="1:7">
      <c r="A282" t="s">
        <v>2056</v>
      </c>
      <c r="B282" t="s">
        <v>1347</v>
      </c>
      <c r="C282" t="s">
        <v>132</v>
      </c>
      <c r="D282" t="s">
        <v>1127</v>
      </c>
      <c r="E282" t="s">
        <v>808</v>
      </c>
      <c r="G282" t="str">
        <f t="shared" si="4"/>
        <v>Yes</v>
      </c>
    </row>
    <row r="283" spans="1:7">
      <c r="A283" t="s">
        <v>130</v>
      </c>
      <c r="B283" t="s">
        <v>131</v>
      </c>
      <c r="C283" t="s">
        <v>132</v>
      </c>
      <c r="D283" t="s">
        <v>843</v>
      </c>
      <c r="E283" t="s">
        <v>1124</v>
      </c>
      <c r="G283" t="str">
        <f t="shared" si="4"/>
        <v>No</v>
      </c>
    </row>
    <row r="284" spans="1:7">
      <c r="A284" t="s">
        <v>2269</v>
      </c>
      <c r="B284" t="s">
        <v>1348</v>
      </c>
      <c r="C284" t="s">
        <v>75</v>
      </c>
      <c r="D284" t="s">
        <v>1127</v>
      </c>
      <c r="E284" t="s">
        <v>808</v>
      </c>
      <c r="G284" t="str">
        <f t="shared" si="4"/>
        <v>Yes</v>
      </c>
    </row>
    <row r="285" spans="1:7">
      <c r="A285" t="s">
        <v>2270</v>
      </c>
      <c r="B285" t="s">
        <v>1349</v>
      </c>
      <c r="C285" t="s">
        <v>125</v>
      </c>
      <c r="D285" t="s">
        <v>1127</v>
      </c>
      <c r="E285" t="s">
        <v>808</v>
      </c>
      <c r="G285" t="str">
        <f t="shared" si="4"/>
        <v>Yes</v>
      </c>
    </row>
    <row r="286" spans="1:7">
      <c r="A286" t="s">
        <v>484</v>
      </c>
      <c r="B286" t="s">
        <v>485</v>
      </c>
      <c r="C286" t="s">
        <v>93</v>
      </c>
      <c r="D286" t="s">
        <v>1123</v>
      </c>
      <c r="E286" t="s">
        <v>1124</v>
      </c>
      <c r="G286" t="str">
        <f t="shared" si="4"/>
        <v>No</v>
      </c>
    </row>
    <row r="287" spans="1:7">
      <c r="A287" t="s">
        <v>564</v>
      </c>
      <c r="B287" t="s">
        <v>565</v>
      </c>
      <c r="C287" t="s">
        <v>80</v>
      </c>
      <c r="D287" t="s">
        <v>1123</v>
      </c>
      <c r="E287" t="s">
        <v>1124</v>
      </c>
      <c r="G287" t="str">
        <f t="shared" si="4"/>
        <v>No</v>
      </c>
    </row>
    <row r="288" spans="1:7">
      <c r="A288" t="s">
        <v>716</v>
      </c>
      <c r="B288" t="s">
        <v>717</v>
      </c>
      <c r="C288" t="s">
        <v>93</v>
      </c>
      <c r="D288" t="s">
        <v>1123</v>
      </c>
      <c r="E288" t="s">
        <v>1124</v>
      </c>
      <c r="G288" t="str">
        <f t="shared" si="4"/>
        <v>No</v>
      </c>
    </row>
    <row r="289" spans="1:7">
      <c r="A289" t="s">
        <v>582</v>
      </c>
      <c r="B289" t="s">
        <v>583</v>
      </c>
      <c r="C289" t="s">
        <v>93</v>
      </c>
      <c r="D289" t="s">
        <v>1123</v>
      </c>
      <c r="E289" t="s">
        <v>1124</v>
      </c>
      <c r="G289" t="str">
        <f t="shared" si="4"/>
        <v>No</v>
      </c>
    </row>
    <row r="290" spans="1:7">
      <c r="A290" t="s">
        <v>718</v>
      </c>
      <c r="B290" t="s">
        <v>719</v>
      </c>
      <c r="C290" t="s">
        <v>93</v>
      </c>
      <c r="D290" t="s">
        <v>1123</v>
      </c>
      <c r="E290" t="s">
        <v>1124</v>
      </c>
      <c r="G290" t="str">
        <f t="shared" si="4"/>
        <v>No</v>
      </c>
    </row>
    <row r="291" spans="1:7">
      <c r="A291" t="s">
        <v>714</v>
      </c>
      <c r="B291" t="s">
        <v>715</v>
      </c>
      <c r="C291" t="s">
        <v>93</v>
      </c>
      <c r="D291" t="s">
        <v>1123</v>
      </c>
      <c r="E291" t="s">
        <v>1124</v>
      </c>
      <c r="G291" t="str">
        <f t="shared" si="4"/>
        <v>No</v>
      </c>
    </row>
    <row r="292" spans="1:7">
      <c r="A292" t="s">
        <v>386</v>
      </c>
      <c r="B292" t="s">
        <v>387</v>
      </c>
      <c r="C292" t="s">
        <v>93</v>
      </c>
      <c r="D292" t="s">
        <v>1123</v>
      </c>
      <c r="E292" t="s">
        <v>1124</v>
      </c>
      <c r="G292" t="str">
        <f t="shared" si="4"/>
        <v>No</v>
      </c>
    </row>
    <row r="293" spans="1:7">
      <c r="A293" t="s">
        <v>2271</v>
      </c>
      <c r="B293" t="s">
        <v>1350</v>
      </c>
      <c r="C293" t="s">
        <v>75</v>
      </c>
      <c r="D293" t="s">
        <v>1127</v>
      </c>
      <c r="E293" t="s">
        <v>808</v>
      </c>
      <c r="G293" t="str">
        <f t="shared" si="4"/>
        <v>Yes</v>
      </c>
    </row>
    <row r="294" spans="1:7">
      <c r="A294" t="s">
        <v>2272</v>
      </c>
      <c r="B294" t="s">
        <v>1351</v>
      </c>
      <c r="C294" t="s">
        <v>1177</v>
      </c>
      <c r="D294" t="s">
        <v>1127</v>
      </c>
      <c r="E294" t="s">
        <v>808</v>
      </c>
      <c r="G294" t="str">
        <f t="shared" si="4"/>
        <v>Yes</v>
      </c>
    </row>
    <row r="295" spans="1:7">
      <c r="A295" t="s">
        <v>2273</v>
      </c>
      <c r="B295" t="s">
        <v>1352</v>
      </c>
      <c r="C295" t="s">
        <v>1139</v>
      </c>
      <c r="D295" t="s">
        <v>1127</v>
      </c>
      <c r="E295" t="s">
        <v>808</v>
      </c>
      <c r="G295" t="str">
        <f t="shared" si="4"/>
        <v>Yes</v>
      </c>
    </row>
    <row r="296" spans="1:7">
      <c r="A296" t="s">
        <v>2274</v>
      </c>
      <c r="B296" t="s">
        <v>1353</v>
      </c>
      <c r="C296" t="s">
        <v>1241</v>
      </c>
      <c r="D296" t="s">
        <v>1127</v>
      </c>
      <c r="E296" t="s">
        <v>808</v>
      </c>
      <c r="G296" t="str">
        <f t="shared" si="4"/>
        <v>Yes</v>
      </c>
    </row>
    <row r="297" spans="1:7">
      <c r="A297" t="s">
        <v>2275</v>
      </c>
      <c r="B297" t="s">
        <v>1354</v>
      </c>
      <c r="C297" t="s">
        <v>116</v>
      </c>
      <c r="D297" t="s">
        <v>1127</v>
      </c>
      <c r="E297" t="s">
        <v>808</v>
      </c>
      <c r="G297" t="str">
        <f t="shared" si="4"/>
        <v>Yes</v>
      </c>
    </row>
    <row r="298" spans="1:7">
      <c r="A298" t="s">
        <v>284</v>
      </c>
      <c r="B298" t="s">
        <v>285</v>
      </c>
      <c r="C298" t="s">
        <v>230</v>
      </c>
      <c r="D298" t="s">
        <v>1123</v>
      </c>
      <c r="E298" t="s">
        <v>1124</v>
      </c>
      <c r="G298" t="str">
        <f t="shared" si="4"/>
        <v>No</v>
      </c>
    </row>
    <row r="299" spans="1:7">
      <c r="A299" t="s">
        <v>766</v>
      </c>
      <c r="B299" t="s">
        <v>767</v>
      </c>
      <c r="C299" t="s">
        <v>278</v>
      </c>
      <c r="D299" t="s">
        <v>1123</v>
      </c>
      <c r="E299" t="s">
        <v>1124</v>
      </c>
      <c r="G299" t="str">
        <f t="shared" si="4"/>
        <v>No</v>
      </c>
    </row>
    <row r="300" spans="1:7">
      <c r="A300" t="s">
        <v>354</v>
      </c>
      <c r="B300" t="s">
        <v>355</v>
      </c>
      <c r="C300" t="s">
        <v>278</v>
      </c>
      <c r="D300" t="s">
        <v>1123</v>
      </c>
      <c r="E300" t="s">
        <v>1124</v>
      </c>
      <c r="G300" t="str">
        <f t="shared" si="4"/>
        <v>No</v>
      </c>
    </row>
    <row r="301" spans="1:7">
      <c r="A301" t="s">
        <v>2276</v>
      </c>
      <c r="B301" t="s">
        <v>1355</v>
      </c>
      <c r="C301" t="s">
        <v>87</v>
      </c>
      <c r="D301" t="s">
        <v>1127</v>
      </c>
      <c r="E301" t="s">
        <v>808</v>
      </c>
      <c r="G301" t="str">
        <f t="shared" si="4"/>
        <v>Yes</v>
      </c>
    </row>
    <row r="302" spans="1:7">
      <c r="A302" t="s">
        <v>2277</v>
      </c>
      <c r="B302" t="s">
        <v>1356</v>
      </c>
      <c r="C302" t="s">
        <v>278</v>
      </c>
      <c r="D302" t="s">
        <v>1127</v>
      </c>
      <c r="E302" t="s">
        <v>808</v>
      </c>
      <c r="G302" t="str">
        <f t="shared" si="4"/>
        <v>Yes</v>
      </c>
    </row>
    <row r="303" spans="1:7">
      <c r="A303" t="s">
        <v>2278</v>
      </c>
      <c r="B303" t="s">
        <v>1357</v>
      </c>
      <c r="C303" t="s">
        <v>1141</v>
      </c>
      <c r="D303" t="s">
        <v>1127</v>
      </c>
      <c r="E303" t="s">
        <v>808</v>
      </c>
      <c r="G303" t="str">
        <f t="shared" si="4"/>
        <v>Yes</v>
      </c>
    </row>
    <row r="304" spans="1:7">
      <c r="A304" t="s">
        <v>578</v>
      </c>
      <c r="B304" t="s">
        <v>579</v>
      </c>
      <c r="C304" t="s">
        <v>93</v>
      </c>
      <c r="D304" t="s">
        <v>1123</v>
      </c>
      <c r="E304" t="s">
        <v>1124</v>
      </c>
      <c r="G304" t="str">
        <f t="shared" si="4"/>
        <v>No</v>
      </c>
    </row>
    <row r="305" spans="1:7">
      <c r="A305" t="s">
        <v>570</v>
      </c>
      <c r="B305" t="s">
        <v>571</v>
      </c>
      <c r="C305" t="s">
        <v>93</v>
      </c>
      <c r="D305" t="s">
        <v>1123</v>
      </c>
      <c r="E305" t="s">
        <v>1124</v>
      </c>
      <c r="G305" t="str">
        <f t="shared" si="4"/>
        <v>No</v>
      </c>
    </row>
    <row r="306" spans="1:7">
      <c r="A306" t="s">
        <v>368</v>
      </c>
      <c r="B306" t="s">
        <v>369</v>
      </c>
      <c r="C306" t="s">
        <v>80</v>
      </c>
      <c r="D306" t="s">
        <v>1123</v>
      </c>
      <c r="E306" t="s">
        <v>1124</v>
      </c>
      <c r="G306" t="str">
        <f t="shared" si="4"/>
        <v>No</v>
      </c>
    </row>
    <row r="307" spans="1:7">
      <c r="A307" t="s">
        <v>2279</v>
      </c>
      <c r="B307" t="s">
        <v>1358</v>
      </c>
      <c r="C307" t="s">
        <v>1243</v>
      </c>
      <c r="D307" t="s">
        <v>1127</v>
      </c>
      <c r="E307" t="s">
        <v>808</v>
      </c>
      <c r="G307" t="str">
        <f t="shared" si="4"/>
        <v>Yes</v>
      </c>
    </row>
    <row r="308" spans="1:7">
      <c r="A308" t="s">
        <v>2280</v>
      </c>
      <c r="B308" t="s">
        <v>1359</v>
      </c>
      <c r="C308" t="s">
        <v>1268</v>
      </c>
      <c r="D308" t="s">
        <v>1127</v>
      </c>
      <c r="E308" t="s">
        <v>808</v>
      </c>
      <c r="G308" t="str">
        <f t="shared" si="4"/>
        <v>Yes</v>
      </c>
    </row>
    <row r="309" spans="1:7">
      <c r="A309" t="s">
        <v>2281</v>
      </c>
      <c r="B309" t="s">
        <v>1360</v>
      </c>
      <c r="C309" t="s">
        <v>1177</v>
      </c>
      <c r="D309" t="s">
        <v>1127</v>
      </c>
      <c r="E309" t="s">
        <v>808</v>
      </c>
      <c r="G309" t="str">
        <f t="shared" si="4"/>
        <v>Yes</v>
      </c>
    </row>
    <row r="310" spans="1:7">
      <c r="A310" t="s">
        <v>2282</v>
      </c>
      <c r="B310" t="s">
        <v>1361</v>
      </c>
      <c r="C310" t="s">
        <v>93</v>
      </c>
      <c r="D310" t="s">
        <v>1127</v>
      </c>
      <c r="E310" t="s">
        <v>808</v>
      </c>
      <c r="G310" t="str">
        <f t="shared" si="4"/>
        <v>Yes</v>
      </c>
    </row>
    <row r="311" spans="1:7">
      <c r="A311" t="s">
        <v>506</v>
      </c>
      <c r="B311" t="s">
        <v>507</v>
      </c>
      <c r="C311" t="s">
        <v>80</v>
      </c>
      <c r="D311" t="s">
        <v>1123</v>
      </c>
      <c r="E311" t="s">
        <v>1124</v>
      </c>
      <c r="G311" t="str">
        <f t="shared" si="4"/>
        <v>No</v>
      </c>
    </row>
    <row r="312" spans="1:7">
      <c r="A312" t="s">
        <v>2283</v>
      </c>
      <c r="B312" t="s">
        <v>1362</v>
      </c>
      <c r="C312" t="s">
        <v>1219</v>
      </c>
      <c r="D312" t="s">
        <v>1127</v>
      </c>
      <c r="E312" t="s">
        <v>808</v>
      </c>
      <c r="G312" t="str">
        <f t="shared" si="4"/>
        <v>Yes</v>
      </c>
    </row>
    <row r="313" spans="1:7">
      <c r="A313" t="s">
        <v>2284</v>
      </c>
      <c r="B313" t="s">
        <v>1363</v>
      </c>
      <c r="C313" t="s">
        <v>1364</v>
      </c>
      <c r="D313" t="s">
        <v>1127</v>
      </c>
      <c r="E313" t="s">
        <v>808</v>
      </c>
      <c r="G313" t="str">
        <f t="shared" si="4"/>
        <v>Yes</v>
      </c>
    </row>
    <row r="314" spans="1:7">
      <c r="A314" t="s">
        <v>2285</v>
      </c>
      <c r="B314" t="s">
        <v>1365</v>
      </c>
      <c r="C314" t="s">
        <v>1364</v>
      </c>
      <c r="D314" t="s">
        <v>1127</v>
      </c>
      <c r="E314" t="s">
        <v>808</v>
      </c>
      <c r="G314" t="str">
        <f t="shared" si="4"/>
        <v>Yes</v>
      </c>
    </row>
    <row r="315" spans="1:7">
      <c r="A315" t="s">
        <v>2286</v>
      </c>
      <c r="B315" t="s">
        <v>1366</v>
      </c>
      <c r="C315" t="s">
        <v>84</v>
      </c>
      <c r="D315" t="s">
        <v>1127</v>
      </c>
      <c r="E315" t="s">
        <v>808</v>
      </c>
      <c r="G315" t="str">
        <f t="shared" si="4"/>
        <v>Yes</v>
      </c>
    </row>
    <row r="316" spans="1:7">
      <c r="A316" t="s">
        <v>2287</v>
      </c>
      <c r="B316" t="s">
        <v>1367</v>
      </c>
      <c r="C316" t="s">
        <v>80</v>
      </c>
      <c r="D316" t="s">
        <v>1127</v>
      </c>
      <c r="E316" t="s">
        <v>808</v>
      </c>
      <c r="G316" t="str">
        <f t="shared" si="4"/>
        <v>Yes</v>
      </c>
    </row>
    <row r="317" spans="1:7">
      <c r="A317" t="s">
        <v>215</v>
      </c>
      <c r="B317" t="s">
        <v>216</v>
      </c>
      <c r="C317" t="s">
        <v>72</v>
      </c>
      <c r="D317" t="s">
        <v>1123</v>
      </c>
      <c r="E317" t="s">
        <v>1124</v>
      </c>
      <c r="G317" t="str">
        <f t="shared" si="4"/>
        <v>No</v>
      </c>
    </row>
    <row r="318" spans="1:7">
      <c r="A318" t="s">
        <v>339</v>
      </c>
      <c r="B318" t="s">
        <v>340</v>
      </c>
      <c r="C318" t="s">
        <v>93</v>
      </c>
      <c r="D318" t="s">
        <v>1123</v>
      </c>
      <c r="E318" t="s">
        <v>1124</v>
      </c>
      <c r="G318" t="str">
        <f t="shared" si="4"/>
        <v>No</v>
      </c>
    </row>
    <row r="319" spans="1:7">
      <c r="A319" t="s">
        <v>2288</v>
      </c>
      <c r="B319" t="s">
        <v>1368</v>
      </c>
      <c r="C319" t="s">
        <v>1152</v>
      </c>
      <c r="D319" t="s">
        <v>1127</v>
      </c>
      <c r="E319" t="s">
        <v>808</v>
      </c>
      <c r="G319" t="str">
        <f t="shared" si="4"/>
        <v>Yes</v>
      </c>
    </row>
    <row r="320" spans="1:7">
      <c r="A320" t="s">
        <v>2289</v>
      </c>
      <c r="B320" t="s">
        <v>1369</v>
      </c>
      <c r="C320" t="s">
        <v>1180</v>
      </c>
      <c r="D320" t="s">
        <v>1127</v>
      </c>
      <c r="E320" t="s">
        <v>808</v>
      </c>
      <c r="G320" t="str">
        <f t="shared" si="4"/>
        <v>Yes</v>
      </c>
    </row>
    <row r="321" spans="1:7">
      <c r="A321" t="s">
        <v>366</v>
      </c>
      <c r="B321" t="s">
        <v>367</v>
      </c>
      <c r="C321" t="s">
        <v>80</v>
      </c>
      <c r="D321" t="s">
        <v>1123</v>
      </c>
      <c r="E321" t="s">
        <v>1124</v>
      </c>
      <c r="G321" t="str">
        <f t="shared" si="4"/>
        <v>No</v>
      </c>
    </row>
    <row r="322" spans="1:7">
      <c r="A322" t="s">
        <v>2290</v>
      </c>
      <c r="B322" t="s">
        <v>1370</v>
      </c>
      <c r="C322" t="s">
        <v>1315</v>
      </c>
      <c r="D322" t="s">
        <v>1127</v>
      </c>
      <c r="E322" t="s">
        <v>808</v>
      </c>
      <c r="G322" t="str">
        <f t="shared" si="4"/>
        <v>Yes</v>
      </c>
    </row>
    <row r="323" spans="1:7">
      <c r="A323" t="s">
        <v>2291</v>
      </c>
      <c r="B323" t="s">
        <v>1371</v>
      </c>
      <c r="C323" t="s">
        <v>1268</v>
      </c>
      <c r="D323" t="s">
        <v>1127</v>
      </c>
      <c r="E323" t="s">
        <v>808</v>
      </c>
      <c r="G323" t="str">
        <f t="shared" ref="G323:G386" si="5">E323</f>
        <v>Yes</v>
      </c>
    </row>
    <row r="324" spans="1:7">
      <c r="A324" t="s">
        <v>2292</v>
      </c>
      <c r="B324" t="s">
        <v>1372</v>
      </c>
      <c r="C324" t="s">
        <v>111</v>
      </c>
      <c r="D324" t="s">
        <v>1127</v>
      </c>
      <c r="E324" t="s">
        <v>808</v>
      </c>
      <c r="G324" t="str">
        <f t="shared" si="5"/>
        <v>Yes</v>
      </c>
    </row>
    <row r="325" spans="1:7">
      <c r="A325" t="s">
        <v>66</v>
      </c>
      <c r="B325" t="s">
        <v>67</v>
      </c>
      <c r="C325" t="s">
        <v>68</v>
      </c>
      <c r="D325" t="s">
        <v>1123</v>
      </c>
      <c r="E325" t="s">
        <v>1124</v>
      </c>
      <c r="G325" t="str">
        <f t="shared" si="5"/>
        <v>No</v>
      </c>
    </row>
    <row r="326" spans="1:7">
      <c r="A326" t="s">
        <v>435</v>
      </c>
      <c r="B326" t="s">
        <v>436</v>
      </c>
      <c r="C326" t="s">
        <v>140</v>
      </c>
      <c r="D326" t="s">
        <v>807</v>
      </c>
      <c r="E326" t="s">
        <v>1124</v>
      </c>
      <c r="G326" t="str">
        <f t="shared" si="5"/>
        <v>No</v>
      </c>
    </row>
    <row r="327" spans="1:7">
      <c r="A327" t="s">
        <v>390</v>
      </c>
      <c r="B327" t="s">
        <v>391</v>
      </c>
      <c r="C327" t="s">
        <v>80</v>
      </c>
      <c r="D327" t="s">
        <v>1123</v>
      </c>
      <c r="E327" t="s">
        <v>1124</v>
      </c>
      <c r="G327" t="str">
        <f t="shared" si="5"/>
        <v>No</v>
      </c>
    </row>
    <row r="328" spans="1:7">
      <c r="A328" t="s">
        <v>760</v>
      </c>
      <c r="B328" t="s">
        <v>761</v>
      </c>
      <c r="C328" t="s">
        <v>230</v>
      </c>
      <c r="D328" t="s">
        <v>843</v>
      </c>
      <c r="E328" t="s">
        <v>1124</v>
      </c>
      <c r="G328" t="str">
        <f t="shared" si="5"/>
        <v>No</v>
      </c>
    </row>
    <row r="329" spans="1:7">
      <c r="A329" t="s">
        <v>2293</v>
      </c>
      <c r="B329" t="s">
        <v>1373</v>
      </c>
      <c r="C329" t="s">
        <v>1164</v>
      </c>
      <c r="D329" t="s">
        <v>1127</v>
      </c>
      <c r="E329" t="s">
        <v>808</v>
      </c>
      <c r="G329" t="str">
        <f t="shared" si="5"/>
        <v>Yes</v>
      </c>
    </row>
    <row r="330" spans="1:7">
      <c r="A330" t="s">
        <v>2294</v>
      </c>
      <c r="B330" t="s">
        <v>1374</v>
      </c>
      <c r="C330" t="s">
        <v>1375</v>
      </c>
      <c r="D330" t="s">
        <v>1127</v>
      </c>
      <c r="E330" t="s">
        <v>808</v>
      </c>
      <c r="G330" t="str">
        <f t="shared" si="5"/>
        <v>Yes</v>
      </c>
    </row>
    <row r="331" spans="1:7">
      <c r="A331" t="s">
        <v>664</v>
      </c>
      <c r="B331" t="s">
        <v>665</v>
      </c>
      <c r="C331" t="s">
        <v>93</v>
      </c>
      <c r="D331" t="s">
        <v>1123</v>
      </c>
      <c r="E331" t="s">
        <v>1124</v>
      </c>
      <c r="G331" t="str">
        <f t="shared" si="5"/>
        <v>No</v>
      </c>
    </row>
    <row r="332" spans="1:7">
      <c r="A332" t="s">
        <v>2295</v>
      </c>
      <c r="B332" t="s">
        <v>1376</v>
      </c>
      <c r="C332" t="s">
        <v>1152</v>
      </c>
      <c r="D332" t="s">
        <v>1127</v>
      </c>
      <c r="E332" t="s">
        <v>808</v>
      </c>
      <c r="G332" t="str">
        <f t="shared" si="5"/>
        <v>Yes</v>
      </c>
    </row>
    <row r="333" spans="1:7">
      <c r="A333" t="s">
        <v>2296</v>
      </c>
      <c r="B333" t="s">
        <v>1377</v>
      </c>
      <c r="C333" t="s">
        <v>93</v>
      </c>
      <c r="D333" t="s">
        <v>1127</v>
      </c>
      <c r="E333" t="s">
        <v>808</v>
      </c>
      <c r="G333" t="str">
        <f t="shared" si="5"/>
        <v>Yes</v>
      </c>
    </row>
    <row r="334" spans="1:7">
      <c r="A334" t="s">
        <v>2297</v>
      </c>
      <c r="B334" t="s">
        <v>1378</v>
      </c>
      <c r="C334" t="s">
        <v>239</v>
      </c>
      <c r="D334" t="s">
        <v>1127</v>
      </c>
      <c r="E334" t="s">
        <v>808</v>
      </c>
      <c r="G334" t="str">
        <f t="shared" si="5"/>
        <v>Yes</v>
      </c>
    </row>
    <row r="335" spans="1:7">
      <c r="A335" t="s">
        <v>529</v>
      </c>
      <c r="B335" t="s">
        <v>530</v>
      </c>
      <c r="C335" t="s">
        <v>93</v>
      </c>
      <c r="D335" t="s">
        <v>843</v>
      </c>
      <c r="E335" t="s">
        <v>1124</v>
      </c>
      <c r="G335" t="str">
        <f t="shared" si="5"/>
        <v>No</v>
      </c>
    </row>
    <row r="336" spans="1:7">
      <c r="A336" t="s">
        <v>726</v>
      </c>
      <c r="B336" t="s">
        <v>727</v>
      </c>
      <c r="C336" t="s">
        <v>93</v>
      </c>
      <c r="D336" t="s">
        <v>1123</v>
      </c>
      <c r="E336" t="s">
        <v>1124</v>
      </c>
      <c r="G336" t="str">
        <f t="shared" si="5"/>
        <v>No</v>
      </c>
    </row>
    <row r="337" spans="1:7">
      <c r="A337" t="s">
        <v>85</v>
      </c>
      <c r="B337" t="s">
        <v>86</v>
      </c>
      <c r="C337" t="s">
        <v>87</v>
      </c>
      <c r="D337" t="s">
        <v>843</v>
      </c>
      <c r="E337" t="s">
        <v>1124</v>
      </c>
      <c r="G337" t="str">
        <f t="shared" si="5"/>
        <v>No</v>
      </c>
    </row>
    <row r="338" spans="1:7">
      <c r="A338" t="s">
        <v>704</v>
      </c>
      <c r="B338" t="s">
        <v>1379</v>
      </c>
      <c r="C338" t="s">
        <v>80</v>
      </c>
      <c r="D338" t="s">
        <v>1123</v>
      </c>
      <c r="E338" t="s">
        <v>1124</v>
      </c>
      <c r="G338" t="str">
        <f t="shared" si="5"/>
        <v>No</v>
      </c>
    </row>
    <row r="339" spans="1:7">
      <c r="A339" t="s">
        <v>2298</v>
      </c>
      <c r="B339" t="s">
        <v>1380</v>
      </c>
      <c r="C339" t="s">
        <v>752</v>
      </c>
      <c r="D339" t="s">
        <v>1127</v>
      </c>
      <c r="E339" t="s">
        <v>808</v>
      </c>
      <c r="G339" t="str">
        <f t="shared" si="5"/>
        <v>Yes</v>
      </c>
    </row>
    <row r="340" spans="1:7">
      <c r="A340" t="s">
        <v>2299</v>
      </c>
      <c r="B340" t="s">
        <v>1380</v>
      </c>
      <c r="C340" t="s">
        <v>98</v>
      </c>
      <c r="D340" t="s">
        <v>1127</v>
      </c>
      <c r="E340" t="s">
        <v>808</v>
      </c>
      <c r="G340" t="str">
        <f t="shared" si="5"/>
        <v>Yes</v>
      </c>
    </row>
    <row r="341" spans="1:7">
      <c r="A341" t="s">
        <v>2300</v>
      </c>
      <c r="B341" t="s">
        <v>1380</v>
      </c>
      <c r="C341" t="s">
        <v>196</v>
      </c>
      <c r="D341" t="s">
        <v>1127</v>
      </c>
      <c r="E341" t="s">
        <v>808</v>
      </c>
      <c r="G341" t="str">
        <f t="shared" si="5"/>
        <v>Yes</v>
      </c>
    </row>
    <row r="342" spans="1:7">
      <c r="A342" t="s">
        <v>2301</v>
      </c>
      <c r="B342" t="s">
        <v>1381</v>
      </c>
      <c r="C342" t="s">
        <v>324</v>
      </c>
      <c r="D342" t="s">
        <v>1127</v>
      </c>
      <c r="E342" t="s">
        <v>808</v>
      </c>
      <c r="G342" t="str">
        <f t="shared" si="5"/>
        <v>Yes</v>
      </c>
    </row>
    <row r="343" spans="1:7">
      <c r="A343" t="s">
        <v>2302</v>
      </c>
      <c r="B343" t="s">
        <v>1382</v>
      </c>
      <c r="C343" t="s">
        <v>1208</v>
      </c>
      <c r="D343" t="s">
        <v>1127</v>
      </c>
      <c r="E343" t="s">
        <v>808</v>
      </c>
      <c r="G343" t="str">
        <f t="shared" si="5"/>
        <v>Yes</v>
      </c>
    </row>
    <row r="344" spans="1:7">
      <c r="A344" t="s">
        <v>2303</v>
      </c>
      <c r="B344" t="s">
        <v>1383</v>
      </c>
      <c r="C344" t="s">
        <v>140</v>
      </c>
      <c r="D344" t="s">
        <v>1127</v>
      </c>
      <c r="E344" t="s">
        <v>808</v>
      </c>
      <c r="G344" t="str">
        <f t="shared" si="5"/>
        <v>Yes</v>
      </c>
    </row>
    <row r="345" spans="1:7">
      <c r="A345" t="s">
        <v>2304</v>
      </c>
      <c r="B345" t="s">
        <v>1384</v>
      </c>
      <c r="C345" t="s">
        <v>1141</v>
      </c>
      <c r="D345" t="s">
        <v>1127</v>
      </c>
      <c r="E345" t="s">
        <v>808</v>
      </c>
      <c r="G345" t="str">
        <f t="shared" si="5"/>
        <v>Yes</v>
      </c>
    </row>
    <row r="346" spans="1:7">
      <c r="A346" t="s">
        <v>271</v>
      </c>
      <c r="B346" t="s">
        <v>272</v>
      </c>
      <c r="C346" t="s">
        <v>93</v>
      </c>
      <c r="D346" t="s">
        <v>1123</v>
      </c>
      <c r="E346" t="s">
        <v>1124</v>
      </c>
      <c r="G346" t="str">
        <f t="shared" si="5"/>
        <v>No</v>
      </c>
    </row>
    <row r="347" spans="1:7">
      <c r="A347" t="s">
        <v>2305</v>
      </c>
      <c r="B347" t="s">
        <v>1385</v>
      </c>
      <c r="C347" t="s">
        <v>93</v>
      </c>
      <c r="D347" t="s">
        <v>1127</v>
      </c>
      <c r="E347" t="s">
        <v>808</v>
      </c>
      <c r="G347" t="str">
        <f t="shared" si="5"/>
        <v>Yes</v>
      </c>
    </row>
    <row r="348" spans="1:7">
      <c r="A348" t="s">
        <v>314</v>
      </c>
      <c r="B348" t="s">
        <v>315</v>
      </c>
      <c r="C348" t="s">
        <v>98</v>
      </c>
      <c r="D348" t="s">
        <v>1123</v>
      </c>
      <c r="E348" t="s">
        <v>1124</v>
      </c>
      <c r="G348" t="str">
        <f t="shared" si="5"/>
        <v>No</v>
      </c>
    </row>
    <row r="349" spans="1:7">
      <c r="A349" t="s">
        <v>2306</v>
      </c>
      <c r="B349" t="s">
        <v>1386</v>
      </c>
      <c r="C349" t="s">
        <v>193</v>
      </c>
      <c r="D349" t="s">
        <v>1127</v>
      </c>
      <c r="E349" t="s">
        <v>808</v>
      </c>
      <c r="G349" t="str">
        <f t="shared" si="5"/>
        <v>Yes</v>
      </c>
    </row>
    <row r="350" spans="1:7">
      <c r="A350" t="s">
        <v>746</v>
      </c>
      <c r="B350" t="s">
        <v>747</v>
      </c>
      <c r="C350" t="s">
        <v>75</v>
      </c>
      <c r="D350" t="s">
        <v>1123</v>
      </c>
      <c r="E350" t="s">
        <v>1124</v>
      </c>
      <c r="G350" t="str">
        <f t="shared" si="5"/>
        <v>No</v>
      </c>
    </row>
    <row r="351" spans="1:7">
      <c r="A351" t="s">
        <v>2307</v>
      </c>
      <c r="B351" t="s">
        <v>1387</v>
      </c>
      <c r="C351" t="s">
        <v>93</v>
      </c>
      <c r="D351" t="s">
        <v>1127</v>
      </c>
      <c r="E351" t="s">
        <v>808</v>
      </c>
      <c r="G351" t="str">
        <f t="shared" si="5"/>
        <v>Yes</v>
      </c>
    </row>
    <row r="352" spans="1:7">
      <c r="A352" t="s">
        <v>311</v>
      </c>
      <c r="B352" t="s">
        <v>312</v>
      </c>
      <c r="C352" t="s">
        <v>313</v>
      </c>
      <c r="D352" t="s">
        <v>1123</v>
      </c>
      <c r="E352" t="s">
        <v>1124</v>
      </c>
      <c r="G352" t="str">
        <f t="shared" si="5"/>
        <v>No</v>
      </c>
    </row>
    <row r="353" spans="1:7">
      <c r="A353" t="s">
        <v>2308</v>
      </c>
      <c r="B353" t="s">
        <v>1388</v>
      </c>
      <c r="C353" t="s">
        <v>313</v>
      </c>
      <c r="D353" t="s">
        <v>1127</v>
      </c>
      <c r="E353" t="s">
        <v>808</v>
      </c>
      <c r="G353" t="str">
        <f t="shared" si="5"/>
        <v>Yes</v>
      </c>
    </row>
    <row r="354" spans="1:7">
      <c r="A354" t="s">
        <v>2309</v>
      </c>
      <c r="B354" t="s">
        <v>1389</v>
      </c>
      <c r="C354" t="s">
        <v>1139</v>
      </c>
      <c r="D354" t="s">
        <v>1127</v>
      </c>
      <c r="E354" t="s">
        <v>808</v>
      </c>
      <c r="G354" t="str">
        <f t="shared" si="5"/>
        <v>Yes</v>
      </c>
    </row>
    <row r="355" spans="1:7">
      <c r="A355" t="s">
        <v>2310</v>
      </c>
      <c r="B355" t="s">
        <v>1390</v>
      </c>
      <c r="C355" t="s">
        <v>328</v>
      </c>
      <c r="D355" t="s">
        <v>1127</v>
      </c>
      <c r="E355" t="s">
        <v>808</v>
      </c>
      <c r="G355" t="str">
        <f t="shared" si="5"/>
        <v>Yes</v>
      </c>
    </row>
    <row r="356" spans="1:7">
      <c r="A356" t="s">
        <v>269</v>
      </c>
      <c r="B356" t="s">
        <v>270</v>
      </c>
      <c r="C356" t="s">
        <v>80</v>
      </c>
      <c r="D356" t="s">
        <v>1123</v>
      </c>
      <c r="E356" t="s">
        <v>1124</v>
      </c>
      <c r="G356" t="str">
        <f t="shared" si="5"/>
        <v>No</v>
      </c>
    </row>
    <row r="357" spans="1:7">
      <c r="A357" t="s">
        <v>2311</v>
      </c>
      <c r="B357" t="s">
        <v>1391</v>
      </c>
      <c r="C357" t="s">
        <v>239</v>
      </c>
      <c r="D357" t="s">
        <v>1127</v>
      </c>
      <c r="E357" t="s">
        <v>808</v>
      </c>
      <c r="G357" t="str">
        <f t="shared" si="5"/>
        <v>Yes</v>
      </c>
    </row>
    <row r="358" spans="1:7">
      <c r="A358" t="s">
        <v>179</v>
      </c>
      <c r="B358" t="s">
        <v>180</v>
      </c>
      <c r="C358" t="s">
        <v>90</v>
      </c>
      <c r="D358" t="s">
        <v>1123</v>
      </c>
      <c r="E358" t="s">
        <v>1124</v>
      </c>
      <c r="G358" t="str">
        <f t="shared" si="5"/>
        <v>No</v>
      </c>
    </row>
    <row r="359" spans="1:7">
      <c r="A359" t="s">
        <v>2312</v>
      </c>
      <c r="B359" t="s">
        <v>1392</v>
      </c>
      <c r="C359" t="s">
        <v>1159</v>
      </c>
      <c r="D359" t="s">
        <v>1127</v>
      </c>
      <c r="E359" t="s">
        <v>808</v>
      </c>
      <c r="G359" t="str">
        <f t="shared" si="5"/>
        <v>Yes</v>
      </c>
    </row>
    <row r="360" spans="1:7">
      <c r="A360" t="s">
        <v>2313</v>
      </c>
      <c r="B360" t="s">
        <v>1393</v>
      </c>
      <c r="C360" t="s">
        <v>1192</v>
      </c>
      <c r="D360" t="s">
        <v>1127</v>
      </c>
      <c r="E360" t="s">
        <v>808</v>
      </c>
      <c r="G360" t="str">
        <f t="shared" si="5"/>
        <v>Yes</v>
      </c>
    </row>
    <row r="361" spans="1:7">
      <c r="A361" t="s">
        <v>2314</v>
      </c>
      <c r="B361" t="s">
        <v>1393</v>
      </c>
      <c r="C361" t="s">
        <v>757</v>
      </c>
      <c r="D361" t="s">
        <v>1127</v>
      </c>
      <c r="E361" t="s">
        <v>808</v>
      </c>
      <c r="G361" t="str">
        <f t="shared" si="5"/>
        <v>Yes</v>
      </c>
    </row>
    <row r="362" spans="1:7">
      <c r="A362" t="s">
        <v>2315</v>
      </c>
      <c r="B362" t="s">
        <v>1394</v>
      </c>
      <c r="C362" t="s">
        <v>93</v>
      </c>
      <c r="D362" t="s">
        <v>1127</v>
      </c>
      <c r="E362" t="s">
        <v>808</v>
      </c>
      <c r="G362" t="str">
        <f t="shared" si="5"/>
        <v>Yes</v>
      </c>
    </row>
    <row r="363" spans="1:7">
      <c r="A363" t="s">
        <v>2316</v>
      </c>
      <c r="B363" t="s">
        <v>1395</v>
      </c>
      <c r="C363" t="s">
        <v>1208</v>
      </c>
      <c r="D363" t="s">
        <v>1127</v>
      </c>
      <c r="E363" t="s">
        <v>808</v>
      </c>
      <c r="G363" t="str">
        <f t="shared" si="5"/>
        <v>Yes</v>
      </c>
    </row>
    <row r="364" spans="1:7">
      <c r="A364" t="s">
        <v>2317</v>
      </c>
      <c r="B364" t="s">
        <v>1396</v>
      </c>
      <c r="C364" t="s">
        <v>296</v>
      </c>
      <c r="D364" t="s">
        <v>1127</v>
      </c>
      <c r="E364" t="s">
        <v>808</v>
      </c>
      <c r="G364" t="str">
        <f t="shared" si="5"/>
        <v>Yes</v>
      </c>
    </row>
    <row r="365" spans="1:7">
      <c r="A365" t="s">
        <v>2318</v>
      </c>
      <c r="B365" t="s">
        <v>1397</v>
      </c>
      <c r="C365" t="s">
        <v>1398</v>
      </c>
      <c r="D365" t="s">
        <v>1127</v>
      </c>
      <c r="E365" t="s">
        <v>808</v>
      </c>
      <c r="G365" t="str">
        <f t="shared" si="5"/>
        <v>Yes</v>
      </c>
    </row>
    <row r="366" spans="1:7">
      <c r="A366" t="s">
        <v>722</v>
      </c>
      <c r="B366" t="s">
        <v>723</v>
      </c>
      <c r="C366" t="s">
        <v>80</v>
      </c>
      <c r="D366" t="s">
        <v>1123</v>
      </c>
      <c r="E366" t="s">
        <v>1124</v>
      </c>
      <c r="G366" t="str">
        <f t="shared" si="5"/>
        <v>No</v>
      </c>
    </row>
    <row r="367" spans="1:7">
      <c r="A367" t="s">
        <v>165</v>
      </c>
      <c r="B367" t="s">
        <v>166</v>
      </c>
      <c r="C367" t="s">
        <v>80</v>
      </c>
      <c r="D367" t="s">
        <v>1123</v>
      </c>
      <c r="E367" t="s">
        <v>1124</v>
      </c>
      <c r="G367" t="str">
        <f t="shared" si="5"/>
        <v>No</v>
      </c>
    </row>
    <row r="368" spans="1:7">
      <c r="A368" t="s">
        <v>451</v>
      </c>
      <c r="B368" t="s">
        <v>452</v>
      </c>
      <c r="C368" t="s">
        <v>68</v>
      </c>
      <c r="D368" t="s">
        <v>1123</v>
      </c>
      <c r="E368" t="s">
        <v>1124</v>
      </c>
      <c r="G368" t="str">
        <f t="shared" si="5"/>
        <v>No</v>
      </c>
    </row>
    <row r="369" spans="1:7">
      <c r="A369" t="s">
        <v>2319</v>
      </c>
      <c r="B369" t="s">
        <v>1399</v>
      </c>
      <c r="C369" t="s">
        <v>116</v>
      </c>
      <c r="D369" t="s">
        <v>1127</v>
      </c>
      <c r="E369" t="s">
        <v>808</v>
      </c>
      <c r="G369" t="str">
        <f t="shared" si="5"/>
        <v>Yes</v>
      </c>
    </row>
    <row r="370" spans="1:7">
      <c r="A370" t="s">
        <v>225</v>
      </c>
      <c r="B370" t="s">
        <v>226</v>
      </c>
      <c r="C370" t="s">
        <v>80</v>
      </c>
      <c r="D370" t="s">
        <v>1123</v>
      </c>
      <c r="E370" t="s">
        <v>1124</v>
      </c>
      <c r="G370" t="str">
        <f t="shared" si="5"/>
        <v>No</v>
      </c>
    </row>
    <row r="371" spans="1:7">
      <c r="A371" t="s">
        <v>682</v>
      </c>
      <c r="B371" t="s">
        <v>683</v>
      </c>
      <c r="C371" t="s">
        <v>80</v>
      </c>
      <c r="D371" t="s">
        <v>1123</v>
      </c>
      <c r="E371" t="s">
        <v>1124</v>
      </c>
      <c r="G371" t="str">
        <f t="shared" si="5"/>
        <v>No</v>
      </c>
    </row>
    <row r="372" spans="1:7">
      <c r="A372" t="s">
        <v>684</v>
      </c>
      <c r="B372" t="s">
        <v>685</v>
      </c>
      <c r="C372" t="s">
        <v>93</v>
      </c>
      <c r="D372" t="s">
        <v>1123</v>
      </c>
      <c r="E372" t="s">
        <v>808</v>
      </c>
      <c r="G372" t="str">
        <f t="shared" si="5"/>
        <v>Yes</v>
      </c>
    </row>
    <row r="373" spans="1:7">
      <c r="A373" t="s">
        <v>213</v>
      </c>
      <c r="B373" t="s">
        <v>214</v>
      </c>
      <c r="C373" t="s">
        <v>72</v>
      </c>
      <c r="D373" t="s">
        <v>1123</v>
      </c>
      <c r="E373" t="s">
        <v>1124</v>
      </c>
      <c r="G373" t="str">
        <f t="shared" si="5"/>
        <v>No</v>
      </c>
    </row>
    <row r="374" spans="1:7">
      <c r="A374" t="s">
        <v>217</v>
      </c>
      <c r="B374" t="s">
        <v>218</v>
      </c>
      <c r="C374" t="s">
        <v>68</v>
      </c>
      <c r="D374" t="s">
        <v>1123</v>
      </c>
      <c r="E374" t="s">
        <v>1124</v>
      </c>
      <c r="G374" t="str">
        <f t="shared" si="5"/>
        <v>No</v>
      </c>
    </row>
    <row r="375" spans="1:7">
      <c r="A375" t="s">
        <v>211</v>
      </c>
      <c r="B375" t="s">
        <v>212</v>
      </c>
      <c r="C375" t="s">
        <v>75</v>
      </c>
      <c r="D375" t="s">
        <v>1123</v>
      </c>
      <c r="E375" t="s">
        <v>1124</v>
      </c>
      <c r="G375" t="str">
        <f t="shared" si="5"/>
        <v>No</v>
      </c>
    </row>
    <row r="376" spans="1:7">
      <c r="A376" t="s">
        <v>219</v>
      </c>
      <c r="B376" t="s">
        <v>220</v>
      </c>
      <c r="C376" t="s">
        <v>80</v>
      </c>
      <c r="D376" t="s">
        <v>1123</v>
      </c>
      <c r="E376" t="s">
        <v>1124</v>
      </c>
      <c r="G376" t="str">
        <f t="shared" si="5"/>
        <v>No</v>
      </c>
    </row>
    <row r="377" spans="1:7">
      <c r="A377" t="s">
        <v>331</v>
      </c>
      <c r="B377" t="s">
        <v>332</v>
      </c>
      <c r="C377" t="s">
        <v>72</v>
      </c>
      <c r="D377" t="s">
        <v>1123</v>
      </c>
      <c r="E377" t="s">
        <v>1124</v>
      </c>
      <c r="G377" t="str">
        <f t="shared" si="5"/>
        <v>No</v>
      </c>
    </row>
    <row r="378" spans="1:7">
      <c r="A378" t="s">
        <v>341</v>
      </c>
      <c r="B378" t="s">
        <v>332</v>
      </c>
      <c r="C378" t="s">
        <v>72</v>
      </c>
      <c r="D378" t="s">
        <v>1123</v>
      </c>
      <c r="E378" t="s">
        <v>1124</v>
      </c>
      <c r="G378" t="str">
        <f t="shared" si="5"/>
        <v>No</v>
      </c>
    </row>
    <row r="379" spans="1:7">
      <c r="A379" t="s">
        <v>297</v>
      </c>
      <c r="B379" t="s">
        <v>298</v>
      </c>
      <c r="C379" t="s">
        <v>93</v>
      </c>
      <c r="D379" t="s">
        <v>1123</v>
      </c>
      <c r="E379" t="s">
        <v>1124</v>
      </c>
      <c r="G379" t="str">
        <f t="shared" si="5"/>
        <v>No</v>
      </c>
    </row>
    <row r="380" spans="1:7">
      <c r="A380" t="s">
        <v>329</v>
      </c>
      <c r="B380" t="s">
        <v>330</v>
      </c>
      <c r="C380" t="s">
        <v>125</v>
      </c>
      <c r="D380" t="s">
        <v>1123</v>
      </c>
      <c r="E380" t="s">
        <v>1124</v>
      </c>
      <c r="G380" t="str">
        <f t="shared" si="5"/>
        <v>No</v>
      </c>
    </row>
    <row r="381" spans="1:7">
      <c r="A381" t="s">
        <v>525</v>
      </c>
      <c r="B381" t="s">
        <v>526</v>
      </c>
      <c r="C381" t="s">
        <v>93</v>
      </c>
      <c r="D381" t="s">
        <v>1123</v>
      </c>
      <c r="E381" t="s">
        <v>1124</v>
      </c>
      <c r="G381" t="str">
        <f t="shared" si="5"/>
        <v>No</v>
      </c>
    </row>
    <row r="382" spans="1:7">
      <c r="A382" t="s">
        <v>128</v>
      </c>
      <c r="B382" t="s">
        <v>129</v>
      </c>
      <c r="C382" t="s">
        <v>68</v>
      </c>
      <c r="D382" t="s">
        <v>1123</v>
      </c>
      <c r="E382" t="s">
        <v>1124</v>
      </c>
      <c r="G382" t="str">
        <f t="shared" si="5"/>
        <v>No</v>
      </c>
    </row>
    <row r="383" spans="1:7">
      <c r="A383" t="s">
        <v>342</v>
      </c>
      <c r="B383" t="s">
        <v>343</v>
      </c>
      <c r="C383" t="s">
        <v>108</v>
      </c>
      <c r="D383" t="s">
        <v>1123</v>
      </c>
      <c r="E383" t="s">
        <v>1124</v>
      </c>
      <c r="G383" t="str">
        <f t="shared" si="5"/>
        <v>No</v>
      </c>
    </row>
    <row r="384" spans="1:7">
      <c r="A384" t="s">
        <v>2320</v>
      </c>
      <c r="B384" t="s">
        <v>1400</v>
      </c>
      <c r="C384" t="s">
        <v>111</v>
      </c>
      <c r="D384" t="s">
        <v>1127</v>
      </c>
      <c r="E384" t="s">
        <v>808</v>
      </c>
      <c r="G384" t="str">
        <f t="shared" si="5"/>
        <v>Yes</v>
      </c>
    </row>
    <row r="385" spans="1:7">
      <c r="A385" t="s">
        <v>282</v>
      </c>
      <c r="B385" t="s">
        <v>283</v>
      </c>
      <c r="C385" t="s">
        <v>93</v>
      </c>
      <c r="D385" t="s">
        <v>1123</v>
      </c>
      <c r="E385" t="s">
        <v>1124</v>
      </c>
      <c r="G385" t="str">
        <f t="shared" si="5"/>
        <v>No</v>
      </c>
    </row>
    <row r="386" spans="1:7">
      <c r="A386" t="s">
        <v>2321</v>
      </c>
      <c r="B386" t="s">
        <v>1401</v>
      </c>
      <c r="C386" t="s">
        <v>111</v>
      </c>
      <c r="D386" t="s">
        <v>1127</v>
      </c>
      <c r="E386" t="s">
        <v>808</v>
      </c>
      <c r="G386" t="str">
        <f t="shared" si="5"/>
        <v>Yes</v>
      </c>
    </row>
    <row r="387" spans="1:7">
      <c r="A387" t="s">
        <v>2322</v>
      </c>
      <c r="B387" t="s">
        <v>1402</v>
      </c>
      <c r="C387" t="s">
        <v>72</v>
      </c>
      <c r="D387" t="s">
        <v>1127</v>
      </c>
      <c r="E387" t="s">
        <v>808</v>
      </c>
      <c r="G387" t="str">
        <f t="shared" ref="G387:G450" si="6">E387</f>
        <v>Yes</v>
      </c>
    </row>
    <row r="388" spans="1:7">
      <c r="A388" t="s">
        <v>545</v>
      </c>
      <c r="B388" t="s">
        <v>546</v>
      </c>
      <c r="C388" t="s">
        <v>80</v>
      </c>
      <c r="D388" t="s">
        <v>1123</v>
      </c>
      <c r="E388" t="s">
        <v>1124</v>
      </c>
      <c r="G388" t="str">
        <f t="shared" si="6"/>
        <v>No</v>
      </c>
    </row>
    <row r="389" spans="1:7">
      <c r="A389" t="s">
        <v>2323</v>
      </c>
      <c r="B389" t="s">
        <v>1403</v>
      </c>
      <c r="C389" t="s">
        <v>98</v>
      </c>
      <c r="D389" t="s">
        <v>1127</v>
      </c>
      <c r="E389" t="s">
        <v>808</v>
      </c>
      <c r="G389" t="str">
        <f t="shared" si="6"/>
        <v>Yes</v>
      </c>
    </row>
    <row r="390" spans="1:7">
      <c r="A390" t="s">
        <v>2324</v>
      </c>
      <c r="B390" t="s">
        <v>1404</v>
      </c>
      <c r="C390" t="s">
        <v>1129</v>
      </c>
      <c r="D390" t="s">
        <v>1127</v>
      </c>
      <c r="E390" t="s">
        <v>808</v>
      </c>
      <c r="G390" t="str">
        <f t="shared" si="6"/>
        <v>Yes</v>
      </c>
    </row>
    <row r="391" spans="1:7">
      <c r="A391" t="s">
        <v>2325</v>
      </c>
      <c r="B391" t="s">
        <v>1405</v>
      </c>
      <c r="C391" t="s">
        <v>258</v>
      </c>
      <c r="D391" t="s">
        <v>1127</v>
      </c>
      <c r="E391" t="s">
        <v>808</v>
      </c>
      <c r="G391" t="str">
        <f t="shared" si="6"/>
        <v>Yes</v>
      </c>
    </row>
    <row r="392" spans="1:7">
      <c r="A392" t="s">
        <v>2326</v>
      </c>
      <c r="B392" t="s">
        <v>505</v>
      </c>
      <c r="C392" t="s">
        <v>68</v>
      </c>
      <c r="D392" t="s">
        <v>1123</v>
      </c>
      <c r="E392" t="s">
        <v>1124</v>
      </c>
      <c r="G392" t="str">
        <f t="shared" si="6"/>
        <v>No</v>
      </c>
    </row>
    <row r="393" spans="1:7">
      <c r="A393" t="s">
        <v>2327</v>
      </c>
      <c r="B393" t="s">
        <v>229</v>
      </c>
      <c r="C393" t="s">
        <v>230</v>
      </c>
      <c r="D393" t="s">
        <v>1123</v>
      </c>
      <c r="E393" t="s">
        <v>1124</v>
      </c>
      <c r="G393" t="str">
        <f t="shared" si="6"/>
        <v>No</v>
      </c>
    </row>
    <row r="394" spans="1:7">
      <c r="A394" t="s">
        <v>335</v>
      </c>
      <c r="B394" t="s">
        <v>336</v>
      </c>
      <c r="C394" t="s">
        <v>98</v>
      </c>
      <c r="D394" t="s">
        <v>1123</v>
      </c>
      <c r="E394" t="s">
        <v>1124</v>
      </c>
      <c r="G394" t="str">
        <f t="shared" si="6"/>
        <v>No</v>
      </c>
    </row>
    <row r="395" spans="1:7">
      <c r="A395" t="s">
        <v>455</v>
      </c>
      <c r="B395" t="s">
        <v>456</v>
      </c>
      <c r="C395" t="s">
        <v>93</v>
      </c>
      <c r="D395" t="s">
        <v>1123</v>
      </c>
      <c r="E395" t="s">
        <v>1124</v>
      </c>
      <c r="G395" t="str">
        <f t="shared" si="6"/>
        <v>No</v>
      </c>
    </row>
    <row r="396" spans="1:7">
      <c r="A396" t="s">
        <v>415</v>
      </c>
      <c r="B396" t="s">
        <v>416</v>
      </c>
      <c r="C396" t="s">
        <v>68</v>
      </c>
      <c r="D396" t="s">
        <v>1123</v>
      </c>
      <c r="E396" t="s">
        <v>1124</v>
      </c>
      <c r="G396" t="str">
        <f t="shared" si="6"/>
        <v>No</v>
      </c>
    </row>
    <row r="397" spans="1:7">
      <c r="A397" t="s">
        <v>453</v>
      </c>
      <c r="B397" t="s">
        <v>454</v>
      </c>
      <c r="C397" t="s">
        <v>98</v>
      </c>
      <c r="D397" t="s">
        <v>1123</v>
      </c>
      <c r="E397" t="s">
        <v>1124</v>
      </c>
      <c r="G397" t="str">
        <f t="shared" si="6"/>
        <v>No</v>
      </c>
    </row>
    <row r="398" spans="1:7">
      <c r="A398" t="s">
        <v>2328</v>
      </c>
      <c r="B398" t="s">
        <v>1406</v>
      </c>
      <c r="C398" t="s">
        <v>80</v>
      </c>
      <c r="D398" t="s">
        <v>1127</v>
      </c>
      <c r="E398" t="s">
        <v>808</v>
      </c>
      <c r="G398" t="str">
        <f t="shared" si="6"/>
        <v>Yes</v>
      </c>
    </row>
    <row r="399" spans="1:7">
      <c r="A399" t="s">
        <v>2329</v>
      </c>
      <c r="B399" t="s">
        <v>1407</v>
      </c>
      <c r="C399" t="s">
        <v>1221</v>
      </c>
      <c r="D399" t="s">
        <v>1127</v>
      </c>
      <c r="E399" t="s">
        <v>808</v>
      </c>
      <c r="G399" t="str">
        <f t="shared" si="6"/>
        <v>Yes</v>
      </c>
    </row>
    <row r="400" spans="1:7">
      <c r="A400" t="s">
        <v>2330</v>
      </c>
      <c r="B400" t="s">
        <v>1408</v>
      </c>
      <c r="C400" t="s">
        <v>75</v>
      </c>
      <c r="D400" t="s">
        <v>1127</v>
      </c>
      <c r="E400" t="s">
        <v>808</v>
      </c>
      <c r="G400" t="str">
        <f t="shared" si="6"/>
        <v>Yes</v>
      </c>
    </row>
    <row r="401" spans="1:7">
      <c r="A401" t="s">
        <v>2331</v>
      </c>
      <c r="B401" t="s">
        <v>1409</v>
      </c>
      <c r="C401" t="s">
        <v>1173</v>
      </c>
      <c r="D401" t="s">
        <v>1127</v>
      </c>
      <c r="E401" t="s">
        <v>808</v>
      </c>
      <c r="G401" t="str">
        <f t="shared" si="6"/>
        <v>Yes</v>
      </c>
    </row>
    <row r="402" spans="1:7">
      <c r="A402" t="s">
        <v>2332</v>
      </c>
      <c r="B402" t="s">
        <v>1410</v>
      </c>
      <c r="C402" t="s">
        <v>84</v>
      </c>
      <c r="D402" t="s">
        <v>1127</v>
      </c>
      <c r="E402" t="s">
        <v>808</v>
      </c>
      <c r="G402" t="str">
        <f t="shared" si="6"/>
        <v>Yes</v>
      </c>
    </row>
    <row r="403" spans="1:7">
      <c r="A403" t="s">
        <v>648</v>
      </c>
      <c r="B403" t="s">
        <v>649</v>
      </c>
      <c r="C403" t="s">
        <v>80</v>
      </c>
      <c r="D403" t="s">
        <v>1123</v>
      </c>
      <c r="E403" t="s">
        <v>1124</v>
      </c>
      <c r="G403" t="str">
        <f t="shared" si="6"/>
        <v>No</v>
      </c>
    </row>
    <row r="404" spans="1:7">
      <c r="A404" t="s">
        <v>724</v>
      </c>
      <c r="B404" t="s">
        <v>725</v>
      </c>
      <c r="C404" t="s">
        <v>93</v>
      </c>
      <c r="D404" t="s">
        <v>1123</v>
      </c>
      <c r="E404" t="s">
        <v>1124</v>
      </c>
      <c r="G404" t="str">
        <f t="shared" si="6"/>
        <v>No</v>
      </c>
    </row>
    <row r="405" spans="1:7">
      <c r="A405" t="s">
        <v>692</v>
      </c>
      <c r="B405" t="s">
        <v>693</v>
      </c>
      <c r="C405" t="s">
        <v>80</v>
      </c>
      <c r="D405" t="s">
        <v>1123</v>
      </c>
      <c r="E405" t="s">
        <v>1124</v>
      </c>
      <c r="G405" t="str">
        <f t="shared" si="6"/>
        <v>No</v>
      </c>
    </row>
    <row r="406" spans="1:7">
      <c r="A406" t="s">
        <v>2333</v>
      </c>
      <c r="B406" t="s">
        <v>1411</v>
      </c>
      <c r="C406" t="s">
        <v>492</v>
      </c>
      <c r="D406" t="s">
        <v>1127</v>
      </c>
      <c r="E406" t="s">
        <v>808</v>
      </c>
      <c r="G406" t="str">
        <f t="shared" si="6"/>
        <v>Yes</v>
      </c>
    </row>
    <row r="407" spans="1:7">
      <c r="A407" t="s">
        <v>488</v>
      </c>
      <c r="B407" t="s">
        <v>489</v>
      </c>
      <c r="C407" t="s">
        <v>190</v>
      </c>
      <c r="D407" t="s">
        <v>807</v>
      </c>
      <c r="E407" t="s">
        <v>1124</v>
      </c>
      <c r="G407" t="str">
        <f t="shared" si="6"/>
        <v>No</v>
      </c>
    </row>
    <row r="408" spans="1:7">
      <c r="A408" t="s">
        <v>2334</v>
      </c>
      <c r="B408" t="s">
        <v>1412</v>
      </c>
      <c r="C408" t="s">
        <v>1139</v>
      </c>
      <c r="D408" t="s">
        <v>1127</v>
      </c>
      <c r="E408" t="s">
        <v>808</v>
      </c>
      <c r="G408" t="str">
        <f t="shared" si="6"/>
        <v>Yes</v>
      </c>
    </row>
    <row r="409" spans="1:7">
      <c r="A409" t="s">
        <v>2335</v>
      </c>
      <c r="B409" t="s">
        <v>1413</v>
      </c>
      <c r="C409" t="s">
        <v>1414</v>
      </c>
      <c r="D409" t="s">
        <v>1127</v>
      </c>
      <c r="E409" t="s">
        <v>808</v>
      </c>
      <c r="G409" t="str">
        <f t="shared" si="6"/>
        <v>Yes</v>
      </c>
    </row>
    <row r="410" spans="1:7">
      <c r="A410" t="s">
        <v>2336</v>
      </c>
      <c r="B410" t="s">
        <v>1415</v>
      </c>
      <c r="C410" t="s">
        <v>101</v>
      </c>
      <c r="D410" t="s">
        <v>1127</v>
      </c>
      <c r="E410" t="s">
        <v>808</v>
      </c>
      <c r="G410" t="str">
        <f t="shared" si="6"/>
        <v>Yes</v>
      </c>
    </row>
    <row r="411" spans="1:7">
      <c r="A411" t="s">
        <v>2337</v>
      </c>
      <c r="B411" t="s">
        <v>1416</v>
      </c>
      <c r="C411" t="s">
        <v>108</v>
      </c>
      <c r="D411" t="s">
        <v>1127</v>
      </c>
      <c r="E411" t="s">
        <v>808</v>
      </c>
      <c r="G411" t="str">
        <f t="shared" si="6"/>
        <v>Yes</v>
      </c>
    </row>
    <row r="412" spans="1:7">
      <c r="A412" t="s">
        <v>2338</v>
      </c>
      <c r="B412" t="s">
        <v>1417</v>
      </c>
      <c r="C412" t="s">
        <v>469</v>
      </c>
      <c r="D412" t="s">
        <v>1127</v>
      </c>
      <c r="E412" t="s">
        <v>808</v>
      </c>
      <c r="G412" t="str">
        <f t="shared" si="6"/>
        <v>Yes</v>
      </c>
    </row>
    <row r="413" spans="1:7">
      <c r="A413" t="s">
        <v>2339</v>
      </c>
      <c r="B413" t="s">
        <v>1418</v>
      </c>
      <c r="C413" t="s">
        <v>1152</v>
      </c>
      <c r="D413" t="s">
        <v>1127</v>
      </c>
      <c r="E413" t="s">
        <v>808</v>
      </c>
      <c r="G413" t="str">
        <f t="shared" si="6"/>
        <v>Yes</v>
      </c>
    </row>
    <row r="414" spans="1:7">
      <c r="A414" t="s">
        <v>2340</v>
      </c>
      <c r="B414" t="s">
        <v>1419</v>
      </c>
      <c r="C414" t="s">
        <v>590</v>
      </c>
      <c r="D414" t="s">
        <v>1127</v>
      </c>
      <c r="E414" t="s">
        <v>808</v>
      </c>
      <c r="G414" t="str">
        <f t="shared" si="6"/>
        <v>Yes</v>
      </c>
    </row>
    <row r="415" spans="1:7">
      <c r="A415" t="s">
        <v>2341</v>
      </c>
      <c r="B415" t="s">
        <v>1420</v>
      </c>
      <c r="C415" t="s">
        <v>72</v>
      </c>
      <c r="D415" t="s">
        <v>1127</v>
      </c>
      <c r="E415" t="s">
        <v>808</v>
      </c>
      <c r="G415" t="str">
        <f t="shared" si="6"/>
        <v>Yes</v>
      </c>
    </row>
    <row r="416" spans="1:7">
      <c r="A416" t="s">
        <v>2342</v>
      </c>
      <c r="B416" t="s">
        <v>1421</v>
      </c>
      <c r="C416" t="s">
        <v>1277</v>
      </c>
      <c r="D416" t="s">
        <v>1127</v>
      </c>
      <c r="E416" t="s">
        <v>808</v>
      </c>
      <c r="G416" t="str">
        <f t="shared" si="6"/>
        <v>Yes</v>
      </c>
    </row>
    <row r="417" spans="1:7">
      <c r="A417" t="s">
        <v>2343</v>
      </c>
      <c r="B417" t="s">
        <v>1422</v>
      </c>
      <c r="C417" t="s">
        <v>239</v>
      </c>
      <c r="D417" t="s">
        <v>1127</v>
      </c>
      <c r="E417" t="s">
        <v>808</v>
      </c>
      <c r="G417" t="str">
        <f t="shared" si="6"/>
        <v>Yes</v>
      </c>
    </row>
    <row r="418" spans="1:7">
      <c r="A418" t="s">
        <v>2344</v>
      </c>
      <c r="B418" t="s">
        <v>1423</v>
      </c>
      <c r="C418" t="s">
        <v>590</v>
      </c>
      <c r="D418" t="s">
        <v>1127</v>
      </c>
      <c r="E418" t="s">
        <v>808</v>
      </c>
      <c r="G418" t="str">
        <f t="shared" si="6"/>
        <v>Yes</v>
      </c>
    </row>
    <row r="419" spans="1:7">
      <c r="A419" t="s">
        <v>2345</v>
      </c>
      <c r="B419" t="s">
        <v>1424</v>
      </c>
      <c r="C419" t="s">
        <v>111</v>
      </c>
      <c r="D419" t="s">
        <v>1127</v>
      </c>
      <c r="E419" t="s">
        <v>808</v>
      </c>
      <c r="G419" t="str">
        <f t="shared" si="6"/>
        <v>Yes</v>
      </c>
    </row>
    <row r="420" spans="1:7">
      <c r="A420" t="s">
        <v>2346</v>
      </c>
      <c r="B420" t="s">
        <v>1425</v>
      </c>
      <c r="C420" t="s">
        <v>1277</v>
      </c>
      <c r="D420" t="s">
        <v>1127</v>
      </c>
      <c r="E420" t="s">
        <v>808</v>
      </c>
      <c r="G420" t="str">
        <f t="shared" si="6"/>
        <v>Yes</v>
      </c>
    </row>
    <row r="421" spans="1:7">
      <c r="A421" t="s">
        <v>2347</v>
      </c>
      <c r="B421" t="s">
        <v>1426</v>
      </c>
      <c r="C421" t="s">
        <v>258</v>
      </c>
      <c r="D421" t="s">
        <v>1127</v>
      </c>
      <c r="E421" t="s">
        <v>808</v>
      </c>
      <c r="G421" t="str">
        <f t="shared" si="6"/>
        <v>Yes</v>
      </c>
    </row>
    <row r="422" spans="1:7">
      <c r="A422" t="s">
        <v>547</v>
      </c>
      <c r="B422" t="s">
        <v>548</v>
      </c>
      <c r="C422" t="s">
        <v>68</v>
      </c>
      <c r="D422" t="s">
        <v>1123</v>
      </c>
      <c r="E422" t="s">
        <v>1124</v>
      </c>
      <c r="G422" t="str">
        <f t="shared" si="6"/>
        <v>No</v>
      </c>
    </row>
    <row r="423" spans="1:7">
      <c r="A423" t="s">
        <v>2348</v>
      </c>
      <c r="B423" t="s">
        <v>1427</v>
      </c>
      <c r="C423" t="s">
        <v>1183</v>
      </c>
      <c r="D423" t="s">
        <v>1127</v>
      </c>
      <c r="E423" t="s">
        <v>808</v>
      </c>
      <c r="G423" t="str">
        <f t="shared" si="6"/>
        <v>Yes</v>
      </c>
    </row>
    <row r="424" spans="1:7">
      <c r="A424" t="s">
        <v>2349</v>
      </c>
      <c r="B424" t="s">
        <v>1428</v>
      </c>
      <c r="C424" t="s">
        <v>469</v>
      </c>
      <c r="D424" t="s">
        <v>1127</v>
      </c>
      <c r="E424" t="s">
        <v>808</v>
      </c>
      <c r="G424" t="str">
        <f t="shared" si="6"/>
        <v>Yes</v>
      </c>
    </row>
    <row r="425" spans="1:7">
      <c r="A425" t="s">
        <v>2350</v>
      </c>
      <c r="B425" t="s">
        <v>1429</v>
      </c>
      <c r="C425" t="s">
        <v>313</v>
      </c>
      <c r="D425" t="s">
        <v>1127</v>
      </c>
      <c r="E425" t="s">
        <v>808</v>
      </c>
      <c r="G425" t="str">
        <f t="shared" si="6"/>
        <v>Yes</v>
      </c>
    </row>
    <row r="426" spans="1:7">
      <c r="A426" t="s">
        <v>2351</v>
      </c>
      <c r="B426" t="s">
        <v>1430</v>
      </c>
      <c r="C426" t="s">
        <v>72</v>
      </c>
      <c r="D426" t="s">
        <v>1127</v>
      </c>
      <c r="E426" t="s">
        <v>808</v>
      </c>
      <c r="G426" t="str">
        <f t="shared" si="6"/>
        <v>Yes</v>
      </c>
    </row>
    <row r="427" spans="1:7">
      <c r="A427" t="s">
        <v>2352</v>
      </c>
      <c r="B427" t="s">
        <v>1431</v>
      </c>
      <c r="C427" t="s">
        <v>125</v>
      </c>
      <c r="D427" t="s">
        <v>1127</v>
      </c>
      <c r="E427" t="s">
        <v>808</v>
      </c>
      <c r="G427" t="str">
        <f t="shared" si="6"/>
        <v>Yes</v>
      </c>
    </row>
    <row r="428" spans="1:7">
      <c r="A428" t="s">
        <v>514</v>
      </c>
      <c r="B428" t="s">
        <v>515</v>
      </c>
      <c r="C428" t="s">
        <v>93</v>
      </c>
      <c r="D428" t="s">
        <v>1123</v>
      </c>
      <c r="E428" t="s">
        <v>1124</v>
      </c>
      <c r="G428" t="str">
        <f t="shared" si="6"/>
        <v>No</v>
      </c>
    </row>
    <row r="429" spans="1:7">
      <c r="A429" t="s">
        <v>2353</v>
      </c>
      <c r="B429" t="s">
        <v>1432</v>
      </c>
      <c r="C429" t="s">
        <v>87</v>
      </c>
      <c r="D429" t="s">
        <v>1127</v>
      </c>
      <c r="E429" t="s">
        <v>808</v>
      </c>
      <c r="G429" t="str">
        <f t="shared" si="6"/>
        <v>Yes</v>
      </c>
    </row>
    <row r="430" spans="1:7">
      <c r="A430" t="s">
        <v>301</v>
      </c>
      <c r="B430" t="s">
        <v>302</v>
      </c>
      <c r="C430" t="s">
        <v>93</v>
      </c>
      <c r="D430" t="s">
        <v>1123</v>
      </c>
      <c r="E430" t="s">
        <v>808</v>
      </c>
      <c r="G430" t="str">
        <f t="shared" si="6"/>
        <v>Yes</v>
      </c>
    </row>
    <row r="431" spans="1:7">
      <c r="A431" t="s">
        <v>2354</v>
      </c>
      <c r="B431" t="s">
        <v>1433</v>
      </c>
      <c r="C431" t="s">
        <v>190</v>
      </c>
      <c r="D431" t="s">
        <v>1127</v>
      </c>
      <c r="E431" t="s">
        <v>808</v>
      </c>
      <c r="G431" t="str">
        <f t="shared" si="6"/>
        <v>Yes</v>
      </c>
    </row>
    <row r="432" spans="1:7">
      <c r="A432" t="s">
        <v>292</v>
      </c>
      <c r="B432" t="s">
        <v>293</v>
      </c>
      <c r="C432" t="s">
        <v>72</v>
      </c>
      <c r="D432" t="s">
        <v>1123</v>
      </c>
      <c r="E432" t="s">
        <v>1124</v>
      </c>
      <c r="G432" t="str">
        <f t="shared" si="6"/>
        <v>No</v>
      </c>
    </row>
    <row r="433" spans="1:7">
      <c r="A433" t="s">
        <v>307</v>
      </c>
      <c r="B433" t="s">
        <v>308</v>
      </c>
      <c r="C433" t="s">
        <v>68</v>
      </c>
      <c r="D433" t="s">
        <v>1123</v>
      </c>
      <c r="E433" t="s">
        <v>1124</v>
      </c>
      <c r="G433" t="str">
        <f t="shared" si="6"/>
        <v>No</v>
      </c>
    </row>
    <row r="434" spans="1:7">
      <c r="A434" t="s">
        <v>2355</v>
      </c>
      <c r="B434" t="s">
        <v>1434</v>
      </c>
      <c r="C434" t="s">
        <v>111</v>
      </c>
      <c r="D434" t="s">
        <v>1127</v>
      </c>
      <c r="E434" t="s">
        <v>808</v>
      </c>
      <c r="G434" t="str">
        <f t="shared" si="6"/>
        <v>Yes</v>
      </c>
    </row>
    <row r="435" spans="1:7">
      <c r="A435" t="s">
        <v>770</v>
      </c>
      <c r="B435" t="s">
        <v>771</v>
      </c>
      <c r="C435" t="s">
        <v>80</v>
      </c>
      <c r="D435" t="s">
        <v>1123</v>
      </c>
      <c r="E435" t="s">
        <v>1124</v>
      </c>
      <c r="G435" t="str">
        <f t="shared" si="6"/>
        <v>No</v>
      </c>
    </row>
    <row r="436" spans="1:7">
      <c r="A436" t="s">
        <v>407</v>
      </c>
      <c r="B436" t="s">
        <v>408</v>
      </c>
      <c r="C436" t="s">
        <v>80</v>
      </c>
      <c r="D436" t="s">
        <v>1123</v>
      </c>
      <c r="E436" t="s">
        <v>1124</v>
      </c>
      <c r="G436" t="str">
        <f t="shared" si="6"/>
        <v>No</v>
      </c>
    </row>
    <row r="437" spans="1:7">
      <c r="A437" t="s">
        <v>2356</v>
      </c>
      <c r="B437" t="s">
        <v>1435</v>
      </c>
      <c r="C437" t="s">
        <v>101</v>
      </c>
      <c r="D437" t="s">
        <v>1127</v>
      </c>
      <c r="E437" t="s">
        <v>808</v>
      </c>
      <c r="G437" t="str">
        <f t="shared" si="6"/>
        <v>Yes</v>
      </c>
    </row>
    <row r="438" spans="1:7">
      <c r="A438" t="s">
        <v>2357</v>
      </c>
      <c r="B438" t="s">
        <v>1435</v>
      </c>
      <c r="C438" t="s">
        <v>1202</v>
      </c>
      <c r="D438" t="s">
        <v>1127</v>
      </c>
      <c r="E438" t="s">
        <v>808</v>
      </c>
      <c r="G438" t="str">
        <f t="shared" si="6"/>
        <v>Yes</v>
      </c>
    </row>
    <row r="439" spans="1:7">
      <c r="A439" t="s">
        <v>326</v>
      </c>
      <c r="B439" t="s">
        <v>327</v>
      </c>
      <c r="C439" t="s">
        <v>328</v>
      </c>
      <c r="D439" t="s">
        <v>1123</v>
      </c>
      <c r="E439" t="s">
        <v>1124</v>
      </c>
      <c r="G439" t="str">
        <f t="shared" si="6"/>
        <v>No</v>
      </c>
    </row>
    <row r="440" spans="1:7">
      <c r="A440" t="s">
        <v>2358</v>
      </c>
      <c r="B440" t="s">
        <v>1436</v>
      </c>
      <c r="C440" t="s">
        <v>111</v>
      </c>
      <c r="D440" t="s">
        <v>1127</v>
      </c>
      <c r="E440" t="s">
        <v>808</v>
      </c>
      <c r="G440" t="str">
        <f t="shared" si="6"/>
        <v>Yes</v>
      </c>
    </row>
    <row r="441" spans="1:7">
      <c r="A441" t="s">
        <v>2359</v>
      </c>
      <c r="B441" t="s">
        <v>1437</v>
      </c>
      <c r="C441" t="s">
        <v>80</v>
      </c>
      <c r="D441" t="s">
        <v>1127</v>
      </c>
      <c r="E441" t="s">
        <v>808</v>
      </c>
      <c r="G441" t="str">
        <f t="shared" si="6"/>
        <v>Yes</v>
      </c>
    </row>
    <row r="442" spans="1:7">
      <c r="A442" t="s">
        <v>2360</v>
      </c>
      <c r="B442" t="s">
        <v>1438</v>
      </c>
      <c r="C442" t="s">
        <v>239</v>
      </c>
      <c r="D442" t="s">
        <v>1127</v>
      </c>
      <c r="E442" t="s">
        <v>808</v>
      </c>
      <c r="G442" t="str">
        <f t="shared" si="6"/>
        <v>Yes</v>
      </c>
    </row>
    <row r="443" spans="1:7">
      <c r="A443" t="s">
        <v>2361</v>
      </c>
      <c r="B443" t="s">
        <v>1439</v>
      </c>
      <c r="C443" t="s">
        <v>193</v>
      </c>
      <c r="D443" t="s">
        <v>1127</v>
      </c>
      <c r="E443" t="s">
        <v>808</v>
      </c>
      <c r="G443" t="str">
        <f t="shared" si="6"/>
        <v>Yes</v>
      </c>
    </row>
    <row r="444" spans="1:7">
      <c r="A444" t="s">
        <v>2362</v>
      </c>
      <c r="B444" t="s">
        <v>1439</v>
      </c>
      <c r="C444" t="s">
        <v>1268</v>
      </c>
      <c r="D444" t="s">
        <v>1127</v>
      </c>
      <c r="E444" t="s">
        <v>808</v>
      </c>
      <c r="G444" t="str">
        <f t="shared" si="6"/>
        <v>Yes</v>
      </c>
    </row>
    <row r="445" spans="1:7">
      <c r="A445" t="s">
        <v>2363</v>
      </c>
      <c r="B445" t="s">
        <v>1440</v>
      </c>
      <c r="C445" t="s">
        <v>1136</v>
      </c>
      <c r="D445" t="s">
        <v>1127</v>
      </c>
      <c r="E445" t="s">
        <v>808</v>
      </c>
      <c r="G445" t="str">
        <f t="shared" si="6"/>
        <v>Yes</v>
      </c>
    </row>
    <row r="446" spans="1:7">
      <c r="A446" t="s">
        <v>2364</v>
      </c>
      <c r="B446" t="s">
        <v>1441</v>
      </c>
      <c r="C446" t="s">
        <v>87</v>
      </c>
      <c r="D446" t="s">
        <v>1127</v>
      </c>
      <c r="E446" t="s">
        <v>808</v>
      </c>
      <c r="G446" t="str">
        <f t="shared" si="6"/>
        <v>Yes</v>
      </c>
    </row>
    <row r="447" spans="1:7">
      <c r="A447" t="s">
        <v>2365</v>
      </c>
      <c r="B447" t="s">
        <v>1442</v>
      </c>
      <c r="C447" t="s">
        <v>135</v>
      </c>
      <c r="D447" t="s">
        <v>1127</v>
      </c>
      <c r="E447" t="s">
        <v>808</v>
      </c>
      <c r="G447" t="str">
        <f t="shared" si="6"/>
        <v>Yes</v>
      </c>
    </row>
    <row r="448" spans="1:7">
      <c r="A448" t="s">
        <v>2366</v>
      </c>
      <c r="B448" t="s">
        <v>1443</v>
      </c>
      <c r="C448" t="s">
        <v>1277</v>
      </c>
      <c r="D448" t="s">
        <v>1127</v>
      </c>
      <c r="E448" t="s">
        <v>808</v>
      </c>
      <c r="G448" t="str">
        <f t="shared" si="6"/>
        <v>Yes</v>
      </c>
    </row>
    <row r="449" spans="1:7">
      <c r="A449" t="s">
        <v>2367</v>
      </c>
      <c r="B449" t="s">
        <v>1444</v>
      </c>
      <c r="C449" t="s">
        <v>230</v>
      </c>
      <c r="D449" t="s">
        <v>1127</v>
      </c>
      <c r="E449" t="s">
        <v>808</v>
      </c>
      <c r="G449" t="str">
        <f t="shared" si="6"/>
        <v>Yes</v>
      </c>
    </row>
    <row r="450" spans="1:7">
      <c r="A450" t="s">
        <v>2368</v>
      </c>
      <c r="B450" t="s">
        <v>1445</v>
      </c>
      <c r="C450" t="s">
        <v>132</v>
      </c>
      <c r="D450" t="s">
        <v>1127</v>
      </c>
      <c r="E450" t="s">
        <v>808</v>
      </c>
      <c r="G450" t="str">
        <f t="shared" si="6"/>
        <v>Yes</v>
      </c>
    </row>
    <row r="451" spans="1:7">
      <c r="A451" t="s">
        <v>2369</v>
      </c>
      <c r="B451" t="s">
        <v>1446</v>
      </c>
      <c r="C451" t="s">
        <v>1398</v>
      </c>
      <c r="D451" t="s">
        <v>1127</v>
      </c>
      <c r="E451" t="s">
        <v>808</v>
      </c>
      <c r="G451" t="str">
        <f t="shared" ref="G451:G514" si="7">E451</f>
        <v>Yes</v>
      </c>
    </row>
    <row r="452" spans="1:7">
      <c r="A452" t="s">
        <v>520</v>
      </c>
      <c r="B452" t="s">
        <v>521</v>
      </c>
      <c r="C452" t="s">
        <v>72</v>
      </c>
      <c r="D452" t="s">
        <v>1123</v>
      </c>
      <c r="E452" t="s">
        <v>1124</v>
      </c>
      <c r="G452" t="str">
        <f t="shared" si="7"/>
        <v>No</v>
      </c>
    </row>
    <row r="453" spans="1:7">
      <c r="A453" t="s">
        <v>2370</v>
      </c>
      <c r="B453" t="s">
        <v>1447</v>
      </c>
      <c r="C453" t="s">
        <v>111</v>
      </c>
      <c r="D453" t="s">
        <v>1127</v>
      </c>
      <c r="E453" t="s">
        <v>808</v>
      </c>
      <c r="G453" t="str">
        <f t="shared" si="7"/>
        <v>Yes</v>
      </c>
    </row>
    <row r="454" spans="1:7">
      <c r="A454" t="s">
        <v>437</v>
      </c>
      <c r="B454" t="s">
        <v>438</v>
      </c>
      <c r="C454" t="s">
        <v>196</v>
      </c>
      <c r="D454" t="s">
        <v>1123</v>
      </c>
      <c r="E454" t="s">
        <v>1124</v>
      </c>
      <c r="G454" t="str">
        <f t="shared" si="7"/>
        <v>No</v>
      </c>
    </row>
    <row r="455" spans="1:7">
      <c r="A455" t="s">
        <v>2371</v>
      </c>
      <c r="B455" t="s">
        <v>1448</v>
      </c>
      <c r="C455" t="s">
        <v>1136</v>
      </c>
      <c r="D455" t="s">
        <v>1127</v>
      </c>
      <c r="E455" t="s">
        <v>808</v>
      </c>
      <c r="G455" t="str">
        <f t="shared" si="7"/>
        <v>Yes</v>
      </c>
    </row>
    <row r="456" spans="1:7">
      <c r="A456" t="s">
        <v>2372</v>
      </c>
      <c r="B456" t="s">
        <v>1449</v>
      </c>
      <c r="C456" t="s">
        <v>239</v>
      </c>
      <c r="D456" t="s">
        <v>1127</v>
      </c>
      <c r="E456" t="s">
        <v>808</v>
      </c>
      <c r="G456" t="str">
        <f t="shared" si="7"/>
        <v>Yes</v>
      </c>
    </row>
    <row r="457" spans="1:7">
      <c r="A457" t="s">
        <v>2373</v>
      </c>
      <c r="B457" t="s">
        <v>1450</v>
      </c>
      <c r="C457" t="s">
        <v>239</v>
      </c>
      <c r="D457" t="s">
        <v>1127</v>
      </c>
      <c r="E457" t="s">
        <v>808</v>
      </c>
      <c r="G457" t="str">
        <f t="shared" si="7"/>
        <v>Yes</v>
      </c>
    </row>
    <row r="458" spans="1:7">
      <c r="A458" t="s">
        <v>2374</v>
      </c>
      <c r="B458" t="s">
        <v>1451</v>
      </c>
      <c r="C458" t="s">
        <v>90</v>
      </c>
      <c r="D458" t="s">
        <v>1127</v>
      </c>
      <c r="E458" t="s">
        <v>808</v>
      </c>
      <c r="G458" t="str">
        <f t="shared" si="7"/>
        <v>Yes</v>
      </c>
    </row>
    <row r="459" spans="1:7">
      <c r="A459" t="s">
        <v>443</v>
      </c>
      <c r="B459" t="s">
        <v>444</v>
      </c>
      <c r="C459" t="s">
        <v>80</v>
      </c>
      <c r="D459" t="s">
        <v>1123</v>
      </c>
      <c r="E459" t="s">
        <v>1124</v>
      </c>
      <c r="G459" t="str">
        <f t="shared" si="7"/>
        <v>No</v>
      </c>
    </row>
    <row r="460" spans="1:7">
      <c r="A460" t="s">
        <v>2375</v>
      </c>
      <c r="B460" t="s">
        <v>1452</v>
      </c>
      <c r="C460" t="s">
        <v>1288</v>
      </c>
      <c r="D460" t="s">
        <v>1127</v>
      </c>
      <c r="E460" t="s">
        <v>808</v>
      </c>
      <c r="G460" t="str">
        <f t="shared" si="7"/>
        <v>Yes</v>
      </c>
    </row>
    <row r="461" spans="1:7">
      <c r="A461" t="s">
        <v>476</v>
      </c>
      <c r="B461" t="s">
        <v>477</v>
      </c>
      <c r="C461" t="s">
        <v>80</v>
      </c>
      <c r="D461" t="s">
        <v>1123</v>
      </c>
      <c r="E461" t="s">
        <v>1124</v>
      </c>
      <c r="G461" t="str">
        <f t="shared" si="7"/>
        <v>No</v>
      </c>
    </row>
    <row r="462" spans="1:7">
      <c r="A462" t="s">
        <v>2376</v>
      </c>
      <c r="B462" t="s">
        <v>1453</v>
      </c>
      <c r="C462" t="s">
        <v>135</v>
      </c>
      <c r="D462" t="s">
        <v>1127</v>
      </c>
      <c r="E462" t="s">
        <v>808</v>
      </c>
      <c r="G462" t="str">
        <f t="shared" si="7"/>
        <v>Yes</v>
      </c>
    </row>
    <row r="463" spans="1:7">
      <c r="A463" t="s">
        <v>2377</v>
      </c>
      <c r="B463" t="s">
        <v>1454</v>
      </c>
      <c r="C463" t="s">
        <v>87</v>
      </c>
      <c r="D463" t="s">
        <v>1127</v>
      </c>
      <c r="E463" t="s">
        <v>808</v>
      </c>
      <c r="G463" t="str">
        <f t="shared" si="7"/>
        <v>Yes</v>
      </c>
    </row>
    <row r="464" spans="1:7">
      <c r="A464" t="s">
        <v>2378</v>
      </c>
      <c r="B464" t="s">
        <v>1455</v>
      </c>
      <c r="C464" t="s">
        <v>75</v>
      </c>
      <c r="D464" t="s">
        <v>1127</v>
      </c>
      <c r="E464" t="s">
        <v>808</v>
      </c>
      <c r="G464" t="str">
        <f t="shared" si="7"/>
        <v>Yes</v>
      </c>
    </row>
    <row r="465" spans="1:7">
      <c r="A465" t="s">
        <v>2379</v>
      </c>
      <c r="B465" t="s">
        <v>1456</v>
      </c>
      <c r="C465" t="s">
        <v>1254</v>
      </c>
      <c r="D465" t="s">
        <v>1127</v>
      </c>
      <c r="E465" t="s">
        <v>808</v>
      </c>
      <c r="G465" t="str">
        <f t="shared" si="7"/>
        <v>Yes</v>
      </c>
    </row>
    <row r="466" spans="1:7">
      <c r="A466" t="s">
        <v>2380</v>
      </c>
      <c r="B466" t="s">
        <v>1457</v>
      </c>
      <c r="C466" t="s">
        <v>1458</v>
      </c>
      <c r="D466" t="s">
        <v>1127</v>
      </c>
      <c r="E466" t="s">
        <v>808</v>
      </c>
      <c r="G466" t="str">
        <f t="shared" si="7"/>
        <v>Yes</v>
      </c>
    </row>
    <row r="467" spans="1:7">
      <c r="A467" t="s">
        <v>2381</v>
      </c>
      <c r="B467" t="s">
        <v>1459</v>
      </c>
      <c r="C467" t="s">
        <v>590</v>
      </c>
      <c r="D467" t="s">
        <v>1127</v>
      </c>
      <c r="E467" t="s">
        <v>808</v>
      </c>
      <c r="G467" t="str">
        <f t="shared" si="7"/>
        <v>Yes</v>
      </c>
    </row>
    <row r="468" spans="1:7">
      <c r="A468" t="s">
        <v>533</v>
      </c>
      <c r="B468" t="s">
        <v>534</v>
      </c>
      <c r="C468" t="s">
        <v>125</v>
      </c>
      <c r="D468" t="s">
        <v>1123</v>
      </c>
      <c r="E468" t="s">
        <v>1124</v>
      </c>
      <c r="G468" t="str">
        <f t="shared" si="7"/>
        <v>No</v>
      </c>
    </row>
    <row r="469" spans="1:7">
      <c r="A469" t="s">
        <v>2382</v>
      </c>
      <c r="B469" t="s">
        <v>1460</v>
      </c>
      <c r="C469" t="s">
        <v>125</v>
      </c>
      <c r="D469" t="s">
        <v>1127</v>
      </c>
      <c r="E469" t="s">
        <v>808</v>
      </c>
      <c r="G469" t="str">
        <f t="shared" si="7"/>
        <v>Yes</v>
      </c>
    </row>
    <row r="470" spans="1:7">
      <c r="A470" t="s">
        <v>640</v>
      </c>
      <c r="B470" t="s">
        <v>641</v>
      </c>
      <c r="C470" t="s">
        <v>125</v>
      </c>
      <c r="D470" t="s">
        <v>1123</v>
      </c>
      <c r="E470" t="s">
        <v>1124</v>
      </c>
      <c r="G470" t="str">
        <f t="shared" si="7"/>
        <v>No</v>
      </c>
    </row>
    <row r="471" spans="1:7">
      <c r="A471" t="s">
        <v>252</v>
      </c>
      <c r="B471" t="s">
        <v>253</v>
      </c>
      <c r="C471" t="s">
        <v>125</v>
      </c>
      <c r="D471" t="s">
        <v>1123</v>
      </c>
      <c r="E471" t="s">
        <v>1124</v>
      </c>
      <c r="G471" t="str">
        <f t="shared" si="7"/>
        <v>No</v>
      </c>
    </row>
    <row r="472" spans="1:7">
      <c r="A472" t="s">
        <v>2383</v>
      </c>
      <c r="B472" t="s">
        <v>1461</v>
      </c>
      <c r="C472" t="s">
        <v>111</v>
      </c>
      <c r="D472" t="s">
        <v>1127</v>
      </c>
      <c r="E472" t="s">
        <v>808</v>
      </c>
      <c r="G472" t="str">
        <f t="shared" si="7"/>
        <v>Yes</v>
      </c>
    </row>
    <row r="473" spans="1:7">
      <c r="A473" t="s">
        <v>2384</v>
      </c>
      <c r="B473" t="s">
        <v>1462</v>
      </c>
      <c r="C473" t="s">
        <v>296</v>
      </c>
      <c r="D473" t="s">
        <v>1127</v>
      </c>
      <c r="E473" t="s">
        <v>808</v>
      </c>
      <c r="G473" t="str">
        <f t="shared" si="7"/>
        <v>Yes</v>
      </c>
    </row>
    <row r="474" spans="1:7">
      <c r="A474" t="s">
        <v>2385</v>
      </c>
      <c r="B474" t="s">
        <v>1463</v>
      </c>
      <c r="C474" t="s">
        <v>101</v>
      </c>
      <c r="D474" t="s">
        <v>1127</v>
      </c>
      <c r="E474" t="s">
        <v>808</v>
      </c>
      <c r="G474" t="str">
        <f t="shared" si="7"/>
        <v>Yes</v>
      </c>
    </row>
    <row r="475" spans="1:7">
      <c r="A475" t="s">
        <v>2386</v>
      </c>
      <c r="B475" t="s">
        <v>1464</v>
      </c>
      <c r="C475" t="s">
        <v>75</v>
      </c>
      <c r="D475" t="s">
        <v>1127</v>
      </c>
      <c r="E475" t="s">
        <v>808</v>
      </c>
      <c r="G475" t="str">
        <f t="shared" si="7"/>
        <v>Yes</v>
      </c>
    </row>
    <row r="476" spans="1:7">
      <c r="A476" t="s">
        <v>2387</v>
      </c>
      <c r="B476" t="s">
        <v>1465</v>
      </c>
      <c r="C476" t="s">
        <v>108</v>
      </c>
      <c r="D476" t="s">
        <v>1127</v>
      </c>
      <c r="E476" t="s">
        <v>808</v>
      </c>
      <c r="G476" t="str">
        <f t="shared" si="7"/>
        <v>Yes</v>
      </c>
    </row>
    <row r="477" spans="1:7">
      <c r="A477" t="s">
        <v>2388</v>
      </c>
      <c r="B477" t="s">
        <v>1466</v>
      </c>
      <c r="C477" t="s">
        <v>230</v>
      </c>
      <c r="D477" t="s">
        <v>1127</v>
      </c>
      <c r="E477" t="s">
        <v>808</v>
      </c>
      <c r="G477" t="str">
        <f t="shared" si="7"/>
        <v>Yes</v>
      </c>
    </row>
    <row r="478" spans="1:7">
      <c r="A478" t="s">
        <v>2389</v>
      </c>
      <c r="B478" t="s">
        <v>1467</v>
      </c>
      <c r="C478" t="s">
        <v>1208</v>
      </c>
      <c r="D478" t="s">
        <v>1127</v>
      </c>
      <c r="E478" t="s">
        <v>808</v>
      </c>
      <c r="G478" t="str">
        <f t="shared" si="7"/>
        <v>Yes</v>
      </c>
    </row>
    <row r="479" spans="1:7">
      <c r="A479" t="s">
        <v>2390</v>
      </c>
      <c r="B479" t="s">
        <v>1468</v>
      </c>
      <c r="C479" t="s">
        <v>72</v>
      </c>
      <c r="D479" t="s">
        <v>1127</v>
      </c>
      <c r="E479" t="s">
        <v>808</v>
      </c>
      <c r="G479" t="str">
        <f t="shared" si="7"/>
        <v>Yes</v>
      </c>
    </row>
    <row r="480" spans="1:7">
      <c r="A480" t="s">
        <v>2391</v>
      </c>
      <c r="B480" t="s">
        <v>1469</v>
      </c>
      <c r="C480" t="s">
        <v>75</v>
      </c>
      <c r="D480" t="s">
        <v>1127</v>
      </c>
      <c r="E480" t="s">
        <v>808</v>
      </c>
      <c r="G480" t="str">
        <f t="shared" si="7"/>
        <v>Yes</v>
      </c>
    </row>
    <row r="481" spans="1:7">
      <c r="A481" t="s">
        <v>290</v>
      </c>
      <c r="B481" t="s">
        <v>291</v>
      </c>
      <c r="C481" t="s">
        <v>68</v>
      </c>
      <c r="D481" t="s">
        <v>1123</v>
      </c>
      <c r="E481" t="s">
        <v>1124</v>
      </c>
      <c r="G481" t="str">
        <f t="shared" si="7"/>
        <v>No</v>
      </c>
    </row>
    <row r="482" spans="1:7">
      <c r="A482" t="s">
        <v>121</v>
      </c>
      <c r="B482" t="s">
        <v>122</v>
      </c>
      <c r="C482" t="s">
        <v>80</v>
      </c>
      <c r="D482" t="s">
        <v>1123</v>
      </c>
      <c r="E482" t="s">
        <v>1124</v>
      </c>
      <c r="G482" t="str">
        <f t="shared" si="7"/>
        <v>No</v>
      </c>
    </row>
    <row r="483" spans="1:7">
      <c r="A483" t="s">
        <v>2392</v>
      </c>
      <c r="B483" t="s">
        <v>1470</v>
      </c>
      <c r="C483" t="s">
        <v>193</v>
      </c>
      <c r="D483" t="s">
        <v>1127</v>
      </c>
      <c r="E483" t="s">
        <v>808</v>
      </c>
      <c r="G483" t="str">
        <f t="shared" si="7"/>
        <v>Yes</v>
      </c>
    </row>
    <row r="484" spans="1:7">
      <c r="A484" t="s">
        <v>2393</v>
      </c>
      <c r="B484" t="s">
        <v>1470</v>
      </c>
      <c r="C484" t="s">
        <v>190</v>
      </c>
      <c r="D484" t="s">
        <v>1127</v>
      </c>
      <c r="E484" t="s">
        <v>808</v>
      </c>
      <c r="G484" t="str">
        <f t="shared" si="7"/>
        <v>Yes</v>
      </c>
    </row>
    <row r="485" spans="1:7">
      <c r="A485" t="s">
        <v>2394</v>
      </c>
      <c r="B485" t="s">
        <v>1470</v>
      </c>
      <c r="C485" t="s">
        <v>230</v>
      </c>
      <c r="D485" t="s">
        <v>1127</v>
      </c>
      <c r="E485" t="s">
        <v>808</v>
      </c>
      <c r="G485" t="str">
        <f t="shared" si="7"/>
        <v>Yes</v>
      </c>
    </row>
    <row r="486" spans="1:7">
      <c r="A486" t="s">
        <v>2395</v>
      </c>
      <c r="B486" t="s">
        <v>1471</v>
      </c>
      <c r="C486" t="s">
        <v>590</v>
      </c>
      <c r="D486" t="s">
        <v>1127</v>
      </c>
      <c r="E486" t="s">
        <v>808</v>
      </c>
      <c r="G486" t="str">
        <f t="shared" si="7"/>
        <v>Yes</v>
      </c>
    </row>
    <row r="487" spans="1:7">
      <c r="A487" t="s">
        <v>299</v>
      </c>
      <c r="B487" t="s">
        <v>1472</v>
      </c>
      <c r="C487" t="s">
        <v>108</v>
      </c>
      <c r="D487" t="s">
        <v>1123</v>
      </c>
      <c r="E487" t="s">
        <v>1124</v>
      </c>
      <c r="G487" t="str">
        <f t="shared" si="7"/>
        <v>No</v>
      </c>
    </row>
    <row r="488" spans="1:7">
      <c r="A488" t="s">
        <v>445</v>
      </c>
      <c r="B488" t="s">
        <v>446</v>
      </c>
      <c r="C488" t="s">
        <v>98</v>
      </c>
      <c r="D488" t="s">
        <v>1123</v>
      </c>
      <c r="E488" t="s">
        <v>1124</v>
      </c>
      <c r="G488" t="str">
        <f t="shared" si="7"/>
        <v>No</v>
      </c>
    </row>
    <row r="489" spans="1:7">
      <c r="A489" t="s">
        <v>2396</v>
      </c>
      <c r="B489" t="s">
        <v>1473</v>
      </c>
      <c r="C489" t="s">
        <v>1474</v>
      </c>
      <c r="D489" t="s">
        <v>1127</v>
      </c>
      <c r="E489" t="s">
        <v>808</v>
      </c>
      <c r="G489" t="str">
        <f t="shared" si="7"/>
        <v>Yes</v>
      </c>
    </row>
    <row r="490" spans="1:7">
      <c r="A490" t="s">
        <v>2397</v>
      </c>
      <c r="B490" t="s">
        <v>1473</v>
      </c>
      <c r="C490" t="s">
        <v>98</v>
      </c>
      <c r="D490" t="s">
        <v>1127</v>
      </c>
      <c r="E490" t="s">
        <v>808</v>
      </c>
      <c r="G490" t="str">
        <f t="shared" si="7"/>
        <v>Yes</v>
      </c>
    </row>
    <row r="491" spans="1:7">
      <c r="A491" t="s">
        <v>2398</v>
      </c>
      <c r="B491" t="s">
        <v>1475</v>
      </c>
      <c r="C491" t="s">
        <v>230</v>
      </c>
      <c r="D491" t="s">
        <v>1127</v>
      </c>
      <c r="E491" t="s">
        <v>808</v>
      </c>
      <c r="G491" t="str">
        <f t="shared" si="7"/>
        <v>Yes</v>
      </c>
    </row>
    <row r="492" spans="1:7">
      <c r="A492" t="s">
        <v>2399</v>
      </c>
      <c r="B492" t="s">
        <v>1476</v>
      </c>
      <c r="C492" t="s">
        <v>80</v>
      </c>
      <c r="D492" t="s">
        <v>1127</v>
      </c>
      <c r="E492" t="s">
        <v>808</v>
      </c>
      <c r="G492" t="str">
        <f t="shared" si="7"/>
        <v>Yes</v>
      </c>
    </row>
    <row r="493" spans="1:7">
      <c r="A493" t="s">
        <v>2400</v>
      </c>
      <c r="B493" t="s">
        <v>1477</v>
      </c>
      <c r="C493" t="s">
        <v>296</v>
      </c>
      <c r="D493" t="s">
        <v>1127</v>
      </c>
      <c r="E493" t="s">
        <v>808</v>
      </c>
      <c r="G493" t="str">
        <f t="shared" si="7"/>
        <v>Yes</v>
      </c>
    </row>
    <row r="494" spans="1:7">
      <c r="A494" t="s">
        <v>2401</v>
      </c>
      <c r="B494" t="s">
        <v>1478</v>
      </c>
      <c r="C494" t="s">
        <v>111</v>
      </c>
      <c r="D494" t="s">
        <v>1127</v>
      </c>
      <c r="E494" t="s">
        <v>808</v>
      </c>
      <c r="G494" t="str">
        <f t="shared" si="7"/>
        <v>Yes</v>
      </c>
    </row>
    <row r="495" spans="1:7">
      <c r="A495" t="s">
        <v>2067</v>
      </c>
      <c r="B495" t="s">
        <v>1479</v>
      </c>
      <c r="C495" t="s">
        <v>258</v>
      </c>
      <c r="D495" t="s">
        <v>1127</v>
      </c>
      <c r="E495" t="s">
        <v>808</v>
      </c>
      <c r="G495" t="str">
        <f t="shared" si="7"/>
        <v>Yes</v>
      </c>
    </row>
    <row r="496" spans="1:7">
      <c r="A496" t="s">
        <v>2402</v>
      </c>
      <c r="B496" t="s">
        <v>1480</v>
      </c>
      <c r="C496" t="s">
        <v>75</v>
      </c>
      <c r="D496" t="s">
        <v>1127</v>
      </c>
      <c r="E496" t="s">
        <v>808</v>
      </c>
      <c r="G496" t="str">
        <f t="shared" si="7"/>
        <v>Yes</v>
      </c>
    </row>
    <row r="497" spans="1:7">
      <c r="A497" t="s">
        <v>2403</v>
      </c>
      <c r="B497" t="s">
        <v>1481</v>
      </c>
      <c r="C497" t="s">
        <v>1177</v>
      </c>
      <c r="D497" t="s">
        <v>1127</v>
      </c>
      <c r="E497" t="s">
        <v>808</v>
      </c>
      <c r="G497" t="str">
        <f t="shared" si="7"/>
        <v>Yes</v>
      </c>
    </row>
    <row r="498" spans="1:7">
      <c r="A498" t="s">
        <v>2404</v>
      </c>
      <c r="B498" t="s">
        <v>1482</v>
      </c>
      <c r="C498" t="s">
        <v>555</v>
      </c>
      <c r="D498" t="s">
        <v>1127</v>
      </c>
      <c r="E498" t="s">
        <v>808</v>
      </c>
      <c r="G498" t="str">
        <f t="shared" si="7"/>
        <v>Yes</v>
      </c>
    </row>
    <row r="499" spans="1:7">
      <c r="A499" t="s">
        <v>2405</v>
      </c>
      <c r="B499" t="s">
        <v>1483</v>
      </c>
      <c r="C499" t="s">
        <v>1241</v>
      </c>
      <c r="D499" t="s">
        <v>1127</v>
      </c>
      <c r="E499" t="s">
        <v>808</v>
      </c>
      <c r="G499" t="str">
        <f t="shared" si="7"/>
        <v>Yes</v>
      </c>
    </row>
    <row r="500" spans="1:7">
      <c r="A500" t="s">
        <v>553</v>
      </c>
      <c r="B500" t="s">
        <v>554</v>
      </c>
      <c r="C500" t="s">
        <v>555</v>
      </c>
      <c r="D500" t="s">
        <v>1123</v>
      </c>
      <c r="E500" t="s">
        <v>1124</v>
      </c>
      <c r="G500" t="str">
        <f t="shared" si="7"/>
        <v>No</v>
      </c>
    </row>
    <row r="501" spans="1:7">
      <c r="A501" t="s">
        <v>2406</v>
      </c>
      <c r="B501" t="s">
        <v>1484</v>
      </c>
      <c r="C501" t="s">
        <v>101</v>
      </c>
      <c r="D501" t="s">
        <v>1127</v>
      </c>
      <c r="E501" t="s">
        <v>808</v>
      </c>
      <c r="G501" t="str">
        <f t="shared" si="7"/>
        <v>Yes</v>
      </c>
    </row>
    <row r="502" spans="1:7">
      <c r="A502" t="s">
        <v>636</v>
      </c>
      <c r="B502" t="s">
        <v>637</v>
      </c>
      <c r="C502" t="s">
        <v>193</v>
      </c>
      <c r="D502" t="s">
        <v>1123</v>
      </c>
      <c r="E502" t="s">
        <v>1124</v>
      </c>
      <c r="G502" t="str">
        <f t="shared" si="7"/>
        <v>No</v>
      </c>
    </row>
    <row r="503" spans="1:7">
      <c r="A503" t="s">
        <v>2407</v>
      </c>
      <c r="B503" t="s">
        <v>1485</v>
      </c>
      <c r="C503" t="s">
        <v>1162</v>
      </c>
      <c r="D503" t="s">
        <v>1127</v>
      </c>
      <c r="E503" t="s">
        <v>808</v>
      </c>
      <c r="G503" t="str">
        <f t="shared" si="7"/>
        <v>Yes</v>
      </c>
    </row>
    <row r="504" spans="1:7">
      <c r="A504" t="s">
        <v>2408</v>
      </c>
      <c r="B504" t="s">
        <v>1486</v>
      </c>
      <c r="C504" t="s">
        <v>1332</v>
      </c>
      <c r="D504" t="s">
        <v>1127</v>
      </c>
      <c r="E504" t="s">
        <v>808</v>
      </c>
      <c r="G504" t="str">
        <f t="shared" si="7"/>
        <v>Yes</v>
      </c>
    </row>
    <row r="505" spans="1:7">
      <c r="A505" t="s">
        <v>2409</v>
      </c>
      <c r="B505" t="s">
        <v>1487</v>
      </c>
      <c r="C505" t="s">
        <v>87</v>
      </c>
      <c r="D505" t="s">
        <v>1127</v>
      </c>
      <c r="E505" t="s">
        <v>808</v>
      </c>
      <c r="G505" t="str">
        <f t="shared" si="7"/>
        <v>Yes</v>
      </c>
    </row>
    <row r="506" spans="1:7">
      <c r="A506" t="s">
        <v>358</v>
      </c>
      <c r="B506" t="s">
        <v>359</v>
      </c>
      <c r="C506" t="s">
        <v>93</v>
      </c>
      <c r="D506" t="s">
        <v>1123</v>
      </c>
      <c r="E506" t="s">
        <v>1124</v>
      </c>
      <c r="G506" t="str">
        <f t="shared" si="7"/>
        <v>No</v>
      </c>
    </row>
    <row r="507" spans="1:7">
      <c r="A507" t="s">
        <v>2410</v>
      </c>
      <c r="B507" t="s">
        <v>1488</v>
      </c>
      <c r="C507" t="s">
        <v>101</v>
      </c>
      <c r="D507" t="s">
        <v>1127</v>
      </c>
      <c r="E507" t="s">
        <v>808</v>
      </c>
      <c r="G507" t="str">
        <f t="shared" si="7"/>
        <v>Yes</v>
      </c>
    </row>
    <row r="508" spans="1:7">
      <c r="A508" t="s">
        <v>2411</v>
      </c>
      <c r="B508" t="s">
        <v>1489</v>
      </c>
      <c r="C508" t="s">
        <v>111</v>
      </c>
      <c r="D508" t="s">
        <v>1127</v>
      </c>
      <c r="E508" t="s">
        <v>808</v>
      </c>
      <c r="G508" t="str">
        <f t="shared" si="7"/>
        <v>Yes</v>
      </c>
    </row>
    <row r="509" spans="1:7">
      <c r="A509" t="s">
        <v>2412</v>
      </c>
      <c r="B509" t="s">
        <v>1490</v>
      </c>
      <c r="C509" t="s">
        <v>68</v>
      </c>
      <c r="D509" t="s">
        <v>1127</v>
      </c>
      <c r="E509" t="s">
        <v>808</v>
      </c>
      <c r="G509" t="str">
        <f t="shared" si="7"/>
        <v>Yes</v>
      </c>
    </row>
    <row r="510" spans="1:7">
      <c r="A510" t="s">
        <v>2413</v>
      </c>
      <c r="B510" t="s">
        <v>1491</v>
      </c>
      <c r="C510" t="s">
        <v>80</v>
      </c>
      <c r="D510" t="s">
        <v>1127</v>
      </c>
      <c r="E510" t="s">
        <v>808</v>
      </c>
      <c r="G510" t="str">
        <f t="shared" si="7"/>
        <v>Yes</v>
      </c>
    </row>
    <row r="511" spans="1:7">
      <c r="A511" t="s">
        <v>2066</v>
      </c>
      <c r="B511" t="s">
        <v>1492</v>
      </c>
      <c r="C511" t="s">
        <v>278</v>
      </c>
      <c r="D511" t="s">
        <v>1127</v>
      </c>
      <c r="E511" t="s">
        <v>808</v>
      </c>
      <c r="G511" t="str">
        <f t="shared" si="7"/>
        <v>Yes</v>
      </c>
    </row>
    <row r="512" spans="1:7">
      <c r="A512" t="s">
        <v>2414</v>
      </c>
      <c r="B512" t="s">
        <v>1493</v>
      </c>
      <c r="C512" t="s">
        <v>132</v>
      </c>
      <c r="D512" t="s">
        <v>1127</v>
      </c>
      <c r="E512" t="s">
        <v>808</v>
      </c>
      <c r="G512" t="str">
        <f t="shared" si="7"/>
        <v>Yes</v>
      </c>
    </row>
    <row r="513" spans="1:7">
      <c r="A513" t="s">
        <v>2415</v>
      </c>
      <c r="B513" t="s">
        <v>1494</v>
      </c>
      <c r="C513" t="s">
        <v>111</v>
      </c>
      <c r="D513" t="s">
        <v>1127</v>
      </c>
      <c r="E513" t="s">
        <v>808</v>
      </c>
      <c r="G513" t="str">
        <f t="shared" si="7"/>
        <v>Yes</v>
      </c>
    </row>
    <row r="514" spans="1:7">
      <c r="A514" t="s">
        <v>2416</v>
      </c>
      <c r="B514" t="s">
        <v>1495</v>
      </c>
      <c r="C514" t="s">
        <v>1375</v>
      </c>
      <c r="D514" t="s">
        <v>1127</v>
      </c>
      <c r="E514" t="s">
        <v>808</v>
      </c>
      <c r="G514" t="str">
        <f t="shared" si="7"/>
        <v>Yes</v>
      </c>
    </row>
    <row r="515" spans="1:7">
      <c r="A515" t="s">
        <v>2417</v>
      </c>
      <c r="B515" t="s">
        <v>1496</v>
      </c>
      <c r="C515" t="s">
        <v>1192</v>
      </c>
      <c r="D515" t="s">
        <v>1127</v>
      </c>
      <c r="E515" t="s">
        <v>808</v>
      </c>
      <c r="G515" t="str">
        <f t="shared" ref="G515:G578" si="8">E515</f>
        <v>Yes</v>
      </c>
    </row>
    <row r="516" spans="1:7">
      <c r="A516" t="s">
        <v>2418</v>
      </c>
      <c r="B516" t="s">
        <v>1497</v>
      </c>
      <c r="C516" t="s">
        <v>1316</v>
      </c>
      <c r="D516" t="s">
        <v>1127</v>
      </c>
      <c r="E516" t="s">
        <v>808</v>
      </c>
      <c r="G516" t="str">
        <f t="shared" si="8"/>
        <v>Yes</v>
      </c>
    </row>
    <row r="517" spans="1:7">
      <c r="A517" t="s">
        <v>119</v>
      </c>
      <c r="B517" t="s">
        <v>120</v>
      </c>
      <c r="C517" t="s">
        <v>80</v>
      </c>
      <c r="D517" t="s">
        <v>1123</v>
      </c>
      <c r="E517" t="s">
        <v>1124</v>
      </c>
      <c r="G517" t="str">
        <f t="shared" si="8"/>
        <v>No</v>
      </c>
    </row>
    <row r="518" spans="1:7">
      <c r="A518" t="s">
        <v>2419</v>
      </c>
      <c r="B518" t="s">
        <v>1498</v>
      </c>
      <c r="C518" t="s">
        <v>190</v>
      </c>
      <c r="D518" t="s">
        <v>1127</v>
      </c>
      <c r="E518" t="s">
        <v>808</v>
      </c>
      <c r="G518" t="str">
        <f t="shared" si="8"/>
        <v>Yes</v>
      </c>
    </row>
    <row r="519" spans="1:7">
      <c r="A519" t="s">
        <v>380</v>
      </c>
      <c r="B519" t="s">
        <v>381</v>
      </c>
      <c r="C519" t="s">
        <v>93</v>
      </c>
      <c r="D519" t="s">
        <v>807</v>
      </c>
      <c r="E519" t="s">
        <v>1124</v>
      </c>
      <c r="G519" t="str">
        <f t="shared" si="8"/>
        <v>No</v>
      </c>
    </row>
    <row r="520" spans="1:7">
      <c r="A520" t="s">
        <v>2420</v>
      </c>
      <c r="B520" t="s">
        <v>1499</v>
      </c>
      <c r="C520" t="s">
        <v>1186</v>
      </c>
      <c r="D520" t="s">
        <v>1127</v>
      </c>
      <c r="E520" t="s">
        <v>808</v>
      </c>
      <c r="G520" t="str">
        <f t="shared" si="8"/>
        <v>Yes</v>
      </c>
    </row>
    <row r="521" spans="1:7">
      <c r="A521" t="s">
        <v>2421</v>
      </c>
      <c r="B521" t="s">
        <v>1500</v>
      </c>
      <c r="C521" t="s">
        <v>1501</v>
      </c>
      <c r="D521" t="s">
        <v>1127</v>
      </c>
      <c r="E521" t="s">
        <v>808</v>
      </c>
      <c r="G521" t="str">
        <f t="shared" si="8"/>
        <v>Yes</v>
      </c>
    </row>
    <row r="522" spans="1:7">
      <c r="A522" t="s">
        <v>638</v>
      </c>
      <c r="B522" t="s">
        <v>639</v>
      </c>
      <c r="C522" t="s">
        <v>72</v>
      </c>
      <c r="D522" t="s">
        <v>1123</v>
      </c>
      <c r="E522" t="s">
        <v>1124</v>
      </c>
      <c r="G522" t="str">
        <f t="shared" si="8"/>
        <v>No</v>
      </c>
    </row>
    <row r="523" spans="1:7">
      <c r="A523" t="s">
        <v>2422</v>
      </c>
      <c r="B523" t="s">
        <v>1502</v>
      </c>
      <c r="C523" t="s">
        <v>72</v>
      </c>
      <c r="D523" t="s">
        <v>1127</v>
      </c>
      <c r="E523" t="s">
        <v>808</v>
      </c>
      <c r="G523" t="str">
        <f t="shared" si="8"/>
        <v>Yes</v>
      </c>
    </row>
    <row r="524" spans="1:7">
      <c r="A524" t="s">
        <v>706</v>
      </c>
      <c r="B524" t="s">
        <v>707</v>
      </c>
      <c r="C524" t="s">
        <v>98</v>
      </c>
      <c r="D524" t="s">
        <v>1123</v>
      </c>
      <c r="E524" t="s">
        <v>1124</v>
      </c>
      <c r="G524" t="str">
        <f t="shared" si="8"/>
        <v>No</v>
      </c>
    </row>
    <row r="525" spans="1:7">
      <c r="A525" t="s">
        <v>2423</v>
      </c>
      <c r="B525" t="s">
        <v>1503</v>
      </c>
      <c r="C525" t="s">
        <v>193</v>
      </c>
      <c r="D525" t="s">
        <v>1127</v>
      </c>
      <c r="E525" t="s">
        <v>808</v>
      </c>
      <c r="G525" t="str">
        <f t="shared" si="8"/>
        <v>Yes</v>
      </c>
    </row>
    <row r="526" spans="1:7">
      <c r="A526" t="s">
        <v>730</v>
      </c>
      <c r="B526" t="s">
        <v>731</v>
      </c>
      <c r="C526" t="s">
        <v>193</v>
      </c>
      <c r="D526" t="s">
        <v>1123</v>
      </c>
      <c r="E526" t="s">
        <v>1124</v>
      </c>
      <c r="G526" t="str">
        <f t="shared" si="8"/>
        <v>No</v>
      </c>
    </row>
    <row r="527" spans="1:7">
      <c r="A527" t="s">
        <v>209</v>
      </c>
      <c r="B527" t="s">
        <v>210</v>
      </c>
      <c r="C527" t="s">
        <v>93</v>
      </c>
      <c r="D527" t="s">
        <v>1123</v>
      </c>
      <c r="E527" t="s">
        <v>1124</v>
      </c>
      <c r="G527" t="str">
        <f t="shared" si="8"/>
        <v>No</v>
      </c>
    </row>
    <row r="528" spans="1:7">
      <c r="A528" t="s">
        <v>2424</v>
      </c>
      <c r="B528" t="s">
        <v>1504</v>
      </c>
      <c r="C528" t="s">
        <v>125</v>
      </c>
      <c r="D528" t="s">
        <v>1127</v>
      </c>
      <c r="E528" t="s">
        <v>808</v>
      </c>
      <c r="G528" t="str">
        <f t="shared" si="8"/>
        <v>Yes</v>
      </c>
    </row>
    <row r="529" spans="1:7">
      <c r="A529" t="s">
        <v>2425</v>
      </c>
      <c r="B529" t="s">
        <v>1505</v>
      </c>
      <c r="C529" t="s">
        <v>1164</v>
      </c>
      <c r="D529" t="s">
        <v>1127</v>
      </c>
      <c r="E529" t="s">
        <v>808</v>
      </c>
      <c r="G529" t="str">
        <f t="shared" si="8"/>
        <v>Yes</v>
      </c>
    </row>
    <row r="530" spans="1:7">
      <c r="A530" t="s">
        <v>2426</v>
      </c>
      <c r="B530" t="s">
        <v>1506</v>
      </c>
      <c r="C530" t="s">
        <v>1217</v>
      </c>
      <c r="D530" t="s">
        <v>1127</v>
      </c>
      <c r="E530" t="s">
        <v>808</v>
      </c>
      <c r="G530" t="str">
        <f t="shared" si="8"/>
        <v>Yes</v>
      </c>
    </row>
    <row r="531" spans="1:7">
      <c r="A531" t="s">
        <v>678</v>
      </c>
      <c r="B531" t="s">
        <v>679</v>
      </c>
      <c r="C531" t="s">
        <v>93</v>
      </c>
      <c r="D531" t="s">
        <v>1123</v>
      </c>
      <c r="E531" t="s">
        <v>1124</v>
      </c>
      <c r="G531" t="str">
        <f t="shared" si="8"/>
        <v>No</v>
      </c>
    </row>
    <row r="532" spans="1:7">
      <c r="A532" t="s">
        <v>2427</v>
      </c>
      <c r="B532" t="s">
        <v>1507</v>
      </c>
      <c r="C532" t="s">
        <v>1277</v>
      </c>
      <c r="D532" t="s">
        <v>1127</v>
      </c>
      <c r="E532" t="s">
        <v>808</v>
      </c>
      <c r="G532" t="str">
        <f t="shared" si="8"/>
        <v>Yes</v>
      </c>
    </row>
    <row r="533" spans="1:7">
      <c r="A533" t="s">
        <v>2428</v>
      </c>
      <c r="B533" t="s">
        <v>1508</v>
      </c>
      <c r="C533" t="s">
        <v>1186</v>
      </c>
      <c r="D533" t="s">
        <v>1127</v>
      </c>
      <c r="E533" t="s">
        <v>808</v>
      </c>
      <c r="G533" t="str">
        <f t="shared" si="8"/>
        <v>Yes</v>
      </c>
    </row>
    <row r="534" spans="1:7">
      <c r="A534" t="s">
        <v>2429</v>
      </c>
      <c r="B534" t="s">
        <v>1509</v>
      </c>
      <c r="C534" t="s">
        <v>101</v>
      </c>
      <c r="D534" t="s">
        <v>1127</v>
      </c>
      <c r="E534" t="s">
        <v>808</v>
      </c>
      <c r="G534" t="str">
        <f t="shared" si="8"/>
        <v>Yes</v>
      </c>
    </row>
    <row r="535" spans="1:7">
      <c r="A535" t="s">
        <v>2430</v>
      </c>
      <c r="B535" t="s">
        <v>1510</v>
      </c>
      <c r="C535" t="s">
        <v>752</v>
      </c>
      <c r="D535" t="s">
        <v>1127</v>
      </c>
      <c r="E535" t="s">
        <v>808</v>
      </c>
      <c r="G535" t="str">
        <f t="shared" si="8"/>
        <v>Yes</v>
      </c>
    </row>
    <row r="536" spans="1:7">
      <c r="A536" t="s">
        <v>2431</v>
      </c>
      <c r="B536" t="s">
        <v>1511</v>
      </c>
      <c r="C536" t="s">
        <v>1512</v>
      </c>
      <c r="D536" t="s">
        <v>1127</v>
      </c>
      <c r="E536" t="s">
        <v>808</v>
      </c>
      <c r="G536" t="str">
        <f t="shared" si="8"/>
        <v>Yes</v>
      </c>
    </row>
    <row r="537" spans="1:7">
      <c r="A537" t="s">
        <v>2432</v>
      </c>
      <c r="B537" t="s">
        <v>1513</v>
      </c>
      <c r="C537" t="s">
        <v>1141</v>
      </c>
      <c r="D537" t="s">
        <v>1127</v>
      </c>
      <c r="E537" t="s">
        <v>808</v>
      </c>
      <c r="G537" t="str">
        <f t="shared" si="8"/>
        <v>Yes</v>
      </c>
    </row>
    <row r="538" spans="1:7">
      <c r="A538" t="s">
        <v>2433</v>
      </c>
      <c r="B538" t="s">
        <v>1514</v>
      </c>
      <c r="C538" t="s">
        <v>98</v>
      </c>
      <c r="D538" t="s">
        <v>1127</v>
      </c>
      <c r="E538" t="s">
        <v>808</v>
      </c>
      <c r="G538" t="str">
        <f t="shared" si="8"/>
        <v>Yes</v>
      </c>
    </row>
    <row r="539" spans="1:7">
      <c r="A539" t="s">
        <v>2434</v>
      </c>
      <c r="B539" t="s">
        <v>1515</v>
      </c>
      <c r="C539" t="s">
        <v>1236</v>
      </c>
      <c r="D539" t="s">
        <v>1127</v>
      </c>
      <c r="E539" t="s">
        <v>808</v>
      </c>
      <c r="G539" t="str">
        <f t="shared" si="8"/>
        <v>Yes</v>
      </c>
    </row>
    <row r="540" spans="1:7">
      <c r="A540" t="s">
        <v>2435</v>
      </c>
      <c r="B540" t="s">
        <v>1516</v>
      </c>
      <c r="C540" t="s">
        <v>193</v>
      </c>
      <c r="D540" t="s">
        <v>1127</v>
      </c>
      <c r="E540" t="s">
        <v>808</v>
      </c>
      <c r="G540" t="str">
        <f t="shared" si="8"/>
        <v>Yes</v>
      </c>
    </row>
    <row r="541" spans="1:7">
      <c r="A541" t="s">
        <v>256</v>
      </c>
      <c r="B541" t="s">
        <v>257</v>
      </c>
      <c r="C541" t="s">
        <v>258</v>
      </c>
      <c r="D541" t="s">
        <v>1123</v>
      </c>
      <c r="E541" t="s">
        <v>1124</v>
      </c>
      <c r="G541" t="str">
        <f t="shared" si="8"/>
        <v>No</v>
      </c>
    </row>
    <row r="542" spans="1:7">
      <c r="A542" t="s">
        <v>2436</v>
      </c>
      <c r="B542" t="s">
        <v>1517</v>
      </c>
      <c r="C542" t="s">
        <v>1175</v>
      </c>
      <c r="D542" t="s">
        <v>1127</v>
      </c>
      <c r="E542" t="s">
        <v>808</v>
      </c>
      <c r="G542" t="str">
        <f t="shared" si="8"/>
        <v>Yes</v>
      </c>
    </row>
    <row r="543" spans="1:7">
      <c r="A543" t="s">
        <v>531</v>
      </c>
      <c r="B543" t="s">
        <v>532</v>
      </c>
      <c r="C543" t="s">
        <v>72</v>
      </c>
      <c r="D543" t="s">
        <v>1123</v>
      </c>
      <c r="E543" t="s">
        <v>1124</v>
      </c>
      <c r="G543" t="str">
        <f t="shared" si="8"/>
        <v>No</v>
      </c>
    </row>
    <row r="544" spans="1:7">
      <c r="A544" t="s">
        <v>2437</v>
      </c>
      <c r="B544" t="s">
        <v>1518</v>
      </c>
      <c r="C544" t="s">
        <v>1217</v>
      </c>
      <c r="D544" t="s">
        <v>1127</v>
      </c>
      <c r="E544" t="s">
        <v>808</v>
      </c>
      <c r="G544" t="str">
        <f t="shared" si="8"/>
        <v>Yes</v>
      </c>
    </row>
    <row r="545" spans="1:7">
      <c r="A545" t="s">
        <v>2438</v>
      </c>
      <c r="B545" t="s">
        <v>1519</v>
      </c>
      <c r="C545" t="s">
        <v>1520</v>
      </c>
      <c r="D545" t="s">
        <v>1127</v>
      </c>
      <c r="E545" t="s">
        <v>808</v>
      </c>
      <c r="G545" t="str">
        <f t="shared" si="8"/>
        <v>Yes</v>
      </c>
    </row>
    <row r="546" spans="1:7">
      <c r="A546" t="s">
        <v>535</v>
      </c>
      <c r="B546" t="s">
        <v>536</v>
      </c>
      <c r="C546" t="s">
        <v>75</v>
      </c>
      <c r="D546" t="s">
        <v>1123</v>
      </c>
      <c r="E546" t="s">
        <v>1124</v>
      </c>
      <c r="G546" t="str">
        <f t="shared" si="8"/>
        <v>No</v>
      </c>
    </row>
    <row r="547" spans="1:7">
      <c r="A547" t="s">
        <v>2439</v>
      </c>
      <c r="B547" t="s">
        <v>1521</v>
      </c>
      <c r="C547" t="s">
        <v>757</v>
      </c>
      <c r="D547" t="s">
        <v>1127</v>
      </c>
      <c r="E547" t="s">
        <v>808</v>
      </c>
      <c r="G547" t="str">
        <f t="shared" si="8"/>
        <v>Yes</v>
      </c>
    </row>
    <row r="548" spans="1:7">
      <c r="A548" t="s">
        <v>2440</v>
      </c>
      <c r="B548" t="s">
        <v>1522</v>
      </c>
      <c r="C548" t="s">
        <v>75</v>
      </c>
      <c r="D548" t="s">
        <v>1127</v>
      </c>
      <c r="E548" t="s">
        <v>808</v>
      </c>
      <c r="G548" t="str">
        <f t="shared" si="8"/>
        <v>Yes</v>
      </c>
    </row>
    <row r="549" spans="1:7">
      <c r="A549" t="s">
        <v>2441</v>
      </c>
      <c r="B549" t="s">
        <v>1523</v>
      </c>
      <c r="C549" t="s">
        <v>1243</v>
      </c>
      <c r="D549" t="s">
        <v>1127</v>
      </c>
      <c r="E549" t="s">
        <v>808</v>
      </c>
      <c r="G549" t="str">
        <f t="shared" si="8"/>
        <v>Yes</v>
      </c>
    </row>
    <row r="550" spans="1:7">
      <c r="A550" t="s">
        <v>244</v>
      </c>
      <c r="B550" t="s">
        <v>245</v>
      </c>
      <c r="C550" t="s">
        <v>75</v>
      </c>
      <c r="D550" t="s">
        <v>1123</v>
      </c>
      <c r="E550" t="s">
        <v>1124</v>
      </c>
      <c r="G550" t="str">
        <f t="shared" si="8"/>
        <v>No</v>
      </c>
    </row>
    <row r="551" spans="1:7">
      <c r="A551" t="s">
        <v>744</v>
      </c>
      <c r="B551" t="s">
        <v>745</v>
      </c>
      <c r="C551" t="s">
        <v>72</v>
      </c>
      <c r="D551" t="s">
        <v>1123</v>
      </c>
      <c r="E551" t="s">
        <v>1124</v>
      </c>
      <c r="G551" t="str">
        <f t="shared" si="8"/>
        <v>No</v>
      </c>
    </row>
    <row r="552" spans="1:7">
      <c r="A552" t="s">
        <v>2442</v>
      </c>
      <c r="B552" t="s">
        <v>1524</v>
      </c>
      <c r="C552" t="s">
        <v>1398</v>
      </c>
      <c r="D552" t="s">
        <v>1127</v>
      </c>
      <c r="E552" t="s">
        <v>808</v>
      </c>
      <c r="G552" t="str">
        <f t="shared" si="8"/>
        <v>Yes</v>
      </c>
    </row>
    <row r="553" spans="1:7">
      <c r="A553" t="s">
        <v>2443</v>
      </c>
      <c r="B553" t="s">
        <v>1525</v>
      </c>
      <c r="C553" t="s">
        <v>1271</v>
      </c>
      <c r="D553" t="s">
        <v>1127</v>
      </c>
      <c r="E553" t="s">
        <v>808</v>
      </c>
      <c r="G553" t="str">
        <f t="shared" si="8"/>
        <v>Yes</v>
      </c>
    </row>
    <row r="554" spans="1:7">
      <c r="A554" t="s">
        <v>352</v>
      </c>
      <c r="B554" t="s">
        <v>353</v>
      </c>
      <c r="C554" t="s">
        <v>80</v>
      </c>
      <c r="D554" t="s">
        <v>1123</v>
      </c>
      <c r="E554" t="s">
        <v>1124</v>
      </c>
      <c r="G554" t="str">
        <f t="shared" si="8"/>
        <v>No</v>
      </c>
    </row>
    <row r="555" spans="1:7">
      <c r="A555" t="s">
        <v>2444</v>
      </c>
      <c r="B555" t="s">
        <v>1526</v>
      </c>
      <c r="C555" t="s">
        <v>1132</v>
      </c>
      <c r="D555" t="s">
        <v>1127</v>
      </c>
      <c r="E555" t="s">
        <v>808</v>
      </c>
      <c r="G555" t="str">
        <f t="shared" si="8"/>
        <v>Yes</v>
      </c>
    </row>
    <row r="556" spans="1:7">
      <c r="A556" t="s">
        <v>2445</v>
      </c>
      <c r="B556" t="s">
        <v>1527</v>
      </c>
      <c r="C556" t="s">
        <v>93</v>
      </c>
      <c r="D556" t="s">
        <v>1127</v>
      </c>
      <c r="E556" t="s">
        <v>808</v>
      </c>
      <c r="G556" t="str">
        <f t="shared" si="8"/>
        <v>Yes</v>
      </c>
    </row>
    <row r="557" spans="1:7">
      <c r="A557" t="s">
        <v>2446</v>
      </c>
      <c r="B557" t="s">
        <v>1528</v>
      </c>
      <c r="C557" t="s">
        <v>752</v>
      </c>
      <c r="D557" t="s">
        <v>1127</v>
      </c>
      <c r="E557" t="s">
        <v>808</v>
      </c>
      <c r="G557" t="str">
        <f t="shared" si="8"/>
        <v>Yes</v>
      </c>
    </row>
    <row r="558" spans="1:7">
      <c r="A558" t="s">
        <v>2447</v>
      </c>
      <c r="B558" t="s">
        <v>1529</v>
      </c>
      <c r="C558" t="s">
        <v>1512</v>
      </c>
      <c r="D558" t="s">
        <v>1127</v>
      </c>
      <c r="E558" t="s">
        <v>808</v>
      </c>
      <c r="G558" t="str">
        <f t="shared" si="8"/>
        <v>Yes</v>
      </c>
    </row>
    <row r="559" spans="1:7">
      <c r="A559" t="s">
        <v>2448</v>
      </c>
      <c r="B559" t="s">
        <v>1530</v>
      </c>
      <c r="C559" t="s">
        <v>1512</v>
      </c>
      <c r="D559" t="s">
        <v>1127</v>
      </c>
      <c r="E559" t="s">
        <v>808</v>
      </c>
      <c r="G559" t="str">
        <f t="shared" si="8"/>
        <v>Yes</v>
      </c>
    </row>
    <row r="560" spans="1:7">
      <c r="A560" t="s">
        <v>2449</v>
      </c>
      <c r="B560" t="s">
        <v>1531</v>
      </c>
      <c r="C560" t="s">
        <v>72</v>
      </c>
      <c r="D560" t="s">
        <v>1127</v>
      </c>
      <c r="E560" t="s">
        <v>808</v>
      </c>
      <c r="G560" t="str">
        <f t="shared" si="8"/>
        <v>Yes</v>
      </c>
    </row>
    <row r="561" spans="1:7">
      <c r="A561" t="s">
        <v>2450</v>
      </c>
      <c r="B561" t="s">
        <v>1532</v>
      </c>
      <c r="C561" t="s">
        <v>1291</v>
      </c>
      <c r="D561" t="s">
        <v>1127</v>
      </c>
      <c r="E561" t="s">
        <v>808</v>
      </c>
      <c r="G561" t="str">
        <f t="shared" si="8"/>
        <v>Yes</v>
      </c>
    </row>
    <row r="562" spans="1:7">
      <c r="A562" t="s">
        <v>2451</v>
      </c>
      <c r="B562" t="s">
        <v>1533</v>
      </c>
      <c r="C562" t="s">
        <v>1175</v>
      </c>
      <c r="D562" t="s">
        <v>1127</v>
      </c>
      <c r="E562" t="s">
        <v>808</v>
      </c>
      <c r="G562" t="str">
        <f t="shared" si="8"/>
        <v>Yes</v>
      </c>
    </row>
    <row r="563" spans="1:7">
      <c r="A563" t="s">
        <v>2452</v>
      </c>
      <c r="B563" t="s">
        <v>1534</v>
      </c>
      <c r="C563" t="s">
        <v>193</v>
      </c>
      <c r="D563" t="s">
        <v>1127</v>
      </c>
      <c r="E563" t="s">
        <v>808</v>
      </c>
      <c r="G563" t="str">
        <f t="shared" si="8"/>
        <v>Yes</v>
      </c>
    </row>
    <row r="564" spans="1:7">
      <c r="A564" t="s">
        <v>2054</v>
      </c>
      <c r="B564" t="s">
        <v>1535</v>
      </c>
      <c r="C564" t="s">
        <v>84</v>
      </c>
      <c r="D564" t="s">
        <v>1127</v>
      </c>
      <c r="E564" t="s">
        <v>808</v>
      </c>
      <c r="G564" t="str">
        <f t="shared" si="8"/>
        <v>Yes</v>
      </c>
    </row>
    <row r="565" spans="1:7">
      <c r="A565" t="s">
        <v>2453</v>
      </c>
      <c r="B565" t="s">
        <v>1536</v>
      </c>
      <c r="C565" t="s">
        <v>1164</v>
      </c>
      <c r="D565" t="s">
        <v>1127</v>
      </c>
      <c r="E565" t="s">
        <v>808</v>
      </c>
      <c r="G565" t="str">
        <f t="shared" si="8"/>
        <v>Yes</v>
      </c>
    </row>
    <row r="566" spans="1:7">
      <c r="A566" t="s">
        <v>2454</v>
      </c>
      <c r="B566" t="s">
        <v>1537</v>
      </c>
      <c r="C566" t="s">
        <v>116</v>
      </c>
      <c r="D566" t="s">
        <v>1127</v>
      </c>
      <c r="E566" t="s">
        <v>808</v>
      </c>
      <c r="G566" t="str">
        <f t="shared" si="8"/>
        <v>Yes</v>
      </c>
    </row>
    <row r="567" spans="1:7">
      <c r="A567" t="s">
        <v>2455</v>
      </c>
      <c r="B567" t="s">
        <v>1538</v>
      </c>
      <c r="C567" t="s">
        <v>239</v>
      </c>
      <c r="D567" t="s">
        <v>1127</v>
      </c>
      <c r="E567" t="s">
        <v>808</v>
      </c>
      <c r="G567" t="str">
        <f t="shared" si="8"/>
        <v>Yes</v>
      </c>
    </row>
    <row r="568" spans="1:7">
      <c r="A568" t="s">
        <v>2456</v>
      </c>
      <c r="B568" t="s">
        <v>1539</v>
      </c>
      <c r="C568" t="s">
        <v>84</v>
      </c>
      <c r="D568" t="s">
        <v>1127</v>
      </c>
      <c r="E568" t="s">
        <v>808</v>
      </c>
      <c r="G568" t="str">
        <f t="shared" si="8"/>
        <v>Yes</v>
      </c>
    </row>
    <row r="569" spans="1:7">
      <c r="A569" t="s">
        <v>2457</v>
      </c>
      <c r="B569" t="s">
        <v>1540</v>
      </c>
      <c r="C569" t="s">
        <v>111</v>
      </c>
      <c r="D569" t="s">
        <v>1127</v>
      </c>
      <c r="E569" t="s">
        <v>808</v>
      </c>
      <c r="G569" t="str">
        <f t="shared" si="8"/>
        <v>Yes</v>
      </c>
    </row>
    <row r="570" spans="1:7">
      <c r="A570" t="s">
        <v>2458</v>
      </c>
      <c r="B570" t="s">
        <v>1541</v>
      </c>
      <c r="C570" t="s">
        <v>1186</v>
      </c>
      <c r="D570" t="s">
        <v>1127</v>
      </c>
      <c r="E570" t="s">
        <v>808</v>
      </c>
      <c r="G570" t="str">
        <f t="shared" si="8"/>
        <v>Yes</v>
      </c>
    </row>
    <row r="571" spans="1:7">
      <c r="A571" t="s">
        <v>2459</v>
      </c>
      <c r="B571" t="s">
        <v>1542</v>
      </c>
      <c r="C571" t="s">
        <v>111</v>
      </c>
      <c r="D571" t="s">
        <v>1127</v>
      </c>
      <c r="E571" t="s">
        <v>808</v>
      </c>
      <c r="G571" t="str">
        <f t="shared" si="8"/>
        <v>Yes</v>
      </c>
    </row>
    <row r="572" spans="1:7">
      <c r="A572" t="s">
        <v>259</v>
      </c>
      <c r="B572" t="s">
        <v>260</v>
      </c>
      <c r="C572" t="s">
        <v>80</v>
      </c>
      <c r="D572" t="s">
        <v>1123</v>
      </c>
      <c r="E572" t="s">
        <v>1124</v>
      </c>
      <c r="G572" t="str">
        <f t="shared" si="8"/>
        <v>No</v>
      </c>
    </row>
    <row r="573" spans="1:7">
      <c r="A573" t="s">
        <v>261</v>
      </c>
      <c r="B573" t="s">
        <v>262</v>
      </c>
      <c r="C573" t="s">
        <v>93</v>
      </c>
      <c r="D573" t="s">
        <v>1123</v>
      </c>
      <c r="E573" t="s">
        <v>1124</v>
      </c>
      <c r="G573" t="str">
        <f t="shared" si="8"/>
        <v>No</v>
      </c>
    </row>
    <row r="574" spans="1:7">
      <c r="A574" t="s">
        <v>2460</v>
      </c>
      <c r="B574" t="s">
        <v>1543</v>
      </c>
      <c r="C574" t="s">
        <v>1225</v>
      </c>
      <c r="D574" t="s">
        <v>1127</v>
      </c>
      <c r="E574" t="s">
        <v>808</v>
      </c>
      <c r="G574" t="str">
        <f t="shared" si="8"/>
        <v>Yes</v>
      </c>
    </row>
    <row r="575" spans="1:7">
      <c r="A575" t="s">
        <v>2461</v>
      </c>
      <c r="B575" t="s">
        <v>1544</v>
      </c>
      <c r="C575" t="s">
        <v>98</v>
      </c>
      <c r="D575" t="s">
        <v>1127</v>
      </c>
      <c r="E575" t="s">
        <v>808</v>
      </c>
      <c r="G575" t="str">
        <f t="shared" si="8"/>
        <v>Yes</v>
      </c>
    </row>
    <row r="576" spans="1:7">
      <c r="A576" t="s">
        <v>2462</v>
      </c>
      <c r="B576" t="s">
        <v>1545</v>
      </c>
      <c r="C576" t="s">
        <v>1202</v>
      </c>
      <c r="D576" t="s">
        <v>1127</v>
      </c>
      <c r="E576" t="s">
        <v>808</v>
      </c>
      <c r="G576" t="str">
        <f t="shared" si="8"/>
        <v>Yes</v>
      </c>
    </row>
    <row r="577" spans="1:7">
      <c r="A577" t="s">
        <v>2463</v>
      </c>
      <c r="B577" t="s">
        <v>1546</v>
      </c>
      <c r="C577" t="s">
        <v>101</v>
      </c>
      <c r="D577" t="s">
        <v>1127</v>
      </c>
      <c r="E577" t="s">
        <v>808</v>
      </c>
      <c r="G577" t="str">
        <f t="shared" si="8"/>
        <v>Yes</v>
      </c>
    </row>
    <row r="578" spans="1:7">
      <c r="A578" t="s">
        <v>374</v>
      </c>
      <c r="B578" t="s">
        <v>375</v>
      </c>
      <c r="C578" t="s">
        <v>116</v>
      </c>
      <c r="D578" t="s">
        <v>1123</v>
      </c>
      <c r="E578" t="s">
        <v>1124</v>
      </c>
      <c r="G578" t="str">
        <f t="shared" si="8"/>
        <v>No</v>
      </c>
    </row>
    <row r="579" spans="1:7">
      <c r="A579" t="s">
        <v>2464</v>
      </c>
      <c r="B579" t="s">
        <v>1547</v>
      </c>
      <c r="C579" t="s">
        <v>196</v>
      </c>
      <c r="D579" t="s">
        <v>1127</v>
      </c>
      <c r="E579" t="s">
        <v>808</v>
      </c>
      <c r="G579" t="str">
        <f t="shared" ref="G579:G642" si="9">E579</f>
        <v>Yes</v>
      </c>
    </row>
    <row r="580" spans="1:7">
      <c r="A580" t="s">
        <v>2465</v>
      </c>
      <c r="B580" t="s">
        <v>1547</v>
      </c>
      <c r="C580" t="s">
        <v>1217</v>
      </c>
      <c r="D580" t="s">
        <v>1127</v>
      </c>
      <c r="E580" t="s">
        <v>808</v>
      </c>
      <c r="G580" t="str">
        <f t="shared" si="9"/>
        <v>Yes</v>
      </c>
    </row>
    <row r="581" spans="1:7">
      <c r="A581" t="s">
        <v>2466</v>
      </c>
      <c r="B581" t="s">
        <v>1548</v>
      </c>
      <c r="C581" t="s">
        <v>75</v>
      </c>
      <c r="D581" t="s">
        <v>1127</v>
      </c>
      <c r="E581" t="s">
        <v>808</v>
      </c>
      <c r="G581" t="str">
        <f t="shared" si="9"/>
        <v>Yes</v>
      </c>
    </row>
    <row r="582" spans="1:7">
      <c r="A582" t="s">
        <v>551</v>
      </c>
      <c r="B582" t="s">
        <v>552</v>
      </c>
      <c r="C582" t="s">
        <v>93</v>
      </c>
      <c r="D582" t="s">
        <v>1123</v>
      </c>
      <c r="E582" t="s">
        <v>1124</v>
      </c>
      <c r="G582" t="str">
        <f t="shared" si="9"/>
        <v>No</v>
      </c>
    </row>
    <row r="583" spans="1:7">
      <c r="A583" t="s">
        <v>2467</v>
      </c>
      <c r="B583" t="s">
        <v>1549</v>
      </c>
      <c r="C583" t="s">
        <v>239</v>
      </c>
      <c r="D583" t="s">
        <v>1127</v>
      </c>
      <c r="E583" t="s">
        <v>808</v>
      </c>
      <c r="G583" t="str">
        <f t="shared" si="9"/>
        <v>Yes</v>
      </c>
    </row>
    <row r="584" spans="1:7">
      <c r="A584" t="s">
        <v>2468</v>
      </c>
      <c r="B584" t="s">
        <v>1550</v>
      </c>
      <c r="C584" t="s">
        <v>80</v>
      </c>
      <c r="D584" t="s">
        <v>1127</v>
      </c>
      <c r="E584" t="s">
        <v>808</v>
      </c>
      <c r="G584" t="str">
        <f t="shared" si="9"/>
        <v>Yes</v>
      </c>
    </row>
    <row r="585" spans="1:7">
      <c r="A585" t="s">
        <v>2469</v>
      </c>
      <c r="B585" t="s">
        <v>1551</v>
      </c>
      <c r="C585" t="s">
        <v>125</v>
      </c>
      <c r="D585" t="s">
        <v>1127</v>
      </c>
      <c r="E585" t="s">
        <v>808</v>
      </c>
      <c r="G585" t="str">
        <f t="shared" si="9"/>
        <v>Yes</v>
      </c>
    </row>
    <row r="586" spans="1:7">
      <c r="A586" t="s">
        <v>2470</v>
      </c>
      <c r="B586" t="s">
        <v>1552</v>
      </c>
      <c r="C586" t="s">
        <v>80</v>
      </c>
      <c r="D586" t="s">
        <v>1127</v>
      </c>
      <c r="E586" t="s">
        <v>808</v>
      </c>
      <c r="G586" t="str">
        <f t="shared" si="9"/>
        <v>Yes</v>
      </c>
    </row>
    <row r="587" spans="1:7">
      <c r="A587" t="s">
        <v>574</v>
      </c>
      <c r="B587" t="s">
        <v>575</v>
      </c>
      <c r="C587" t="s">
        <v>80</v>
      </c>
      <c r="D587" t="s">
        <v>1123</v>
      </c>
      <c r="E587" t="s">
        <v>1124</v>
      </c>
      <c r="G587" t="str">
        <f t="shared" si="9"/>
        <v>No</v>
      </c>
    </row>
    <row r="588" spans="1:7">
      <c r="A588" t="s">
        <v>2471</v>
      </c>
      <c r="B588" t="s">
        <v>1553</v>
      </c>
      <c r="C588" t="s">
        <v>1332</v>
      </c>
      <c r="D588" t="s">
        <v>1127</v>
      </c>
      <c r="E588" t="s">
        <v>808</v>
      </c>
      <c r="G588" t="str">
        <f t="shared" si="9"/>
        <v>Yes</v>
      </c>
    </row>
    <row r="589" spans="1:7">
      <c r="A589" t="s">
        <v>265</v>
      </c>
      <c r="B589" t="s">
        <v>266</v>
      </c>
      <c r="C589" t="s">
        <v>93</v>
      </c>
      <c r="D589" t="s">
        <v>1123</v>
      </c>
      <c r="E589" t="s">
        <v>1124</v>
      </c>
      <c r="G589" t="str">
        <f t="shared" si="9"/>
        <v>No</v>
      </c>
    </row>
    <row r="590" spans="1:7">
      <c r="A590" t="s">
        <v>333</v>
      </c>
      <c r="B590" t="s">
        <v>334</v>
      </c>
      <c r="C590" t="s">
        <v>80</v>
      </c>
      <c r="D590" t="s">
        <v>1123</v>
      </c>
      <c r="E590" t="s">
        <v>1124</v>
      </c>
      <c r="G590" t="str">
        <f t="shared" si="9"/>
        <v>No</v>
      </c>
    </row>
    <row r="591" spans="1:7">
      <c r="A591" t="s">
        <v>2472</v>
      </c>
      <c r="B591" t="s">
        <v>1554</v>
      </c>
      <c r="C591" t="s">
        <v>140</v>
      </c>
      <c r="D591" t="s">
        <v>1127</v>
      </c>
      <c r="E591" t="s">
        <v>808</v>
      </c>
      <c r="G591" t="str">
        <f t="shared" si="9"/>
        <v>Yes</v>
      </c>
    </row>
    <row r="592" spans="1:7">
      <c r="A592" t="s">
        <v>2473</v>
      </c>
      <c r="B592" t="s">
        <v>1554</v>
      </c>
      <c r="C592" t="s">
        <v>1159</v>
      </c>
      <c r="D592" t="s">
        <v>1127</v>
      </c>
      <c r="E592" t="s">
        <v>808</v>
      </c>
      <c r="G592" t="str">
        <f t="shared" si="9"/>
        <v>Yes</v>
      </c>
    </row>
    <row r="593" spans="1:7">
      <c r="A593" t="s">
        <v>2474</v>
      </c>
      <c r="B593" t="s">
        <v>1555</v>
      </c>
      <c r="C593" t="s">
        <v>1291</v>
      </c>
      <c r="D593" t="s">
        <v>1127</v>
      </c>
      <c r="E593" t="s">
        <v>808</v>
      </c>
      <c r="G593" t="str">
        <f t="shared" si="9"/>
        <v>Yes</v>
      </c>
    </row>
    <row r="594" spans="1:7">
      <c r="A594" t="s">
        <v>141</v>
      </c>
      <c r="B594" t="s">
        <v>142</v>
      </c>
      <c r="C594" t="s">
        <v>93</v>
      </c>
      <c r="D594" t="s">
        <v>1123</v>
      </c>
      <c r="E594" t="s">
        <v>1124</v>
      </c>
      <c r="G594" t="str">
        <f t="shared" si="9"/>
        <v>No</v>
      </c>
    </row>
    <row r="595" spans="1:7">
      <c r="A595" t="s">
        <v>2475</v>
      </c>
      <c r="B595" t="s">
        <v>1556</v>
      </c>
      <c r="C595" t="s">
        <v>72</v>
      </c>
      <c r="D595" t="s">
        <v>1127</v>
      </c>
      <c r="E595" t="s">
        <v>808</v>
      </c>
      <c r="G595" t="str">
        <f t="shared" si="9"/>
        <v>Yes</v>
      </c>
    </row>
    <row r="596" spans="1:7">
      <c r="A596" t="s">
        <v>2476</v>
      </c>
      <c r="B596" t="s">
        <v>1557</v>
      </c>
      <c r="C596" t="s">
        <v>757</v>
      </c>
      <c r="D596" t="s">
        <v>1127</v>
      </c>
      <c r="E596" t="s">
        <v>808</v>
      </c>
      <c r="G596" t="str">
        <f t="shared" si="9"/>
        <v>Yes</v>
      </c>
    </row>
    <row r="597" spans="1:7">
      <c r="A597" t="s">
        <v>2477</v>
      </c>
      <c r="B597" t="s">
        <v>1558</v>
      </c>
      <c r="C597" t="s">
        <v>239</v>
      </c>
      <c r="D597" t="s">
        <v>1127</v>
      </c>
      <c r="E597" t="s">
        <v>808</v>
      </c>
      <c r="G597" t="str">
        <f t="shared" si="9"/>
        <v>Yes</v>
      </c>
    </row>
    <row r="598" spans="1:7">
      <c r="A598" t="s">
        <v>2478</v>
      </c>
      <c r="B598" t="s">
        <v>1558</v>
      </c>
      <c r="C598" t="s">
        <v>72</v>
      </c>
      <c r="D598" t="s">
        <v>1127</v>
      </c>
      <c r="E598" t="s">
        <v>808</v>
      </c>
      <c r="G598" t="str">
        <f t="shared" si="9"/>
        <v>Yes</v>
      </c>
    </row>
    <row r="599" spans="1:7">
      <c r="A599" t="s">
        <v>2479</v>
      </c>
      <c r="B599" t="s">
        <v>1559</v>
      </c>
      <c r="C599" t="s">
        <v>75</v>
      </c>
      <c r="D599" t="s">
        <v>1127</v>
      </c>
      <c r="E599" t="s">
        <v>808</v>
      </c>
      <c r="G599" t="str">
        <f t="shared" si="9"/>
        <v>Yes</v>
      </c>
    </row>
    <row r="600" spans="1:7">
      <c r="A600" t="s">
        <v>2480</v>
      </c>
      <c r="B600" t="s">
        <v>1559</v>
      </c>
      <c r="C600" t="s">
        <v>752</v>
      </c>
      <c r="D600" t="s">
        <v>1127</v>
      </c>
      <c r="E600" t="s">
        <v>808</v>
      </c>
      <c r="G600" t="str">
        <f t="shared" si="9"/>
        <v>Yes</v>
      </c>
    </row>
    <row r="601" spans="1:7">
      <c r="A601" t="s">
        <v>2481</v>
      </c>
      <c r="B601" t="s">
        <v>1559</v>
      </c>
      <c r="C601" t="s">
        <v>101</v>
      </c>
      <c r="D601" t="s">
        <v>1127</v>
      </c>
      <c r="E601" t="s">
        <v>808</v>
      </c>
      <c r="G601" t="str">
        <f t="shared" si="9"/>
        <v>Yes</v>
      </c>
    </row>
    <row r="602" spans="1:7">
      <c r="A602" t="s">
        <v>543</v>
      </c>
      <c r="B602" t="s">
        <v>544</v>
      </c>
      <c r="C602" t="s">
        <v>68</v>
      </c>
      <c r="D602" t="s">
        <v>1123</v>
      </c>
      <c r="E602" t="s">
        <v>1124</v>
      </c>
      <c r="G602" t="str">
        <f t="shared" si="9"/>
        <v>No</v>
      </c>
    </row>
    <row r="603" spans="1:7">
      <c r="A603" t="s">
        <v>2482</v>
      </c>
      <c r="B603" t="s">
        <v>1560</v>
      </c>
      <c r="C603" t="s">
        <v>140</v>
      </c>
      <c r="D603" t="s">
        <v>1127</v>
      </c>
      <c r="E603" t="s">
        <v>808</v>
      </c>
      <c r="G603" t="str">
        <f t="shared" si="9"/>
        <v>Yes</v>
      </c>
    </row>
    <row r="604" spans="1:7">
      <c r="A604" t="s">
        <v>2483</v>
      </c>
      <c r="B604" t="s">
        <v>1560</v>
      </c>
      <c r="C604" t="s">
        <v>196</v>
      </c>
      <c r="D604" t="s">
        <v>1127</v>
      </c>
      <c r="E604" t="s">
        <v>808</v>
      </c>
      <c r="G604" t="str">
        <f t="shared" si="9"/>
        <v>Yes</v>
      </c>
    </row>
    <row r="605" spans="1:7">
      <c r="A605" t="s">
        <v>2484</v>
      </c>
      <c r="B605" t="s">
        <v>1561</v>
      </c>
      <c r="C605" t="s">
        <v>1202</v>
      </c>
      <c r="D605" t="s">
        <v>1127</v>
      </c>
      <c r="E605" t="s">
        <v>808</v>
      </c>
      <c r="G605" t="str">
        <f t="shared" si="9"/>
        <v>Yes</v>
      </c>
    </row>
    <row r="606" spans="1:7">
      <c r="A606" t="s">
        <v>2485</v>
      </c>
      <c r="B606" t="s">
        <v>1562</v>
      </c>
      <c r="C606" t="s">
        <v>98</v>
      </c>
      <c r="D606" t="s">
        <v>1127</v>
      </c>
      <c r="E606" t="s">
        <v>808</v>
      </c>
      <c r="G606" t="str">
        <f t="shared" si="9"/>
        <v>Yes</v>
      </c>
    </row>
    <row r="607" spans="1:7">
      <c r="A607" t="s">
        <v>2486</v>
      </c>
      <c r="B607" t="s">
        <v>1563</v>
      </c>
      <c r="C607" t="s">
        <v>1175</v>
      </c>
      <c r="D607" t="s">
        <v>1127</v>
      </c>
      <c r="E607" t="s">
        <v>808</v>
      </c>
      <c r="G607" t="str">
        <f t="shared" si="9"/>
        <v>Yes</v>
      </c>
    </row>
    <row r="608" spans="1:7">
      <c r="A608" t="s">
        <v>2487</v>
      </c>
      <c r="B608" t="s">
        <v>1564</v>
      </c>
      <c r="C608" t="s">
        <v>75</v>
      </c>
      <c r="D608" t="s">
        <v>1127</v>
      </c>
      <c r="E608" t="s">
        <v>808</v>
      </c>
      <c r="G608" t="str">
        <f t="shared" si="9"/>
        <v>Yes</v>
      </c>
    </row>
    <row r="609" spans="1:7">
      <c r="A609" t="s">
        <v>2488</v>
      </c>
      <c r="B609" t="s">
        <v>1565</v>
      </c>
      <c r="C609" t="s">
        <v>1414</v>
      </c>
      <c r="D609" t="s">
        <v>1127</v>
      </c>
      <c r="E609" t="s">
        <v>808</v>
      </c>
      <c r="G609" t="str">
        <f t="shared" si="9"/>
        <v>Yes</v>
      </c>
    </row>
    <row r="610" spans="1:7">
      <c r="A610" t="s">
        <v>2489</v>
      </c>
      <c r="B610" t="s">
        <v>1566</v>
      </c>
      <c r="C610" t="s">
        <v>75</v>
      </c>
      <c r="D610" t="s">
        <v>1127</v>
      </c>
      <c r="E610" t="s">
        <v>808</v>
      </c>
      <c r="G610" t="str">
        <f t="shared" si="9"/>
        <v>Yes</v>
      </c>
    </row>
    <row r="611" spans="1:7">
      <c r="A611" t="s">
        <v>199</v>
      </c>
      <c r="B611" t="s">
        <v>200</v>
      </c>
      <c r="C611" t="s">
        <v>93</v>
      </c>
      <c r="D611" t="s">
        <v>1123</v>
      </c>
      <c r="E611" t="s">
        <v>1124</v>
      </c>
      <c r="G611" t="str">
        <f t="shared" si="9"/>
        <v>No</v>
      </c>
    </row>
    <row r="612" spans="1:7">
      <c r="A612" t="s">
        <v>2490</v>
      </c>
      <c r="B612" t="s">
        <v>1567</v>
      </c>
      <c r="C612" t="s">
        <v>72</v>
      </c>
      <c r="D612" t="s">
        <v>1127</v>
      </c>
      <c r="E612" t="s">
        <v>808</v>
      </c>
      <c r="G612" t="str">
        <f t="shared" si="9"/>
        <v>Yes</v>
      </c>
    </row>
    <row r="613" spans="1:7">
      <c r="A613" t="s">
        <v>2491</v>
      </c>
      <c r="B613" t="s">
        <v>1568</v>
      </c>
      <c r="C613" t="s">
        <v>125</v>
      </c>
      <c r="D613" t="s">
        <v>1127</v>
      </c>
      <c r="E613" t="s">
        <v>808</v>
      </c>
      <c r="G613" t="str">
        <f t="shared" si="9"/>
        <v>Yes</v>
      </c>
    </row>
    <row r="614" spans="1:7">
      <c r="A614" t="s">
        <v>427</v>
      </c>
      <c r="B614" t="s">
        <v>428</v>
      </c>
      <c r="C614" t="s">
        <v>80</v>
      </c>
      <c r="D614" t="s">
        <v>1123</v>
      </c>
      <c r="E614" t="s">
        <v>1124</v>
      </c>
      <c r="G614" t="str">
        <f t="shared" si="9"/>
        <v>No</v>
      </c>
    </row>
    <row r="615" spans="1:7">
      <c r="A615" t="s">
        <v>78</v>
      </c>
      <c r="B615" t="s">
        <v>79</v>
      </c>
      <c r="C615" t="s">
        <v>80</v>
      </c>
      <c r="D615" t="s">
        <v>843</v>
      </c>
      <c r="E615" t="s">
        <v>1124</v>
      </c>
      <c r="G615" t="str">
        <f t="shared" si="9"/>
        <v>No</v>
      </c>
    </row>
    <row r="616" spans="1:7">
      <c r="A616" t="s">
        <v>447</v>
      </c>
      <c r="B616" t="s">
        <v>448</v>
      </c>
      <c r="C616" t="s">
        <v>93</v>
      </c>
      <c r="D616" t="s">
        <v>1123</v>
      </c>
      <c r="E616" t="s">
        <v>1124</v>
      </c>
      <c r="G616" t="str">
        <f t="shared" si="9"/>
        <v>No</v>
      </c>
    </row>
    <row r="617" spans="1:7">
      <c r="A617" t="s">
        <v>558</v>
      </c>
      <c r="B617" t="s">
        <v>559</v>
      </c>
      <c r="C617" t="s">
        <v>68</v>
      </c>
      <c r="D617" t="s">
        <v>843</v>
      </c>
      <c r="E617" t="s">
        <v>1124</v>
      </c>
      <c r="G617" t="str">
        <f t="shared" si="9"/>
        <v>No</v>
      </c>
    </row>
    <row r="618" spans="1:7">
      <c r="A618" t="s">
        <v>2492</v>
      </c>
      <c r="B618" t="s">
        <v>1569</v>
      </c>
      <c r="C618" t="s">
        <v>1474</v>
      </c>
      <c r="D618" t="s">
        <v>1127</v>
      </c>
      <c r="E618" t="s">
        <v>808</v>
      </c>
      <c r="G618" t="str">
        <f t="shared" si="9"/>
        <v>Yes</v>
      </c>
    </row>
    <row r="619" spans="1:7">
      <c r="A619" t="s">
        <v>720</v>
      </c>
      <c r="B619" t="s">
        <v>721</v>
      </c>
      <c r="C619" t="s">
        <v>68</v>
      </c>
      <c r="D619" t="s">
        <v>843</v>
      </c>
      <c r="E619" t="s">
        <v>1124</v>
      </c>
      <c r="G619" t="str">
        <f t="shared" si="9"/>
        <v>No</v>
      </c>
    </row>
    <row r="620" spans="1:7">
      <c r="A620" t="s">
        <v>360</v>
      </c>
      <c r="B620" t="s">
        <v>361</v>
      </c>
      <c r="C620" t="s">
        <v>80</v>
      </c>
      <c r="D620" t="s">
        <v>1123</v>
      </c>
      <c r="E620" t="s">
        <v>1124</v>
      </c>
      <c r="G620" t="str">
        <f t="shared" si="9"/>
        <v>No</v>
      </c>
    </row>
    <row r="621" spans="1:7">
      <c r="A621" t="s">
        <v>700</v>
      </c>
      <c r="B621" t="s">
        <v>701</v>
      </c>
      <c r="C621" t="s">
        <v>80</v>
      </c>
      <c r="D621" t="s">
        <v>1123</v>
      </c>
      <c r="E621" t="s">
        <v>1124</v>
      </c>
      <c r="G621" t="str">
        <f t="shared" si="9"/>
        <v>No</v>
      </c>
    </row>
    <row r="622" spans="1:7">
      <c r="A622" t="s">
        <v>2493</v>
      </c>
      <c r="B622" t="s">
        <v>1570</v>
      </c>
      <c r="C622" t="s">
        <v>116</v>
      </c>
      <c r="D622" t="s">
        <v>1127</v>
      </c>
      <c r="E622" t="s">
        <v>808</v>
      </c>
      <c r="G622" t="str">
        <f t="shared" si="9"/>
        <v>Yes</v>
      </c>
    </row>
    <row r="623" spans="1:7">
      <c r="A623" t="s">
        <v>2494</v>
      </c>
      <c r="B623" t="s">
        <v>1571</v>
      </c>
      <c r="C623" t="s">
        <v>1190</v>
      </c>
      <c r="D623" t="s">
        <v>1127</v>
      </c>
      <c r="E623" t="s">
        <v>808</v>
      </c>
      <c r="G623" t="str">
        <f t="shared" si="9"/>
        <v>Yes</v>
      </c>
    </row>
    <row r="624" spans="1:7">
      <c r="A624" t="s">
        <v>2495</v>
      </c>
      <c r="B624" t="s">
        <v>1572</v>
      </c>
      <c r="C624" t="s">
        <v>80</v>
      </c>
      <c r="D624" t="s">
        <v>1127</v>
      </c>
      <c r="E624" t="s">
        <v>808</v>
      </c>
      <c r="G624" t="str">
        <f t="shared" si="9"/>
        <v>Yes</v>
      </c>
    </row>
    <row r="625" spans="1:7">
      <c r="A625" t="s">
        <v>2496</v>
      </c>
      <c r="B625" t="s">
        <v>1573</v>
      </c>
      <c r="C625" t="s">
        <v>230</v>
      </c>
      <c r="D625" t="s">
        <v>1127</v>
      </c>
      <c r="E625" t="s">
        <v>808</v>
      </c>
      <c r="G625" t="str">
        <f t="shared" si="9"/>
        <v>Yes</v>
      </c>
    </row>
    <row r="626" spans="1:7">
      <c r="A626" t="s">
        <v>2497</v>
      </c>
      <c r="B626" t="s">
        <v>1574</v>
      </c>
      <c r="C626" t="s">
        <v>80</v>
      </c>
      <c r="D626" t="s">
        <v>1127</v>
      </c>
      <c r="E626" t="s">
        <v>808</v>
      </c>
      <c r="G626" t="str">
        <f t="shared" si="9"/>
        <v>Yes</v>
      </c>
    </row>
    <row r="627" spans="1:7">
      <c r="A627" t="s">
        <v>516</v>
      </c>
      <c r="B627" t="s">
        <v>517</v>
      </c>
      <c r="C627" t="s">
        <v>80</v>
      </c>
      <c r="D627" t="s">
        <v>1123</v>
      </c>
      <c r="E627" t="s">
        <v>1124</v>
      </c>
      <c r="G627" t="str">
        <f t="shared" si="9"/>
        <v>No</v>
      </c>
    </row>
    <row r="628" spans="1:7">
      <c r="A628" t="s">
        <v>2498</v>
      </c>
      <c r="B628" t="s">
        <v>1575</v>
      </c>
      <c r="C628" t="s">
        <v>68</v>
      </c>
      <c r="D628" t="s">
        <v>1127</v>
      </c>
      <c r="E628" t="s">
        <v>808</v>
      </c>
      <c r="G628" t="str">
        <f t="shared" si="9"/>
        <v>Yes</v>
      </c>
    </row>
    <row r="629" spans="1:7">
      <c r="A629" t="s">
        <v>161</v>
      </c>
      <c r="B629" t="s">
        <v>162</v>
      </c>
      <c r="C629" t="s">
        <v>75</v>
      </c>
      <c r="D629" t="s">
        <v>1123</v>
      </c>
      <c r="E629" t="s">
        <v>1124</v>
      </c>
      <c r="G629" t="str">
        <f t="shared" si="9"/>
        <v>No</v>
      </c>
    </row>
    <row r="630" spans="1:7">
      <c r="A630" t="s">
        <v>2499</v>
      </c>
      <c r="B630" t="s">
        <v>1576</v>
      </c>
      <c r="C630" t="s">
        <v>196</v>
      </c>
      <c r="D630" t="s">
        <v>1127</v>
      </c>
      <c r="E630" t="s">
        <v>808</v>
      </c>
      <c r="G630" t="str">
        <f t="shared" si="9"/>
        <v>Yes</v>
      </c>
    </row>
    <row r="631" spans="1:7">
      <c r="A631" t="s">
        <v>2500</v>
      </c>
      <c r="B631" t="s">
        <v>1577</v>
      </c>
      <c r="C631" t="s">
        <v>101</v>
      </c>
      <c r="D631" t="s">
        <v>1127</v>
      </c>
      <c r="E631" t="s">
        <v>808</v>
      </c>
      <c r="G631" t="str">
        <f t="shared" si="9"/>
        <v>Yes</v>
      </c>
    </row>
    <row r="632" spans="1:7">
      <c r="A632" t="s">
        <v>2501</v>
      </c>
      <c r="B632" t="s">
        <v>1578</v>
      </c>
      <c r="C632" t="s">
        <v>1202</v>
      </c>
      <c r="D632" t="s">
        <v>1127</v>
      </c>
      <c r="E632" t="s">
        <v>808</v>
      </c>
      <c r="G632" t="str">
        <f t="shared" si="9"/>
        <v>Yes</v>
      </c>
    </row>
    <row r="633" spans="1:7">
      <c r="A633" t="s">
        <v>2502</v>
      </c>
      <c r="B633" t="s">
        <v>1579</v>
      </c>
      <c r="C633" t="s">
        <v>68</v>
      </c>
      <c r="D633" t="s">
        <v>1127</v>
      </c>
      <c r="E633" t="s">
        <v>808</v>
      </c>
      <c r="G633" t="str">
        <f t="shared" si="9"/>
        <v>Yes</v>
      </c>
    </row>
    <row r="634" spans="1:7">
      <c r="A634" t="s">
        <v>2503</v>
      </c>
      <c r="B634" t="s">
        <v>1580</v>
      </c>
      <c r="C634" t="s">
        <v>1277</v>
      </c>
      <c r="D634" t="s">
        <v>1127</v>
      </c>
      <c r="E634" t="s">
        <v>808</v>
      </c>
      <c r="G634" t="str">
        <f t="shared" si="9"/>
        <v>Yes</v>
      </c>
    </row>
    <row r="635" spans="1:7">
      <c r="A635" t="s">
        <v>2504</v>
      </c>
      <c r="B635" t="s">
        <v>1581</v>
      </c>
      <c r="C635" t="s">
        <v>1277</v>
      </c>
      <c r="D635" t="s">
        <v>1127</v>
      </c>
      <c r="E635" t="s">
        <v>808</v>
      </c>
      <c r="G635" t="str">
        <f t="shared" si="9"/>
        <v>Yes</v>
      </c>
    </row>
    <row r="636" spans="1:7">
      <c r="A636" t="s">
        <v>2505</v>
      </c>
      <c r="B636" t="s">
        <v>1582</v>
      </c>
      <c r="C636" t="s">
        <v>190</v>
      </c>
      <c r="D636" t="s">
        <v>1127</v>
      </c>
      <c r="E636" t="s">
        <v>808</v>
      </c>
      <c r="G636" t="str">
        <f t="shared" si="9"/>
        <v>Yes</v>
      </c>
    </row>
    <row r="637" spans="1:7">
      <c r="A637" t="s">
        <v>2506</v>
      </c>
      <c r="B637" t="s">
        <v>1583</v>
      </c>
      <c r="C637" t="s">
        <v>1129</v>
      </c>
      <c r="D637" t="s">
        <v>1127</v>
      </c>
      <c r="E637" t="s">
        <v>808</v>
      </c>
      <c r="G637" t="str">
        <f t="shared" si="9"/>
        <v>Yes</v>
      </c>
    </row>
    <row r="638" spans="1:7">
      <c r="A638" t="s">
        <v>2507</v>
      </c>
      <c r="B638" t="s">
        <v>1584</v>
      </c>
      <c r="C638" t="s">
        <v>1277</v>
      </c>
      <c r="D638" t="s">
        <v>1127</v>
      </c>
      <c r="E638" t="s">
        <v>808</v>
      </c>
      <c r="G638" t="str">
        <f t="shared" si="9"/>
        <v>Yes</v>
      </c>
    </row>
    <row r="639" spans="1:7">
      <c r="A639" t="s">
        <v>237</v>
      </c>
      <c r="B639" t="s">
        <v>238</v>
      </c>
      <c r="C639" t="s">
        <v>239</v>
      </c>
      <c r="D639" t="s">
        <v>1123</v>
      </c>
      <c r="E639" t="s">
        <v>1124</v>
      </c>
      <c r="G639" t="str">
        <f t="shared" si="9"/>
        <v>No</v>
      </c>
    </row>
    <row r="640" spans="1:7">
      <c r="A640" t="s">
        <v>2508</v>
      </c>
      <c r="B640" t="s">
        <v>1585</v>
      </c>
      <c r="C640" t="s">
        <v>1241</v>
      </c>
      <c r="D640" t="s">
        <v>1127</v>
      </c>
      <c r="E640" t="s">
        <v>808</v>
      </c>
      <c r="G640" t="str">
        <f t="shared" si="9"/>
        <v>Yes</v>
      </c>
    </row>
    <row r="641" spans="1:7">
      <c r="A641" t="s">
        <v>2509</v>
      </c>
      <c r="B641" t="s">
        <v>1586</v>
      </c>
      <c r="C641" t="s">
        <v>80</v>
      </c>
      <c r="D641" t="s">
        <v>1127</v>
      </c>
      <c r="E641" t="s">
        <v>808</v>
      </c>
      <c r="G641" t="str">
        <f t="shared" si="9"/>
        <v>Yes</v>
      </c>
    </row>
    <row r="642" spans="1:7">
      <c r="A642" t="s">
        <v>650</v>
      </c>
      <c r="B642" t="s">
        <v>651</v>
      </c>
      <c r="C642" t="s">
        <v>80</v>
      </c>
      <c r="D642" t="s">
        <v>1123</v>
      </c>
      <c r="E642" t="s">
        <v>1124</v>
      </c>
      <c r="G642" t="str">
        <f t="shared" si="9"/>
        <v>No</v>
      </c>
    </row>
    <row r="643" spans="1:7">
      <c r="A643" t="s">
        <v>70</v>
      </c>
      <c r="B643" t="s">
        <v>71</v>
      </c>
      <c r="C643" t="s">
        <v>72</v>
      </c>
      <c r="D643" t="s">
        <v>1123</v>
      </c>
      <c r="E643" t="s">
        <v>1124</v>
      </c>
      <c r="G643" t="str">
        <f t="shared" ref="G643:G706" si="10">E643</f>
        <v>No</v>
      </c>
    </row>
    <row r="644" spans="1:7">
      <c r="A644" t="s">
        <v>2510</v>
      </c>
      <c r="B644" t="s">
        <v>1587</v>
      </c>
      <c r="C644" t="s">
        <v>1398</v>
      </c>
      <c r="D644" t="s">
        <v>1127</v>
      </c>
      <c r="E644" t="s">
        <v>808</v>
      </c>
      <c r="G644" t="str">
        <f t="shared" si="10"/>
        <v>Yes</v>
      </c>
    </row>
    <row r="645" spans="1:7">
      <c r="A645" t="s">
        <v>372</v>
      </c>
      <c r="B645" t="s">
        <v>373</v>
      </c>
      <c r="C645" t="s">
        <v>93</v>
      </c>
      <c r="D645" t="s">
        <v>1123</v>
      </c>
      <c r="E645" t="s">
        <v>808</v>
      </c>
      <c r="G645" t="str">
        <f t="shared" si="10"/>
        <v>Yes</v>
      </c>
    </row>
    <row r="646" spans="1:7">
      <c r="A646" t="s">
        <v>2511</v>
      </c>
      <c r="B646" t="s">
        <v>1588</v>
      </c>
      <c r="C646" t="s">
        <v>1144</v>
      </c>
      <c r="D646" t="s">
        <v>1127</v>
      </c>
      <c r="E646" t="s">
        <v>808</v>
      </c>
      <c r="G646" t="str">
        <f t="shared" si="10"/>
        <v>Yes</v>
      </c>
    </row>
    <row r="647" spans="1:7">
      <c r="A647" t="s">
        <v>305</v>
      </c>
      <c r="B647" t="s">
        <v>306</v>
      </c>
      <c r="C647" t="s">
        <v>93</v>
      </c>
      <c r="D647" t="s">
        <v>1123</v>
      </c>
      <c r="E647" t="s">
        <v>1124</v>
      </c>
      <c r="G647" t="str">
        <f t="shared" si="10"/>
        <v>No</v>
      </c>
    </row>
    <row r="648" spans="1:7">
      <c r="A648" t="s">
        <v>2512</v>
      </c>
      <c r="B648" t="s">
        <v>1589</v>
      </c>
      <c r="C648" t="s">
        <v>258</v>
      </c>
      <c r="D648" t="s">
        <v>1127</v>
      </c>
      <c r="E648" t="s">
        <v>808</v>
      </c>
      <c r="G648" t="str">
        <f t="shared" si="10"/>
        <v>Yes</v>
      </c>
    </row>
    <row r="649" spans="1:7">
      <c r="A649" t="s">
        <v>2513</v>
      </c>
      <c r="B649" t="s">
        <v>1590</v>
      </c>
      <c r="C649" t="s">
        <v>90</v>
      </c>
      <c r="D649" t="s">
        <v>1127</v>
      </c>
      <c r="E649" t="s">
        <v>808</v>
      </c>
      <c r="G649" t="str">
        <f t="shared" si="10"/>
        <v>Yes</v>
      </c>
    </row>
    <row r="650" spans="1:7">
      <c r="A650" t="s">
        <v>2514</v>
      </c>
      <c r="B650" t="s">
        <v>1590</v>
      </c>
      <c r="C650" t="s">
        <v>190</v>
      </c>
      <c r="D650" t="s">
        <v>1127</v>
      </c>
      <c r="E650" t="s">
        <v>808</v>
      </c>
      <c r="G650" t="str">
        <f t="shared" si="10"/>
        <v>Yes</v>
      </c>
    </row>
    <row r="651" spans="1:7">
      <c r="A651" t="s">
        <v>2515</v>
      </c>
      <c r="B651" t="s">
        <v>1590</v>
      </c>
      <c r="C651" t="s">
        <v>101</v>
      </c>
      <c r="D651" t="s">
        <v>1127</v>
      </c>
      <c r="E651" t="s">
        <v>808</v>
      </c>
      <c r="G651" t="str">
        <f t="shared" si="10"/>
        <v>Yes</v>
      </c>
    </row>
    <row r="652" spans="1:7">
      <c r="A652" t="s">
        <v>2516</v>
      </c>
      <c r="B652" t="s">
        <v>1591</v>
      </c>
      <c r="C652" t="s">
        <v>1202</v>
      </c>
      <c r="D652" t="s">
        <v>1127</v>
      </c>
      <c r="E652" t="s">
        <v>808</v>
      </c>
      <c r="G652" t="str">
        <f t="shared" si="10"/>
        <v>Yes</v>
      </c>
    </row>
    <row r="653" spans="1:7">
      <c r="A653" t="s">
        <v>2517</v>
      </c>
      <c r="B653" t="s">
        <v>1592</v>
      </c>
      <c r="C653" t="s">
        <v>1148</v>
      </c>
      <c r="D653" t="s">
        <v>1127</v>
      </c>
      <c r="E653" t="s">
        <v>808</v>
      </c>
      <c r="G653" t="str">
        <f t="shared" si="10"/>
        <v>Yes</v>
      </c>
    </row>
    <row r="654" spans="1:7">
      <c r="A654" t="s">
        <v>672</v>
      </c>
      <c r="B654" t="s">
        <v>673</v>
      </c>
      <c r="C654" t="s">
        <v>75</v>
      </c>
      <c r="D654" t="s">
        <v>1123</v>
      </c>
      <c r="E654" t="s">
        <v>1124</v>
      </c>
      <c r="G654" t="str">
        <f t="shared" si="10"/>
        <v>No</v>
      </c>
    </row>
    <row r="655" spans="1:7">
      <c r="A655" t="s">
        <v>2518</v>
      </c>
      <c r="B655" t="s">
        <v>1593</v>
      </c>
      <c r="C655" t="s">
        <v>1136</v>
      </c>
      <c r="D655" t="s">
        <v>1127</v>
      </c>
      <c r="E655" t="s">
        <v>808</v>
      </c>
      <c r="G655" t="str">
        <f t="shared" si="10"/>
        <v>Yes</v>
      </c>
    </row>
    <row r="656" spans="1:7">
      <c r="A656" t="s">
        <v>2519</v>
      </c>
      <c r="B656" t="s">
        <v>1594</v>
      </c>
      <c r="C656" t="s">
        <v>1148</v>
      </c>
      <c r="D656" t="s">
        <v>1127</v>
      </c>
      <c r="E656" t="s">
        <v>808</v>
      </c>
      <c r="G656" t="str">
        <f t="shared" si="10"/>
        <v>Yes</v>
      </c>
    </row>
    <row r="657" spans="1:7">
      <c r="A657" t="s">
        <v>149</v>
      </c>
      <c r="B657" t="s">
        <v>150</v>
      </c>
      <c r="C657" t="s">
        <v>80</v>
      </c>
      <c r="D657" t="s">
        <v>1123</v>
      </c>
      <c r="E657" t="s">
        <v>1124</v>
      </c>
      <c r="G657" t="str">
        <f t="shared" si="10"/>
        <v>No</v>
      </c>
    </row>
    <row r="658" spans="1:7">
      <c r="A658" t="s">
        <v>2520</v>
      </c>
      <c r="B658" t="s">
        <v>1595</v>
      </c>
      <c r="C658" t="s">
        <v>1186</v>
      </c>
      <c r="D658" t="s">
        <v>1127</v>
      </c>
      <c r="E658" t="s">
        <v>808</v>
      </c>
      <c r="G658" t="str">
        <f t="shared" si="10"/>
        <v>Yes</v>
      </c>
    </row>
    <row r="659" spans="1:7">
      <c r="A659" t="s">
        <v>2521</v>
      </c>
      <c r="B659" t="s">
        <v>1596</v>
      </c>
      <c r="C659" t="s">
        <v>101</v>
      </c>
      <c r="D659" t="s">
        <v>1127</v>
      </c>
      <c r="E659" t="s">
        <v>808</v>
      </c>
      <c r="G659" t="str">
        <f t="shared" si="10"/>
        <v>Yes</v>
      </c>
    </row>
    <row r="660" spans="1:7">
      <c r="A660" t="s">
        <v>2522</v>
      </c>
      <c r="B660" t="s">
        <v>1597</v>
      </c>
      <c r="C660" t="s">
        <v>555</v>
      </c>
      <c r="D660" t="s">
        <v>1127</v>
      </c>
      <c r="E660" t="s">
        <v>808</v>
      </c>
      <c r="G660" t="str">
        <f t="shared" si="10"/>
        <v>Yes</v>
      </c>
    </row>
    <row r="661" spans="1:7">
      <c r="A661" t="s">
        <v>2523</v>
      </c>
      <c r="B661" t="s">
        <v>1598</v>
      </c>
      <c r="C661" t="s">
        <v>230</v>
      </c>
      <c r="D661" t="s">
        <v>1127</v>
      </c>
      <c r="E661" t="s">
        <v>808</v>
      </c>
      <c r="G661" t="str">
        <f t="shared" si="10"/>
        <v>Yes</v>
      </c>
    </row>
    <row r="662" spans="1:7">
      <c r="A662" t="s">
        <v>2524</v>
      </c>
      <c r="B662" t="s">
        <v>1599</v>
      </c>
      <c r="C662" t="s">
        <v>108</v>
      </c>
      <c r="D662" t="s">
        <v>1127</v>
      </c>
      <c r="E662" t="s">
        <v>808</v>
      </c>
      <c r="G662" t="str">
        <f t="shared" si="10"/>
        <v>Yes</v>
      </c>
    </row>
    <row r="663" spans="1:7">
      <c r="A663" t="s">
        <v>2525</v>
      </c>
      <c r="B663" t="s">
        <v>1600</v>
      </c>
      <c r="C663" t="s">
        <v>1180</v>
      </c>
      <c r="D663" t="s">
        <v>1127</v>
      </c>
      <c r="E663" t="s">
        <v>808</v>
      </c>
      <c r="G663" t="str">
        <f t="shared" si="10"/>
        <v>Yes</v>
      </c>
    </row>
    <row r="664" spans="1:7">
      <c r="A664" t="s">
        <v>2526</v>
      </c>
      <c r="B664" t="s">
        <v>1601</v>
      </c>
      <c r="C664" t="s">
        <v>752</v>
      </c>
      <c r="D664" t="s">
        <v>1127</v>
      </c>
      <c r="E664" t="s">
        <v>808</v>
      </c>
      <c r="G664" t="str">
        <f t="shared" si="10"/>
        <v>Yes</v>
      </c>
    </row>
    <row r="665" spans="1:7">
      <c r="A665" t="s">
        <v>2527</v>
      </c>
      <c r="B665" t="s">
        <v>1602</v>
      </c>
      <c r="C665" t="s">
        <v>1271</v>
      </c>
      <c r="D665" t="s">
        <v>1127</v>
      </c>
      <c r="E665" t="s">
        <v>808</v>
      </c>
      <c r="G665" t="str">
        <f t="shared" si="10"/>
        <v>Yes</v>
      </c>
    </row>
    <row r="666" spans="1:7">
      <c r="A666" t="s">
        <v>2528</v>
      </c>
      <c r="B666" t="s">
        <v>1603</v>
      </c>
      <c r="C666" t="s">
        <v>75</v>
      </c>
      <c r="D666" t="s">
        <v>1127</v>
      </c>
      <c r="E666" t="s">
        <v>808</v>
      </c>
      <c r="G666" t="str">
        <f t="shared" si="10"/>
        <v>Yes</v>
      </c>
    </row>
    <row r="667" spans="1:7">
      <c r="A667" t="s">
        <v>556</v>
      </c>
      <c r="B667" t="s">
        <v>557</v>
      </c>
      <c r="C667" t="s">
        <v>75</v>
      </c>
      <c r="D667" t="s">
        <v>1123</v>
      </c>
      <c r="E667" t="s">
        <v>1124</v>
      </c>
      <c r="G667" t="str">
        <f t="shared" si="10"/>
        <v>No</v>
      </c>
    </row>
    <row r="668" spans="1:7">
      <c r="A668" t="s">
        <v>233</v>
      </c>
      <c r="B668" t="s">
        <v>234</v>
      </c>
      <c r="C668" t="s">
        <v>80</v>
      </c>
      <c r="D668" t="s">
        <v>1123</v>
      </c>
      <c r="E668" t="s">
        <v>1124</v>
      </c>
      <c r="G668" t="str">
        <f t="shared" si="10"/>
        <v>No</v>
      </c>
    </row>
    <row r="669" spans="1:7">
      <c r="A669" t="s">
        <v>740</v>
      </c>
      <c r="B669" t="s">
        <v>741</v>
      </c>
      <c r="C669" t="s">
        <v>80</v>
      </c>
      <c r="D669" t="s">
        <v>1123</v>
      </c>
      <c r="E669" t="s">
        <v>1124</v>
      </c>
      <c r="G669" t="str">
        <f t="shared" si="10"/>
        <v>No</v>
      </c>
    </row>
    <row r="670" spans="1:7">
      <c r="A670" t="s">
        <v>2529</v>
      </c>
      <c r="B670" t="s">
        <v>1604</v>
      </c>
      <c r="C670" t="s">
        <v>1180</v>
      </c>
      <c r="D670" t="s">
        <v>1127</v>
      </c>
      <c r="E670" t="s">
        <v>808</v>
      </c>
      <c r="G670" t="str">
        <f t="shared" si="10"/>
        <v>Yes</v>
      </c>
    </row>
    <row r="671" spans="1:7">
      <c r="A671" t="s">
        <v>2530</v>
      </c>
      <c r="B671" t="s">
        <v>1605</v>
      </c>
      <c r="C671" t="s">
        <v>1152</v>
      </c>
      <c r="D671" t="s">
        <v>1127</v>
      </c>
      <c r="E671" t="s">
        <v>808</v>
      </c>
      <c r="G671" t="str">
        <f t="shared" si="10"/>
        <v>Yes</v>
      </c>
    </row>
    <row r="672" spans="1:7">
      <c r="A672" t="s">
        <v>82</v>
      </c>
      <c r="B672" t="s">
        <v>83</v>
      </c>
      <c r="C672" t="s">
        <v>84</v>
      </c>
      <c r="D672" t="s">
        <v>843</v>
      </c>
      <c r="E672" t="s">
        <v>1124</v>
      </c>
      <c r="G672" t="str">
        <f t="shared" si="10"/>
        <v>No</v>
      </c>
    </row>
    <row r="673" spans="1:7">
      <c r="A673" t="s">
        <v>562</v>
      </c>
      <c r="B673" t="s">
        <v>563</v>
      </c>
      <c r="C673" t="s">
        <v>84</v>
      </c>
      <c r="D673" t="s">
        <v>843</v>
      </c>
      <c r="E673" t="s">
        <v>1124</v>
      </c>
      <c r="G673" t="str">
        <f t="shared" si="10"/>
        <v>No</v>
      </c>
    </row>
    <row r="674" spans="1:7">
      <c r="A674" t="s">
        <v>690</v>
      </c>
      <c r="B674" t="s">
        <v>691</v>
      </c>
      <c r="C674" t="s">
        <v>75</v>
      </c>
      <c r="D674" t="s">
        <v>1123</v>
      </c>
      <c r="E674" t="s">
        <v>1124</v>
      </c>
      <c r="G674" t="str">
        <f t="shared" si="10"/>
        <v>No</v>
      </c>
    </row>
    <row r="675" spans="1:7">
      <c r="A675" t="s">
        <v>772</v>
      </c>
      <c r="B675" t="s">
        <v>773</v>
      </c>
      <c r="C675" t="s">
        <v>80</v>
      </c>
      <c r="D675" t="s">
        <v>1123</v>
      </c>
      <c r="E675" t="s">
        <v>1124</v>
      </c>
      <c r="G675" t="str">
        <f t="shared" si="10"/>
        <v>No</v>
      </c>
    </row>
    <row r="676" spans="1:7">
      <c r="A676" t="s">
        <v>2531</v>
      </c>
      <c r="B676" t="s">
        <v>1606</v>
      </c>
      <c r="C676" t="s">
        <v>469</v>
      </c>
      <c r="D676" t="s">
        <v>1127</v>
      </c>
      <c r="E676" t="s">
        <v>808</v>
      </c>
      <c r="G676" t="str">
        <f t="shared" si="10"/>
        <v>Yes</v>
      </c>
    </row>
    <row r="677" spans="1:7">
      <c r="A677" t="s">
        <v>2532</v>
      </c>
      <c r="B677" t="s">
        <v>1607</v>
      </c>
      <c r="C677" t="s">
        <v>75</v>
      </c>
      <c r="D677" t="s">
        <v>1127</v>
      </c>
      <c r="E677" t="s">
        <v>808</v>
      </c>
      <c r="G677" t="str">
        <f t="shared" si="10"/>
        <v>Yes</v>
      </c>
    </row>
    <row r="678" spans="1:7">
      <c r="A678" t="s">
        <v>539</v>
      </c>
      <c r="B678" t="s">
        <v>540</v>
      </c>
      <c r="C678" t="s">
        <v>75</v>
      </c>
      <c r="D678" t="s">
        <v>1123</v>
      </c>
      <c r="E678" t="s">
        <v>1124</v>
      </c>
      <c r="G678" t="str">
        <f t="shared" si="10"/>
        <v>No</v>
      </c>
    </row>
    <row r="679" spans="1:7">
      <c r="A679" t="s">
        <v>356</v>
      </c>
      <c r="B679" t="s">
        <v>357</v>
      </c>
      <c r="C679" t="s">
        <v>80</v>
      </c>
      <c r="D679" t="s">
        <v>1123</v>
      </c>
      <c r="E679" t="s">
        <v>1124</v>
      </c>
      <c r="G679" t="str">
        <f t="shared" si="10"/>
        <v>No</v>
      </c>
    </row>
    <row r="680" spans="1:7">
      <c r="A680" t="s">
        <v>318</v>
      </c>
      <c r="B680" t="s">
        <v>1608</v>
      </c>
      <c r="C680" t="s">
        <v>93</v>
      </c>
      <c r="D680" t="s">
        <v>1123</v>
      </c>
      <c r="E680" t="s">
        <v>1124</v>
      </c>
      <c r="G680" t="str">
        <f t="shared" si="10"/>
        <v>No</v>
      </c>
    </row>
    <row r="681" spans="1:7">
      <c r="A681" t="s">
        <v>2533</v>
      </c>
      <c r="B681" t="s">
        <v>1609</v>
      </c>
      <c r="C681" t="s">
        <v>98</v>
      </c>
      <c r="D681" t="s">
        <v>1127</v>
      </c>
      <c r="E681" t="s">
        <v>808</v>
      </c>
      <c r="G681" t="str">
        <f t="shared" si="10"/>
        <v>Yes</v>
      </c>
    </row>
    <row r="682" spans="1:7">
      <c r="A682" t="s">
        <v>2534</v>
      </c>
      <c r="B682" t="s">
        <v>1610</v>
      </c>
      <c r="C682" t="s">
        <v>93</v>
      </c>
      <c r="D682" t="s">
        <v>1127</v>
      </c>
      <c r="E682" t="s">
        <v>808</v>
      </c>
      <c r="G682" t="str">
        <f t="shared" si="10"/>
        <v>Yes</v>
      </c>
    </row>
    <row r="683" spans="1:7">
      <c r="A683" t="s">
        <v>688</v>
      </c>
      <c r="B683" t="s">
        <v>689</v>
      </c>
      <c r="C683" t="s">
        <v>193</v>
      </c>
      <c r="D683" t="s">
        <v>1123</v>
      </c>
      <c r="E683" t="s">
        <v>1124</v>
      </c>
      <c r="G683" t="str">
        <f t="shared" si="10"/>
        <v>No</v>
      </c>
    </row>
    <row r="684" spans="1:7">
      <c r="A684" t="s">
        <v>662</v>
      </c>
      <c r="B684" t="s">
        <v>663</v>
      </c>
      <c r="C684" t="s">
        <v>72</v>
      </c>
      <c r="D684" t="s">
        <v>1123</v>
      </c>
      <c r="E684" t="s">
        <v>1124</v>
      </c>
      <c r="G684" t="str">
        <f t="shared" si="10"/>
        <v>No</v>
      </c>
    </row>
    <row r="685" spans="1:7">
      <c r="A685" t="s">
        <v>337</v>
      </c>
      <c r="B685" t="s">
        <v>338</v>
      </c>
      <c r="C685" t="s">
        <v>230</v>
      </c>
      <c r="D685" t="s">
        <v>1123</v>
      </c>
      <c r="E685" t="s">
        <v>1124</v>
      </c>
      <c r="G685" t="str">
        <f t="shared" si="10"/>
        <v>No</v>
      </c>
    </row>
    <row r="686" spans="1:7">
      <c r="A686" t="s">
        <v>2535</v>
      </c>
      <c r="B686" t="s">
        <v>1611</v>
      </c>
      <c r="C686" t="s">
        <v>80</v>
      </c>
      <c r="D686" t="s">
        <v>1127</v>
      </c>
      <c r="E686" t="s">
        <v>808</v>
      </c>
      <c r="G686" t="str">
        <f t="shared" si="10"/>
        <v>Yes</v>
      </c>
    </row>
    <row r="687" spans="1:7">
      <c r="A687" t="s">
        <v>2536</v>
      </c>
      <c r="B687" t="s">
        <v>1612</v>
      </c>
      <c r="C687" t="s">
        <v>555</v>
      </c>
      <c r="D687" t="s">
        <v>1127</v>
      </c>
      <c r="E687" t="s">
        <v>808</v>
      </c>
      <c r="G687" t="str">
        <f t="shared" si="10"/>
        <v>Yes</v>
      </c>
    </row>
    <row r="688" spans="1:7">
      <c r="A688" t="s">
        <v>2537</v>
      </c>
      <c r="B688" t="s">
        <v>1613</v>
      </c>
      <c r="C688" t="s">
        <v>313</v>
      </c>
      <c r="D688" t="s">
        <v>1127</v>
      </c>
      <c r="E688" t="s">
        <v>808</v>
      </c>
      <c r="G688" t="str">
        <f t="shared" si="10"/>
        <v>Yes</v>
      </c>
    </row>
    <row r="689" spans="1:7">
      <c r="A689" t="s">
        <v>2538</v>
      </c>
      <c r="B689" t="s">
        <v>1614</v>
      </c>
      <c r="C689" t="s">
        <v>173</v>
      </c>
      <c r="D689" t="s">
        <v>1127</v>
      </c>
      <c r="E689" t="s">
        <v>808</v>
      </c>
      <c r="G689" t="str">
        <f t="shared" si="10"/>
        <v>Yes</v>
      </c>
    </row>
    <row r="690" spans="1:7">
      <c r="A690" t="s">
        <v>2539</v>
      </c>
      <c r="B690" t="s">
        <v>1615</v>
      </c>
      <c r="C690" t="s">
        <v>1315</v>
      </c>
      <c r="D690" t="s">
        <v>1127</v>
      </c>
      <c r="E690" t="s">
        <v>808</v>
      </c>
      <c r="G690" t="str">
        <f t="shared" si="10"/>
        <v>Yes</v>
      </c>
    </row>
    <row r="691" spans="1:7">
      <c r="A691" t="s">
        <v>441</v>
      </c>
      <c r="B691" t="s">
        <v>442</v>
      </c>
      <c r="C691" t="s">
        <v>68</v>
      </c>
      <c r="D691" t="s">
        <v>1123</v>
      </c>
      <c r="E691" t="s">
        <v>1124</v>
      </c>
      <c r="G691" t="str">
        <f t="shared" si="10"/>
        <v>No</v>
      </c>
    </row>
    <row r="692" spans="1:7">
      <c r="A692" t="s">
        <v>194</v>
      </c>
      <c r="B692" t="s">
        <v>195</v>
      </c>
      <c r="C692" t="s">
        <v>196</v>
      </c>
      <c r="D692" t="s">
        <v>1123</v>
      </c>
      <c r="E692" t="s">
        <v>1124</v>
      </c>
      <c r="G692" t="str">
        <f t="shared" si="10"/>
        <v>No</v>
      </c>
    </row>
    <row r="693" spans="1:7">
      <c r="A693" t="s">
        <v>2540</v>
      </c>
      <c r="B693" t="s">
        <v>1616</v>
      </c>
      <c r="C693" t="s">
        <v>196</v>
      </c>
      <c r="D693" t="s">
        <v>1127</v>
      </c>
      <c r="E693" t="s">
        <v>808</v>
      </c>
      <c r="G693" t="str">
        <f t="shared" si="10"/>
        <v>Yes</v>
      </c>
    </row>
    <row r="694" spans="1:7">
      <c r="A694" t="s">
        <v>670</v>
      </c>
      <c r="B694" t="s">
        <v>671</v>
      </c>
      <c r="C694" t="s">
        <v>111</v>
      </c>
      <c r="D694" t="s">
        <v>1123</v>
      </c>
      <c r="E694" t="s">
        <v>1124</v>
      </c>
      <c r="G694" t="str">
        <f t="shared" si="10"/>
        <v>No</v>
      </c>
    </row>
    <row r="695" spans="1:7">
      <c r="A695" t="s">
        <v>2541</v>
      </c>
      <c r="B695" t="s">
        <v>1617</v>
      </c>
      <c r="C695" t="s">
        <v>555</v>
      </c>
      <c r="D695" t="s">
        <v>1127</v>
      </c>
      <c r="E695" t="s">
        <v>808</v>
      </c>
      <c r="G695" t="str">
        <f t="shared" si="10"/>
        <v>Yes</v>
      </c>
    </row>
    <row r="696" spans="1:7">
      <c r="A696" t="s">
        <v>2542</v>
      </c>
      <c r="B696" t="s">
        <v>1618</v>
      </c>
      <c r="C696" t="s">
        <v>173</v>
      </c>
      <c r="D696" t="s">
        <v>1127</v>
      </c>
      <c r="E696" t="s">
        <v>808</v>
      </c>
      <c r="G696" t="str">
        <f t="shared" si="10"/>
        <v>Yes</v>
      </c>
    </row>
    <row r="697" spans="1:7">
      <c r="A697" t="s">
        <v>2543</v>
      </c>
      <c r="B697" t="s">
        <v>1619</v>
      </c>
      <c r="C697" t="s">
        <v>132</v>
      </c>
      <c r="D697" t="s">
        <v>1127</v>
      </c>
      <c r="E697" t="s">
        <v>808</v>
      </c>
      <c r="G697" t="str">
        <f t="shared" si="10"/>
        <v>Yes</v>
      </c>
    </row>
    <row r="698" spans="1:7">
      <c r="A698" t="s">
        <v>686</v>
      </c>
      <c r="B698" t="s">
        <v>687</v>
      </c>
      <c r="C698" t="s">
        <v>75</v>
      </c>
      <c r="D698" t="s">
        <v>1123</v>
      </c>
      <c r="E698" t="s">
        <v>1124</v>
      </c>
      <c r="G698" t="str">
        <f t="shared" si="10"/>
        <v>No</v>
      </c>
    </row>
    <row r="699" spans="1:7">
      <c r="A699" t="s">
        <v>2544</v>
      </c>
      <c r="B699" t="s">
        <v>1620</v>
      </c>
      <c r="C699" t="s">
        <v>190</v>
      </c>
      <c r="D699" t="s">
        <v>1127</v>
      </c>
      <c r="E699" t="s">
        <v>808</v>
      </c>
      <c r="G699" t="str">
        <f t="shared" si="10"/>
        <v>Yes</v>
      </c>
    </row>
    <row r="700" spans="1:7">
      <c r="A700" t="s">
        <v>2545</v>
      </c>
      <c r="B700" t="s">
        <v>1620</v>
      </c>
      <c r="C700" t="s">
        <v>1173</v>
      </c>
      <c r="D700" t="s">
        <v>1127</v>
      </c>
      <c r="E700" t="s">
        <v>808</v>
      </c>
      <c r="G700" t="str">
        <f t="shared" si="10"/>
        <v>Yes</v>
      </c>
    </row>
    <row r="701" spans="1:7">
      <c r="A701" t="s">
        <v>362</v>
      </c>
      <c r="B701" t="s">
        <v>363</v>
      </c>
      <c r="C701" t="s">
        <v>93</v>
      </c>
      <c r="D701" t="s">
        <v>1123</v>
      </c>
      <c r="E701" t="s">
        <v>1124</v>
      </c>
      <c r="G701" t="str">
        <f t="shared" si="10"/>
        <v>No</v>
      </c>
    </row>
    <row r="702" spans="1:7">
      <c r="A702" t="s">
        <v>2546</v>
      </c>
      <c r="B702" t="s">
        <v>1621</v>
      </c>
      <c r="C702" t="s">
        <v>492</v>
      </c>
      <c r="D702" t="s">
        <v>1127</v>
      </c>
      <c r="E702" t="s">
        <v>808</v>
      </c>
      <c r="G702" t="str">
        <f t="shared" si="10"/>
        <v>Yes</v>
      </c>
    </row>
    <row r="703" spans="1:7">
      <c r="A703" t="s">
        <v>2547</v>
      </c>
      <c r="B703" t="s">
        <v>1622</v>
      </c>
      <c r="C703" t="s">
        <v>80</v>
      </c>
      <c r="D703" t="s">
        <v>1127</v>
      </c>
      <c r="E703" t="s">
        <v>808</v>
      </c>
      <c r="G703" t="str">
        <f t="shared" si="10"/>
        <v>Yes</v>
      </c>
    </row>
    <row r="704" spans="1:7">
      <c r="A704" t="s">
        <v>2548</v>
      </c>
      <c r="B704" t="s">
        <v>1623</v>
      </c>
      <c r="C704" t="s">
        <v>1227</v>
      </c>
      <c r="D704" t="s">
        <v>1127</v>
      </c>
      <c r="E704" t="s">
        <v>808</v>
      </c>
      <c r="G704" t="str">
        <f t="shared" si="10"/>
        <v>Yes</v>
      </c>
    </row>
    <row r="705" spans="1:7">
      <c r="A705" t="s">
        <v>2549</v>
      </c>
      <c r="B705" t="s">
        <v>1624</v>
      </c>
      <c r="C705" t="s">
        <v>469</v>
      </c>
      <c r="D705" t="s">
        <v>1127</v>
      </c>
      <c r="E705" t="s">
        <v>808</v>
      </c>
      <c r="G705" t="str">
        <f t="shared" si="10"/>
        <v>Yes</v>
      </c>
    </row>
    <row r="706" spans="1:7">
      <c r="A706" t="s">
        <v>2550</v>
      </c>
      <c r="B706" t="s">
        <v>1625</v>
      </c>
      <c r="C706" t="s">
        <v>193</v>
      </c>
      <c r="D706" t="s">
        <v>1127</v>
      </c>
      <c r="E706" t="s">
        <v>808</v>
      </c>
      <c r="G706" t="str">
        <f t="shared" si="10"/>
        <v>Yes</v>
      </c>
    </row>
    <row r="707" spans="1:7">
      <c r="A707" t="s">
        <v>2551</v>
      </c>
      <c r="B707" t="s">
        <v>1626</v>
      </c>
      <c r="C707" t="s">
        <v>1202</v>
      </c>
      <c r="D707" t="s">
        <v>1127</v>
      </c>
      <c r="E707" t="s">
        <v>808</v>
      </c>
      <c r="G707" t="str">
        <f t="shared" ref="G707:G770" si="11">E707</f>
        <v>Yes</v>
      </c>
    </row>
    <row r="708" spans="1:7">
      <c r="A708" t="s">
        <v>2552</v>
      </c>
      <c r="B708" t="s">
        <v>1627</v>
      </c>
      <c r="C708" t="s">
        <v>1139</v>
      </c>
      <c r="D708" t="s">
        <v>1127</v>
      </c>
      <c r="E708" t="s">
        <v>808</v>
      </c>
      <c r="G708" t="str">
        <f t="shared" si="11"/>
        <v>Yes</v>
      </c>
    </row>
    <row r="709" spans="1:7">
      <c r="A709" t="s">
        <v>512</v>
      </c>
      <c r="B709" t="s">
        <v>513</v>
      </c>
      <c r="C709" t="s">
        <v>93</v>
      </c>
      <c r="D709" t="s">
        <v>1123</v>
      </c>
      <c r="E709" t="s">
        <v>1124</v>
      </c>
      <c r="G709" t="str">
        <f t="shared" si="11"/>
        <v>No</v>
      </c>
    </row>
    <row r="710" spans="1:7">
      <c r="A710" t="s">
        <v>2553</v>
      </c>
      <c r="B710" t="s">
        <v>1628</v>
      </c>
      <c r="C710" t="s">
        <v>135</v>
      </c>
      <c r="D710" t="s">
        <v>1127</v>
      </c>
      <c r="E710" t="s">
        <v>808</v>
      </c>
      <c r="G710" t="str">
        <f t="shared" si="11"/>
        <v>Yes</v>
      </c>
    </row>
    <row r="711" spans="1:7">
      <c r="A711" t="s">
        <v>2554</v>
      </c>
      <c r="B711" t="s">
        <v>1629</v>
      </c>
      <c r="C711" t="s">
        <v>258</v>
      </c>
      <c r="D711" t="s">
        <v>1127</v>
      </c>
      <c r="E711" t="s">
        <v>808</v>
      </c>
      <c r="G711" t="str">
        <f t="shared" si="11"/>
        <v>Yes</v>
      </c>
    </row>
    <row r="712" spans="1:7">
      <c r="A712" t="s">
        <v>2555</v>
      </c>
      <c r="B712" t="s">
        <v>1630</v>
      </c>
      <c r="C712" t="s">
        <v>101</v>
      </c>
      <c r="D712" t="s">
        <v>1127</v>
      </c>
      <c r="E712" t="s">
        <v>808</v>
      </c>
      <c r="G712" t="str">
        <f t="shared" si="11"/>
        <v>Yes</v>
      </c>
    </row>
    <row r="713" spans="1:7">
      <c r="A713" t="s">
        <v>753</v>
      </c>
      <c r="B713" t="s">
        <v>754</v>
      </c>
      <c r="C713" t="s">
        <v>98</v>
      </c>
      <c r="D713" t="s">
        <v>1123</v>
      </c>
      <c r="E713" t="s">
        <v>1124</v>
      </c>
      <c r="G713" t="str">
        <f t="shared" si="11"/>
        <v>No</v>
      </c>
    </row>
    <row r="714" spans="1:7">
      <c r="A714" t="s">
        <v>2556</v>
      </c>
      <c r="B714" t="s">
        <v>1631</v>
      </c>
      <c r="C714" t="s">
        <v>1317</v>
      </c>
      <c r="D714" t="s">
        <v>1127</v>
      </c>
      <c r="E714" t="s">
        <v>808</v>
      </c>
      <c r="G714" t="str">
        <f t="shared" si="11"/>
        <v>Yes</v>
      </c>
    </row>
    <row r="715" spans="1:7">
      <c r="A715" t="s">
        <v>750</v>
      </c>
      <c r="B715" t="s">
        <v>751</v>
      </c>
      <c r="C715" t="s">
        <v>752</v>
      </c>
      <c r="D715" t="s">
        <v>1123</v>
      </c>
      <c r="E715" t="s">
        <v>808</v>
      </c>
      <c r="G715" t="str">
        <f t="shared" si="11"/>
        <v>Yes</v>
      </c>
    </row>
    <row r="716" spans="1:7">
      <c r="A716" t="s">
        <v>568</v>
      </c>
      <c r="B716" t="s">
        <v>569</v>
      </c>
      <c r="C716" t="s">
        <v>93</v>
      </c>
      <c r="D716" t="s">
        <v>1123</v>
      </c>
      <c r="E716" t="s">
        <v>1124</v>
      </c>
      <c r="G716" t="str">
        <f t="shared" si="11"/>
        <v>No</v>
      </c>
    </row>
    <row r="717" spans="1:7">
      <c r="A717" t="s">
        <v>2557</v>
      </c>
      <c r="B717" t="s">
        <v>1632</v>
      </c>
      <c r="C717" t="s">
        <v>108</v>
      </c>
      <c r="D717" t="s">
        <v>1127</v>
      </c>
      <c r="E717" t="s">
        <v>808</v>
      </c>
      <c r="G717" t="str">
        <f t="shared" si="11"/>
        <v>Yes</v>
      </c>
    </row>
    <row r="718" spans="1:7">
      <c r="A718" t="s">
        <v>2558</v>
      </c>
      <c r="B718" t="s">
        <v>1633</v>
      </c>
      <c r="C718" t="s">
        <v>116</v>
      </c>
      <c r="D718" t="s">
        <v>1127</v>
      </c>
      <c r="E718" t="s">
        <v>808</v>
      </c>
      <c r="G718" t="str">
        <f t="shared" si="11"/>
        <v>Yes</v>
      </c>
    </row>
    <row r="719" spans="1:7">
      <c r="A719" t="s">
        <v>2559</v>
      </c>
      <c r="B719" t="s">
        <v>1634</v>
      </c>
      <c r="C719" t="s">
        <v>1162</v>
      </c>
      <c r="D719" t="s">
        <v>1127</v>
      </c>
      <c r="E719" t="s">
        <v>808</v>
      </c>
      <c r="G719" t="str">
        <f t="shared" si="11"/>
        <v>Yes</v>
      </c>
    </row>
    <row r="720" spans="1:7">
      <c r="A720" t="s">
        <v>2560</v>
      </c>
      <c r="B720" t="s">
        <v>1635</v>
      </c>
      <c r="C720" t="s">
        <v>80</v>
      </c>
      <c r="D720" t="s">
        <v>1127</v>
      </c>
      <c r="E720" t="s">
        <v>808</v>
      </c>
      <c r="G720" t="str">
        <f t="shared" si="11"/>
        <v>Yes</v>
      </c>
    </row>
    <row r="721" spans="1:7">
      <c r="A721" t="s">
        <v>2561</v>
      </c>
      <c r="B721" t="s">
        <v>1636</v>
      </c>
      <c r="C721" t="s">
        <v>90</v>
      </c>
      <c r="D721" t="s">
        <v>1127</v>
      </c>
      <c r="E721" t="s">
        <v>808</v>
      </c>
      <c r="G721" t="str">
        <f t="shared" si="11"/>
        <v>Yes</v>
      </c>
    </row>
    <row r="722" spans="1:7">
      <c r="A722" t="s">
        <v>2562</v>
      </c>
      <c r="B722" t="s">
        <v>1637</v>
      </c>
      <c r="C722" t="s">
        <v>125</v>
      </c>
      <c r="D722" t="s">
        <v>1127</v>
      </c>
      <c r="E722" t="s">
        <v>808</v>
      </c>
      <c r="G722" t="str">
        <f t="shared" si="11"/>
        <v>Yes</v>
      </c>
    </row>
    <row r="723" spans="1:7">
      <c r="A723" t="s">
        <v>2563</v>
      </c>
      <c r="B723" t="s">
        <v>1638</v>
      </c>
      <c r="C723" t="s">
        <v>230</v>
      </c>
      <c r="D723" t="s">
        <v>1127</v>
      </c>
      <c r="E723" t="s">
        <v>808</v>
      </c>
      <c r="G723" t="str">
        <f t="shared" si="11"/>
        <v>Yes</v>
      </c>
    </row>
    <row r="724" spans="1:7">
      <c r="A724" t="s">
        <v>2564</v>
      </c>
      <c r="B724" t="s">
        <v>1639</v>
      </c>
      <c r="C724" t="s">
        <v>1139</v>
      </c>
      <c r="D724" t="s">
        <v>1127</v>
      </c>
      <c r="E724" t="s">
        <v>808</v>
      </c>
      <c r="G724" t="str">
        <f t="shared" si="11"/>
        <v>Yes</v>
      </c>
    </row>
    <row r="725" spans="1:7">
      <c r="A725" t="s">
        <v>764</v>
      </c>
      <c r="B725" t="s">
        <v>765</v>
      </c>
      <c r="C725" t="s">
        <v>68</v>
      </c>
      <c r="D725" t="s">
        <v>1123</v>
      </c>
      <c r="E725" t="s">
        <v>1124</v>
      </c>
      <c r="G725" t="str">
        <f t="shared" si="11"/>
        <v>No</v>
      </c>
    </row>
    <row r="726" spans="1:7">
      <c r="A726" t="s">
        <v>510</v>
      </c>
      <c r="B726" t="s">
        <v>511</v>
      </c>
      <c r="C726" t="s">
        <v>80</v>
      </c>
      <c r="D726" t="s">
        <v>1123</v>
      </c>
      <c r="E726" t="s">
        <v>1124</v>
      </c>
      <c r="G726" t="str">
        <f t="shared" si="11"/>
        <v>No</v>
      </c>
    </row>
    <row r="727" spans="1:7">
      <c r="A727" t="s">
        <v>2565</v>
      </c>
      <c r="B727" t="s">
        <v>1640</v>
      </c>
      <c r="C727" t="s">
        <v>80</v>
      </c>
      <c r="D727" t="s">
        <v>1127</v>
      </c>
      <c r="E727" t="s">
        <v>808</v>
      </c>
      <c r="G727" t="str">
        <f t="shared" si="11"/>
        <v>Yes</v>
      </c>
    </row>
    <row r="728" spans="1:7">
      <c r="A728" t="s">
        <v>2566</v>
      </c>
      <c r="B728" t="s">
        <v>1641</v>
      </c>
      <c r="C728" t="s">
        <v>1175</v>
      </c>
      <c r="D728" t="s">
        <v>1127</v>
      </c>
      <c r="E728" t="s">
        <v>808</v>
      </c>
      <c r="G728" t="str">
        <f t="shared" si="11"/>
        <v>Yes</v>
      </c>
    </row>
    <row r="729" spans="1:7">
      <c r="A729" t="s">
        <v>2567</v>
      </c>
      <c r="B729" t="s">
        <v>1642</v>
      </c>
      <c r="C729" t="s">
        <v>80</v>
      </c>
      <c r="D729" t="s">
        <v>1127</v>
      </c>
      <c r="E729" t="s">
        <v>808</v>
      </c>
      <c r="G729" t="str">
        <f t="shared" si="11"/>
        <v>Yes</v>
      </c>
    </row>
    <row r="730" spans="1:7">
      <c r="A730" t="s">
        <v>2568</v>
      </c>
      <c r="B730" t="s">
        <v>1643</v>
      </c>
      <c r="C730" t="s">
        <v>492</v>
      </c>
      <c r="D730" t="s">
        <v>1127</v>
      </c>
      <c r="E730" t="s">
        <v>808</v>
      </c>
      <c r="G730" t="str">
        <f t="shared" si="11"/>
        <v>Yes</v>
      </c>
    </row>
    <row r="731" spans="1:7">
      <c r="A731" t="s">
        <v>2569</v>
      </c>
      <c r="B731" t="s">
        <v>1644</v>
      </c>
      <c r="C731" t="s">
        <v>108</v>
      </c>
      <c r="D731" t="s">
        <v>1127</v>
      </c>
      <c r="E731" t="s">
        <v>808</v>
      </c>
      <c r="G731" t="str">
        <f t="shared" si="11"/>
        <v>Yes</v>
      </c>
    </row>
    <row r="732" spans="1:7">
      <c r="A732" t="s">
        <v>263</v>
      </c>
      <c r="B732" t="s">
        <v>264</v>
      </c>
      <c r="C732" t="s">
        <v>93</v>
      </c>
      <c r="D732" t="s">
        <v>1123</v>
      </c>
      <c r="E732" t="s">
        <v>1124</v>
      </c>
      <c r="G732" t="str">
        <f t="shared" si="11"/>
        <v>No</v>
      </c>
    </row>
    <row r="733" spans="1:7">
      <c r="A733" t="s">
        <v>2570</v>
      </c>
      <c r="B733" t="s">
        <v>1645</v>
      </c>
      <c r="C733" t="s">
        <v>469</v>
      </c>
      <c r="D733" t="s">
        <v>1127</v>
      </c>
      <c r="E733" t="s">
        <v>808</v>
      </c>
      <c r="G733" t="str">
        <f t="shared" si="11"/>
        <v>Yes</v>
      </c>
    </row>
    <row r="734" spans="1:7">
      <c r="A734" t="s">
        <v>2571</v>
      </c>
      <c r="B734" t="s">
        <v>1645</v>
      </c>
      <c r="C734" t="s">
        <v>196</v>
      </c>
      <c r="D734" t="s">
        <v>1127</v>
      </c>
      <c r="E734" t="s">
        <v>808</v>
      </c>
      <c r="G734" t="str">
        <f t="shared" si="11"/>
        <v>Yes</v>
      </c>
    </row>
    <row r="735" spans="1:7">
      <c r="A735" t="s">
        <v>2572</v>
      </c>
      <c r="B735" t="s">
        <v>1646</v>
      </c>
      <c r="C735" t="s">
        <v>140</v>
      </c>
      <c r="D735" t="s">
        <v>1127</v>
      </c>
      <c r="E735" t="s">
        <v>808</v>
      </c>
      <c r="G735" t="str">
        <f t="shared" si="11"/>
        <v>Yes</v>
      </c>
    </row>
    <row r="736" spans="1:7">
      <c r="A736" t="s">
        <v>2573</v>
      </c>
      <c r="B736" t="s">
        <v>1646</v>
      </c>
      <c r="C736" t="s">
        <v>1129</v>
      </c>
      <c r="D736" t="s">
        <v>1127</v>
      </c>
      <c r="E736" t="s">
        <v>808</v>
      </c>
      <c r="G736" t="str">
        <f t="shared" si="11"/>
        <v>Yes</v>
      </c>
    </row>
    <row r="737" spans="1:7">
      <c r="A737" t="s">
        <v>2574</v>
      </c>
      <c r="B737" t="s">
        <v>1647</v>
      </c>
      <c r="C737" t="s">
        <v>135</v>
      </c>
      <c r="D737" t="s">
        <v>1127</v>
      </c>
      <c r="E737" t="s">
        <v>808</v>
      </c>
      <c r="G737" t="str">
        <f t="shared" si="11"/>
        <v>Yes</v>
      </c>
    </row>
    <row r="738" spans="1:7">
      <c r="A738" t="s">
        <v>2575</v>
      </c>
      <c r="B738" t="s">
        <v>1647</v>
      </c>
      <c r="C738" t="s">
        <v>1316</v>
      </c>
      <c r="D738" t="s">
        <v>1127</v>
      </c>
      <c r="E738" t="s">
        <v>808</v>
      </c>
      <c r="G738" t="str">
        <f t="shared" si="11"/>
        <v>Yes</v>
      </c>
    </row>
    <row r="739" spans="1:7">
      <c r="A739" t="s">
        <v>2576</v>
      </c>
      <c r="B739" t="s">
        <v>1647</v>
      </c>
      <c r="C739" t="s">
        <v>1291</v>
      </c>
      <c r="D739" t="s">
        <v>1127</v>
      </c>
      <c r="E739" t="s">
        <v>808</v>
      </c>
      <c r="G739" t="str">
        <f t="shared" si="11"/>
        <v>Yes</v>
      </c>
    </row>
    <row r="740" spans="1:7">
      <c r="A740" t="s">
        <v>2577</v>
      </c>
      <c r="B740" t="s">
        <v>1648</v>
      </c>
      <c r="C740" t="s">
        <v>111</v>
      </c>
      <c r="D740" t="s">
        <v>1127</v>
      </c>
      <c r="E740" t="s">
        <v>808</v>
      </c>
      <c r="G740" t="str">
        <f t="shared" si="11"/>
        <v>Yes</v>
      </c>
    </row>
    <row r="741" spans="1:7">
      <c r="A741" t="s">
        <v>378</v>
      </c>
      <c r="B741" t="s">
        <v>379</v>
      </c>
      <c r="C741" t="s">
        <v>108</v>
      </c>
      <c r="D741" t="s">
        <v>1123</v>
      </c>
      <c r="E741" t="s">
        <v>1124</v>
      </c>
      <c r="G741" t="str">
        <f t="shared" si="11"/>
        <v>No</v>
      </c>
    </row>
    <row r="742" spans="1:7">
      <c r="A742" t="s">
        <v>2578</v>
      </c>
      <c r="B742" t="s">
        <v>1649</v>
      </c>
      <c r="C742" t="s">
        <v>239</v>
      </c>
      <c r="D742" t="s">
        <v>1127</v>
      </c>
      <c r="E742" t="s">
        <v>808</v>
      </c>
      <c r="G742" t="str">
        <f t="shared" si="11"/>
        <v>Yes</v>
      </c>
    </row>
    <row r="743" spans="1:7">
      <c r="A743" t="s">
        <v>2579</v>
      </c>
      <c r="B743" t="s">
        <v>1650</v>
      </c>
      <c r="C743" t="s">
        <v>75</v>
      </c>
      <c r="D743" t="s">
        <v>1127</v>
      </c>
      <c r="E743" t="s">
        <v>808</v>
      </c>
      <c r="G743" t="str">
        <f t="shared" si="11"/>
        <v>Yes</v>
      </c>
    </row>
    <row r="744" spans="1:7">
      <c r="A744" t="s">
        <v>2580</v>
      </c>
      <c r="B744" t="s">
        <v>1651</v>
      </c>
      <c r="C744" t="s">
        <v>93</v>
      </c>
      <c r="D744" t="s">
        <v>1127</v>
      </c>
      <c r="E744" t="s">
        <v>808</v>
      </c>
      <c r="G744" t="str">
        <f t="shared" si="11"/>
        <v>Yes</v>
      </c>
    </row>
    <row r="745" spans="1:7">
      <c r="A745" t="s">
        <v>2581</v>
      </c>
      <c r="B745" t="s">
        <v>1652</v>
      </c>
      <c r="C745" t="s">
        <v>90</v>
      </c>
      <c r="D745" t="s">
        <v>1127</v>
      </c>
      <c r="E745" t="s">
        <v>808</v>
      </c>
      <c r="G745" t="str">
        <f t="shared" si="11"/>
        <v>Yes</v>
      </c>
    </row>
    <row r="746" spans="1:7">
      <c r="A746" t="s">
        <v>2582</v>
      </c>
      <c r="B746" t="s">
        <v>1653</v>
      </c>
      <c r="C746" t="s">
        <v>87</v>
      </c>
      <c r="D746" t="s">
        <v>1127</v>
      </c>
      <c r="E746" t="s">
        <v>808</v>
      </c>
      <c r="G746" t="str">
        <f t="shared" si="11"/>
        <v>Yes</v>
      </c>
    </row>
    <row r="747" spans="1:7">
      <c r="A747" t="s">
        <v>2583</v>
      </c>
      <c r="B747" t="s">
        <v>1654</v>
      </c>
      <c r="C747" t="s">
        <v>140</v>
      </c>
      <c r="D747" t="s">
        <v>1127</v>
      </c>
      <c r="E747" t="s">
        <v>808</v>
      </c>
      <c r="G747" t="str">
        <f t="shared" si="11"/>
        <v>Yes</v>
      </c>
    </row>
    <row r="748" spans="1:7">
      <c r="A748" t="s">
        <v>2584</v>
      </c>
      <c r="B748" t="s">
        <v>1655</v>
      </c>
      <c r="C748" t="s">
        <v>68</v>
      </c>
      <c r="D748" t="s">
        <v>1127</v>
      </c>
      <c r="E748" t="s">
        <v>808</v>
      </c>
      <c r="G748" t="str">
        <f t="shared" si="11"/>
        <v>Yes</v>
      </c>
    </row>
    <row r="749" spans="1:7">
      <c r="A749" t="s">
        <v>2585</v>
      </c>
      <c r="B749" t="s">
        <v>1655</v>
      </c>
      <c r="C749" t="s">
        <v>108</v>
      </c>
      <c r="D749" t="s">
        <v>1127</v>
      </c>
      <c r="E749" t="s">
        <v>808</v>
      </c>
      <c r="G749" t="str">
        <f t="shared" si="11"/>
        <v>Yes</v>
      </c>
    </row>
    <row r="750" spans="1:7">
      <c r="A750" t="s">
        <v>2586</v>
      </c>
      <c r="B750" t="s">
        <v>1655</v>
      </c>
      <c r="C750" t="s">
        <v>98</v>
      </c>
      <c r="D750" t="s">
        <v>1127</v>
      </c>
      <c r="E750" t="s">
        <v>808</v>
      </c>
      <c r="G750" t="str">
        <f t="shared" si="11"/>
        <v>Yes</v>
      </c>
    </row>
    <row r="751" spans="1:7">
      <c r="A751" t="s">
        <v>138</v>
      </c>
      <c r="B751" t="s">
        <v>139</v>
      </c>
      <c r="C751" t="s">
        <v>140</v>
      </c>
      <c r="D751" t="s">
        <v>1123</v>
      </c>
      <c r="E751" t="s">
        <v>1124</v>
      </c>
      <c r="G751" t="str">
        <f t="shared" si="11"/>
        <v>No</v>
      </c>
    </row>
    <row r="752" spans="1:7">
      <c r="A752" t="s">
        <v>2587</v>
      </c>
      <c r="B752" t="s">
        <v>1656</v>
      </c>
      <c r="C752" t="s">
        <v>75</v>
      </c>
      <c r="D752" t="s">
        <v>1127</v>
      </c>
      <c r="E752" t="s">
        <v>808</v>
      </c>
      <c r="G752" t="str">
        <f t="shared" si="11"/>
        <v>Yes</v>
      </c>
    </row>
    <row r="753" spans="1:7">
      <c r="A753" t="s">
        <v>2588</v>
      </c>
      <c r="B753" t="s">
        <v>1657</v>
      </c>
      <c r="C753" t="s">
        <v>1162</v>
      </c>
      <c r="D753" t="s">
        <v>1127</v>
      </c>
      <c r="E753" t="s">
        <v>808</v>
      </c>
      <c r="G753" t="str">
        <f t="shared" si="11"/>
        <v>Yes</v>
      </c>
    </row>
    <row r="754" spans="1:7">
      <c r="A754" t="s">
        <v>2589</v>
      </c>
      <c r="B754" t="s">
        <v>1658</v>
      </c>
      <c r="C754" t="s">
        <v>1241</v>
      </c>
      <c r="D754" t="s">
        <v>1127</v>
      </c>
      <c r="E754" t="s">
        <v>808</v>
      </c>
      <c r="G754" t="str">
        <f t="shared" si="11"/>
        <v>Yes</v>
      </c>
    </row>
    <row r="755" spans="1:7">
      <c r="A755" t="s">
        <v>2590</v>
      </c>
      <c r="B755" t="s">
        <v>1659</v>
      </c>
      <c r="C755" t="s">
        <v>1512</v>
      </c>
      <c r="D755" t="s">
        <v>1127</v>
      </c>
      <c r="E755" t="s">
        <v>808</v>
      </c>
      <c r="G755" t="str">
        <f t="shared" si="11"/>
        <v>Yes</v>
      </c>
    </row>
    <row r="756" spans="1:7">
      <c r="A756" t="s">
        <v>223</v>
      </c>
      <c r="B756" t="s">
        <v>224</v>
      </c>
      <c r="C756" t="s">
        <v>108</v>
      </c>
      <c r="D756" t="s">
        <v>1123</v>
      </c>
      <c r="E756" t="s">
        <v>1124</v>
      </c>
      <c r="G756" t="str">
        <f t="shared" si="11"/>
        <v>No</v>
      </c>
    </row>
    <row r="757" spans="1:7">
      <c r="A757" t="s">
        <v>710</v>
      </c>
      <c r="B757" t="s">
        <v>711</v>
      </c>
      <c r="C757" t="s">
        <v>101</v>
      </c>
      <c r="D757" t="s">
        <v>1123</v>
      </c>
      <c r="E757" t="s">
        <v>1124</v>
      </c>
      <c r="G757" t="str">
        <f t="shared" si="11"/>
        <v>No</v>
      </c>
    </row>
    <row r="758" spans="1:7">
      <c r="A758" t="s">
        <v>394</v>
      </c>
      <c r="B758" t="s">
        <v>395</v>
      </c>
      <c r="C758" t="s">
        <v>111</v>
      </c>
      <c r="D758" t="s">
        <v>1123</v>
      </c>
      <c r="E758" t="s">
        <v>1124</v>
      </c>
      <c r="G758" t="str">
        <f t="shared" si="11"/>
        <v>No</v>
      </c>
    </row>
    <row r="759" spans="1:7">
      <c r="A759" t="s">
        <v>409</v>
      </c>
      <c r="B759" t="s">
        <v>410</v>
      </c>
      <c r="C759" t="s">
        <v>80</v>
      </c>
      <c r="D759" t="s">
        <v>1123</v>
      </c>
      <c r="E759" t="s">
        <v>1124</v>
      </c>
      <c r="G759" t="str">
        <f t="shared" si="11"/>
        <v>No</v>
      </c>
    </row>
    <row r="760" spans="1:7">
      <c r="A760" t="s">
        <v>478</v>
      </c>
      <c r="B760" t="s">
        <v>479</v>
      </c>
      <c r="C760" t="s">
        <v>98</v>
      </c>
      <c r="D760" t="s">
        <v>1123</v>
      </c>
      <c r="E760" t="s">
        <v>1124</v>
      </c>
      <c r="G760" t="str">
        <f t="shared" si="11"/>
        <v>No</v>
      </c>
    </row>
    <row r="761" spans="1:7">
      <c r="A761" t="s">
        <v>411</v>
      </c>
      <c r="B761" t="s">
        <v>412</v>
      </c>
      <c r="C761" t="s">
        <v>80</v>
      </c>
      <c r="D761" t="s">
        <v>1123</v>
      </c>
      <c r="E761" t="s">
        <v>1124</v>
      </c>
      <c r="G761" t="str">
        <f t="shared" si="11"/>
        <v>No</v>
      </c>
    </row>
    <row r="762" spans="1:7">
      <c r="A762" t="s">
        <v>2591</v>
      </c>
      <c r="B762" t="s">
        <v>1660</v>
      </c>
      <c r="C762" t="s">
        <v>1221</v>
      </c>
      <c r="D762" t="s">
        <v>1127</v>
      </c>
      <c r="E762" t="s">
        <v>808</v>
      </c>
      <c r="G762" t="str">
        <f t="shared" si="11"/>
        <v>Yes</v>
      </c>
    </row>
    <row r="763" spans="1:7">
      <c r="A763" t="s">
        <v>742</v>
      </c>
      <c r="B763" t="s">
        <v>743</v>
      </c>
      <c r="C763" t="s">
        <v>80</v>
      </c>
      <c r="D763" t="s">
        <v>1123</v>
      </c>
      <c r="E763" t="s">
        <v>1124</v>
      </c>
      <c r="G763" t="str">
        <f t="shared" si="11"/>
        <v>No</v>
      </c>
    </row>
    <row r="764" spans="1:7">
      <c r="A764" t="s">
        <v>2592</v>
      </c>
      <c r="B764" t="s">
        <v>1661</v>
      </c>
      <c r="C764" t="s">
        <v>98</v>
      </c>
      <c r="D764" t="s">
        <v>1127</v>
      </c>
      <c r="E764" t="s">
        <v>808</v>
      </c>
      <c r="G764" t="str">
        <f t="shared" si="11"/>
        <v>Yes</v>
      </c>
    </row>
    <row r="765" spans="1:7">
      <c r="A765" t="s">
        <v>2593</v>
      </c>
      <c r="B765" t="s">
        <v>1662</v>
      </c>
      <c r="C765" t="s">
        <v>84</v>
      </c>
      <c r="D765" t="s">
        <v>1127</v>
      </c>
      <c r="E765" t="s">
        <v>808</v>
      </c>
      <c r="G765" t="str">
        <f t="shared" si="11"/>
        <v>Yes</v>
      </c>
    </row>
    <row r="766" spans="1:7">
      <c r="A766" t="s">
        <v>2594</v>
      </c>
      <c r="B766" t="s">
        <v>1663</v>
      </c>
      <c r="C766" t="s">
        <v>469</v>
      </c>
      <c r="D766" t="s">
        <v>1127</v>
      </c>
      <c r="E766" t="s">
        <v>808</v>
      </c>
      <c r="G766" t="str">
        <f t="shared" si="11"/>
        <v>Yes</v>
      </c>
    </row>
    <row r="767" spans="1:7">
      <c r="A767" t="s">
        <v>2595</v>
      </c>
      <c r="B767" t="s">
        <v>1664</v>
      </c>
      <c r="C767" t="s">
        <v>80</v>
      </c>
      <c r="D767" t="s">
        <v>1127</v>
      </c>
      <c r="E767" t="s">
        <v>808</v>
      </c>
      <c r="G767" t="str">
        <f t="shared" si="11"/>
        <v>Yes</v>
      </c>
    </row>
    <row r="768" spans="1:7">
      <c r="A768" t="s">
        <v>2596</v>
      </c>
      <c r="B768" t="s">
        <v>1665</v>
      </c>
      <c r="C768" t="s">
        <v>108</v>
      </c>
      <c r="D768" t="s">
        <v>1127</v>
      </c>
      <c r="E768" t="s">
        <v>808</v>
      </c>
      <c r="G768" t="str">
        <f t="shared" si="11"/>
        <v>Yes</v>
      </c>
    </row>
    <row r="769" spans="1:7">
      <c r="A769" t="s">
        <v>2597</v>
      </c>
      <c r="B769" t="s">
        <v>1666</v>
      </c>
      <c r="C769" t="s">
        <v>1217</v>
      </c>
      <c r="D769" t="s">
        <v>1127</v>
      </c>
      <c r="E769" t="s">
        <v>808</v>
      </c>
      <c r="G769" t="str">
        <f t="shared" si="11"/>
        <v>Yes</v>
      </c>
    </row>
    <row r="770" spans="1:7">
      <c r="A770" t="s">
        <v>2598</v>
      </c>
      <c r="B770" t="s">
        <v>1667</v>
      </c>
      <c r="C770" t="s">
        <v>324</v>
      </c>
      <c r="D770" t="s">
        <v>1127</v>
      </c>
      <c r="E770" t="s">
        <v>808</v>
      </c>
      <c r="G770" t="str">
        <f t="shared" si="11"/>
        <v>Yes</v>
      </c>
    </row>
    <row r="771" spans="1:7">
      <c r="A771" t="s">
        <v>288</v>
      </c>
      <c r="B771" t="s">
        <v>289</v>
      </c>
      <c r="C771" t="s">
        <v>93</v>
      </c>
      <c r="D771" t="s">
        <v>1123</v>
      </c>
      <c r="E771" t="s">
        <v>1124</v>
      </c>
      <c r="G771" t="str">
        <f t="shared" ref="G771:G834" si="12">E771</f>
        <v>No</v>
      </c>
    </row>
    <row r="772" spans="1:7">
      <c r="A772" t="s">
        <v>102</v>
      </c>
      <c r="B772" t="s">
        <v>103</v>
      </c>
      <c r="C772" t="s">
        <v>68</v>
      </c>
      <c r="D772" t="s">
        <v>1123</v>
      </c>
      <c r="E772" t="s">
        <v>1124</v>
      </c>
      <c r="G772" t="str">
        <f t="shared" si="12"/>
        <v>No</v>
      </c>
    </row>
    <row r="773" spans="1:7">
      <c r="A773" t="s">
        <v>680</v>
      </c>
      <c r="B773" t="s">
        <v>681</v>
      </c>
      <c r="C773" t="s">
        <v>98</v>
      </c>
      <c r="D773" t="s">
        <v>1123</v>
      </c>
      <c r="E773" t="s">
        <v>1124</v>
      </c>
      <c r="G773" t="str">
        <f t="shared" si="12"/>
        <v>No</v>
      </c>
    </row>
    <row r="774" spans="1:7">
      <c r="A774" t="s">
        <v>632</v>
      </c>
      <c r="B774" t="s">
        <v>633</v>
      </c>
      <c r="C774" t="s">
        <v>98</v>
      </c>
      <c r="D774" t="s">
        <v>1123</v>
      </c>
      <c r="E774" t="s">
        <v>1124</v>
      </c>
      <c r="G774" t="str">
        <f t="shared" si="12"/>
        <v>No</v>
      </c>
    </row>
    <row r="775" spans="1:7">
      <c r="A775" t="s">
        <v>656</v>
      </c>
      <c r="B775" t="s">
        <v>657</v>
      </c>
      <c r="C775" t="s">
        <v>101</v>
      </c>
      <c r="D775" t="s">
        <v>1123</v>
      </c>
      <c r="E775" t="s">
        <v>1124</v>
      </c>
      <c r="G775" t="str">
        <f t="shared" si="12"/>
        <v>No</v>
      </c>
    </row>
    <row r="776" spans="1:7">
      <c r="A776" t="s">
        <v>112</v>
      </c>
      <c r="B776" t="s">
        <v>113</v>
      </c>
      <c r="C776" t="s">
        <v>75</v>
      </c>
      <c r="D776" t="s">
        <v>1123</v>
      </c>
      <c r="E776" t="s">
        <v>1124</v>
      </c>
      <c r="G776" t="str">
        <f t="shared" si="12"/>
        <v>No</v>
      </c>
    </row>
    <row r="777" spans="1:7">
      <c r="A777" t="s">
        <v>104</v>
      </c>
      <c r="B777" t="s">
        <v>105</v>
      </c>
      <c r="C777" t="s">
        <v>80</v>
      </c>
      <c r="D777" t="s">
        <v>1123</v>
      </c>
      <c r="E777" t="s">
        <v>1124</v>
      </c>
      <c r="G777" t="str">
        <f t="shared" si="12"/>
        <v>No</v>
      </c>
    </row>
    <row r="778" spans="1:7">
      <c r="A778" t="s">
        <v>91</v>
      </c>
      <c r="B778" t="s">
        <v>92</v>
      </c>
      <c r="C778" t="s">
        <v>93</v>
      </c>
      <c r="D778" t="s">
        <v>1123</v>
      </c>
      <c r="E778" t="s">
        <v>1124</v>
      </c>
      <c r="G778" t="str">
        <f t="shared" si="12"/>
        <v>No</v>
      </c>
    </row>
    <row r="779" spans="1:7">
      <c r="A779" t="s">
        <v>94</v>
      </c>
      <c r="B779" t="s">
        <v>95</v>
      </c>
      <c r="C779" t="s">
        <v>72</v>
      </c>
      <c r="D779" t="s">
        <v>1123</v>
      </c>
      <c r="E779" t="s">
        <v>1124</v>
      </c>
      <c r="G779" t="str">
        <f t="shared" si="12"/>
        <v>No</v>
      </c>
    </row>
    <row r="780" spans="1:7">
      <c r="A780" t="s">
        <v>2599</v>
      </c>
      <c r="B780" t="s">
        <v>189</v>
      </c>
      <c r="C780" t="s">
        <v>190</v>
      </c>
      <c r="D780" t="s">
        <v>1123</v>
      </c>
      <c r="E780" t="s">
        <v>1124</v>
      </c>
      <c r="G780" t="str">
        <f t="shared" si="12"/>
        <v>No</v>
      </c>
    </row>
    <row r="781" spans="1:7">
      <c r="A781" t="s">
        <v>630</v>
      </c>
      <c r="B781" t="s">
        <v>631</v>
      </c>
      <c r="C781" t="s">
        <v>324</v>
      </c>
      <c r="D781" t="s">
        <v>1123</v>
      </c>
      <c r="E781" t="s">
        <v>1124</v>
      </c>
      <c r="G781" t="str">
        <f t="shared" si="12"/>
        <v>No</v>
      </c>
    </row>
    <row r="782" spans="1:7">
      <c r="A782" t="s">
        <v>658</v>
      </c>
      <c r="B782" t="s">
        <v>659</v>
      </c>
      <c r="C782" t="s">
        <v>125</v>
      </c>
      <c r="D782" t="s">
        <v>1123</v>
      </c>
      <c r="E782" t="s">
        <v>1124</v>
      </c>
      <c r="G782" t="str">
        <f t="shared" si="12"/>
        <v>No</v>
      </c>
    </row>
    <row r="783" spans="1:7">
      <c r="A783" t="s">
        <v>2600</v>
      </c>
      <c r="B783" t="s">
        <v>176</v>
      </c>
      <c r="C783" t="s">
        <v>125</v>
      </c>
      <c r="D783" t="s">
        <v>1123</v>
      </c>
      <c r="E783" t="s">
        <v>1124</v>
      </c>
      <c r="G783" t="str">
        <f t="shared" si="12"/>
        <v>No</v>
      </c>
    </row>
    <row r="784" spans="1:7">
      <c r="A784" t="s">
        <v>177</v>
      </c>
      <c r="B784" t="s">
        <v>178</v>
      </c>
      <c r="C784" t="s">
        <v>93</v>
      </c>
      <c r="D784" t="s">
        <v>1123</v>
      </c>
      <c r="E784" t="s">
        <v>1124</v>
      </c>
      <c r="G784" t="str">
        <f t="shared" si="12"/>
        <v>No</v>
      </c>
    </row>
    <row r="785" spans="1:7">
      <c r="A785" t="s">
        <v>106</v>
      </c>
      <c r="B785" t="s">
        <v>107</v>
      </c>
      <c r="C785" t="s">
        <v>108</v>
      </c>
      <c r="D785" t="s">
        <v>1123</v>
      </c>
      <c r="E785" t="s">
        <v>1124</v>
      </c>
      <c r="G785" t="str">
        <f t="shared" si="12"/>
        <v>No</v>
      </c>
    </row>
    <row r="786" spans="1:7">
      <c r="A786" t="s">
        <v>96</v>
      </c>
      <c r="B786" t="s">
        <v>97</v>
      </c>
      <c r="C786" t="s">
        <v>98</v>
      </c>
      <c r="D786" t="s">
        <v>1123</v>
      </c>
      <c r="E786" t="s">
        <v>1124</v>
      </c>
      <c r="G786" t="str">
        <f t="shared" si="12"/>
        <v>No</v>
      </c>
    </row>
    <row r="787" spans="1:7">
      <c r="A787" t="s">
        <v>99</v>
      </c>
      <c r="B787" t="s">
        <v>100</v>
      </c>
      <c r="C787" t="s">
        <v>101</v>
      </c>
      <c r="D787" t="s">
        <v>1123</v>
      </c>
      <c r="E787" t="s">
        <v>1124</v>
      </c>
      <c r="G787" t="str">
        <f t="shared" si="12"/>
        <v>No</v>
      </c>
    </row>
    <row r="788" spans="1:7">
      <c r="A788" t="s">
        <v>191</v>
      </c>
      <c r="B788" t="s">
        <v>192</v>
      </c>
      <c r="C788" t="s">
        <v>193</v>
      </c>
      <c r="D788" t="s">
        <v>1123</v>
      </c>
      <c r="E788" t="s">
        <v>1124</v>
      </c>
      <c r="G788" t="str">
        <f t="shared" si="12"/>
        <v>No</v>
      </c>
    </row>
    <row r="789" spans="1:7">
      <c r="A789" t="s">
        <v>181</v>
      </c>
      <c r="B789" t="s">
        <v>182</v>
      </c>
      <c r="C789" t="s">
        <v>93</v>
      </c>
      <c r="D789" t="s">
        <v>1123</v>
      </c>
      <c r="E789" t="s">
        <v>1124</v>
      </c>
      <c r="G789" t="str">
        <f t="shared" si="12"/>
        <v>No</v>
      </c>
    </row>
    <row r="790" spans="1:7">
      <c r="A790" t="s">
        <v>174</v>
      </c>
      <c r="B790" t="s">
        <v>175</v>
      </c>
      <c r="C790" t="s">
        <v>75</v>
      </c>
      <c r="D790" t="s">
        <v>1123</v>
      </c>
      <c r="E790" t="s">
        <v>1124</v>
      </c>
      <c r="G790" t="str">
        <f t="shared" si="12"/>
        <v>No</v>
      </c>
    </row>
    <row r="791" spans="1:7">
      <c r="A791" t="s">
        <v>109</v>
      </c>
      <c r="B791" t="s">
        <v>110</v>
      </c>
      <c r="C791" t="s">
        <v>111</v>
      </c>
      <c r="D791" t="s">
        <v>1123</v>
      </c>
      <c r="E791" t="s">
        <v>1124</v>
      </c>
      <c r="G791" t="str">
        <f t="shared" si="12"/>
        <v>No</v>
      </c>
    </row>
    <row r="792" spans="1:7">
      <c r="A792" t="s">
        <v>628</v>
      </c>
      <c r="B792" t="s">
        <v>629</v>
      </c>
      <c r="C792" t="s">
        <v>193</v>
      </c>
      <c r="D792" t="s">
        <v>1123</v>
      </c>
      <c r="E792" t="s">
        <v>1124</v>
      </c>
      <c r="G792" t="str">
        <f t="shared" si="12"/>
        <v>No</v>
      </c>
    </row>
    <row r="793" spans="1:7">
      <c r="A793" t="s">
        <v>187</v>
      </c>
      <c r="B793" t="s">
        <v>188</v>
      </c>
      <c r="C793" t="s">
        <v>108</v>
      </c>
      <c r="D793" t="s">
        <v>1123</v>
      </c>
      <c r="E793" t="s">
        <v>1124</v>
      </c>
      <c r="G793" t="str">
        <f t="shared" si="12"/>
        <v>No</v>
      </c>
    </row>
    <row r="794" spans="1:7">
      <c r="A794" t="s">
        <v>185</v>
      </c>
      <c r="B794" t="s">
        <v>186</v>
      </c>
      <c r="C794" t="s">
        <v>72</v>
      </c>
      <c r="D794" t="s">
        <v>1123</v>
      </c>
      <c r="E794" t="s">
        <v>1124</v>
      </c>
      <c r="G794" t="str">
        <f t="shared" si="12"/>
        <v>No</v>
      </c>
    </row>
    <row r="795" spans="1:7">
      <c r="A795" t="s">
        <v>183</v>
      </c>
      <c r="B795" t="s">
        <v>184</v>
      </c>
      <c r="C795" t="s">
        <v>111</v>
      </c>
      <c r="D795" t="s">
        <v>1123</v>
      </c>
      <c r="E795" t="s">
        <v>1124</v>
      </c>
      <c r="G795" t="str">
        <f t="shared" si="12"/>
        <v>No</v>
      </c>
    </row>
    <row r="796" spans="1:7">
      <c r="A796" t="s">
        <v>417</v>
      </c>
      <c r="B796" t="s">
        <v>418</v>
      </c>
      <c r="C796" t="s">
        <v>68</v>
      </c>
      <c r="D796" t="s">
        <v>1123</v>
      </c>
      <c r="E796" t="s">
        <v>1124</v>
      </c>
      <c r="G796" t="str">
        <f t="shared" si="12"/>
        <v>No</v>
      </c>
    </row>
    <row r="797" spans="1:7">
      <c r="A797" t="s">
        <v>2601</v>
      </c>
      <c r="B797" t="s">
        <v>1668</v>
      </c>
      <c r="C797" t="s">
        <v>1148</v>
      </c>
      <c r="D797" t="s">
        <v>1127</v>
      </c>
      <c r="E797" t="s">
        <v>808</v>
      </c>
      <c r="G797" t="str">
        <f t="shared" si="12"/>
        <v>Yes</v>
      </c>
    </row>
    <row r="798" spans="1:7">
      <c r="A798" t="s">
        <v>2602</v>
      </c>
      <c r="B798" t="s">
        <v>1669</v>
      </c>
      <c r="C798" t="s">
        <v>1670</v>
      </c>
      <c r="D798" t="s">
        <v>1127</v>
      </c>
      <c r="E798" t="s">
        <v>808</v>
      </c>
      <c r="G798" t="str">
        <f t="shared" si="12"/>
        <v>Yes</v>
      </c>
    </row>
    <row r="799" spans="1:7">
      <c r="A799" t="s">
        <v>2603</v>
      </c>
      <c r="B799" t="s">
        <v>1671</v>
      </c>
      <c r="C799" t="s">
        <v>75</v>
      </c>
      <c r="D799" t="s">
        <v>1127</v>
      </c>
      <c r="E799" t="s">
        <v>808</v>
      </c>
      <c r="G799" t="str">
        <f t="shared" si="12"/>
        <v>Yes</v>
      </c>
    </row>
    <row r="800" spans="1:7">
      <c r="A800" t="s">
        <v>2604</v>
      </c>
      <c r="B800" t="s">
        <v>1672</v>
      </c>
      <c r="C800" t="s">
        <v>68</v>
      </c>
      <c r="D800" t="s">
        <v>1127</v>
      </c>
      <c r="E800" t="s">
        <v>808</v>
      </c>
      <c r="G800" t="str">
        <f t="shared" si="12"/>
        <v>Yes</v>
      </c>
    </row>
    <row r="801" spans="1:7">
      <c r="A801" t="s">
        <v>2605</v>
      </c>
      <c r="B801" t="s">
        <v>1673</v>
      </c>
      <c r="C801" t="s">
        <v>492</v>
      </c>
      <c r="D801" t="s">
        <v>1127</v>
      </c>
      <c r="E801" t="s">
        <v>808</v>
      </c>
      <c r="G801" t="str">
        <f t="shared" si="12"/>
        <v>Yes</v>
      </c>
    </row>
    <row r="802" spans="1:7">
      <c r="A802" t="s">
        <v>660</v>
      </c>
      <c r="B802" t="s">
        <v>661</v>
      </c>
      <c r="C802" t="s">
        <v>75</v>
      </c>
      <c r="D802" t="s">
        <v>1123</v>
      </c>
      <c r="E802" t="s">
        <v>1124</v>
      </c>
      <c r="G802" t="str">
        <f t="shared" si="12"/>
        <v>No</v>
      </c>
    </row>
    <row r="803" spans="1:7">
      <c r="A803" t="s">
        <v>474</v>
      </c>
      <c r="B803" t="s">
        <v>475</v>
      </c>
      <c r="C803" t="s">
        <v>80</v>
      </c>
      <c r="D803" t="s">
        <v>1123</v>
      </c>
      <c r="E803" t="s">
        <v>1124</v>
      </c>
      <c r="G803" t="str">
        <f t="shared" si="12"/>
        <v>No</v>
      </c>
    </row>
    <row r="804" spans="1:7">
      <c r="A804" t="s">
        <v>2606</v>
      </c>
      <c r="B804" t="s">
        <v>1674</v>
      </c>
      <c r="C804" t="s">
        <v>193</v>
      </c>
      <c r="D804" t="s">
        <v>1127</v>
      </c>
      <c r="E804" t="s">
        <v>808</v>
      </c>
      <c r="G804" t="str">
        <f t="shared" si="12"/>
        <v>Yes</v>
      </c>
    </row>
    <row r="805" spans="1:7">
      <c r="A805" t="s">
        <v>2607</v>
      </c>
      <c r="B805" t="s">
        <v>1675</v>
      </c>
      <c r="C805" t="s">
        <v>98</v>
      </c>
      <c r="D805" t="s">
        <v>1127</v>
      </c>
      <c r="E805" t="s">
        <v>808</v>
      </c>
      <c r="G805" t="str">
        <f t="shared" si="12"/>
        <v>Yes</v>
      </c>
    </row>
    <row r="806" spans="1:7">
      <c r="A806" t="s">
        <v>2608</v>
      </c>
      <c r="B806" t="s">
        <v>1676</v>
      </c>
      <c r="C806" t="s">
        <v>1254</v>
      </c>
      <c r="D806" t="s">
        <v>1127</v>
      </c>
      <c r="E806" t="s">
        <v>808</v>
      </c>
      <c r="G806" t="str">
        <f t="shared" si="12"/>
        <v>Yes</v>
      </c>
    </row>
    <row r="807" spans="1:7">
      <c r="A807" t="s">
        <v>2609</v>
      </c>
      <c r="B807" t="s">
        <v>1677</v>
      </c>
      <c r="C807" t="s">
        <v>140</v>
      </c>
      <c r="D807" t="s">
        <v>1127</v>
      </c>
      <c r="E807" t="s">
        <v>808</v>
      </c>
      <c r="G807" t="str">
        <f t="shared" si="12"/>
        <v>Yes</v>
      </c>
    </row>
    <row r="808" spans="1:7">
      <c r="A808" t="s">
        <v>205</v>
      </c>
      <c r="B808" t="s">
        <v>206</v>
      </c>
      <c r="C808" t="s">
        <v>68</v>
      </c>
      <c r="D808" t="s">
        <v>1123</v>
      </c>
      <c r="E808" t="s">
        <v>1124</v>
      </c>
      <c r="G808" t="str">
        <f t="shared" si="12"/>
        <v>No</v>
      </c>
    </row>
    <row r="809" spans="1:7">
      <c r="A809" t="s">
        <v>2610</v>
      </c>
      <c r="B809" t="s">
        <v>1678</v>
      </c>
      <c r="C809" t="s">
        <v>75</v>
      </c>
      <c r="D809" t="s">
        <v>1127</v>
      </c>
      <c r="E809" t="s">
        <v>808</v>
      </c>
      <c r="G809" t="str">
        <f t="shared" si="12"/>
        <v>Yes</v>
      </c>
    </row>
    <row r="810" spans="1:7">
      <c r="A810" t="s">
        <v>2611</v>
      </c>
      <c r="B810" t="s">
        <v>1679</v>
      </c>
      <c r="C810" t="s">
        <v>116</v>
      </c>
      <c r="D810" t="s">
        <v>1127</v>
      </c>
      <c r="E810" t="s">
        <v>808</v>
      </c>
      <c r="G810" t="str">
        <f t="shared" si="12"/>
        <v>Yes</v>
      </c>
    </row>
    <row r="811" spans="1:7">
      <c r="A811" t="s">
        <v>2612</v>
      </c>
      <c r="B811" t="s">
        <v>1680</v>
      </c>
      <c r="C811" t="s">
        <v>1186</v>
      </c>
      <c r="D811" t="s">
        <v>1127</v>
      </c>
      <c r="E811" t="s">
        <v>808</v>
      </c>
      <c r="G811" t="str">
        <f t="shared" si="12"/>
        <v>Yes</v>
      </c>
    </row>
    <row r="812" spans="1:7">
      <c r="A812" t="s">
        <v>2613</v>
      </c>
      <c r="B812" t="s">
        <v>1681</v>
      </c>
      <c r="C812" t="s">
        <v>68</v>
      </c>
      <c r="D812" t="s">
        <v>1127</v>
      </c>
      <c r="E812" t="s">
        <v>808</v>
      </c>
      <c r="G812" t="str">
        <f t="shared" si="12"/>
        <v>Yes</v>
      </c>
    </row>
    <row r="813" spans="1:7">
      <c r="A813" t="s">
        <v>240</v>
      </c>
      <c r="B813" t="s">
        <v>241</v>
      </c>
      <c r="C813" t="s">
        <v>68</v>
      </c>
      <c r="D813" t="s">
        <v>1123</v>
      </c>
      <c r="E813" t="s">
        <v>1124</v>
      </c>
      <c r="G813" t="str">
        <f t="shared" si="12"/>
        <v>No</v>
      </c>
    </row>
    <row r="814" spans="1:7">
      <c r="A814" t="s">
        <v>696</v>
      </c>
      <c r="B814" t="s">
        <v>697</v>
      </c>
      <c r="C814" t="s">
        <v>68</v>
      </c>
      <c r="D814" t="s">
        <v>1123</v>
      </c>
      <c r="E814" t="s">
        <v>1124</v>
      </c>
      <c r="G814" t="str">
        <f t="shared" si="12"/>
        <v>No</v>
      </c>
    </row>
    <row r="815" spans="1:7">
      <c r="A815" t="s">
        <v>755</v>
      </c>
      <c r="B815" t="s">
        <v>756</v>
      </c>
      <c r="C815" t="s">
        <v>757</v>
      </c>
      <c r="D815" t="s">
        <v>1123</v>
      </c>
      <c r="E815" t="s">
        <v>1124</v>
      </c>
      <c r="G815" t="str">
        <f t="shared" si="12"/>
        <v>No</v>
      </c>
    </row>
    <row r="816" spans="1:7">
      <c r="A816" t="s">
        <v>2614</v>
      </c>
      <c r="B816" t="s">
        <v>1682</v>
      </c>
      <c r="C816" t="s">
        <v>1221</v>
      </c>
      <c r="D816" t="s">
        <v>1127</v>
      </c>
      <c r="E816" t="s">
        <v>808</v>
      </c>
      <c r="G816" t="str">
        <f t="shared" si="12"/>
        <v>Yes</v>
      </c>
    </row>
    <row r="817" spans="1:7">
      <c r="A817" t="s">
        <v>400</v>
      </c>
      <c r="B817" t="s">
        <v>401</v>
      </c>
      <c r="C817" t="s">
        <v>258</v>
      </c>
      <c r="D817" t="s">
        <v>1123</v>
      </c>
      <c r="E817" t="s">
        <v>1124</v>
      </c>
      <c r="G817" t="str">
        <f t="shared" si="12"/>
        <v>No</v>
      </c>
    </row>
    <row r="818" spans="1:7">
      <c r="A818" t="s">
        <v>694</v>
      </c>
      <c r="B818" t="s">
        <v>695</v>
      </c>
      <c r="C818" t="s">
        <v>98</v>
      </c>
      <c r="D818" t="s">
        <v>1123</v>
      </c>
      <c r="E818" t="s">
        <v>1124</v>
      </c>
      <c r="G818" t="str">
        <f t="shared" si="12"/>
        <v>No</v>
      </c>
    </row>
    <row r="819" spans="1:7">
      <c r="A819" t="s">
        <v>734</v>
      </c>
      <c r="B819" t="s">
        <v>735</v>
      </c>
      <c r="C819" t="s">
        <v>555</v>
      </c>
      <c r="D819" t="s">
        <v>843</v>
      </c>
      <c r="E819" t="s">
        <v>1124</v>
      </c>
      <c r="G819" t="str">
        <f t="shared" si="12"/>
        <v>No</v>
      </c>
    </row>
    <row r="820" spans="1:7">
      <c r="A820" t="s">
        <v>490</v>
      </c>
      <c r="B820" t="s">
        <v>491</v>
      </c>
      <c r="C820" t="s">
        <v>492</v>
      </c>
      <c r="D820" t="s">
        <v>807</v>
      </c>
      <c r="E820" t="s">
        <v>1124</v>
      </c>
      <c r="G820" t="str">
        <f t="shared" si="12"/>
        <v>No</v>
      </c>
    </row>
    <row r="821" spans="1:7">
      <c r="A821" t="s">
        <v>2615</v>
      </c>
      <c r="B821" t="s">
        <v>1683</v>
      </c>
      <c r="C821" t="s">
        <v>1375</v>
      </c>
      <c r="D821" t="s">
        <v>1127</v>
      </c>
      <c r="E821" t="s">
        <v>808</v>
      </c>
      <c r="G821" t="str">
        <f t="shared" si="12"/>
        <v>Yes</v>
      </c>
    </row>
    <row r="822" spans="1:7">
      <c r="A822" t="s">
        <v>2616</v>
      </c>
      <c r="B822" t="s">
        <v>1684</v>
      </c>
      <c r="C822" t="s">
        <v>1271</v>
      </c>
      <c r="D822" t="s">
        <v>1127</v>
      </c>
      <c r="E822" t="s">
        <v>808</v>
      </c>
      <c r="G822" t="str">
        <f t="shared" si="12"/>
        <v>Yes</v>
      </c>
    </row>
    <row r="823" spans="1:7">
      <c r="A823" t="s">
        <v>2617</v>
      </c>
      <c r="B823" t="s">
        <v>1685</v>
      </c>
      <c r="C823" t="s">
        <v>1132</v>
      </c>
      <c r="D823" t="s">
        <v>1127</v>
      </c>
      <c r="E823" t="s">
        <v>808</v>
      </c>
      <c r="G823" t="str">
        <f t="shared" si="12"/>
        <v>Yes</v>
      </c>
    </row>
    <row r="824" spans="1:7">
      <c r="A824" t="s">
        <v>2618</v>
      </c>
      <c r="B824" t="s">
        <v>1686</v>
      </c>
      <c r="C824" t="s">
        <v>278</v>
      </c>
      <c r="D824" t="s">
        <v>1127</v>
      </c>
      <c r="E824" t="s">
        <v>808</v>
      </c>
      <c r="G824" t="str">
        <f t="shared" si="12"/>
        <v>Yes</v>
      </c>
    </row>
    <row r="825" spans="1:7">
      <c r="A825" t="s">
        <v>2619</v>
      </c>
      <c r="B825" t="s">
        <v>1687</v>
      </c>
      <c r="C825" t="s">
        <v>1141</v>
      </c>
      <c r="D825" t="s">
        <v>1127</v>
      </c>
      <c r="E825" t="s">
        <v>808</v>
      </c>
      <c r="G825" t="str">
        <f t="shared" si="12"/>
        <v>Yes</v>
      </c>
    </row>
    <row r="826" spans="1:7">
      <c r="A826" t="s">
        <v>2620</v>
      </c>
      <c r="B826" t="s">
        <v>1688</v>
      </c>
      <c r="C826" t="s">
        <v>196</v>
      </c>
      <c r="D826" t="s">
        <v>1127</v>
      </c>
      <c r="E826" t="s">
        <v>808</v>
      </c>
      <c r="G826" t="str">
        <f t="shared" si="12"/>
        <v>Yes</v>
      </c>
    </row>
    <row r="827" spans="1:7">
      <c r="A827" t="s">
        <v>728</v>
      </c>
      <c r="B827" t="s">
        <v>729</v>
      </c>
      <c r="C827" t="s">
        <v>72</v>
      </c>
      <c r="D827" t="s">
        <v>1123</v>
      </c>
      <c r="E827" t="s">
        <v>1124</v>
      </c>
      <c r="G827" t="str">
        <f t="shared" si="12"/>
        <v>No</v>
      </c>
    </row>
    <row r="828" spans="1:7">
      <c r="A828" t="s">
        <v>2621</v>
      </c>
      <c r="B828" t="s">
        <v>1689</v>
      </c>
      <c r="C828" t="s">
        <v>72</v>
      </c>
      <c r="D828" t="s">
        <v>1127</v>
      </c>
      <c r="E828" t="s">
        <v>808</v>
      </c>
      <c r="G828" t="str">
        <f t="shared" si="12"/>
        <v>Yes</v>
      </c>
    </row>
    <row r="829" spans="1:7">
      <c r="A829" t="s">
        <v>2622</v>
      </c>
      <c r="B829" t="s">
        <v>1690</v>
      </c>
      <c r="C829" t="s">
        <v>1186</v>
      </c>
      <c r="D829" t="s">
        <v>1127</v>
      </c>
      <c r="E829" t="s">
        <v>808</v>
      </c>
      <c r="G829" t="str">
        <f t="shared" si="12"/>
        <v>Yes</v>
      </c>
    </row>
    <row r="830" spans="1:7">
      <c r="A830" t="s">
        <v>2623</v>
      </c>
      <c r="B830" t="s">
        <v>1691</v>
      </c>
      <c r="C830" t="s">
        <v>84</v>
      </c>
      <c r="D830" t="s">
        <v>1127</v>
      </c>
      <c r="E830" t="s">
        <v>808</v>
      </c>
      <c r="G830" t="str">
        <f t="shared" si="12"/>
        <v>Yes</v>
      </c>
    </row>
    <row r="831" spans="1:7">
      <c r="A831" t="s">
        <v>2624</v>
      </c>
      <c r="B831" t="s">
        <v>1692</v>
      </c>
      <c r="C831" t="s">
        <v>101</v>
      </c>
      <c r="D831" t="s">
        <v>1127</v>
      </c>
      <c r="E831" t="s">
        <v>808</v>
      </c>
      <c r="G831" t="str">
        <f t="shared" si="12"/>
        <v>Yes</v>
      </c>
    </row>
    <row r="832" spans="1:7">
      <c r="A832" t="s">
        <v>2625</v>
      </c>
      <c r="B832" t="s">
        <v>1693</v>
      </c>
      <c r="C832" t="s">
        <v>1271</v>
      </c>
      <c r="D832" t="s">
        <v>1127</v>
      </c>
      <c r="E832" t="s">
        <v>808</v>
      </c>
      <c r="G832" t="str">
        <f t="shared" si="12"/>
        <v>Yes</v>
      </c>
    </row>
    <row r="833" spans="1:7">
      <c r="A833" t="s">
        <v>2626</v>
      </c>
      <c r="B833" t="s">
        <v>1694</v>
      </c>
      <c r="C833" t="s">
        <v>98</v>
      </c>
      <c r="D833" t="s">
        <v>1127</v>
      </c>
      <c r="E833" t="s">
        <v>808</v>
      </c>
      <c r="G833" t="str">
        <f t="shared" si="12"/>
        <v>Yes</v>
      </c>
    </row>
    <row r="834" spans="1:7">
      <c r="A834" t="s">
        <v>2627</v>
      </c>
      <c r="B834" t="s">
        <v>1695</v>
      </c>
      <c r="C834" t="s">
        <v>1162</v>
      </c>
      <c r="D834" t="s">
        <v>1127</v>
      </c>
      <c r="E834" t="s">
        <v>808</v>
      </c>
      <c r="G834" t="str">
        <f t="shared" si="12"/>
        <v>Yes</v>
      </c>
    </row>
    <row r="835" spans="1:7">
      <c r="A835" t="s">
        <v>2628</v>
      </c>
      <c r="B835" t="s">
        <v>1696</v>
      </c>
      <c r="C835" t="s">
        <v>1129</v>
      </c>
      <c r="D835" t="s">
        <v>1127</v>
      </c>
      <c r="E835" t="s">
        <v>808</v>
      </c>
      <c r="G835" t="str">
        <f t="shared" ref="G835:G898" si="13">E835</f>
        <v>Yes</v>
      </c>
    </row>
    <row r="836" spans="1:7">
      <c r="A836" t="s">
        <v>2629</v>
      </c>
      <c r="B836" t="s">
        <v>1697</v>
      </c>
      <c r="C836" t="s">
        <v>135</v>
      </c>
      <c r="D836" t="s">
        <v>1127</v>
      </c>
      <c r="E836" t="s">
        <v>808</v>
      </c>
      <c r="G836" t="str">
        <f t="shared" si="13"/>
        <v>Yes</v>
      </c>
    </row>
    <row r="837" spans="1:7">
      <c r="A837" t="s">
        <v>470</v>
      </c>
      <c r="B837" t="s">
        <v>471</v>
      </c>
      <c r="C837" t="s">
        <v>93</v>
      </c>
      <c r="D837" t="s">
        <v>1123</v>
      </c>
      <c r="E837" t="s">
        <v>1124</v>
      </c>
      <c r="G837" t="str">
        <f t="shared" si="13"/>
        <v>No</v>
      </c>
    </row>
    <row r="838" spans="1:7">
      <c r="A838" t="s">
        <v>2630</v>
      </c>
      <c r="B838" t="s">
        <v>524</v>
      </c>
      <c r="C838" t="s">
        <v>93</v>
      </c>
      <c r="D838" t="s">
        <v>1123</v>
      </c>
      <c r="E838" t="s">
        <v>1124</v>
      </c>
      <c r="G838" t="str">
        <f t="shared" si="13"/>
        <v>No</v>
      </c>
    </row>
    <row r="839" spans="1:7">
      <c r="A839" t="s">
        <v>388</v>
      </c>
      <c r="B839" t="s">
        <v>389</v>
      </c>
      <c r="C839" t="s">
        <v>80</v>
      </c>
      <c r="D839" t="s">
        <v>1123</v>
      </c>
      <c r="E839" t="s">
        <v>1124</v>
      </c>
      <c r="G839" t="str">
        <f t="shared" si="13"/>
        <v>No</v>
      </c>
    </row>
    <row r="840" spans="1:7">
      <c r="A840" t="s">
        <v>2631</v>
      </c>
      <c r="B840" t="s">
        <v>1698</v>
      </c>
      <c r="C840" t="s">
        <v>93</v>
      </c>
      <c r="D840" t="s">
        <v>1127</v>
      </c>
      <c r="E840" t="s">
        <v>808</v>
      </c>
      <c r="G840" t="str">
        <f t="shared" si="13"/>
        <v>Yes</v>
      </c>
    </row>
    <row r="841" spans="1:7">
      <c r="A841" t="s">
        <v>2632</v>
      </c>
      <c r="B841" t="s">
        <v>1699</v>
      </c>
      <c r="C841" t="s">
        <v>1236</v>
      </c>
      <c r="D841" t="s">
        <v>1127</v>
      </c>
      <c r="E841" t="s">
        <v>808</v>
      </c>
      <c r="G841" t="str">
        <f t="shared" si="13"/>
        <v>Yes</v>
      </c>
    </row>
    <row r="842" spans="1:7">
      <c r="A842" t="s">
        <v>2633</v>
      </c>
      <c r="B842" t="s">
        <v>1700</v>
      </c>
      <c r="C842" t="s">
        <v>313</v>
      </c>
      <c r="D842" t="s">
        <v>1127</v>
      </c>
      <c r="E842" t="s">
        <v>808</v>
      </c>
      <c r="G842" t="str">
        <f t="shared" si="13"/>
        <v>Yes</v>
      </c>
    </row>
    <row r="843" spans="1:7">
      <c r="A843" t="s">
        <v>501</v>
      </c>
      <c r="B843" t="s">
        <v>1701</v>
      </c>
      <c r="C843" t="s">
        <v>72</v>
      </c>
      <c r="D843" t="s">
        <v>1123</v>
      </c>
      <c r="E843" t="s">
        <v>1124</v>
      </c>
      <c r="G843" t="str">
        <f t="shared" si="13"/>
        <v>No</v>
      </c>
    </row>
    <row r="844" spans="1:7">
      <c r="A844" t="s">
        <v>2634</v>
      </c>
      <c r="B844" t="s">
        <v>1702</v>
      </c>
      <c r="C844" t="s">
        <v>1375</v>
      </c>
      <c r="D844" t="s">
        <v>1127</v>
      </c>
      <c r="E844" t="s">
        <v>808</v>
      </c>
      <c r="G844" t="str">
        <f t="shared" si="13"/>
        <v>Yes</v>
      </c>
    </row>
    <row r="845" spans="1:7">
      <c r="A845" t="s">
        <v>472</v>
      </c>
      <c r="B845" t="s">
        <v>473</v>
      </c>
      <c r="C845" t="s">
        <v>135</v>
      </c>
      <c r="D845" t="s">
        <v>1123</v>
      </c>
      <c r="E845" t="s">
        <v>1124</v>
      </c>
      <c r="G845" t="str">
        <f t="shared" si="13"/>
        <v>No</v>
      </c>
    </row>
    <row r="846" spans="1:7">
      <c r="A846" t="s">
        <v>2635</v>
      </c>
      <c r="B846" t="s">
        <v>1703</v>
      </c>
      <c r="C846" t="s">
        <v>752</v>
      </c>
      <c r="D846" t="s">
        <v>1127</v>
      </c>
      <c r="E846" t="s">
        <v>808</v>
      </c>
      <c r="G846" t="str">
        <f t="shared" si="13"/>
        <v>Yes</v>
      </c>
    </row>
    <row r="847" spans="1:7">
      <c r="A847" t="s">
        <v>480</v>
      </c>
      <c r="B847" t="s">
        <v>481</v>
      </c>
      <c r="C847" t="s">
        <v>108</v>
      </c>
      <c r="D847" t="s">
        <v>807</v>
      </c>
      <c r="E847" t="s">
        <v>1124</v>
      </c>
      <c r="G847" t="str">
        <f t="shared" si="13"/>
        <v>No</v>
      </c>
    </row>
    <row r="848" spans="1:7">
      <c r="A848" t="s">
        <v>2636</v>
      </c>
      <c r="B848" t="s">
        <v>1704</v>
      </c>
      <c r="C848" t="s">
        <v>72</v>
      </c>
      <c r="D848" t="s">
        <v>1127</v>
      </c>
      <c r="E848" t="s">
        <v>808</v>
      </c>
      <c r="G848" t="str">
        <f t="shared" si="13"/>
        <v>Yes</v>
      </c>
    </row>
    <row r="849" spans="1:7">
      <c r="A849" t="s">
        <v>758</v>
      </c>
      <c r="B849" t="s">
        <v>759</v>
      </c>
      <c r="C849" t="s">
        <v>108</v>
      </c>
      <c r="D849" t="s">
        <v>843</v>
      </c>
      <c r="E849" t="s">
        <v>1124</v>
      </c>
      <c r="G849" t="str">
        <f t="shared" si="13"/>
        <v>No</v>
      </c>
    </row>
    <row r="850" spans="1:7">
      <c r="A850" t="s">
        <v>572</v>
      </c>
      <c r="B850" t="s">
        <v>573</v>
      </c>
      <c r="C850" t="s">
        <v>93</v>
      </c>
      <c r="D850" t="s">
        <v>1123</v>
      </c>
      <c r="E850" t="s">
        <v>1124</v>
      </c>
      <c r="G850" t="str">
        <f t="shared" si="13"/>
        <v>No</v>
      </c>
    </row>
    <row r="851" spans="1:7">
      <c r="A851" t="s">
        <v>2637</v>
      </c>
      <c r="B851" t="s">
        <v>1705</v>
      </c>
      <c r="C851" t="s">
        <v>132</v>
      </c>
      <c r="D851" t="s">
        <v>1127</v>
      </c>
      <c r="E851" t="s">
        <v>808</v>
      </c>
      <c r="G851" t="str">
        <f t="shared" si="13"/>
        <v>Yes</v>
      </c>
    </row>
    <row r="852" spans="1:7">
      <c r="A852" t="s">
        <v>2638</v>
      </c>
      <c r="B852" t="s">
        <v>1706</v>
      </c>
      <c r="C852" t="s">
        <v>1288</v>
      </c>
      <c r="D852" t="s">
        <v>1127</v>
      </c>
      <c r="E852" t="s">
        <v>808</v>
      </c>
      <c r="G852" t="str">
        <f t="shared" si="13"/>
        <v>Yes</v>
      </c>
    </row>
    <row r="853" spans="1:7">
      <c r="A853" t="s">
        <v>2639</v>
      </c>
      <c r="B853" t="s">
        <v>1707</v>
      </c>
      <c r="C853" t="s">
        <v>72</v>
      </c>
      <c r="D853" t="s">
        <v>1127</v>
      </c>
      <c r="E853" t="s">
        <v>808</v>
      </c>
      <c r="G853" t="str">
        <f t="shared" si="13"/>
        <v>Yes</v>
      </c>
    </row>
    <row r="854" spans="1:7">
      <c r="A854" t="s">
        <v>2640</v>
      </c>
      <c r="B854" t="s">
        <v>1708</v>
      </c>
      <c r="C854" t="s">
        <v>132</v>
      </c>
      <c r="D854" t="s">
        <v>1127</v>
      </c>
      <c r="E854" t="s">
        <v>808</v>
      </c>
      <c r="G854" t="str">
        <f t="shared" si="13"/>
        <v>Yes</v>
      </c>
    </row>
    <row r="855" spans="1:7">
      <c r="A855" t="s">
        <v>2641</v>
      </c>
      <c r="B855" t="s">
        <v>1709</v>
      </c>
      <c r="C855" t="s">
        <v>258</v>
      </c>
      <c r="D855" t="s">
        <v>1127</v>
      </c>
      <c r="E855" t="s">
        <v>808</v>
      </c>
      <c r="G855" t="str">
        <f t="shared" si="13"/>
        <v>Yes</v>
      </c>
    </row>
    <row r="856" spans="1:7">
      <c r="A856" t="s">
        <v>2642</v>
      </c>
      <c r="B856" t="s">
        <v>1710</v>
      </c>
      <c r="C856" t="s">
        <v>1141</v>
      </c>
      <c r="D856" t="s">
        <v>1127</v>
      </c>
      <c r="E856" t="s">
        <v>808</v>
      </c>
      <c r="G856" t="str">
        <f t="shared" si="13"/>
        <v>Yes</v>
      </c>
    </row>
    <row r="857" spans="1:7">
      <c r="A857" t="s">
        <v>503</v>
      </c>
      <c r="B857" t="s">
        <v>504</v>
      </c>
      <c r="C857" t="s">
        <v>80</v>
      </c>
      <c r="D857" t="s">
        <v>1123</v>
      </c>
      <c r="E857" t="s">
        <v>1124</v>
      </c>
      <c r="G857" t="str">
        <f t="shared" si="13"/>
        <v>No</v>
      </c>
    </row>
    <row r="858" spans="1:7">
      <c r="A858" t="s">
        <v>2643</v>
      </c>
      <c r="B858" t="s">
        <v>1711</v>
      </c>
      <c r="C858" t="s">
        <v>1712</v>
      </c>
      <c r="D858" t="s">
        <v>1127</v>
      </c>
      <c r="E858" t="s">
        <v>808</v>
      </c>
      <c r="G858" t="str">
        <f t="shared" si="13"/>
        <v>Yes</v>
      </c>
    </row>
    <row r="859" spans="1:7">
      <c r="A859" t="s">
        <v>309</v>
      </c>
      <c r="B859" t="s">
        <v>310</v>
      </c>
      <c r="C859" t="s">
        <v>80</v>
      </c>
      <c r="D859" t="s">
        <v>1123</v>
      </c>
      <c r="E859" t="s">
        <v>1124</v>
      </c>
      <c r="G859" t="str">
        <f t="shared" si="13"/>
        <v>No</v>
      </c>
    </row>
    <row r="860" spans="1:7">
      <c r="A860" t="s">
        <v>405</v>
      </c>
      <c r="B860" t="s">
        <v>406</v>
      </c>
      <c r="C860" t="s">
        <v>80</v>
      </c>
      <c r="D860" t="s">
        <v>1123</v>
      </c>
      <c r="E860" t="s">
        <v>1124</v>
      </c>
      <c r="G860" t="str">
        <f t="shared" si="13"/>
        <v>No</v>
      </c>
    </row>
    <row r="861" spans="1:7">
      <c r="A861" t="s">
        <v>2644</v>
      </c>
      <c r="B861" t="s">
        <v>1713</v>
      </c>
      <c r="C861" t="s">
        <v>1192</v>
      </c>
      <c r="D861" t="s">
        <v>1127</v>
      </c>
      <c r="E861" t="s">
        <v>808</v>
      </c>
      <c r="G861" t="str">
        <f t="shared" si="13"/>
        <v>Yes</v>
      </c>
    </row>
    <row r="862" spans="1:7">
      <c r="A862" t="s">
        <v>2645</v>
      </c>
      <c r="B862" t="s">
        <v>1714</v>
      </c>
      <c r="C862" t="s">
        <v>1136</v>
      </c>
      <c r="D862" t="s">
        <v>1127</v>
      </c>
      <c r="E862" t="s">
        <v>808</v>
      </c>
      <c r="G862" t="str">
        <f t="shared" si="13"/>
        <v>Yes</v>
      </c>
    </row>
    <row r="863" spans="1:7">
      <c r="A863" t="s">
        <v>2646</v>
      </c>
      <c r="B863" t="s">
        <v>1715</v>
      </c>
      <c r="C863" t="s">
        <v>1512</v>
      </c>
      <c r="D863" t="s">
        <v>1127</v>
      </c>
      <c r="E863" t="s">
        <v>808</v>
      </c>
      <c r="G863" t="str">
        <f t="shared" si="13"/>
        <v>Yes</v>
      </c>
    </row>
    <row r="864" spans="1:7">
      <c r="A864" t="s">
        <v>2647</v>
      </c>
      <c r="B864" t="s">
        <v>1716</v>
      </c>
      <c r="C864" t="s">
        <v>111</v>
      </c>
      <c r="D864" t="s">
        <v>1127</v>
      </c>
      <c r="E864" t="s">
        <v>808</v>
      </c>
      <c r="G864" t="str">
        <f t="shared" si="13"/>
        <v>Yes</v>
      </c>
    </row>
    <row r="865" spans="1:7">
      <c r="A865" t="s">
        <v>2648</v>
      </c>
      <c r="B865" t="s">
        <v>1717</v>
      </c>
      <c r="C865" t="s">
        <v>1177</v>
      </c>
      <c r="D865" t="s">
        <v>1127</v>
      </c>
      <c r="E865" t="s">
        <v>808</v>
      </c>
      <c r="G865" t="str">
        <f t="shared" si="13"/>
        <v>Yes</v>
      </c>
    </row>
    <row r="866" spans="1:7">
      <c r="A866" t="s">
        <v>2649</v>
      </c>
      <c r="B866" t="s">
        <v>1718</v>
      </c>
      <c r="C866" t="s">
        <v>80</v>
      </c>
      <c r="D866" t="s">
        <v>1127</v>
      </c>
      <c r="E866" t="s">
        <v>808</v>
      </c>
      <c r="G866" t="str">
        <f t="shared" si="13"/>
        <v>Yes</v>
      </c>
    </row>
    <row r="867" spans="1:7">
      <c r="A867" t="s">
        <v>2650</v>
      </c>
      <c r="B867" t="s">
        <v>1719</v>
      </c>
      <c r="C867" t="s">
        <v>1501</v>
      </c>
      <c r="D867" t="s">
        <v>1127</v>
      </c>
      <c r="E867" t="s">
        <v>808</v>
      </c>
      <c r="G867" t="str">
        <f t="shared" si="13"/>
        <v>Yes</v>
      </c>
    </row>
    <row r="868" spans="1:7">
      <c r="A868" t="s">
        <v>2651</v>
      </c>
      <c r="B868" t="s">
        <v>1720</v>
      </c>
      <c r="C868" t="s">
        <v>68</v>
      </c>
      <c r="D868" t="s">
        <v>1127</v>
      </c>
      <c r="E868" t="s">
        <v>808</v>
      </c>
      <c r="G868" t="str">
        <f t="shared" si="13"/>
        <v>Yes</v>
      </c>
    </row>
    <row r="869" spans="1:7">
      <c r="A869" t="s">
        <v>654</v>
      </c>
      <c r="B869" t="s">
        <v>655</v>
      </c>
      <c r="C869" t="s">
        <v>80</v>
      </c>
      <c r="D869" t="s">
        <v>1123</v>
      </c>
      <c r="E869" t="s">
        <v>1124</v>
      </c>
      <c r="G869" t="str">
        <f t="shared" si="13"/>
        <v>No</v>
      </c>
    </row>
    <row r="870" spans="1:7">
      <c r="A870" t="s">
        <v>2652</v>
      </c>
      <c r="B870" t="s">
        <v>1721</v>
      </c>
      <c r="C870" t="s">
        <v>752</v>
      </c>
      <c r="D870" t="s">
        <v>1127</v>
      </c>
      <c r="E870" t="s">
        <v>808</v>
      </c>
      <c r="G870" t="str">
        <f t="shared" si="13"/>
        <v>Yes</v>
      </c>
    </row>
    <row r="871" spans="1:7">
      <c r="A871" t="s">
        <v>2653</v>
      </c>
      <c r="B871" t="s">
        <v>1722</v>
      </c>
      <c r="C871" t="s">
        <v>469</v>
      </c>
      <c r="D871" t="s">
        <v>1127</v>
      </c>
      <c r="E871" t="s">
        <v>808</v>
      </c>
      <c r="G871" t="str">
        <f t="shared" si="13"/>
        <v>Yes</v>
      </c>
    </row>
    <row r="872" spans="1:7">
      <c r="A872" t="s">
        <v>2654</v>
      </c>
      <c r="B872" t="s">
        <v>1723</v>
      </c>
      <c r="C872" t="s">
        <v>1148</v>
      </c>
      <c r="D872" t="s">
        <v>1127</v>
      </c>
      <c r="E872" t="s">
        <v>808</v>
      </c>
      <c r="G872" t="str">
        <f t="shared" si="13"/>
        <v>Yes</v>
      </c>
    </row>
    <row r="873" spans="1:7">
      <c r="A873" t="s">
        <v>2655</v>
      </c>
      <c r="B873" t="s">
        <v>1724</v>
      </c>
      <c r="C873" t="s">
        <v>1317</v>
      </c>
      <c r="D873" t="s">
        <v>1127</v>
      </c>
      <c r="E873" t="s">
        <v>808</v>
      </c>
      <c r="G873" t="str">
        <f t="shared" si="13"/>
        <v>Yes</v>
      </c>
    </row>
    <row r="874" spans="1:7">
      <c r="A874" t="s">
        <v>2656</v>
      </c>
      <c r="B874" t="s">
        <v>1725</v>
      </c>
      <c r="C874" t="s">
        <v>87</v>
      </c>
      <c r="D874" t="s">
        <v>1127</v>
      </c>
      <c r="E874" t="s">
        <v>808</v>
      </c>
      <c r="G874" t="str">
        <f t="shared" si="13"/>
        <v>Yes</v>
      </c>
    </row>
    <row r="875" spans="1:7">
      <c r="A875" t="s">
        <v>2657</v>
      </c>
      <c r="B875" t="s">
        <v>1726</v>
      </c>
      <c r="C875" t="s">
        <v>1144</v>
      </c>
      <c r="D875" t="s">
        <v>1127</v>
      </c>
      <c r="E875" t="s">
        <v>808</v>
      </c>
      <c r="G875" t="str">
        <f t="shared" si="13"/>
        <v>Yes</v>
      </c>
    </row>
    <row r="876" spans="1:7">
      <c r="A876" t="s">
        <v>2658</v>
      </c>
      <c r="B876" t="s">
        <v>1727</v>
      </c>
      <c r="C876" t="s">
        <v>1512</v>
      </c>
      <c r="D876" t="s">
        <v>1127</v>
      </c>
      <c r="E876" t="s">
        <v>808</v>
      </c>
      <c r="G876" t="str">
        <f t="shared" si="13"/>
        <v>Yes</v>
      </c>
    </row>
    <row r="877" spans="1:7">
      <c r="A877" t="s">
        <v>768</v>
      </c>
      <c r="B877" t="s">
        <v>769</v>
      </c>
      <c r="C877" t="s">
        <v>90</v>
      </c>
      <c r="D877" t="s">
        <v>1123</v>
      </c>
      <c r="E877" t="s">
        <v>1124</v>
      </c>
      <c r="G877" t="str">
        <f t="shared" si="13"/>
        <v>No</v>
      </c>
    </row>
    <row r="878" spans="1:7">
      <c r="A878" t="s">
        <v>2659</v>
      </c>
      <c r="B878" t="s">
        <v>1728</v>
      </c>
      <c r="C878" t="s">
        <v>111</v>
      </c>
      <c r="D878" t="s">
        <v>1127</v>
      </c>
      <c r="E878" t="s">
        <v>808</v>
      </c>
      <c r="G878" t="str">
        <f t="shared" si="13"/>
        <v>Yes</v>
      </c>
    </row>
    <row r="879" spans="1:7">
      <c r="A879" t="s">
        <v>2660</v>
      </c>
      <c r="B879" t="s">
        <v>1729</v>
      </c>
      <c r="C879" t="s">
        <v>125</v>
      </c>
      <c r="D879" t="s">
        <v>1127</v>
      </c>
      <c r="E879" t="s">
        <v>808</v>
      </c>
      <c r="G879" t="str">
        <f t="shared" si="13"/>
        <v>Yes</v>
      </c>
    </row>
    <row r="880" spans="1:7">
      <c r="A880" t="s">
        <v>2661</v>
      </c>
      <c r="B880" t="s">
        <v>1730</v>
      </c>
      <c r="C880" t="s">
        <v>1414</v>
      </c>
      <c r="D880" t="s">
        <v>1127</v>
      </c>
      <c r="E880" t="s">
        <v>808</v>
      </c>
      <c r="G880" t="str">
        <f t="shared" si="13"/>
        <v>Yes</v>
      </c>
    </row>
    <row r="881" spans="1:7">
      <c r="A881" t="s">
        <v>2662</v>
      </c>
      <c r="B881" t="s">
        <v>1731</v>
      </c>
      <c r="C881" t="s">
        <v>135</v>
      </c>
      <c r="D881" t="s">
        <v>1127</v>
      </c>
      <c r="E881" t="s">
        <v>808</v>
      </c>
      <c r="G881" t="str">
        <f t="shared" si="13"/>
        <v>Yes</v>
      </c>
    </row>
    <row r="882" spans="1:7">
      <c r="A882" t="s">
        <v>2663</v>
      </c>
      <c r="B882" t="s">
        <v>1732</v>
      </c>
      <c r="C882" t="s">
        <v>108</v>
      </c>
      <c r="D882" t="s">
        <v>1127</v>
      </c>
      <c r="E882" t="s">
        <v>808</v>
      </c>
      <c r="G882" t="str">
        <f t="shared" si="13"/>
        <v>Yes</v>
      </c>
    </row>
    <row r="883" spans="1:7">
      <c r="A883" t="s">
        <v>2664</v>
      </c>
      <c r="B883" t="s">
        <v>1733</v>
      </c>
      <c r="C883" t="s">
        <v>72</v>
      </c>
      <c r="D883" t="s">
        <v>1127</v>
      </c>
      <c r="E883" t="s">
        <v>808</v>
      </c>
      <c r="G883" t="str">
        <f t="shared" si="13"/>
        <v>Yes</v>
      </c>
    </row>
    <row r="884" spans="1:7">
      <c r="A884" t="s">
        <v>2665</v>
      </c>
      <c r="B884" t="s">
        <v>1734</v>
      </c>
      <c r="C884" t="s">
        <v>1164</v>
      </c>
      <c r="D884" t="s">
        <v>1127</v>
      </c>
      <c r="E884" t="s">
        <v>808</v>
      </c>
      <c r="G884" t="str">
        <f t="shared" si="13"/>
        <v>Yes</v>
      </c>
    </row>
    <row r="885" spans="1:7">
      <c r="A885" t="s">
        <v>2666</v>
      </c>
      <c r="B885" t="s">
        <v>1735</v>
      </c>
      <c r="C885" t="s">
        <v>1183</v>
      </c>
      <c r="D885" t="s">
        <v>1127</v>
      </c>
      <c r="E885" t="s">
        <v>808</v>
      </c>
      <c r="G885" t="str">
        <f t="shared" si="13"/>
        <v>Yes</v>
      </c>
    </row>
    <row r="886" spans="1:7">
      <c r="A886" t="s">
        <v>2667</v>
      </c>
      <c r="B886" t="s">
        <v>1736</v>
      </c>
      <c r="C886" t="s">
        <v>1309</v>
      </c>
      <c r="D886" t="s">
        <v>1127</v>
      </c>
      <c r="E886" t="s">
        <v>808</v>
      </c>
      <c r="G886" t="str">
        <f t="shared" si="13"/>
        <v>Yes</v>
      </c>
    </row>
    <row r="887" spans="1:7">
      <c r="A887" t="s">
        <v>2668</v>
      </c>
      <c r="B887" t="s">
        <v>1737</v>
      </c>
      <c r="C887" t="s">
        <v>1375</v>
      </c>
      <c r="D887" t="s">
        <v>1127</v>
      </c>
      <c r="E887" t="s">
        <v>808</v>
      </c>
      <c r="G887" t="str">
        <f t="shared" si="13"/>
        <v>Yes</v>
      </c>
    </row>
    <row r="888" spans="1:7">
      <c r="A888" t="s">
        <v>2669</v>
      </c>
      <c r="B888" t="s">
        <v>1738</v>
      </c>
      <c r="C888" t="s">
        <v>278</v>
      </c>
      <c r="D888" t="s">
        <v>1127</v>
      </c>
      <c r="E888" t="s">
        <v>808</v>
      </c>
      <c r="G888" t="str">
        <f t="shared" si="13"/>
        <v>Yes</v>
      </c>
    </row>
    <row r="889" spans="1:7">
      <c r="A889" t="s">
        <v>465</v>
      </c>
      <c r="B889" t="s">
        <v>466</v>
      </c>
      <c r="C889" t="s">
        <v>80</v>
      </c>
      <c r="D889" t="s">
        <v>1123</v>
      </c>
      <c r="E889" t="s">
        <v>1124</v>
      </c>
      <c r="G889" t="str">
        <f t="shared" si="13"/>
        <v>No</v>
      </c>
    </row>
    <row r="890" spans="1:7">
      <c r="A890" t="s">
        <v>736</v>
      </c>
      <c r="B890" t="s">
        <v>1739</v>
      </c>
      <c r="C890" t="s">
        <v>80</v>
      </c>
      <c r="D890" t="s">
        <v>1123</v>
      </c>
      <c r="E890" t="s">
        <v>1124</v>
      </c>
      <c r="G890" t="str">
        <f t="shared" si="13"/>
        <v>No</v>
      </c>
    </row>
    <row r="891" spans="1:7">
      <c r="A891" t="s">
        <v>2670</v>
      </c>
      <c r="B891" t="s">
        <v>1740</v>
      </c>
      <c r="C891" t="s">
        <v>1315</v>
      </c>
      <c r="D891" t="s">
        <v>1127</v>
      </c>
      <c r="E891" t="s">
        <v>808</v>
      </c>
      <c r="G891" t="str">
        <f t="shared" si="13"/>
        <v>Yes</v>
      </c>
    </row>
    <row r="892" spans="1:7">
      <c r="A892" t="s">
        <v>2671</v>
      </c>
      <c r="B892" t="s">
        <v>1741</v>
      </c>
      <c r="C892" t="s">
        <v>1317</v>
      </c>
      <c r="D892" t="s">
        <v>1127</v>
      </c>
      <c r="E892" t="s">
        <v>808</v>
      </c>
      <c r="G892" t="str">
        <f t="shared" si="13"/>
        <v>Yes</v>
      </c>
    </row>
    <row r="893" spans="1:7">
      <c r="A893" t="s">
        <v>2672</v>
      </c>
      <c r="B893" t="s">
        <v>1742</v>
      </c>
      <c r="C893" t="s">
        <v>1175</v>
      </c>
      <c r="D893" t="s">
        <v>1127</v>
      </c>
      <c r="E893" t="s">
        <v>808</v>
      </c>
      <c r="G893" t="str">
        <f t="shared" si="13"/>
        <v>Yes</v>
      </c>
    </row>
    <row r="894" spans="1:7">
      <c r="A894" t="s">
        <v>2673</v>
      </c>
      <c r="B894" t="s">
        <v>1742</v>
      </c>
      <c r="C894" t="s">
        <v>108</v>
      </c>
      <c r="D894" t="s">
        <v>1127</v>
      </c>
      <c r="E894" t="s">
        <v>808</v>
      </c>
      <c r="G894" t="str">
        <f t="shared" si="13"/>
        <v>Yes</v>
      </c>
    </row>
    <row r="895" spans="1:7">
      <c r="A895" t="s">
        <v>2674</v>
      </c>
      <c r="B895" t="s">
        <v>1743</v>
      </c>
      <c r="C895" t="s">
        <v>93</v>
      </c>
      <c r="D895" t="s">
        <v>1127</v>
      </c>
      <c r="E895" t="s">
        <v>808</v>
      </c>
      <c r="G895" t="str">
        <f t="shared" si="13"/>
        <v>Yes</v>
      </c>
    </row>
    <row r="896" spans="1:7">
      <c r="A896" t="s">
        <v>2675</v>
      </c>
      <c r="B896" t="s">
        <v>1744</v>
      </c>
      <c r="C896" t="s">
        <v>1254</v>
      </c>
      <c r="D896" t="s">
        <v>1127</v>
      </c>
      <c r="E896" t="s">
        <v>808</v>
      </c>
      <c r="G896" t="str">
        <f t="shared" si="13"/>
        <v>Yes</v>
      </c>
    </row>
    <row r="897" spans="1:7">
      <c r="A897" t="s">
        <v>2676</v>
      </c>
      <c r="B897" t="s">
        <v>1745</v>
      </c>
      <c r="C897" t="s">
        <v>80</v>
      </c>
      <c r="D897" t="s">
        <v>1127</v>
      </c>
      <c r="E897" t="s">
        <v>808</v>
      </c>
      <c r="G897" t="str">
        <f t="shared" si="13"/>
        <v>Yes</v>
      </c>
    </row>
    <row r="898" spans="1:7">
      <c r="A898" t="s">
        <v>646</v>
      </c>
      <c r="B898" t="s">
        <v>647</v>
      </c>
      <c r="C898" t="s">
        <v>80</v>
      </c>
      <c r="D898" t="s">
        <v>1123</v>
      </c>
      <c r="E898" t="s">
        <v>1124</v>
      </c>
      <c r="G898" t="str">
        <f t="shared" si="13"/>
        <v>No</v>
      </c>
    </row>
    <row r="899" spans="1:7">
      <c r="A899" t="s">
        <v>227</v>
      </c>
      <c r="B899" t="s">
        <v>228</v>
      </c>
      <c r="C899" t="s">
        <v>93</v>
      </c>
      <c r="D899" t="s">
        <v>1123</v>
      </c>
      <c r="E899" t="s">
        <v>1124</v>
      </c>
      <c r="G899" t="str">
        <f t="shared" ref="G899:G932" si="14">E899</f>
        <v>No</v>
      </c>
    </row>
    <row r="900" spans="1:7">
      <c r="A900" t="s">
        <v>508</v>
      </c>
      <c r="B900" t="s">
        <v>509</v>
      </c>
      <c r="C900" t="s">
        <v>93</v>
      </c>
      <c r="D900" t="s">
        <v>1123</v>
      </c>
      <c r="E900" t="s">
        <v>1124</v>
      </c>
      <c r="G900" t="str">
        <f t="shared" si="14"/>
        <v>No</v>
      </c>
    </row>
    <row r="901" spans="1:7">
      <c r="A901" t="s">
        <v>2677</v>
      </c>
      <c r="B901" t="s">
        <v>1746</v>
      </c>
      <c r="C901" t="s">
        <v>752</v>
      </c>
      <c r="D901" t="s">
        <v>1127</v>
      </c>
      <c r="E901" t="s">
        <v>808</v>
      </c>
      <c r="G901" t="str">
        <f t="shared" si="14"/>
        <v>Yes</v>
      </c>
    </row>
    <row r="902" spans="1:7">
      <c r="A902" t="s">
        <v>2678</v>
      </c>
      <c r="B902" t="s">
        <v>1747</v>
      </c>
      <c r="C902" t="s">
        <v>93</v>
      </c>
      <c r="D902" t="s">
        <v>1127</v>
      </c>
      <c r="E902" t="s">
        <v>808</v>
      </c>
      <c r="G902" t="str">
        <f t="shared" si="14"/>
        <v>Yes</v>
      </c>
    </row>
    <row r="903" spans="1:7">
      <c r="A903" t="s">
        <v>136</v>
      </c>
      <c r="B903" t="s">
        <v>137</v>
      </c>
      <c r="C903" t="s">
        <v>93</v>
      </c>
      <c r="D903" t="s">
        <v>1123</v>
      </c>
      <c r="E903" t="s">
        <v>1124</v>
      </c>
      <c r="G903" t="str">
        <f t="shared" si="14"/>
        <v>No</v>
      </c>
    </row>
    <row r="904" spans="1:7">
      <c r="A904" t="s">
        <v>2679</v>
      </c>
      <c r="B904" t="s">
        <v>1748</v>
      </c>
      <c r="C904" t="s">
        <v>190</v>
      </c>
      <c r="D904" t="s">
        <v>1127</v>
      </c>
      <c r="E904" t="s">
        <v>808</v>
      </c>
      <c r="G904" t="str">
        <f t="shared" si="14"/>
        <v>Yes</v>
      </c>
    </row>
    <row r="905" spans="1:7">
      <c r="A905" t="s">
        <v>76</v>
      </c>
      <c r="B905" t="s">
        <v>77</v>
      </c>
      <c r="C905" t="s">
        <v>68</v>
      </c>
      <c r="D905" t="s">
        <v>1123</v>
      </c>
      <c r="E905" t="s">
        <v>1124</v>
      </c>
      <c r="G905" t="str">
        <f t="shared" si="14"/>
        <v>No</v>
      </c>
    </row>
    <row r="906" spans="1:7">
      <c r="A906" t="s">
        <v>2680</v>
      </c>
      <c r="B906" t="s">
        <v>1749</v>
      </c>
      <c r="C906" t="s">
        <v>1175</v>
      </c>
      <c r="D906" t="s">
        <v>1127</v>
      </c>
      <c r="E906" t="s">
        <v>808</v>
      </c>
      <c r="G906" t="str">
        <f t="shared" si="14"/>
        <v>Yes</v>
      </c>
    </row>
    <row r="907" spans="1:7">
      <c r="A907" t="s">
        <v>2681</v>
      </c>
      <c r="B907" t="s">
        <v>1750</v>
      </c>
      <c r="C907" t="s">
        <v>1164</v>
      </c>
      <c r="D907" t="s">
        <v>1127</v>
      </c>
      <c r="E907" t="s">
        <v>808</v>
      </c>
      <c r="G907" t="str">
        <f t="shared" si="14"/>
        <v>Yes</v>
      </c>
    </row>
    <row r="908" spans="1:7">
      <c r="A908" t="s">
        <v>2682</v>
      </c>
      <c r="B908" t="s">
        <v>1751</v>
      </c>
      <c r="C908" t="s">
        <v>190</v>
      </c>
      <c r="D908" t="s">
        <v>1127</v>
      </c>
      <c r="E908" t="s">
        <v>808</v>
      </c>
      <c r="G908" t="str">
        <f t="shared" si="14"/>
        <v>Yes</v>
      </c>
    </row>
    <row r="909" spans="1:7">
      <c r="A909" t="s">
        <v>2683</v>
      </c>
      <c r="B909" t="s">
        <v>1752</v>
      </c>
      <c r="C909" t="s">
        <v>1194</v>
      </c>
      <c r="D909" t="s">
        <v>1127</v>
      </c>
      <c r="E909" t="s">
        <v>808</v>
      </c>
      <c r="G909" t="str">
        <f t="shared" si="14"/>
        <v>Yes</v>
      </c>
    </row>
    <row r="910" spans="1:7">
      <c r="A910" t="s">
        <v>2684</v>
      </c>
      <c r="B910" t="s">
        <v>1753</v>
      </c>
      <c r="C910" t="s">
        <v>469</v>
      </c>
      <c r="D910" t="s">
        <v>1127</v>
      </c>
      <c r="E910" t="s">
        <v>808</v>
      </c>
      <c r="G910" t="str">
        <f t="shared" si="14"/>
        <v>Yes</v>
      </c>
    </row>
    <row r="911" spans="1:7">
      <c r="A911" t="s">
        <v>203</v>
      </c>
      <c r="B911" t="s">
        <v>204</v>
      </c>
      <c r="C911" t="s">
        <v>80</v>
      </c>
      <c r="D911" t="s">
        <v>1123</v>
      </c>
      <c r="E911" t="s">
        <v>1124</v>
      </c>
      <c r="G911" t="str">
        <f t="shared" si="14"/>
        <v>No</v>
      </c>
    </row>
    <row r="912" spans="1:7">
      <c r="A912" t="s">
        <v>151</v>
      </c>
      <c r="B912" t="s">
        <v>152</v>
      </c>
      <c r="C912" t="s">
        <v>68</v>
      </c>
      <c r="D912" t="s">
        <v>1123</v>
      </c>
      <c r="E912" t="s">
        <v>1124</v>
      </c>
      <c r="G912" t="str">
        <f t="shared" si="14"/>
        <v>No</v>
      </c>
    </row>
    <row r="913" spans="1:7">
      <c r="A913" t="s">
        <v>2685</v>
      </c>
      <c r="B913" t="s">
        <v>1754</v>
      </c>
      <c r="C913" t="s">
        <v>75</v>
      </c>
      <c r="D913" t="s">
        <v>1127</v>
      </c>
      <c r="E913" t="s">
        <v>808</v>
      </c>
      <c r="G913" t="str">
        <f t="shared" si="14"/>
        <v>Yes</v>
      </c>
    </row>
    <row r="914" spans="1:7">
      <c r="A914" t="s">
        <v>2686</v>
      </c>
      <c r="B914" t="s">
        <v>1755</v>
      </c>
      <c r="C914" t="s">
        <v>1177</v>
      </c>
      <c r="D914" t="s">
        <v>1127</v>
      </c>
      <c r="E914" t="s">
        <v>808</v>
      </c>
      <c r="G914" t="str">
        <f t="shared" si="14"/>
        <v>Yes</v>
      </c>
    </row>
    <row r="915" spans="1:7">
      <c r="A915" t="s">
        <v>2687</v>
      </c>
      <c r="B915" t="s">
        <v>1756</v>
      </c>
      <c r="C915" t="s">
        <v>1268</v>
      </c>
      <c r="D915" t="s">
        <v>1127</v>
      </c>
      <c r="E915" t="s">
        <v>808</v>
      </c>
      <c r="G915" t="str">
        <f t="shared" si="14"/>
        <v>Yes</v>
      </c>
    </row>
    <row r="916" spans="1:7">
      <c r="A916" t="s">
        <v>2688</v>
      </c>
      <c r="B916" t="s">
        <v>1757</v>
      </c>
      <c r="C916" t="s">
        <v>98</v>
      </c>
      <c r="D916" t="s">
        <v>1127</v>
      </c>
      <c r="E916" t="s">
        <v>808</v>
      </c>
      <c r="G916" t="str">
        <f t="shared" si="14"/>
        <v>Yes</v>
      </c>
    </row>
    <row r="917" spans="1:7">
      <c r="A917" t="s">
        <v>2689</v>
      </c>
      <c r="B917" t="s">
        <v>1758</v>
      </c>
      <c r="C917" t="s">
        <v>196</v>
      </c>
      <c r="D917" t="s">
        <v>1127</v>
      </c>
      <c r="E917" t="s">
        <v>808</v>
      </c>
      <c r="G917" t="str">
        <f t="shared" si="14"/>
        <v>Yes</v>
      </c>
    </row>
    <row r="918" spans="1:7">
      <c r="A918" t="s">
        <v>2690</v>
      </c>
      <c r="B918" t="s">
        <v>1759</v>
      </c>
      <c r="C918" t="s">
        <v>93</v>
      </c>
      <c r="D918" t="s">
        <v>1127</v>
      </c>
      <c r="E918" t="s">
        <v>808</v>
      </c>
      <c r="G918" t="str">
        <f t="shared" si="14"/>
        <v>Yes</v>
      </c>
    </row>
    <row r="919" spans="1:7">
      <c r="A919" t="s">
        <v>2691</v>
      </c>
      <c r="B919" t="s">
        <v>1760</v>
      </c>
      <c r="C919" t="s">
        <v>1219</v>
      </c>
      <c r="D919" t="s">
        <v>1127</v>
      </c>
      <c r="E919" t="s">
        <v>808</v>
      </c>
      <c r="G919" t="str">
        <f t="shared" si="14"/>
        <v>Yes</v>
      </c>
    </row>
    <row r="920" spans="1:7">
      <c r="A920" t="s">
        <v>2692</v>
      </c>
      <c r="B920" t="s">
        <v>1761</v>
      </c>
      <c r="C920" t="s">
        <v>75</v>
      </c>
      <c r="D920" t="s">
        <v>1127</v>
      </c>
      <c r="E920" t="s">
        <v>808</v>
      </c>
      <c r="G920" t="str">
        <f t="shared" si="14"/>
        <v>Yes</v>
      </c>
    </row>
    <row r="921" spans="1:7">
      <c r="A921" t="s">
        <v>2693</v>
      </c>
      <c r="B921" t="s">
        <v>1762</v>
      </c>
      <c r="C921" t="s">
        <v>324</v>
      </c>
      <c r="D921" t="s">
        <v>1127</v>
      </c>
      <c r="E921" t="s">
        <v>808</v>
      </c>
      <c r="G921" t="str">
        <f t="shared" si="14"/>
        <v>Yes</v>
      </c>
    </row>
    <row r="922" spans="1:7">
      <c r="A922" t="s">
        <v>2694</v>
      </c>
      <c r="B922" t="s">
        <v>1763</v>
      </c>
      <c r="C922" t="s">
        <v>324</v>
      </c>
      <c r="D922" t="s">
        <v>1127</v>
      </c>
      <c r="E922" t="s">
        <v>808</v>
      </c>
      <c r="G922" t="str">
        <f t="shared" si="14"/>
        <v>Yes</v>
      </c>
    </row>
    <row r="923" spans="1:7">
      <c r="A923" t="s">
        <v>246</v>
      </c>
      <c r="B923" t="s">
        <v>247</v>
      </c>
      <c r="C923" t="s">
        <v>108</v>
      </c>
      <c r="D923" t="s">
        <v>1123</v>
      </c>
      <c r="E923" t="s">
        <v>1124</v>
      </c>
      <c r="G923" t="str">
        <f t="shared" si="14"/>
        <v>No</v>
      </c>
    </row>
    <row r="924" spans="1:7">
      <c r="A924" t="s">
        <v>2695</v>
      </c>
      <c r="B924" t="s">
        <v>1764</v>
      </c>
      <c r="C924" t="s">
        <v>108</v>
      </c>
      <c r="D924" t="s">
        <v>1127</v>
      </c>
      <c r="E924" t="s">
        <v>808</v>
      </c>
      <c r="G924" t="str">
        <f t="shared" si="14"/>
        <v>Yes</v>
      </c>
    </row>
    <row r="925" spans="1:7">
      <c r="A925" t="s">
        <v>698</v>
      </c>
      <c r="B925" t="s">
        <v>699</v>
      </c>
      <c r="C925" t="s">
        <v>108</v>
      </c>
      <c r="D925" t="s">
        <v>1123</v>
      </c>
      <c r="E925" t="s">
        <v>1124</v>
      </c>
      <c r="G925" t="str">
        <f t="shared" si="14"/>
        <v>No</v>
      </c>
    </row>
    <row r="926" spans="1:7">
      <c r="A926" t="s">
        <v>644</v>
      </c>
      <c r="B926" t="s">
        <v>645</v>
      </c>
      <c r="C926" t="s">
        <v>93</v>
      </c>
      <c r="D926" t="s">
        <v>1123</v>
      </c>
      <c r="E926" t="s">
        <v>1124</v>
      </c>
      <c r="G926" t="str">
        <f t="shared" si="14"/>
        <v>No</v>
      </c>
    </row>
    <row r="927" spans="1:7">
      <c r="A927" t="s">
        <v>2696</v>
      </c>
      <c r="B927" t="s">
        <v>1765</v>
      </c>
      <c r="C927" t="s">
        <v>1129</v>
      </c>
      <c r="D927" t="s">
        <v>1127</v>
      </c>
      <c r="E927" t="s">
        <v>808</v>
      </c>
      <c r="G927" t="str">
        <f t="shared" si="14"/>
        <v>Yes</v>
      </c>
    </row>
    <row r="928" spans="1:7">
      <c r="A928" t="s">
        <v>2697</v>
      </c>
      <c r="B928" t="s">
        <v>1766</v>
      </c>
      <c r="C928" t="s">
        <v>278</v>
      </c>
      <c r="D928" t="s">
        <v>1127</v>
      </c>
      <c r="E928" t="s">
        <v>808</v>
      </c>
      <c r="G928" t="str">
        <f t="shared" si="14"/>
        <v>Yes</v>
      </c>
    </row>
    <row r="929" spans="1:7">
      <c r="A929" t="s">
        <v>276</v>
      </c>
      <c r="B929" t="s">
        <v>277</v>
      </c>
      <c r="C929" t="s">
        <v>278</v>
      </c>
      <c r="D929" t="s">
        <v>1123</v>
      </c>
      <c r="E929" t="s">
        <v>1124</v>
      </c>
      <c r="G929" t="str">
        <f t="shared" si="14"/>
        <v>No</v>
      </c>
    </row>
    <row r="930" spans="1:7">
      <c r="A930" t="s">
        <v>201</v>
      </c>
      <c r="B930" t="s">
        <v>202</v>
      </c>
      <c r="C930" t="s">
        <v>93</v>
      </c>
      <c r="D930" t="s">
        <v>1123</v>
      </c>
      <c r="E930" t="s">
        <v>1124</v>
      </c>
      <c r="G930" t="str">
        <f t="shared" si="14"/>
        <v>No</v>
      </c>
    </row>
    <row r="931" spans="1:7">
      <c r="A931" t="s">
        <v>344</v>
      </c>
      <c r="B931" t="s">
        <v>345</v>
      </c>
      <c r="C931" t="s">
        <v>93</v>
      </c>
      <c r="D931" t="s">
        <v>1123</v>
      </c>
      <c r="E931" t="s">
        <v>1124</v>
      </c>
      <c r="G931" t="str">
        <f t="shared" si="14"/>
        <v>No</v>
      </c>
    </row>
    <row r="932" spans="1:7">
      <c r="A932" t="s">
        <v>482</v>
      </c>
      <c r="B932" t="s">
        <v>483</v>
      </c>
      <c r="C932" t="s">
        <v>93</v>
      </c>
      <c r="D932" t="s">
        <v>1123</v>
      </c>
      <c r="E932" t="s">
        <v>1124</v>
      </c>
      <c r="G932" t="str">
        <f t="shared" si="14"/>
        <v>No</v>
      </c>
    </row>
  </sheetData>
  <autoFilter ref="B1:G932" xr:uid="{3D836C14-0C5E-497A-B71A-84DC8013EA77}"/>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CCC1-B4F9-4B74-BE61-1B981DF5585E}">
  <dimension ref="A1:S335"/>
  <sheetViews>
    <sheetView workbookViewId="0">
      <pane xSplit="2" ySplit="3" topLeftCell="C311" activePane="bottomRight" state="frozen"/>
      <selection pane="topRight" activeCell="C1" sqref="C1"/>
      <selection pane="bottomLeft" activeCell="A3" sqref="A3"/>
      <selection pane="bottomRight" activeCell="G325" sqref="G325"/>
    </sheetView>
  </sheetViews>
  <sheetFormatPr defaultRowHeight="14.4"/>
  <cols>
    <col min="1" max="1" width="7" bestFit="1" customWidth="1"/>
    <col min="2" max="2" width="33.5546875" bestFit="1" customWidth="1"/>
    <col min="3" max="3" width="11.5546875" style="12" bestFit="1" customWidth="1"/>
    <col min="4" max="4" width="14.88671875" style="5" bestFit="1" customWidth="1"/>
    <col min="5" max="5" width="13.88671875" style="5" bestFit="1" customWidth="1"/>
    <col min="6" max="6" width="12.6640625" style="5" bestFit="1" customWidth="1"/>
    <col min="7" max="7" width="13.88671875" style="5" bestFit="1" customWidth="1"/>
    <col min="8" max="8" width="12.88671875" style="5" bestFit="1" customWidth="1"/>
    <col min="9" max="9" width="14.88671875" style="5" bestFit="1" customWidth="1"/>
    <col min="10" max="10" width="13.88671875" style="5" bestFit="1" customWidth="1"/>
    <col min="11" max="11" width="12.6640625" style="5" bestFit="1" customWidth="1"/>
    <col min="12" max="12" width="11.109375" style="5" bestFit="1" customWidth="1"/>
    <col min="13" max="13" width="16.109375" style="5" customWidth="1"/>
    <col min="14" max="14" width="14.88671875" style="5" customWidth="1"/>
    <col min="15" max="15" width="14.88671875" style="22" customWidth="1"/>
    <col min="16" max="16" width="13.88671875" style="22" bestFit="1" customWidth="1"/>
    <col min="17" max="17" width="12.6640625" style="22" bestFit="1" customWidth="1"/>
    <col min="18" max="18" width="14.88671875" style="22" bestFit="1" customWidth="1"/>
    <col min="19" max="19" width="13.88671875" style="22" bestFit="1" customWidth="1"/>
  </cols>
  <sheetData>
    <row r="1" spans="1:19">
      <c r="A1" s="20" t="s">
        <v>1767</v>
      </c>
      <c r="B1" s="20"/>
      <c r="E1" s="5" t="s">
        <v>1768</v>
      </c>
      <c r="H1" s="29"/>
      <c r="I1" s="29"/>
      <c r="J1" s="29"/>
      <c r="K1" s="29"/>
      <c r="L1" s="29"/>
      <c r="M1" s="29"/>
      <c r="N1" s="29"/>
      <c r="O1" s="29"/>
      <c r="P1" s="29"/>
      <c r="Q1" s="29"/>
      <c r="R1" s="29"/>
      <c r="S1" s="29"/>
    </row>
    <row r="2" spans="1:19" ht="21">
      <c r="A2" s="21" t="s">
        <v>1769</v>
      </c>
      <c r="B2" s="21"/>
      <c r="E2" s="5" t="s">
        <v>1770</v>
      </c>
      <c r="Q2" s="23" t="s">
        <v>1771</v>
      </c>
    </row>
    <row r="3" spans="1:19" s="24" customFormat="1" ht="43.2">
      <c r="A3" s="24" t="s">
        <v>55</v>
      </c>
      <c r="B3" s="24" t="s">
        <v>1772</v>
      </c>
      <c r="C3" s="24" t="s">
        <v>58</v>
      </c>
      <c r="D3" s="25" t="s">
        <v>1773</v>
      </c>
      <c r="E3" s="25" t="s">
        <v>1774</v>
      </c>
      <c r="F3" s="25" t="s">
        <v>1775</v>
      </c>
      <c r="G3" s="25" t="s">
        <v>1776</v>
      </c>
      <c r="H3" s="25" t="s">
        <v>1777</v>
      </c>
      <c r="I3" s="25" t="s">
        <v>1778</v>
      </c>
      <c r="J3" s="25" t="s">
        <v>1779</v>
      </c>
      <c r="K3" s="25" t="s">
        <v>1780</v>
      </c>
      <c r="L3" s="25" t="s">
        <v>1781</v>
      </c>
      <c r="M3" s="25" t="s">
        <v>1782</v>
      </c>
      <c r="N3" s="25" t="s">
        <v>1783</v>
      </c>
      <c r="O3" s="26" t="s">
        <v>4</v>
      </c>
      <c r="P3" s="26" t="s">
        <v>1776</v>
      </c>
      <c r="Q3" s="26" t="s">
        <v>1784</v>
      </c>
      <c r="R3" s="26" t="s">
        <v>1061</v>
      </c>
      <c r="S3" s="26" t="s">
        <v>1785</v>
      </c>
    </row>
    <row r="4" spans="1:19">
      <c r="A4">
        <v>556</v>
      </c>
      <c r="B4" t="s">
        <v>156</v>
      </c>
      <c r="D4" s="5">
        <v>3657321.2</v>
      </c>
      <c r="E4" s="5">
        <v>92173.42</v>
      </c>
      <c r="F4" s="5">
        <v>99088</v>
      </c>
      <c r="G4" s="5">
        <v>555849.19999999995</v>
      </c>
      <c r="H4" s="5">
        <v>0</v>
      </c>
      <c r="I4" s="5">
        <v>365713.72</v>
      </c>
      <c r="J4" s="5">
        <v>0</v>
      </c>
      <c r="K4" s="5">
        <v>0</v>
      </c>
      <c r="L4" s="5">
        <v>2627.28</v>
      </c>
      <c r="M4" s="5">
        <f t="shared" ref="M4:M67" si="0">SUM(D4:L4)</f>
        <v>4772772.82</v>
      </c>
      <c r="N4" s="5">
        <f t="shared" ref="N4:N67" si="1">M4-P4</f>
        <v>4216923.62</v>
      </c>
      <c r="O4" s="22">
        <f t="shared" ref="O4:O67" si="2">N4-Q4-R4-S4</f>
        <v>3851209.9000000004</v>
      </c>
      <c r="P4" s="22">
        <v>555849.19999999995</v>
      </c>
      <c r="Q4" s="22">
        <v>0</v>
      </c>
      <c r="R4" s="22">
        <v>365713.72</v>
      </c>
      <c r="S4" s="22">
        <v>0</v>
      </c>
    </row>
    <row r="5" spans="1:19">
      <c r="A5">
        <v>13232</v>
      </c>
      <c r="B5" t="s">
        <v>424</v>
      </c>
      <c r="D5" s="5">
        <v>693006.07</v>
      </c>
      <c r="E5" s="5">
        <v>22143.49</v>
      </c>
      <c r="F5" s="5">
        <v>25875.200000000001</v>
      </c>
      <c r="G5" s="5">
        <v>97433.36</v>
      </c>
      <c r="H5" s="5">
        <v>0</v>
      </c>
      <c r="I5" s="5">
        <v>137016.49</v>
      </c>
      <c r="J5" s="5">
        <v>0</v>
      </c>
      <c r="K5" s="5">
        <v>0</v>
      </c>
      <c r="L5" s="5">
        <v>1603.73</v>
      </c>
      <c r="M5" s="5">
        <f t="shared" si="0"/>
        <v>977078.33999999985</v>
      </c>
      <c r="N5" s="5">
        <f t="shared" si="1"/>
        <v>879644.97999999986</v>
      </c>
      <c r="O5" s="22">
        <f t="shared" si="2"/>
        <v>742628.48999999987</v>
      </c>
      <c r="P5" s="22">
        <v>97433.36</v>
      </c>
      <c r="Q5" s="22">
        <v>0</v>
      </c>
      <c r="R5" s="22">
        <v>137016.49</v>
      </c>
      <c r="S5" s="22">
        <v>0</v>
      </c>
    </row>
    <row r="6" spans="1:19">
      <c r="A6">
        <v>13195</v>
      </c>
      <c r="B6" t="s">
        <v>1125</v>
      </c>
      <c r="D6" s="5">
        <v>645615.48</v>
      </c>
      <c r="E6" s="5">
        <v>41171.07</v>
      </c>
      <c r="F6" s="5">
        <v>20636.8</v>
      </c>
      <c r="G6" s="5">
        <v>85678.75</v>
      </c>
      <c r="H6" s="5">
        <v>0</v>
      </c>
      <c r="I6" s="5">
        <v>83717.789999999994</v>
      </c>
      <c r="J6" s="5">
        <v>0</v>
      </c>
      <c r="K6" s="5">
        <v>0</v>
      </c>
      <c r="L6" s="5">
        <v>902.1</v>
      </c>
      <c r="M6" s="5">
        <f t="shared" si="0"/>
        <v>877721.99</v>
      </c>
      <c r="N6" s="5">
        <f t="shared" si="1"/>
        <v>792043.24</v>
      </c>
      <c r="O6" s="22">
        <f t="shared" si="2"/>
        <v>708325.45</v>
      </c>
      <c r="P6" s="22">
        <v>85678.75</v>
      </c>
      <c r="Q6" s="22">
        <v>0</v>
      </c>
      <c r="R6" s="22">
        <v>83717.789999999994</v>
      </c>
      <c r="S6" s="22">
        <v>0</v>
      </c>
    </row>
    <row r="7" spans="1:19">
      <c r="A7">
        <v>13249</v>
      </c>
      <c r="B7" t="s">
        <v>426</v>
      </c>
      <c r="D7" s="5">
        <v>1225750.05</v>
      </c>
      <c r="E7" s="5">
        <v>119143.53</v>
      </c>
      <c r="F7" s="5">
        <v>0</v>
      </c>
      <c r="G7" s="5">
        <v>143821.82</v>
      </c>
      <c r="H7" s="5">
        <v>0</v>
      </c>
      <c r="I7" s="5">
        <v>208312.83</v>
      </c>
      <c r="J7" s="5">
        <v>67725.350000000006</v>
      </c>
      <c r="K7" s="5">
        <v>3108.58</v>
      </c>
      <c r="L7" s="5">
        <v>0</v>
      </c>
      <c r="M7" s="5">
        <f t="shared" si="0"/>
        <v>1767862.1600000004</v>
      </c>
      <c r="N7" s="5">
        <f t="shared" si="1"/>
        <v>1624040.3400000003</v>
      </c>
      <c r="O7" s="22">
        <f t="shared" si="2"/>
        <v>1348002.1600000001</v>
      </c>
      <c r="P7" s="22">
        <v>143821.82</v>
      </c>
      <c r="Q7" s="22">
        <v>0</v>
      </c>
      <c r="R7" s="22">
        <v>208312.83</v>
      </c>
      <c r="S7" s="22">
        <v>67725.350000000006</v>
      </c>
    </row>
    <row r="8" spans="1:19">
      <c r="A8">
        <v>12528</v>
      </c>
      <c r="B8" t="s">
        <v>385</v>
      </c>
      <c r="D8" s="5">
        <v>1841294.16</v>
      </c>
      <c r="E8" s="5">
        <v>49013.81</v>
      </c>
      <c r="F8" s="5">
        <v>0</v>
      </c>
      <c r="G8" s="5">
        <v>271650.03000000003</v>
      </c>
      <c r="H8" s="5">
        <v>0</v>
      </c>
      <c r="I8" s="5">
        <v>258841.19</v>
      </c>
      <c r="J8" s="5">
        <v>239883.8</v>
      </c>
      <c r="K8" s="5">
        <v>12540.41</v>
      </c>
      <c r="L8" s="5">
        <v>0</v>
      </c>
      <c r="M8" s="5">
        <f t="shared" si="0"/>
        <v>2673223.4</v>
      </c>
      <c r="N8" s="5">
        <f t="shared" si="1"/>
        <v>2401573.37</v>
      </c>
      <c r="O8" s="22">
        <f t="shared" si="2"/>
        <v>1902848.3800000001</v>
      </c>
      <c r="P8" s="22">
        <v>271650.03000000003</v>
      </c>
      <c r="Q8" s="22">
        <v>0</v>
      </c>
      <c r="R8" s="22">
        <v>258841.19</v>
      </c>
      <c r="S8" s="22">
        <v>239883.8</v>
      </c>
    </row>
    <row r="9" spans="1:19">
      <c r="A9">
        <v>11507</v>
      </c>
      <c r="B9" t="s">
        <v>325</v>
      </c>
      <c r="D9" s="5">
        <v>653800.57999999996</v>
      </c>
      <c r="E9" s="5">
        <v>42754.93</v>
      </c>
      <c r="F9" s="5">
        <v>0</v>
      </c>
      <c r="G9" s="5">
        <v>88408.18</v>
      </c>
      <c r="H9" s="5">
        <v>0</v>
      </c>
      <c r="I9" s="5">
        <v>252430.97</v>
      </c>
      <c r="J9" s="5">
        <v>0</v>
      </c>
      <c r="K9" s="5">
        <v>1611.86</v>
      </c>
      <c r="L9" s="5">
        <v>0</v>
      </c>
      <c r="M9" s="5">
        <f t="shared" si="0"/>
        <v>1039006.5199999999</v>
      </c>
      <c r="N9" s="5">
        <f t="shared" si="1"/>
        <v>950598.33999999985</v>
      </c>
      <c r="O9" s="22">
        <f t="shared" si="2"/>
        <v>698167.36999999988</v>
      </c>
      <c r="P9" s="22">
        <v>88408.18</v>
      </c>
      <c r="Q9" s="22">
        <v>0</v>
      </c>
      <c r="R9" s="22">
        <v>252430.97</v>
      </c>
      <c r="S9" s="22">
        <v>0</v>
      </c>
    </row>
    <row r="10" spans="1:19">
      <c r="A10">
        <v>17275</v>
      </c>
      <c r="B10" t="s">
        <v>538</v>
      </c>
      <c r="D10" s="5">
        <v>744489.25</v>
      </c>
      <c r="E10" s="5">
        <v>10283.280000000001</v>
      </c>
      <c r="F10" s="5">
        <v>0</v>
      </c>
      <c r="G10" s="5">
        <v>62853.68</v>
      </c>
      <c r="H10" s="5">
        <v>0</v>
      </c>
      <c r="I10" s="5">
        <v>103948.39</v>
      </c>
      <c r="J10" s="5">
        <v>137.25</v>
      </c>
      <c r="K10" s="5">
        <v>0</v>
      </c>
      <c r="L10" s="5">
        <v>0</v>
      </c>
      <c r="M10" s="5">
        <f t="shared" si="0"/>
        <v>921711.85000000009</v>
      </c>
      <c r="N10" s="5">
        <f t="shared" si="1"/>
        <v>858858.17</v>
      </c>
      <c r="O10" s="22">
        <f t="shared" si="2"/>
        <v>754772.53</v>
      </c>
      <c r="P10" s="22">
        <v>62853.68</v>
      </c>
      <c r="Q10" s="22">
        <v>0</v>
      </c>
      <c r="R10" s="22">
        <v>103948.39</v>
      </c>
      <c r="S10" s="22">
        <v>137.25</v>
      </c>
    </row>
    <row r="11" spans="1:19">
      <c r="A11" s="27">
        <v>19427</v>
      </c>
      <c r="B11" s="27" t="s">
        <v>587</v>
      </c>
      <c r="D11" s="5">
        <v>171116.27399999998</v>
      </c>
      <c r="E11" s="5">
        <v>8247.76</v>
      </c>
      <c r="F11" s="5">
        <v>0</v>
      </c>
      <c r="G11" s="5">
        <v>18531.16</v>
      </c>
      <c r="H11" s="5">
        <v>0</v>
      </c>
      <c r="I11" s="5">
        <v>25079.8</v>
      </c>
      <c r="J11" s="5">
        <v>0</v>
      </c>
      <c r="K11" s="5">
        <v>0</v>
      </c>
      <c r="L11" s="5">
        <v>0</v>
      </c>
      <c r="M11" s="5">
        <f t="shared" si="0"/>
        <v>222974.99399999998</v>
      </c>
      <c r="N11" s="5">
        <f t="shared" si="1"/>
        <v>204443.83399999997</v>
      </c>
      <c r="O11" s="22">
        <f t="shared" si="2"/>
        <v>179364.03399999999</v>
      </c>
      <c r="P11" s="22">
        <v>18531.16</v>
      </c>
      <c r="Q11" s="22">
        <v>0</v>
      </c>
      <c r="R11" s="22">
        <v>25079.8</v>
      </c>
      <c r="S11" s="22">
        <v>0</v>
      </c>
    </row>
    <row r="12" spans="1:19">
      <c r="A12">
        <v>13254</v>
      </c>
      <c r="B12" t="s">
        <v>430</v>
      </c>
      <c r="D12" s="5">
        <v>1794793.21</v>
      </c>
      <c r="E12" s="5">
        <v>88776.42</v>
      </c>
      <c r="F12" s="5">
        <v>48860.800000000003</v>
      </c>
      <c r="G12" s="5">
        <v>281850.63</v>
      </c>
      <c r="H12" s="5">
        <v>0</v>
      </c>
      <c r="I12" s="5">
        <v>313541.05</v>
      </c>
      <c r="J12" s="5">
        <v>0</v>
      </c>
      <c r="K12" s="5">
        <v>0</v>
      </c>
      <c r="L12" s="5">
        <v>3640.44</v>
      </c>
      <c r="M12" s="5">
        <f t="shared" si="0"/>
        <v>2531462.5499999998</v>
      </c>
      <c r="N12" s="5">
        <f t="shared" si="1"/>
        <v>2249611.92</v>
      </c>
      <c r="O12" s="22">
        <f t="shared" si="2"/>
        <v>1936070.8699999999</v>
      </c>
      <c r="P12" s="22">
        <v>281850.63</v>
      </c>
      <c r="Q12" s="22">
        <v>0</v>
      </c>
      <c r="R12" s="22">
        <v>313541.05</v>
      </c>
      <c r="S12" s="22">
        <v>0</v>
      </c>
    </row>
    <row r="13" spans="1:19">
      <c r="A13">
        <v>12060</v>
      </c>
      <c r="B13" t="s">
        <v>377</v>
      </c>
      <c r="D13" s="5">
        <v>768510.77</v>
      </c>
      <c r="E13" s="5">
        <v>38074.720000000001</v>
      </c>
      <c r="F13" s="5">
        <v>0</v>
      </c>
      <c r="G13" s="5">
        <v>121977.75</v>
      </c>
      <c r="H13" s="5">
        <v>5302</v>
      </c>
      <c r="I13" s="5">
        <v>187265.35</v>
      </c>
      <c r="J13" s="5">
        <v>0</v>
      </c>
      <c r="K13" s="5">
        <v>0</v>
      </c>
      <c r="L13" s="5">
        <v>0</v>
      </c>
      <c r="M13" s="5">
        <f t="shared" si="0"/>
        <v>1121130.5900000001</v>
      </c>
      <c r="N13" s="5">
        <f t="shared" si="1"/>
        <v>999152.84000000008</v>
      </c>
      <c r="O13" s="22">
        <f t="shared" si="2"/>
        <v>806585.49000000011</v>
      </c>
      <c r="P13" s="22">
        <v>121977.75</v>
      </c>
      <c r="Q13" s="22">
        <v>5302</v>
      </c>
      <c r="R13" s="22">
        <v>187265.35</v>
      </c>
      <c r="S13" s="22">
        <v>0</v>
      </c>
    </row>
    <row r="14" spans="1:19">
      <c r="A14">
        <v>13994</v>
      </c>
      <c r="B14" t="s">
        <v>440</v>
      </c>
      <c r="D14" s="5">
        <v>2199659.7000000002</v>
      </c>
      <c r="E14" s="5">
        <v>33379.97</v>
      </c>
      <c r="F14" s="5">
        <v>32643.200000000001</v>
      </c>
      <c r="G14" s="5">
        <v>50241.97</v>
      </c>
      <c r="H14" s="5">
        <v>0</v>
      </c>
      <c r="I14" s="5">
        <v>1242633.5900000001</v>
      </c>
      <c r="J14" s="5">
        <v>0</v>
      </c>
      <c r="K14" s="5">
        <v>14949.17</v>
      </c>
      <c r="L14" s="5">
        <v>2010.08</v>
      </c>
      <c r="M14" s="5">
        <f t="shared" si="0"/>
        <v>3575517.6800000006</v>
      </c>
      <c r="N14" s="5">
        <f t="shared" si="1"/>
        <v>3525275.7100000004</v>
      </c>
      <c r="O14" s="22">
        <f t="shared" si="2"/>
        <v>2282642.12</v>
      </c>
      <c r="P14" s="22">
        <v>50241.97</v>
      </c>
      <c r="Q14" s="22">
        <v>0</v>
      </c>
      <c r="R14" s="22">
        <v>1242633.5900000001</v>
      </c>
      <c r="S14" s="22">
        <v>0</v>
      </c>
    </row>
    <row r="15" spans="1:19">
      <c r="A15">
        <v>139</v>
      </c>
      <c r="B15" t="s">
        <v>74</v>
      </c>
      <c r="D15" s="5">
        <v>3238041.86</v>
      </c>
      <c r="E15" s="5">
        <v>46632.39</v>
      </c>
      <c r="F15" s="5">
        <v>85891.199999999997</v>
      </c>
      <c r="G15" s="5">
        <v>344643.45</v>
      </c>
      <c r="H15" s="5">
        <v>2272</v>
      </c>
      <c r="I15" s="5">
        <v>405832.79</v>
      </c>
      <c r="J15" s="5">
        <v>0</v>
      </c>
      <c r="K15" s="5">
        <v>0</v>
      </c>
      <c r="L15" s="5">
        <v>5780.55</v>
      </c>
      <c r="M15" s="5">
        <f t="shared" si="0"/>
        <v>4129094.24</v>
      </c>
      <c r="N15" s="5">
        <f t="shared" si="1"/>
        <v>3784450.79</v>
      </c>
      <c r="O15" s="22">
        <f t="shared" si="2"/>
        <v>3376346</v>
      </c>
      <c r="P15" s="22">
        <v>344643.45</v>
      </c>
      <c r="Q15" s="22">
        <v>2272</v>
      </c>
      <c r="R15" s="22">
        <v>405832.79</v>
      </c>
      <c r="S15" s="22">
        <v>0</v>
      </c>
    </row>
    <row r="16" spans="1:19">
      <c r="A16">
        <v>143396</v>
      </c>
      <c r="B16" t="s">
        <v>739</v>
      </c>
      <c r="C16" s="12" t="s">
        <v>81</v>
      </c>
      <c r="D16" s="5">
        <v>12014023.16</v>
      </c>
      <c r="E16" s="5">
        <v>0</v>
      </c>
      <c r="F16" s="5">
        <v>0</v>
      </c>
      <c r="G16" s="5">
        <v>0</v>
      </c>
      <c r="H16" s="5">
        <v>0</v>
      </c>
      <c r="I16" s="5">
        <v>2590407.36</v>
      </c>
      <c r="J16" s="5">
        <v>0</v>
      </c>
      <c r="K16" s="5">
        <v>9178.09</v>
      </c>
      <c r="L16" s="5">
        <v>5038.74</v>
      </c>
      <c r="M16" s="5">
        <f t="shared" si="0"/>
        <v>14618647.35</v>
      </c>
      <c r="N16" s="5">
        <f t="shared" si="1"/>
        <v>14618647.35</v>
      </c>
      <c r="O16" s="22">
        <f t="shared" si="2"/>
        <v>12028239.99</v>
      </c>
      <c r="P16" s="22">
        <v>0</v>
      </c>
      <c r="Q16" s="22">
        <v>0</v>
      </c>
      <c r="R16" s="22">
        <v>2590407.36</v>
      </c>
      <c r="S16" s="22">
        <v>0</v>
      </c>
    </row>
    <row r="17" spans="1:19">
      <c r="A17">
        <v>560</v>
      </c>
      <c r="B17" t="s">
        <v>164</v>
      </c>
      <c r="D17" s="5">
        <v>2638867.9900000002</v>
      </c>
      <c r="E17" s="5">
        <v>176726.86</v>
      </c>
      <c r="F17" s="5">
        <v>64188.800000000003</v>
      </c>
      <c r="G17" s="5">
        <v>398205.72</v>
      </c>
      <c r="H17" s="5">
        <v>0</v>
      </c>
      <c r="I17" s="5">
        <v>347834.78</v>
      </c>
      <c r="J17" s="5">
        <v>0</v>
      </c>
      <c r="K17" s="5">
        <v>0</v>
      </c>
      <c r="L17" s="5">
        <v>8643.9699999999993</v>
      </c>
      <c r="M17" s="5">
        <f t="shared" si="0"/>
        <v>3634468.1200000006</v>
      </c>
      <c r="N17" s="5">
        <f t="shared" si="1"/>
        <v>3236262.4000000004</v>
      </c>
      <c r="O17" s="22">
        <f t="shared" si="2"/>
        <v>2888427.62</v>
      </c>
      <c r="P17" s="22">
        <v>398205.72</v>
      </c>
      <c r="Q17" s="22">
        <v>0</v>
      </c>
      <c r="R17" s="22">
        <v>347834.78</v>
      </c>
      <c r="S17" s="22">
        <v>0</v>
      </c>
    </row>
    <row r="18" spans="1:19">
      <c r="A18">
        <v>143610</v>
      </c>
      <c r="B18" t="s">
        <v>749</v>
      </c>
      <c r="D18" s="5">
        <v>2851087.78</v>
      </c>
      <c r="E18" s="5">
        <v>75034.25</v>
      </c>
      <c r="F18" s="5">
        <v>0</v>
      </c>
      <c r="G18" s="5">
        <v>195663.05</v>
      </c>
      <c r="H18" s="5">
        <v>0</v>
      </c>
      <c r="I18" s="5">
        <v>334948.03000000003</v>
      </c>
      <c r="J18" s="5">
        <v>0</v>
      </c>
      <c r="K18" s="5">
        <v>40188.019999999997</v>
      </c>
      <c r="L18" s="5">
        <v>0</v>
      </c>
      <c r="M18" s="5">
        <f t="shared" si="0"/>
        <v>3496921.1299999994</v>
      </c>
      <c r="N18" s="5">
        <f t="shared" si="1"/>
        <v>3301258.0799999996</v>
      </c>
      <c r="O18" s="22">
        <f t="shared" si="2"/>
        <v>2966310.05</v>
      </c>
      <c r="P18" s="22">
        <v>195663.05</v>
      </c>
      <c r="Q18" s="22">
        <v>0</v>
      </c>
      <c r="R18" s="22">
        <v>334948.03000000003</v>
      </c>
      <c r="S18" s="22">
        <v>0</v>
      </c>
    </row>
    <row r="19" spans="1:19">
      <c r="A19">
        <v>9971</v>
      </c>
      <c r="B19" t="s">
        <v>295</v>
      </c>
      <c r="D19" s="5">
        <v>572720.54</v>
      </c>
      <c r="E19" s="5">
        <v>8357.01</v>
      </c>
      <c r="F19" s="5">
        <v>0</v>
      </c>
      <c r="G19" s="5">
        <v>11054.03</v>
      </c>
      <c r="H19" s="5">
        <v>0</v>
      </c>
      <c r="I19" s="5">
        <v>101015.26</v>
      </c>
      <c r="J19" s="5">
        <v>0</v>
      </c>
      <c r="K19" s="5">
        <v>4870.33</v>
      </c>
      <c r="L19" s="5">
        <v>0</v>
      </c>
      <c r="M19" s="5">
        <f t="shared" si="0"/>
        <v>698017.17</v>
      </c>
      <c r="N19" s="5">
        <f t="shared" si="1"/>
        <v>686963.14</v>
      </c>
      <c r="O19" s="22">
        <f t="shared" si="2"/>
        <v>585947.88</v>
      </c>
      <c r="P19" s="22">
        <v>11054.03</v>
      </c>
      <c r="Q19" s="22">
        <v>0</v>
      </c>
      <c r="R19" s="22">
        <v>101015.26</v>
      </c>
      <c r="S19" s="22">
        <v>0</v>
      </c>
    </row>
    <row r="20" spans="1:19">
      <c r="A20">
        <v>288</v>
      </c>
      <c r="B20" t="s">
        <v>89</v>
      </c>
      <c r="C20" s="12" t="s">
        <v>81</v>
      </c>
      <c r="D20" s="5">
        <v>488141.09</v>
      </c>
      <c r="E20" s="5">
        <v>0</v>
      </c>
      <c r="F20" s="5">
        <v>0</v>
      </c>
      <c r="G20" s="5">
        <v>0</v>
      </c>
      <c r="H20" s="5">
        <v>0</v>
      </c>
      <c r="I20" s="5">
        <v>45064.49</v>
      </c>
      <c r="J20" s="5">
        <v>0</v>
      </c>
      <c r="K20" s="5">
        <v>10272.530000000001</v>
      </c>
      <c r="L20" s="5">
        <v>0</v>
      </c>
      <c r="M20" s="5">
        <f t="shared" si="0"/>
        <v>543478.1100000001</v>
      </c>
      <c r="N20" s="5">
        <f t="shared" si="1"/>
        <v>543478.1100000001</v>
      </c>
      <c r="O20" s="22">
        <f t="shared" si="2"/>
        <v>498413.62000000011</v>
      </c>
      <c r="P20" s="22">
        <v>0</v>
      </c>
      <c r="Q20" s="22">
        <v>0</v>
      </c>
      <c r="R20" s="22">
        <v>45064.49</v>
      </c>
      <c r="S20" s="22">
        <v>0</v>
      </c>
    </row>
    <row r="21" spans="1:19">
      <c r="A21">
        <v>143297</v>
      </c>
      <c r="B21" t="s">
        <v>733</v>
      </c>
      <c r="D21" s="5">
        <v>302137.37</v>
      </c>
      <c r="E21" s="5">
        <v>15934.38</v>
      </c>
      <c r="F21" s="5">
        <v>2729.6</v>
      </c>
      <c r="G21" s="5">
        <v>12814.88</v>
      </c>
      <c r="H21" s="5">
        <v>0</v>
      </c>
      <c r="I21" s="5">
        <v>1212240.47</v>
      </c>
      <c r="J21" s="5">
        <v>0</v>
      </c>
      <c r="K21" s="5">
        <v>0</v>
      </c>
      <c r="L21" s="5">
        <v>0</v>
      </c>
      <c r="M21" s="5">
        <f t="shared" si="0"/>
        <v>1545856.7</v>
      </c>
      <c r="N21" s="5">
        <f t="shared" si="1"/>
        <v>1533041.82</v>
      </c>
      <c r="O21" s="22">
        <f t="shared" si="2"/>
        <v>320801.35000000009</v>
      </c>
      <c r="P21" s="22">
        <v>12814.88</v>
      </c>
      <c r="Q21" s="22">
        <v>0</v>
      </c>
      <c r="R21" s="22">
        <v>1212240.47</v>
      </c>
      <c r="S21" s="22">
        <v>0</v>
      </c>
    </row>
    <row r="22" spans="1:19">
      <c r="A22">
        <v>134122</v>
      </c>
      <c r="B22" t="s">
        <v>703</v>
      </c>
      <c r="D22" s="5">
        <v>627881.06999999995</v>
      </c>
      <c r="E22" s="5">
        <v>28732.41</v>
      </c>
      <c r="F22" s="5">
        <v>1548.8</v>
      </c>
      <c r="G22" s="5">
        <v>43866.69</v>
      </c>
      <c r="H22" s="5">
        <v>0</v>
      </c>
      <c r="I22" s="5">
        <v>2532371.94</v>
      </c>
      <c r="J22" s="5">
        <v>176516.27</v>
      </c>
      <c r="K22" s="5">
        <v>0</v>
      </c>
      <c r="L22" s="5">
        <v>0</v>
      </c>
      <c r="M22" s="5">
        <f t="shared" si="0"/>
        <v>3410917.18</v>
      </c>
      <c r="N22" s="5">
        <f t="shared" si="1"/>
        <v>3367050.49</v>
      </c>
      <c r="O22" s="22">
        <f t="shared" si="2"/>
        <v>658162.28000000026</v>
      </c>
      <c r="P22" s="22">
        <v>43866.69</v>
      </c>
      <c r="Q22" s="22">
        <v>0</v>
      </c>
      <c r="R22" s="22">
        <v>2532371.94</v>
      </c>
      <c r="S22" s="22">
        <v>176516.27</v>
      </c>
    </row>
    <row r="23" spans="1:19">
      <c r="A23">
        <v>15709</v>
      </c>
      <c r="B23" t="s">
        <v>494</v>
      </c>
      <c r="D23" s="5">
        <v>1277411.1599999999</v>
      </c>
      <c r="E23" s="5">
        <v>118822.93</v>
      </c>
      <c r="F23" s="5">
        <v>30153.599999999999</v>
      </c>
      <c r="G23" s="5">
        <v>209207.03</v>
      </c>
      <c r="H23" s="5">
        <v>0</v>
      </c>
      <c r="I23" s="5">
        <v>216901.21</v>
      </c>
      <c r="J23" s="5">
        <v>47405.95</v>
      </c>
      <c r="K23" s="5">
        <v>0</v>
      </c>
      <c r="L23" s="5">
        <v>960.79</v>
      </c>
      <c r="M23" s="5">
        <f t="shared" si="0"/>
        <v>1900862.67</v>
      </c>
      <c r="N23" s="5">
        <f t="shared" si="1"/>
        <v>1691655.64</v>
      </c>
      <c r="O23" s="22">
        <f t="shared" si="2"/>
        <v>1427348.48</v>
      </c>
      <c r="P23" s="22">
        <v>209207.03</v>
      </c>
      <c r="Q23" s="22">
        <v>0</v>
      </c>
      <c r="R23" s="22">
        <v>216901.21</v>
      </c>
      <c r="S23" s="22">
        <v>47405.95</v>
      </c>
    </row>
    <row r="24" spans="1:19">
      <c r="A24">
        <v>12501</v>
      </c>
      <c r="B24" t="s">
        <v>383</v>
      </c>
      <c r="D24" s="5">
        <v>379302.8</v>
      </c>
      <c r="E24" s="5">
        <v>484.24</v>
      </c>
      <c r="F24" s="5">
        <v>0</v>
      </c>
      <c r="G24" s="5">
        <v>3127.19</v>
      </c>
      <c r="H24" s="5">
        <v>6438</v>
      </c>
      <c r="I24" s="5">
        <v>5583</v>
      </c>
      <c r="J24" s="5">
        <v>20093.04</v>
      </c>
      <c r="K24" s="5">
        <v>602.29999999999995</v>
      </c>
      <c r="L24" s="5">
        <v>0</v>
      </c>
      <c r="M24" s="5">
        <f t="shared" si="0"/>
        <v>415630.56999999995</v>
      </c>
      <c r="N24" s="5">
        <f t="shared" si="1"/>
        <v>412503.37999999995</v>
      </c>
      <c r="O24" s="22">
        <f t="shared" si="2"/>
        <v>380389.33999999997</v>
      </c>
      <c r="P24" s="22">
        <v>3127.19</v>
      </c>
      <c r="Q24" s="22">
        <v>6438</v>
      </c>
      <c r="R24" s="22">
        <v>5583</v>
      </c>
      <c r="S24" s="22">
        <v>20093.04</v>
      </c>
    </row>
    <row r="25" spans="1:19">
      <c r="A25">
        <v>11390</v>
      </c>
      <c r="B25" t="s">
        <v>317</v>
      </c>
      <c r="D25" s="5">
        <v>1519346.43</v>
      </c>
      <c r="E25" s="5">
        <v>85553.59</v>
      </c>
      <c r="F25" s="5">
        <v>53433.599999999999</v>
      </c>
      <c r="G25" s="5">
        <v>230296.7</v>
      </c>
      <c r="H25" s="5">
        <v>0</v>
      </c>
      <c r="I25" s="5">
        <v>118120.75</v>
      </c>
      <c r="J25" s="5">
        <v>0</v>
      </c>
      <c r="K25" s="5">
        <v>0</v>
      </c>
      <c r="L25" s="5">
        <v>2118.89</v>
      </c>
      <c r="M25" s="5">
        <f t="shared" si="0"/>
        <v>2008869.96</v>
      </c>
      <c r="N25" s="5">
        <f t="shared" si="1"/>
        <v>1778573.26</v>
      </c>
      <c r="O25" s="22">
        <f t="shared" si="2"/>
        <v>1660452.51</v>
      </c>
      <c r="P25" s="22">
        <v>230296.7</v>
      </c>
      <c r="Q25" s="22">
        <v>0</v>
      </c>
      <c r="R25" s="22">
        <v>118120.75</v>
      </c>
      <c r="S25" s="22">
        <v>0</v>
      </c>
    </row>
    <row r="26" spans="1:19">
      <c r="A26">
        <v>843</v>
      </c>
      <c r="B26" t="s">
        <v>222</v>
      </c>
      <c r="D26" s="5">
        <v>3518648.82</v>
      </c>
      <c r="E26" s="5">
        <v>225083.67</v>
      </c>
      <c r="F26" s="5">
        <v>92179.199999999997</v>
      </c>
      <c r="G26" s="5">
        <v>459878.19</v>
      </c>
      <c r="H26" s="5">
        <v>2272</v>
      </c>
      <c r="I26" s="5">
        <v>552005.37</v>
      </c>
      <c r="J26" s="5">
        <v>0</v>
      </c>
      <c r="K26" s="5">
        <v>0</v>
      </c>
      <c r="L26" s="5">
        <v>9591.67</v>
      </c>
      <c r="M26" s="5">
        <f t="shared" si="0"/>
        <v>4859658.92</v>
      </c>
      <c r="N26" s="5">
        <f t="shared" si="1"/>
        <v>4399780.7299999995</v>
      </c>
      <c r="O26" s="22">
        <f t="shared" si="2"/>
        <v>3845503.3599999994</v>
      </c>
      <c r="P26" s="22">
        <v>459878.19</v>
      </c>
      <c r="Q26" s="22">
        <v>2272</v>
      </c>
      <c r="R26" s="22">
        <v>552005.37</v>
      </c>
      <c r="S26" s="22">
        <v>0</v>
      </c>
    </row>
    <row r="27" spans="1:19">
      <c r="A27">
        <v>14231</v>
      </c>
      <c r="B27" t="s">
        <v>468</v>
      </c>
      <c r="D27" s="5">
        <v>4709404.57</v>
      </c>
      <c r="E27" s="5">
        <v>64826.81</v>
      </c>
      <c r="F27" s="5">
        <v>0</v>
      </c>
      <c r="G27" s="5">
        <v>49896.1</v>
      </c>
      <c r="H27" s="5">
        <v>0</v>
      </c>
      <c r="I27" s="5">
        <v>276452.52</v>
      </c>
      <c r="J27" s="5">
        <v>669176.36</v>
      </c>
      <c r="K27" s="5">
        <v>29487.47</v>
      </c>
      <c r="L27" s="5">
        <v>0</v>
      </c>
      <c r="M27" s="5">
        <f t="shared" si="0"/>
        <v>5799243.8300000001</v>
      </c>
      <c r="N27" s="5">
        <f t="shared" si="1"/>
        <v>5749347.7300000004</v>
      </c>
      <c r="O27" s="22">
        <f t="shared" si="2"/>
        <v>4803718.8500000006</v>
      </c>
      <c r="P27" s="22">
        <v>49896.1</v>
      </c>
      <c r="Q27" s="22">
        <v>0</v>
      </c>
      <c r="R27" s="22">
        <v>276452.52</v>
      </c>
      <c r="S27" s="22">
        <v>669176.36</v>
      </c>
    </row>
    <row r="28" spans="1:19">
      <c r="A28">
        <v>142919</v>
      </c>
      <c r="B28" t="s">
        <v>713</v>
      </c>
      <c r="D28" s="5">
        <v>941940.22</v>
      </c>
      <c r="E28" s="5">
        <v>51154.87</v>
      </c>
      <c r="F28" s="5">
        <v>0</v>
      </c>
      <c r="G28" s="5">
        <v>100176.27</v>
      </c>
      <c r="H28" s="5">
        <v>329.44</v>
      </c>
      <c r="I28" s="5">
        <v>251895.2</v>
      </c>
      <c r="J28" s="5">
        <v>294613.34999999998</v>
      </c>
      <c r="K28" s="5">
        <v>23.48</v>
      </c>
      <c r="L28" s="5">
        <v>0</v>
      </c>
      <c r="M28" s="5">
        <f t="shared" si="0"/>
        <v>1640132.8299999996</v>
      </c>
      <c r="N28" s="5">
        <f t="shared" si="1"/>
        <v>1539956.5599999996</v>
      </c>
      <c r="O28" s="22">
        <f t="shared" si="2"/>
        <v>993118.56999999972</v>
      </c>
      <c r="P28" s="22">
        <v>100176.27</v>
      </c>
      <c r="Q28" s="22">
        <v>329.44</v>
      </c>
      <c r="R28" s="22">
        <v>251895.2</v>
      </c>
      <c r="S28" s="22">
        <v>294613.34999999998</v>
      </c>
    </row>
    <row r="29" spans="1:19">
      <c r="A29">
        <v>15710</v>
      </c>
      <c r="B29" t="s">
        <v>496</v>
      </c>
      <c r="D29" s="5">
        <v>1385715.61</v>
      </c>
      <c r="E29" s="5">
        <v>33950.78</v>
      </c>
      <c r="F29" s="5">
        <v>34953.599999999999</v>
      </c>
      <c r="G29" s="5">
        <v>206160.72</v>
      </c>
      <c r="H29" s="5">
        <v>192406.94</v>
      </c>
      <c r="I29" s="5">
        <v>137674.45000000001</v>
      </c>
      <c r="J29" s="5">
        <v>120630.27</v>
      </c>
      <c r="K29" s="5">
        <v>0</v>
      </c>
      <c r="L29" s="5">
        <v>176.09</v>
      </c>
      <c r="M29" s="5">
        <f t="shared" si="0"/>
        <v>2111668.46</v>
      </c>
      <c r="N29" s="5">
        <f t="shared" si="1"/>
        <v>1905507.74</v>
      </c>
      <c r="O29" s="22">
        <f t="shared" si="2"/>
        <v>1454796.08</v>
      </c>
      <c r="P29" s="22">
        <v>206160.72</v>
      </c>
      <c r="Q29" s="22">
        <v>192406.94</v>
      </c>
      <c r="R29" s="22">
        <v>137674.45000000001</v>
      </c>
      <c r="S29" s="22">
        <v>120630.27</v>
      </c>
    </row>
    <row r="30" spans="1:19">
      <c r="A30">
        <v>311</v>
      </c>
      <c r="B30" t="s">
        <v>1206</v>
      </c>
      <c r="D30" s="5">
        <v>763528.51</v>
      </c>
      <c r="E30" s="5">
        <v>27278.18</v>
      </c>
      <c r="F30" s="5">
        <v>10694.4</v>
      </c>
      <c r="G30" s="5">
        <v>31555.119999999999</v>
      </c>
      <c r="H30" s="5">
        <v>0</v>
      </c>
      <c r="I30" s="5">
        <v>280929.64</v>
      </c>
      <c r="J30" s="5">
        <v>33490.129999999997</v>
      </c>
      <c r="K30" s="5">
        <v>4554.28</v>
      </c>
      <c r="L30" s="5">
        <v>556.25</v>
      </c>
      <c r="M30" s="5">
        <f t="shared" si="0"/>
        <v>1152586.51</v>
      </c>
      <c r="N30" s="5">
        <f t="shared" si="1"/>
        <v>1121031.3899999999</v>
      </c>
      <c r="O30" s="22">
        <f t="shared" si="2"/>
        <v>806611.61999999988</v>
      </c>
      <c r="P30" s="22">
        <v>31555.119999999999</v>
      </c>
      <c r="Q30" s="22">
        <v>0</v>
      </c>
      <c r="R30" s="22">
        <v>280929.64</v>
      </c>
      <c r="S30" s="22">
        <v>33490.129999999997</v>
      </c>
    </row>
    <row r="31" spans="1:19">
      <c r="A31">
        <v>13170</v>
      </c>
      <c r="B31" t="s">
        <v>414</v>
      </c>
      <c r="D31" s="5">
        <v>282089.78999999998</v>
      </c>
      <c r="E31" s="5">
        <v>24888.959999999999</v>
      </c>
      <c r="F31" s="5">
        <v>4384</v>
      </c>
      <c r="G31" s="5">
        <v>32553.85</v>
      </c>
      <c r="H31" s="5">
        <v>0</v>
      </c>
      <c r="I31" s="5">
        <v>441261.39</v>
      </c>
      <c r="J31" s="5">
        <v>0</v>
      </c>
      <c r="K31" s="5">
        <v>75.400000000000006</v>
      </c>
      <c r="L31" s="5">
        <v>75.400000000000006</v>
      </c>
      <c r="M31" s="5">
        <f t="shared" si="0"/>
        <v>785328.79</v>
      </c>
      <c r="N31" s="5">
        <f t="shared" si="1"/>
        <v>752774.94000000006</v>
      </c>
      <c r="O31" s="22">
        <f t="shared" si="2"/>
        <v>311513.55000000005</v>
      </c>
      <c r="P31" s="22">
        <v>32553.85</v>
      </c>
      <c r="Q31" s="22">
        <v>0</v>
      </c>
      <c r="R31" s="22">
        <v>441261.39</v>
      </c>
      <c r="S31" s="22">
        <v>0</v>
      </c>
    </row>
    <row r="32" spans="1:19">
      <c r="A32">
        <v>12684</v>
      </c>
      <c r="B32" t="s">
        <v>399</v>
      </c>
      <c r="D32" s="5">
        <v>1039805.69</v>
      </c>
      <c r="E32" s="5">
        <v>56409.919999999998</v>
      </c>
      <c r="F32" s="5">
        <v>35440</v>
      </c>
      <c r="G32" s="5">
        <v>181230.48</v>
      </c>
      <c r="H32" s="5">
        <v>1136</v>
      </c>
      <c r="I32" s="5">
        <v>155620.28</v>
      </c>
      <c r="J32" s="5">
        <v>0</v>
      </c>
      <c r="K32" s="5">
        <v>0</v>
      </c>
      <c r="L32" s="5">
        <v>3501.38</v>
      </c>
      <c r="M32" s="5">
        <f t="shared" si="0"/>
        <v>1473143.7499999998</v>
      </c>
      <c r="N32" s="5">
        <f t="shared" si="1"/>
        <v>1291913.2699999998</v>
      </c>
      <c r="O32" s="22">
        <f t="shared" si="2"/>
        <v>1135156.9899999998</v>
      </c>
      <c r="P32" s="22">
        <v>181230.48</v>
      </c>
      <c r="Q32" s="22">
        <v>1136</v>
      </c>
      <c r="R32" s="22">
        <v>155620.28</v>
      </c>
      <c r="S32" s="22">
        <v>0</v>
      </c>
    </row>
    <row r="33" spans="1:19">
      <c r="A33" s="28">
        <v>19152</v>
      </c>
      <c r="B33" s="28" t="s">
        <v>561</v>
      </c>
      <c r="D33" s="5">
        <v>2717041.7315999987</v>
      </c>
      <c r="E33" s="5">
        <v>112348.20000000001</v>
      </c>
      <c r="F33" s="5">
        <v>0</v>
      </c>
      <c r="G33" s="5">
        <v>186078.01</v>
      </c>
      <c r="H33" s="5">
        <v>1515</v>
      </c>
      <c r="I33" s="5">
        <v>558006.06000000006</v>
      </c>
      <c r="J33" s="5">
        <v>0</v>
      </c>
      <c r="K33" s="5">
        <v>0</v>
      </c>
      <c r="L33" s="5">
        <v>0</v>
      </c>
      <c r="M33" s="5">
        <f t="shared" si="0"/>
        <v>3574989.0015999987</v>
      </c>
      <c r="N33" s="5">
        <f t="shared" si="1"/>
        <v>3388910.9915999984</v>
      </c>
      <c r="O33" s="22">
        <f t="shared" si="2"/>
        <v>2829389.9315999984</v>
      </c>
      <c r="P33" s="22">
        <v>186078.01</v>
      </c>
      <c r="Q33" s="22">
        <v>1515</v>
      </c>
      <c r="R33" s="22">
        <v>558006.06000000006</v>
      </c>
      <c r="S33" s="22">
        <v>0</v>
      </c>
    </row>
    <row r="34" spans="1:19">
      <c r="A34" s="27">
        <v>19441</v>
      </c>
      <c r="B34" s="27" t="s">
        <v>589</v>
      </c>
      <c r="D34" s="5">
        <v>438615.19799999997</v>
      </c>
      <c r="E34" s="5">
        <v>10719.499999999998</v>
      </c>
      <c r="F34" s="5">
        <v>0</v>
      </c>
      <c r="G34" s="5">
        <v>11987.449999999999</v>
      </c>
      <c r="H34" s="5">
        <v>0</v>
      </c>
      <c r="I34" s="5">
        <v>101282.70999999999</v>
      </c>
      <c r="J34" s="5">
        <v>0</v>
      </c>
      <c r="K34" s="5">
        <v>0</v>
      </c>
      <c r="L34" s="5">
        <v>0</v>
      </c>
      <c r="M34" s="5">
        <f t="shared" si="0"/>
        <v>562604.85800000001</v>
      </c>
      <c r="N34" s="5">
        <f t="shared" si="1"/>
        <v>550617.40800000005</v>
      </c>
      <c r="O34" s="22">
        <f t="shared" si="2"/>
        <v>449334.69800000009</v>
      </c>
      <c r="P34" s="22">
        <v>11987.449999999999</v>
      </c>
      <c r="Q34" s="22">
        <v>0</v>
      </c>
      <c r="R34" s="22">
        <v>101282.70999999999</v>
      </c>
      <c r="S34" s="22">
        <v>0</v>
      </c>
    </row>
    <row r="35" spans="1:19">
      <c r="A35" s="27">
        <v>19442</v>
      </c>
      <c r="B35" s="27" t="s">
        <v>592</v>
      </c>
      <c r="D35" s="5">
        <v>1298289.1235999998</v>
      </c>
      <c r="E35" s="5">
        <v>69795.62999999999</v>
      </c>
      <c r="F35" s="5">
        <v>0</v>
      </c>
      <c r="G35" s="5">
        <v>95583.779999999984</v>
      </c>
      <c r="H35" s="5">
        <v>0</v>
      </c>
      <c r="I35" s="5">
        <v>322291.06</v>
      </c>
      <c r="J35" s="5">
        <v>0</v>
      </c>
      <c r="K35" s="5">
        <v>0</v>
      </c>
      <c r="L35" s="5">
        <v>0</v>
      </c>
      <c r="M35" s="5">
        <f t="shared" si="0"/>
        <v>1785959.5935999998</v>
      </c>
      <c r="N35" s="5">
        <f t="shared" si="1"/>
        <v>1690375.8135999998</v>
      </c>
      <c r="O35" s="22">
        <f t="shared" si="2"/>
        <v>1368084.7535999997</v>
      </c>
      <c r="P35" s="22">
        <v>95583.779999999984</v>
      </c>
      <c r="Q35" s="22">
        <v>0</v>
      </c>
      <c r="R35" s="22">
        <v>322291.06</v>
      </c>
      <c r="S35" s="22">
        <v>0</v>
      </c>
    </row>
    <row r="36" spans="1:19">
      <c r="A36">
        <v>417</v>
      </c>
      <c r="B36" t="s">
        <v>134</v>
      </c>
      <c r="C36" s="12" t="s">
        <v>81</v>
      </c>
      <c r="D36" s="5">
        <v>3242846.2</v>
      </c>
      <c r="E36" s="5">
        <v>0</v>
      </c>
      <c r="F36" s="5">
        <v>0</v>
      </c>
      <c r="G36" s="5">
        <v>0</v>
      </c>
      <c r="H36" s="5">
        <v>0</v>
      </c>
      <c r="I36" s="5">
        <v>1154191.3</v>
      </c>
      <c r="J36" s="5">
        <v>0</v>
      </c>
      <c r="K36" s="5">
        <v>17456.8</v>
      </c>
      <c r="L36" s="5">
        <v>369.78</v>
      </c>
      <c r="M36" s="5">
        <f t="shared" si="0"/>
        <v>4414864.08</v>
      </c>
      <c r="N36" s="5">
        <f t="shared" si="1"/>
        <v>4414864.08</v>
      </c>
      <c r="O36" s="22">
        <f t="shared" si="2"/>
        <v>3260672.7800000003</v>
      </c>
      <c r="P36" s="22">
        <v>0</v>
      </c>
      <c r="Q36" s="22">
        <v>0</v>
      </c>
      <c r="R36" s="22">
        <v>1154191.3</v>
      </c>
      <c r="S36" s="22">
        <v>0</v>
      </c>
    </row>
    <row r="37" spans="1:19">
      <c r="A37">
        <v>13255</v>
      </c>
      <c r="B37" t="s">
        <v>432</v>
      </c>
      <c r="D37" s="5">
        <v>1972730.42</v>
      </c>
      <c r="E37" s="5">
        <v>184182.22</v>
      </c>
      <c r="F37" s="5">
        <v>55792</v>
      </c>
      <c r="G37" s="5">
        <v>322891.11</v>
      </c>
      <c r="H37" s="5">
        <v>3969.3</v>
      </c>
      <c r="I37" s="5">
        <v>294890.67</v>
      </c>
      <c r="J37" s="5">
        <v>0</v>
      </c>
      <c r="K37" s="5">
        <v>0</v>
      </c>
      <c r="L37" s="5">
        <v>4075.69</v>
      </c>
      <c r="M37" s="5">
        <f t="shared" si="0"/>
        <v>2838531.4099999997</v>
      </c>
      <c r="N37" s="5">
        <f t="shared" si="1"/>
        <v>2515640.2999999998</v>
      </c>
      <c r="O37" s="22">
        <f t="shared" si="2"/>
        <v>2216780.33</v>
      </c>
      <c r="P37" s="22">
        <v>322891.11</v>
      </c>
      <c r="Q37" s="22">
        <v>3969.3</v>
      </c>
      <c r="R37" s="22">
        <v>294890.67</v>
      </c>
      <c r="S37" s="22">
        <v>0</v>
      </c>
    </row>
    <row r="38" spans="1:19">
      <c r="A38">
        <v>525</v>
      </c>
      <c r="B38" t="s">
        <v>144</v>
      </c>
      <c r="D38" s="5">
        <v>816435.19999999995</v>
      </c>
      <c r="E38" s="5">
        <v>56334.559999999998</v>
      </c>
      <c r="F38" s="5">
        <v>0</v>
      </c>
      <c r="G38" s="5">
        <v>93470.77</v>
      </c>
      <c r="H38" s="5">
        <v>0</v>
      </c>
      <c r="I38" s="5">
        <v>191617.53</v>
      </c>
      <c r="J38" s="5">
        <v>20319.400000000001</v>
      </c>
      <c r="K38" s="5">
        <v>2347.8000000000002</v>
      </c>
      <c r="L38" s="5">
        <v>0</v>
      </c>
      <c r="M38" s="5">
        <f t="shared" si="0"/>
        <v>1180525.26</v>
      </c>
      <c r="N38" s="5">
        <f t="shared" si="1"/>
        <v>1087054.49</v>
      </c>
      <c r="O38" s="22">
        <f t="shared" si="2"/>
        <v>875117.55999999994</v>
      </c>
      <c r="P38" s="22">
        <v>93470.77</v>
      </c>
      <c r="Q38" s="22">
        <v>0</v>
      </c>
      <c r="R38" s="22">
        <v>191617.53</v>
      </c>
      <c r="S38" s="22">
        <v>20319.400000000001</v>
      </c>
    </row>
    <row r="39" spans="1:19">
      <c r="A39">
        <v>664</v>
      </c>
      <c r="B39" t="s">
        <v>198</v>
      </c>
      <c r="D39" s="5">
        <v>714417.87</v>
      </c>
      <c r="E39" s="5">
        <v>23034.23</v>
      </c>
      <c r="F39" s="5">
        <v>0</v>
      </c>
      <c r="G39" s="5">
        <v>92625.04</v>
      </c>
      <c r="H39" s="5">
        <v>17298.16</v>
      </c>
      <c r="I39" s="5">
        <v>151555.72</v>
      </c>
      <c r="J39" s="5">
        <v>239704.3</v>
      </c>
      <c r="K39" s="5">
        <v>27.99</v>
      </c>
      <c r="L39" s="5">
        <v>0</v>
      </c>
      <c r="M39" s="5">
        <f t="shared" si="0"/>
        <v>1238663.31</v>
      </c>
      <c r="N39" s="5">
        <f t="shared" si="1"/>
        <v>1146038.27</v>
      </c>
      <c r="O39" s="22">
        <f t="shared" si="2"/>
        <v>737480.09000000008</v>
      </c>
      <c r="P39" s="22">
        <v>92625.04</v>
      </c>
      <c r="Q39" s="22">
        <v>17298.16</v>
      </c>
      <c r="R39" s="22">
        <v>151555.72</v>
      </c>
      <c r="S39" s="22">
        <v>239704.3</v>
      </c>
    </row>
    <row r="40" spans="1:19">
      <c r="A40">
        <v>17537</v>
      </c>
      <c r="B40" t="s">
        <v>550</v>
      </c>
      <c r="D40" s="5">
        <v>800302.21</v>
      </c>
      <c r="E40" s="5">
        <v>19557.11</v>
      </c>
      <c r="F40" s="5">
        <v>28825.599999999999</v>
      </c>
      <c r="G40" s="5">
        <v>89541.81</v>
      </c>
      <c r="H40" s="5">
        <v>0</v>
      </c>
      <c r="I40" s="5">
        <v>93400.01</v>
      </c>
      <c r="J40" s="5">
        <v>0</v>
      </c>
      <c r="K40" s="5">
        <v>0</v>
      </c>
      <c r="L40" s="5">
        <v>0</v>
      </c>
      <c r="M40" s="5">
        <f t="shared" si="0"/>
        <v>1031626.74</v>
      </c>
      <c r="N40" s="5">
        <f t="shared" si="1"/>
        <v>942084.92999999993</v>
      </c>
      <c r="O40" s="22">
        <f t="shared" si="2"/>
        <v>848684.91999999993</v>
      </c>
      <c r="P40" s="22">
        <v>89541.81</v>
      </c>
      <c r="Q40" s="22">
        <v>0</v>
      </c>
      <c r="R40" s="22">
        <v>93400.01</v>
      </c>
      <c r="S40" s="22">
        <v>0</v>
      </c>
    </row>
    <row r="41" spans="1:19">
      <c r="A41">
        <v>12044</v>
      </c>
      <c r="B41" t="s">
        <v>371</v>
      </c>
      <c r="D41" s="5">
        <v>642353.30000000005</v>
      </c>
      <c r="E41" s="5">
        <v>16813.84</v>
      </c>
      <c r="F41" s="5">
        <v>0</v>
      </c>
      <c r="G41" s="5">
        <v>88598.080000000002</v>
      </c>
      <c r="H41" s="5">
        <v>0</v>
      </c>
      <c r="I41" s="5">
        <v>88176.74</v>
      </c>
      <c r="J41" s="5">
        <v>58965.75</v>
      </c>
      <c r="K41" s="5">
        <v>144.47999999999999</v>
      </c>
      <c r="L41" s="5">
        <v>0</v>
      </c>
      <c r="M41" s="5">
        <f t="shared" si="0"/>
        <v>895052.19</v>
      </c>
      <c r="N41" s="5">
        <f t="shared" si="1"/>
        <v>806454.11</v>
      </c>
      <c r="O41" s="22">
        <f t="shared" si="2"/>
        <v>659311.62</v>
      </c>
      <c r="P41" s="22">
        <v>88598.080000000002</v>
      </c>
      <c r="Q41" s="22">
        <v>0</v>
      </c>
      <c r="R41" s="22">
        <v>88176.74</v>
      </c>
      <c r="S41" s="22">
        <v>58965.75</v>
      </c>
    </row>
    <row r="42" spans="1:19">
      <c r="A42">
        <v>8063</v>
      </c>
      <c r="B42" t="s">
        <v>255</v>
      </c>
      <c r="D42" s="5">
        <v>461450.46</v>
      </c>
      <c r="E42" s="5">
        <v>19529.61</v>
      </c>
      <c r="F42" s="5">
        <v>0</v>
      </c>
      <c r="G42" s="5">
        <v>61734.68</v>
      </c>
      <c r="H42" s="5">
        <v>1515</v>
      </c>
      <c r="I42" s="5">
        <v>124269.6</v>
      </c>
      <c r="J42" s="5">
        <v>153257.1</v>
      </c>
      <c r="K42" s="5">
        <v>27.99</v>
      </c>
      <c r="L42" s="5">
        <v>0</v>
      </c>
      <c r="M42" s="5">
        <f t="shared" si="0"/>
        <v>821784.44</v>
      </c>
      <c r="N42" s="5">
        <f t="shared" si="1"/>
        <v>760049.75999999989</v>
      </c>
      <c r="O42" s="22">
        <f t="shared" si="2"/>
        <v>481008.05999999994</v>
      </c>
      <c r="P42" s="22">
        <v>61734.68</v>
      </c>
      <c r="Q42" s="22">
        <v>1515</v>
      </c>
      <c r="R42" s="22">
        <v>124269.6</v>
      </c>
      <c r="S42" s="22">
        <v>153257.1</v>
      </c>
    </row>
    <row r="43" spans="1:19">
      <c r="A43" s="28">
        <v>19221</v>
      </c>
      <c r="B43" s="28" t="s">
        <v>577</v>
      </c>
      <c r="D43" s="5">
        <v>1540224.4032000001</v>
      </c>
      <c r="E43" s="5">
        <v>75431.970000000016</v>
      </c>
      <c r="F43" s="5">
        <v>47107.200000000004</v>
      </c>
      <c r="G43" s="5">
        <v>213657.05</v>
      </c>
      <c r="H43" s="5">
        <v>10258.08</v>
      </c>
      <c r="I43" s="5">
        <v>196734.16</v>
      </c>
      <c r="J43" s="5">
        <v>0</v>
      </c>
      <c r="K43" s="5">
        <v>0</v>
      </c>
      <c r="L43" s="5">
        <v>0</v>
      </c>
      <c r="M43" s="5">
        <f t="shared" si="0"/>
        <v>2083412.8632</v>
      </c>
      <c r="N43" s="5">
        <f t="shared" si="1"/>
        <v>1869755.8132</v>
      </c>
      <c r="O43" s="22">
        <f t="shared" si="2"/>
        <v>1662763.5732</v>
      </c>
      <c r="P43" s="22">
        <v>213657.05</v>
      </c>
      <c r="Q43" s="22">
        <v>10258.08</v>
      </c>
      <c r="R43" s="22">
        <v>196734.16</v>
      </c>
      <c r="S43" s="22">
        <v>0</v>
      </c>
    </row>
    <row r="44" spans="1:19">
      <c r="A44">
        <v>9164</v>
      </c>
      <c r="B44" t="s">
        <v>281</v>
      </c>
      <c r="D44" s="5">
        <v>1056116.5900000001</v>
      </c>
      <c r="E44" s="5">
        <v>66571.360000000001</v>
      </c>
      <c r="F44" s="5">
        <v>29612.799999999999</v>
      </c>
      <c r="G44" s="5">
        <v>127678.89</v>
      </c>
      <c r="H44" s="5">
        <v>0</v>
      </c>
      <c r="I44" s="5">
        <v>136030.39999999999</v>
      </c>
      <c r="J44" s="5">
        <v>0</v>
      </c>
      <c r="K44" s="5">
        <v>0</v>
      </c>
      <c r="L44" s="5">
        <v>482.2</v>
      </c>
      <c r="M44" s="5">
        <f t="shared" si="0"/>
        <v>1416492.24</v>
      </c>
      <c r="N44" s="5">
        <f t="shared" si="1"/>
        <v>1288813.3500000001</v>
      </c>
      <c r="O44" s="22">
        <f t="shared" si="2"/>
        <v>1152782.9500000002</v>
      </c>
      <c r="P44" s="22">
        <v>127678.89</v>
      </c>
      <c r="Q44" s="22">
        <v>0</v>
      </c>
      <c r="R44" s="22">
        <v>136030.39999999999</v>
      </c>
      <c r="S44" s="22">
        <v>0</v>
      </c>
    </row>
    <row r="45" spans="1:19">
      <c r="A45">
        <v>12041</v>
      </c>
      <c r="B45" t="s">
        <v>365</v>
      </c>
      <c r="D45" s="5">
        <v>1020232.59</v>
      </c>
      <c r="E45" s="5">
        <v>26184.400000000001</v>
      </c>
      <c r="F45" s="5">
        <v>0</v>
      </c>
      <c r="G45" s="5">
        <v>146069.94</v>
      </c>
      <c r="H45" s="5">
        <v>6029.2</v>
      </c>
      <c r="I45" s="5">
        <v>220104.36</v>
      </c>
      <c r="J45" s="5">
        <v>338198.7</v>
      </c>
      <c r="K45" s="5">
        <v>85.33</v>
      </c>
      <c r="L45" s="5">
        <v>0</v>
      </c>
      <c r="M45" s="5">
        <f t="shared" si="0"/>
        <v>1756904.5199999998</v>
      </c>
      <c r="N45" s="5">
        <f t="shared" si="1"/>
        <v>1610834.5799999998</v>
      </c>
      <c r="O45" s="22">
        <f t="shared" si="2"/>
        <v>1046502.3200000001</v>
      </c>
      <c r="P45" s="22">
        <v>146069.94</v>
      </c>
      <c r="Q45" s="22">
        <v>6029.2</v>
      </c>
      <c r="R45" s="22">
        <v>220104.36</v>
      </c>
      <c r="S45" s="22">
        <v>338198.7</v>
      </c>
    </row>
    <row r="46" spans="1:19">
      <c r="A46" s="28">
        <v>19199</v>
      </c>
      <c r="B46" s="28" t="s">
        <v>567</v>
      </c>
      <c r="D46" s="5">
        <v>997456.63080000004</v>
      </c>
      <c r="E46" s="5">
        <v>24635.89</v>
      </c>
      <c r="F46" s="5">
        <v>30832</v>
      </c>
      <c r="G46" s="5">
        <v>131222.06</v>
      </c>
      <c r="H46" s="5">
        <v>0</v>
      </c>
      <c r="I46" s="5">
        <v>95296.79</v>
      </c>
      <c r="J46" s="5">
        <v>0</v>
      </c>
      <c r="K46" s="5">
        <v>0</v>
      </c>
      <c r="L46" s="5">
        <v>0</v>
      </c>
      <c r="M46" s="5">
        <f t="shared" si="0"/>
        <v>1279443.3708000001</v>
      </c>
      <c r="N46" s="5">
        <f t="shared" si="1"/>
        <v>1148221.3108000001</v>
      </c>
      <c r="O46" s="22">
        <f t="shared" si="2"/>
        <v>1052924.5208000001</v>
      </c>
      <c r="P46" s="22">
        <v>131222.06</v>
      </c>
      <c r="Q46" s="22">
        <v>0</v>
      </c>
      <c r="R46" s="22">
        <v>95296.79</v>
      </c>
      <c r="S46" s="22">
        <v>0</v>
      </c>
    </row>
    <row r="47" spans="1:19">
      <c r="A47">
        <v>10036</v>
      </c>
      <c r="B47" t="s">
        <v>304</v>
      </c>
      <c r="D47" s="5">
        <v>1809739.95</v>
      </c>
      <c r="E47" s="5">
        <v>39553.01</v>
      </c>
      <c r="F47" s="5">
        <v>71939.199999999997</v>
      </c>
      <c r="G47" s="5">
        <v>271955.34000000003</v>
      </c>
      <c r="H47" s="5">
        <v>286391.46000000002</v>
      </c>
      <c r="I47" s="5">
        <v>51242.57</v>
      </c>
      <c r="J47" s="5">
        <v>0</v>
      </c>
      <c r="K47" s="5">
        <v>0</v>
      </c>
      <c r="L47" s="5">
        <v>5306.48</v>
      </c>
      <c r="M47" s="5">
        <f t="shared" si="0"/>
        <v>2536128.0099999998</v>
      </c>
      <c r="N47" s="5">
        <f t="shared" si="1"/>
        <v>2264172.67</v>
      </c>
      <c r="O47" s="22">
        <f t="shared" si="2"/>
        <v>1926538.64</v>
      </c>
      <c r="P47" s="22">
        <v>271955.34000000003</v>
      </c>
      <c r="Q47" s="22">
        <v>286391.46000000002</v>
      </c>
      <c r="R47" s="22">
        <v>51242.57</v>
      </c>
      <c r="S47" s="22">
        <v>0</v>
      </c>
    </row>
    <row r="48" spans="1:19">
      <c r="A48">
        <v>7999</v>
      </c>
      <c r="B48" t="s">
        <v>251</v>
      </c>
      <c r="D48" s="5">
        <v>1953098.02</v>
      </c>
      <c r="E48" s="5">
        <v>45885.279999999999</v>
      </c>
      <c r="F48" s="5">
        <v>0</v>
      </c>
      <c r="G48" s="5">
        <v>242882.35</v>
      </c>
      <c r="H48" s="5">
        <v>48543.45</v>
      </c>
      <c r="I48" s="5">
        <v>309954.34999999998</v>
      </c>
      <c r="J48" s="5">
        <v>7268.8</v>
      </c>
      <c r="K48" s="5">
        <v>6921.5</v>
      </c>
      <c r="L48" s="5">
        <v>0</v>
      </c>
      <c r="M48" s="5">
        <f t="shared" si="0"/>
        <v>2614553.75</v>
      </c>
      <c r="N48" s="5">
        <f t="shared" si="1"/>
        <v>2371671.4</v>
      </c>
      <c r="O48" s="22">
        <f t="shared" si="2"/>
        <v>2005904.7999999996</v>
      </c>
      <c r="P48" s="22">
        <v>242882.35</v>
      </c>
      <c r="Q48" s="22">
        <v>48543.45</v>
      </c>
      <c r="R48" s="22">
        <v>309954.34999999998</v>
      </c>
      <c r="S48" s="22">
        <v>7268.8</v>
      </c>
    </row>
    <row r="49" spans="1:19">
      <c r="A49">
        <v>16850</v>
      </c>
      <c r="B49" t="s">
        <v>523</v>
      </c>
      <c r="D49" s="5">
        <v>498817.28000000003</v>
      </c>
      <c r="E49" s="5">
        <v>9572.7999999999993</v>
      </c>
      <c r="F49" s="5">
        <v>11340.8</v>
      </c>
      <c r="G49" s="5">
        <v>55090.400000000001</v>
      </c>
      <c r="H49" s="5">
        <v>0</v>
      </c>
      <c r="I49" s="5">
        <v>115552.44</v>
      </c>
      <c r="J49" s="5">
        <v>22527.25</v>
      </c>
      <c r="K49" s="5">
        <v>0</v>
      </c>
      <c r="L49" s="5">
        <v>1376.17</v>
      </c>
      <c r="M49" s="5">
        <f t="shared" si="0"/>
        <v>714277.14</v>
      </c>
      <c r="N49" s="5">
        <f t="shared" si="1"/>
        <v>659186.74</v>
      </c>
      <c r="O49" s="22">
        <f t="shared" si="2"/>
        <v>521107.05000000005</v>
      </c>
      <c r="P49" s="22">
        <v>55090.400000000001</v>
      </c>
      <c r="Q49" s="22">
        <v>0</v>
      </c>
      <c r="R49" s="22">
        <v>115552.44</v>
      </c>
      <c r="S49" s="22">
        <v>22527.25</v>
      </c>
    </row>
    <row r="50" spans="1:19">
      <c r="A50">
        <v>133512</v>
      </c>
      <c r="B50" t="s">
        <v>675</v>
      </c>
      <c r="D50" s="5">
        <v>5376669.0700000003</v>
      </c>
      <c r="E50" s="5">
        <v>81589.070000000007</v>
      </c>
      <c r="F50" s="5">
        <v>114144</v>
      </c>
      <c r="G50" s="5">
        <v>571384.98</v>
      </c>
      <c r="H50" s="5">
        <v>41264.639999999999</v>
      </c>
      <c r="I50" s="5">
        <v>208699.1</v>
      </c>
      <c r="J50" s="5">
        <v>0</v>
      </c>
      <c r="K50" s="5">
        <v>16254</v>
      </c>
      <c r="L50" s="5">
        <v>5461.34</v>
      </c>
      <c r="M50" s="5">
        <f t="shared" si="0"/>
        <v>6415466.2000000002</v>
      </c>
      <c r="N50" s="5">
        <f t="shared" si="1"/>
        <v>5844081.2200000007</v>
      </c>
      <c r="O50" s="22">
        <f t="shared" si="2"/>
        <v>5594117.4800000014</v>
      </c>
      <c r="P50" s="22">
        <v>571384.98</v>
      </c>
      <c r="Q50" s="22">
        <v>41264.639999999999</v>
      </c>
      <c r="R50" s="22">
        <v>208699.1</v>
      </c>
      <c r="S50" s="22">
        <v>0</v>
      </c>
    </row>
    <row r="51" spans="1:19">
      <c r="A51">
        <v>13864</v>
      </c>
      <c r="B51" t="s">
        <v>434</v>
      </c>
      <c r="D51" s="5">
        <v>1341943.05</v>
      </c>
      <c r="E51" s="5">
        <v>19156.18</v>
      </c>
      <c r="F51" s="5">
        <v>25296</v>
      </c>
      <c r="G51" s="5">
        <v>143188.64000000001</v>
      </c>
      <c r="H51" s="5">
        <v>0</v>
      </c>
      <c r="I51" s="5">
        <v>279721.8</v>
      </c>
      <c r="J51" s="5">
        <v>0</v>
      </c>
      <c r="K51" s="5">
        <v>1031.23</v>
      </c>
      <c r="L51" s="5">
        <v>7675.5</v>
      </c>
      <c r="M51" s="5">
        <f t="shared" si="0"/>
        <v>1818012.4000000001</v>
      </c>
      <c r="N51" s="5">
        <f t="shared" si="1"/>
        <v>1674823.7600000002</v>
      </c>
      <c r="O51" s="22">
        <f t="shared" si="2"/>
        <v>1395101.9600000002</v>
      </c>
      <c r="P51" s="22">
        <v>143188.64000000001</v>
      </c>
      <c r="Q51" s="22">
        <v>0</v>
      </c>
      <c r="R51" s="22">
        <v>279721.8</v>
      </c>
      <c r="S51" s="22">
        <v>0</v>
      </c>
    </row>
    <row r="52" spans="1:19">
      <c r="A52">
        <v>15261</v>
      </c>
      <c r="B52" t="s">
        <v>487</v>
      </c>
      <c r="D52" s="5">
        <v>2808857.32</v>
      </c>
      <c r="E52" s="5">
        <v>146064.15</v>
      </c>
      <c r="F52" s="5">
        <v>94198.399999999994</v>
      </c>
      <c r="G52" s="5">
        <v>456303.31</v>
      </c>
      <c r="H52" s="5">
        <v>0</v>
      </c>
      <c r="I52" s="5">
        <v>158718.17000000001</v>
      </c>
      <c r="J52" s="5">
        <v>0</v>
      </c>
      <c r="K52" s="5">
        <v>0</v>
      </c>
      <c r="L52" s="5">
        <v>12565.25</v>
      </c>
      <c r="M52" s="5">
        <f t="shared" si="0"/>
        <v>3676706.5999999996</v>
      </c>
      <c r="N52" s="5">
        <f t="shared" si="1"/>
        <v>3220403.2899999996</v>
      </c>
      <c r="O52" s="22">
        <f t="shared" si="2"/>
        <v>3061685.1199999996</v>
      </c>
      <c r="P52" s="22">
        <v>456303.31</v>
      </c>
      <c r="Q52" s="22">
        <v>0</v>
      </c>
      <c r="R52" s="22">
        <v>158718.17000000001</v>
      </c>
      <c r="S52" s="22">
        <v>0</v>
      </c>
    </row>
    <row r="53" spans="1:19">
      <c r="A53">
        <v>12029</v>
      </c>
      <c r="B53" t="s">
        <v>1256</v>
      </c>
      <c r="D53" s="5">
        <v>3244269.67</v>
      </c>
      <c r="E53" s="5">
        <v>173347.66</v>
      </c>
      <c r="F53" s="5">
        <v>76937.600000000006</v>
      </c>
      <c r="G53" s="5">
        <v>542813.07999999996</v>
      </c>
      <c r="H53" s="5">
        <v>0</v>
      </c>
      <c r="I53" s="5">
        <v>337676.68</v>
      </c>
      <c r="J53" s="5">
        <v>0</v>
      </c>
      <c r="K53" s="5">
        <v>0</v>
      </c>
      <c r="L53" s="5">
        <v>7675.5</v>
      </c>
      <c r="M53" s="5">
        <f t="shared" si="0"/>
        <v>4382720.1900000004</v>
      </c>
      <c r="N53" s="5">
        <f t="shared" si="1"/>
        <v>3839907.1100000003</v>
      </c>
      <c r="O53" s="22">
        <f t="shared" si="2"/>
        <v>3502230.43</v>
      </c>
      <c r="P53" s="22">
        <v>542813.07999999996</v>
      </c>
      <c r="Q53" s="22">
        <v>0</v>
      </c>
      <c r="R53" s="22">
        <v>337676.68</v>
      </c>
      <c r="S53" s="22">
        <v>0</v>
      </c>
    </row>
    <row r="54" spans="1:19">
      <c r="A54">
        <v>16843</v>
      </c>
      <c r="B54" t="s">
        <v>519</v>
      </c>
      <c r="D54" s="5">
        <v>3706253.9400000004</v>
      </c>
      <c r="E54" s="5">
        <v>211379.8</v>
      </c>
      <c r="F54" s="5">
        <v>90275.199999999997</v>
      </c>
      <c r="G54" s="5">
        <v>604491.13</v>
      </c>
      <c r="H54" s="5">
        <v>0</v>
      </c>
      <c r="I54" s="5">
        <v>363309.82999999996</v>
      </c>
      <c r="J54" s="5">
        <v>0</v>
      </c>
      <c r="K54" s="5">
        <v>0</v>
      </c>
      <c r="L54" s="5">
        <v>5327.7</v>
      </c>
      <c r="M54" s="5">
        <f t="shared" si="0"/>
        <v>4981037.6000000006</v>
      </c>
      <c r="N54" s="5">
        <f t="shared" si="1"/>
        <v>4376546.4700000007</v>
      </c>
      <c r="O54" s="22">
        <f t="shared" si="2"/>
        <v>4190802.9400000009</v>
      </c>
      <c r="P54" s="22">
        <v>604491.13</v>
      </c>
      <c r="Q54" s="22">
        <v>0</v>
      </c>
      <c r="R54" s="22">
        <v>185743.53</v>
      </c>
      <c r="S54" s="22">
        <v>0</v>
      </c>
    </row>
    <row r="55" spans="1:19">
      <c r="A55" s="27">
        <v>19452</v>
      </c>
      <c r="B55" s="27" t="s">
        <v>595</v>
      </c>
      <c r="D55" s="5">
        <v>198933.78959999999</v>
      </c>
      <c r="E55" s="5">
        <v>2673.7100000000005</v>
      </c>
      <c r="F55" s="5">
        <v>10732.8</v>
      </c>
      <c r="G55" s="5">
        <v>7781.0000000000009</v>
      </c>
      <c r="H55" s="5">
        <v>0</v>
      </c>
      <c r="I55" s="5">
        <v>0</v>
      </c>
      <c r="J55" s="5">
        <v>0</v>
      </c>
      <c r="K55" s="5">
        <v>0</v>
      </c>
      <c r="L55" s="5">
        <v>0</v>
      </c>
      <c r="M55" s="5">
        <f t="shared" si="0"/>
        <v>220121.29959999997</v>
      </c>
      <c r="N55" s="5">
        <f t="shared" si="1"/>
        <v>212340.29959999997</v>
      </c>
      <c r="O55" s="22">
        <f t="shared" si="2"/>
        <v>212340.29959999997</v>
      </c>
      <c r="P55" s="22">
        <v>7781.0000000000009</v>
      </c>
      <c r="Q55" s="22">
        <v>0</v>
      </c>
      <c r="R55" s="22">
        <v>0</v>
      </c>
      <c r="S55" s="22">
        <v>0</v>
      </c>
    </row>
    <row r="56" spans="1:19">
      <c r="A56">
        <v>134247</v>
      </c>
      <c r="B56" t="s">
        <v>709</v>
      </c>
      <c r="D56" s="5">
        <v>1086721.79</v>
      </c>
      <c r="E56" s="5">
        <v>89109.51</v>
      </c>
      <c r="F56" s="5">
        <v>25712</v>
      </c>
      <c r="G56" s="5">
        <v>141110.49</v>
      </c>
      <c r="H56" s="5">
        <v>0</v>
      </c>
      <c r="I56" s="5">
        <v>75478.7</v>
      </c>
      <c r="J56" s="5">
        <v>0</v>
      </c>
      <c r="K56" s="5">
        <v>0</v>
      </c>
      <c r="L56" s="5">
        <v>706.6</v>
      </c>
      <c r="M56" s="5">
        <f t="shared" si="0"/>
        <v>1418839.09</v>
      </c>
      <c r="N56" s="5">
        <f t="shared" si="1"/>
        <v>1277728.6000000001</v>
      </c>
      <c r="O56" s="22">
        <f t="shared" si="2"/>
        <v>1202249.9000000001</v>
      </c>
      <c r="P56" s="22">
        <v>141110.49</v>
      </c>
      <c r="Q56" s="22">
        <v>0</v>
      </c>
      <c r="R56" s="22">
        <v>75478.7</v>
      </c>
      <c r="S56" s="22">
        <v>0</v>
      </c>
    </row>
    <row r="57" spans="1:19">
      <c r="A57">
        <v>527</v>
      </c>
      <c r="B57" t="s">
        <v>146</v>
      </c>
      <c r="D57" s="5">
        <v>1793784.9</v>
      </c>
      <c r="E57" s="5">
        <v>83771.17</v>
      </c>
      <c r="F57" s="5">
        <v>0</v>
      </c>
      <c r="G57" s="5">
        <v>265196.08</v>
      </c>
      <c r="H57" s="5">
        <v>0</v>
      </c>
      <c r="I57" s="5">
        <v>341555.55</v>
      </c>
      <c r="J57" s="5">
        <v>567112.30000000005</v>
      </c>
      <c r="K57" s="5">
        <v>560.76</v>
      </c>
      <c r="L57" s="5">
        <v>0</v>
      </c>
      <c r="M57" s="5">
        <f t="shared" si="0"/>
        <v>3051980.76</v>
      </c>
      <c r="N57" s="5">
        <f t="shared" si="1"/>
        <v>2786784.6799999997</v>
      </c>
      <c r="O57" s="22">
        <f t="shared" si="2"/>
        <v>1878116.8299999998</v>
      </c>
      <c r="P57" s="22">
        <v>265196.08</v>
      </c>
      <c r="Q57" s="22">
        <v>0</v>
      </c>
      <c r="R57" s="22">
        <v>341555.55</v>
      </c>
      <c r="S57" s="22">
        <v>567112.30000000005</v>
      </c>
    </row>
    <row r="58" spans="1:19">
      <c r="A58">
        <v>7995</v>
      </c>
      <c r="B58" t="s">
        <v>249</v>
      </c>
      <c r="D58" s="5">
        <v>1814484.94</v>
      </c>
      <c r="E58" s="5">
        <v>94961.62</v>
      </c>
      <c r="F58" s="5">
        <v>53993.599999999999</v>
      </c>
      <c r="G58" s="5">
        <v>302770.88</v>
      </c>
      <c r="H58" s="5">
        <v>0</v>
      </c>
      <c r="I58" s="5">
        <v>112961.72</v>
      </c>
      <c r="J58" s="5">
        <v>0</v>
      </c>
      <c r="K58" s="5">
        <v>0</v>
      </c>
      <c r="L58" s="5">
        <v>1611.86</v>
      </c>
      <c r="M58" s="5">
        <f t="shared" si="0"/>
        <v>2380784.62</v>
      </c>
      <c r="N58" s="5">
        <f t="shared" si="1"/>
        <v>2078013.7400000002</v>
      </c>
      <c r="O58" s="22">
        <f t="shared" si="2"/>
        <v>1965052.0200000003</v>
      </c>
      <c r="P58" s="22">
        <v>302770.88</v>
      </c>
      <c r="Q58" s="22">
        <v>0</v>
      </c>
      <c r="R58" s="22">
        <v>112961.72</v>
      </c>
      <c r="S58" s="22">
        <v>0</v>
      </c>
    </row>
    <row r="59" spans="1:19">
      <c r="A59">
        <v>12010</v>
      </c>
      <c r="B59" t="s">
        <v>347</v>
      </c>
      <c r="D59" s="5">
        <v>1595325.62</v>
      </c>
      <c r="E59" s="5">
        <v>86167.13</v>
      </c>
      <c r="F59" s="5">
        <v>34121.599999999999</v>
      </c>
      <c r="G59" s="5">
        <v>272567.45</v>
      </c>
      <c r="H59" s="5">
        <v>28060.2</v>
      </c>
      <c r="I59" s="5">
        <v>239598.32</v>
      </c>
      <c r="J59" s="5">
        <v>0</v>
      </c>
      <c r="K59" s="5">
        <v>0</v>
      </c>
      <c r="L59" s="5">
        <v>3176.3</v>
      </c>
      <c r="M59" s="5">
        <f t="shared" si="0"/>
        <v>2259016.6199999996</v>
      </c>
      <c r="N59" s="5">
        <f t="shared" si="1"/>
        <v>1986449.1699999997</v>
      </c>
      <c r="O59" s="22">
        <f t="shared" si="2"/>
        <v>1718790.6499999997</v>
      </c>
      <c r="P59" s="22">
        <v>272567.45</v>
      </c>
      <c r="Q59" s="22">
        <v>28060.2</v>
      </c>
      <c r="R59" s="22">
        <v>239598.32</v>
      </c>
      <c r="S59" s="22">
        <v>0</v>
      </c>
    </row>
    <row r="60" spans="1:19">
      <c r="A60">
        <v>13199</v>
      </c>
      <c r="B60" t="s">
        <v>422</v>
      </c>
      <c r="D60" s="5">
        <v>604215.43000000005</v>
      </c>
      <c r="E60" s="5">
        <v>28815.05</v>
      </c>
      <c r="F60" s="5">
        <v>15980.8</v>
      </c>
      <c r="G60" s="5">
        <v>93959.98</v>
      </c>
      <c r="H60" s="5">
        <v>0</v>
      </c>
      <c r="I60" s="5">
        <v>64795.05</v>
      </c>
      <c r="J60" s="5">
        <v>0</v>
      </c>
      <c r="K60" s="5">
        <v>1661.97</v>
      </c>
      <c r="L60" s="5">
        <v>56.44</v>
      </c>
      <c r="M60" s="5">
        <f t="shared" si="0"/>
        <v>809484.72000000009</v>
      </c>
      <c r="N60" s="5">
        <f t="shared" si="1"/>
        <v>715524.74000000011</v>
      </c>
      <c r="O60" s="22">
        <f t="shared" si="2"/>
        <v>650729.69000000006</v>
      </c>
      <c r="P60" s="22">
        <v>93959.98</v>
      </c>
      <c r="Q60" s="22">
        <v>0</v>
      </c>
      <c r="R60" s="22">
        <v>64795.05</v>
      </c>
      <c r="S60" s="22">
        <v>0</v>
      </c>
    </row>
    <row r="61" spans="1:19">
      <c r="A61">
        <v>132795</v>
      </c>
      <c r="B61" t="s">
        <v>635</v>
      </c>
      <c r="D61" s="5">
        <v>1288443.26</v>
      </c>
      <c r="E61" s="5">
        <v>77049.850000000006</v>
      </c>
      <c r="F61" s="5">
        <v>0</v>
      </c>
      <c r="G61" s="5">
        <v>154416.99</v>
      </c>
      <c r="H61" s="5">
        <v>0</v>
      </c>
      <c r="I61" s="5">
        <v>238289.63</v>
      </c>
      <c r="J61" s="5">
        <v>466478.42</v>
      </c>
      <c r="K61" s="5">
        <v>1049.74</v>
      </c>
      <c r="L61" s="5">
        <v>0</v>
      </c>
      <c r="M61" s="5">
        <f t="shared" si="0"/>
        <v>2225727.89</v>
      </c>
      <c r="N61" s="5">
        <f t="shared" si="1"/>
        <v>2071310.9000000001</v>
      </c>
      <c r="O61" s="22">
        <f t="shared" si="2"/>
        <v>1366542.85</v>
      </c>
      <c r="P61" s="22">
        <v>154416.99</v>
      </c>
      <c r="Q61" s="22">
        <v>0</v>
      </c>
      <c r="R61" s="22">
        <v>238289.63</v>
      </c>
      <c r="S61" s="22">
        <v>466478.42</v>
      </c>
    </row>
    <row r="62" spans="1:19">
      <c r="A62">
        <v>557</v>
      </c>
      <c r="B62" t="s">
        <v>158</v>
      </c>
      <c r="D62" s="5">
        <v>3291897.51</v>
      </c>
      <c r="E62" s="5">
        <v>92878.080000000002</v>
      </c>
      <c r="F62" s="5">
        <v>67388.800000000003</v>
      </c>
      <c r="G62" s="5">
        <v>447194.13</v>
      </c>
      <c r="H62" s="5">
        <v>119990.7</v>
      </c>
      <c r="I62" s="5">
        <v>173673.51</v>
      </c>
      <c r="J62" s="5">
        <v>0</v>
      </c>
      <c r="K62" s="5">
        <v>3416.95</v>
      </c>
      <c r="L62" s="5">
        <v>10635.08</v>
      </c>
      <c r="M62" s="5">
        <f t="shared" si="0"/>
        <v>4207074.76</v>
      </c>
      <c r="N62" s="5">
        <f t="shared" si="1"/>
        <v>3759880.63</v>
      </c>
      <c r="O62" s="22">
        <f t="shared" si="2"/>
        <v>3466216.42</v>
      </c>
      <c r="P62" s="22">
        <v>447194.13</v>
      </c>
      <c r="Q62" s="22">
        <v>119990.7</v>
      </c>
      <c r="R62" s="22">
        <v>173673.51</v>
      </c>
      <c r="S62" s="22">
        <v>0</v>
      </c>
    </row>
    <row r="63" spans="1:19">
      <c r="A63">
        <v>11468</v>
      </c>
      <c r="B63" t="s">
        <v>321</v>
      </c>
      <c r="D63" s="5">
        <v>2001912.12</v>
      </c>
      <c r="E63" s="5">
        <v>46804.61</v>
      </c>
      <c r="F63" s="5">
        <v>61590.400000000001</v>
      </c>
      <c r="G63" s="5">
        <v>309202.09999999998</v>
      </c>
      <c r="H63" s="5">
        <v>177780.12</v>
      </c>
      <c r="I63" s="5">
        <v>175730.97</v>
      </c>
      <c r="J63" s="5">
        <v>0</v>
      </c>
      <c r="K63" s="5">
        <v>0</v>
      </c>
      <c r="L63" s="5">
        <v>388.29</v>
      </c>
      <c r="M63" s="5">
        <f t="shared" si="0"/>
        <v>2773408.6100000008</v>
      </c>
      <c r="N63" s="5">
        <f t="shared" si="1"/>
        <v>2464206.5100000007</v>
      </c>
      <c r="O63" s="22">
        <f t="shared" si="2"/>
        <v>2110695.4200000004</v>
      </c>
      <c r="P63" s="22">
        <v>309202.09999999998</v>
      </c>
      <c r="Q63" s="22">
        <v>177780.12</v>
      </c>
      <c r="R63" s="22">
        <v>175730.97</v>
      </c>
      <c r="S63" s="22">
        <v>0</v>
      </c>
    </row>
    <row r="64" spans="1:19">
      <c r="A64">
        <v>12951</v>
      </c>
      <c r="B64" t="s">
        <v>404</v>
      </c>
      <c r="D64" s="5">
        <v>1409737.12</v>
      </c>
      <c r="E64" s="5">
        <v>34628.910000000003</v>
      </c>
      <c r="F64" s="5">
        <v>0</v>
      </c>
      <c r="G64" s="5">
        <v>210512.7</v>
      </c>
      <c r="H64" s="5">
        <v>11893.92</v>
      </c>
      <c r="I64" s="5">
        <v>195538.33</v>
      </c>
      <c r="J64" s="5">
        <v>0</v>
      </c>
      <c r="K64" s="5">
        <v>0</v>
      </c>
      <c r="L64" s="5">
        <v>0</v>
      </c>
      <c r="M64" s="5">
        <f t="shared" si="0"/>
        <v>1862310.98</v>
      </c>
      <c r="N64" s="5">
        <f t="shared" si="1"/>
        <v>1651798.28</v>
      </c>
      <c r="O64" s="22">
        <f t="shared" si="2"/>
        <v>1444366.03</v>
      </c>
      <c r="P64" s="22">
        <v>210512.7</v>
      </c>
      <c r="Q64" s="22">
        <v>11893.92</v>
      </c>
      <c r="R64" s="22">
        <v>195538.33</v>
      </c>
      <c r="S64" s="22">
        <v>0</v>
      </c>
    </row>
    <row r="65" spans="1:19">
      <c r="A65">
        <v>9122</v>
      </c>
      <c r="B65" t="s">
        <v>275</v>
      </c>
      <c r="D65" s="5">
        <v>1348882.6</v>
      </c>
      <c r="E65" s="5">
        <v>31896.57</v>
      </c>
      <c r="F65" s="5">
        <v>0</v>
      </c>
      <c r="G65" s="5">
        <v>211395.39</v>
      </c>
      <c r="H65" s="5">
        <v>14579.98</v>
      </c>
      <c r="I65" s="5">
        <v>208399.87</v>
      </c>
      <c r="J65" s="5">
        <v>0</v>
      </c>
      <c r="K65" s="5">
        <v>0</v>
      </c>
      <c r="L65" s="5">
        <v>0</v>
      </c>
      <c r="M65" s="5">
        <f t="shared" si="0"/>
        <v>1815154.4100000001</v>
      </c>
      <c r="N65" s="5">
        <f t="shared" si="1"/>
        <v>1603759.02</v>
      </c>
      <c r="O65" s="22">
        <f t="shared" si="2"/>
        <v>1380779.17</v>
      </c>
      <c r="P65" s="22">
        <v>211395.39</v>
      </c>
      <c r="Q65" s="22">
        <v>14579.98</v>
      </c>
      <c r="R65" s="22">
        <v>208399.87</v>
      </c>
      <c r="S65" s="22">
        <v>0</v>
      </c>
    </row>
    <row r="66" spans="1:19">
      <c r="A66">
        <v>553</v>
      </c>
      <c r="B66" t="s">
        <v>154</v>
      </c>
      <c r="D66" s="5">
        <v>3467284.27</v>
      </c>
      <c r="E66" s="5">
        <v>76612.02</v>
      </c>
      <c r="F66" s="5">
        <v>99737.600000000006</v>
      </c>
      <c r="G66" s="5">
        <v>514458.53</v>
      </c>
      <c r="H66" s="5">
        <v>231610.48</v>
      </c>
      <c r="I66" s="5">
        <v>176959.65</v>
      </c>
      <c r="J66" s="5">
        <v>0</v>
      </c>
      <c r="K66" s="5">
        <v>0</v>
      </c>
      <c r="L66" s="5">
        <v>6833.9</v>
      </c>
      <c r="M66" s="5">
        <f t="shared" si="0"/>
        <v>4573496.4500000011</v>
      </c>
      <c r="N66" s="5">
        <f t="shared" si="1"/>
        <v>4059037.9200000009</v>
      </c>
      <c r="O66" s="22">
        <f t="shared" si="2"/>
        <v>3650467.790000001</v>
      </c>
      <c r="P66" s="22">
        <v>514458.53</v>
      </c>
      <c r="Q66" s="22">
        <v>231610.48</v>
      </c>
      <c r="R66" s="22">
        <v>176959.65</v>
      </c>
      <c r="S66" s="22">
        <v>0</v>
      </c>
    </row>
    <row r="67" spans="1:19">
      <c r="A67">
        <v>12011</v>
      </c>
      <c r="B67" t="s">
        <v>349</v>
      </c>
      <c r="D67" s="5">
        <v>822485.05</v>
      </c>
      <c r="E67" s="5">
        <v>18619.18</v>
      </c>
      <c r="F67" s="5">
        <v>18752</v>
      </c>
      <c r="G67" s="5">
        <v>129363.71</v>
      </c>
      <c r="H67" s="5">
        <v>511.2</v>
      </c>
      <c r="I67" s="5">
        <v>174350.64</v>
      </c>
      <c r="J67" s="5">
        <v>0</v>
      </c>
      <c r="K67" s="5">
        <v>0</v>
      </c>
      <c r="L67" s="5">
        <v>2828.2</v>
      </c>
      <c r="M67" s="5">
        <f t="shared" si="0"/>
        <v>1166909.98</v>
      </c>
      <c r="N67" s="5">
        <f t="shared" si="1"/>
        <v>1037546.27</v>
      </c>
      <c r="O67" s="22">
        <f t="shared" si="2"/>
        <v>862684.43</v>
      </c>
      <c r="P67" s="22">
        <v>129363.71</v>
      </c>
      <c r="Q67" s="22">
        <v>511.2</v>
      </c>
      <c r="R67" s="22">
        <v>174350.64</v>
      </c>
      <c r="S67" s="22">
        <v>0</v>
      </c>
    </row>
    <row r="68" spans="1:19">
      <c r="A68">
        <v>952</v>
      </c>
      <c r="B68" t="s">
        <v>243</v>
      </c>
      <c r="D68" s="5">
        <v>2423563.98</v>
      </c>
      <c r="E68" s="5">
        <v>66914.03</v>
      </c>
      <c r="F68" s="5">
        <v>56377.599999999999</v>
      </c>
      <c r="G68" s="5">
        <v>317346.58</v>
      </c>
      <c r="H68" s="5">
        <v>198226.33</v>
      </c>
      <c r="I68" s="5">
        <v>390984.33</v>
      </c>
      <c r="J68" s="5">
        <v>0</v>
      </c>
      <c r="K68" s="5">
        <v>0</v>
      </c>
      <c r="L68" s="5">
        <v>3430.95</v>
      </c>
      <c r="M68" s="5">
        <f t="shared" ref="M68:M131" si="3">SUM(D68:L68)</f>
        <v>3456843.8000000003</v>
      </c>
      <c r="N68" s="5">
        <f t="shared" ref="N68:N131" si="4">M68-P68</f>
        <v>3139497.22</v>
      </c>
      <c r="O68" s="22">
        <f t="shared" ref="O68:O131" si="5">N68-Q68-R68-S68</f>
        <v>2550286.56</v>
      </c>
      <c r="P68" s="22">
        <v>317346.58</v>
      </c>
      <c r="Q68" s="22">
        <v>198226.33</v>
      </c>
      <c r="R68" s="22">
        <v>390984.33</v>
      </c>
      <c r="S68" s="22">
        <v>0</v>
      </c>
    </row>
    <row r="69" spans="1:19">
      <c r="A69">
        <v>558</v>
      </c>
      <c r="B69" t="s">
        <v>160</v>
      </c>
      <c r="D69" s="5">
        <v>4803355.4000000004</v>
      </c>
      <c r="E69" s="5">
        <v>99523.55</v>
      </c>
      <c r="F69" s="5">
        <v>141708.79999999999</v>
      </c>
      <c r="G69" s="5">
        <v>148604.92000000001</v>
      </c>
      <c r="H69" s="5">
        <v>143609.57</v>
      </c>
      <c r="I69" s="5">
        <v>216960.73</v>
      </c>
      <c r="J69" s="5">
        <v>0</v>
      </c>
      <c r="K69" s="5">
        <v>0</v>
      </c>
      <c r="L69" s="5">
        <v>36132.639999999999</v>
      </c>
      <c r="M69" s="5">
        <f t="shared" si="3"/>
        <v>5589895.6100000003</v>
      </c>
      <c r="N69" s="5">
        <f t="shared" si="4"/>
        <v>5441290.6900000004</v>
      </c>
      <c r="O69" s="22">
        <f t="shared" si="5"/>
        <v>5080720.3899999997</v>
      </c>
      <c r="P69" s="22">
        <v>148604.92000000001</v>
      </c>
      <c r="Q69" s="22">
        <v>143609.57</v>
      </c>
      <c r="R69" s="22">
        <v>216960.73</v>
      </c>
      <c r="S69" s="22">
        <v>0</v>
      </c>
    </row>
    <row r="70" spans="1:19">
      <c r="A70">
        <v>320</v>
      </c>
      <c r="B70" t="s">
        <v>124</v>
      </c>
      <c r="D70" s="5">
        <v>903209.23</v>
      </c>
      <c r="E70" s="5">
        <v>85466.39</v>
      </c>
      <c r="F70" s="5">
        <v>0</v>
      </c>
      <c r="G70" s="5">
        <v>135100.54999999999</v>
      </c>
      <c r="H70" s="5">
        <v>8270.08</v>
      </c>
      <c r="I70" s="5">
        <v>149059.16</v>
      </c>
      <c r="J70" s="5">
        <v>0</v>
      </c>
      <c r="K70" s="5">
        <v>0</v>
      </c>
      <c r="L70" s="5">
        <v>0</v>
      </c>
      <c r="M70" s="5">
        <f t="shared" si="3"/>
        <v>1281105.4099999999</v>
      </c>
      <c r="N70" s="5">
        <f t="shared" si="4"/>
        <v>1146004.8599999999</v>
      </c>
      <c r="O70" s="22">
        <f t="shared" si="5"/>
        <v>988675.61999999976</v>
      </c>
      <c r="P70" s="22">
        <v>135100.54999999999</v>
      </c>
      <c r="Q70" s="22">
        <v>8270.08</v>
      </c>
      <c r="R70" s="22">
        <v>149059.16</v>
      </c>
      <c r="S70" s="22">
        <v>0</v>
      </c>
    </row>
    <row r="71" spans="1:19">
      <c r="A71">
        <v>321</v>
      </c>
      <c r="B71" t="s">
        <v>127</v>
      </c>
      <c r="D71" s="5">
        <v>1604103.85</v>
      </c>
      <c r="E71" s="5">
        <v>72666.34</v>
      </c>
      <c r="F71" s="5">
        <v>0</v>
      </c>
      <c r="G71" s="5">
        <v>103676.89</v>
      </c>
      <c r="H71" s="5">
        <v>0</v>
      </c>
      <c r="I71" s="5">
        <v>204519.13</v>
      </c>
      <c r="J71" s="5">
        <v>0</v>
      </c>
      <c r="K71" s="5">
        <v>0</v>
      </c>
      <c r="L71" s="5">
        <v>0</v>
      </c>
      <c r="M71" s="5">
        <f t="shared" si="3"/>
        <v>1984966.21</v>
      </c>
      <c r="N71" s="5">
        <f t="shared" si="4"/>
        <v>1881289.32</v>
      </c>
      <c r="O71" s="22">
        <f t="shared" si="5"/>
        <v>1676770.19</v>
      </c>
      <c r="P71" s="22">
        <v>103676.89</v>
      </c>
      <c r="Q71" s="22">
        <v>0</v>
      </c>
      <c r="R71" s="22">
        <v>204519.13</v>
      </c>
      <c r="S71" s="22">
        <v>0</v>
      </c>
    </row>
    <row r="72" spans="1:19">
      <c r="A72">
        <v>534</v>
      </c>
      <c r="B72" t="s">
        <v>148</v>
      </c>
      <c r="D72" s="5">
        <v>1008548.05</v>
      </c>
      <c r="E72" s="5">
        <v>49896.32</v>
      </c>
      <c r="F72" s="5">
        <v>0</v>
      </c>
      <c r="G72" s="5">
        <v>161933.88</v>
      </c>
      <c r="H72" s="5">
        <v>17937.439999999999</v>
      </c>
      <c r="I72" s="5">
        <v>192028.04</v>
      </c>
      <c r="J72" s="5">
        <v>0</v>
      </c>
      <c r="K72" s="5">
        <v>0</v>
      </c>
      <c r="L72" s="5">
        <v>0</v>
      </c>
      <c r="M72" s="5">
        <f t="shared" si="3"/>
        <v>1430343.73</v>
      </c>
      <c r="N72" s="5">
        <f t="shared" si="4"/>
        <v>1268409.8500000001</v>
      </c>
      <c r="O72" s="22">
        <f t="shared" si="5"/>
        <v>1058444.3700000001</v>
      </c>
      <c r="P72" s="22">
        <v>161933.88</v>
      </c>
      <c r="Q72" s="22">
        <v>17937.439999999999</v>
      </c>
      <c r="R72" s="22">
        <v>192028.04</v>
      </c>
      <c r="S72" s="22">
        <v>0</v>
      </c>
    </row>
    <row r="73" spans="1:19">
      <c r="A73">
        <v>12025</v>
      </c>
      <c r="B73" t="s">
        <v>351</v>
      </c>
      <c r="D73" s="5">
        <v>414356.43</v>
      </c>
      <c r="E73" s="5">
        <v>21068.92</v>
      </c>
      <c r="F73" s="5">
        <v>0</v>
      </c>
      <c r="G73" s="5">
        <v>68734.539999999994</v>
      </c>
      <c r="H73" s="5">
        <v>11905.28</v>
      </c>
      <c r="I73" s="5">
        <v>97985.11</v>
      </c>
      <c r="J73" s="5">
        <v>0</v>
      </c>
      <c r="K73" s="5">
        <v>0</v>
      </c>
      <c r="L73" s="5">
        <v>0</v>
      </c>
      <c r="M73" s="5">
        <f t="shared" si="3"/>
        <v>614050.28</v>
      </c>
      <c r="N73" s="5">
        <f t="shared" si="4"/>
        <v>545315.74</v>
      </c>
      <c r="O73" s="22">
        <f t="shared" si="5"/>
        <v>435425.35</v>
      </c>
      <c r="P73" s="22">
        <v>68734.539999999994</v>
      </c>
      <c r="Q73" s="22">
        <v>11905.28</v>
      </c>
      <c r="R73" s="22">
        <v>97985.11</v>
      </c>
      <c r="S73" s="22">
        <v>0</v>
      </c>
    </row>
    <row r="74" spans="1:19">
      <c r="A74">
        <v>316</v>
      </c>
      <c r="B74" t="s">
        <v>118</v>
      </c>
      <c r="D74" s="5">
        <v>1195560.05</v>
      </c>
      <c r="E74" s="5">
        <v>59798.38</v>
      </c>
      <c r="F74" s="5">
        <v>0</v>
      </c>
      <c r="G74" s="5">
        <v>101475.94</v>
      </c>
      <c r="H74" s="5">
        <v>0</v>
      </c>
      <c r="I74" s="5">
        <v>229317.63</v>
      </c>
      <c r="J74" s="5">
        <v>0</v>
      </c>
      <c r="K74" s="5">
        <v>0</v>
      </c>
      <c r="L74" s="5">
        <v>0</v>
      </c>
      <c r="M74" s="5">
        <f t="shared" si="3"/>
        <v>1586152</v>
      </c>
      <c r="N74" s="5">
        <f t="shared" si="4"/>
        <v>1484676.06</v>
      </c>
      <c r="O74" s="22">
        <f t="shared" si="5"/>
        <v>1255358.4300000002</v>
      </c>
      <c r="P74" s="22">
        <v>101475.94</v>
      </c>
      <c r="Q74" s="22">
        <v>0</v>
      </c>
      <c r="R74" s="22">
        <v>229317.63</v>
      </c>
      <c r="S74" s="22">
        <v>0</v>
      </c>
    </row>
    <row r="75" spans="1:19">
      <c r="A75">
        <v>9149</v>
      </c>
      <c r="B75" t="s">
        <v>280</v>
      </c>
      <c r="D75" s="5">
        <v>1698291.95</v>
      </c>
      <c r="E75" s="5">
        <v>89217.14</v>
      </c>
      <c r="F75" s="5">
        <v>32739.200000000001</v>
      </c>
      <c r="G75" s="5">
        <v>290972.92</v>
      </c>
      <c r="H75" s="5">
        <v>40701.49</v>
      </c>
      <c r="I75" s="5">
        <v>221228.38</v>
      </c>
      <c r="J75" s="5">
        <v>0</v>
      </c>
      <c r="K75" s="5">
        <v>0</v>
      </c>
      <c r="L75" s="5">
        <v>6848.35</v>
      </c>
      <c r="M75" s="5">
        <f t="shared" si="3"/>
        <v>2379999.4300000002</v>
      </c>
      <c r="N75" s="5">
        <f t="shared" si="4"/>
        <v>2089026.5100000002</v>
      </c>
      <c r="O75" s="22">
        <f t="shared" si="5"/>
        <v>1827096.6400000001</v>
      </c>
      <c r="P75" s="22">
        <v>290972.92</v>
      </c>
      <c r="Q75" s="22">
        <v>40701.49</v>
      </c>
      <c r="R75" s="22">
        <v>221228.38</v>
      </c>
      <c r="S75" s="22">
        <v>0</v>
      </c>
    </row>
    <row r="76" spans="1:19">
      <c r="A76">
        <v>12671</v>
      </c>
      <c r="B76" t="s">
        <v>397</v>
      </c>
      <c r="D76" s="5">
        <v>797514.52</v>
      </c>
      <c r="E76" s="5">
        <v>42739.81</v>
      </c>
      <c r="F76" s="5">
        <v>27011.200000000001</v>
      </c>
      <c r="G76" s="5">
        <v>135954.25</v>
      </c>
      <c r="H76" s="5">
        <v>0</v>
      </c>
      <c r="I76" s="5">
        <v>149935.18</v>
      </c>
      <c r="J76" s="5">
        <v>0</v>
      </c>
      <c r="K76" s="5">
        <v>0</v>
      </c>
      <c r="L76" s="5">
        <v>2010.08</v>
      </c>
      <c r="M76" s="5">
        <f t="shared" si="3"/>
        <v>1155165.04</v>
      </c>
      <c r="N76" s="5">
        <f t="shared" si="4"/>
        <v>1019210.79</v>
      </c>
      <c r="O76" s="22">
        <f t="shared" si="5"/>
        <v>869275.6100000001</v>
      </c>
      <c r="P76" s="22">
        <v>135954.25</v>
      </c>
      <c r="Q76" s="22">
        <v>0</v>
      </c>
      <c r="R76" s="22">
        <v>149935.18</v>
      </c>
      <c r="S76" s="22">
        <v>0</v>
      </c>
    </row>
    <row r="77" spans="1:19">
      <c r="A77">
        <v>132969</v>
      </c>
      <c r="B77" t="s">
        <v>643</v>
      </c>
      <c r="D77" s="5">
        <v>2700552.87</v>
      </c>
      <c r="E77" s="5">
        <v>84675.839999999997</v>
      </c>
      <c r="F77" s="5">
        <v>74899.199999999997</v>
      </c>
      <c r="G77" s="5">
        <v>150279.07</v>
      </c>
      <c r="H77" s="5">
        <v>0</v>
      </c>
      <c r="I77" s="5">
        <v>288897.84999999998</v>
      </c>
      <c r="J77" s="5">
        <v>0</v>
      </c>
      <c r="K77" s="5">
        <v>0</v>
      </c>
      <c r="L77" s="5">
        <v>16118.55</v>
      </c>
      <c r="M77" s="5">
        <f t="shared" si="3"/>
        <v>3315423.38</v>
      </c>
      <c r="N77" s="5">
        <f t="shared" si="4"/>
        <v>3165144.31</v>
      </c>
      <c r="O77" s="22">
        <f t="shared" si="5"/>
        <v>2876246.46</v>
      </c>
      <c r="P77" s="22">
        <v>150279.07</v>
      </c>
      <c r="Q77" s="22">
        <v>0</v>
      </c>
      <c r="R77" s="22">
        <v>288897.84999999998</v>
      </c>
      <c r="S77" s="22">
        <v>0</v>
      </c>
    </row>
    <row r="78" spans="1:19">
      <c r="A78">
        <v>133439</v>
      </c>
      <c r="B78" t="s">
        <v>667</v>
      </c>
      <c r="D78" s="5">
        <v>5049976.3600000003</v>
      </c>
      <c r="E78" s="5">
        <v>98284.29</v>
      </c>
      <c r="F78" s="5">
        <v>148592</v>
      </c>
      <c r="G78" s="5">
        <v>373121.42</v>
      </c>
      <c r="H78" s="5">
        <v>101195.43</v>
      </c>
      <c r="I78" s="5">
        <v>390230.97</v>
      </c>
      <c r="J78" s="5">
        <v>0</v>
      </c>
      <c r="K78" s="5">
        <v>0</v>
      </c>
      <c r="L78" s="5">
        <v>26941.01</v>
      </c>
      <c r="M78" s="5">
        <f t="shared" si="3"/>
        <v>6188341.4799999995</v>
      </c>
      <c r="N78" s="5">
        <f t="shared" si="4"/>
        <v>5815220.0599999996</v>
      </c>
      <c r="O78" s="22">
        <f t="shared" si="5"/>
        <v>5323793.66</v>
      </c>
      <c r="P78" s="22">
        <v>373121.42</v>
      </c>
      <c r="Q78" s="22">
        <v>101195.43</v>
      </c>
      <c r="R78" s="22">
        <v>390230.97</v>
      </c>
      <c r="S78" s="22">
        <v>0</v>
      </c>
    </row>
    <row r="79" spans="1:19">
      <c r="A79">
        <v>598</v>
      </c>
      <c r="B79" t="s">
        <v>172</v>
      </c>
      <c r="D79" s="5">
        <v>252137.01</v>
      </c>
      <c r="E79" s="5">
        <v>8512.24</v>
      </c>
      <c r="F79" s="5">
        <v>0</v>
      </c>
      <c r="G79" s="5">
        <v>32026.15</v>
      </c>
      <c r="H79" s="5">
        <v>0</v>
      </c>
      <c r="I79" s="5">
        <v>59182.47</v>
      </c>
      <c r="J79" s="5">
        <v>0</v>
      </c>
      <c r="K79" s="5">
        <v>12497.52</v>
      </c>
      <c r="L79" s="5">
        <v>0</v>
      </c>
      <c r="M79" s="5">
        <f t="shared" si="3"/>
        <v>364355.39</v>
      </c>
      <c r="N79" s="5">
        <f t="shared" si="4"/>
        <v>332329.24</v>
      </c>
      <c r="O79" s="22">
        <f t="shared" si="5"/>
        <v>273146.77</v>
      </c>
      <c r="P79" s="22">
        <v>32026.15</v>
      </c>
      <c r="Q79" s="22">
        <v>0</v>
      </c>
      <c r="R79" s="22">
        <v>59182.47</v>
      </c>
      <c r="S79" s="22">
        <v>0</v>
      </c>
    </row>
    <row r="80" spans="1:19">
      <c r="A80">
        <v>17497</v>
      </c>
      <c r="B80" t="s">
        <v>542</v>
      </c>
      <c r="D80" s="5">
        <v>257890.32</v>
      </c>
      <c r="E80" s="5">
        <v>7218.91</v>
      </c>
      <c r="F80" s="5">
        <v>0</v>
      </c>
      <c r="G80" s="5">
        <v>28854.07</v>
      </c>
      <c r="H80" s="5">
        <v>0</v>
      </c>
      <c r="I80" s="5">
        <v>2203.75</v>
      </c>
      <c r="J80" s="5">
        <v>0</v>
      </c>
      <c r="K80" s="5">
        <v>0</v>
      </c>
      <c r="L80" s="5">
        <v>0</v>
      </c>
      <c r="M80" s="5">
        <f t="shared" si="3"/>
        <v>296167.05</v>
      </c>
      <c r="N80" s="5">
        <f t="shared" si="4"/>
        <v>267312.98</v>
      </c>
      <c r="O80" s="22">
        <f t="shared" si="5"/>
        <v>265109.23</v>
      </c>
      <c r="P80" s="22">
        <v>28854.07</v>
      </c>
      <c r="Q80" s="22">
        <v>0</v>
      </c>
      <c r="R80" s="22">
        <v>2203.75</v>
      </c>
      <c r="S80" s="22">
        <v>0</v>
      </c>
    </row>
    <row r="81" spans="1:19">
      <c r="A81">
        <v>17212</v>
      </c>
      <c r="B81" t="s">
        <v>528</v>
      </c>
      <c r="D81" s="5">
        <v>529778.36</v>
      </c>
      <c r="E81" s="5">
        <v>11370.36</v>
      </c>
      <c r="F81" s="5">
        <v>10438.4</v>
      </c>
      <c r="G81" s="5">
        <v>56866.31</v>
      </c>
      <c r="H81" s="5">
        <v>0</v>
      </c>
      <c r="I81" s="5">
        <v>71192.66</v>
      </c>
      <c r="J81" s="5">
        <v>0</v>
      </c>
      <c r="K81" s="5">
        <v>0</v>
      </c>
      <c r="L81" s="5">
        <v>75.400000000000006</v>
      </c>
      <c r="M81" s="5">
        <f t="shared" si="3"/>
        <v>679721.49</v>
      </c>
      <c r="N81" s="5">
        <f t="shared" si="4"/>
        <v>622855.17999999993</v>
      </c>
      <c r="O81" s="22">
        <f t="shared" si="5"/>
        <v>551662.5199999999</v>
      </c>
      <c r="P81" s="22">
        <v>56866.31</v>
      </c>
      <c r="Q81" s="22">
        <v>0</v>
      </c>
      <c r="R81" s="22">
        <v>71192.66</v>
      </c>
      <c r="S81" s="22">
        <v>0</v>
      </c>
    </row>
    <row r="82" spans="1:19">
      <c r="A82">
        <v>8283</v>
      </c>
      <c r="B82" t="s">
        <v>268</v>
      </c>
      <c r="D82" s="5">
        <v>664536.12</v>
      </c>
      <c r="E82" s="5">
        <v>52244.66</v>
      </c>
      <c r="F82" s="5">
        <v>0</v>
      </c>
      <c r="G82" s="5">
        <v>87696.69</v>
      </c>
      <c r="H82" s="5">
        <v>0</v>
      </c>
      <c r="I82" s="5">
        <v>180097.63</v>
      </c>
      <c r="J82" s="5">
        <v>192901.9</v>
      </c>
      <c r="K82" s="5">
        <v>10668.04</v>
      </c>
      <c r="L82" s="5">
        <v>0</v>
      </c>
      <c r="M82" s="5">
        <f t="shared" si="3"/>
        <v>1188145.04</v>
      </c>
      <c r="N82" s="5">
        <f t="shared" si="4"/>
        <v>1100448.3500000001</v>
      </c>
      <c r="O82" s="22">
        <f t="shared" si="5"/>
        <v>727448.82000000007</v>
      </c>
      <c r="P82" s="22">
        <v>87696.69</v>
      </c>
      <c r="Q82" s="22">
        <v>0</v>
      </c>
      <c r="R82" s="22">
        <v>180097.63</v>
      </c>
      <c r="S82" s="22">
        <v>192901.9</v>
      </c>
    </row>
    <row r="83" spans="1:19">
      <c r="A83">
        <v>9283</v>
      </c>
      <c r="B83" t="s">
        <v>287</v>
      </c>
      <c r="D83" s="5">
        <v>2082339.74</v>
      </c>
      <c r="E83" s="5">
        <v>178108.67</v>
      </c>
      <c r="F83" s="5">
        <v>0</v>
      </c>
      <c r="G83" s="5">
        <v>187992.85</v>
      </c>
      <c r="H83" s="5">
        <v>0</v>
      </c>
      <c r="I83" s="5">
        <v>117471.65</v>
      </c>
      <c r="J83" s="5">
        <v>0</v>
      </c>
      <c r="K83" s="5">
        <v>21681.03</v>
      </c>
      <c r="L83" s="5">
        <v>0</v>
      </c>
      <c r="M83" s="5">
        <f t="shared" si="3"/>
        <v>2587593.94</v>
      </c>
      <c r="N83" s="5">
        <f t="shared" si="4"/>
        <v>2399601.09</v>
      </c>
      <c r="O83" s="22">
        <f t="shared" si="5"/>
        <v>2282129.44</v>
      </c>
      <c r="P83" s="22">
        <v>187992.85</v>
      </c>
      <c r="Q83" s="22">
        <v>0</v>
      </c>
      <c r="R83" s="22">
        <v>117471.65</v>
      </c>
      <c r="S83" s="22">
        <v>0</v>
      </c>
    </row>
    <row r="84" spans="1:19">
      <c r="A84">
        <v>11506</v>
      </c>
      <c r="B84" t="s">
        <v>323</v>
      </c>
      <c r="D84" s="5">
        <v>4198487.54</v>
      </c>
      <c r="E84" s="5">
        <v>101737.71</v>
      </c>
      <c r="F84" s="5">
        <v>0</v>
      </c>
      <c r="G84" s="5">
        <v>59966.52</v>
      </c>
      <c r="H84" s="5">
        <v>0</v>
      </c>
      <c r="I84" s="5">
        <v>198010.21</v>
      </c>
      <c r="J84" s="5">
        <v>939630.14</v>
      </c>
      <c r="K84" s="5">
        <v>34765.5</v>
      </c>
      <c r="L84" s="5">
        <v>0</v>
      </c>
      <c r="M84" s="5">
        <f t="shared" si="3"/>
        <v>5532597.6199999992</v>
      </c>
      <c r="N84" s="5">
        <f t="shared" si="4"/>
        <v>5472631.0999999996</v>
      </c>
      <c r="O84" s="22">
        <f t="shared" si="5"/>
        <v>4334990.75</v>
      </c>
      <c r="P84" s="22">
        <v>59966.52</v>
      </c>
      <c r="Q84" s="22">
        <v>0</v>
      </c>
      <c r="R84" s="22">
        <v>198010.21</v>
      </c>
      <c r="S84" s="22">
        <v>939630.14</v>
      </c>
    </row>
    <row r="85" spans="1:19">
      <c r="A85">
        <v>14149</v>
      </c>
      <c r="B85" t="s">
        <v>460</v>
      </c>
      <c r="D85" s="5">
        <v>831975.03</v>
      </c>
      <c r="E85" s="5">
        <v>66512.460000000006</v>
      </c>
      <c r="F85" s="5">
        <v>32553.599999999999</v>
      </c>
      <c r="G85" s="5">
        <v>110312.42</v>
      </c>
      <c r="H85" s="5">
        <v>29690.37</v>
      </c>
      <c r="I85" s="5">
        <v>67728.97</v>
      </c>
      <c r="J85" s="5">
        <v>0</v>
      </c>
      <c r="K85" s="5">
        <v>0</v>
      </c>
      <c r="L85" s="5">
        <v>751.75</v>
      </c>
      <c r="M85" s="5">
        <f t="shared" si="3"/>
        <v>1139524.6000000001</v>
      </c>
      <c r="N85" s="5">
        <f t="shared" si="4"/>
        <v>1029212.18</v>
      </c>
      <c r="O85" s="22">
        <f t="shared" si="5"/>
        <v>931792.84000000008</v>
      </c>
      <c r="P85" s="22">
        <v>110312.42</v>
      </c>
      <c r="Q85" s="22">
        <v>29690.37</v>
      </c>
      <c r="R85" s="22">
        <v>67728.97</v>
      </c>
      <c r="S85" s="22">
        <v>0</v>
      </c>
    </row>
    <row r="86" spans="1:19">
      <c r="A86">
        <v>12924</v>
      </c>
      <c r="B86" t="s">
        <v>403</v>
      </c>
      <c r="D86" s="5">
        <v>5452055.1200000001</v>
      </c>
      <c r="E86" s="5">
        <v>464439.81</v>
      </c>
      <c r="F86" s="5">
        <v>130668.8</v>
      </c>
      <c r="G86" s="5">
        <v>581499.63</v>
      </c>
      <c r="H86" s="5">
        <v>0</v>
      </c>
      <c r="I86" s="5">
        <v>396837.2</v>
      </c>
      <c r="J86" s="5">
        <v>0</v>
      </c>
      <c r="K86" s="5">
        <v>0</v>
      </c>
      <c r="L86" s="5">
        <v>11061.75</v>
      </c>
      <c r="M86" s="5">
        <f t="shared" si="3"/>
        <v>7036562.3099999996</v>
      </c>
      <c r="N86" s="5">
        <f t="shared" si="4"/>
        <v>6455062.6799999997</v>
      </c>
      <c r="O86" s="22">
        <f t="shared" si="5"/>
        <v>6058225.4799999995</v>
      </c>
      <c r="P86" s="22">
        <v>581499.63</v>
      </c>
      <c r="Q86" s="22">
        <v>0</v>
      </c>
      <c r="R86" s="22">
        <v>396837.2</v>
      </c>
      <c r="S86" s="22">
        <v>0</v>
      </c>
    </row>
    <row r="87" spans="1:19">
      <c r="A87">
        <v>14188</v>
      </c>
      <c r="B87" t="s">
        <v>464</v>
      </c>
      <c r="D87" s="5">
        <v>2096337.47</v>
      </c>
      <c r="E87" s="5">
        <v>135125.26</v>
      </c>
      <c r="F87" s="5">
        <v>67033.600000000006</v>
      </c>
      <c r="G87" s="5">
        <v>278460.92</v>
      </c>
      <c r="H87" s="5">
        <v>0</v>
      </c>
      <c r="I87" s="5">
        <v>865265.88</v>
      </c>
      <c r="J87" s="5">
        <v>0</v>
      </c>
      <c r="K87" s="5">
        <v>0</v>
      </c>
      <c r="L87" s="5">
        <v>2763.18</v>
      </c>
      <c r="M87" s="5">
        <f t="shared" si="3"/>
        <v>3444986.31</v>
      </c>
      <c r="N87" s="5">
        <f t="shared" si="4"/>
        <v>3166525.39</v>
      </c>
      <c r="O87" s="22">
        <f t="shared" si="5"/>
        <v>2301259.5100000002</v>
      </c>
      <c r="P87" s="22">
        <v>278460.92</v>
      </c>
      <c r="Q87" s="22">
        <v>0</v>
      </c>
      <c r="R87" s="22">
        <v>865265.88</v>
      </c>
      <c r="S87" s="22">
        <v>0</v>
      </c>
    </row>
    <row r="88" spans="1:19">
      <c r="A88">
        <v>133454</v>
      </c>
      <c r="B88" t="s">
        <v>669</v>
      </c>
      <c r="D88" s="5">
        <v>2724337.15</v>
      </c>
      <c r="E88" s="5">
        <v>224617.32</v>
      </c>
      <c r="F88" s="5">
        <v>78636.800000000003</v>
      </c>
      <c r="G88" s="5">
        <v>375014.66</v>
      </c>
      <c r="H88" s="5">
        <v>0</v>
      </c>
      <c r="I88" s="5">
        <v>307193.81</v>
      </c>
      <c r="J88" s="5">
        <v>0</v>
      </c>
      <c r="K88" s="5">
        <v>0</v>
      </c>
      <c r="L88" s="5">
        <v>1331.02</v>
      </c>
      <c r="M88" s="5">
        <f t="shared" si="3"/>
        <v>3711130.76</v>
      </c>
      <c r="N88" s="5">
        <f t="shared" si="4"/>
        <v>3336116.0999999996</v>
      </c>
      <c r="O88" s="22">
        <f t="shared" si="5"/>
        <v>3028922.2899999996</v>
      </c>
      <c r="P88" s="22">
        <v>375014.66</v>
      </c>
      <c r="Q88" s="22">
        <v>0</v>
      </c>
      <c r="R88" s="22">
        <v>307193.81</v>
      </c>
      <c r="S88" s="22">
        <v>0</v>
      </c>
    </row>
    <row r="89" spans="1:19">
      <c r="A89">
        <v>133264</v>
      </c>
      <c r="B89" t="s">
        <v>653</v>
      </c>
      <c r="D89" s="5">
        <v>5604132.1100000003</v>
      </c>
      <c r="E89" s="5">
        <v>92178.49</v>
      </c>
      <c r="F89" s="5">
        <v>0</v>
      </c>
      <c r="G89" s="5">
        <v>573939.79</v>
      </c>
      <c r="H89" s="5">
        <v>0</v>
      </c>
      <c r="I89" s="5">
        <v>1146678.0900000001</v>
      </c>
      <c r="J89" s="5">
        <v>0</v>
      </c>
      <c r="K89" s="5">
        <v>15867.97</v>
      </c>
      <c r="L89" s="5">
        <v>0</v>
      </c>
      <c r="M89" s="5">
        <f t="shared" si="3"/>
        <v>7432796.4500000002</v>
      </c>
      <c r="N89" s="5">
        <f t="shared" si="4"/>
        <v>6858856.6600000001</v>
      </c>
      <c r="O89" s="22">
        <f t="shared" si="5"/>
        <v>5712178.5700000003</v>
      </c>
      <c r="P89" s="22">
        <v>573939.79</v>
      </c>
      <c r="Q89" s="22">
        <v>0</v>
      </c>
      <c r="R89" s="22">
        <v>1146678.0900000001</v>
      </c>
      <c r="S89" s="22">
        <v>0</v>
      </c>
    </row>
    <row r="90" spans="1:19">
      <c r="A90" s="28">
        <v>19227</v>
      </c>
      <c r="B90" s="28" t="s">
        <v>581</v>
      </c>
      <c r="D90" s="5">
        <v>1826821.92</v>
      </c>
      <c r="E90" s="5">
        <v>27711.740000000005</v>
      </c>
      <c r="F90" s="5">
        <v>47014.399999999994</v>
      </c>
      <c r="G90" s="5">
        <v>162555.56000000003</v>
      </c>
      <c r="H90" s="5">
        <v>303</v>
      </c>
      <c r="I90" s="5">
        <v>220202.72</v>
      </c>
      <c r="J90" s="5">
        <v>252174.15000000002</v>
      </c>
      <c r="K90" s="5">
        <v>0</v>
      </c>
      <c r="L90" s="5">
        <v>0</v>
      </c>
      <c r="M90" s="5">
        <f t="shared" si="3"/>
        <v>2536783.4899999998</v>
      </c>
      <c r="N90" s="5">
        <f t="shared" si="4"/>
        <v>2374227.9299999997</v>
      </c>
      <c r="O90" s="22">
        <f t="shared" si="5"/>
        <v>1901548.0599999996</v>
      </c>
      <c r="P90" s="22">
        <v>162555.56000000003</v>
      </c>
      <c r="Q90" s="22">
        <v>303</v>
      </c>
      <c r="R90" s="22">
        <v>220202.72</v>
      </c>
      <c r="S90" s="22">
        <v>252174.15000000002</v>
      </c>
    </row>
    <row r="91" spans="1:19">
      <c r="A91" s="27">
        <v>19533</v>
      </c>
      <c r="B91" s="27" t="s">
        <v>605</v>
      </c>
      <c r="D91" s="5">
        <v>357594.4596</v>
      </c>
      <c r="E91" s="5">
        <v>9025.91</v>
      </c>
      <c r="F91" s="5">
        <v>15424</v>
      </c>
      <c r="G91" s="5">
        <v>33722.769999999997</v>
      </c>
      <c r="H91" s="5">
        <v>0</v>
      </c>
      <c r="I91" s="5">
        <v>0</v>
      </c>
      <c r="J91" s="5">
        <v>0</v>
      </c>
      <c r="K91" s="5">
        <v>0</v>
      </c>
      <c r="L91" s="5">
        <v>0</v>
      </c>
      <c r="M91" s="5">
        <f t="shared" si="3"/>
        <v>415767.13959999999</v>
      </c>
      <c r="N91" s="5">
        <f t="shared" si="4"/>
        <v>382044.36959999998</v>
      </c>
      <c r="O91" s="22">
        <f t="shared" si="5"/>
        <v>382044.36959999998</v>
      </c>
      <c r="P91" s="22">
        <v>33722.769999999997</v>
      </c>
      <c r="Q91" s="22">
        <v>0</v>
      </c>
      <c r="R91" s="22">
        <v>0</v>
      </c>
      <c r="S91" s="22">
        <v>0</v>
      </c>
    </row>
    <row r="92" spans="1:19">
      <c r="A92">
        <v>12627</v>
      </c>
      <c r="B92" t="s">
        <v>393</v>
      </c>
      <c r="D92" s="5">
        <v>668272.81999999995</v>
      </c>
      <c r="E92" s="5">
        <v>33078.839999999997</v>
      </c>
      <c r="F92" s="5">
        <v>25158.400000000001</v>
      </c>
      <c r="G92" s="5">
        <v>105810.15</v>
      </c>
      <c r="H92" s="5">
        <v>0</v>
      </c>
      <c r="I92" s="5">
        <v>39357.040000000001</v>
      </c>
      <c r="J92" s="5">
        <v>0</v>
      </c>
      <c r="K92" s="5">
        <v>0</v>
      </c>
      <c r="L92" s="5">
        <v>4237.78</v>
      </c>
      <c r="M92" s="5">
        <f t="shared" si="3"/>
        <v>875915.03</v>
      </c>
      <c r="N92" s="5">
        <f t="shared" si="4"/>
        <v>770104.88</v>
      </c>
      <c r="O92" s="22">
        <f t="shared" si="5"/>
        <v>730747.84</v>
      </c>
      <c r="P92" s="22">
        <v>105810.15</v>
      </c>
      <c r="Q92" s="22">
        <v>0</v>
      </c>
      <c r="R92" s="22">
        <v>39357.040000000001</v>
      </c>
      <c r="S92" s="22">
        <v>0</v>
      </c>
    </row>
    <row r="93" spans="1:19">
      <c r="A93">
        <v>8289</v>
      </c>
      <c r="B93" t="s">
        <v>274</v>
      </c>
      <c r="D93" s="5">
        <v>290868</v>
      </c>
      <c r="E93" s="5">
        <v>12514.15</v>
      </c>
      <c r="F93" s="5">
        <v>0</v>
      </c>
      <c r="G93" s="5">
        <v>17403.419999999998</v>
      </c>
      <c r="H93" s="5">
        <v>0</v>
      </c>
      <c r="I93" s="5">
        <v>69544.45</v>
      </c>
      <c r="J93" s="5">
        <v>0</v>
      </c>
      <c r="K93" s="5">
        <v>164.35</v>
      </c>
      <c r="L93" s="5">
        <v>0</v>
      </c>
      <c r="M93" s="5">
        <f t="shared" si="3"/>
        <v>390494.37</v>
      </c>
      <c r="N93" s="5">
        <f t="shared" si="4"/>
        <v>373090.95</v>
      </c>
      <c r="O93" s="22">
        <f t="shared" si="5"/>
        <v>303546.5</v>
      </c>
      <c r="P93" s="22">
        <v>17403.419999999998</v>
      </c>
      <c r="Q93" s="22">
        <v>0</v>
      </c>
      <c r="R93" s="22">
        <v>69544.45</v>
      </c>
      <c r="S93" s="22">
        <v>0</v>
      </c>
    </row>
    <row r="94" spans="1:19">
      <c r="A94">
        <v>912</v>
      </c>
      <c r="B94" t="s">
        <v>232</v>
      </c>
      <c r="D94" s="5">
        <v>760207.03</v>
      </c>
      <c r="E94" s="5">
        <v>18443.75</v>
      </c>
      <c r="F94" s="5">
        <v>0</v>
      </c>
      <c r="G94" s="5">
        <v>111425.57</v>
      </c>
      <c r="H94" s="5">
        <v>0</v>
      </c>
      <c r="I94" s="5">
        <v>78619.69</v>
      </c>
      <c r="J94" s="5">
        <v>0</v>
      </c>
      <c r="K94" s="5">
        <v>645.65</v>
      </c>
      <c r="L94" s="5">
        <v>0</v>
      </c>
      <c r="M94" s="5">
        <f t="shared" si="3"/>
        <v>969341.69000000006</v>
      </c>
      <c r="N94" s="5">
        <f t="shared" si="4"/>
        <v>857916.12000000011</v>
      </c>
      <c r="O94" s="22">
        <f t="shared" si="5"/>
        <v>779296.43000000017</v>
      </c>
      <c r="P94" s="22">
        <v>111425.57</v>
      </c>
      <c r="Q94" s="22">
        <v>0</v>
      </c>
      <c r="R94" s="22">
        <v>78619.69</v>
      </c>
      <c r="S94" s="22">
        <v>0</v>
      </c>
    </row>
    <row r="95" spans="1:19">
      <c r="A95">
        <v>14187</v>
      </c>
      <c r="B95" t="s">
        <v>462</v>
      </c>
      <c r="D95" s="5">
        <v>1686251.54</v>
      </c>
      <c r="E95" s="5">
        <v>93934.78</v>
      </c>
      <c r="F95" s="5">
        <v>44384</v>
      </c>
      <c r="G95" s="5">
        <v>282042.96000000002</v>
      </c>
      <c r="H95" s="5">
        <v>0</v>
      </c>
      <c r="I95" s="5">
        <v>151500.97</v>
      </c>
      <c r="J95" s="5">
        <v>0</v>
      </c>
      <c r="K95" s="5">
        <v>0</v>
      </c>
      <c r="L95" s="5">
        <v>2456.16</v>
      </c>
      <c r="M95" s="5">
        <f t="shared" si="3"/>
        <v>2260570.4100000006</v>
      </c>
      <c r="N95" s="5">
        <f t="shared" si="4"/>
        <v>1978527.4500000007</v>
      </c>
      <c r="O95" s="22">
        <f t="shared" si="5"/>
        <v>1827026.4800000007</v>
      </c>
      <c r="P95" s="22">
        <v>282042.96000000002</v>
      </c>
      <c r="Q95" s="22">
        <v>0</v>
      </c>
      <c r="R95" s="22">
        <v>151500.97</v>
      </c>
      <c r="S95" s="22">
        <v>0</v>
      </c>
    </row>
    <row r="96" spans="1:19">
      <c r="A96">
        <v>15713</v>
      </c>
      <c r="B96" t="s">
        <v>500</v>
      </c>
      <c r="D96" s="5">
        <v>929365.99</v>
      </c>
      <c r="E96" s="5">
        <v>88167.82</v>
      </c>
      <c r="F96" s="5">
        <v>23974.400000000001</v>
      </c>
      <c r="G96" s="5">
        <v>152385.26</v>
      </c>
      <c r="H96" s="5">
        <v>181.76</v>
      </c>
      <c r="I96" s="5">
        <v>126296.22</v>
      </c>
      <c r="J96" s="5">
        <v>0</v>
      </c>
      <c r="K96" s="5">
        <v>0</v>
      </c>
      <c r="L96" s="5">
        <v>20.32</v>
      </c>
      <c r="M96" s="5">
        <f t="shared" si="3"/>
        <v>1320391.7700000003</v>
      </c>
      <c r="N96" s="5">
        <f t="shared" si="4"/>
        <v>1168006.5100000002</v>
      </c>
      <c r="O96" s="22">
        <f t="shared" si="5"/>
        <v>1041528.5300000003</v>
      </c>
      <c r="P96" s="22">
        <v>152385.26</v>
      </c>
      <c r="Q96" s="22">
        <v>181.76</v>
      </c>
      <c r="R96" s="22">
        <v>126296.22</v>
      </c>
      <c r="S96" s="22">
        <v>0</v>
      </c>
    </row>
    <row r="97" spans="1:19">
      <c r="A97">
        <v>938</v>
      </c>
      <c r="B97" t="s">
        <v>236</v>
      </c>
      <c r="D97" s="5">
        <v>1108608.07</v>
      </c>
      <c r="E97" s="5">
        <v>26736.57</v>
      </c>
      <c r="F97" s="5">
        <v>25084.799999999999</v>
      </c>
      <c r="G97" s="5">
        <v>161414.67000000001</v>
      </c>
      <c r="H97" s="5">
        <v>51736.82</v>
      </c>
      <c r="I97" s="5">
        <v>416801.21</v>
      </c>
      <c r="J97" s="5">
        <v>81977.649999999994</v>
      </c>
      <c r="K97" s="5">
        <v>0</v>
      </c>
      <c r="L97" s="5">
        <v>0</v>
      </c>
      <c r="M97" s="5">
        <f t="shared" si="3"/>
        <v>1872359.79</v>
      </c>
      <c r="N97" s="5">
        <f t="shared" si="4"/>
        <v>1710945.12</v>
      </c>
      <c r="O97" s="22">
        <f t="shared" si="5"/>
        <v>1160429.4400000002</v>
      </c>
      <c r="P97" s="22">
        <v>161414.67000000001</v>
      </c>
      <c r="Q97" s="22">
        <v>51736.82</v>
      </c>
      <c r="R97" s="22">
        <v>416801.21</v>
      </c>
      <c r="S97" s="22">
        <v>81977.649999999994</v>
      </c>
    </row>
    <row r="98" spans="1:19">
      <c r="A98">
        <v>14147</v>
      </c>
      <c r="B98" t="s">
        <v>458</v>
      </c>
      <c r="D98" s="5">
        <v>1223852.07</v>
      </c>
      <c r="E98" s="5">
        <v>66502.41</v>
      </c>
      <c r="F98" s="5">
        <v>31686.400000000001</v>
      </c>
      <c r="G98" s="5">
        <v>212182.81</v>
      </c>
      <c r="H98" s="5">
        <v>0</v>
      </c>
      <c r="I98" s="5">
        <v>129772.84</v>
      </c>
      <c r="J98" s="5">
        <v>0</v>
      </c>
      <c r="K98" s="5">
        <v>0</v>
      </c>
      <c r="L98" s="5">
        <v>6422.14</v>
      </c>
      <c r="M98" s="5">
        <f t="shared" si="3"/>
        <v>1670418.67</v>
      </c>
      <c r="N98" s="5">
        <f t="shared" si="4"/>
        <v>1458235.8599999999</v>
      </c>
      <c r="O98" s="22">
        <f t="shared" si="5"/>
        <v>1328463.0199999998</v>
      </c>
      <c r="P98" s="22">
        <v>212182.81</v>
      </c>
      <c r="Q98" s="22">
        <v>0</v>
      </c>
      <c r="R98" s="22">
        <v>129772.84</v>
      </c>
      <c r="S98" s="22">
        <v>0</v>
      </c>
    </row>
    <row r="99" spans="1:19">
      <c r="A99">
        <v>14090</v>
      </c>
      <c r="B99" t="s">
        <v>450</v>
      </c>
      <c r="D99" s="5">
        <v>1873915.96</v>
      </c>
      <c r="E99" s="5">
        <v>50168.74</v>
      </c>
      <c r="F99" s="5">
        <v>39715.199999999997</v>
      </c>
      <c r="G99" s="5">
        <v>272841.42</v>
      </c>
      <c r="H99" s="5">
        <v>6180.7</v>
      </c>
      <c r="I99" s="5">
        <v>158617.62</v>
      </c>
      <c r="J99" s="5">
        <v>0</v>
      </c>
      <c r="K99" s="5">
        <v>0</v>
      </c>
      <c r="L99" s="5">
        <v>1033.03</v>
      </c>
      <c r="M99" s="5">
        <f t="shared" si="3"/>
        <v>2402472.67</v>
      </c>
      <c r="N99" s="5">
        <f t="shared" si="4"/>
        <v>2129631.25</v>
      </c>
      <c r="O99" s="22">
        <f t="shared" si="5"/>
        <v>1964832.9299999997</v>
      </c>
      <c r="P99" s="22">
        <v>272841.42</v>
      </c>
      <c r="Q99" s="22">
        <v>6180.7</v>
      </c>
      <c r="R99" s="22">
        <v>158617.62</v>
      </c>
      <c r="S99" s="22">
        <v>0</v>
      </c>
    </row>
    <row r="100" spans="1:19">
      <c r="A100">
        <v>133538</v>
      </c>
      <c r="B100" t="s">
        <v>677</v>
      </c>
      <c r="D100" s="5">
        <v>1323615.52</v>
      </c>
      <c r="E100" s="5">
        <v>65946.17</v>
      </c>
      <c r="F100" s="5">
        <v>45257.599999999999</v>
      </c>
      <c r="G100" s="5">
        <v>209883.06</v>
      </c>
      <c r="H100" s="5">
        <v>14377.85</v>
      </c>
      <c r="I100" s="5">
        <v>233958.1</v>
      </c>
      <c r="J100" s="5">
        <v>0</v>
      </c>
      <c r="K100" s="5">
        <v>0</v>
      </c>
      <c r="L100" s="5">
        <v>4658.13</v>
      </c>
      <c r="M100" s="5">
        <f t="shared" si="3"/>
        <v>1897696.4300000002</v>
      </c>
      <c r="N100" s="5">
        <f t="shared" si="4"/>
        <v>1687813.37</v>
      </c>
      <c r="O100" s="22">
        <f t="shared" si="5"/>
        <v>1439477.42</v>
      </c>
      <c r="P100" s="22">
        <v>209883.06</v>
      </c>
      <c r="Q100" s="22">
        <v>14377.85</v>
      </c>
      <c r="R100" s="22">
        <v>233958.1</v>
      </c>
      <c r="S100" s="22">
        <v>0</v>
      </c>
    </row>
    <row r="101" spans="1:19">
      <c r="A101">
        <v>779</v>
      </c>
      <c r="B101" t="s">
        <v>208</v>
      </c>
      <c r="D101" s="5">
        <v>850421.18</v>
      </c>
      <c r="E101" s="5">
        <v>23526.61</v>
      </c>
      <c r="F101" s="5">
        <v>28252.799999999999</v>
      </c>
      <c r="G101" s="5">
        <v>112080.41</v>
      </c>
      <c r="H101" s="5">
        <v>112625.14</v>
      </c>
      <c r="I101" s="5">
        <v>42452.29</v>
      </c>
      <c r="J101" s="5">
        <v>0</v>
      </c>
      <c r="K101" s="5">
        <v>0</v>
      </c>
      <c r="L101" s="5">
        <v>1106.18</v>
      </c>
      <c r="M101" s="5">
        <f t="shared" si="3"/>
        <v>1170464.6100000001</v>
      </c>
      <c r="N101" s="5">
        <f t="shared" si="4"/>
        <v>1058384.2000000002</v>
      </c>
      <c r="O101" s="22">
        <f t="shared" si="5"/>
        <v>903306.77000000014</v>
      </c>
      <c r="P101" s="22">
        <v>112080.41</v>
      </c>
      <c r="Q101" s="22">
        <v>112625.14</v>
      </c>
      <c r="R101" s="22">
        <v>42452.29</v>
      </c>
      <c r="S101" s="22">
        <v>0</v>
      </c>
    </row>
    <row r="102" spans="1:19">
      <c r="A102">
        <v>576</v>
      </c>
      <c r="B102" t="s">
        <v>168</v>
      </c>
      <c r="D102" s="5">
        <v>445554.75</v>
      </c>
      <c r="E102" s="5">
        <v>6576.84</v>
      </c>
      <c r="F102" s="5">
        <v>12275.2</v>
      </c>
      <c r="G102" s="5">
        <v>31629.13</v>
      </c>
      <c r="H102" s="5">
        <v>0</v>
      </c>
      <c r="I102" s="5">
        <v>39061.06</v>
      </c>
      <c r="J102" s="5">
        <v>0</v>
      </c>
      <c r="K102" s="5">
        <v>0</v>
      </c>
      <c r="L102" s="5">
        <v>2889.6</v>
      </c>
      <c r="M102" s="5">
        <f t="shared" si="3"/>
        <v>537986.57999999996</v>
      </c>
      <c r="N102" s="5">
        <f t="shared" si="4"/>
        <v>506357.44999999995</v>
      </c>
      <c r="O102" s="22">
        <f t="shared" si="5"/>
        <v>467296.38999999996</v>
      </c>
      <c r="P102" s="22">
        <v>31629.13</v>
      </c>
      <c r="Q102" s="22">
        <v>0</v>
      </c>
      <c r="R102" s="22">
        <v>39061.06</v>
      </c>
      <c r="S102" s="22">
        <v>0</v>
      </c>
    </row>
    <row r="103" spans="1:19">
      <c r="A103">
        <v>577</v>
      </c>
      <c r="B103" t="s">
        <v>170</v>
      </c>
      <c r="D103" s="5">
        <v>3861830.36</v>
      </c>
      <c r="E103" s="5">
        <v>319998.65000000002</v>
      </c>
      <c r="F103" s="5">
        <v>98313.600000000006</v>
      </c>
      <c r="G103" s="5">
        <v>514565.71</v>
      </c>
      <c r="H103" s="5">
        <v>6717.82</v>
      </c>
      <c r="I103" s="5">
        <v>545477.14</v>
      </c>
      <c r="J103" s="5">
        <v>0</v>
      </c>
      <c r="K103" s="5">
        <v>0</v>
      </c>
      <c r="L103" s="5">
        <v>4781.3900000000003</v>
      </c>
      <c r="M103" s="5">
        <f t="shared" si="3"/>
        <v>5351684.669999999</v>
      </c>
      <c r="N103" s="5">
        <f t="shared" si="4"/>
        <v>4837118.959999999</v>
      </c>
      <c r="O103" s="22">
        <f t="shared" si="5"/>
        <v>4284923.9999999991</v>
      </c>
      <c r="P103" s="22">
        <v>514565.71</v>
      </c>
      <c r="Q103" s="22">
        <v>6717.82</v>
      </c>
      <c r="R103" s="22">
        <v>545477.14</v>
      </c>
      <c r="S103" s="22">
        <v>0</v>
      </c>
    </row>
    <row r="104" spans="1:19">
      <c r="A104">
        <v>15712</v>
      </c>
      <c r="B104" t="s">
        <v>498</v>
      </c>
      <c r="D104" s="5">
        <v>1965494.32</v>
      </c>
      <c r="E104" s="5">
        <v>109114.11</v>
      </c>
      <c r="F104" s="5">
        <v>50755.199999999997</v>
      </c>
      <c r="G104" s="5">
        <v>257769.29</v>
      </c>
      <c r="H104" s="5">
        <v>2999.7</v>
      </c>
      <c r="I104" s="5">
        <v>163530.76</v>
      </c>
      <c r="J104" s="5">
        <v>0</v>
      </c>
      <c r="K104" s="5">
        <v>0</v>
      </c>
      <c r="L104" s="5">
        <v>677.25</v>
      </c>
      <c r="M104" s="5">
        <f t="shared" si="3"/>
        <v>2550340.6300000008</v>
      </c>
      <c r="N104" s="5">
        <f t="shared" si="4"/>
        <v>2292571.3400000008</v>
      </c>
      <c r="O104" s="22">
        <f t="shared" si="5"/>
        <v>2126040.8800000008</v>
      </c>
      <c r="P104" s="22">
        <v>257769.29</v>
      </c>
      <c r="Q104" s="22">
        <v>2999.7</v>
      </c>
      <c r="R104" s="22">
        <v>163530.76</v>
      </c>
      <c r="S104" s="22">
        <v>0</v>
      </c>
    </row>
    <row r="105" spans="1:19">
      <c r="A105">
        <v>11956</v>
      </c>
      <c r="B105" t="s">
        <v>1329</v>
      </c>
      <c r="D105" s="5">
        <v>331319.07</v>
      </c>
      <c r="E105" s="5">
        <v>11101.7</v>
      </c>
      <c r="F105" s="5">
        <v>0</v>
      </c>
      <c r="G105" s="5">
        <v>6182.65</v>
      </c>
      <c r="H105" s="5">
        <v>0</v>
      </c>
      <c r="I105" s="5">
        <v>31537.85</v>
      </c>
      <c r="J105" s="5">
        <v>0</v>
      </c>
      <c r="K105" s="5">
        <v>6106.09</v>
      </c>
      <c r="L105" s="5">
        <v>0</v>
      </c>
      <c r="M105" s="5">
        <f t="shared" si="3"/>
        <v>386247.36000000004</v>
      </c>
      <c r="N105" s="5">
        <f t="shared" si="4"/>
        <v>380064.71</v>
      </c>
      <c r="O105" s="22">
        <f t="shared" si="5"/>
        <v>348526.86000000004</v>
      </c>
      <c r="P105" s="22">
        <v>6182.65</v>
      </c>
      <c r="Q105" s="22">
        <v>0</v>
      </c>
      <c r="R105" s="22">
        <v>31537.85</v>
      </c>
      <c r="S105" s="22">
        <v>0</v>
      </c>
    </row>
    <row r="106" spans="1:19">
      <c r="A106" s="27">
        <v>19474</v>
      </c>
      <c r="B106" s="27" t="s">
        <v>597</v>
      </c>
      <c r="D106" s="5">
        <v>766731.39479999989</v>
      </c>
      <c r="E106" s="5">
        <v>50559.57</v>
      </c>
      <c r="F106" s="5">
        <v>26326.399999999998</v>
      </c>
      <c r="G106" s="5">
        <v>98959.44</v>
      </c>
      <c r="H106" s="5">
        <v>0</v>
      </c>
      <c r="I106" s="5">
        <v>71601.98</v>
      </c>
      <c r="J106" s="5">
        <v>0</v>
      </c>
      <c r="K106" s="5">
        <v>0</v>
      </c>
      <c r="L106" s="5">
        <v>0</v>
      </c>
      <c r="M106" s="5">
        <f t="shared" si="3"/>
        <v>1014178.7847999998</v>
      </c>
      <c r="N106" s="5">
        <f t="shared" si="4"/>
        <v>915219.34479999985</v>
      </c>
      <c r="O106" s="22">
        <f t="shared" si="5"/>
        <v>843617.36479999986</v>
      </c>
      <c r="P106" s="22">
        <v>98959.44</v>
      </c>
      <c r="Q106" s="22">
        <v>0</v>
      </c>
      <c r="R106" s="22">
        <v>71601.98</v>
      </c>
      <c r="S106" s="22">
        <v>0</v>
      </c>
    </row>
    <row r="107" spans="1:19">
      <c r="A107">
        <v>149088</v>
      </c>
      <c r="B107" t="s">
        <v>763</v>
      </c>
      <c r="C107" s="12" t="s">
        <v>81</v>
      </c>
      <c r="D107" s="5">
        <v>935831.07</v>
      </c>
      <c r="E107" s="5">
        <v>0</v>
      </c>
      <c r="F107" s="5">
        <v>0</v>
      </c>
      <c r="G107" s="5">
        <v>0</v>
      </c>
      <c r="H107" s="5">
        <v>0</v>
      </c>
      <c r="I107" s="5">
        <v>170745.82</v>
      </c>
      <c r="J107" s="5">
        <v>0</v>
      </c>
      <c r="K107" s="5">
        <v>2572.65</v>
      </c>
      <c r="L107" s="5">
        <v>0</v>
      </c>
      <c r="M107" s="5">
        <f t="shared" si="3"/>
        <v>1109149.5399999998</v>
      </c>
      <c r="N107" s="5">
        <f t="shared" si="4"/>
        <v>1109149.5399999998</v>
      </c>
      <c r="O107" s="22">
        <f t="shared" si="5"/>
        <v>938403.71999999974</v>
      </c>
      <c r="P107" s="22">
        <v>0</v>
      </c>
      <c r="Q107" s="22">
        <v>0</v>
      </c>
      <c r="R107" s="22">
        <v>170745.82</v>
      </c>
      <c r="S107" s="22">
        <v>0</v>
      </c>
    </row>
    <row r="108" spans="1:19">
      <c r="A108">
        <v>402</v>
      </c>
      <c r="B108" t="s">
        <v>131</v>
      </c>
      <c r="C108" s="12" t="s">
        <v>81</v>
      </c>
      <c r="D108" s="5">
        <v>747395.56</v>
      </c>
      <c r="E108" s="5">
        <v>0</v>
      </c>
      <c r="F108" s="5">
        <v>0</v>
      </c>
      <c r="G108" s="5">
        <v>0</v>
      </c>
      <c r="H108" s="5">
        <v>0</v>
      </c>
      <c r="I108" s="5">
        <v>159239.82999999999</v>
      </c>
      <c r="J108" s="5">
        <v>0</v>
      </c>
      <c r="K108" s="5">
        <v>24714.66</v>
      </c>
      <c r="L108" s="5">
        <v>0</v>
      </c>
      <c r="M108" s="5">
        <f t="shared" si="3"/>
        <v>931350.05</v>
      </c>
      <c r="N108" s="5">
        <f t="shared" si="4"/>
        <v>931350.05</v>
      </c>
      <c r="O108" s="22">
        <f t="shared" si="5"/>
        <v>772110.22000000009</v>
      </c>
      <c r="P108" s="22">
        <v>0</v>
      </c>
      <c r="Q108" s="22">
        <v>0</v>
      </c>
      <c r="R108" s="22">
        <v>159239.82999999999</v>
      </c>
      <c r="S108" s="22">
        <v>0</v>
      </c>
    </row>
    <row r="109" spans="1:19">
      <c r="A109">
        <v>15237</v>
      </c>
      <c r="B109" t="s">
        <v>485</v>
      </c>
      <c r="D109" s="5">
        <v>1703570.76</v>
      </c>
      <c r="E109" s="5">
        <v>44627.97</v>
      </c>
      <c r="F109" s="5">
        <v>0</v>
      </c>
      <c r="G109" s="5">
        <v>221363.68</v>
      </c>
      <c r="H109" s="5">
        <v>57322.559999999998</v>
      </c>
      <c r="I109" s="5">
        <v>375058.01</v>
      </c>
      <c r="J109" s="5">
        <v>0</v>
      </c>
      <c r="K109" s="5">
        <v>3876.58</v>
      </c>
      <c r="L109" s="5">
        <v>0</v>
      </c>
      <c r="M109" s="5">
        <f t="shared" si="3"/>
        <v>2405819.56</v>
      </c>
      <c r="N109" s="5">
        <f t="shared" si="4"/>
        <v>2184455.88</v>
      </c>
      <c r="O109" s="22">
        <f t="shared" si="5"/>
        <v>1752075.3099999998</v>
      </c>
      <c r="P109" s="22">
        <v>221363.68</v>
      </c>
      <c r="Q109" s="22">
        <v>57322.559999999998</v>
      </c>
      <c r="R109" s="22">
        <v>375058.01</v>
      </c>
      <c r="S109" s="22">
        <v>0</v>
      </c>
    </row>
    <row r="110" spans="1:19">
      <c r="A110" s="28">
        <v>19197</v>
      </c>
      <c r="B110" s="28" t="s">
        <v>565</v>
      </c>
      <c r="D110" s="5">
        <v>135766.08359999995</v>
      </c>
      <c r="E110" s="5">
        <v>4921.7100000000009</v>
      </c>
      <c r="F110" s="5">
        <v>0</v>
      </c>
      <c r="G110" s="5">
        <v>14750.900000000001</v>
      </c>
      <c r="H110" s="5">
        <v>477.12</v>
      </c>
      <c r="I110" s="5">
        <v>51332.67</v>
      </c>
      <c r="J110" s="5">
        <v>0</v>
      </c>
      <c r="K110" s="5">
        <v>0</v>
      </c>
      <c r="L110" s="5">
        <v>0</v>
      </c>
      <c r="M110" s="5">
        <f t="shared" si="3"/>
        <v>207248.48359999992</v>
      </c>
      <c r="N110" s="5">
        <f t="shared" si="4"/>
        <v>192497.58359999993</v>
      </c>
      <c r="O110" s="22">
        <f t="shared" si="5"/>
        <v>140687.79359999992</v>
      </c>
      <c r="P110" s="22">
        <v>14750.900000000001</v>
      </c>
      <c r="Q110" s="22">
        <v>477.12</v>
      </c>
      <c r="R110" s="22">
        <v>51332.67</v>
      </c>
      <c r="S110" s="22">
        <v>0</v>
      </c>
    </row>
    <row r="111" spans="1:19">
      <c r="A111">
        <v>142935</v>
      </c>
      <c r="B111" t="s">
        <v>717</v>
      </c>
      <c r="D111" s="5">
        <v>1143365.1399999999</v>
      </c>
      <c r="E111" s="5">
        <v>37426.86</v>
      </c>
      <c r="F111" s="5">
        <v>0</v>
      </c>
      <c r="G111" s="5">
        <v>150975.23000000001</v>
      </c>
      <c r="H111" s="5">
        <v>0</v>
      </c>
      <c r="I111" s="5">
        <v>265592.86</v>
      </c>
      <c r="J111" s="5">
        <v>143299.20000000001</v>
      </c>
      <c r="K111" s="5">
        <v>3620.58</v>
      </c>
      <c r="L111" s="5">
        <v>0</v>
      </c>
      <c r="M111" s="5">
        <f t="shared" si="3"/>
        <v>1744279.8699999999</v>
      </c>
      <c r="N111" s="5">
        <f t="shared" si="4"/>
        <v>1593304.64</v>
      </c>
      <c r="O111" s="22">
        <f t="shared" si="5"/>
        <v>1184412.5799999998</v>
      </c>
      <c r="P111" s="22">
        <v>150975.23000000001</v>
      </c>
      <c r="Q111" s="22">
        <v>0</v>
      </c>
      <c r="R111" s="22">
        <v>265592.86</v>
      </c>
      <c r="S111" s="22">
        <v>143299.20000000001</v>
      </c>
    </row>
    <row r="112" spans="1:19">
      <c r="A112" s="28">
        <v>19235</v>
      </c>
      <c r="B112" s="28" t="s">
        <v>583</v>
      </c>
      <c r="D112" s="5">
        <v>290037.636</v>
      </c>
      <c r="E112" s="5">
        <v>6301.12</v>
      </c>
      <c r="F112" s="5">
        <v>15648</v>
      </c>
      <c r="G112" s="5">
        <v>43066.33</v>
      </c>
      <c r="H112" s="5">
        <v>47589.030000000006</v>
      </c>
      <c r="I112" s="5">
        <v>2789.39</v>
      </c>
      <c r="J112" s="5">
        <v>451400.22000000003</v>
      </c>
      <c r="K112" s="5">
        <v>0</v>
      </c>
      <c r="L112" s="5">
        <v>0</v>
      </c>
      <c r="M112" s="5">
        <f t="shared" si="3"/>
        <v>856831.72600000002</v>
      </c>
      <c r="N112" s="5">
        <f t="shared" si="4"/>
        <v>813765.39600000007</v>
      </c>
      <c r="O112" s="22">
        <f t="shared" si="5"/>
        <v>311986.75599999999</v>
      </c>
      <c r="P112" s="22">
        <v>43066.33</v>
      </c>
      <c r="Q112" s="22">
        <v>47589.030000000006</v>
      </c>
      <c r="R112" s="22">
        <v>2789.39</v>
      </c>
      <c r="S112" s="22">
        <v>451400.22000000003</v>
      </c>
    </row>
    <row r="113" spans="1:19">
      <c r="A113">
        <v>142943</v>
      </c>
      <c r="B113" t="s">
        <v>719</v>
      </c>
      <c r="D113" s="5">
        <v>3133177.52</v>
      </c>
      <c r="E113" s="5">
        <v>68859.649999999994</v>
      </c>
      <c r="F113" s="5">
        <v>99494.399999999994</v>
      </c>
      <c r="G113" s="5">
        <v>470589.19</v>
      </c>
      <c r="H113" s="5">
        <v>394189.24</v>
      </c>
      <c r="I113" s="5">
        <v>35764.65</v>
      </c>
      <c r="J113" s="5">
        <v>0</v>
      </c>
      <c r="K113" s="5">
        <v>0</v>
      </c>
      <c r="L113" s="5">
        <v>13470.5</v>
      </c>
      <c r="M113" s="5">
        <f t="shared" si="3"/>
        <v>4215545.1500000004</v>
      </c>
      <c r="N113" s="5">
        <f t="shared" si="4"/>
        <v>3744955.9600000004</v>
      </c>
      <c r="O113" s="22">
        <f t="shared" si="5"/>
        <v>3315002.0700000008</v>
      </c>
      <c r="P113" s="22">
        <v>470589.19</v>
      </c>
      <c r="Q113" s="22">
        <v>394189.24</v>
      </c>
      <c r="R113" s="22">
        <v>35764.65</v>
      </c>
      <c r="S113" s="22">
        <v>0</v>
      </c>
    </row>
    <row r="114" spans="1:19">
      <c r="A114">
        <v>142927</v>
      </c>
      <c r="B114" t="s">
        <v>715</v>
      </c>
      <c r="D114" s="5">
        <v>1513949.02</v>
      </c>
      <c r="E114" s="5">
        <v>42364.83</v>
      </c>
      <c r="F114" s="5">
        <v>0</v>
      </c>
      <c r="G114" s="5">
        <v>213434.4</v>
      </c>
      <c r="H114" s="5">
        <v>0</v>
      </c>
      <c r="I114" s="5">
        <v>372485</v>
      </c>
      <c r="J114" s="5">
        <v>121194.65</v>
      </c>
      <c r="K114" s="5">
        <v>3761</v>
      </c>
      <c r="L114" s="5">
        <v>0</v>
      </c>
      <c r="M114" s="5">
        <f t="shared" si="3"/>
        <v>2267188.9</v>
      </c>
      <c r="N114" s="5">
        <f t="shared" si="4"/>
        <v>2053754.5</v>
      </c>
      <c r="O114" s="22">
        <f t="shared" si="5"/>
        <v>1560074.85</v>
      </c>
      <c r="P114" s="22">
        <v>213434.4</v>
      </c>
      <c r="Q114" s="22">
        <v>0</v>
      </c>
      <c r="R114" s="22">
        <v>372485</v>
      </c>
      <c r="S114" s="22">
        <v>121194.65</v>
      </c>
    </row>
    <row r="115" spans="1:19">
      <c r="A115">
        <v>12529</v>
      </c>
      <c r="B115" t="s">
        <v>387</v>
      </c>
      <c r="D115" s="5">
        <v>1053684.79</v>
      </c>
      <c r="E115" s="5">
        <v>24573.06</v>
      </c>
      <c r="F115" s="5">
        <v>0</v>
      </c>
      <c r="G115" s="5">
        <v>155787.71</v>
      </c>
      <c r="H115" s="5">
        <v>58916.19</v>
      </c>
      <c r="I115" s="5">
        <v>208571.16</v>
      </c>
      <c r="J115" s="5">
        <v>81584.19</v>
      </c>
      <c r="K115" s="5">
        <v>6290.3</v>
      </c>
      <c r="L115" s="5">
        <v>0</v>
      </c>
      <c r="M115" s="5">
        <f t="shared" si="3"/>
        <v>1589407.4</v>
      </c>
      <c r="N115" s="5">
        <f t="shared" si="4"/>
        <v>1433619.69</v>
      </c>
      <c r="O115" s="22">
        <f t="shared" si="5"/>
        <v>1084548.1500000001</v>
      </c>
      <c r="P115" s="22">
        <v>155787.71</v>
      </c>
      <c r="Q115" s="22">
        <v>58916.19</v>
      </c>
      <c r="R115" s="22">
        <v>208571.16</v>
      </c>
      <c r="S115" s="22">
        <v>81584.19</v>
      </c>
    </row>
    <row r="116" spans="1:19">
      <c r="A116">
        <v>9192</v>
      </c>
      <c r="B116" t="s">
        <v>285</v>
      </c>
      <c r="D116" s="5">
        <v>2704052.31</v>
      </c>
      <c r="E116" s="5">
        <v>145014.67000000001</v>
      </c>
      <c r="F116" s="5">
        <v>77126.399999999994</v>
      </c>
      <c r="G116" s="5">
        <v>381551.99</v>
      </c>
      <c r="H116" s="5">
        <v>0</v>
      </c>
      <c r="I116" s="5">
        <v>333907.88</v>
      </c>
      <c r="J116" s="5">
        <v>0</v>
      </c>
      <c r="K116" s="5">
        <v>0</v>
      </c>
      <c r="L116" s="5">
        <v>7218.58</v>
      </c>
      <c r="M116" s="5">
        <f t="shared" si="3"/>
        <v>3648871.83</v>
      </c>
      <c r="N116" s="5">
        <f t="shared" si="4"/>
        <v>3267319.84</v>
      </c>
      <c r="O116" s="22">
        <f t="shared" si="5"/>
        <v>2933411.96</v>
      </c>
      <c r="P116" s="22">
        <v>381551.99</v>
      </c>
      <c r="Q116" s="22">
        <v>0</v>
      </c>
      <c r="R116" s="22">
        <v>333907.88</v>
      </c>
      <c r="S116" s="22">
        <v>0</v>
      </c>
    </row>
    <row r="117" spans="1:19">
      <c r="A117">
        <v>149328</v>
      </c>
      <c r="B117" t="s">
        <v>767</v>
      </c>
      <c r="D117" s="5">
        <v>1417388.42</v>
      </c>
      <c r="E117" s="5">
        <v>53937.93</v>
      </c>
      <c r="F117" s="5">
        <v>0</v>
      </c>
      <c r="G117" s="5">
        <v>175157.45</v>
      </c>
      <c r="H117" s="5">
        <v>0</v>
      </c>
      <c r="I117" s="5">
        <v>725605.56</v>
      </c>
      <c r="J117" s="5">
        <v>0</v>
      </c>
      <c r="K117" s="5">
        <v>13856.54</v>
      </c>
      <c r="L117" s="5">
        <v>0</v>
      </c>
      <c r="M117" s="5">
        <f t="shared" si="3"/>
        <v>2385945.9</v>
      </c>
      <c r="N117" s="5">
        <f t="shared" si="4"/>
        <v>2210788.4499999997</v>
      </c>
      <c r="O117" s="22">
        <f t="shared" si="5"/>
        <v>1485182.8899999997</v>
      </c>
      <c r="P117" s="22">
        <v>175157.45</v>
      </c>
      <c r="Q117" s="22">
        <v>0</v>
      </c>
      <c r="R117" s="22">
        <v>725605.56</v>
      </c>
      <c r="S117" s="22">
        <v>0</v>
      </c>
    </row>
    <row r="118" spans="1:19">
      <c r="A118">
        <v>12033</v>
      </c>
      <c r="B118" t="s">
        <v>355</v>
      </c>
      <c r="D118" s="5">
        <v>914359.96</v>
      </c>
      <c r="E118" s="5">
        <v>36592.559999999998</v>
      </c>
      <c r="F118" s="5">
        <v>14329.6</v>
      </c>
      <c r="G118" s="5">
        <v>116135.52</v>
      </c>
      <c r="H118" s="5">
        <v>0</v>
      </c>
      <c r="I118" s="5">
        <v>569819.06000000006</v>
      </c>
      <c r="J118" s="5">
        <v>0</v>
      </c>
      <c r="K118" s="5">
        <v>0</v>
      </c>
      <c r="L118" s="5">
        <v>4201.66</v>
      </c>
      <c r="M118" s="5">
        <f t="shared" si="3"/>
        <v>1655438.3599999999</v>
      </c>
      <c r="N118" s="5">
        <f t="shared" si="4"/>
        <v>1539302.8399999999</v>
      </c>
      <c r="O118" s="22">
        <f t="shared" si="5"/>
        <v>969483.7799999998</v>
      </c>
      <c r="P118" s="22">
        <v>116135.52</v>
      </c>
      <c r="Q118" s="22">
        <v>0</v>
      </c>
      <c r="R118" s="22">
        <v>569819.06000000006</v>
      </c>
      <c r="S118" s="22">
        <v>0</v>
      </c>
    </row>
    <row r="119" spans="1:19">
      <c r="A119" s="28">
        <v>19226</v>
      </c>
      <c r="B119" s="28" t="s">
        <v>579</v>
      </c>
      <c r="D119" s="5">
        <v>857182.80480000004</v>
      </c>
      <c r="E119" s="5">
        <v>20628.820000000003</v>
      </c>
      <c r="F119" s="5">
        <v>0</v>
      </c>
      <c r="G119" s="5">
        <v>112338.49000000002</v>
      </c>
      <c r="H119" s="5">
        <v>0</v>
      </c>
      <c r="I119" s="5">
        <v>194683.33999999997</v>
      </c>
      <c r="J119" s="5">
        <v>0</v>
      </c>
      <c r="K119" s="5">
        <v>0</v>
      </c>
      <c r="L119" s="5">
        <v>0</v>
      </c>
      <c r="M119" s="5">
        <f t="shared" si="3"/>
        <v>1184833.4547999999</v>
      </c>
      <c r="N119" s="5">
        <f t="shared" si="4"/>
        <v>1072494.9648</v>
      </c>
      <c r="O119" s="22">
        <f t="shared" si="5"/>
        <v>877811.62479999999</v>
      </c>
      <c r="P119" s="22">
        <v>112338.49000000002</v>
      </c>
      <c r="Q119" s="22">
        <v>0</v>
      </c>
      <c r="R119" s="22">
        <v>194683.33999999997</v>
      </c>
      <c r="S119" s="22">
        <v>0</v>
      </c>
    </row>
    <row r="120" spans="1:19">
      <c r="A120" s="28">
        <v>19201</v>
      </c>
      <c r="B120" s="28" t="s">
        <v>571</v>
      </c>
      <c r="D120" s="5">
        <v>1001015.3747999999</v>
      </c>
      <c r="E120" s="5">
        <v>24691.909999999996</v>
      </c>
      <c r="F120" s="5">
        <v>0</v>
      </c>
      <c r="G120" s="5">
        <v>140315.80000000002</v>
      </c>
      <c r="H120" s="5">
        <v>3226.24</v>
      </c>
      <c r="I120" s="5">
        <v>213396.79</v>
      </c>
      <c r="J120" s="5">
        <v>232750.04</v>
      </c>
      <c r="K120" s="5">
        <v>0</v>
      </c>
      <c r="L120" s="5">
        <v>0</v>
      </c>
      <c r="M120" s="5">
        <f t="shared" si="3"/>
        <v>1615396.1547999999</v>
      </c>
      <c r="N120" s="5">
        <f t="shared" si="4"/>
        <v>1475080.3547999999</v>
      </c>
      <c r="O120" s="22">
        <f t="shared" si="5"/>
        <v>1025707.2847999998</v>
      </c>
      <c r="P120" s="22">
        <v>140315.80000000002</v>
      </c>
      <c r="Q120" s="22">
        <v>3226.24</v>
      </c>
      <c r="R120" s="22">
        <v>213396.79</v>
      </c>
      <c r="S120" s="22">
        <v>232750.04</v>
      </c>
    </row>
    <row r="121" spans="1:19">
      <c r="A121">
        <v>12043</v>
      </c>
      <c r="B121" t="s">
        <v>369</v>
      </c>
      <c r="D121" s="5">
        <v>857301.42</v>
      </c>
      <c r="E121" s="5">
        <v>45518.12</v>
      </c>
      <c r="F121" s="5">
        <v>0</v>
      </c>
      <c r="G121" s="5">
        <v>147249.29</v>
      </c>
      <c r="H121" s="5">
        <v>10943.69</v>
      </c>
      <c r="I121" s="5">
        <v>175497.08</v>
      </c>
      <c r="J121" s="5">
        <v>88264</v>
      </c>
      <c r="K121" s="5">
        <v>1211.83</v>
      </c>
      <c r="L121" s="5">
        <v>0</v>
      </c>
      <c r="M121" s="5">
        <f t="shared" si="3"/>
        <v>1325985.4300000002</v>
      </c>
      <c r="N121" s="5">
        <f t="shared" si="4"/>
        <v>1178736.1400000001</v>
      </c>
      <c r="O121" s="22">
        <f t="shared" si="5"/>
        <v>904031.37000000023</v>
      </c>
      <c r="P121" s="22">
        <v>147249.29</v>
      </c>
      <c r="Q121" s="22">
        <v>10943.69</v>
      </c>
      <c r="R121" s="22">
        <v>175497.08</v>
      </c>
      <c r="S121" s="22">
        <v>88264</v>
      </c>
    </row>
    <row r="122" spans="1:19">
      <c r="A122">
        <v>15737</v>
      </c>
      <c r="B122" t="s">
        <v>507</v>
      </c>
      <c r="D122" s="5">
        <v>1463948.65</v>
      </c>
      <c r="E122" s="5">
        <v>58456.59</v>
      </c>
      <c r="F122" s="5">
        <v>74300.800000000003</v>
      </c>
      <c r="G122" s="5">
        <v>135949.65</v>
      </c>
      <c r="H122" s="5">
        <v>70802.45</v>
      </c>
      <c r="I122" s="5">
        <v>38748.620000000003</v>
      </c>
      <c r="J122" s="5">
        <v>0</v>
      </c>
      <c r="K122" s="5">
        <v>0</v>
      </c>
      <c r="L122" s="5">
        <v>3825.11</v>
      </c>
      <c r="M122" s="5">
        <f t="shared" si="3"/>
        <v>1846031.87</v>
      </c>
      <c r="N122" s="5">
        <f t="shared" si="4"/>
        <v>1710082.2200000002</v>
      </c>
      <c r="O122" s="22">
        <f t="shared" si="5"/>
        <v>1600531.1500000001</v>
      </c>
      <c r="P122" s="22">
        <v>135949.65</v>
      </c>
      <c r="Q122" s="22">
        <v>70802.45</v>
      </c>
      <c r="R122" s="22">
        <v>38748.620000000003</v>
      </c>
      <c r="S122" s="22">
        <v>0</v>
      </c>
    </row>
    <row r="123" spans="1:19">
      <c r="A123">
        <v>813</v>
      </c>
      <c r="B123" t="s">
        <v>216</v>
      </c>
      <c r="D123" s="5">
        <v>648877.66</v>
      </c>
      <c r="E123" s="5">
        <v>51071.86</v>
      </c>
      <c r="F123" s="5">
        <v>0</v>
      </c>
      <c r="G123" s="5">
        <v>83789.67</v>
      </c>
      <c r="H123" s="5">
        <v>0</v>
      </c>
      <c r="I123" s="5">
        <v>78647.77</v>
      </c>
      <c r="J123" s="5">
        <v>216764.2</v>
      </c>
      <c r="K123" s="5">
        <v>265.48</v>
      </c>
      <c r="L123" s="5">
        <v>0</v>
      </c>
      <c r="M123" s="5">
        <f t="shared" si="3"/>
        <v>1079416.6400000001</v>
      </c>
      <c r="N123" s="5">
        <f t="shared" si="4"/>
        <v>995626.97000000009</v>
      </c>
      <c r="O123" s="22">
        <f t="shared" si="5"/>
        <v>700215</v>
      </c>
      <c r="P123" s="22">
        <v>83789.67</v>
      </c>
      <c r="Q123" s="22">
        <v>0</v>
      </c>
      <c r="R123" s="22">
        <v>78647.77</v>
      </c>
      <c r="S123" s="22">
        <v>216764.2</v>
      </c>
    </row>
    <row r="124" spans="1:19">
      <c r="A124">
        <v>11972</v>
      </c>
      <c r="B124" t="s">
        <v>340</v>
      </c>
      <c r="D124" s="5">
        <v>2278545.16</v>
      </c>
      <c r="E124" s="5">
        <v>52387.31</v>
      </c>
      <c r="F124" s="5">
        <v>45750.400000000001</v>
      </c>
      <c r="G124" s="5">
        <v>263400.93</v>
      </c>
      <c r="H124" s="5">
        <v>7952</v>
      </c>
      <c r="I124" s="5">
        <v>738138.74</v>
      </c>
      <c r="J124" s="5">
        <v>0</v>
      </c>
      <c r="K124" s="5">
        <v>0</v>
      </c>
      <c r="L124" s="5">
        <v>1549.55</v>
      </c>
      <c r="M124" s="5">
        <f t="shared" si="3"/>
        <v>3387724.09</v>
      </c>
      <c r="N124" s="5">
        <f t="shared" si="4"/>
        <v>3124323.1599999997</v>
      </c>
      <c r="O124" s="22">
        <f t="shared" si="5"/>
        <v>2378232.42</v>
      </c>
      <c r="P124" s="22">
        <v>263400.93</v>
      </c>
      <c r="Q124" s="22">
        <v>7952</v>
      </c>
      <c r="R124" s="22">
        <v>738138.74</v>
      </c>
      <c r="S124" s="22">
        <v>0</v>
      </c>
    </row>
    <row r="125" spans="1:19">
      <c r="A125" s="28">
        <v>12042</v>
      </c>
      <c r="B125" s="28" t="s">
        <v>367</v>
      </c>
      <c r="D125" s="5">
        <v>379658.67240000004</v>
      </c>
      <c r="E125" s="5">
        <v>12627.469999999998</v>
      </c>
      <c r="F125" s="5">
        <v>0</v>
      </c>
      <c r="G125" s="5">
        <v>18065.940000000002</v>
      </c>
      <c r="H125" s="5">
        <v>0</v>
      </c>
      <c r="I125" s="5">
        <v>47481.37</v>
      </c>
      <c r="J125" s="5">
        <v>0</v>
      </c>
      <c r="K125" s="5">
        <v>0</v>
      </c>
      <c r="L125" s="5">
        <v>0</v>
      </c>
      <c r="M125" s="5">
        <f t="shared" si="3"/>
        <v>457833.45240000001</v>
      </c>
      <c r="N125" s="5">
        <f t="shared" si="4"/>
        <v>439767.51240000001</v>
      </c>
      <c r="O125" s="22">
        <f t="shared" si="5"/>
        <v>392286.14240000001</v>
      </c>
      <c r="P125" s="22">
        <v>18065.940000000002</v>
      </c>
      <c r="Q125" s="22">
        <v>0</v>
      </c>
      <c r="R125" s="22">
        <v>47481.37</v>
      </c>
      <c r="S125" s="22">
        <v>0</v>
      </c>
    </row>
    <row r="126" spans="1:19" s="39" customFormat="1">
      <c r="A126" s="39">
        <v>131</v>
      </c>
      <c r="B126" s="39" t="s">
        <v>67</v>
      </c>
      <c r="C126" s="40"/>
      <c r="D126" s="41">
        <v>1544257.64</v>
      </c>
      <c r="E126" s="41">
        <v>98520.11</v>
      </c>
      <c r="F126" s="41">
        <v>0</v>
      </c>
      <c r="G126" s="41">
        <v>143815.54</v>
      </c>
      <c r="H126" s="41">
        <v>0</v>
      </c>
      <c r="I126" s="41">
        <v>333574.53999999998</v>
      </c>
      <c r="J126" s="41">
        <v>137674.44</v>
      </c>
      <c r="K126" s="41">
        <v>3987.65</v>
      </c>
      <c r="L126" s="41">
        <v>0</v>
      </c>
      <c r="M126" s="41">
        <f t="shared" si="3"/>
        <v>2261829.92</v>
      </c>
      <c r="N126" s="41">
        <f t="shared" si="4"/>
        <v>2118014.38</v>
      </c>
      <c r="O126" s="41">
        <f t="shared" si="5"/>
        <v>1646765.4</v>
      </c>
      <c r="P126" s="41">
        <v>143815.54</v>
      </c>
      <c r="Q126" s="41">
        <v>0</v>
      </c>
      <c r="R126" s="41">
        <v>333574.53999999998</v>
      </c>
      <c r="S126" s="41">
        <v>137674.44</v>
      </c>
    </row>
    <row r="127" spans="1:19">
      <c r="A127">
        <v>13930</v>
      </c>
      <c r="B127" t="s">
        <v>436</v>
      </c>
      <c r="D127" s="5">
        <v>3841367.58</v>
      </c>
      <c r="E127" s="5">
        <v>130430.3</v>
      </c>
      <c r="F127" s="5">
        <v>0</v>
      </c>
      <c r="G127" s="5">
        <v>99868.53</v>
      </c>
      <c r="H127" s="5">
        <v>0</v>
      </c>
      <c r="I127" s="5">
        <v>157988.45000000001</v>
      </c>
      <c r="J127" s="5">
        <v>1143981.5</v>
      </c>
      <c r="K127" s="5">
        <v>30702</v>
      </c>
      <c r="L127" s="5">
        <v>0</v>
      </c>
      <c r="M127" s="5">
        <f t="shared" si="3"/>
        <v>5404338.3599999994</v>
      </c>
      <c r="N127" s="5">
        <f t="shared" si="4"/>
        <v>5304469.8299999991</v>
      </c>
      <c r="O127" s="22">
        <f t="shared" si="5"/>
        <v>4002499.879999999</v>
      </c>
      <c r="P127" s="22">
        <v>99868.53</v>
      </c>
      <c r="Q127" s="22">
        <v>0</v>
      </c>
      <c r="R127" s="22">
        <v>157988.45000000001</v>
      </c>
      <c r="S127" s="22">
        <v>1143981.5</v>
      </c>
    </row>
    <row r="128" spans="1:19">
      <c r="A128">
        <v>12558</v>
      </c>
      <c r="B128" t="s">
        <v>391</v>
      </c>
      <c r="D128" s="5">
        <v>1236248.3600000001</v>
      </c>
      <c r="E128" s="5">
        <v>5553.72</v>
      </c>
      <c r="F128" s="5">
        <v>30828.799999999999</v>
      </c>
      <c r="G128" s="5">
        <v>41676.980000000003</v>
      </c>
      <c r="H128" s="5">
        <v>112386.85</v>
      </c>
      <c r="I128" s="5">
        <v>18846</v>
      </c>
      <c r="J128" s="5">
        <v>0</v>
      </c>
      <c r="K128" s="5">
        <v>0</v>
      </c>
      <c r="L128" s="5">
        <v>7675.5</v>
      </c>
      <c r="M128" s="5">
        <f t="shared" si="3"/>
        <v>1453216.2100000002</v>
      </c>
      <c r="N128" s="5">
        <f t="shared" si="4"/>
        <v>1411539.2300000002</v>
      </c>
      <c r="O128" s="22">
        <f t="shared" si="5"/>
        <v>1280306.3800000001</v>
      </c>
      <c r="P128" s="22">
        <v>41676.980000000003</v>
      </c>
      <c r="Q128" s="22">
        <v>112386.85</v>
      </c>
      <c r="R128" s="22">
        <v>18846</v>
      </c>
      <c r="S128" s="22">
        <v>0</v>
      </c>
    </row>
    <row r="129" spans="1:19">
      <c r="A129">
        <v>149047</v>
      </c>
      <c r="B129" t="s">
        <v>761</v>
      </c>
      <c r="C129" s="12" t="s">
        <v>81</v>
      </c>
      <c r="D129" s="5">
        <v>3795103.94</v>
      </c>
      <c r="E129" s="5">
        <v>0</v>
      </c>
      <c r="F129" s="5">
        <v>0</v>
      </c>
      <c r="G129" s="5">
        <v>0</v>
      </c>
      <c r="H129" s="5">
        <v>0</v>
      </c>
      <c r="I129" s="5">
        <v>1036774.36</v>
      </c>
      <c r="J129" s="5">
        <v>238242.31</v>
      </c>
      <c r="K129" s="5">
        <v>9936.16</v>
      </c>
      <c r="L129" s="5">
        <v>0</v>
      </c>
      <c r="M129" s="5">
        <f t="shared" si="3"/>
        <v>5080056.7699999996</v>
      </c>
      <c r="N129" s="5">
        <f t="shared" si="4"/>
        <v>5080056.7699999996</v>
      </c>
      <c r="O129" s="22">
        <f t="shared" si="5"/>
        <v>3805040.0999999996</v>
      </c>
      <c r="P129" s="22">
        <v>0</v>
      </c>
      <c r="Q129" s="22">
        <v>0</v>
      </c>
      <c r="R129" s="22">
        <v>1036774.36</v>
      </c>
      <c r="S129" s="22">
        <v>238242.31</v>
      </c>
    </row>
    <row r="130" spans="1:19">
      <c r="A130">
        <v>133421</v>
      </c>
      <c r="B130" t="s">
        <v>665</v>
      </c>
      <c r="D130" s="5">
        <v>1309143.29</v>
      </c>
      <c r="E130" s="5">
        <v>29341.51</v>
      </c>
      <c r="F130" s="5">
        <v>0</v>
      </c>
      <c r="G130" s="5">
        <v>112865.77</v>
      </c>
      <c r="H130" s="5">
        <v>11224.43</v>
      </c>
      <c r="I130" s="5">
        <v>627279.77</v>
      </c>
      <c r="J130" s="5">
        <v>10020.56</v>
      </c>
      <c r="K130" s="5">
        <v>20948.7</v>
      </c>
      <c r="L130" s="5">
        <v>0</v>
      </c>
      <c r="M130" s="5">
        <f t="shared" si="3"/>
        <v>2120824.0300000003</v>
      </c>
      <c r="N130" s="5">
        <f t="shared" si="4"/>
        <v>2007958.2600000002</v>
      </c>
      <c r="O130" s="22">
        <f t="shared" si="5"/>
        <v>1359433.5000000002</v>
      </c>
      <c r="P130" s="22">
        <v>112865.77</v>
      </c>
      <c r="Q130" s="22">
        <v>11224.43</v>
      </c>
      <c r="R130" s="22">
        <v>627279.77</v>
      </c>
      <c r="S130" s="22">
        <v>10020.56</v>
      </c>
    </row>
    <row r="131" spans="1:19">
      <c r="A131">
        <v>17233</v>
      </c>
      <c r="B131" t="s">
        <v>530</v>
      </c>
      <c r="C131" s="12" t="s">
        <v>81</v>
      </c>
      <c r="D131" s="5">
        <v>5002941.5999999996</v>
      </c>
      <c r="E131" s="5">
        <v>0</v>
      </c>
      <c r="F131" s="5">
        <v>0</v>
      </c>
      <c r="G131" s="5">
        <v>0</v>
      </c>
      <c r="H131" s="5">
        <v>0</v>
      </c>
      <c r="I131" s="5">
        <v>880542.19</v>
      </c>
      <c r="J131" s="5">
        <v>0</v>
      </c>
      <c r="K131" s="5">
        <v>0</v>
      </c>
      <c r="L131" s="5">
        <v>1580.25</v>
      </c>
      <c r="M131" s="5">
        <f t="shared" si="3"/>
        <v>5885064.0399999991</v>
      </c>
      <c r="N131" s="5">
        <f t="shared" si="4"/>
        <v>5885064.0399999991</v>
      </c>
      <c r="O131" s="22">
        <f t="shared" si="5"/>
        <v>5004521.8499999996</v>
      </c>
      <c r="P131" s="22">
        <v>0</v>
      </c>
      <c r="Q131" s="22">
        <v>0</v>
      </c>
      <c r="R131" s="22">
        <v>880542.19</v>
      </c>
      <c r="S131" s="22">
        <v>0</v>
      </c>
    </row>
    <row r="132" spans="1:19">
      <c r="A132">
        <v>143198</v>
      </c>
      <c r="B132" t="s">
        <v>727</v>
      </c>
      <c r="D132" s="5">
        <v>4453708.8099999996</v>
      </c>
      <c r="E132" s="5">
        <v>117960.83</v>
      </c>
      <c r="F132" s="5">
        <v>118678.39999999999</v>
      </c>
      <c r="G132" s="5">
        <v>588742.92000000004</v>
      </c>
      <c r="H132" s="5">
        <v>231450.11</v>
      </c>
      <c r="I132" s="5">
        <v>313012.46999999997</v>
      </c>
      <c r="J132" s="5">
        <v>0</v>
      </c>
      <c r="K132" s="5">
        <v>0</v>
      </c>
      <c r="L132" s="5">
        <v>3765.51</v>
      </c>
      <c r="M132" s="5">
        <f t="shared" ref="M132:M195" si="6">SUM(D132:L132)</f>
        <v>5827319.0499999998</v>
      </c>
      <c r="N132" s="5">
        <f t="shared" ref="N132:N195" si="7">M132-P132</f>
        <v>5238576.13</v>
      </c>
      <c r="O132" s="22">
        <f t="shared" ref="O132:O195" si="8">N132-Q132-R132-S132</f>
        <v>4694113.55</v>
      </c>
      <c r="P132" s="22">
        <v>588742.92000000004</v>
      </c>
      <c r="Q132" s="22">
        <v>231450.11</v>
      </c>
      <c r="R132" s="22">
        <v>313012.46999999997</v>
      </c>
      <c r="S132" s="22">
        <v>0</v>
      </c>
    </row>
    <row r="133" spans="1:19">
      <c r="A133">
        <v>282</v>
      </c>
      <c r="B133" t="s">
        <v>86</v>
      </c>
      <c r="C133" s="12" t="s">
        <v>81</v>
      </c>
      <c r="D133" s="5">
        <v>2359091.38</v>
      </c>
      <c r="E133" s="5">
        <v>0</v>
      </c>
      <c r="F133" s="5">
        <v>0</v>
      </c>
      <c r="G133" s="5">
        <v>0</v>
      </c>
      <c r="H133" s="5">
        <v>0</v>
      </c>
      <c r="I133" s="5">
        <v>394947.35</v>
      </c>
      <c r="J133" s="5">
        <v>0</v>
      </c>
      <c r="K133" s="5">
        <v>17895.650000000001</v>
      </c>
      <c r="L133" s="5">
        <v>0</v>
      </c>
      <c r="M133" s="5">
        <f t="shared" si="6"/>
        <v>2771934.38</v>
      </c>
      <c r="N133" s="5">
        <f t="shared" si="7"/>
        <v>2771934.38</v>
      </c>
      <c r="O133" s="22">
        <f t="shared" si="8"/>
        <v>2376987.0299999998</v>
      </c>
      <c r="P133" s="22">
        <v>0</v>
      </c>
      <c r="Q133" s="22">
        <v>0</v>
      </c>
      <c r="R133" s="22">
        <v>394947.35</v>
      </c>
      <c r="S133" s="22">
        <v>0</v>
      </c>
    </row>
    <row r="134" spans="1:19">
      <c r="A134">
        <v>134197</v>
      </c>
      <c r="B134" t="s">
        <v>1379</v>
      </c>
      <c r="D134" s="5">
        <v>1603570.04</v>
      </c>
      <c r="E134" s="5">
        <v>78152.31</v>
      </c>
      <c r="F134" s="5">
        <v>34278.400000000001</v>
      </c>
      <c r="G134" s="5">
        <v>257099.96</v>
      </c>
      <c r="H134" s="5">
        <v>0</v>
      </c>
      <c r="I134" s="5">
        <v>124981.92</v>
      </c>
      <c r="J134" s="5">
        <v>0</v>
      </c>
      <c r="K134" s="5">
        <v>0</v>
      </c>
      <c r="L134" s="5">
        <v>5859.57</v>
      </c>
      <c r="M134" s="5">
        <f t="shared" si="6"/>
        <v>2103942.1999999997</v>
      </c>
      <c r="N134" s="5">
        <f t="shared" si="7"/>
        <v>1846842.2399999998</v>
      </c>
      <c r="O134" s="22">
        <f t="shared" si="8"/>
        <v>1721860.3199999998</v>
      </c>
      <c r="P134" s="22">
        <v>257099.96</v>
      </c>
      <c r="Q134" s="22">
        <v>0</v>
      </c>
      <c r="R134" s="22">
        <v>124981.92</v>
      </c>
      <c r="S134" s="22">
        <v>0</v>
      </c>
    </row>
    <row r="135" spans="1:19">
      <c r="A135">
        <v>8287</v>
      </c>
      <c r="B135" t="s">
        <v>272</v>
      </c>
      <c r="D135" s="5">
        <v>4580518.72</v>
      </c>
      <c r="E135" s="5">
        <v>138062.13</v>
      </c>
      <c r="F135" s="5">
        <v>120790.39999999999</v>
      </c>
      <c r="G135" s="5">
        <v>549464.27</v>
      </c>
      <c r="H135" s="5">
        <v>129834.26</v>
      </c>
      <c r="I135" s="5">
        <v>347084.17</v>
      </c>
      <c r="J135" s="5">
        <v>0</v>
      </c>
      <c r="K135" s="5">
        <v>0</v>
      </c>
      <c r="L135" s="5">
        <v>6891.7</v>
      </c>
      <c r="M135" s="5">
        <f t="shared" si="6"/>
        <v>5872645.6499999994</v>
      </c>
      <c r="N135" s="5">
        <f t="shared" si="7"/>
        <v>5323181.379999999</v>
      </c>
      <c r="O135" s="22">
        <f t="shared" si="8"/>
        <v>4846262.9499999993</v>
      </c>
      <c r="P135" s="22">
        <v>549464.27</v>
      </c>
      <c r="Q135" s="22">
        <v>129834.26</v>
      </c>
      <c r="R135" s="22">
        <v>347084.17</v>
      </c>
      <c r="S135" s="22">
        <v>0</v>
      </c>
    </row>
    <row r="136" spans="1:19">
      <c r="A136">
        <v>11381</v>
      </c>
      <c r="B136" t="s">
        <v>315</v>
      </c>
      <c r="D136" s="5">
        <v>869816.35</v>
      </c>
      <c r="E136" s="5">
        <v>23698.94</v>
      </c>
      <c r="F136" s="5">
        <v>43008</v>
      </c>
      <c r="G136" s="5">
        <v>29509.03</v>
      </c>
      <c r="H136" s="5">
        <v>7196</v>
      </c>
      <c r="I136" s="5">
        <v>59646.18</v>
      </c>
      <c r="J136" s="5">
        <v>0</v>
      </c>
      <c r="K136" s="5">
        <v>0</v>
      </c>
      <c r="L136" s="5">
        <v>5079.38</v>
      </c>
      <c r="M136" s="5">
        <f t="shared" si="6"/>
        <v>1037953.88</v>
      </c>
      <c r="N136" s="5">
        <f t="shared" si="7"/>
        <v>1008444.85</v>
      </c>
      <c r="O136" s="22">
        <f t="shared" si="8"/>
        <v>941602.66999999993</v>
      </c>
      <c r="P136" s="22">
        <v>29509.03</v>
      </c>
      <c r="Q136" s="22">
        <v>7196</v>
      </c>
      <c r="R136" s="22">
        <v>59646.18</v>
      </c>
      <c r="S136" s="22">
        <v>0</v>
      </c>
    </row>
    <row r="137" spans="1:19">
      <c r="A137">
        <v>143602</v>
      </c>
      <c r="B137" t="s">
        <v>747</v>
      </c>
      <c r="D137" s="5">
        <v>3780572.38</v>
      </c>
      <c r="E137" s="5">
        <v>124027.23</v>
      </c>
      <c r="F137" s="5">
        <v>118540.8</v>
      </c>
      <c r="G137" s="5">
        <v>250485.34</v>
      </c>
      <c r="H137" s="5">
        <v>0</v>
      </c>
      <c r="I137" s="5">
        <v>128603.64</v>
      </c>
      <c r="J137" s="5">
        <v>0</v>
      </c>
      <c r="K137" s="5">
        <v>0</v>
      </c>
      <c r="L137" s="5">
        <v>12464.11</v>
      </c>
      <c r="M137" s="5">
        <f t="shared" si="6"/>
        <v>4414693.5</v>
      </c>
      <c r="N137" s="5">
        <f t="shared" si="7"/>
        <v>4164208.16</v>
      </c>
      <c r="O137" s="22">
        <f t="shared" si="8"/>
        <v>4035604.52</v>
      </c>
      <c r="P137" s="22">
        <v>250485.34</v>
      </c>
      <c r="Q137" s="22">
        <v>0</v>
      </c>
      <c r="R137" s="22">
        <v>128603.64</v>
      </c>
      <c r="S137" s="22">
        <v>0</v>
      </c>
    </row>
    <row r="138" spans="1:19">
      <c r="A138">
        <v>11324</v>
      </c>
      <c r="B138" t="s">
        <v>312</v>
      </c>
      <c r="D138" s="5">
        <v>179716.57</v>
      </c>
      <c r="E138" s="5">
        <v>4820.68</v>
      </c>
      <c r="F138" s="5">
        <v>0</v>
      </c>
      <c r="G138" s="5">
        <v>8373.5300000000007</v>
      </c>
      <c r="H138" s="5">
        <v>0</v>
      </c>
      <c r="I138" s="5">
        <v>41743.1</v>
      </c>
      <c r="J138" s="5">
        <v>0</v>
      </c>
      <c r="K138" s="5">
        <v>1806.9</v>
      </c>
      <c r="L138" s="5">
        <v>0</v>
      </c>
      <c r="M138" s="5">
        <f t="shared" si="6"/>
        <v>236460.78</v>
      </c>
      <c r="N138" s="5">
        <f t="shared" si="7"/>
        <v>228087.25</v>
      </c>
      <c r="O138" s="22">
        <f t="shared" si="8"/>
        <v>186344.15</v>
      </c>
      <c r="P138" s="22">
        <v>8373.5300000000007</v>
      </c>
      <c r="Q138" s="22">
        <v>0</v>
      </c>
      <c r="R138" s="22">
        <v>41743.1</v>
      </c>
      <c r="S138" s="22">
        <v>0</v>
      </c>
    </row>
    <row r="139" spans="1:19">
      <c r="A139">
        <v>8286</v>
      </c>
      <c r="B139" t="s">
        <v>270</v>
      </c>
      <c r="D139" s="5">
        <v>1714306.3</v>
      </c>
      <c r="E139" s="5">
        <v>93753.19</v>
      </c>
      <c r="F139" s="5">
        <v>47337.599999999999</v>
      </c>
      <c r="G139" s="5">
        <v>294270.84999999998</v>
      </c>
      <c r="H139" s="5">
        <v>0</v>
      </c>
      <c r="I139" s="5">
        <v>218286.02</v>
      </c>
      <c r="J139" s="5">
        <v>0</v>
      </c>
      <c r="K139" s="5">
        <v>0</v>
      </c>
      <c r="L139" s="5">
        <v>3031.82</v>
      </c>
      <c r="M139" s="5">
        <f t="shared" si="6"/>
        <v>2370985.7799999998</v>
      </c>
      <c r="N139" s="5">
        <f t="shared" si="7"/>
        <v>2076714.9299999997</v>
      </c>
      <c r="O139" s="22">
        <f t="shared" si="8"/>
        <v>1858428.9099999997</v>
      </c>
      <c r="P139" s="22">
        <v>294270.84999999998</v>
      </c>
      <c r="Q139" s="22">
        <v>0</v>
      </c>
      <c r="R139" s="22">
        <v>218286.02</v>
      </c>
      <c r="S139" s="22">
        <v>0</v>
      </c>
    </row>
    <row r="140" spans="1:19">
      <c r="A140">
        <v>613</v>
      </c>
      <c r="B140" t="s">
        <v>180</v>
      </c>
      <c r="D140" s="5">
        <v>1448646.06</v>
      </c>
      <c r="E140" s="5">
        <v>104220.13</v>
      </c>
      <c r="F140" s="5">
        <v>38646.400000000001</v>
      </c>
      <c r="G140" s="5">
        <v>155057.45000000001</v>
      </c>
      <c r="H140" s="5">
        <v>0</v>
      </c>
      <c r="I140" s="5">
        <v>113067.44</v>
      </c>
      <c r="J140" s="5">
        <v>0</v>
      </c>
      <c r="K140" s="5">
        <v>0</v>
      </c>
      <c r="L140" s="5">
        <v>4529.45</v>
      </c>
      <c r="M140" s="5">
        <f t="shared" si="6"/>
        <v>1864166.9299999997</v>
      </c>
      <c r="N140" s="5">
        <f t="shared" si="7"/>
        <v>1709109.4799999997</v>
      </c>
      <c r="O140" s="22">
        <f t="shared" si="8"/>
        <v>1596042.0399999998</v>
      </c>
      <c r="P140" s="22">
        <v>155057.45000000001</v>
      </c>
      <c r="Q140" s="22">
        <v>0</v>
      </c>
      <c r="R140" s="22">
        <v>113067.44</v>
      </c>
      <c r="S140" s="22">
        <v>0</v>
      </c>
    </row>
    <row r="141" spans="1:19">
      <c r="A141">
        <v>142968</v>
      </c>
      <c r="B141" t="s">
        <v>723</v>
      </c>
      <c r="D141" s="5">
        <v>1591826.19</v>
      </c>
      <c r="E141" s="5">
        <v>84982.48</v>
      </c>
      <c r="F141" s="5">
        <v>37580.800000000003</v>
      </c>
      <c r="G141" s="5">
        <v>272940.43</v>
      </c>
      <c r="H141" s="5">
        <v>7986.34</v>
      </c>
      <c r="I141" s="5">
        <v>233488.25</v>
      </c>
      <c r="J141" s="5">
        <v>0</v>
      </c>
      <c r="K141" s="5">
        <v>0</v>
      </c>
      <c r="L141" s="5">
        <v>2167.1999999999998</v>
      </c>
      <c r="M141" s="5">
        <f t="shared" si="6"/>
        <v>2230971.6900000004</v>
      </c>
      <c r="N141" s="5">
        <f t="shared" si="7"/>
        <v>1958031.2600000005</v>
      </c>
      <c r="O141" s="22">
        <f t="shared" si="8"/>
        <v>1716556.6700000004</v>
      </c>
      <c r="P141" s="22">
        <v>272940.43</v>
      </c>
      <c r="Q141" s="22">
        <v>7986.34</v>
      </c>
      <c r="R141" s="22">
        <v>233488.25</v>
      </c>
      <c r="S141" s="22">
        <v>0</v>
      </c>
    </row>
    <row r="142" spans="1:19">
      <c r="A142">
        <v>575</v>
      </c>
      <c r="B142" t="s">
        <v>166</v>
      </c>
      <c r="D142" s="5">
        <v>1190162.6200000001</v>
      </c>
      <c r="E142" s="5">
        <v>61598.96</v>
      </c>
      <c r="F142" s="5">
        <v>25244.799999999999</v>
      </c>
      <c r="G142" s="5">
        <v>202212.97</v>
      </c>
      <c r="H142" s="5">
        <v>12996.59</v>
      </c>
      <c r="I142" s="5">
        <v>202018.85</v>
      </c>
      <c r="J142" s="5">
        <v>0</v>
      </c>
      <c r="K142" s="5">
        <v>0</v>
      </c>
      <c r="L142" s="5">
        <v>4424.7</v>
      </c>
      <c r="M142" s="5">
        <f t="shared" si="6"/>
        <v>1698659.4900000002</v>
      </c>
      <c r="N142" s="5">
        <f t="shared" si="7"/>
        <v>1496446.5200000003</v>
      </c>
      <c r="O142" s="22">
        <f t="shared" si="8"/>
        <v>1281431.08</v>
      </c>
      <c r="P142" s="22">
        <v>202212.97</v>
      </c>
      <c r="Q142" s="22">
        <v>12996.59</v>
      </c>
      <c r="R142" s="22">
        <v>202018.85</v>
      </c>
      <c r="S142" s="22">
        <v>0</v>
      </c>
    </row>
    <row r="143" spans="1:19">
      <c r="A143">
        <v>14091</v>
      </c>
      <c r="B143" t="s">
        <v>452</v>
      </c>
      <c r="D143" s="5">
        <v>443538.13</v>
      </c>
      <c r="E143" s="5">
        <v>23847.17</v>
      </c>
      <c r="F143" s="5">
        <v>11459.2</v>
      </c>
      <c r="G143" s="5">
        <v>32921.279999999999</v>
      </c>
      <c r="H143" s="5">
        <v>0</v>
      </c>
      <c r="I143" s="5">
        <v>451272.99</v>
      </c>
      <c r="J143" s="5">
        <v>0</v>
      </c>
      <c r="K143" s="5">
        <v>0</v>
      </c>
      <c r="L143" s="5">
        <v>1128.75</v>
      </c>
      <c r="M143" s="5">
        <f t="shared" si="6"/>
        <v>964167.52</v>
      </c>
      <c r="N143" s="5">
        <f t="shared" si="7"/>
        <v>931246.24</v>
      </c>
      <c r="O143" s="22">
        <f t="shared" si="8"/>
        <v>479973.25</v>
      </c>
      <c r="P143" s="22">
        <v>32921.279999999999</v>
      </c>
      <c r="Q143" s="22">
        <v>0</v>
      </c>
      <c r="R143" s="22">
        <v>451272.99</v>
      </c>
      <c r="S143" s="22">
        <v>0</v>
      </c>
    </row>
    <row r="144" spans="1:19">
      <c r="A144">
        <v>858</v>
      </c>
      <c r="B144" t="s">
        <v>226</v>
      </c>
      <c r="D144" s="5">
        <v>1830084.1</v>
      </c>
      <c r="E144" s="5">
        <v>100387.09</v>
      </c>
      <c r="F144" s="5">
        <v>38025.599999999999</v>
      </c>
      <c r="G144" s="5">
        <v>302521.12</v>
      </c>
      <c r="H144" s="5">
        <v>0</v>
      </c>
      <c r="I144" s="5">
        <v>179275.49</v>
      </c>
      <c r="J144" s="5">
        <v>61057.919999999998</v>
      </c>
      <c r="K144" s="5">
        <v>0</v>
      </c>
      <c r="L144" s="5">
        <v>1106.18</v>
      </c>
      <c r="M144" s="5">
        <f t="shared" si="6"/>
        <v>2512457.5000000005</v>
      </c>
      <c r="N144" s="5">
        <f t="shared" si="7"/>
        <v>2209936.3800000004</v>
      </c>
      <c r="O144" s="22">
        <f t="shared" si="8"/>
        <v>1969602.9700000004</v>
      </c>
      <c r="P144" s="22">
        <v>302521.12</v>
      </c>
      <c r="Q144" s="22">
        <v>0</v>
      </c>
      <c r="R144" s="22">
        <v>179275.49</v>
      </c>
      <c r="S144" s="22">
        <v>61057.919999999998</v>
      </c>
    </row>
    <row r="145" spans="1:19">
      <c r="A145">
        <v>133629</v>
      </c>
      <c r="B145" t="s">
        <v>683</v>
      </c>
      <c r="D145" s="5">
        <v>2234891.23</v>
      </c>
      <c r="E145" s="5">
        <v>123153.95</v>
      </c>
      <c r="F145" s="5">
        <v>0</v>
      </c>
      <c r="G145" s="5">
        <v>334691.53000000003</v>
      </c>
      <c r="H145" s="5">
        <v>2272</v>
      </c>
      <c r="I145" s="5">
        <v>325230.57</v>
      </c>
      <c r="J145" s="5">
        <v>46312.639999999999</v>
      </c>
      <c r="K145" s="5">
        <v>43528.21</v>
      </c>
      <c r="L145" s="5">
        <v>0</v>
      </c>
      <c r="M145" s="5">
        <f t="shared" si="6"/>
        <v>3110080.13</v>
      </c>
      <c r="N145" s="5">
        <f t="shared" si="7"/>
        <v>2775388.5999999996</v>
      </c>
      <c r="O145" s="22">
        <f t="shared" si="8"/>
        <v>2401573.3899999997</v>
      </c>
      <c r="P145" s="22">
        <v>334691.53000000003</v>
      </c>
      <c r="Q145" s="22">
        <v>2272</v>
      </c>
      <c r="R145" s="22">
        <v>325230.57</v>
      </c>
      <c r="S145" s="22">
        <v>46312.639999999999</v>
      </c>
    </row>
    <row r="146" spans="1:19">
      <c r="A146">
        <v>133660</v>
      </c>
      <c r="B146" t="s">
        <v>685</v>
      </c>
      <c r="D146" s="5">
        <v>2952037.46</v>
      </c>
      <c r="E146" s="5">
        <v>67058.37</v>
      </c>
      <c r="F146" s="5">
        <v>0</v>
      </c>
      <c r="G146" s="5">
        <v>456436.93</v>
      </c>
      <c r="H146" s="5">
        <v>83868.100000000006</v>
      </c>
      <c r="I146" s="5">
        <v>182925.4</v>
      </c>
      <c r="J146" s="5">
        <v>482544.48</v>
      </c>
      <c r="K146" s="5">
        <v>39050.239999999998</v>
      </c>
      <c r="L146" s="5">
        <v>0</v>
      </c>
      <c r="M146" s="5">
        <f t="shared" si="6"/>
        <v>4263920.9800000004</v>
      </c>
      <c r="N146" s="5">
        <f t="shared" si="7"/>
        <v>3807484.0500000003</v>
      </c>
      <c r="O146" s="22">
        <f t="shared" si="8"/>
        <v>3058146.0700000003</v>
      </c>
      <c r="P146" s="22">
        <v>456436.93</v>
      </c>
      <c r="Q146" s="22">
        <v>83868.100000000006</v>
      </c>
      <c r="R146" s="22">
        <v>182925.4</v>
      </c>
      <c r="S146" s="22">
        <v>482544.48</v>
      </c>
    </row>
    <row r="147" spans="1:19">
      <c r="A147">
        <v>808</v>
      </c>
      <c r="B147" t="s">
        <v>214</v>
      </c>
      <c r="D147" s="5">
        <v>936780.05</v>
      </c>
      <c r="E147" s="5">
        <v>78558.539999999994</v>
      </c>
      <c r="F147" s="5">
        <v>35545.599999999999</v>
      </c>
      <c r="G147" s="5">
        <v>128778.86</v>
      </c>
      <c r="H147" s="5">
        <v>3408</v>
      </c>
      <c r="I147" s="5">
        <v>31440.240000000002</v>
      </c>
      <c r="J147" s="5">
        <v>0</v>
      </c>
      <c r="K147" s="5">
        <v>0</v>
      </c>
      <c r="L147" s="5">
        <v>564.38</v>
      </c>
      <c r="M147" s="5">
        <f t="shared" si="6"/>
        <v>1215075.6700000002</v>
      </c>
      <c r="N147" s="5">
        <f t="shared" si="7"/>
        <v>1086296.81</v>
      </c>
      <c r="O147" s="22">
        <f t="shared" si="8"/>
        <v>1051448.57</v>
      </c>
      <c r="P147" s="22">
        <v>128778.86</v>
      </c>
      <c r="Q147" s="22">
        <v>3408</v>
      </c>
      <c r="R147" s="22">
        <v>31440.240000000002</v>
      </c>
      <c r="S147" s="22">
        <v>0</v>
      </c>
    </row>
    <row r="148" spans="1:19">
      <c r="A148">
        <v>825</v>
      </c>
      <c r="B148" t="s">
        <v>218</v>
      </c>
      <c r="D148" s="5">
        <v>2183704.62</v>
      </c>
      <c r="E148" s="5">
        <v>138885.68</v>
      </c>
      <c r="F148" s="5">
        <v>54659.199999999997</v>
      </c>
      <c r="G148" s="5">
        <v>289123.83</v>
      </c>
      <c r="H148" s="5">
        <v>12007.52</v>
      </c>
      <c r="I148" s="5">
        <v>163218.04999999999</v>
      </c>
      <c r="J148" s="5">
        <v>0</v>
      </c>
      <c r="K148" s="5">
        <v>0</v>
      </c>
      <c r="L148" s="5">
        <v>2324.3200000000002</v>
      </c>
      <c r="M148" s="5">
        <f t="shared" si="6"/>
        <v>2843923.22</v>
      </c>
      <c r="N148" s="5">
        <f t="shared" si="7"/>
        <v>2554799.39</v>
      </c>
      <c r="O148" s="22">
        <f t="shared" si="8"/>
        <v>2379573.8200000003</v>
      </c>
      <c r="P148" s="22">
        <v>289123.83</v>
      </c>
      <c r="Q148" s="22">
        <v>12007.52</v>
      </c>
      <c r="R148" s="22">
        <v>163218.04999999999</v>
      </c>
      <c r="S148" s="22">
        <v>0</v>
      </c>
    </row>
    <row r="149" spans="1:19">
      <c r="A149">
        <v>804</v>
      </c>
      <c r="B149" t="s">
        <v>212</v>
      </c>
      <c r="D149" s="5">
        <v>1213531.71</v>
      </c>
      <c r="E149" s="5">
        <v>17675.43</v>
      </c>
      <c r="F149" s="5">
        <v>27232</v>
      </c>
      <c r="G149" s="5">
        <v>129710.6</v>
      </c>
      <c r="H149" s="5">
        <v>10224</v>
      </c>
      <c r="I149" s="5">
        <v>175025.62</v>
      </c>
      <c r="J149" s="5">
        <v>0</v>
      </c>
      <c r="K149" s="5">
        <v>0</v>
      </c>
      <c r="L149" s="5">
        <v>1259.69</v>
      </c>
      <c r="M149" s="5">
        <f t="shared" si="6"/>
        <v>1574659.0499999998</v>
      </c>
      <c r="N149" s="5">
        <f t="shared" si="7"/>
        <v>1444948.4499999997</v>
      </c>
      <c r="O149" s="22">
        <f t="shared" si="8"/>
        <v>1259698.8299999996</v>
      </c>
      <c r="P149" s="22">
        <v>129710.6</v>
      </c>
      <c r="Q149" s="22">
        <v>10224</v>
      </c>
      <c r="R149" s="22">
        <v>175025.62</v>
      </c>
      <c r="S149" s="22">
        <v>0</v>
      </c>
    </row>
    <row r="150" spans="1:19">
      <c r="A150">
        <v>838</v>
      </c>
      <c r="B150" t="s">
        <v>220</v>
      </c>
      <c r="D150" s="5">
        <v>1706061.87</v>
      </c>
      <c r="E150" s="5">
        <v>89209.51</v>
      </c>
      <c r="F150" s="5">
        <v>42371.199999999997</v>
      </c>
      <c r="G150" s="5">
        <v>287129.43</v>
      </c>
      <c r="H150" s="5">
        <v>44399.06</v>
      </c>
      <c r="I150" s="5">
        <v>145475.44</v>
      </c>
      <c r="J150" s="5">
        <v>49232.480000000003</v>
      </c>
      <c r="K150" s="5">
        <v>0</v>
      </c>
      <c r="L150" s="5">
        <v>1405.97</v>
      </c>
      <c r="M150" s="5">
        <f t="shared" si="6"/>
        <v>2365284.9600000004</v>
      </c>
      <c r="N150" s="5">
        <f t="shared" si="7"/>
        <v>2078155.5300000005</v>
      </c>
      <c r="O150" s="22">
        <f t="shared" si="8"/>
        <v>1839048.5500000005</v>
      </c>
      <c r="P150" s="22">
        <v>287129.43</v>
      </c>
      <c r="Q150" s="22">
        <v>44399.06</v>
      </c>
      <c r="R150" s="22">
        <v>145475.44</v>
      </c>
      <c r="S150" s="22">
        <v>49232.480000000003</v>
      </c>
    </row>
    <row r="151" spans="1:19">
      <c r="A151">
        <v>11534</v>
      </c>
      <c r="B151" t="s">
        <v>332</v>
      </c>
      <c r="D151" s="5">
        <v>1811222.76</v>
      </c>
      <c r="E151" s="5">
        <v>153045.28</v>
      </c>
      <c r="F151" s="5">
        <v>0</v>
      </c>
      <c r="G151" s="5">
        <v>247869.04</v>
      </c>
      <c r="H151" s="5">
        <v>12496</v>
      </c>
      <c r="I151" s="5">
        <v>217478.77</v>
      </c>
      <c r="J151" s="5">
        <v>0</v>
      </c>
      <c r="K151" s="5">
        <v>22771.4</v>
      </c>
      <c r="L151" s="5">
        <v>0</v>
      </c>
      <c r="M151" s="5">
        <f t="shared" si="6"/>
        <v>2464883.25</v>
      </c>
      <c r="N151" s="5">
        <f t="shared" si="7"/>
        <v>2217014.21</v>
      </c>
      <c r="O151" s="22">
        <f t="shared" si="8"/>
        <v>1987039.44</v>
      </c>
      <c r="P151" s="22">
        <v>247869.04</v>
      </c>
      <c r="Q151" s="22">
        <v>12496</v>
      </c>
      <c r="R151" s="22">
        <v>217478.77</v>
      </c>
      <c r="S151" s="22">
        <v>0</v>
      </c>
    </row>
    <row r="152" spans="1:19">
      <c r="A152">
        <v>11976</v>
      </c>
      <c r="B152" t="s">
        <v>332</v>
      </c>
      <c r="D152" s="5">
        <v>1220352.6299999999</v>
      </c>
      <c r="E152" s="5">
        <v>102816.11</v>
      </c>
      <c r="F152" s="5">
        <v>28582.400000000001</v>
      </c>
      <c r="G152" s="5">
        <v>163435.29999999999</v>
      </c>
      <c r="H152" s="5">
        <v>22730.240000000002</v>
      </c>
      <c r="I152" s="5">
        <v>112207.19</v>
      </c>
      <c r="J152" s="5">
        <v>0</v>
      </c>
      <c r="K152" s="5">
        <v>0</v>
      </c>
      <c r="L152" s="5">
        <v>1520.65</v>
      </c>
      <c r="M152" s="5">
        <f t="shared" si="6"/>
        <v>1651644.5199999998</v>
      </c>
      <c r="N152" s="5">
        <f t="shared" si="7"/>
        <v>1488209.2199999997</v>
      </c>
      <c r="O152" s="22">
        <f t="shared" si="8"/>
        <v>1353271.7899999998</v>
      </c>
      <c r="P152" s="22">
        <v>163435.29999999999</v>
      </c>
      <c r="Q152" s="22">
        <v>22730.240000000002</v>
      </c>
      <c r="R152" s="22">
        <v>112207.19</v>
      </c>
      <c r="S152" s="22">
        <v>0</v>
      </c>
    </row>
    <row r="153" spans="1:19">
      <c r="A153">
        <v>9990</v>
      </c>
      <c r="B153" t="s">
        <v>298</v>
      </c>
      <c r="D153" s="5">
        <v>2903164.04</v>
      </c>
      <c r="E153" s="5">
        <v>64424.44</v>
      </c>
      <c r="F153" s="5">
        <v>78518.399999999994</v>
      </c>
      <c r="G153" s="5">
        <v>435521.7</v>
      </c>
      <c r="H153" s="5">
        <v>230326.39999999999</v>
      </c>
      <c r="I153" s="5">
        <v>311267.31</v>
      </c>
      <c r="J153" s="5">
        <v>0</v>
      </c>
      <c r="K153" s="5">
        <v>0</v>
      </c>
      <c r="L153" s="5">
        <v>15285.98</v>
      </c>
      <c r="M153" s="5">
        <f t="shared" si="6"/>
        <v>4038508.27</v>
      </c>
      <c r="N153" s="5">
        <f t="shared" si="7"/>
        <v>3602986.57</v>
      </c>
      <c r="O153" s="22">
        <f t="shared" si="8"/>
        <v>3061392.86</v>
      </c>
      <c r="P153" s="22">
        <v>435521.7</v>
      </c>
      <c r="Q153" s="22">
        <v>230326.39999999999</v>
      </c>
      <c r="R153" s="22">
        <v>311267.31</v>
      </c>
      <c r="S153" s="22">
        <v>0</v>
      </c>
    </row>
    <row r="154" spans="1:19">
      <c r="A154">
        <v>11533</v>
      </c>
      <c r="B154" t="s">
        <v>330</v>
      </c>
      <c r="D154" s="5">
        <v>4455547.49</v>
      </c>
      <c r="E154" s="5">
        <v>409077.89</v>
      </c>
      <c r="F154" s="5">
        <v>93532.800000000003</v>
      </c>
      <c r="G154" s="5">
        <v>657772.6</v>
      </c>
      <c r="H154" s="5">
        <v>115531.2</v>
      </c>
      <c r="I154" s="5">
        <v>348571.41</v>
      </c>
      <c r="J154" s="5">
        <v>33332.639999999999</v>
      </c>
      <c r="K154" s="5">
        <v>7763.54</v>
      </c>
      <c r="L154" s="5">
        <v>11765.19</v>
      </c>
      <c r="M154" s="5">
        <f t="shared" si="6"/>
        <v>6132894.7599999998</v>
      </c>
      <c r="N154" s="5">
        <f t="shared" si="7"/>
        <v>5475122.1600000001</v>
      </c>
      <c r="O154" s="22">
        <f t="shared" si="8"/>
        <v>4977686.91</v>
      </c>
      <c r="P154" s="22">
        <v>657772.6</v>
      </c>
      <c r="Q154" s="22">
        <v>115531.2</v>
      </c>
      <c r="R154" s="22">
        <v>348571.41</v>
      </c>
      <c r="S154" s="22">
        <v>33332.639999999999</v>
      </c>
    </row>
    <row r="155" spans="1:19">
      <c r="A155">
        <v>17123</v>
      </c>
      <c r="B155" t="s">
        <v>526</v>
      </c>
      <c r="D155" s="5">
        <v>1556772.57</v>
      </c>
      <c r="E155" s="5">
        <v>32591.55</v>
      </c>
      <c r="F155" s="5">
        <v>83990.399999999994</v>
      </c>
      <c r="G155" s="5">
        <v>221013.18</v>
      </c>
      <c r="H155" s="5">
        <v>193915.2</v>
      </c>
      <c r="I155" s="5">
        <v>18927.75</v>
      </c>
      <c r="J155" s="5">
        <v>0</v>
      </c>
      <c r="K155" s="5">
        <v>0</v>
      </c>
      <c r="L155" s="5">
        <v>0</v>
      </c>
      <c r="M155" s="5">
        <f t="shared" si="6"/>
        <v>2107210.65</v>
      </c>
      <c r="N155" s="5">
        <f t="shared" si="7"/>
        <v>1886197.47</v>
      </c>
      <c r="O155" s="22">
        <f t="shared" si="8"/>
        <v>1673354.52</v>
      </c>
      <c r="P155" s="22">
        <v>221013.18</v>
      </c>
      <c r="Q155" s="22">
        <v>193915.2</v>
      </c>
      <c r="R155" s="22">
        <v>18927.75</v>
      </c>
      <c r="S155" s="22">
        <v>0</v>
      </c>
    </row>
    <row r="156" spans="1:19">
      <c r="A156">
        <v>338</v>
      </c>
      <c r="B156" t="s">
        <v>129</v>
      </c>
      <c r="D156" s="5">
        <v>3062002.65</v>
      </c>
      <c r="E156" s="5">
        <v>199571.08</v>
      </c>
      <c r="F156" s="5">
        <v>48064</v>
      </c>
      <c r="G156" s="5">
        <v>410410.18</v>
      </c>
      <c r="H156" s="5">
        <v>35193.279999999999</v>
      </c>
      <c r="I156" s="5">
        <v>314355.94</v>
      </c>
      <c r="J156" s="5">
        <v>0</v>
      </c>
      <c r="K156" s="5">
        <v>10553.36</v>
      </c>
      <c r="L156" s="5">
        <v>6664.14</v>
      </c>
      <c r="M156" s="5">
        <f t="shared" si="6"/>
        <v>4086814.63</v>
      </c>
      <c r="N156" s="5">
        <f t="shared" si="7"/>
        <v>3676404.4499999997</v>
      </c>
      <c r="O156" s="22">
        <f t="shared" si="8"/>
        <v>3326855.23</v>
      </c>
      <c r="P156" s="22">
        <v>410410.18</v>
      </c>
      <c r="Q156" s="22">
        <v>35193.279999999999</v>
      </c>
      <c r="R156" s="22">
        <v>314355.94</v>
      </c>
      <c r="S156" s="22">
        <v>0</v>
      </c>
    </row>
    <row r="157" spans="1:19">
      <c r="A157">
        <v>11986</v>
      </c>
      <c r="B157" t="s">
        <v>343</v>
      </c>
      <c r="D157" s="5">
        <v>2246694.4</v>
      </c>
      <c r="E157" s="5">
        <v>249650.85</v>
      </c>
      <c r="F157" s="5">
        <v>58259.199999999997</v>
      </c>
      <c r="G157" s="5">
        <v>283891.05</v>
      </c>
      <c r="H157" s="5">
        <v>25593.25</v>
      </c>
      <c r="I157" s="5">
        <v>114893.26</v>
      </c>
      <c r="J157" s="5">
        <v>27829.119999999999</v>
      </c>
      <c r="K157" s="5">
        <v>0</v>
      </c>
      <c r="L157" s="5">
        <v>4857.24</v>
      </c>
      <c r="M157" s="5">
        <f t="shared" si="6"/>
        <v>3011668.37</v>
      </c>
      <c r="N157" s="5">
        <f t="shared" si="7"/>
        <v>2727777.3200000003</v>
      </c>
      <c r="O157" s="22">
        <f t="shared" si="8"/>
        <v>2559461.6900000004</v>
      </c>
      <c r="P157" s="22">
        <v>283891.05</v>
      </c>
      <c r="Q157" s="22">
        <v>25593.25</v>
      </c>
      <c r="R157" s="22">
        <v>114893.26</v>
      </c>
      <c r="S157" s="22">
        <v>27829.119999999999</v>
      </c>
    </row>
    <row r="158" spans="1:19">
      <c r="A158">
        <v>9179</v>
      </c>
      <c r="B158" t="s">
        <v>283</v>
      </c>
      <c r="D158" s="5">
        <v>2930507.06</v>
      </c>
      <c r="E158" s="5">
        <v>65549.11</v>
      </c>
      <c r="F158" s="5">
        <v>0</v>
      </c>
      <c r="G158" s="5">
        <v>453518.64</v>
      </c>
      <c r="H158" s="5">
        <v>100006.58</v>
      </c>
      <c r="I158" s="5">
        <v>254078.68</v>
      </c>
      <c r="J158" s="5">
        <v>44270.28</v>
      </c>
      <c r="K158" s="5">
        <v>0</v>
      </c>
      <c r="L158" s="5">
        <v>0</v>
      </c>
      <c r="M158" s="5">
        <f t="shared" si="6"/>
        <v>3847930.35</v>
      </c>
      <c r="N158" s="5">
        <f t="shared" si="7"/>
        <v>3394411.71</v>
      </c>
      <c r="O158" s="22">
        <f t="shared" si="8"/>
        <v>2996056.17</v>
      </c>
      <c r="P158" s="22">
        <v>453518.64</v>
      </c>
      <c r="Q158" s="22">
        <v>100006.58</v>
      </c>
      <c r="R158" s="22">
        <v>254078.68</v>
      </c>
      <c r="S158" s="22">
        <v>44270.28</v>
      </c>
    </row>
    <row r="159" spans="1:19">
      <c r="A159">
        <v>17535</v>
      </c>
      <c r="B159" t="s">
        <v>546</v>
      </c>
      <c r="D159" s="5">
        <v>246858.2</v>
      </c>
      <c r="E159" s="5">
        <v>6859.57</v>
      </c>
      <c r="F159" s="5">
        <v>13318.4</v>
      </c>
      <c r="G159" s="5">
        <v>22331.88</v>
      </c>
      <c r="H159" s="5">
        <v>3893.55</v>
      </c>
      <c r="I159" s="5">
        <v>32536.76</v>
      </c>
      <c r="J159" s="5">
        <v>0</v>
      </c>
      <c r="K159" s="5">
        <v>0</v>
      </c>
      <c r="L159" s="5">
        <v>0</v>
      </c>
      <c r="M159" s="5">
        <f t="shared" si="6"/>
        <v>325798.36000000004</v>
      </c>
      <c r="N159" s="5">
        <f t="shared" si="7"/>
        <v>303466.48000000004</v>
      </c>
      <c r="O159" s="22">
        <f t="shared" si="8"/>
        <v>267036.17000000004</v>
      </c>
      <c r="P159" s="22">
        <v>22331.88</v>
      </c>
      <c r="Q159" s="22">
        <v>3893.55</v>
      </c>
      <c r="R159" s="22">
        <v>32536.76</v>
      </c>
      <c r="S159" s="22">
        <v>0</v>
      </c>
    </row>
    <row r="160" spans="1:19">
      <c r="A160">
        <v>15736</v>
      </c>
      <c r="B160" t="s">
        <v>505</v>
      </c>
      <c r="D160" s="5">
        <v>1418693.31</v>
      </c>
      <c r="E160" s="5">
        <v>66290.3</v>
      </c>
      <c r="F160" s="5">
        <v>44611.199999999997</v>
      </c>
      <c r="G160" s="5">
        <v>58322.52</v>
      </c>
      <c r="H160" s="5">
        <v>159.04</v>
      </c>
      <c r="I160" s="5">
        <v>351604.09</v>
      </c>
      <c r="J160" s="5">
        <v>0</v>
      </c>
      <c r="K160" s="5">
        <v>0</v>
      </c>
      <c r="L160" s="5">
        <v>1052.45</v>
      </c>
      <c r="M160" s="5">
        <f t="shared" si="6"/>
        <v>1940732.9100000001</v>
      </c>
      <c r="N160" s="5">
        <f t="shared" si="7"/>
        <v>1882410.3900000001</v>
      </c>
      <c r="O160" s="22">
        <f t="shared" si="8"/>
        <v>1530647.26</v>
      </c>
      <c r="P160" s="22">
        <v>58322.52</v>
      </c>
      <c r="Q160" s="22">
        <v>159.04</v>
      </c>
      <c r="R160" s="22">
        <v>351604.09</v>
      </c>
      <c r="S160" s="22">
        <v>0</v>
      </c>
    </row>
    <row r="161" spans="1:19">
      <c r="A161">
        <v>905</v>
      </c>
      <c r="B161" t="s">
        <v>229</v>
      </c>
      <c r="D161" s="5">
        <v>236063.35</v>
      </c>
      <c r="E161" s="5">
        <v>12677.31</v>
      </c>
      <c r="F161" s="5">
        <v>0</v>
      </c>
      <c r="G161" s="5">
        <v>34204.199999999997</v>
      </c>
      <c r="H161" s="5">
        <v>0</v>
      </c>
      <c r="I161" s="5">
        <v>72603.100000000006</v>
      </c>
      <c r="J161" s="5">
        <v>0</v>
      </c>
      <c r="K161" s="5">
        <v>180.6</v>
      </c>
      <c r="L161" s="5">
        <v>0</v>
      </c>
      <c r="M161" s="5">
        <f t="shared" si="6"/>
        <v>355728.55999999994</v>
      </c>
      <c r="N161" s="5">
        <f t="shared" si="7"/>
        <v>321524.35999999993</v>
      </c>
      <c r="O161" s="22">
        <f t="shared" si="8"/>
        <v>248921.25999999992</v>
      </c>
      <c r="P161" s="22">
        <v>34204.199999999997</v>
      </c>
      <c r="Q161" s="22">
        <v>0</v>
      </c>
      <c r="R161" s="22">
        <v>72603.100000000006</v>
      </c>
      <c r="S161" s="22">
        <v>0</v>
      </c>
    </row>
    <row r="162" spans="1:19">
      <c r="A162">
        <v>11947</v>
      </c>
      <c r="B162" t="s">
        <v>336</v>
      </c>
      <c r="D162" s="5">
        <v>156584.74</v>
      </c>
      <c r="E162" s="5">
        <v>7695.01</v>
      </c>
      <c r="F162" s="5">
        <v>8448</v>
      </c>
      <c r="G162" s="5">
        <v>24624.16</v>
      </c>
      <c r="H162" s="5">
        <v>1515</v>
      </c>
      <c r="I162" s="5">
        <v>0</v>
      </c>
      <c r="J162" s="5">
        <v>0</v>
      </c>
      <c r="K162" s="5">
        <v>0</v>
      </c>
      <c r="L162" s="5">
        <v>0</v>
      </c>
      <c r="M162" s="5">
        <f t="shared" si="6"/>
        <v>198866.91</v>
      </c>
      <c r="N162" s="5">
        <f t="shared" si="7"/>
        <v>174242.75</v>
      </c>
      <c r="O162" s="22">
        <f t="shared" si="8"/>
        <v>172727.75</v>
      </c>
      <c r="P162" s="22">
        <v>24624.16</v>
      </c>
      <c r="Q162" s="22">
        <v>1515</v>
      </c>
      <c r="R162" s="22">
        <v>0</v>
      </c>
      <c r="S162" s="22">
        <v>0</v>
      </c>
    </row>
    <row r="163" spans="1:19">
      <c r="A163">
        <v>14139</v>
      </c>
      <c r="B163" t="s">
        <v>456</v>
      </c>
      <c r="D163" s="5">
        <v>1375691.81</v>
      </c>
      <c r="E163" s="5">
        <v>30700.93</v>
      </c>
      <c r="F163" s="5">
        <v>52835.199999999997</v>
      </c>
      <c r="G163" s="5">
        <v>209533.62</v>
      </c>
      <c r="H163" s="5">
        <v>32296.880000000001</v>
      </c>
      <c r="I163" s="5">
        <v>102692.3</v>
      </c>
      <c r="J163" s="5">
        <v>0</v>
      </c>
      <c r="K163" s="5">
        <v>0</v>
      </c>
      <c r="L163" s="5">
        <v>964.4</v>
      </c>
      <c r="M163" s="5">
        <f t="shared" si="6"/>
        <v>1804715.14</v>
      </c>
      <c r="N163" s="5">
        <f t="shared" si="7"/>
        <v>1595181.52</v>
      </c>
      <c r="O163" s="22">
        <f t="shared" si="8"/>
        <v>1460192.34</v>
      </c>
      <c r="P163" s="22">
        <v>209533.62</v>
      </c>
      <c r="Q163" s="22">
        <v>32296.880000000001</v>
      </c>
      <c r="R163" s="22">
        <v>102692.3</v>
      </c>
      <c r="S163" s="22">
        <v>0</v>
      </c>
    </row>
    <row r="164" spans="1:19">
      <c r="A164">
        <v>13173</v>
      </c>
      <c r="B164" t="s">
        <v>416</v>
      </c>
      <c r="D164" s="5">
        <v>777051.75</v>
      </c>
      <c r="E164" s="5">
        <v>41526.33</v>
      </c>
      <c r="F164" s="5">
        <v>26921.599999999999</v>
      </c>
      <c r="G164" s="5">
        <v>89604.4</v>
      </c>
      <c r="H164" s="5">
        <v>0</v>
      </c>
      <c r="I164" s="5">
        <v>62175.81</v>
      </c>
      <c r="J164" s="5">
        <v>0</v>
      </c>
      <c r="K164" s="5">
        <v>0</v>
      </c>
      <c r="L164" s="5">
        <v>2654.82</v>
      </c>
      <c r="M164" s="5">
        <f t="shared" si="6"/>
        <v>999934.70999999985</v>
      </c>
      <c r="N164" s="5">
        <f t="shared" si="7"/>
        <v>910330.30999999982</v>
      </c>
      <c r="O164" s="22">
        <f t="shared" si="8"/>
        <v>848154.49999999977</v>
      </c>
      <c r="P164" s="22">
        <v>89604.4</v>
      </c>
      <c r="Q164" s="22">
        <v>0</v>
      </c>
      <c r="R164" s="22">
        <v>62175.81</v>
      </c>
      <c r="S164" s="22">
        <v>0</v>
      </c>
    </row>
    <row r="165" spans="1:19">
      <c r="A165">
        <v>14121</v>
      </c>
      <c r="B165" t="s">
        <v>454</v>
      </c>
      <c r="D165" s="5">
        <v>754453.72</v>
      </c>
      <c r="E165" s="5">
        <v>38379.03</v>
      </c>
      <c r="F165" s="5">
        <v>22275.200000000001</v>
      </c>
      <c r="G165" s="5">
        <v>118570.37</v>
      </c>
      <c r="H165" s="5">
        <v>3787</v>
      </c>
      <c r="I165" s="5">
        <v>73474.8</v>
      </c>
      <c r="J165" s="5">
        <v>0</v>
      </c>
      <c r="K165" s="5">
        <v>0</v>
      </c>
      <c r="L165" s="5">
        <v>2185.2600000000002</v>
      </c>
      <c r="M165" s="5">
        <f t="shared" si="6"/>
        <v>1013125.38</v>
      </c>
      <c r="N165" s="5">
        <f t="shared" si="7"/>
        <v>894555.01</v>
      </c>
      <c r="O165" s="22">
        <f t="shared" si="8"/>
        <v>817293.21</v>
      </c>
      <c r="P165" s="22">
        <v>118570.37</v>
      </c>
      <c r="Q165" s="22">
        <v>3787</v>
      </c>
      <c r="R165" s="22">
        <v>73474.8</v>
      </c>
      <c r="S165" s="22">
        <v>0</v>
      </c>
    </row>
    <row r="166" spans="1:19">
      <c r="A166">
        <v>133215</v>
      </c>
      <c r="B166" t="s">
        <v>649</v>
      </c>
      <c r="D166" s="5">
        <v>1467507.4</v>
      </c>
      <c r="E166" s="5">
        <v>70320.02</v>
      </c>
      <c r="F166" s="5">
        <v>45811.199999999997</v>
      </c>
      <c r="G166" s="5">
        <v>224140.48</v>
      </c>
      <c r="H166" s="5">
        <v>2272</v>
      </c>
      <c r="I166" s="5">
        <v>141684.98000000001</v>
      </c>
      <c r="J166" s="5">
        <v>0</v>
      </c>
      <c r="K166" s="5">
        <v>0</v>
      </c>
      <c r="L166" s="5">
        <v>2952.81</v>
      </c>
      <c r="M166" s="5">
        <f t="shared" si="6"/>
        <v>1954688.89</v>
      </c>
      <c r="N166" s="5">
        <f t="shared" si="7"/>
        <v>1730548.41</v>
      </c>
      <c r="O166" s="22">
        <f t="shared" si="8"/>
        <v>1586591.43</v>
      </c>
      <c r="P166" s="22">
        <v>224140.48</v>
      </c>
      <c r="Q166" s="22">
        <v>2272</v>
      </c>
      <c r="R166" s="22">
        <v>141684.98000000001</v>
      </c>
      <c r="S166" s="22">
        <v>0</v>
      </c>
    </row>
    <row r="167" spans="1:19">
      <c r="A167">
        <v>143172</v>
      </c>
      <c r="B167" t="s">
        <v>725</v>
      </c>
      <c r="D167" s="5">
        <v>1754994.6</v>
      </c>
      <c r="E167" s="5">
        <v>37243.71</v>
      </c>
      <c r="F167" s="5">
        <v>44576</v>
      </c>
      <c r="G167" s="5">
        <v>254377.69</v>
      </c>
      <c r="H167" s="5">
        <v>169401.74</v>
      </c>
      <c r="I167" s="5">
        <v>161918.6</v>
      </c>
      <c r="J167" s="5">
        <v>0</v>
      </c>
      <c r="K167" s="5">
        <v>0</v>
      </c>
      <c r="L167" s="5">
        <v>10001.629999999999</v>
      </c>
      <c r="M167" s="5">
        <f t="shared" si="6"/>
        <v>2432513.9700000002</v>
      </c>
      <c r="N167" s="5">
        <f t="shared" si="7"/>
        <v>2178136.2800000003</v>
      </c>
      <c r="O167" s="22">
        <f t="shared" si="8"/>
        <v>1846815.9400000002</v>
      </c>
      <c r="P167" s="22">
        <v>254377.69</v>
      </c>
      <c r="Q167" s="22">
        <v>169401.74</v>
      </c>
      <c r="R167" s="22">
        <v>161918.6</v>
      </c>
      <c r="S167" s="22">
        <v>0</v>
      </c>
    </row>
    <row r="168" spans="1:19">
      <c r="A168">
        <v>133835</v>
      </c>
      <c r="B168" t="s">
        <v>693</v>
      </c>
      <c r="D168" s="5">
        <v>2340585.89</v>
      </c>
      <c r="E168" s="5">
        <v>87798.17</v>
      </c>
      <c r="F168" s="5">
        <v>0</v>
      </c>
      <c r="G168" s="5">
        <v>306576.98</v>
      </c>
      <c r="H168" s="5">
        <v>0</v>
      </c>
      <c r="I168" s="5">
        <v>563848.78</v>
      </c>
      <c r="J168" s="5">
        <v>714697.2</v>
      </c>
      <c r="K168" s="5">
        <v>3500.03</v>
      </c>
      <c r="L168" s="5">
        <v>0</v>
      </c>
      <c r="M168" s="5">
        <f t="shared" si="6"/>
        <v>4017007.0500000003</v>
      </c>
      <c r="N168" s="5">
        <f t="shared" si="7"/>
        <v>3710430.0700000003</v>
      </c>
      <c r="O168" s="22">
        <f t="shared" si="8"/>
        <v>2431884.09</v>
      </c>
      <c r="P168" s="22">
        <v>306576.98</v>
      </c>
      <c r="Q168" s="22">
        <v>0</v>
      </c>
      <c r="R168" s="22">
        <v>563848.78</v>
      </c>
      <c r="S168" s="22">
        <v>714697.2</v>
      </c>
    </row>
    <row r="169" spans="1:19">
      <c r="A169">
        <v>15329</v>
      </c>
      <c r="B169" t="s">
        <v>489</v>
      </c>
      <c r="D169" s="5">
        <v>1115725.56</v>
      </c>
      <c r="E169" s="5">
        <v>9045.24</v>
      </c>
      <c r="F169" s="5">
        <v>0</v>
      </c>
      <c r="G169" s="5">
        <v>3437.7</v>
      </c>
      <c r="H169" s="5">
        <v>0</v>
      </c>
      <c r="I169" s="5">
        <v>172938.06</v>
      </c>
      <c r="J169" s="5">
        <v>0</v>
      </c>
      <c r="K169" s="5">
        <v>0</v>
      </c>
      <c r="L169" s="5">
        <v>0</v>
      </c>
      <c r="M169" s="5">
        <f t="shared" si="6"/>
        <v>1301146.56</v>
      </c>
      <c r="N169" s="5">
        <f t="shared" si="7"/>
        <v>1297708.8600000001</v>
      </c>
      <c r="O169" s="22">
        <f t="shared" si="8"/>
        <v>1124770.8</v>
      </c>
      <c r="P169" s="22">
        <v>3437.7</v>
      </c>
      <c r="Q169" s="22">
        <v>0</v>
      </c>
      <c r="R169" s="22">
        <v>172938.06</v>
      </c>
      <c r="S169" s="22">
        <v>0</v>
      </c>
    </row>
    <row r="170" spans="1:19">
      <c r="A170">
        <v>17536</v>
      </c>
      <c r="B170" t="s">
        <v>548</v>
      </c>
      <c r="D170" s="5">
        <v>1454873.86</v>
      </c>
      <c r="E170" s="5">
        <v>96397.75</v>
      </c>
      <c r="F170" s="5">
        <v>34355.199999999997</v>
      </c>
      <c r="G170" s="5">
        <v>172881.14</v>
      </c>
      <c r="H170" s="5">
        <v>0</v>
      </c>
      <c r="I170" s="5">
        <v>194132.37</v>
      </c>
      <c r="J170" s="5">
        <v>0</v>
      </c>
      <c r="K170" s="5">
        <v>0</v>
      </c>
      <c r="L170" s="5">
        <v>0</v>
      </c>
      <c r="M170" s="5">
        <f t="shared" si="6"/>
        <v>1952640.3200000003</v>
      </c>
      <c r="N170" s="5">
        <f t="shared" si="7"/>
        <v>1779759.1800000002</v>
      </c>
      <c r="O170" s="22">
        <f t="shared" si="8"/>
        <v>1585626.81</v>
      </c>
      <c r="P170" s="22">
        <v>172881.14</v>
      </c>
      <c r="Q170" s="22">
        <v>0</v>
      </c>
      <c r="R170" s="22">
        <v>194132.37</v>
      </c>
      <c r="S170" s="22">
        <v>0</v>
      </c>
    </row>
    <row r="171" spans="1:19">
      <c r="A171">
        <v>16836</v>
      </c>
      <c r="B171" t="s">
        <v>515</v>
      </c>
      <c r="D171" s="5">
        <v>937373.17</v>
      </c>
      <c r="E171" s="5">
        <v>21395.1</v>
      </c>
      <c r="F171" s="5">
        <v>42742.400000000001</v>
      </c>
      <c r="G171" s="5">
        <v>128870.42</v>
      </c>
      <c r="H171" s="5">
        <v>48729.88</v>
      </c>
      <c r="I171" s="5">
        <v>42150.2</v>
      </c>
      <c r="J171" s="5">
        <v>0</v>
      </c>
      <c r="K171" s="5">
        <v>0</v>
      </c>
      <c r="L171" s="5">
        <v>270.89999999999998</v>
      </c>
      <c r="M171" s="5">
        <f t="shared" si="6"/>
        <v>1221532.0699999998</v>
      </c>
      <c r="N171" s="5">
        <f t="shared" si="7"/>
        <v>1092661.6499999999</v>
      </c>
      <c r="O171" s="22">
        <f t="shared" si="8"/>
        <v>1001781.57</v>
      </c>
      <c r="P171" s="22">
        <v>128870.42</v>
      </c>
      <c r="Q171" s="22">
        <v>48729.88</v>
      </c>
      <c r="R171" s="22">
        <v>42150.2</v>
      </c>
      <c r="S171" s="22">
        <v>0</v>
      </c>
    </row>
    <row r="172" spans="1:19">
      <c r="A172">
        <v>9997</v>
      </c>
      <c r="B172" t="s">
        <v>302</v>
      </c>
      <c r="D172" s="5">
        <v>10514368.460000001</v>
      </c>
      <c r="E172" s="5">
        <v>249190.22</v>
      </c>
      <c r="F172" s="5">
        <v>222067.20000000001</v>
      </c>
      <c r="G172" s="5">
        <v>1613845.12</v>
      </c>
      <c r="H172" s="5">
        <v>79773.320000000007</v>
      </c>
      <c r="I172" s="5">
        <v>1125804.6200000001</v>
      </c>
      <c r="J172" s="5">
        <v>0</v>
      </c>
      <c r="K172" s="5">
        <v>0</v>
      </c>
      <c r="L172" s="5">
        <v>12386.9</v>
      </c>
      <c r="M172" s="5">
        <f t="shared" si="6"/>
        <v>13817435.840000002</v>
      </c>
      <c r="N172" s="5">
        <f t="shared" si="7"/>
        <v>12203590.720000003</v>
      </c>
      <c r="O172" s="22">
        <f t="shared" si="8"/>
        <v>10998012.780000001</v>
      </c>
      <c r="P172" s="22">
        <v>1613845.12</v>
      </c>
      <c r="Q172" s="22">
        <v>79773.320000000007</v>
      </c>
      <c r="R172" s="22">
        <v>1125804.6200000001</v>
      </c>
      <c r="S172" s="22">
        <v>0</v>
      </c>
    </row>
    <row r="173" spans="1:19">
      <c r="A173">
        <v>9957</v>
      </c>
      <c r="B173" t="s">
        <v>293</v>
      </c>
      <c r="D173" s="5">
        <v>3284661.39</v>
      </c>
      <c r="E173" s="5">
        <v>269252.81</v>
      </c>
      <c r="F173" s="5">
        <v>86656</v>
      </c>
      <c r="G173" s="5">
        <v>455188.27</v>
      </c>
      <c r="H173" s="5">
        <v>0</v>
      </c>
      <c r="I173" s="5">
        <v>322158.44</v>
      </c>
      <c r="J173" s="5">
        <v>0</v>
      </c>
      <c r="K173" s="5">
        <v>0</v>
      </c>
      <c r="L173" s="5">
        <v>1394.23</v>
      </c>
      <c r="M173" s="5">
        <f t="shared" si="6"/>
        <v>4419311.1400000006</v>
      </c>
      <c r="N173" s="5">
        <f t="shared" si="7"/>
        <v>3964122.8700000006</v>
      </c>
      <c r="O173" s="22">
        <f t="shared" si="8"/>
        <v>3641964.4300000006</v>
      </c>
      <c r="P173" s="22">
        <v>455188.27</v>
      </c>
      <c r="Q173" s="22">
        <v>0</v>
      </c>
      <c r="R173" s="22">
        <v>322158.44</v>
      </c>
      <c r="S173" s="22">
        <v>0</v>
      </c>
    </row>
    <row r="174" spans="1:19">
      <c r="A174">
        <v>10205</v>
      </c>
      <c r="B174" t="s">
        <v>308</v>
      </c>
      <c r="D174" s="5">
        <v>2032339.39</v>
      </c>
      <c r="E174" s="5">
        <v>130789.73</v>
      </c>
      <c r="F174" s="5">
        <v>47475.199999999997</v>
      </c>
      <c r="G174" s="5">
        <v>271257.12</v>
      </c>
      <c r="H174" s="5">
        <v>33214.519999999997</v>
      </c>
      <c r="I174" s="5">
        <v>194847.86</v>
      </c>
      <c r="J174" s="5">
        <v>0</v>
      </c>
      <c r="K174" s="5">
        <v>0</v>
      </c>
      <c r="L174" s="5">
        <v>4298.28</v>
      </c>
      <c r="M174" s="5">
        <f t="shared" si="6"/>
        <v>2714222.1</v>
      </c>
      <c r="N174" s="5">
        <f t="shared" si="7"/>
        <v>2442964.98</v>
      </c>
      <c r="O174" s="22">
        <f t="shared" si="8"/>
        <v>2214902.6</v>
      </c>
      <c r="P174" s="22">
        <v>271257.12</v>
      </c>
      <c r="Q174" s="22">
        <v>33214.519999999997</v>
      </c>
      <c r="R174" s="22">
        <v>194847.86</v>
      </c>
      <c r="S174" s="22">
        <v>0</v>
      </c>
    </row>
    <row r="175" spans="1:19">
      <c r="A175">
        <v>151183</v>
      </c>
      <c r="B175" t="s">
        <v>771</v>
      </c>
      <c r="D175" s="5">
        <v>1326403.2</v>
      </c>
      <c r="E175" s="5">
        <v>64213.760000000002</v>
      </c>
      <c r="F175" s="5">
        <v>0</v>
      </c>
      <c r="G175" s="5">
        <v>211728.04</v>
      </c>
      <c r="H175" s="5">
        <v>21534.38</v>
      </c>
      <c r="I175" s="5">
        <v>225054.9</v>
      </c>
      <c r="J175" s="5">
        <v>265193.3</v>
      </c>
      <c r="K175" s="5">
        <v>509.29</v>
      </c>
      <c r="L175" s="5">
        <v>0</v>
      </c>
      <c r="M175" s="5">
        <f t="shared" si="6"/>
        <v>2114636.8699999996</v>
      </c>
      <c r="N175" s="5">
        <f t="shared" si="7"/>
        <v>1902908.8299999996</v>
      </c>
      <c r="O175" s="22">
        <f t="shared" si="8"/>
        <v>1391126.2499999998</v>
      </c>
      <c r="P175" s="22">
        <v>211728.04</v>
      </c>
      <c r="Q175" s="22">
        <v>21534.38</v>
      </c>
      <c r="R175" s="22">
        <v>225054.9</v>
      </c>
      <c r="S175" s="22">
        <v>265193.3</v>
      </c>
    </row>
    <row r="176" spans="1:19">
      <c r="A176">
        <v>13132</v>
      </c>
      <c r="B176" t="s">
        <v>408</v>
      </c>
      <c r="D176" s="5">
        <v>1554933.88</v>
      </c>
      <c r="E176" s="5">
        <v>89374.28</v>
      </c>
      <c r="F176" s="5">
        <v>41628.800000000003</v>
      </c>
      <c r="G176" s="5">
        <v>258504.34</v>
      </c>
      <c r="H176" s="5">
        <v>0</v>
      </c>
      <c r="I176" s="5">
        <v>203511.43</v>
      </c>
      <c r="J176" s="5">
        <v>0</v>
      </c>
      <c r="K176" s="5">
        <v>0</v>
      </c>
      <c r="L176" s="5">
        <v>3034.53</v>
      </c>
      <c r="M176" s="5">
        <f t="shared" si="6"/>
        <v>2150987.2599999998</v>
      </c>
      <c r="N176" s="5">
        <f t="shared" si="7"/>
        <v>1892482.9199999997</v>
      </c>
      <c r="O176" s="22">
        <f t="shared" si="8"/>
        <v>1688971.4899999998</v>
      </c>
      <c r="P176" s="22">
        <v>258504.34</v>
      </c>
      <c r="Q176" s="22">
        <v>0</v>
      </c>
      <c r="R176" s="22">
        <v>203511.43</v>
      </c>
      <c r="S176" s="22">
        <v>0</v>
      </c>
    </row>
    <row r="177" spans="1:19">
      <c r="A177">
        <v>11511</v>
      </c>
      <c r="B177" t="s">
        <v>327</v>
      </c>
      <c r="D177" s="5">
        <v>391105.97</v>
      </c>
      <c r="E177" s="5">
        <v>763.43</v>
      </c>
      <c r="F177" s="5">
        <v>9155.2000000000007</v>
      </c>
      <c r="G177" s="5">
        <v>12474.49</v>
      </c>
      <c r="H177" s="5">
        <v>0</v>
      </c>
      <c r="I177" s="5">
        <v>50248.75</v>
      </c>
      <c r="J177" s="5">
        <v>0</v>
      </c>
      <c r="K177" s="5">
        <v>2257.5</v>
      </c>
      <c r="L177" s="5">
        <v>1015.88</v>
      </c>
      <c r="M177" s="5">
        <f t="shared" si="6"/>
        <v>467021.22</v>
      </c>
      <c r="N177" s="5">
        <f t="shared" si="7"/>
        <v>454546.73</v>
      </c>
      <c r="O177" s="22">
        <f t="shared" si="8"/>
        <v>404297.98</v>
      </c>
      <c r="P177" s="22">
        <v>12474.49</v>
      </c>
      <c r="Q177" s="22">
        <v>0</v>
      </c>
      <c r="R177" s="22">
        <v>50248.75</v>
      </c>
      <c r="S177" s="22">
        <v>0</v>
      </c>
    </row>
    <row r="178" spans="1:19">
      <c r="A178">
        <v>16849</v>
      </c>
      <c r="B178" t="s">
        <v>521</v>
      </c>
      <c r="D178" s="5">
        <v>1213828.29</v>
      </c>
      <c r="E178" s="5">
        <v>94109.1</v>
      </c>
      <c r="F178" s="5">
        <v>0</v>
      </c>
      <c r="G178" s="5">
        <v>154474.41</v>
      </c>
      <c r="H178" s="5">
        <v>0</v>
      </c>
      <c r="I178" s="5">
        <v>143962.45000000001</v>
      </c>
      <c r="J178" s="5">
        <v>403186.98</v>
      </c>
      <c r="K178" s="5">
        <v>186.02</v>
      </c>
      <c r="L178" s="5">
        <v>0</v>
      </c>
      <c r="M178" s="5">
        <f t="shared" si="6"/>
        <v>2009747.25</v>
      </c>
      <c r="N178" s="5">
        <f t="shared" si="7"/>
        <v>1855272.84</v>
      </c>
      <c r="O178" s="22">
        <f t="shared" si="8"/>
        <v>1308123.4100000001</v>
      </c>
      <c r="P178" s="22">
        <v>154474.41</v>
      </c>
      <c r="Q178" s="22">
        <v>0</v>
      </c>
      <c r="R178" s="22">
        <v>143962.45000000001</v>
      </c>
      <c r="S178" s="22">
        <v>403186.98</v>
      </c>
    </row>
    <row r="179" spans="1:19">
      <c r="A179">
        <v>13962</v>
      </c>
      <c r="B179" t="s">
        <v>438</v>
      </c>
      <c r="D179" s="5">
        <v>342054.58</v>
      </c>
      <c r="E179" s="5">
        <v>3453.9</v>
      </c>
      <c r="F179" s="5">
        <v>0</v>
      </c>
      <c r="G179" s="5">
        <v>6661.32</v>
      </c>
      <c r="H179" s="5">
        <v>1136</v>
      </c>
      <c r="I179" s="5">
        <v>130047.09</v>
      </c>
      <c r="J179" s="5">
        <v>0</v>
      </c>
      <c r="K179" s="5">
        <v>2604.25</v>
      </c>
      <c r="L179" s="5">
        <v>0</v>
      </c>
      <c r="M179" s="5">
        <f t="shared" si="6"/>
        <v>485957.14</v>
      </c>
      <c r="N179" s="5">
        <f t="shared" si="7"/>
        <v>479295.82</v>
      </c>
      <c r="O179" s="22">
        <f t="shared" si="8"/>
        <v>348112.73</v>
      </c>
      <c r="P179" s="22">
        <v>6661.32</v>
      </c>
      <c r="Q179" s="22">
        <v>1136</v>
      </c>
      <c r="R179" s="22">
        <v>130047.09</v>
      </c>
      <c r="S179" s="22">
        <v>0</v>
      </c>
    </row>
    <row r="180" spans="1:19">
      <c r="A180">
        <v>14065</v>
      </c>
      <c r="B180" t="s">
        <v>444</v>
      </c>
      <c r="D180" s="5">
        <v>2197880.29</v>
      </c>
      <c r="E180" s="5">
        <v>115997.83</v>
      </c>
      <c r="F180" s="5">
        <v>53632</v>
      </c>
      <c r="G180" s="5">
        <v>377381.94</v>
      </c>
      <c r="H180" s="5">
        <v>37303.360000000001</v>
      </c>
      <c r="I180" s="5">
        <v>456037.88</v>
      </c>
      <c r="J180" s="5">
        <v>0</v>
      </c>
      <c r="K180" s="5">
        <v>0</v>
      </c>
      <c r="L180" s="5">
        <v>1625.85</v>
      </c>
      <c r="M180" s="5">
        <f t="shared" si="6"/>
        <v>3239859.15</v>
      </c>
      <c r="N180" s="5">
        <f t="shared" si="7"/>
        <v>2862477.21</v>
      </c>
      <c r="O180" s="22">
        <f t="shared" si="8"/>
        <v>2369135.9700000002</v>
      </c>
      <c r="P180" s="22">
        <v>377381.94</v>
      </c>
      <c r="Q180" s="22">
        <v>37303.360000000001</v>
      </c>
      <c r="R180" s="22">
        <v>456037.88</v>
      </c>
      <c r="S180" s="22">
        <v>0</v>
      </c>
    </row>
    <row r="181" spans="1:19">
      <c r="A181">
        <v>14913</v>
      </c>
      <c r="B181" t="s">
        <v>477</v>
      </c>
      <c r="D181" s="5">
        <v>1393722.77</v>
      </c>
      <c r="E181" s="5">
        <v>72023.13</v>
      </c>
      <c r="F181" s="5">
        <v>43875.199999999997</v>
      </c>
      <c r="G181" s="5">
        <v>200558.59</v>
      </c>
      <c r="H181" s="5">
        <v>0</v>
      </c>
      <c r="I181" s="5">
        <v>187742.77</v>
      </c>
      <c r="J181" s="5">
        <v>0</v>
      </c>
      <c r="K181" s="5">
        <v>0</v>
      </c>
      <c r="L181" s="5">
        <v>4876.2</v>
      </c>
      <c r="M181" s="5">
        <f t="shared" si="6"/>
        <v>1902798.66</v>
      </c>
      <c r="N181" s="5">
        <f t="shared" si="7"/>
        <v>1702240.0699999998</v>
      </c>
      <c r="O181" s="22">
        <f t="shared" si="8"/>
        <v>1514497.2999999998</v>
      </c>
      <c r="P181" s="22">
        <v>200558.59</v>
      </c>
      <c r="Q181" s="22">
        <v>0</v>
      </c>
      <c r="R181" s="22">
        <v>187742.77</v>
      </c>
      <c r="S181" s="22">
        <v>0</v>
      </c>
    </row>
    <row r="182" spans="1:19">
      <c r="A182">
        <v>17270</v>
      </c>
      <c r="B182" t="s">
        <v>534</v>
      </c>
      <c r="D182" s="5">
        <v>1070351.56</v>
      </c>
      <c r="E182" s="5">
        <v>98863.08</v>
      </c>
      <c r="F182" s="5">
        <v>43747.199999999997</v>
      </c>
      <c r="G182" s="5">
        <v>156513.94</v>
      </c>
      <c r="H182" s="5">
        <v>42790.91</v>
      </c>
      <c r="I182" s="5">
        <v>62407.77</v>
      </c>
      <c r="J182" s="5">
        <v>0</v>
      </c>
      <c r="K182" s="5">
        <v>0</v>
      </c>
      <c r="L182" s="5">
        <v>50.12</v>
      </c>
      <c r="M182" s="5">
        <f t="shared" si="6"/>
        <v>1474724.58</v>
      </c>
      <c r="N182" s="5">
        <f t="shared" si="7"/>
        <v>1318210.6400000001</v>
      </c>
      <c r="O182" s="22">
        <f t="shared" si="8"/>
        <v>1213011.9600000002</v>
      </c>
      <c r="P182" s="22">
        <v>156513.94</v>
      </c>
      <c r="Q182" s="22">
        <v>42790.91</v>
      </c>
      <c r="R182" s="22">
        <v>62407.77</v>
      </c>
      <c r="S182" s="22">
        <v>0</v>
      </c>
    </row>
    <row r="183" spans="1:19">
      <c r="A183">
        <v>132951</v>
      </c>
      <c r="B183" t="s">
        <v>641</v>
      </c>
      <c r="D183" s="5">
        <v>1076875.93</v>
      </c>
      <c r="E183" s="5">
        <v>102827.19</v>
      </c>
      <c r="F183" s="5">
        <v>47468.800000000003</v>
      </c>
      <c r="G183" s="5">
        <v>161150.75</v>
      </c>
      <c r="H183" s="5">
        <v>19688.86</v>
      </c>
      <c r="I183" s="5">
        <v>160141.94</v>
      </c>
      <c r="J183" s="5">
        <v>0</v>
      </c>
      <c r="K183" s="5">
        <v>0</v>
      </c>
      <c r="L183" s="5">
        <v>6069.06</v>
      </c>
      <c r="M183" s="5">
        <f t="shared" si="6"/>
        <v>1574222.53</v>
      </c>
      <c r="N183" s="5">
        <f t="shared" si="7"/>
        <v>1413071.78</v>
      </c>
      <c r="O183" s="22">
        <f t="shared" si="8"/>
        <v>1233240.98</v>
      </c>
      <c r="P183" s="22">
        <v>161150.75</v>
      </c>
      <c r="Q183" s="22">
        <v>19688.86</v>
      </c>
      <c r="R183" s="22">
        <v>160141.94</v>
      </c>
      <c r="S183" s="22">
        <v>0</v>
      </c>
    </row>
    <row r="184" spans="1:19">
      <c r="A184">
        <v>8000</v>
      </c>
      <c r="B184" t="s">
        <v>253</v>
      </c>
      <c r="D184" s="5">
        <v>3141244.02</v>
      </c>
      <c r="E184" s="5">
        <v>298681.21999999997</v>
      </c>
      <c r="F184" s="5">
        <v>79574.399999999994</v>
      </c>
      <c r="G184" s="5">
        <v>472373.97</v>
      </c>
      <c r="H184" s="5">
        <v>9562.1</v>
      </c>
      <c r="I184" s="5">
        <v>353290.5</v>
      </c>
      <c r="J184" s="5">
        <v>0</v>
      </c>
      <c r="K184" s="5">
        <v>0</v>
      </c>
      <c r="L184" s="5">
        <v>8586.6299999999992</v>
      </c>
      <c r="M184" s="5">
        <f t="shared" si="6"/>
        <v>4363312.8400000008</v>
      </c>
      <c r="N184" s="5">
        <f t="shared" si="7"/>
        <v>3890938.870000001</v>
      </c>
      <c r="O184" s="22">
        <f t="shared" si="8"/>
        <v>3528086.2700000009</v>
      </c>
      <c r="P184" s="22">
        <v>472373.97</v>
      </c>
      <c r="Q184" s="22">
        <v>9562.1</v>
      </c>
      <c r="R184" s="22">
        <v>353290.5</v>
      </c>
      <c r="S184" s="22">
        <v>0</v>
      </c>
    </row>
    <row r="185" spans="1:19">
      <c r="A185">
        <v>9955</v>
      </c>
      <c r="B185" t="s">
        <v>291</v>
      </c>
      <c r="D185" s="5">
        <v>3138812.21</v>
      </c>
      <c r="E185" s="5">
        <v>207701.26</v>
      </c>
      <c r="F185" s="5">
        <v>119734.39999999999</v>
      </c>
      <c r="G185" s="5">
        <v>429198.63</v>
      </c>
      <c r="H185" s="5">
        <v>0</v>
      </c>
      <c r="I185" s="5">
        <v>276197.65000000002</v>
      </c>
      <c r="J185" s="5">
        <v>0</v>
      </c>
      <c r="K185" s="5">
        <v>0</v>
      </c>
      <c r="L185" s="5">
        <v>3843.17</v>
      </c>
      <c r="M185" s="5">
        <f t="shared" si="6"/>
        <v>4175487.3199999994</v>
      </c>
      <c r="N185" s="5">
        <f t="shared" si="7"/>
        <v>3746288.6899999995</v>
      </c>
      <c r="O185" s="22">
        <f t="shared" si="8"/>
        <v>3470091.0399999996</v>
      </c>
      <c r="P185" s="22">
        <v>429198.63</v>
      </c>
      <c r="Q185" s="22">
        <v>0</v>
      </c>
      <c r="R185" s="22">
        <v>276197.65000000002</v>
      </c>
      <c r="S185" s="22">
        <v>0</v>
      </c>
    </row>
    <row r="186" spans="1:19">
      <c r="A186">
        <v>319</v>
      </c>
      <c r="B186" t="s">
        <v>122</v>
      </c>
      <c r="D186" s="5">
        <v>1496570.47</v>
      </c>
      <c r="E186" s="5">
        <v>76776.570000000007</v>
      </c>
      <c r="F186" s="5">
        <v>36009.599999999999</v>
      </c>
      <c r="G186" s="5">
        <v>251860.17</v>
      </c>
      <c r="H186" s="5">
        <v>33324</v>
      </c>
      <c r="I186" s="5">
        <v>281250.94</v>
      </c>
      <c r="J186" s="5">
        <v>0</v>
      </c>
      <c r="K186" s="5">
        <v>0</v>
      </c>
      <c r="L186" s="5">
        <v>2212.35</v>
      </c>
      <c r="M186" s="5">
        <f t="shared" si="6"/>
        <v>2178004.1</v>
      </c>
      <c r="N186" s="5">
        <f t="shared" si="7"/>
        <v>1926143.9300000002</v>
      </c>
      <c r="O186" s="22">
        <f t="shared" si="8"/>
        <v>1611568.9900000002</v>
      </c>
      <c r="P186" s="22">
        <v>251860.17</v>
      </c>
      <c r="Q186" s="22">
        <v>33324</v>
      </c>
      <c r="R186" s="22">
        <v>281250.94</v>
      </c>
      <c r="S186" s="22">
        <v>0</v>
      </c>
    </row>
    <row r="187" spans="1:19">
      <c r="A187">
        <v>9996</v>
      </c>
      <c r="B187" t="s">
        <v>1472</v>
      </c>
      <c r="D187" s="5">
        <v>525982.36</v>
      </c>
      <c r="E187" s="5">
        <v>50511.48</v>
      </c>
      <c r="F187" s="5">
        <v>0</v>
      </c>
      <c r="G187" s="5">
        <v>62092.63</v>
      </c>
      <c r="H187" s="5">
        <v>2067.52</v>
      </c>
      <c r="I187" s="5">
        <v>113277.28</v>
      </c>
      <c r="J187" s="5">
        <v>0</v>
      </c>
      <c r="K187" s="5">
        <v>4626.97</v>
      </c>
      <c r="L187" s="5">
        <v>0</v>
      </c>
      <c r="M187" s="5">
        <f t="shared" si="6"/>
        <v>758558.24</v>
      </c>
      <c r="N187" s="5">
        <f t="shared" si="7"/>
        <v>696465.61</v>
      </c>
      <c r="O187" s="22">
        <f t="shared" si="8"/>
        <v>581120.80999999994</v>
      </c>
      <c r="P187" s="22">
        <v>62092.63</v>
      </c>
      <c r="Q187" s="22">
        <v>2067.52</v>
      </c>
      <c r="R187" s="22">
        <v>113277.28</v>
      </c>
      <c r="S187" s="22">
        <v>0</v>
      </c>
    </row>
    <row r="188" spans="1:19">
      <c r="A188">
        <v>148999</v>
      </c>
      <c r="B188" t="s">
        <v>1786</v>
      </c>
      <c r="C188" s="12" t="s">
        <v>81</v>
      </c>
      <c r="D188" s="5">
        <v>366254.05</v>
      </c>
      <c r="E188" s="5">
        <v>0</v>
      </c>
      <c r="F188" s="5">
        <v>0</v>
      </c>
      <c r="G188" s="5">
        <v>0</v>
      </c>
      <c r="H188" s="5">
        <v>0</v>
      </c>
      <c r="I188" s="5">
        <v>77604.89</v>
      </c>
      <c r="J188" s="5">
        <v>0</v>
      </c>
      <c r="K188" s="5">
        <v>3458.04</v>
      </c>
      <c r="L188" s="5">
        <v>0</v>
      </c>
      <c r="M188" s="5">
        <f t="shared" si="6"/>
        <v>447316.98</v>
      </c>
      <c r="N188" s="5">
        <f t="shared" si="7"/>
        <v>447316.98</v>
      </c>
      <c r="O188" s="22">
        <f t="shared" si="8"/>
        <v>369712.08999999997</v>
      </c>
      <c r="P188" s="22">
        <v>0</v>
      </c>
      <c r="Q188" s="22">
        <v>0</v>
      </c>
      <c r="R188" s="22">
        <v>77604.89</v>
      </c>
      <c r="S188" s="22">
        <v>0</v>
      </c>
    </row>
    <row r="189" spans="1:19">
      <c r="A189">
        <v>14066</v>
      </c>
      <c r="B189" t="s">
        <v>446</v>
      </c>
      <c r="D189" s="5">
        <v>916910.39</v>
      </c>
      <c r="E189" s="5">
        <v>44967.81</v>
      </c>
      <c r="F189" s="5">
        <v>40675.199999999997</v>
      </c>
      <c r="G189" s="5">
        <v>143457.4</v>
      </c>
      <c r="H189" s="5">
        <v>0</v>
      </c>
      <c r="I189" s="5">
        <v>72809.62</v>
      </c>
      <c r="J189" s="5">
        <v>0</v>
      </c>
      <c r="K189" s="5">
        <v>0</v>
      </c>
      <c r="L189" s="5">
        <v>0</v>
      </c>
      <c r="M189" s="5">
        <f t="shared" si="6"/>
        <v>1218820.42</v>
      </c>
      <c r="N189" s="5">
        <f t="shared" si="7"/>
        <v>1075363.02</v>
      </c>
      <c r="O189" s="22">
        <f t="shared" si="8"/>
        <v>1002553.4</v>
      </c>
      <c r="P189" s="22">
        <v>143457.4</v>
      </c>
      <c r="Q189" s="22">
        <v>0</v>
      </c>
      <c r="R189" s="22">
        <v>72809.62</v>
      </c>
      <c r="S189" s="22">
        <v>0</v>
      </c>
    </row>
    <row r="190" spans="1:19">
      <c r="A190">
        <v>17585</v>
      </c>
      <c r="B190" t="s">
        <v>554</v>
      </c>
      <c r="D190" s="5">
        <v>588497.63</v>
      </c>
      <c r="E190" s="5">
        <v>41175.42</v>
      </c>
      <c r="F190" s="5">
        <v>21923.200000000001</v>
      </c>
      <c r="G190" s="5">
        <v>68581.33</v>
      </c>
      <c r="H190" s="5">
        <v>0</v>
      </c>
      <c r="I190" s="5">
        <v>101647</v>
      </c>
      <c r="J190" s="5">
        <v>0</v>
      </c>
      <c r="K190" s="5">
        <v>0</v>
      </c>
      <c r="L190" s="5">
        <v>0</v>
      </c>
      <c r="M190" s="5">
        <f t="shared" si="6"/>
        <v>821824.58</v>
      </c>
      <c r="N190" s="5">
        <f t="shared" si="7"/>
        <v>753243.25</v>
      </c>
      <c r="O190" s="22">
        <f t="shared" si="8"/>
        <v>651596.25</v>
      </c>
      <c r="P190" s="22">
        <v>68581.33</v>
      </c>
      <c r="Q190" s="22">
        <v>0</v>
      </c>
      <c r="R190" s="22">
        <v>101647</v>
      </c>
      <c r="S190" s="22">
        <v>0</v>
      </c>
    </row>
    <row r="191" spans="1:19">
      <c r="A191">
        <v>132803</v>
      </c>
      <c r="B191" t="s">
        <v>637</v>
      </c>
      <c r="D191" s="5">
        <v>1617093.27</v>
      </c>
      <c r="E191" s="5">
        <v>69865.78</v>
      </c>
      <c r="F191" s="5">
        <v>0</v>
      </c>
      <c r="G191" s="5">
        <v>226636.71</v>
      </c>
      <c r="H191" s="5">
        <v>26254.080000000002</v>
      </c>
      <c r="I191" s="5">
        <v>494848.84</v>
      </c>
      <c r="J191" s="5">
        <v>657904.06000000006</v>
      </c>
      <c r="K191" s="5">
        <v>401.84</v>
      </c>
      <c r="L191" s="5">
        <v>0</v>
      </c>
      <c r="M191" s="5">
        <f t="shared" si="6"/>
        <v>3093004.58</v>
      </c>
      <c r="N191" s="5">
        <f t="shared" si="7"/>
        <v>2866367.87</v>
      </c>
      <c r="O191" s="22">
        <f t="shared" si="8"/>
        <v>1687360.8900000001</v>
      </c>
      <c r="P191" s="22">
        <v>226636.71</v>
      </c>
      <c r="Q191" s="22">
        <v>26254.080000000002</v>
      </c>
      <c r="R191" s="22">
        <v>494848.84</v>
      </c>
      <c r="S191" s="22">
        <v>657904.06000000006</v>
      </c>
    </row>
    <row r="192" spans="1:19">
      <c r="A192">
        <v>12037</v>
      </c>
      <c r="B192" t="s">
        <v>359</v>
      </c>
      <c r="D192" s="5">
        <v>1081502.29</v>
      </c>
      <c r="E192" s="5">
        <v>29668.36</v>
      </c>
      <c r="F192" s="5">
        <v>0</v>
      </c>
      <c r="G192" s="5">
        <v>160212.62</v>
      </c>
      <c r="H192" s="5">
        <v>9508.32</v>
      </c>
      <c r="I192" s="5">
        <v>218606.68</v>
      </c>
      <c r="J192" s="5">
        <v>449580.05</v>
      </c>
      <c r="K192" s="5">
        <v>319.20999999999998</v>
      </c>
      <c r="L192" s="5">
        <v>0</v>
      </c>
      <c r="M192" s="5">
        <f t="shared" si="6"/>
        <v>1949397.53</v>
      </c>
      <c r="N192" s="5">
        <f t="shared" si="7"/>
        <v>1789184.9100000001</v>
      </c>
      <c r="O192" s="22">
        <f t="shared" si="8"/>
        <v>1111489.8600000001</v>
      </c>
      <c r="P192" s="22">
        <v>160212.62</v>
      </c>
      <c r="Q192" s="22">
        <v>9508.32</v>
      </c>
      <c r="R192" s="22">
        <v>218606.68</v>
      </c>
      <c r="S192" s="22">
        <v>449580.05</v>
      </c>
    </row>
    <row r="193" spans="1:19">
      <c r="A193">
        <v>318</v>
      </c>
      <c r="B193" t="s">
        <v>120</v>
      </c>
      <c r="D193" s="5">
        <v>3326595.26</v>
      </c>
      <c r="E193" s="5">
        <v>65515.9</v>
      </c>
      <c r="F193" s="5">
        <v>94243.199999999997</v>
      </c>
      <c r="G193" s="5">
        <v>96206.36</v>
      </c>
      <c r="H193" s="5">
        <v>54549.7</v>
      </c>
      <c r="I193" s="5">
        <v>206280.1</v>
      </c>
      <c r="J193" s="5">
        <v>0</v>
      </c>
      <c r="K193" s="5">
        <v>0</v>
      </c>
      <c r="L193" s="5">
        <v>20350.46</v>
      </c>
      <c r="M193" s="5">
        <f t="shared" si="6"/>
        <v>3863740.98</v>
      </c>
      <c r="N193" s="5">
        <f t="shared" si="7"/>
        <v>3767534.62</v>
      </c>
      <c r="O193" s="22">
        <f t="shared" si="8"/>
        <v>3506704.82</v>
      </c>
      <c r="P193" s="22">
        <v>96206.36</v>
      </c>
      <c r="Q193" s="22">
        <v>54549.7</v>
      </c>
      <c r="R193" s="22">
        <v>206280.1</v>
      </c>
      <c r="S193" s="22">
        <v>0</v>
      </c>
    </row>
    <row r="194" spans="1:19">
      <c r="A194">
        <v>12391</v>
      </c>
      <c r="B194" t="s">
        <v>381</v>
      </c>
      <c r="D194" s="5">
        <v>5779459.5700000003</v>
      </c>
      <c r="E194" s="5">
        <v>115931.15</v>
      </c>
      <c r="F194" s="5">
        <v>0</v>
      </c>
      <c r="G194" s="5">
        <v>250068.69</v>
      </c>
      <c r="H194" s="5">
        <v>0</v>
      </c>
      <c r="I194" s="5">
        <v>394037.45</v>
      </c>
      <c r="J194" s="5">
        <v>299125.14</v>
      </c>
      <c r="K194" s="5">
        <v>37023</v>
      </c>
      <c r="L194" s="5">
        <v>0</v>
      </c>
      <c r="M194" s="5">
        <f t="shared" si="6"/>
        <v>6875645.0000000009</v>
      </c>
      <c r="N194" s="5">
        <f t="shared" si="7"/>
        <v>6625576.3100000005</v>
      </c>
      <c r="O194" s="22">
        <f t="shared" si="8"/>
        <v>5932413.7200000007</v>
      </c>
      <c r="P194" s="22">
        <v>250068.69</v>
      </c>
      <c r="Q194" s="22">
        <v>0</v>
      </c>
      <c r="R194" s="22">
        <v>394037.45</v>
      </c>
      <c r="S194" s="22">
        <v>299125.14</v>
      </c>
    </row>
    <row r="195" spans="1:19">
      <c r="A195">
        <v>132944</v>
      </c>
      <c r="B195" t="s">
        <v>639</v>
      </c>
      <c r="D195" s="5">
        <v>767680.35</v>
      </c>
      <c r="E195" s="5">
        <v>44042.86</v>
      </c>
      <c r="F195" s="5">
        <v>19430.400000000001</v>
      </c>
      <c r="G195" s="5">
        <v>86192.2</v>
      </c>
      <c r="H195" s="5">
        <v>1136</v>
      </c>
      <c r="I195" s="5">
        <v>220238.03</v>
      </c>
      <c r="J195" s="5">
        <v>28091.75</v>
      </c>
      <c r="K195" s="5">
        <v>0</v>
      </c>
      <c r="L195" s="5">
        <v>482.2</v>
      </c>
      <c r="M195" s="5">
        <f t="shared" si="6"/>
        <v>1167293.7899999998</v>
      </c>
      <c r="N195" s="5">
        <f t="shared" si="7"/>
        <v>1081101.5899999999</v>
      </c>
      <c r="O195" s="22">
        <f t="shared" si="8"/>
        <v>831635.80999999982</v>
      </c>
      <c r="P195" s="22">
        <v>86192.2</v>
      </c>
      <c r="Q195" s="22">
        <v>1136</v>
      </c>
      <c r="R195" s="22">
        <v>220238.03</v>
      </c>
      <c r="S195" s="22">
        <v>28091.75</v>
      </c>
    </row>
    <row r="196" spans="1:19">
      <c r="A196">
        <v>134213</v>
      </c>
      <c r="B196" t="s">
        <v>707</v>
      </c>
      <c r="D196" s="5">
        <v>1212464.08</v>
      </c>
      <c r="E196" s="5">
        <v>60240.800000000003</v>
      </c>
      <c r="F196" s="5">
        <v>28928</v>
      </c>
      <c r="G196" s="5">
        <v>192678.61</v>
      </c>
      <c r="H196" s="5">
        <v>5680</v>
      </c>
      <c r="I196" s="5">
        <v>142117.85999999999</v>
      </c>
      <c r="J196" s="5">
        <v>0</v>
      </c>
      <c r="K196" s="5">
        <v>0</v>
      </c>
      <c r="L196" s="5">
        <v>433.44</v>
      </c>
      <c r="M196" s="5">
        <f t="shared" ref="M196:M259" si="9">SUM(D196:L196)</f>
        <v>1642542.79</v>
      </c>
      <c r="N196" s="5">
        <f t="shared" ref="N196:N259" si="10">M196-P196</f>
        <v>1449864.1800000002</v>
      </c>
      <c r="O196" s="22">
        <f t="shared" ref="O196:O259" si="11">N196-Q196-R196-S196</f>
        <v>1302066.3200000003</v>
      </c>
      <c r="P196" s="22">
        <v>192678.61</v>
      </c>
      <c r="Q196" s="22">
        <v>5680</v>
      </c>
      <c r="R196" s="22">
        <v>142117.85999999999</v>
      </c>
      <c r="S196" s="22">
        <v>0</v>
      </c>
    </row>
    <row r="197" spans="1:19">
      <c r="A197">
        <v>143214</v>
      </c>
      <c r="B197" t="s">
        <v>731</v>
      </c>
      <c r="D197" s="5">
        <v>1566025.29</v>
      </c>
      <c r="E197" s="5">
        <v>71179.47</v>
      </c>
      <c r="F197" s="5">
        <v>44000</v>
      </c>
      <c r="G197" s="5">
        <v>240507.88</v>
      </c>
      <c r="H197" s="5">
        <v>72319.61</v>
      </c>
      <c r="I197" s="5">
        <v>286527.23</v>
      </c>
      <c r="J197" s="5">
        <v>0</v>
      </c>
      <c r="K197" s="5">
        <v>0</v>
      </c>
      <c r="L197" s="5">
        <v>6030.23</v>
      </c>
      <c r="M197" s="5">
        <f t="shared" si="9"/>
        <v>2286589.7100000004</v>
      </c>
      <c r="N197" s="5">
        <f t="shared" si="10"/>
        <v>2046081.8300000005</v>
      </c>
      <c r="O197" s="22">
        <f t="shared" si="11"/>
        <v>1687234.9900000005</v>
      </c>
      <c r="P197" s="22">
        <v>240507.88</v>
      </c>
      <c r="Q197" s="22">
        <v>72319.61</v>
      </c>
      <c r="R197" s="22">
        <v>286527.23</v>
      </c>
      <c r="S197" s="22">
        <v>0</v>
      </c>
    </row>
    <row r="198" spans="1:19">
      <c r="A198">
        <v>780</v>
      </c>
      <c r="B198" t="s">
        <v>210</v>
      </c>
      <c r="D198" s="5">
        <v>634049.55000000005</v>
      </c>
      <c r="E198" s="5">
        <v>14473.25</v>
      </c>
      <c r="F198" s="5">
        <v>0</v>
      </c>
      <c r="G198" s="5">
        <v>99297.919999999998</v>
      </c>
      <c r="H198" s="5">
        <v>45568.959999999999</v>
      </c>
      <c r="I198" s="5">
        <v>36365.4</v>
      </c>
      <c r="J198" s="5">
        <v>0</v>
      </c>
      <c r="K198" s="5">
        <v>0</v>
      </c>
      <c r="L198" s="5">
        <v>0</v>
      </c>
      <c r="M198" s="5">
        <f t="shared" si="9"/>
        <v>829755.08000000007</v>
      </c>
      <c r="N198" s="5">
        <f t="shared" si="10"/>
        <v>730457.16</v>
      </c>
      <c r="O198" s="22">
        <f t="shared" si="11"/>
        <v>648522.80000000005</v>
      </c>
      <c r="P198" s="22">
        <v>99297.919999999998</v>
      </c>
      <c r="Q198" s="22">
        <v>45568.959999999999</v>
      </c>
      <c r="R198" s="22">
        <v>36365.4</v>
      </c>
      <c r="S198" s="22">
        <v>0</v>
      </c>
    </row>
    <row r="199" spans="1:19">
      <c r="A199">
        <v>133561</v>
      </c>
      <c r="B199" t="s">
        <v>679</v>
      </c>
      <c r="D199" s="5">
        <v>3112892.69</v>
      </c>
      <c r="E199" s="5">
        <v>85272.25</v>
      </c>
      <c r="F199" s="5">
        <v>78944</v>
      </c>
      <c r="G199" s="5">
        <v>435036.2</v>
      </c>
      <c r="H199" s="5">
        <v>1136</v>
      </c>
      <c r="I199" s="5">
        <v>261577.88</v>
      </c>
      <c r="J199" s="5">
        <v>41312.83</v>
      </c>
      <c r="K199" s="5">
        <v>0</v>
      </c>
      <c r="L199" s="5">
        <v>4210.24</v>
      </c>
      <c r="M199" s="5">
        <f t="shared" si="9"/>
        <v>4020382.0900000003</v>
      </c>
      <c r="N199" s="5">
        <f t="shared" si="10"/>
        <v>3585345.89</v>
      </c>
      <c r="O199" s="22">
        <f t="shared" si="11"/>
        <v>3281319.18</v>
      </c>
      <c r="P199" s="22">
        <v>435036.2</v>
      </c>
      <c r="Q199" s="22">
        <v>1136</v>
      </c>
      <c r="R199" s="22">
        <v>261577.88</v>
      </c>
      <c r="S199" s="22">
        <v>41312.83</v>
      </c>
    </row>
    <row r="200" spans="1:19">
      <c r="A200">
        <v>8064</v>
      </c>
      <c r="B200" t="s">
        <v>257</v>
      </c>
      <c r="D200" s="5">
        <v>1487614.31</v>
      </c>
      <c r="E200" s="5">
        <v>56498.21</v>
      </c>
      <c r="F200" s="5">
        <v>46636.800000000003</v>
      </c>
      <c r="G200" s="5">
        <v>228665.33</v>
      </c>
      <c r="H200" s="5">
        <v>0</v>
      </c>
      <c r="I200" s="5">
        <v>216696.37</v>
      </c>
      <c r="J200" s="5">
        <v>0</v>
      </c>
      <c r="K200" s="5">
        <v>0</v>
      </c>
      <c r="L200" s="5">
        <v>2503.12</v>
      </c>
      <c r="M200" s="5">
        <f t="shared" si="9"/>
        <v>2038614.1400000001</v>
      </c>
      <c r="N200" s="5">
        <f t="shared" si="10"/>
        <v>1809948.81</v>
      </c>
      <c r="O200" s="22">
        <f t="shared" si="11"/>
        <v>1593252.44</v>
      </c>
      <c r="P200" s="22">
        <v>228665.33</v>
      </c>
      <c r="Q200" s="22">
        <v>0</v>
      </c>
      <c r="R200" s="22">
        <v>216696.37</v>
      </c>
      <c r="S200" s="22">
        <v>0</v>
      </c>
    </row>
    <row r="201" spans="1:19">
      <c r="A201">
        <v>17259</v>
      </c>
      <c r="B201" t="s">
        <v>532</v>
      </c>
      <c r="D201" s="5">
        <v>1392951.71</v>
      </c>
      <c r="E201" s="5">
        <v>116363.88</v>
      </c>
      <c r="F201" s="5">
        <v>32793.599999999999</v>
      </c>
      <c r="G201" s="5">
        <v>185365.17</v>
      </c>
      <c r="H201" s="5">
        <v>0</v>
      </c>
      <c r="I201" s="5">
        <v>153492.39000000001</v>
      </c>
      <c r="J201" s="5">
        <v>0</v>
      </c>
      <c r="K201" s="5">
        <v>0</v>
      </c>
      <c r="L201" s="5">
        <v>650.16</v>
      </c>
      <c r="M201" s="5">
        <f t="shared" si="9"/>
        <v>1881616.91</v>
      </c>
      <c r="N201" s="5">
        <f t="shared" si="10"/>
        <v>1696251.74</v>
      </c>
      <c r="O201" s="22">
        <f t="shared" si="11"/>
        <v>1542759.35</v>
      </c>
      <c r="P201" s="22">
        <v>185365.17</v>
      </c>
      <c r="Q201" s="22">
        <v>0</v>
      </c>
      <c r="R201" s="22">
        <v>153492.39000000001</v>
      </c>
      <c r="S201" s="22">
        <v>0</v>
      </c>
    </row>
    <row r="202" spans="1:19">
      <c r="A202">
        <v>17274</v>
      </c>
      <c r="B202" t="s">
        <v>536</v>
      </c>
      <c r="D202" s="5">
        <v>1761044.48</v>
      </c>
      <c r="E202" s="5">
        <v>25427.06</v>
      </c>
      <c r="F202" s="5">
        <v>27878.400000000001</v>
      </c>
      <c r="G202" s="5">
        <v>186841.88</v>
      </c>
      <c r="H202" s="5">
        <v>0</v>
      </c>
      <c r="I202" s="5">
        <v>237159.97</v>
      </c>
      <c r="J202" s="5">
        <v>0</v>
      </c>
      <c r="K202" s="5">
        <v>0</v>
      </c>
      <c r="L202" s="5">
        <v>451.5</v>
      </c>
      <c r="M202" s="5">
        <f t="shared" si="9"/>
        <v>2238803.29</v>
      </c>
      <c r="N202" s="5">
        <f t="shared" si="10"/>
        <v>2051961.4100000001</v>
      </c>
      <c r="O202" s="22">
        <f t="shared" si="11"/>
        <v>1814801.4400000002</v>
      </c>
      <c r="P202" s="22">
        <v>186841.88</v>
      </c>
      <c r="Q202" s="22">
        <v>0</v>
      </c>
      <c r="R202" s="22">
        <v>237159.97</v>
      </c>
      <c r="S202" s="22">
        <v>0</v>
      </c>
    </row>
    <row r="203" spans="1:19">
      <c r="A203">
        <v>953</v>
      </c>
      <c r="B203" t="s">
        <v>245</v>
      </c>
      <c r="D203" s="5">
        <v>1268454.98</v>
      </c>
      <c r="E203" s="5">
        <v>58325.66</v>
      </c>
      <c r="F203" s="5">
        <v>35014.400000000001</v>
      </c>
      <c r="G203" s="5">
        <v>161255.79</v>
      </c>
      <c r="H203" s="5">
        <v>0</v>
      </c>
      <c r="I203" s="5">
        <v>206944.64000000001</v>
      </c>
      <c r="J203" s="5">
        <v>0</v>
      </c>
      <c r="K203" s="5">
        <v>0</v>
      </c>
      <c r="L203" s="5">
        <v>4352.01</v>
      </c>
      <c r="M203" s="5">
        <f t="shared" si="9"/>
        <v>1734347.4799999997</v>
      </c>
      <c r="N203" s="5">
        <f t="shared" si="10"/>
        <v>1573091.6899999997</v>
      </c>
      <c r="O203" s="22">
        <f t="shared" si="11"/>
        <v>1366147.0499999998</v>
      </c>
      <c r="P203" s="22">
        <v>161255.79</v>
      </c>
      <c r="Q203" s="22">
        <v>0</v>
      </c>
      <c r="R203" s="22">
        <v>206944.64000000001</v>
      </c>
      <c r="S203" s="22">
        <v>0</v>
      </c>
    </row>
    <row r="204" spans="1:19">
      <c r="A204">
        <v>143529</v>
      </c>
      <c r="B204" t="s">
        <v>745</v>
      </c>
      <c r="D204" s="5">
        <v>3440178.52</v>
      </c>
      <c r="E204" s="5">
        <v>284824.40000000002</v>
      </c>
      <c r="F204" s="5">
        <v>95318.399999999994</v>
      </c>
      <c r="G204" s="5">
        <v>479261.81</v>
      </c>
      <c r="H204" s="5">
        <v>14011</v>
      </c>
      <c r="I204" s="5">
        <v>354753.54</v>
      </c>
      <c r="J204" s="5">
        <v>0</v>
      </c>
      <c r="K204" s="5">
        <v>0</v>
      </c>
      <c r="L204" s="5">
        <v>3592.13</v>
      </c>
      <c r="M204" s="5">
        <f t="shared" si="9"/>
        <v>4671939.8</v>
      </c>
      <c r="N204" s="5">
        <f t="shared" si="10"/>
        <v>4192677.9899999998</v>
      </c>
      <c r="O204" s="22">
        <f t="shared" si="11"/>
        <v>3823913.4499999997</v>
      </c>
      <c r="P204" s="22">
        <v>479261.81</v>
      </c>
      <c r="Q204" s="22">
        <v>14011</v>
      </c>
      <c r="R204" s="22">
        <v>354753.54</v>
      </c>
      <c r="S204" s="22">
        <v>0</v>
      </c>
    </row>
    <row r="205" spans="1:19">
      <c r="A205">
        <v>12030</v>
      </c>
      <c r="B205" t="s">
        <v>353</v>
      </c>
      <c r="D205" s="5">
        <v>1543605.21</v>
      </c>
      <c r="E205" s="5">
        <v>73176.009999999995</v>
      </c>
      <c r="F205" s="5">
        <v>42944</v>
      </c>
      <c r="G205" s="5">
        <v>239711.02</v>
      </c>
      <c r="H205" s="5">
        <v>7952</v>
      </c>
      <c r="I205" s="5">
        <v>267716.28999999998</v>
      </c>
      <c r="J205" s="5">
        <v>0</v>
      </c>
      <c r="K205" s="5">
        <v>0</v>
      </c>
      <c r="L205" s="5">
        <v>3849.49</v>
      </c>
      <c r="M205" s="5">
        <f t="shared" si="9"/>
        <v>2178954.02</v>
      </c>
      <c r="N205" s="5">
        <f t="shared" si="10"/>
        <v>1939243</v>
      </c>
      <c r="O205" s="22">
        <f t="shared" si="11"/>
        <v>1663574.71</v>
      </c>
      <c r="P205" s="22">
        <v>239711.02</v>
      </c>
      <c r="Q205" s="22">
        <v>7952</v>
      </c>
      <c r="R205" s="22">
        <v>267716.28999999998</v>
      </c>
      <c r="S205" s="22">
        <v>0</v>
      </c>
    </row>
    <row r="206" spans="1:19">
      <c r="A206" s="27">
        <v>19478</v>
      </c>
      <c r="B206" s="27" t="s">
        <v>599</v>
      </c>
      <c r="D206" s="5">
        <v>553384.69199999992</v>
      </c>
      <c r="E206" s="5">
        <v>21654.090000000004</v>
      </c>
      <c r="F206" s="5">
        <v>26035.200000000001</v>
      </c>
      <c r="G206" s="5">
        <v>26993.93</v>
      </c>
      <c r="H206" s="5">
        <v>0</v>
      </c>
      <c r="I206" s="5">
        <v>25538.39</v>
      </c>
      <c r="J206" s="5">
        <v>0</v>
      </c>
      <c r="K206" s="5">
        <v>0</v>
      </c>
      <c r="L206" s="5">
        <v>0</v>
      </c>
      <c r="M206" s="5">
        <f t="shared" si="9"/>
        <v>653606.30199999991</v>
      </c>
      <c r="N206" s="5">
        <f t="shared" si="10"/>
        <v>626612.37199999986</v>
      </c>
      <c r="O206" s="22">
        <f t="shared" si="11"/>
        <v>601073.98199999984</v>
      </c>
      <c r="P206" s="22">
        <v>26993.93</v>
      </c>
      <c r="Q206" s="22">
        <v>0</v>
      </c>
      <c r="R206" s="22">
        <v>25538.39</v>
      </c>
      <c r="S206" s="22">
        <v>0</v>
      </c>
    </row>
    <row r="207" spans="1:19">
      <c r="A207">
        <v>8278</v>
      </c>
      <c r="B207" t="s">
        <v>260</v>
      </c>
      <c r="D207" s="5">
        <v>2403516.39</v>
      </c>
      <c r="E207" s="5">
        <v>133390.12</v>
      </c>
      <c r="F207" s="5">
        <v>54784</v>
      </c>
      <c r="G207" s="5">
        <v>254211.67</v>
      </c>
      <c r="H207" s="5">
        <v>0</v>
      </c>
      <c r="I207" s="5">
        <v>158515.9</v>
      </c>
      <c r="J207" s="5">
        <v>0</v>
      </c>
      <c r="K207" s="5">
        <v>0</v>
      </c>
      <c r="L207" s="5">
        <v>5756.63</v>
      </c>
      <c r="M207" s="5">
        <f t="shared" si="9"/>
        <v>3010174.71</v>
      </c>
      <c r="N207" s="5">
        <f t="shared" si="10"/>
        <v>2755963.04</v>
      </c>
      <c r="O207" s="22">
        <f t="shared" si="11"/>
        <v>2597447.14</v>
      </c>
      <c r="P207" s="22">
        <v>254211.67</v>
      </c>
      <c r="Q207" s="22">
        <v>0</v>
      </c>
      <c r="R207" s="22">
        <v>158515.9</v>
      </c>
      <c r="S207" s="22">
        <v>0</v>
      </c>
    </row>
    <row r="208" spans="1:19">
      <c r="A208">
        <v>8280</v>
      </c>
      <c r="B208" t="s">
        <v>262</v>
      </c>
      <c r="D208" s="5">
        <v>2086373</v>
      </c>
      <c r="E208" s="5">
        <v>44752.91</v>
      </c>
      <c r="F208" s="5">
        <v>59308.800000000003</v>
      </c>
      <c r="G208" s="5">
        <v>283015.52</v>
      </c>
      <c r="H208" s="5">
        <v>150906.23999999999</v>
      </c>
      <c r="I208" s="5">
        <v>111860.39</v>
      </c>
      <c r="J208" s="5">
        <v>0</v>
      </c>
      <c r="K208" s="5">
        <v>0</v>
      </c>
      <c r="L208" s="5">
        <v>9076.9599999999991</v>
      </c>
      <c r="M208" s="5">
        <f t="shared" si="9"/>
        <v>2745293.82</v>
      </c>
      <c r="N208" s="5">
        <f t="shared" si="10"/>
        <v>2462278.2999999998</v>
      </c>
      <c r="O208" s="22">
        <f t="shared" si="11"/>
        <v>2199511.6699999995</v>
      </c>
      <c r="P208" s="22">
        <v>283015.52</v>
      </c>
      <c r="Q208" s="22">
        <v>150906.23999999999</v>
      </c>
      <c r="R208" s="22">
        <v>111860.39</v>
      </c>
      <c r="S208" s="22">
        <v>0</v>
      </c>
    </row>
    <row r="209" spans="1:19">
      <c r="A209">
        <v>12054</v>
      </c>
      <c r="B209" t="s">
        <v>375</v>
      </c>
      <c r="D209" s="5">
        <v>520110.44</v>
      </c>
      <c r="E209" s="5">
        <v>16191.87</v>
      </c>
      <c r="F209" s="5">
        <v>0</v>
      </c>
      <c r="G209" s="5">
        <v>16323.01</v>
      </c>
      <c r="H209" s="5">
        <v>0</v>
      </c>
      <c r="I209" s="5">
        <v>380501.01</v>
      </c>
      <c r="J209" s="5">
        <v>0</v>
      </c>
      <c r="K209" s="5">
        <v>1926.1</v>
      </c>
      <c r="L209" s="5">
        <v>0</v>
      </c>
      <c r="M209" s="5">
        <f t="shared" si="9"/>
        <v>935052.43</v>
      </c>
      <c r="N209" s="5">
        <f t="shared" si="10"/>
        <v>918729.42</v>
      </c>
      <c r="O209" s="22">
        <f t="shared" si="11"/>
        <v>538228.41</v>
      </c>
      <c r="P209" s="22">
        <v>16323.01</v>
      </c>
      <c r="Q209" s="22">
        <v>0</v>
      </c>
      <c r="R209" s="22">
        <v>380501.01</v>
      </c>
      <c r="S209" s="22">
        <v>0</v>
      </c>
    </row>
    <row r="210" spans="1:19">
      <c r="A210">
        <v>17538</v>
      </c>
      <c r="B210" t="s">
        <v>552</v>
      </c>
      <c r="D210" s="5">
        <v>622720.89</v>
      </c>
      <c r="E210" s="5">
        <v>14107.63</v>
      </c>
      <c r="F210" s="5">
        <v>28416</v>
      </c>
      <c r="G210" s="5">
        <v>83787.17</v>
      </c>
      <c r="H210" s="5">
        <v>3166.32</v>
      </c>
      <c r="I210" s="5">
        <v>46195.97</v>
      </c>
      <c r="J210" s="5">
        <v>0</v>
      </c>
      <c r="K210" s="5">
        <v>0</v>
      </c>
      <c r="L210" s="5">
        <v>0</v>
      </c>
      <c r="M210" s="5">
        <f t="shared" si="9"/>
        <v>798393.98</v>
      </c>
      <c r="N210" s="5">
        <f t="shared" si="10"/>
        <v>714606.80999999994</v>
      </c>
      <c r="O210" s="22">
        <f t="shared" si="11"/>
        <v>665244.52</v>
      </c>
      <c r="P210" s="22">
        <v>83787.17</v>
      </c>
      <c r="Q210" s="22">
        <v>3166.32</v>
      </c>
      <c r="R210" s="22">
        <v>46195.97</v>
      </c>
      <c r="S210" s="22">
        <v>0</v>
      </c>
    </row>
    <row r="211" spans="1:19">
      <c r="A211" s="28">
        <v>19220</v>
      </c>
      <c r="B211" s="28" t="s">
        <v>575</v>
      </c>
      <c r="D211" s="5">
        <v>607892.78759999981</v>
      </c>
      <c r="E211" s="5">
        <v>30783.699999999997</v>
      </c>
      <c r="F211" s="5">
        <v>0</v>
      </c>
      <c r="G211" s="5">
        <v>38575.629999999997</v>
      </c>
      <c r="H211" s="5">
        <v>1511.06</v>
      </c>
      <c r="I211" s="5">
        <v>68641.77</v>
      </c>
      <c r="J211" s="5">
        <v>319976.7</v>
      </c>
      <c r="K211" s="5">
        <v>0</v>
      </c>
      <c r="L211" s="5">
        <v>0</v>
      </c>
      <c r="M211" s="5">
        <f t="shared" si="9"/>
        <v>1067381.6475999998</v>
      </c>
      <c r="N211" s="5">
        <f t="shared" si="10"/>
        <v>1028806.0175999998</v>
      </c>
      <c r="O211" s="22">
        <f t="shared" si="11"/>
        <v>638676.48759999964</v>
      </c>
      <c r="P211" s="22">
        <v>38575.629999999997</v>
      </c>
      <c r="Q211" s="22">
        <v>1511.06</v>
      </c>
      <c r="R211" s="22">
        <v>68641.77</v>
      </c>
      <c r="S211" s="22">
        <v>319976.7</v>
      </c>
    </row>
    <row r="212" spans="1:19">
      <c r="A212">
        <v>8282</v>
      </c>
      <c r="B212" t="s">
        <v>266</v>
      </c>
      <c r="D212" s="5">
        <v>522305</v>
      </c>
      <c r="E212" s="5">
        <v>11563.99</v>
      </c>
      <c r="F212" s="5">
        <v>0</v>
      </c>
      <c r="G212" s="5">
        <v>69289.11</v>
      </c>
      <c r="H212" s="5">
        <v>22637.34</v>
      </c>
      <c r="I212" s="5">
        <v>65073.51</v>
      </c>
      <c r="J212" s="5">
        <v>175748.45</v>
      </c>
      <c r="K212" s="5">
        <v>1637.14</v>
      </c>
      <c r="L212" s="5">
        <v>0</v>
      </c>
      <c r="M212" s="5">
        <f t="shared" si="9"/>
        <v>868254.53999999992</v>
      </c>
      <c r="N212" s="5">
        <f t="shared" si="10"/>
        <v>798965.42999999993</v>
      </c>
      <c r="O212" s="22">
        <f t="shared" si="11"/>
        <v>535506.12999999989</v>
      </c>
      <c r="P212" s="22">
        <v>69289.11</v>
      </c>
      <c r="Q212" s="22">
        <v>22637.34</v>
      </c>
      <c r="R212" s="22">
        <v>65073.51</v>
      </c>
      <c r="S212" s="22">
        <v>175748.45</v>
      </c>
    </row>
    <row r="213" spans="1:19">
      <c r="A213">
        <v>11923</v>
      </c>
      <c r="B213" t="s">
        <v>334</v>
      </c>
      <c r="D213" s="5">
        <v>2718227.98</v>
      </c>
      <c r="E213" s="5">
        <v>147152.1</v>
      </c>
      <c r="F213" s="5">
        <v>30102.400000000001</v>
      </c>
      <c r="G213" s="5">
        <v>452162.27</v>
      </c>
      <c r="H213" s="5">
        <v>10405.94</v>
      </c>
      <c r="I213" s="5">
        <v>490013.79</v>
      </c>
      <c r="J213" s="5">
        <v>0</v>
      </c>
      <c r="K213" s="5">
        <v>17395.39</v>
      </c>
      <c r="L213" s="5">
        <v>3093.68</v>
      </c>
      <c r="M213" s="5">
        <f t="shared" si="9"/>
        <v>3868553.5500000003</v>
      </c>
      <c r="N213" s="5">
        <f t="shared" si="10"/>
        <v>3416391.2800000003</v>
      </c>
      <c r="O213" s="22">
        <f t="shared" si="11"/>
        <v>2915971.5500000003</v>
      </c>
      <c r="P213" s="22">
        <v>452162.27</v>
      </c>
      <c r="Q213" s="22">
        <v>10405.94</v>
      </c>
      <c r="R213" s="22">
        <v>490013.79</v>
      </c>
      <c r="S213" s="22">
        <v>0</v>
      </c>
    </row>
    <row r="214" spans="1:19">
      <c r="A214">
        <v>511</v>
      </c>
      <c r="B214" t="s">
        <v>142</v>
      </c>
      <c r="D214" s="5">
        <v>1213413.08</v>
      </c>
      <c r="E214" s="5">
        <v>27547.42</v>
      </c>
      <c r="F214" s="5">
        <v>29417.599999999999</v>
      </c>
      <c r="G214" s="5">
        <v>185585.98</v>
      </c>
      <c r="H214" s="5">
        <v>56152.91</v>
      </c>
      <c r="I214" s="5">
        <v>206293.67</v>
      </c>
      <c r="J214" s="5">
        <v>0</v>
      </c>
      <c r="K214" s="5">
        <v>0</v>
      </c>
      <c r="L214" s="5">
        <v>2510.34</v>
      </c>
      <c r="M214" s="5">
        <f t="shared" si="9"/>
        <v>1720921</v>
      </c>
      <c r="N214" s="5">
        <f t="shared" si="10"/>
        <v>1535335.02</v>
      </c>
      <c r="O214" s="22">
        <f t="shared" si="11"/>
        <v>1272888.4400000002</v>
      </c>
      <c r="P214" s="22">
        <v>185585.98</v>
      </c>
      <c r="Q214" s="22">
        <v>56152.91</v>
      </c>
      <c r="R214" s="22">
        <v>206293.67</v>
      </c>
      <c r="S214" s="22">
        <v>0</v>
      </c>
    </row>
    <row r="215" spans="1:19">
      <c r="A215">
        <v>17498</v>
      </c>
      <c r="B215" t="s">
        <v>544</v>
      </c>
      <c r="D215" s="5">
        <v>1202499.6100000001</v>
      </c>
      <c r="E215" s="5">
        <v>44491.99</v>
      </c>
      <c r="F215" s="5">
        <v>30944</v>
      </c>
      <c r="G215" s="5">
        <v>5566.71</v>
      </c>
      <c r="H215" s="5">
        <v>0</v>
      </c>
      <c r="I215" s="5">
        <v>29797.09</v>
      </c>
      <c r="J215" s="5">
        <v>0</v>
      </c>
      <c r="K215" s="5">
        <v>0</v>
      </c>
      <c r="L215" s="5">
        <v>0</v>
      </c>
      <c r="M215" s="5">
        <f t="shared" si="9"/>
        <v>1313299.4000000001</v>
      </c>
      <c r="N215" s="5">
        <f t="shared" si="10"/>
        <v>1307732.6900000002</v>
      </c>
      <c r="O215" s="22">
        <f t="shared" si="11"/>
        <v>1277935.6000000001</v>
      </c>
      <c r="P215" s="22">
        <v>5566.71</v>
      </c>
      <c r="Q215" s="22">
        <v>0</v>
      </c>
      <c r="R215" s="22">
        <v>29797.09</v>
      </c>
      <c r="S215" s="22">
        <v>0</v>
      </c>
    </row>
    <row r="216" spans="1:19">
      <c r="A216">
        <v>679</v>
      </c>
      <c r="B216" t="s">
        <v>200</v>
      </c>
      <c r="D216" s="5">
        <v>1560924.43</v>
      </c>
      <c r="E216" s="5">
        <v>25693.040000000001</v>
      </c>
      <c r="F216" s="5">
        <v>12924.8</v>
      </c>
      <c r="G216" s="5">
        <v>0</v>
      </c>
      <c r="H216" s="5">
        <v>0</v>
      </c>
      <c r="I216" s="5">
        <v>5865104.96</v>
      </c>
      <c r="J216" s="5">
        <v>0</v>
      </c>
      <c r="K216" s="5">
        <v>1444.8</v>
      </c>
      <c r="L216" s="5">
        <v>3160.5</v>
      </c>
      <c r="M216" s="5">
        <f t="shared" si="9"/>
        <v>7469252.5300000003</v>
      </c>
      <c r="N216" s="5">
        <f t="shared" si="10"/>
        <v>7469252.5300000003</v>
      </c>
      <c r="O216" s="22">
        <f t="shared" si="11"/>
        <v>1604147.5700000003</v>
      </c>
      <c r="P216" s="22">
        <v>0</v>
      </c>
      <c r="Q216" s="22">
        <v>0</v>
      </c>
      <c r="R216" s="22">
        <v>5865104.96</v>
      </c>
      <c r="S216" s="22">
        <v>0</v>
      </c>
    </row>
    <row r="217" spans="1:19">
      <c r="A217">
        <v>13253</v>
      </c>
      <c r="B217" t="s">
        <v>428</v>
      </c>
      <c r="D217" s="5">
        <v>1800368.59</v>
      </c>
      <c r="E217" s="5">
        <v>109442.92</v>
      </c>
      <c r="F217" s="5">
        <v>47424</v>
      </c>
      <c r="G217" s="5">
        <v>270563.39</v>
      </c>
      <c r="H217" s="5">
        <v>3408</v>
      </c>
      <c r="I217" s="5">
        <v>209880.45</v>
      </c>
      <c r="J217" s="5">
        <v>0</v>
      </c>
      <c r="K217" s="5">
        <v>0</v>
      </c>
      <c r="L217" s="5">
        <v>9914.94</v>
      </c>
      <c r="M217" s="5">
        <f t="shared" si="9"/>
        <v>2451002.29</v>
      </c>
      <c r="N217" s="5">
        <f t="shared" si="10"/>
        <v>2180438.9</v>
      </c>
      <c r="O217" s="22">
        <f t="shared" si="11"/>
        <v>1967150.45</v>
      </c>
      <c r="P217" s="22">
        <v>270563.39</v>
      </c>
      <c r="Q217" s="22">
        <v>3408</v>
      </c>
      <c r="R217" s="22">
        <v>209880.45</v>
      </c>
      <c r="S217" s="22">
        <v>0</v>
      </c>
    </row>
    <row r="218" spans="1:19">
      <c r="A218">
        <v>236</v>
      </c>
      <c r="B218" t="s">
        <v>79</v>
      </c>
      <c r="C218" s="12" t="s">
        <v>81</v>
      </c>
      <c r="D218" s="5">
        <v>24819155.109999999</v>
      </c>
      <c r="E218" s="5">
        <v>0</v>
      </c>
      <c r="F218" s="5">
        <v>0</v>
      </c>
      <c r="G218" s="5">
        <v>0</v>
      </c>
      <c r="H218" s="5">
        <v>0</v>
      </c>
      <c r="I218" s="5">
        <v>4054492.16</v>
      </c>
      <c r="J218" s="5">
        <v>1217268.32</v>
      </c>
      <c r="K218" s="5">
        <v>115550.14</v>
      </c>
      <c r="L218" s="5">
        <v>34986.74</v>
      </c>
      <c r="M218" s="5">
        <f t="shared" si="9"/>
        <v>30241452.469999999</v>
      </c>
      <c r="N218" s="5">
        <f t="shared" si="10"/>
        <v>30241452.469999999</v>
      </c>
      <c r="O218" s="22">
        <f t="shared" si="11"/>
        <v>24969691.989999998</v>
      </c>
      <c r="P218" s="22">
        <v>0</v>
      </c>
      <c r="Q218" s="22">
        <v>0</v>
      </c>
      <c r="R218" s="22">
        <v>4054492.16</v>
      </c>
      <c r="S218" s="22">
        <v>1217268.32</v>
      </c>
    </row>
    <row r="219" spans="1:19">
      <c r="A219">
        <v>14067</v>
      </c>
      <c r="B219" t="s">
        <v>448</v>
      </c>
      <c r="D219" s="5">
        <v>452257.07</v>
      </c>
      <c r="E219" s="5">
        <v>10579.74</v>
      </c>
      <c r="F219" s="5">
        <v>0</v>
      </c>
      <c r="G219" s="5">
        <v>57484.65</v>
      </c>
      <c r="H219" s="5">
        <v>0</v>
      </c>
      <c r="I219" s="5">
        <v>152252.87</v>
      </c>
      <c r="J219" s="5">
        <v>172226.9</v>
      </c>
      <c r="K219" s="5">
        <v>406.35</v>
      </c>
      <c r="L219" s="5">
        <v>0</v>
      </c>
      <c r="M219" s="5">
        <f t="shared" si="9"/>
        <v>845207.58000000007</v>
      </c>
      <c r="N219" s="5">
        <f t="shared" si="10"/>
        <v>787722.93</v>
      </c>
      <c r="O219" s="22">
        <f t="shared" si="11"/>
        <v>463243.16000000003</v>
      </c>
      <c r="P219" s="22">
        <v>57484.65</v>
      </c>
      <c r="Q219" s="22">
        <v>0</v>
      </c>
      <c r="R219" s="22">
        <v>152252.87</v>
      </c>
      <c r="S219" s="22">
        <v>172226.9</v>
      </c>
    </row>
    <row r="220" spans="1:19">
      <c r="A220">
        <v>17643</v>
      </c>
      <c r="B220" t="s">
        <v>559</v>
      </c>
      <c r="C220" s="12" t="s">
        <v>81</v>
      </c>
      <c r="D220" s="5">
        <v>1453687.59</v>
      </c>
      <c r="E220" s="5">
        <v>0</v>
      </c>
      <c r="F220" s="5">
        <v>0</v>
      </c>
      <c r="G220" s="5">
        <v>0</v>
      </c>
      <c r="H220" s="5">
        <v>0</v>
      </c>
      <c r="I220" s="5">
        <v>227577.35</v>
      </c>
      <c r="J220" s="5">
        <v>0</v>
      </c>
      <c r="K220" s="5">
        <v>0</v>
      </c>
      <c r="L220" s="5">
        <v>0</v>
      </c>
      <c r="M220" s="5">
        <f t="shared" si="9"/>
        <v>1681264.9400000002</v>
      </c>
      <c r="N220" s="5">
        <f t="shared" si="10"/>
        <v>1681264.9400000002</v>
      </c>
      <c r="O220" s="22">
        <f t="shared" si="11"/>
        <v>1453687.59</v>
      </c>
      <c r="P220" s="22">
        <v>0</v>
      </c>
      <c r="Q220" s="22">
        <v>0</v>
      </c>
      <c r="R220" s="22">
        <v>227577.35</v>
      </c>
      <c r="S220" s="22">
        <v>0</v>
      </c>
    </row>
    <row r="221" spans="1:19">
      <c r="A221">
        <v>142950</v>
      </c>
      <c r="B221" t="s">
        <v>721</v>
      </c>
      <c r="C221" s="12" t="s">
        <v>81</v>
      </c>
      <c r="D221" s="5">
        <v>70163306.939999998</v>
      </c>
      <c r="E221" s="5">
        <v>0</v>
      </c>
      <c r="F221" s="5">
        <v>0</v>
      </c>
      <c r="G221" s="5">
        <v>0</v>
      </c>
      <c r="H221" s="5">
        <v>0</v>
      </c>
      <c r="I221" s="5">
        <v>15723475.060000001</v>
      </c>
      <c r="J221" s="5">
        <v>467667.02</v>
      </c>
      <c r="K221" s="5">
        <v>226020</v>
      </c>
      <c r="L221" s="5">
        <v>54144.78</v>
      </c>
      <c r="M221" s="5">
        <f t="shared" si="9"/>
        <v>86634613.799999997</v>
      </c>
      <c r="N221" s="5">
        <f t="shared" si="10"/>
        <v>86634613.799999997</v>
      </c>
      <c r="O221" s="22">
        <f t="shared" si="11"/>
        <v>70443471.719999999</v>
      </c>
      <c r="P221" s="22">
        <v>0</v>
      </c>
      <c r="Q221" s="22">
        <v>0</v>
      </c>
      <c r="R221" s="22">
        <v>15723475.060000001</v>
      </c>
      <c r="S221" s="22">
        <v>467667.02</v>
      </c>
    </row>
    <row r="222" spans="1:19">
      <c r="A222">
        <v>12038</v>
      </c>
      <c r="B222" t="s">
        <v>361</v>
      </c>
      <c r="D222" s="5">
        <v>1221894.75</v>
      </c>
      <c r="E222" s="5">
        <v>61003.61</v>
      </c>
      <c r="F222" s="5">
        <v>0</v>
      </c>
      <c r="G222" s="5">
        <v>200994.13</v>
      </c>
      <c r="H222" s="5">
        <v>12897.72</v>
      </c>
      <c r="I222" s="5">
        <v>149048.6</v>
      </c>
      <c r="J222" s="5">
        <v>470320.75</v>
      </c>
      <c r="K222" s="5">
        <v>262.77</v>
      </c>
      <c r="L222" s="5">
        <v>0</v>
      </c>
      <c r="M222" s="5">
        <f t="shared" si="9"/>
        <v>2116422.3300000005</v>
      </c>
      <c r="N222" s="5">
        <f t="shared" si="10"/>
        <v>1915428.2000000007</v>
      </c>
      <c r="O222" s="22">
        <f t="shared" si="11"/>
        <v>1283161.1300000006</v>
      </c>
      <c r="P222" s="22">
        <v>200994.13</v>
      </c>
      <c r="Q222" s="22">
        <v>12897.72</v>
      </c>
      <c r="R222" s="22">
        <v>149048.6</v>
      </c>
      <c r="S222" s="22">
        <v>470320.75</v>
      </c>
    </row>
    <row r="223" spans="1:19">
      <c r="A223">
        <v>134098</v>
      </c>
      <c r="B223" t="s">
        <v>701</v>
      </c>
      <c r="D223" s="5">
        <v>2108971.0099999998</v>
      </c>
      <c r="E223" s="5">
        <v>96461.88</v>
      </c>
      <c r="F223" s="5">
        <v>88844.800000000003</v>
      </c>
      <c r="G223" s="5">
        <v>178874.23</v>
      </c>
      <c r="H223" s="5">
        <v>0</v>
      </c>
      <c r="I223" s="5">
        <v>179123.88</v>
      </c>
      <c r="J223" s="5">
        <v>0</v>
      </c>
      <c r="K223" s="5">
        <v>0</v>
      </c>
      <c r="L223" s="5">
        <v>11377.8</v>
      </c>
      <c r="M223" s="5">
        <f t="shared" si="9"/>
        <v>2663653.5999999992</v>
      </c>
      <c r="N223" s="5">
        <f t="shared" si="10"/>
        <v>2484779.3699999992</v>
      </c>
      <c r="O223" s="22">
        <f t="shared" si="11"/>
        <v>2305655.4899999993</v>
      </c>
      <c r="P223" s="22">
        <v>178874.23</v>
      </c>
      <c r="Q223" s="22">
        <v>0</v>
      </c>
      <c r="R223" s="22">
        <v>179123.88</v>
      </c>
      <c r="S223" s="22">
        <v>0</v>
      </c>
    </row>
    <row r="224" spans="1:19">
      <c r="A224">
        <v>16837</v>
      </c>
      <c r="B224" t="s">
        <v>517</v>
      </c>
      <c r="D224" s="5">
        <v>874798.59</v>
      </c>
      <c r="E224" s="5">
        <v>44861.33</v>
      </c>
      <c r="F224" s="5">
        <v>20352</v>
      </c>
      <c r="G224" s="5">
        <v>144042.54</v>
      </c>
      <c r="H224" s="5">
        <v>16700.3</v>
      </c>
      <c r="I224" s="5">
        <v>142692.95000000001</v>
      </c>
      <c r="J224" s="5">
        <v>0</v>
      </c>
      <c r="K224" s="5">
        <v>0</v>
      </c>
      <c r="L224" s="5">
        <v>1162.1600000000001</v>
      </c>
      <c r="M224" s="5">
        <f t="shared" si="9"/>
        <v>1244609.8699999999</v>
      </c>
      <c r="N224" s="5">
        <f t="shared" si="10"/>
        <v>1100567.3299999998</v>
      </c>
      <c r="O224" s="22">
        <f t="shared" si="11"/>
        <v>941174.07999999984</v>
      </c>
      <c r="P224" s="22">
        <v>144042.54</v>
      </c>
      <c r="Q224" s="22">
        <v>16700.3</v>
      </c>
      <c r="R224" s="22">
        <v>142692.95000000001</v>
      </c>
      <c r="S224" s="22">
        <v>0</v>
      </c>
    </row>
    <row r="225" spans="1:19">
      <c r="A225">
        <v>559</v>
      </c>
      <c r="B225" t="s">
        <v>162</v>
      </c>
      <c r="D225" s="5">
        <v>2816093.44</v>
      </c>
      <c r="E225" s="5">
        <v>40156.300000000003</v>
      </c>
      <c r="F225" s="5">
        <v>75219.199999999997</v>
      </c>
      <c r="G225" s="5">
        <v>298561.93</v>
      </c>
      <c r="H225" s="5">
        <v>31993.75</v>
      </c>
      <c r="I225" s="5">
        <v>236455.55</v>
      </c>
      <c r="J225" s="5">
        <v>0</v>
      </c>
      <c r="K225" s="5">
        <v>0</v>
      </c>
      <c r="L225" s="5">
        <v>654.67999999999995</v>
      </c>
      <c r="M225" s="5">
        <f t="shared" si="9"/>
        <v>3499134.85</v>
      </c>
      <c r="N225" s="5">
        <f t="shared" si="10"/>
        <v>3200572.92</v>
      </c>
      <c r="O225" s="22">
        <f t="shared" si="11"/>
        <v>2932123.62</v>
      </c>
      <c r="P225" s="22">
        <v>298561.93</v>
      </c>
      <c r="Q225" s="22">
        <v>31993.75</v>
      </c>
      <c r="R225" s="22">
        <v>236455.55</v>
      </c>
      <c r="S225" s="22">
        <v>0</v>
      </c>
    </row>
    <row r="226" spans="1:19">
      <c r="A226">
        <v>941</v>
      </c>
      <c r="B226" t="s">
        <v>238</v>
      </c>
      <c r="D226" s="5">
        <v>1443841.76</v>
      </c>
      <c r="E226" s="5">
        <v>42890.9</v>
      </c>
      <c r="F226" s="5">
        <v>54534.400000000001</v>
      </c>
      <c r="G226" s="5">
        <v>90815.86</v>
      </c>
      <c r="H226" s="5">
        <v>0</v>
      </c>
      <c r="I226" s="5">
        <v>285910.83</v>
      </c>
      <c r="J226" s="5">
        <v>0</v>
      </c>
      <c r="K226" s="5">
        <v>0</v>
      </c>
      <c r="L226" s="5">
        <v>2875.6</v>
      </c>
      <c r="M226" s="5">
        <f t="shared" si="9"/>
        <v>1920869.35</v>
      </c>
      <c r="N226" s="5">
        <f t="shared" si="10"/>
        <v>1830053.49</v>
      </c>
      <c r="O226" s="22">
        <f t="shared" si="11"/>
        <v>1544142.66</v>
      </c>
      <c r="P226" s="22">
        <v>90815.86</v>
      </c>
      <c r="Q226" s="22">
        <v>0</v>
      </c>
      <c r="R226" s="22">
        <v>285910.83</v>
      </c>
      <c r="S226" s="22">
        <v>0</v>
      </c>
    </row>
    <row r="227" spans="1:19">
      <c r="A227">
        <v>133256</v>
      </c>
      <c r="B227" t="s">
        <v>651</v>
      </c>
      <c r="D227" s="5">
        <v>8317615.0899999999</v>
      </c>
      <c r="E227" s="5">
        <v>163801.75</v>
      </c>
      <c r="F227" s="5">
        <v>168662.39999999999</v>
      </c>
      <c r="G227" s="5">
        <v>276774.40000000002</v>
      </c>
      <c r="H227" s="5">
        <v>81616.11</v>
      </c>
      <c r="I227" s="5">
        <v>1254008.69</v>
      </c>
      <c r="J227" s="5">
        <v>0</v>
      </c>
      <c r="K227" s="5">
        <v>31673.63</v>
      </c>
      <c r="L227" s="5">
        <v>24843.34</v>
      </c>
      <c r="M227" s="5">
        <f t="shared" si="9"/>
        <v>10318995.41</v>
      </c>
      <c r="N227" s="5">
        <f t="shared" si="10"/>
        <v>10042221.01</v>
      </c>
      <c r="O227" s="22">
        <f t="shared" si="11"/>
        <v>8706596.2100000009</v>
      </c>
      <c r="P227" s="22">
        <v>276774.40000000002</v>
      </c>
      <c r="Q227" s="22">
        <v>81616.11</v>
      </c>
      <c r="R227" s="22">
        <v>1254008.69</v>
      </c>
      <c r="S227" s="22">
        <v>0</v>
      </c>
    </row>
    <row r="228" spans="1:19">
      <c r="A228">
        <v>138</v>
      </c>
      <c r="B228" t="s">
        <v>71</v>
      </c>
      <c r="D228" s="5">
        <v>4362308.3899999997</v>
      </c>
      <c r="E228" s="5">
        <v>294055.02</v>
      </c>
      <c r="F228" s="5">
        <v>110704</v>
      </c>
      <c r="G228" s="5">
        <v>421866.91</v>
      </c>
      <c r="H228" s="5">
        <v>74696.91</v>
      </c>
      <c r="I228" s="5">
        <v>671743.81</v>
      </c>
      <c r="J228" s="5">
        <v>0</v>
      </c>
      <c r="K228" s="5">
        <v>0</v>
      </c>
      <c r="L228" s="5">
        <v>14628.6</v>
      </c>
      <c r="M228" s="5">
        <f t="shared" si="9"/>
        <v>5950003.6400000006</v>
      </c>
      <c r="N228" s="5">
        <f t="shared" si="10"/>
        <v>5528136.7300000004</v>
      </c>
      <c r="O228" s="22">
        <f t="shared" si="11"/>
        <v>4781696.01</v>
      </c>
      <c r="P228" s="22">
        <v>421866.91</v>
      </c>
      <c r="Q228" s="22">
        <v>74696.91</v>
      </c>
      <c r="R228" s="22">
        <v>671743.81</v>
      </c>
      <c r="S228" s="22">
        <v>0</v>
      </c>
    </row>
    <row r="229" spans="1:19">
      <c r="A229">
        <v>12045</v>
      </c>
      <c r="B229" t="s">
        <v>373</v>
      </c>
      <c r="D229" s="5">
        <v>3897180.56</v>
      </c>
      <c r="E229" s="5">
        <v>118998.09</v>
      </c>
      <c r="F229" s="5">
        <v>77408</v>
      </c>
      <c r="G229" s="5">
        <v>345669.95</v>
      </c>
      <c r="H229" s="5">
        <v>50914.21</v>
      </c>
      <c r="I229" s="5">
        <v>369323.55</v>
      </c>
      <c r="J229" s="5">
        <v>0</v>
      </c>
      <c r="K229" s="5">
        <v>6797.78</v>
      </c>
      <c r="L229" s="5">
        <v>7815.47</v>
      </c>
      <c r="M229" s="5">
        <f t="shared" si="9"/>
        <v>4874107.6099999994</v>
      </c>
      <c r="N229" s="5">
        <f t="shared" si="10"/>
        <v>4528437.6599999992</v>
      </c>
      <c r="O229" s="22">
        <f t="shared" si="11"/>
        <v>4108199.8999999994</v>
      </c>
      <c r="P229" s="22">
        <v>345669.95</v>
      </c>
      <c r="Q229" s="22">
        <v>50914.21</v>
      </c>
      <c r="R229" s="22">
        <v>369323.55</v>
      </c>
      <c r="S229" s="22">
        <v>0</v>
      </c>
    </row>
    <row r="230" spans="1:19">
      <c r="A230">
        <v>10182</v>
      </c>
      <c r="B230" t="s">
        <v>306</v>
      </c>
      <c r="D230" s="5">
        <v>1656002.21</v>
      </c>
      <c r="E230" s="5">
        <v>47130.46</v>
      </c>
      <c r="F230" s="5">
        <v>42060.800000000003</v>
      </c>
      <c r="G230" s="5">
        <v>229312.39</v>
      </c>
      <c r="H230" s="5">
        <v>58564.800000000003</v>
      </c>
      <c r="I230" s="5">
        <v>344540.98</v>
      </c>
      <c r="J230" s="5">
        <v>0</v>
      </c>
      <c r="K230" s="5">
        <v>0</v>
      </c>
      <c r="L230" s="5">
        <v>6030.23</v>
      </c>
      <c r="M230" s="5">
        <f t="shared" si="9"/>
        <v>2383641.8699999996</v>
      </c>
      <c r="N230" s="5">
        <f t="shared" si="10"/>
        <v>2154329.4799999995</v>
      </c>
      <c r="O230" s="22">
        <f t="shared" si="11"/>
        <v>1751223.6999999995</v>
      </c>
      <c r="P230" s="22">
        <v>229312.39</v>
      </c>
      <c r="Q230" s="22">
        <v>58564.800000000003</v>
      </c>
      <c r="R230" s="22">
        <v>344540.98</v>
      </c>
      <c r="S230" s="22">
        <v>0</v>
      </c>
    </row>
    <row r="231" spans="1:19">
      <c r="A231">
        <v>133504</v>
      </c>
      <c r="B231" t="s">
        <v>673</v>
      </c>
      <c r="D231" s="5">
        <v>2535545.79</v>
      </c>
      <c r="E231" s="5">
        <v>37403.68</v>
      </c>
      <c r="F231" s="5">
        <v>48764.800000000003</v>
      </c>
      <c r="G231" s="5">
        <v>269839.59999999998</v>
      </c>
      <c r="H231" s="5">
        <v>0</v>
      </c>
      <c r="I231" s="5">
        <v>148529.21</v>
      </c>
      <c r="J231" s="5">
        <v>0</v>
      </c>
      <c r="K231" s="5">
        <v>0</v>
      </c>
      <c r="L231" s="5">
        <v>2181.65</v>
      </c>
      <c r="M231" s="5">
        <f t="shared" si="9"/>
        <v>3042264.73</v>
      </c>
      <c r="N231" s="5">
        <f t="shared" si="10"/>
        <v>2772425.13</v>
      </c>
      <c r="O231" s="22">
        <f t="shared" si="11"/>
        <v>2623895.92</v>
      </c>
      <c r="P231" s="22">
        <v>269839.59999999998</v>
      </c>
      <c r="Q231" s="22">
        <v>0</v>
      </c>
      <c r="R231" s="22">
        <v>148529.21</v>
      </c>
      <c r="S231" s="22">
        <v>0</v>
      </c>
    </row>
    <row r="232" spans="1:19">
      <c r="A232">
        <v>543</v>
      </c>
      <c r="B232" t="s">
        <v>150</v>
      </c>
      <c r="D232" s="5">
        <v>4103113.22</v>
      </c>
      <c r="E232" s="5">
        <v>232494.69</v>
      </c>
      <c r="F232" s="5">
        <v>101046.39999999999</v>
      </c>
      <c r="G232" s="5">
        <v>455412.75</v>
      </c>
      <c r="H232" s="5">
        <v>0</v>
      </c>
      <c r="I232" s="5">
        <v>379363.33</v>
      </c>
      <c r="J232" s="5">
        <v>0</v>
      </c>
      <c r="K232" s="5">
        <v>0</v>
      </c>
      <c r="L232" s="5">
        <v>8764.52</v>
      </c>
      <c r="M232" s="5">
        <f t="shared" si="9"/>
        <v>5280194.91</v>
      </c>
      <c r="N232" s="5">
        <f t="shared" si="10"/>
        <v>4824782.16</v>
      </c>
      <c r="O232" s="22">
        <f t="shared" si="11"/>
        <v>4445418.83</v>
      </c>
      <c r="P232" s="22">
        <v>455412.75</v>
      </c>
      <c r="Q232" s="22">
        <v>0</v>
      </c>
      <c r="R232" s="22">
        <v>379363.33</v>
      </c>
      <c r="S232" s="22">
        <v>0</v>
      </c>
    </row>
    <row r="233" spans="1:19">
      <c r="A233">
        <v>17599</v>
      </c>
      <c r="B233" t="s">
        <v>557</v>
      </c>
      <c r="D233" s="5">
        <v>114888.11</v>
      </c>
      <c r="E233" s="5">
        <v>2395.6</v>
      </c>
      <c r="F233" s="5">
        <v>0</v>
      </c>
      <c r="G233" s="5">
        <v>5556.28</v>
      </c>
      <c r="H233" s="5">
        <v>0</v>
      </c>
      <c r="I233" s="5">
        <v>1347.08</v>
      </c>
      <c r="J233" s="5">
        <v>0</v>
      </c>
      <c r="K233" s="5">
        <v>0</v>
      </c>
      <c r="L233" s="5">
        <v>0</v>
      </c>
      <c r="M233" s="5">
        <f t="shared" si="9"/>
        <v>124187.07</v>
      </c>
      <c r="N233" s="5">
        <f t="shared" si="10"/>
        <v>118630.79000000001</v>
      </c>
      <c r="O233" s="22">
        <f t="shared" si="11"/>
        <v>117283.71</v>
      </c>
      <c r="P233" s="22">
        <v>5556.28</v>
      </c>
      <c r="Q233" s="22">
        <v>0</v>
      </c>
      <c r="R233" s="22">
        <v>1347.08</v>
      </c>
      <c r="S233" s="22">
        <v>0</v>
      </c>
    </row>
    <row r="234" spans="1:19">
      <c r="A234">
        <v>936</v>
      </c>
      <c r="B234" t="s">
        <v>234</v>
      </c>
      <c r="D234" s="5">
        <v>822544.36</v>
      </c>
      <c r="E234" s="5">
        <v>44144.78</v>
      </c>
      <c r="F234" s="5">
        <v>0</v>
      </c>
      <c r="G234" s="5">
        <v>124173.23</v>
      </c>
      <c r="H234" s="5">
        <v>0</v>
      </c>
      <c r="I234" s="5">
        <v>96673.67</v>
      </c>
      <c r="J234" s="5">
        <v>0</v>
      </c>
      <c r="K234" s="5">
        <v>1056.51</v>
      </c>
      <c r="L234" s="5">
        <v>0</v>
      </c>
      <c r="M234" s="5">
        <f t="shared" si="9"/>
        <v>1088592.55</v>
      </c>
      <c r="N234" s="5">
        <f t="shared" si="10"/>
        <v>964419.32000000007</v>
      </c>
      <c r="O234" s="22">
        <f t="shared" si="11"/>
        <v>867745.65</v>
      </c>
      <c r="P234" s="22">
        <v>124173.23</v>
      </c>
      <c r="Q234" s="22">
        <v>0</v>
      </c>
      <c r="R234" s="22">
        <v>96673.67</v>
      </c>
      <c r="S234" s="22">
        <v>0</v>
      </c>
    </row>
    <row r="235" spans="1:19">
      <c r="A235">
        <v>143479</v>
      </c>
      <c r="B235" t="s">
        <v>741</v>
      </c>
      <c r="D235" s="5">
        <v>1169403.28</v>
      </c>
      <c r="E235" s="5">
        <v>57829.91</v>
      </c>
      <c r="F235" s="5">
        <v>50784</v>
      </c>
      <c r="G235" s="5">
        <v>190897.88</v>
      </c>
      <c r="H235" s="5">
        <v>51303.58</v>
      </c>
      <c r="I235" s="5">
        <v>126289.67</v>
      </c>
      <c r="J235" s="5">
        <v>0</v>
      </c>
      <c r="K235" s="5">
        <v>0</v>
      </c>
      <c r="L235" s="5">
        <v>5859.57</v>
      </c>
      <c r="M235" s="5">
        <f t="shared" si="9"/>
        <v>1652367.89</v>
      </c>
      <c r="N235" s="5">
        <f t="shared" si="10"/>
        <v>1461470.0099999998</v>
      </c>
      <c r="O235" s="22">
        <f t="shared" si="11"/>
        <v>1283876.7599999998</v>
      </c>
      <c r="P235" s="22">
        <v>190897.88</v>
      </c>
      <c r="Q235" s="22">
        <v>51303.58</v>
      </c>
      <c r="R235" s="22">
        <v>126289.67</v>
      </c>
      <c r="S235" s="22">
        <v>0</v>
      </c>
    </row>
    <row r="236" spans="1:19">
      <c r="A236">
        <v>241</v>
      </c>
      <c r="B236" t="s">
        <v>83</v>
      </c>
      <c r="C236" s="12" t="s">
        <v>81</v>
      </c>
      <c r="D236" s="5">
        <v>2686733.1</v>
      </c>
      <c r="E236" s="5">
        <v>0</v>
      </c>
      <c r="F236" s="5">
        <v>0</v>
      </c>
      <c r="G236" s="5">
        <v>0</v>
      </c>
      <c r="H236" s="5">
        <v>0</v>
      </c>
      <c r="I236" s="5">
        <v>333035.57</v>
      </c>
      <c r="J236" s="5">
        <v>0</v>
      </c>
      <c r="K236" s="5">
        <v>16419.25</v>
      </c>
      <c r="L236" s="5">
        <v>0</v>
      </c>
      <c r="M236" s="5">
        <f t="shared" si="9"/>
        <v>3036187.92</v>
      </c>
      <c r="N236" s="5">
        <f t="shared" si="10"/>
        <v>3036187.92</v>
      </c>
      <c r="O236" s="22">
        <f t="shared" si="11"/>
        <v>2703152.35</v>
      </c>
      <c r="P236" s="22">
        <v>0</v>
      </c>
      <c r="Q236" s="22">
        <v>0</v>
      </c>
      <c r="R236" s="22">
        <v>333035.57</v>
      </c>
      <c r="S236" s="22">
        <v>0</v>
      </c>
    </row>
    <row r="237" spans="1:19">
      <c r="A237" s="28">
        <v>19156</v>
      </c>
      <c r="B237" s="28" t="s">
        <v>563</v>
      </c>
      <c r="C237" s="12" t="s">
        <v>81</v>
      </c>
      <c r="D237" s="5">
        <v>770171.51399999997</v>
      </c>
      <c r="E237" s="5">
        <v>0</v>
      </c>
      <c r="F237" s="5">
        <v>0</v>
      </c>
      <c r="G237" s="5">
        <v>0</v>
      </c>
      <c r="H237" s="5">
        <v>1079.2</v>
      </c>
      <c r="I237" s="5">
        <v>9072.2099999999991</v>
      </c>
      <c r="J237" s="5">
        <v>0</v>
      </c>
      <c r="K237" s="5">
        <v>0</v>
      </c>
      <c r="L237" s="5">
        <v>0</v>
      </c>
      <c r="M237" s="5">
        <f t="shared" si="9"/>
        <v>780322.92399999988</v>
      </c>
      <c r="N237" s="5">
        <f t="shared" si="10"/>
        <v>780322.92399999988</v>
      </c>
      <c r="O237" s="22">
        <f t="shared" si="11"/>
        <v>770171.51399999997</v>
      </c>
      <c r="P237" s="22">
        <v>0</v>
      </c>
      <c r="Q237" s="22">
        <v>1079.2</v>
      </c>
      <c r="R237" s="22">
        <v>9072.2099999999991</v>
      </c>
      <c r="S237" s="22">
        <v>0</v>
      </c>
    </row>
    <row r="238" spans="1:19">
      <c r="A238">
        <v>133785</v>
      </c>
      <c r="B238" t="s">
        <v>691</v>
      </c>
      <c r="D238" s="5">
        <v>406705.14</v>
      </c>
      <c r="E238" s="5">
        <v>6714.04</v>
      </c>
      <c r="F238" s="5">
        <v>0</v>
      </c>
      <c r="G238" s="5">
        <v>43008.26</v>
      </c>
      <c r="H238" s="5">
        <v>0</v>
      </c>
      <c r="I238" s="5">
        <v>88875.21</v>
      </c>
      <c r="J238" s="5">
        <v>139615.1</v>
      </c>
      <c r="K238" s="5">
        <v>960.79</v>
      </c>
      <c r="L238" s="5">
        <v>0</v>
      </c>
      <c r="M238" s="5">
        <f t="shared" si="9"/>
        <v>685878.54</v>
      </c>
      <c r="N238" s="5">
        <f t="shared" si="10"/>
        <v>642870.28</v>
      </c>
      <c r="O238" s="22">
        <f t="shared" si="11"/>
        <v>414379.97000000009</v>
      </c>
      <c r="P238" s="22">
        <v>43008.26</v>
      </c>
      <c r="Q238" s="22">
        <v>0</v>
      </c>
      <c r="R238" s="22">
        <v>88875.21</v>
      </c>
      <c r="S238" s="22">
        <v>139615.1</v>
      </c>
    </row>
    <row r="239" spans="1:19">
      <c r="A239">
        <v>151209</v>
      </c>
      <c r="B239" t="s">
        <v>773</v>
      </c>
      <c r="D239" s="5">
        <v>264414.7</v>
      </c>
      <c r="E239" s="5">
        <v>13059.91</v>
      </c>
      <c r="F239" s="5">
        <v>0</v>
      </c>
      <c r="G239" s="5">
        <v>40484.79</v>
      </c>
      <c r="H239" s="5">
        <v>0</v>
      </c>
      <c r="I239" s="5">
        <v>16626.439999999999</v>
      </c>
      <c r="J239" s="5">
        <v>120921.68</v>
      </c>
      <c r="K239" s="5">
        <v>0</v>
      </c>
      <c r="L239" s="5">
        <v>0</v>
      </c>
      <c r="M239" s="5">
        <f t="shared" si="9"/>
        <v>455507.51999999996</v>
      </c>
      <c r="N239" s="5">
        <f t="shared" si="10"/>
        <v>415022.73</v>
      </c>
      <c r="O239" s="22">
        <f t="shared" si="11"/>
        <v>277474.61</v>
      </c>
      <c r="P239" s="22">
        <v>40484.79</v>
      </c>
      <c r="Q239" s="22">
        <v>0</v>
      </c>
      <c r="R239" s="22">
        <v>16626.439999999999</v>
      </c>
      <c r="S239" s="22">
        <v>120921.68</v>
      </c>
    </row>
    <row r="240" spans="1:19">
      <c r="A240">
        <v>17490</v>
      </c>
      <c r="B240" t="s">
        <v>540</v>
      </c>
      <c r="D240" s="5">
        <v>869045.28</v>
      </c>
      <c r="E240" s="5">
        <v>13697.82</v>
      </c>
      <c r="F240" s="5">
        <v>46886.400000000001</v>
      </c>
      <c r="G240" s="5">
        <v>81188.37</v>
      </c>
      <c r="H240" s="5">
        <v>0</v>
      </c>
      <c r="I240" s="5">
        <v>28977.7</v>
      </c>
      <c r="J240" s="5">
        <v>0</v>
      </c>
      <c r="K240" s="5">
        <v>0</v>
      </c>
      <c r="L240" s="5">
        <v>0</v>
      </c>
      <c r="M240" s="5">
        <f t="shared" si="9"/>
        <v>1039795.57</v>
      </c>
      <c r="N240" s="5">
        <f t="shared" si="10"/>
        <v>958607.2</v>
      </c>
      <c r="O240" s="22">
        <f t="shared" si="11"/>
        <v>929629.5</v>
      </c>
      <c r="P240" s="22">
        <v>81188.37</v>
      </c>
      <c r="Q240" s="22">
        <v>0</v>
      </c>
      <c r="R240" s="22">
        <v>28977.7</v>
      </c>
      <c r="S240" s="22">
        <v>0</v>
      </c>
    </row>
    <row r="241" spans="1:19">
      <c r="A241">
        <v>12036</v>
      </c>
      <c r="B241" t="s">
        <v>357</v>
      </c>
      <c r="D241" s="5">
        <v>1298585.68</v>
      </c>
      <c r="E241" s="5">
        <v>70359.92</v>
      </c>
      <c r="F241" s="5">
        <v>0</v>
      </c>
      <c r="G241" s="5">
        <v>214582.38</v>
      </c>
      <c r="H241" s="5">
        <v>0</v>
      </c>
      <c r="I241" s="5">
        <v>130749.89</v>
      </c>
      <c r="J241" s="5">
        <v>421318.55</v>
      </c>
      <c r="K241" s="5">
        <v>178.79</v>
      </c>
      <c r="L241" s="5">
        <v>0</v>
      </c>
      <c r="M241" s="5">
        <f t="shared" si="9"/>
        <v>2135775.21</v>
      </c>
      <c r="N241" s="5">
        <f t="shared" si="10"/>
        <v>1921192.83</v>
      </c>
      <c r="O241" s="22">
        <f t="shared" si="11"/>
        <v>1369124.3900000001</v>
      </c>
      <c r="P241" s="22">
        <v>214582.38</v>
      </c>
      <c r="Q241" s="22">
        <v>0</v>
      </c>
      <c r="R241" s="22">
        <v>130749.89</v>
      </c>
      <c r="S241" s="22">
        <v>421318.55</v>
      </c>
    </row>
    <row r="242" spans="1:19">
      <c r="A242">
        <v>11439</v>
      </c>
      <c r="B242" t="s">
        <v>1608</v>
      </c>
      <c r="D242" s="5">
        <v>654927.51</v>
      </c>
      <c r="E242" s="5">
        <v>16376.28</v>
      </c>
      <c r="F242" s="5">
        <v>15961.6</v>
      </c>
      <c r="G242" s="5">
        <v>103298.98</v>
      </c>
      <c r="H242" s="5">
        <v>0</v>
      </c>
      <c r="I242" s="5">
        <v>80973.279999999999</v>
      </c>
      <c r="J242" s="5">
        <v>0</v>
      </c>
      <c r="K242" s="5">
        <v>0</v>
      </c>
      <c r="L242" s="5">
        <v>564.38</v>
      </c>
      <c r="M242" s="5">
        <f t="shared" si="9"/>
        <v>872102.03</v>
      </c>
      <c r="N242" s="5">
        <f t="shared" si="10"/>
        <v>768803.05</v>
      </c>
      <c r="O242" s="22">
        <f t="shared" si="11"/>
        <v>687829.77</v>
      </c>
      <c r="P242" s="22">
        <v>103298.98</v>
      </c>
      <c r="Q242" s="22">
        <v>0</v>
      </c>
      <c r="R242" s="22">
        <v>80973.279999999999</v>
      </c>
      <c r="S242" s="22">
        <v>0</v>
      </c>
    </row>
    <row r="243" spans="1:19">
      <c r="A243">
        <v>133736</v>
      </c>
      <c r="B243" t="s">
        <v>689</v>
      </c>
      <c r="D243" s="5">
        <v>792176.41</v>
      </c>
      <c r="E243" s="5">
        <v>47716.62</v>
      </c>
      <c r="F243" s="5">
        <v>30006.400000000001</v>
      </c>
      <c r="G243" s="5">
        <v>67901.72</v>
      </c>
      <c r="H243" s="5">
        <v>57060.800000000003</v>
      </c>
      <c r="I243" s="5">
        <v>85007.22</v>
      </c>
      <c r="J243" s="5">
        <v>0</v>
      </c>
      <c r="K243" s="5">
        <v>0</v>
      </c>
      <c r="L243" s="5">
        <v>1251.56</v>
      </c>
      <c r="M243" s="5">
        <f t="shared" si="9"/>
        <v>1081120.7300000002</v>
      </c>
      <c r="N243" s="5">
        <f t="shared" si="10"/>
        <v>1013219.0100000002</v>
      </c>
      <c r="O243" s="22">
        <f t="shared" si="11"/>
        <v>871150.99000000022</v>
      </c>
      <c r="P243" s="22">
        <v>67901.72</v>
      </c>
      <c r="Q243" s="22">
        <v>57060.800000000003</v>
      </c>
      <c r="R243" s="22">
        <v>85007.22</v>
      </c>
      <c r="S243" s="22">
        <v>0</v>
      </c>
    </row>
    <row r="244" spans="1:19">
      <c r="A244">
        <v>133348</v>
      </c>
      <c r="B244" t="s">
        <v>663</v>
      </c>
      <c r="D244" s="5">
        <v>2146041.27</v>
      </c>
      <c r="E244" s="5">
        <v>171685.13</v>
      </c>
      <c r="F244" s="5">
        <v>57558.400000000001</v>
      </c>
      <c r="G244" s="5">
        <v>287185.27</v>
      </c>
      <c r="H244" s="5">
        <v>0</v>
      </c>
      <c r="I244" s="5">
        <v>62238.46</v>
      </c>
      <c r="J244" s="5">
        <v>0</v>
      </c>
      <c r="K244" s="5">
        <v>0</v>
      </c>
      <c r="L244" s="5">
        <v>2458.87</v>
      </c>
      <c r="M244" s="5">
        <f t="shared" si="9"/>
        <v>2727167.4</v>
      </c>
      <c r="N244" s="5">
        <f t="shared" si="10"/>
        <v>2439982.13</v>
      </c>
      <c r="O244" s="22">
        <f t="shared" si="11"/>
        <v>2377743.67</v>
      </c>
      <c r="P244" s="22">
        <v>287185.27</v>
      </c>
      <c r="Q244" s="22">
        <v>0</v>
      </c>
      <c r="R244" s="22">
        <v>62238.46</v>
      </c>
      <c r="S244" s="22">
        <v>0</v>
      </c>
    </row>
    <row r="245" spans="1:19">
      <c r="A245">
        <v>11967</v>
      </c>
      <c r="B245" t="s">
        <v>338</v>
      </c>
      <c r="D245" s="5">
        <v>2026111.59</v>
      </c>
      <c r="E245" s="5">
        <v>96843.32</v>
      </c>
      <c r="F245" s="5">
        <v>52163.199999999997</v>
      </c>
      <c r="G245" s="5">
        <v>195702</v>
      </c>
      <c r="H245" s="5">
        <v>0</v>
      </c>
      <c r="I245" s="5">
        <v>105344.96000000001</v>
      </c>
      <c r="J245" s="5">
        <v>0</v>
      </c>
      <c r="K245" s="5">
        <v>0</v>
      </c>
      <c r="L245" s="5">
        <v>5156.13</v>
      </c>
      <c r="M245" s="5">
        <f t="shared" si="9"/>
        <v>2481321.2000000002</v>
      </c>
      <c r="N245" s="5">
        <f t="shared" si="10"/>
        <v>2285619.2000000002</v>
      </c>
      <c r="O245" s="22">
        <f t="shared" si="11"/>
        <v>2180274.2400000002</v>
      </c>
      <c r="P245" s="22">
        <v>195702</v>
      </c>
      <c r="Q245" s="22">
        <v>0</v>
      </c>
      <c r="R245" s="22">
        <v>105344.96000000001</v>
      </c>
      <c r="S245" s="22">
        <v>0</v>
      </c>
    </row>
    <row r="246" spans="1:19">
      <c r="A246">
        <v>13999</v>
      </c>
      <c r="B246" t="s">
        <v>442</v>
      </c>
      <c r="D246" s="5">
        <v>644369.91</v>
      </c>
      <c r="E246" s="5">
        <v>43110.52</v>
      </c>
      <c r="F246" s="5">
        <v>19209.599999999999</v>
      </c>
      <c r="G246" s="5">
        <v>56251.1</v>
      </c>
      <c r="H246" s="5">
        <v>0</v>
      </c>
      <c r="I246" s="5">
        <v>35176.89</v>
      </c>
      <c r="J246" s="5">
        <v>0</v>
      </c>
      <c r="K246" s="5">
        <v>0</v>
      </c>
      <c r="L246" s="5">
        <v>6352.61</v>
      </c>
      <c r="M246" s="5">
        <f t="shared" si="9"/>
        <v>804470.63</v>
      </c>
      <c r="N246" s="5">
        <f t="shared" si="10"/>
        <v>748219.53</v>
      </c>
      <c r="O246" s="22">
        <f t="shared" si="11"/>
        <v>713042.64</v>
      </c>
      <c r="P246" s="22">
        <v>56251.1</v>
      </c>
      <c r="Q246" s="22">
        <v>0</v>
      </c>
      <c r="R246" s="22">
        <v>35176.89</v>
      </c>
      <c r="S246" s="22">
        <v>0</v>
      </c>
    </row>
    <row r="247" spans="1:19">
      <c r="A247">
        <v>640</v>
      </c>
      <c r="B247" t="s">
        <v>195</v>
      </c>
      <c r="D247" s="5">
        <v>208779.64</v>
      </c>
      <c r="E247" s="5">
        <v>6886.84</v>
      </c>
      <c r="F247" s="5">
        <v>0</v>
      </c>
      <c r="G247" s="5">
        <v>7268.21</v>
      </c>
      <c r="H247" s="5">
        <v>0</v>
      </c>
      <c r="I247" s="5">
        <v>18344.900000000001</v>
      </c>
      <c r="J247" s="5">
        <v>0</v>
      </c>
      <c r="K247" s="5">
        <v>4659.03</v>
      </c>
      <c r="L247" s="5">
        <v>0</v>
      </c>
      <c r="M247" s="5">
        <f t="shared" si="9"/>
        <v>245938.62</v>
      </c>
      <c r="N247" s="5">
        <f t="shared" si="10"/>
        <v>238670.41</v>
      </c>
      <c r="O247" s="22">
        <f t="shared" si="11"/>
        <v>220325.51</v>
      </c>
      <c r="P247" s="22">
        <v>7268.21</v>
      </c>
      <c r="Q247" s="22">
        <v>0</v>
      </c>
      <c r="R247" s="22">
        <v>18344.900000000001</v>
      </c>
      <c r="S247" s="22">
        <v>0</v>
      </c>
    </row>
    <row r="248" spans="1:19">
      <c r="A248">
        <v>133488</v>
      </c>
      <c r="B248" t="s">
        <v>671</v>
      </c>
      <c r="D248" s="5">
        <v>1046270.76</v>
      </c>
      <c r="E248" s="5">
        <v>71244.210000000006</v>
      </c>
      <c r="F248" s="5">
        <v>0</v>
      </c>
      <c r="G248" s="5">
        <v>130195.85</v>
      </c>
      <c r="H248" s="5">
        <v>0</v>
      </c>
      <c r="I248" s="5">
        <v>138848.87</v>
      </c>
      <c r="J248" s="5">
        <v>300141.95</v>
      </c>
      <c r="K248" s="5">
        <v>18.059999999999999</v>
      </c>
      <c r="L248" s="5">
        <v>0</v>
      </c>
      <c r="M248" s="5">
        <f t="shared" si="9"/>
        <v>1686719.7</v>
      </c>
      <c r="N248" s="5">
        <f t="shared" si="10"/>
        <v>1556523.8499999999</v>
      </c>
      <c r="O248" s="22">
        <f t="shared" si="11"/>
        <v>1117533.03</v>
      </c>
      <c r="P248" s="22">
        <v>130195.85</v>
      </c>
      <c r="Q248" s="22">
        <v>0</v>
      </c>
      <c r="R248" s="22">
        <v>138848.87</v>
      </c>
      <c r="S248" s="22">
        <v>300141.95</v>
      </c>
    </row>
    <row r="249" spans="1:19">
      <c r="A249" s="27">
        <v>19426</v>
      </c>
      <c r="B249" s="27" t="s">
        <v>585</v>
      </c>
      <c r="D249" s="5">
        <v>514535.07</v>
      </c>
      <c r="E249" s="5">
        <v>42881.089999999989</v>
      </c>
      <c r="F249" s="5">
        <v>0</v>
      </c>
      <c r="G249" s="5">
        <v>55884.67</v>
      </c>
      <c r="H249" s="5">
        <v>0</v>
      </c>
      <c r="I249" s="5">
        <v>43885.89</v>
      </c>
      <c r="J249" s="5">
        <v>0</v>
      </c>
      <c r="K249" s="5">
        <v>0</v>
      </c>
      <c r="L249" s="5">
        <v>0</v>
      </c>
      <c r="M249" s="5">
        <f t="shared" si="9"/>
        <v>657186.72000000009</v>
      </c>
      <c r="N249" s="5">
        <f t="shared" si="10"/>
        <v>601302.05000000005</v>
      </c>
      <c r="O249" s="22">
        <f t="shared" si="11"/>
        <v>557416.16</v>
      </c>
      <c r="P249" s="22">
        <v>55884.67</v>
      </c>
      <c r="Q249" s="22">
        <v>0</v>
      </c>
      <c r="R249" s="22">
        <v>43885.89</v>
      </c>
      <c r="S249" s="22">
        <v>0</v>
      </c>
    </row>
    <row r="250" spans="1:19">
      <c r="A250">
        <v>133678</v>
      </c>
      <c r="B250" t="s">
        <v>687</v>
      </c>
      <c r="D250" s="5">
        <v>1218573.26</v>
      </c>
      <c r="E250" s="5">
        <v>17245.98</v>
      </c>
      <c r="F250" s="5">
        <v>22598.400000000001</v>
      </c>
      <c r="G250" s="5">
        <v>128921.61</v>
      </c>
      <c r="H250" s="5">
        <v>0</v>
      </c>
      <c r="I250" s="5">
        <v>183183.29</v>
      </c>
      <c r="J250" s="5">
        <v>0</v>
      </c>
      <c r="K250" s="5">
        <v>0</v>
      </c>
      <c r="L250" s="5">
        <v>739.56</v>
      </c>
      <c r="M250" s="5">
        <f t="shared" si="9"/>
        <v>1571262.1</v>
      </c>
      <c r="N250" s="5">
        <f t="shared" si="10"/>
        <v>1442340.49</v>
      </c>
      <c r="O250" s="22">
        <f t="shared" si="11"/>
        <v>1259157.2</v>
      </c>
      <c r="P250" s="22">
        <v>128921.61</v>
      </c>
      <c r="Q250" s="22">
        <v>0</v>
      </c>
      <c r="R250" s="22">
        <v>183183.29</v>
      </c>
      <c r="S250" s="22">
        <v>0</v>
      </c>
    </row>
    <row r="251" spans="1:19">
      <c r="A251">
        <v>12040</v>
      </c>
      <c r="B251" t="s">
        <v>363</v>
      </c>
      <c r="D251" s="5">
        <v>498995.22</v>
      </c>
      <c r="E251" s="5">
        <v>11783.27</v>
      </c>
      <c r="F251" s="5">
        <v>0</v>
      </c>
      <c r="G251" s="5">
        <v>77140.13</v>
      </c>
      <c r="H251" s="5">
        <v>0</v>
      </c>
      <c r="I251" s="5">
        <v>77758.070000000007</v>
      </c>
      <c r="J251" s="5">
        <v>35505.1</v>
      </c>
      <c r="K251" s="5">
        <v>1128.75</v>
      </c>
      <c r="L251" s="5">
        <v>0</v>
      </c>
      <c r="M251" s="5">
        <f t="shared" si="9"/>
        <v>702310.53999999992</v>
      </c>
      <c r="N251" s="5">
        <f t="shared" si="10"/>
        <v>625170.40999999992</v>
      </c>
      <c r="O251" s="22">
        <f t="shared" si="11"/>
        <v>511907.23999999987</v>
      </c>
      <c r="P251" s="22">
        <v>77140.13</v>
      </c>
      <c r="Q251" s="22">
        <v>0</v>
      </c>
      <c r="R251" s="22">
        <v>77758.070000000007</v>
      </c>
      <c r="S251" s="22">
        <v>35505.1</v>
      </c>
    </row>
    <row r="252" spans="1:19">
      <c r="A252">
        <v>16829</v>
      </c>
      <c r="B252" t="s">
        <v>513</v>
      </c>
      <c r="D252" s="5">
        <v>1306948.73</v>
      </c>
      <c r="E252" s="5">
        <v>36009.9</v>
      </c>
      <c r="F252" s="5">
        <v>48396.800000000003</v>
      </c>
      <c r="G252" s="5">
        <v>153260.54</v>
      </c>
      <c r="H252" s="5">
        <v>1469.51</v>
      </c>
      <c r="I252" s="5">
        <v>56908.34</v>
      </c>
      <c r="J252" s="5">
        <v>0</v>
      </c>
      <c r="K252" s="5">
        <v>0</v>
      </c>
      <c r="L252" s="5">
        <v>3815.18</v>
      </c>
      <c r="M252" s="5">
        <f t="shared" si="9"/>
        <v>1606809</v>
      </c>
      <c r="N252" s="5">
        <f t="shared" si="10"/>
        <v>1453548.46</v>
      </c>
      <c r="O252" s="22">
        <f t="shared" si="11"/>
        <v>1395170.6099999999</v>
      </c>
      <c r="P252" s="22">
        <v>153260.54</v>
      </c>
      <c r="Q252" s="22">
        <v>1469.51</v>
      </c>
      <c r="R252" s="22">
        <v>56908.34</v>
      </c>
      <c r="S252" s="22">
        <v>0</v>
      </c>
    </row>
    <row r="253" spans="1:19">
      <c r="A253">
        <v>147231</v>
      </c>
      <c r="B253" t="s">
        <v>754</v>
      </c>
      <c r="D253" s="5">
        <v>522423.62</v>
      </c>
      <c r="E253" s="5">
        <v>7940.47</v>
      </c>
      <c r="F253" s="5">
        <v>0</v>
      </c>
      <c r="G253" s="5">
        <v>23801.21</v>
      </c>
      <c r="H253" s="5">
        <v>0</v>
      </c>
      <c r="I253" s="5">
        <v>127188.82</v>
      </c>
      <c r="J253" s="5">
        <v>0</v>
      </c>
      <c r="K253" s="5">
        <v>5306.48</v>
      </c>
      <c r="L253" s="5">
        <v>0</v>
      </c>
      <c r="M253" s="5">
        <f t="shared" si="9"/>
        <v>686660.59999999986</v>
      </c>
      <c r="N253" s="5">
        <f t="shared" si="10"/>
        <v>662859.3899999999</v>
      </c>
      <c r="O253" s="22">
        <f t="shared" si="11"/>
        <v>535670.56999999983</v>
      </c>
      <c r="P253" s="22">
        <v>23801.21</v>
      </c>
      <c r="Q253" s="22">
        <v>0</v>
      </c>
      <c r="R253" s="22">
        <v>127188.82</v>
      </c>
      <c r="S253" s="22">
        <v>0</v>
      </c>
    </row>
    <row r="254" spans="1:19">
      <c r="A254">
        <v>143644</v>
      </c>
      <c r="B254" t="s">
        <v>751</v>
      </c>
      <c r="D254" s="5">
        <v>2315734.0299999998</v>
      </c>
      <c r="E254" s="5">
        <v>112217.67</v>
      </c>
      <c r="F254" s="5">
        <v>34128</v>
      </c>
      <c r="G254" s="5">
        <v>285931.46000000002</v>
      </c>
      <c r="H254" s="5">
        <v>0</v>
      </c>
      <c r="I254" s="5">
        <v>369920.79</v>
      </c>
      <c r="J254" s="5">
        <v>0</v>
      </c>
      <c r="K254" s="5">
        <v>10265.299999999999</v>
      </c>
      <c r="L254" s="5">
        <v>5430.19</v>
      </c>
      <c r="M254" s="5">
        <f t="shared" si="9"/>
        <v>3133627.4399999995</v>
      </c>
      <c r="N254" s="5">
        <f t="shared" si="10"/>
        <v>2847695.9799999995</v>
      </c>
      <c r="O254" s="22">
        <f t="shared" si="11"/>
        <v>2477775.1899999995</v>
      </c>
      <c r="P254" s="22">
        <v>285931.46000000002</v>
      </c>
      <c r="Q254" s="22">
        <v>0</v>
      </c>
      <c r="R254" s="22">
        <v>369920.79</v>
      </c>
      <c r="S254" s="22">
        <v>0</v>
      </c>
    </row>
    <row r="255" spans="1:19">
      <c r="A255" s="28">
        <v>19200</v>
      </c>
      <c r="B255" s="28" t="s">
        <v>569</v>
      </c>
      <c r="D255" s="5">
        <v>1253271.0120000001</v>
      </c>
      <c r="E255" s="5">
        <v>32419.73</v>
      </c>
      <c r="F255" s="5">
        <v>45270.400000000001</v>
      </c>
      <c r="G255" s="5">
        <v>134036.09999999998</v>
      </c>
      <c r="H255" s="5">
        <v>1136</v>
      </c>
      <c r="I255" s="5">
        <v>92779.739999999991</v>
      </c>
      <c r="J255" s="5">
        <v>0</v>
      </c>
      <c r="K255" s="5">
        <v>0</v>
      </c>
      <c r="L255" s="5">
        <v>0</v>
      </c>
      <c r="M255" s="5">
        <f t="shared" si="9"/>
        <v>1558912.9820000001</v>
      </c>
      <c r="N255" s="5">
        <f t="shared" si="10"/>
        <v>1424876.8820000002</v>
      </c>
      <c r="O255" s="22">
        <f t="shared" si="11"/>
        <v>1330961.1420000002</v>
      </c>
      <c r="P255" s="22">
        <v>134036.09999999998</v>
      </c>
      <c r="Q255" s="22">
        <v>1136</v>
      </c>
      <c r="R255" s="22">
        <v>92779.739999999991</v>
      </c>
      <c r="S255" s="22">
        <v>0</v>
      </c>
    </row>
    <row r="256" spans="1:19">
      <c r="A256">
        <v>149302</v>
      </c>
      <c r="B256" t="s">
        <v>765</v>
      </c>
      <c r="D256" s="5">
        <v>669103.18999999994</v>
      </c>
      <c r="E256" s="5">
        <v>41534.720000000001</v>
      </c>
      <c r="F256" s="5">
        <v>0</v>
      </c>
      <c r="G256" s="5">
        <v>85934.37</v>
      </c>
      <c r="H256" s="5">
        <v>0</v>
      </c>
      <c r="I256" s="5">
        <v>129208.62</v>
      </c>
      <c r="J256" s="5">
        <v>211756.15</v>
      </c>
      <c r="K256" s="5">
        <v>128.22999999999999</v>
      </c>
      <c r="L256" s="5">
        <v>0</v>
      </c>
      <c r="M256" s="5">
        <f t="shared" si="9"/>
        <v>1137665.2799999998</v>
      </c>
      <c r="N256" s="5">
        <f t="shared" si="10"/>
        <v>1051730.9099999997</v>
      </c>
      <c r="O256" s="22">
        <f t="shared" si="11"/>
        <v>710766.13999999966</v>
      </c>
      <c r="P256" s="22">
        <v>85934.37</v>
      </c>
      <c r="Q256" s="22">
        <v>0</v>
      </c>
      <c r="R256" s="22">
        <v>129208.62</v>
      </c>
      <c r="S256" s="22">
        <v>211756.15</v>
      </c>
    </row>
    <row r="257" spans="1:19">
      <c r="A257">
        <v>16812</v>
      </c>
      <c r="B257" t="s">
        <v>511</v>
      </c>
      <c r="D257" s="5">
        <v>509137.65</v>
      </c>
      <c r="E257" s="5">
        <v>27560.36</v>
      </c>
      <c r="F257" s="5">
        <v>23577.599999999999</v>
      </c>
      <c r="G257" s="5">
        <v>84586.61</v>
      </c>
      <c r="H257" s="5">
        <v>0</v>
      </c>
      <c r="I257" s="5">
        <v>77871.240000000005</v>
      </c>
      <c r="J257" s="5">
        <v>0</v>
      </c>
      <c r="K257" s="5">
        <v>0</v>
      </c>
      <c r="L257" s="5">
        <v>2709</v>
      </c>
      <c r="M257" s="5">
        <f t="shared" si="9"/>
        <v>725442.46</v>
      </c>
      <c r="N257" s="5">
        <f t="shared" si="10"/>
        <v>640855.85</v>
      </c>
      <c r="O257" s="22">
        <f t="shared" si="11"/>
        <v>562984.61</v>
      </c>
      <c r="P257" s="22">
        <v>84586.61</v>
      </c>
      <c r="Q257" s="22">
        <v>0</v>
      </c>
      <c r="R257" s="22">
        <v>77871.240000000005</v>
      </c>
      <c r="S257" s="22">
        <v>0</v>
      </c>
    </row>
    <row r="258" spans="1:19">
      <c r="A258">
        <v>8281</v>
      </c>
      <c r="B258" t="s">
        <v>264</v>
      </c>
      <c r="D258" s="5">
        <v>1293425.51</v>
      </c>
      <c r="E258" s="5">
        <v>31806.38</v>
      </c>
      <c r="F258" s="5">
        <v>26688</v>
      </c>
      <c r="G258" s="5">
        <v>201349.84</v>
      </c>
      <c r="H258" s="5">
        <v>5528.75</v>
      </c>
      <c r="I258" s="5">
        <v>459212.89</v>
      </c>
      <c r="J258" s="5">
        <v>0</v>
      </c>
      <c r="K258" s="5">
        <v>0</v>
      </c>
      <c r="L258" s="5">
        <v>5504.69</v>
      </c>
      <c r="M258" s="5">
        <f t="shared" si="9"/>
        <v>2023516.06</v>
      </c>
      <c r="N258" s="5">
        <f t="shared" si="10"/>
        <v>1822166.22</v>
      </c>
      <c r="O258" s="22">
        <f t="shared" si="11"/>
        <v>1357424.58</v>
      </c>
      <c r="P258" s="22">
        <v>201349.84</v>
      </c>
      <c r="Q258" s="22">
        <v>5528.75</v>
      </c>
      <c r="R258" s="22">
        <v>459212.89</v>
      </c>
      <c r="S258" s="22">
        <v>0</v>
      </c>
    </row>
    <row r="259" spans="1:19">
      <c r="A259">
        <v>12105</v>
      </c>
      <c r="B259" t="s">
        <v>379</v>
      </c>
      <c r="D259" s="5">
        <v>902497.48</v>
      </c>
      <c r="E259" s="5">
        <v>101694.56</v>
      </c>
      <c r="F259" s="5">
        <v>18812.8</v>
      </c>
      <c r="G259" s="5">
        <v>114697.91</v>
      </c>
      <c r="H259" s="5">
        <v>0</v>
      </c>
      <c r="I259" s="5">
        <v>129204.65</v>
      </c>
      <c r="J259" s="5">
        <v>57924.65</v>
      </c>
      <c r="K259" s="5">
        <v>0</v>
      </c>
      <c r="L259" s="5">
        <v>739.56</v>
      </c>
      <c r="M259" s="5">
        <f t="shared" si="9"/>
        <v>1325571.6099999999</v>
      </c>
      <c r="N259" s="5">
        <f t="shared" si="10"/>
        <v>1210873.7</v>
      </c>
      <c r="O259" s="22">
        <f t="shared" si="11"/>
        <v>1023744.4</v>
      </c>
      <c r="P259" s="22">
        <v>114697.91</v>
      </c>
      <c r="Q259" s="22">
        <v>0</v>
      </c>
      <c r="R259" s="22">
        <v>129204.65</v>
      </c>
      <c r="S259" s="22">
        <v>57924.65</v>
      </c>
    </row>
    <row r="260" spans="1:19">
      <c r="A260">
        <v>510</v>
      </c>
      <c r="B260" t="s">
        <v>139</v>
      </c>
      <c r="D260" s="5">
        <v>819934.61</v>
      </c>
      <c r="E260" s="5">
        <v>60072.44</v>
      </c>
      <c r="F260" s="5">
        <v>22025.599999999999</v>
      </c>
      <c r="G260" s="5">
        <v>121447.96</v>
      </c>
      <c r="H260" s="5">
        <v>0</v>
      </c>
      <c r="I260" s="5">
        <v>166907.57</v>
      </c>
      <c r="J260" s="5">
        <v>0</v>
      </c>
      <c r="K260" s="5">
        <v>0</v>
      </c>
      <c r="L260" s="5">
        <v>1743.24</v>
      </c>
      <c r="M260" s="5">
        <f t="shared" ref="M260:M323" si="12">SUM(D260:L260)</f>
        <v>1192131.42</v>
      </c>
      <c r="N260" s="5">
        <f t="shared" ref="N260:N323" si="13">M260-P260</f>
        <v>1070683.46</v>
      </c>
      <c r="O260" s="22">
        <f t="shared" ref="O260:O323" si="14">N260-Q260-R260-S260</f>
        <v>903775.8899999999</v>
      </c>
      <c r="P260" s="22">
        <v>121447.96</v>
      </c>
      <c r="Q260" s="22">
        <v>0</v>
      </c>
      <c r="R260" s="22">
        <v>166907.57</v>
      </c>
      <c r="S260" s="22">
        <v>0</v>
      </c>
    </row>
    <row r="261" spans="1:19">
      <c r="A261">
        <v>855</v>
      </c>
      <c r="B261" t="s">
        <v>224</v>
      </c>
      <c r="D261" s="5">
        <v>2760636.35</v>
      </c>
      <c r="E261" s="5">
        <v>301693.7</v>
      </c>
      <c r="F261" s="5">
        <v>65180.800000000003</v>
      </c>
      <c r="G261" s="5">
        <v>346021.61</v>
      </c>
      <c r="H261" s="5">
        <v>32853.120000000003</v>
      </c>
      <c r="I261" s="5">
        <v>546005.89</v>
      </c>
      <c r="J261" s="5">
        <v>0</v>
      </c>
      <c r="K261" s="5">
        <v>0</v>
      </c>
      <c r="L261" s="5">
        <v>6204.96</v>
      </c>
      <c r="M261" s="5">
        <f t="shared" si="12"/>
        <v>4058596.43</v>
      </c>
      <c r="N261" s="5">
        <f t="shared" si="13"/>
        <v>3712574.8200000003</v>
      </c>
      <c r="O261" s="22">
        <f t="shared" si="14"/>
        <v>3133715.81</v>
      </c>
      <c r="P261" s="22">
        <v>346021.61</v>
      </c>
      <c r="Q261" s="22">
        <v>32853.120000000003</v>
      </c>
      <c r="R261" s="22">
        <v>546005.89</v>
      </c>
      <c r="S261" s="22">
        <v>0</v>
      </c>
    </row>
    <row r="262" spans="1:19">
      <c r="A262">
        <v>142901</v>
      </c>
      <c r="B262" t="s">
        <v>711</v>
      </c>
      <c r="D262" s="5">
        <v>682270.53</v>
      </c>
      <c r="E262" s="5">
        <v>54513.36</v>
      </c>
      <c r="F262" s="5">
        <v>0</v>
      </c>
      <c r="G262" s="5">
        <v>99885.26</v>
      </c>
      <c r="H262" s="5">
        <v>0</v>
      </c>
      <c r="I262" s="5">
        <v>61953.23</v>
      </c>
      <c r="J262" s="5">
        <v>225613.55</v>
      </c>
      <c r="K262" s="5">
        <v>107.01</v>
      </c>
      <c r="L262" s="5">
        <v>0</v>
      </c>
      <c r="M262" s="5">
        <f t="shared" si="12"/>
        <v>1124342.94</v>
      </c>
      <c r="N262" s="5">
        <f t="shared" si="13"/>
        <v>1024457.6799999999</v>
      </c>
      <c r="O262" s="22">
        <f t="shared" si="14"/>
        <v>736890.89999999991</v>
      </c>
      <c r="P262" s="22">
        <v>99885.26</v>
      </c>
      <c r="Q262" s="22">
        <v>0</v>
      </c>
      <c r="R262" s="22">
        <v>61953.23</v>
      </c>
      <c r="S262" s="22">
        <v>225613.55</v>
      </c>
    </row>
    <row r="263" spans="1:19">
      <c r="A263">
        <v>12644</v>
      </c>
      <c r="B263" t="s">
        <v>395</v>
      </c>
      <c r="D263" s="5">
        <v>1369582.64</v>
      </c>
      <c r="E263" s="5">
        <v>122396.52</v>
      </c>
      <c r="F263" s="5">
        <v>31280</v>
      </c>
      <c r="G263" s="5">
        <v>212522.15</v>
      </c>
      <c r="H263" s="5">
        <v>0</v>
      </c>
      <c r="I263" s="5">
        <v>122968.93</v>
      </c>
      <c r="J263" s="5">
        <v>0</v>
      </c>
      <c r="K263" s="5">
        <v>0</v>
      </c>
      <c r="L263" s="5">
        <v>2155.46</v>
      </c>
      <c r="M263" s="5">
        <f t="shared" si="12"/>
        <v>1860905.6999999997</v>
      </c>
      <c r="N263" s="5">
        <f t="shared" si="13"/>
        <v>1648383.5499999998</v>
      </c>
      <c r="O263" s="22">
        <f t="shared" si="14"/>
        <v>1525414.6199999999</v>
      </c>
      <c r="P263" s="22">
        <v>212522.15</v>
      </c>
      <c r="Q263" s="22">
        <v>0</v>
      </c>
      <c r="R263" s="22">
        <v>122968.93</v>
      </c>
      <c r="S263" s="22">
        <v>0</v>
      </c>
    </row>
    <row r="264" spans="1:19">
      <c r="A264">
        <v>13147</v>
      </c>
      <c r="B264" t="s">
        <v>410</v>
      </c>
      <c r="D264" s="5">
        <v>1289214.33</v>
      </c>
      <c r="E264" s="5">
        <v>56384.639999999999</v>
      </c>
      <c r="F264" s="5">
        <v>40566.400000000001</v>
      </c>
      <c r="G264" s="5">
        <v>193679.66</v>
      </c>
      <c r="H264" s="5">
        <v>0</v>
      </c>
      <c r="I264" s="5">
        <v>72779.78</v>
      </c>
      <c r="J264" s="5">
        <v>0</v>
      </c>
      <c r="K264" s="5">
        <v>0</v>
      </c>
      <c r="L264" s="5">
        <v>1670.55</v>
      </c>
      <c r="M264" s="5">
        <f t="shared" si="12"/>
        <v>1654295.3599999999</v>
      </c>
      <c r="N264" s="5">
        <f t="shared" si="13"/>
        <v>1460615.7</v>
      </c>
      <c r="O264" s="22">
        <f t="shared" si="14"/>
        <v>1387835.92</v>
      </c>
      <c r="P264" s="22">
        <v>193679.66</v>
      </c>
      <c r="Q264" s="22">
        <v>0</v>
      </c>
      <c r="R264" s="22">
        <v>72779.78</v>
      </c>
      <c r="S264" s="22">
        <v>0</v>
      </c>
    </row>
    <row r="265" spans="1:19">
      <c r="A265">
        <v>14927</v>
      </c>
      <c r="B265" t="s">
        <v>479</v>
      </c>
      <c r="D265" s="5">
        <v>731203.27</v>
      </c>
      <c r="E265" s="5">
        <v>34230.339999999997</v>
      </c>
      <c r="F265" s="5">
        <v>0</v>
      </c>
      <c r="G265" s="5">
        <v>110243.11</v>
      </c>
      <c r="H265" s="5">
        <v>0</v>
      </c>
      <c r="I265" s="5">
        <v>475707.85</v>
      </c>
      <c r="J265" s="5">
        <v>111272.05</v>
      </c>
      <c r="K265" s="5">
        <v>3685.14</v>
      </c>
      <c r="L265" s="5">
        <v>0</v>
      </c>
      <c r="M265" s="5">
        <f t="shared" si="12"/>
        <v>1466341.7599999998</v>
      </c>
      <c r="N265" s="5">
        <f t="shared" si="13"/>
        <v>1356098.6499999997</v>
      </c>
      <c r="O265" s="22">
        <f t="shared" si="14"/>
        <v>769118.74999999965</v>
      </c>
      <c r="P265" s="22">
        <v>110243.11</v>
      </c>
      <c r="Q265" s="22">
        <v>0</v>
      </c>
      <c r="R265" s="22">
        <v>475707.85</v>
      </c>
      <c r="S265" s="22">
        <v>111272.05</v>
      </c>
    </row>
    <row r="266" spans="1:19">
      <c r="A266">
        <v>13148</v>
      </c>
      <c r="B266" t="s">
        <v>412</v>
      </c>
      <c r="D266" s="5">
        <v>778890.44</v>
      </c>
      <c r="E266" s="5">
        <v>41571.870000000003</v>
      </c>
      <c r="F266" s="5">
        <v>42022.400000000001</v>
      </c>
      <c r="G266" s="5">
        <v>133471.14000000001</v>
      </c>
      <c r="H266" s="5">
        <v>0</v>
      </c>
      <c r="I266" s="5">
        <v>50123.8</v>
      </c>
      <c r="J266" s="5">
        <v>0</v>
      </c>
      <c r="K266" s="5">
        <v>0</v>
      </c>
      <c r="L266" s="5">
        <v>0</v>
      </c>
      <c r="M266" s="5">
        <f t="shared" si="12"/>
        <v>1046079.65</v>
      </c>
      <c r="N266" s="5">
        <f t="shared" si="13"/>
        <v>912608.51</v>
      </c>
      <c r="O266" s="22">
        <f t="shared" si="14"/>
        <v>862484.71</v>
      </c>
      <c r="P266" s="22">
        <v>133471.14000000001</v>
      </c>
      <c r="Q266" s="22">
        <v>0</v>
      </c>
      <c r="R266" s="22">
        <v>50123.8</v>
      </c>
      <c r="S266" s="22">
        <v>0</v>
      </c>
    </row>
    <row r="267" spans="1:19">
      <c r="A267">
        <v>143487</v>
      </c>
      <c r="B267" t="s">
        <v>743</v>
      </c>
      <c r="D267" s="5">
        <v>1213472.3899999999</v>
      </c>
      <c r="E267" s="5">
        <v>64236.21</v>
      </c>
      <c r="F267" s="5">
        <v>33382.400000000001</v>
      </c>
      <c r="G267" s="5">
        <v>209038.71</v>
      </c>
      <c r="H267" s="5">
        <v>46779.360000000001</v>
      </c>
      <c r="I267" s="5">
        <v>171867.88</v>
      </c>
      <c r="J267" s="5">
        <v>0</v>
      </c>
      <c r="K267" s="5">
        <v>0</v>
      </c>
      <c r="L267" s="5">
        <v>3949.72</v>
      </c>
      <c r="M267" s="5">
        <f t="shared" si="12"/>
        <v>1742726.6699999997</v>
      </c>
      <c r="N267" s="5">
        <f t="shared" si="13"/>
        <v>1533687.9599999997</v>
      </c>
      <c r="O267" s="22">
        <f t="shared" si="14"/>
        <v>1315040.7199999997</v>
      </c>
      <c r="P267" s="22">
        <v>209038.71</v>
      </c>
      <c r="Q267" s="22">
        <v>46779.360000000001</v>
      </c>
      <c r="R267" s="22">
        <v>171867.88</v>
      </c>
      <c r="S267" s="22">
        <v>0</v>
      </c>
    </row>
    <row r="268" spans="1:19">
      <c r="A268">
        <v>9953</v>
      </c>
      <c r="B268" t="s">
        <v>289</v>
      </c>
      <c r="D268" s="5">
        <v>2010690.36</v>
      </c>
      <c r="E268" s="5">
        <v>55599.47</v>
      </c>
      <c r="F268" s="5">
        <v>66198.399999999994</v>
      </c>
      <c r="G268" s="5">
        <v>262741.89</v>
      </c>
      <c r="H268" s="5">
        <v>193198.78</v>
      </c>
      <c r="I268" s="5">
        <v>129447.46</v>
      </c>
      <c r="J268" s="5">
        <v>0</v>
      </c>
      <c r="K268" s="5">
        <v>0</v>
      </c>
      <c r="L268" s="5">
        <v>1845.73</v>
      </c>
      <c r="M268" s="5">
        <f t="shared" si="12"/>
        <v>2719722.09</v>
      </c>
      <c r="N268" s="5">
        <f t="shared" si="13"/>
        <v>2456980.1999999997</v>
      </c>
      <c r="O268" s="22">
        <f t="shared" si="14"/>
        <v>2134333.96</v>
      </c>
      <c r="P268" s="22">
        <v>262741.89</v>
      </c>
      <c r="Q268" s="22">
        <v>193198.78</v>
      </c>
      <c r="R268" s="22">
        <v>129447.46</v>
      </c>
      <c r="S268" s="22">
        <v>0</v>
      </c>
    </row>
    <row r="269" spans="1:19">
      <c r="A269">
        <v>301</v>
      </c>
      <c r="B269" t="s">
        <v>103</v>
      </c>
      <c r="D269" s="5">
        <v>691997.78</v>
      </c>
      <c r="E269" s="5">
        <v>41490.53</v>
      </c>
      <c r="F269" s="5">
        <v>6441.6</v>
      </c>
      <c r="G269" s="5">
        <v>85919.37</v>
      </c>
      <c r="H269" s="5">
        <v>0</v>
      </c>
      <c r="I269" s="5">
        <v>1035786.91</v>
      </c>
      <c r="J269" s="5">
        <v>0</v>
      </c>
      <c r="K269" s="5">
        <v>7085.84</v>
      </c>
      <c r="L269" s="5">
        <v>180.6</v>
      </c>
      <c r="M269" s="5">
        <f t="shared" si="12"/>
        <v>1868902.6300000001</v>
      </c>
      <c r="N269" s="5">
        <f t="shared" si="13"/>
        <v>1782983.2600000002</v>
      </c>
      <c r="O269" s="22">
        <f t="shared" si="14"/>
        <v>747196.35000000021</v>
      </c>
      <c r="P269" s="22">
        <v>85919.37</v>
      </c>
      <c r="Q269" s="22">
        <v>0</v>
      </c>
      <c r="R269" s="22">
        <v>1035786.91</v>
      </c>
      <c r="S269" s="22">
        <v>0</v>
      </c>
    </row>
    <row r="270" spans="1:19">
      <c r="A270">
        <v>133587</v>
      </c>
      <c r="B270" t="s">
        <v>681</v>
      </c>
      <c r="D270" s="5">
        <v>643420.92000000004</v>
      </c>
      <c r="E270" s="5">
        <v>28852.1</v>
      </c>
      <c r="F270" s="5">
        <v>19376</v>
      </c>
      <c r="G270" s="5">
        <v>92607.49</v>
      </c>
      <c r="H270" s="5">
        <v>0</v>
      </c>
      <c r="I270" s="5">
        <v>895424.38</v>
      </c>
      <c r="J270" s="5">
        <v>0</v>
      </c>
      <c r="K270" s="5">
        <v>0</v>
      </c>
      <c r="L270" s="5">
        <v>288.95999999999998</v>
      </c>
      <c r="M270" s="5">
        <f t="shared" si="12"/>
        <v>1679969.85</v>
      </c>
      <c r="N270" s="5">
        <f t="shared" si="13"/>
        <v>1587362.36</v>
      </c>
      <c r="O270" s="22">
        <f t="shared" si="14"/>
        <v>691937.9800000001</v>
      </c>
      <c r="P270" s="22">
        <v>92607.49</v>
      </c>
      <c r="Q270" s="22">
        <v>0</v>
      </c>
      <c r="R270" s="22">
        <v>895424.38</v>
      </c>
      <c r="S270" s="22">
        <v>0</v>
      </c>
    </row>
    <row r="271" spans="1:19">
      <c r="A271">
        <v>132779</v>
      </c>
      <c r="B271" t="s">
        <v>633</v>
      </c>
      <c r="D271" s="5">
        <v>353442.59</v>
      </c>
      <c r="E271" s="5">
        <v>16047</v>
      </c>
      <c r="F271" s="5">
        <v>0</v>
      </c>
      <c r="G271" s="5">
        <v>52101.75</v>
      </c>
      <c r="H271" s="5">
        <v>0</v>
      </c>
      <c r="I271" s="5">
        <v>582833.68999999994</v>
      </c>
      <c r="J271" s="5">
        <v>0</v>
      </c>
      <c r="K271" s="5">
        <v>0</v>
      </c>
      <c r="L271" s="5">
        <v>0</v>
      </c>
      <c r="M271" s="5">
        <f t="shared" si="12"/>
        <v>1004425.03</v>
      </c>
      <c r="N271" s="5">
        <f t="shared" si="13"/>
        <v>952323.28</v>
      </c>
      <c r="O271" s="22">
        <f t="shared" si="14"/>
        <v>369489.59000000008</v>
      </c>
      <c r="P271" s="22">
        <v>52101.75</v>
      </c>
      <c r="Q271" s="22">
        <v>0</v>
      </c>
      <c r="R271" s="22">
        <v>582833.68999999994</v>
      </c>
      <c r="S271" s="22">
        <v>0</v>
      </c>
    </row>
    <row r="272" spans="1:19">
      <c r="A272">
        <v>133306</v>
      </c>
      <c r="B272" t="s">
        <v>657</v>
      </c>
      <c r="D272" s="5">
        <v>668925.25</v>
      </c>
      <c r="E272" s="5">
        <v>52362.84</v>
      </c>
      <c r="F272" s="5">
        <v>11068.8</v>
      </c>
      <c r="G272" s="5">
        <v>96222.38</v>
      </c>
      <c r="H272" s="5">
        <v>0</v>
      </c>
      <c r="I272" s="5">
        <v>512000.29</v>
      </c>
      <c r="J272" s="5">
        <v>0</v>
      </c>
      <c r="K272" s="5">
        <v>0</v>
      </c>
      <c r="L272" s="5">
        <v>238.39</v>
      </c>
      <c r="M272" s="5">
        <f t="shared" si="12"/>
        <v>1340817.95</v>
      </c>
      <c r="N272" s="5">
        <f t="shared" si="13"/>
        <v>1244595.5699999998</v>
      </c>
      <c r="O272" s="22">
        <f t="shared" si="14"/>
        <v>732595.2799999998</v>
      </c>
      <c r="P272" s="22">
        <v>96222.38</v>
      </c>
      <c r="Q272" s="22">
        <v>0</v>
      </c>
      <c r="R272" s="22">
        <v>512000.29</v>
      </c>
      <c r="S272" s="22">
        <v>0</v>
      </c>
    </row>
    <row r="273" spans="1:19">
      <c r="A273">
        <v>306</v>
      </c>
      <c r="B273" t="s">
        <v>113</v>
      </c>
      <c r="D273" s="5">
        <v>471592.89</v>
      </c>
      <c r="E273" s="5">
        <v>9070.15</v>
      </c>
      <c r="F273" s="5">
        <v>8640</v>
      </c>
      <c r="G273" s="5">
        <v>46961.99</v>
      </c>
      <c r="H273" s="5">
        <v>0</v>
      </c>
      <c r="I273" s="5">
        <v>929501.67</v>
      </c>
      <c r="J273" s="5">
        <v>0</v>
      </c>
      <c r="K273" s="5">
        <v>0</v>
      </c>
      <c r="L273" s="5">
        <v>238.39</v>
      </c>
      <c r="M273" s="5">
        <f t="shared" si="12"/>
        <v>1466005.09</v>
      </c>
      <c r="N273" s="5">
        <f t="shared" si="13"/>
        <v>1419043.1</v>
      </c>
      <c r="O273" s="22">
        <f t="shared" si="14"/>
        <v>489541.43000000005</v>
      </c>
      <c r="P273" s="22">
        <v>46961.99</v>
      </c>
      <c r="Q273" s="22">
        <v>0</v>
      </c>
      <c r="R273" s="22">
        <v>929501.67</v>
      </c>
      <c r="S273" s="22">
        <v>0</v>
      </c>
    </row>
    <row r="274" spans="1:19">
      <c r="A274">
        <v>302</v>
      </c>
      <c r="B274" t="s">
        <v>105</v>
      </c>
      <c r="D274" s="5">
        <v>944431.34</v>
      </c>
      <c r="E274" s="5">
        <v>31056.51</v>
      </c>
      <c r="F274" s="5">
        <v>8697.6</v>
      </c>
      <c r="G274" s="5">
        <v>109734.25</v>
      </c>
      <c r="H274" s="5">
        <v>340.8</v>
      </c>
      <c r="I274" s="5">
        <v>1481329.24</v>
      </c>
      <c r="J274" s="5">
        <v>0</v>
      </c>
      <c r="K274" s="5">
        <v>7245.67</v>
      </c>
      <c r="L274" s="5">
        <v>2010.08</v>
      </c>
      <c r="M274" s="5">
        <f t="shared" si="12"/>
        <v>2584845.4900000002</v>
      </c>
      <c r="N274" s="5">
        <f t="shared" si="13"/>
        <v>2475111.2400000002</v>
      </c>
      <c r="O274" s="22">
        <f t="shared" si="14"/>
        <v>993441.20000000042</v>
      </c>
      <c r="P274" s="22">
        <v>109734.25</v>
      </c>
      <c r="Q274" s="22">
        <v>340.8</v>
      </c>
      <c r="R274" s="22">
        <v>1481329.24</v>
      </c>
      <c r="S274" s="22">
        <v>0</v>
      </c>
    </row>
    <row r="275" spans="1:19">
      <c r="A275">
        <v>296</v>
      </c>
      <c r="B275" t="s">
        <v>92</v>
      </c>
      <c r="D275" s="5">
        <v>296265.44</v>
      </c>
      <c r="E275" s="5">
        <v>7380.93</v>
      </c>
      <c r="F275" s="5">
        <v>9446.4</v>
      </c>
      <c r="G275" s="5">
        <v>43678.91</v>
      </c>
      <c r="H275" s="5">
        <v>863.36</v>
      </c>
      <c r="I275" s="5">
        <v>226381.91</v>
      </c>
      <c r="J275" s="5">
        <v>0</v>
      </c>
      <c r="K275" s="5">
        <v>0</v>
      </c>
      <c r="L275" s="5">
        <v>338.63</v>
      </c>
      <c r="M275" s="5">
        <f t="shared" si="12"/>
        <v>584355.58000000007</v>
      </c>
      <c r="N275" s="5">
        <f t="shared" si="13"/>
        <v>540676.67000000004</v>
      </c>
      <c r="O275" s="22">
        <f t="shared" si="14"/>
        <v>313431.40000000002</v>
      </c>
      <c r="P275" s="22">
        <v>43678.91</v>
      </c>
      <c r="Q275" s="22">
        <v>863.36</v>
      </c>
      <c r="R275" s="22">
        <v>226381.91</v>
      </c>
      <c r="S275" s="22">
        <v>0</v>
      </c>
    </row>
    <row r="276" spans="1:19">
      <c r="A276">
        <v>297</v>
      </c>
      <c r="B276" t="s">
        <v>95</v>
      </c>
      <c r="D276" s="5">
        <v>417084.79</v>
      </c>
      <c r="E276" s="5">
        <v>30022.21</v>
      </c>
      <c r="F276" s="5">
        <v>8092.8</v>
      </c>
      <c r="G276" s="5">
        <v>52638.95</v>
      </c>
      <c r="H276" s="5">
        <v>0</v>
      </c>
      <c r="I276" s="5">
        <v>1065222.81</v>
      </c>
      <c r="J276" s="5">
        <v>0</v>
      </c>
      <c r="K276" s="5">
        <v>0</v>
      </c>
      <c r="L276" s="5">
        <v>338.63</v>
      </c>
      <c r="M276" s="5">
        <f t="shared" si="12"/>
        <v>1573400.19</v>
      </c>
      <c r="N276" s="5">
        <f t="shared" si="13"/>
        <v>1520761.24</v>
      </c>
      <c r="O276" s="22">
        <f t="shared" si="14"/>
        <v>455538.42999999993</v>
      </c>
      <c r="P276" s="22">
        <v>52638.95</v>
      </c>
      <c r="Q276" s="22">
        <v>0</v>
      </c>
      <c r="R276" s="22">
        <v>1065222.81</v>
      </c>
      <c r="S276" s="22">
        <v>0</v>
      </c>
    </row>
    <row r="277" spans="1:19">
      <c r="A277">
        <v>629</v>
      </c>
      <c r="B277" t="s">
        <v>189</v>
      </c>
      <c r="D277" s="5">
        <v>310263.17</v>
      </c>
      <c r="E277" s="5">
        <v>19683.78</v>
      </c>
      <c r="F277" s="5">
        <v>6006.4</v>
      </c>
      <c r="G277" s="5">
        <v>26205.34</v>
      </c>
      <c r="H277" s="5">
        <v>2272</v>
      </c>
      <c r="I277" s="5">
        <v>377174.28</v>
      </c>
      <c r="J277" s="5">
        <v>0</v>
      </c>
      <c r="K277" s="5">
        <v>0</v>
      </c>
      <c r="L277" s="5">
        <v>361.2</v>
      </c>
      <c r="M277" s="5">
        <f t="shared" si="12"/>
        <v>741966.16999999993</v>
      </c>
      <c r="N277" s="5">
        <f t="shared" si="13"/>
        <v>715760.83</v>
      </c>
      <c r="O277" s="22">
        <f t="shared" si="14"/>
        <v>336314.54999999993</v>
      </c>
      <c r="P277" s="22">
        <v>26205.34</v>
      </c>
      <c r="Q277" s="22">
        <v>2272</v>
      </c>
      <c r="R277" s="22">
        <v>377174.28</v>
      </c>
      <c r="S277" s="22">
        <v>0</v>
      </c>
    </row>
    <row r="278" spans="1:19">
      <c r="A278">
        <v>132761</v>
      </c>
      <c r="B278" t="s">
        <v>631</v>
      </c>
      <c r="D278" s="5">
        <v>1170055.72</v>
      </c>
      <c r="E278" s="5">
        <v>17006.689999999999</v>
      </c>
      <c r="F278" s="5">
        <v>10992</v>
      </c>
      <c r="G278" s="5">
        <v>103436.48</v>
      </c>
      <c r="H278" s="5">
        <v>1136</v>
      </c>
      <c r="I278" s="5">
        <v>1747850.87</v>
      </c>
      <c r="J278" s="5">
        <v>0</v>
      </c>
      <c r="K278" s="5">
        <v>0</v>
      </c>
      <c r="L278" s="5">
        <v>657.38</v>
      </c>
      <c r="M278" s="5">
        <f t="shared" si="12"/>
        <v>3051135.1399999997</v>
      </c>
      <c r="N278" s="5">
        <f t="shared" si="13"/>
        <v>2947698.6599999997</v>
      </c>
      <c r="O278" s="22">
        <f t="shared" si="14"/>
        <v>1198711.7899999996</v>
      </c>
      <c r="P278" s="22">
        <v>103436.48</v>
      </c>
      <c r="Q278" s="22">
        <v>1136</v>
      </c>
      <c r="R278" s="22">
        <v>1747850.87</v>
      </c>
      <c r="S278" s="22">
        <v>0</v>
      </c>
    </row>
    <row r="279" spans="1:19">
      <c r="A279">
        <v>133322</v>
      </c>
      <c r="B279" t="s">
        <v>659</v>
      </c>
      <c r="D279" s="5">
        <v>446207.19</v>
      </c>
      <c r="E279" s="5">
        <v>38261.89</v>
      </c>
      <c r="F279" s="5">
        <v>12963.2</v>
      </c>
      <c r="G279" s="5">
        <v>64727.95</v>
      </c>
      <c r="H279" s="5">
        <v>0</v>
      </c>
      <c r="I279" s="5">
        <v>577650.35</v>
      </c>
      <c r="J279" s="5">
        <v>0</v>
      </c>
      <c r="K279" s="5">
        <v>0</v>
      </c>
      <c r="L279" s="5">
        <v>627.59</v>
      </c>
      <c r="M279" s="5">
        <f t="shared" si="12"/>
        <v>1140438.1700000002</v>
      </c>
      <c r="N279" s="5">
        <f t="shared" si="13"/>
        <v>1075710.2200000002</v>
      </c>
      <c r="O279" s="22">
        <f t="shared" si="14"/>
        <v>498059.87000000023</v>
      </c>
      <c r="P279" s="22">
        <v>64727.95</v>
      </c>
      <c r="Q279" s="22">
        <v>0</v>
      </c>
      <c r="R279" s="22">
        <v>577650.35</v>
      </c>
      <c r="S279" s="22">
        <v>0</v>
      </c>
    </row>
    <row r="280" spans="1:19">
      <c r="A280">
        <v>609</v>
      </c>
      <c r="B280" t="s">
        <v>176</v>
      </c>
      <c r="D280" s="5">
        <v>528770.06000000006</v>
      </c>
      <c r="E280" s="5">
        <v>44513.23</v>
      </c>
      <c r="F280" s="5">
        <v>0</v>
      </c>
      <c r="G280" s="5">
        <v>74385.490000000005</v>
      </c>
      <c r="H280" s="5">
        <v>284</v>
      </c>
      <c r="I280" s="5">
        <v>777568.09</v>
      </c>
      <c r="J280" s="5">
        <v>0</v>
      </c>
      <c r="K280" s="5">
        <v>1476.41</v>
      </c>
      <c r="L280" s="5">
        <v>0</v>
      </c>
      <c r="M280" s="5">
        <f t="shared" si="12"/>
        <v>1426997.28</v>
      </c>
      <c r="N280" s="5">
        <f t="shared" si="13"/>
        <v>1352611.79</v>
      </c>
      <c r="O280" s="22">
        <f t="shared" si="14"/>
        <v>574759.70000000007</v>
      </c>
      <c r="P280" s="22">
        <v>74385.490000000005</v>
      </c>
      <c r="Q280" s="22">
        <v>284</v>
      </c>
      <c r="R280" s="22">
        <v>777568.09</v>
      </c>
      <c r="S280" s="22">
        <v>0</v>
      </c>
    </row>
    <row r="281" spans="1:19">
      <c r="A281">
        <v>610</v>
      </c>
      <c r="B281" t="s">
        <v>178</v>
      </c>
      <c r="D281" s="5">
        <v>317558.59000000003</v>
      </c>
      <c r="E281" s="5">
        <v>8061.64</v>
      </c>
      <c r="F281" s="5">
        <v>0</v>
      </c>
      <c r="G281" s="5">
        <v>47676.67</v>
      </c>
      <c r="H281" s="5">
        <v>0</v>
      </c>
      <c r="I281" s="5">
        <v>389153.56</v>
      </c>
      <c r="J281" s="5">
        <v>0</v>
      </c>
      <c r="K281" s="5">
        <v>0</v>
      </c>
      <c r="L281" s="5">
        <v>0</v>
      </c>
      <c r="M281" s="5">
        <f t="shared" si="12"/>
        <v>762450.46</v>
      </c>
      <c r="N281" s="5">
        <f t="shared" si="13"/>
        <v>714773.78999999992</v>
      </c>
      <c r="O281" s="22">
        <f t="shared" si="14"/>
        <v>325620.22999999992</v>
      </c>
      <c r="P281" s="22">
        <v>47676.67</v>
      </c>
      <c r="Q281" s="22">
        <v>0</v>
      </c>
      <c r="R281" s="22">
        <v>389153.56</v>
      </c>
      <c r="S281" s="22">
        <v>0</v>
      </c>
    </row>
    <row r="282" spans="1:19">
      <c r="A282">
        <v>303</v>
      </c>
      <c r="B282" t="s">
        <v>107</v>
      </c>
      <c r="D282" s="5">
        <v>1042356.16</v>
      </c>
      <c r="E282" s="5">
        <v>70986.080000000002</v>
      </c>
      <c r="F282" s="5">
        <v>0</v>
      </c>
      <c r="G282" s="5">
        <v>109945.78</v>
      </c>
      <c r="H282" s="5">
        <v>772.48</v>
      </c>
      <c r="I282" s="5">
        <v>1210859.31</v>
      </c>
      <c r="J282" s="5">
        <v>0</v>
      </c>
      <c r="K282" s="5">
        <v>5327.7</v>
      </c>
      <c r="L282" s="5">
        <v>0</v>
      </c>
      <c r="M282" s="5">
        <f t="shared" si="12"/>
        <v>2440247.5100000002</v>
      </c>
      <c r="N282" s="5">
        <f t="shared" si="13"/>
        <v>2330301.7300000004</v>
      </c>
      <c r="O282" s="22">
        <f t="shared" si="14"/>
        <v>1118669.9400000004</v>
      </c>
      <c r="P282" s="22">
        <v>109945.78</v>
      </c>
      <c r="Q282" s="22">
        <v>772.48</v>
      </c>
      <c r="R282" s="22">
        <v>1210859.31</v>
      </c>
      <c r="S282" s="22">
        <v>0</v>
      </c>
    </row>
    <row r="283" spans="1:19">
      <c r="A283">
        <v>298</v>
      </c>
      <c r="B283" t="s">
        <v>97</v>
      </c>
      <c r="D283" s="5">
        <v>387843.78</v>
      </c>
      <c r="E283" s="5">
        <v>15733.83</v>
      </c>
      <c r="F283" s="5">
        <v>0</v>
      </c>
      <c r="G283" s="5">
        <v>51283.58</v>
      </c>
      <c r="H283" s="5">
        <v>0</v>
      </c>
      <c r="I283" s="5">
        <v>752184.55</v>
      </c>
      <c r="J283" s="5">
        <v>0</v>
      </c>
      <c r="K283" s="5">
        <v>2458.87</v>
      </c>
      <c r="L283" s="5">
        <v>0</v>
      </c>
      <c r="M283" s="5">
        <f t="shared" si="12"/>
        <v>1209504.6100000003</v>
      </c>
      <c r="N283" s="5">
        <f t="shared" si="13"/>
        <v>1158221.0300000003</v>
      </c>
      <c r="O283" s="22">
        <f t="shared" si="14"/>
        <v>406036.48000000021</v>
      </c>
      <c r="P283" s="22">
        <v>51283.58</v>
      </c>
      <c r="Q283" s="22">
        <v>0</v>
      </c>
      <c r="R283" s="22">
        <v>752184.55</v>
      </c>
      <c r="S283" s="22">
        <v>0</v>
      </c>
    </row>
    <row r="284" spans="1:19">
      <c r="A284">
        <v>300</v>
      </c>
      <c r="B284" t="s">
        <v>100</v>
      </c>
      <c r="D284" s="5">
        <v>472363.95</v>
      </c>
      <c r="E284" s="5">
        <v>33230.74</v>
      </c>
      <c r="F284" s="5">
        <v>0</v>
      </c>
      <c r="G284" s="5">
        <v>62643.44</v>
      </c>
      <c r="H284" s="5">
        <v>0</v>
      </c>
      <c r="I284" s="5">
        <v>460737.41</v>
      </c>
      <c r="J284" s="5">
        <v>0</v>
      </c>
      <c r="K284" s="5">
        <v>3849.49</v>
      </c>
      <c r="L284" s="5">
        <v>0</v>
      </c>
      <c r="M284" s="5">
        <f t="shared" si="12"/>
        <v>1032825.03</v>
      </c>
      <c r="N284" s="5">
        <f t="shared" si="13"/>
        <v>970181.59000000008</v>
      </c>
      <c r="O284" s="22">
        <f t="shared" si="14"/>
        <v>509444.18000000011</v>
      </c>
      <c r="P284" s="22">
        <v>62643.44</v>
      </c>
      <c r="Q284" s="22">
        <v>0</v>
      </c>
      <c r="R284" s="22">
        <v>460737.41</v>
      </c>
      <c r="S284" s="22">
        <v>0</v>
      </c>
    </row>
    <row r="285" spans="1:19">
      <c r="A285">
        <v>634</v>
      </c>
      <c r="B285" t="s">
        <v>192</v>
      </c>
      <c r="D285" s="5">
        <v>620229.76</v>
      </c>
      <c r="E285" s="5">
        <v>23658.45</v>
      </c>
      <c r="F285" s="5">
        <v>0</v>
      </c>
      <c r="G285" s="5">
        <v>67916.800000000003</v>
      </c>
      <c r="H285" s="5">
        <v>0</v>
      </c>
      <c r="I285" s="5">
        <v>962113.42</v>
      </c>
      <c r="J285" s="5">
        <v>0</v>
      </c>
      <c r="K285" s="5">
        <v>2010.08</v>
      </c>
      <c r="L285" s="5">
        <v>0</v>
      </c>
      <c r="M285" s="5">
        <f t="shared" si="12"/>
        <v>1675928.5100000002</v>
      </c>
      <c r="N285" s="5">
        <f t="shared" si="13"/>
        <v>1608011.7100000002</v>
      </c>
      <c r="O285" s="22">
        <f t="shared" si="14"/>
        <v>645898.29000000015</v>
      </c>
      <c r="P285" s="22">
        <v>67916.800000000003</v>
      </c>
      <c r="Q285" s="22">
        <v>0</v>
      </c>
      <c r="R285" s="22">
        <v>962113.42</v>
      </c>
      <c r="S285" s="22">
        <v>0</v>
      </c>
    </row>
    <row r="286" spans="1:19">
      <c r="A286">
        <v>614</v>
      </c>
      <c r="B286" t="s">
        <v>182</v>
      </c>
      <c r="D286" s="5">
        <v>326752.01</v>
      </c>
      <c r="E286" s="5">
        <v>7906.08</v>
      </c>
      <c r="F286" s="5">
        <v>0</v>
      </c>
      <c r="G286" s="5">
        <v>50421.599999999999</v>
      </c>
      <c r="H286" s="5">
        <v>1136</v>
      </c>
      <c r="I286" s="5">
        <v>547912.71</v>
      </c>
      <c r="J286" s="5">
        <v>0</v>
      </c>
      <c r="K286" s="5">
        <v>3825.11</v>
      </c>
      <c r="L286" s="5">
        <v>0</v>
      </c>
      <c r="M286" s="5">
        <f t="shared" si="12"/>
        <v>937953.50999999989</v>
      </c>
      <c r="N286" s="5">
        <f t="shared" si="13"/>
        <v>887531.90999999992</v>
      </c>
      <c r="O286" s="22">
        <f t="shared" si="14"/>
        <v>338483.19999999995</v>
      </c>
      <c r="P286" s="22">
        <v>50421.599999999999</v>
      </c>
      <c r="Q286" s="22">
        <v>1136</v>
      </c>
      <c r="R286" s="22">
        <v>547912.71</v>
      </c>
      <c r="S286" s="22">
        <v>0</v>
      </c>
    </row>
    <row r="287" spans="1:19">
      <c r="A287">
        <v>608</v>
      </c>
      <c r="B287" t="s">
        <v>175</v>
      </c>
      <c r="D287" s="5">
        <v>394546.09</v>
      </c>
      <c r="E287" s="5">
        <v>10794.1</v>
      </c>
      <c r="F287" s="5">
        <v>0</v>
      </c>
      <c r="G287" s="5">
        <v>29105.65</v>
      </c>
      <c r="H287" s="5">
        <v>624.79999999999995</v>
      </c>
      <c r="I287" s="5">
        <v>423937.45</v>
      </c>
      <c r="J287" s="5">
        <v>0</v>
      </c>
      <c r="K287" s="5">
        <v>2409.1999999999998</v>
      </c>
      <c r="L287" s="5">
        <v>0</v>
      </c>
      <c r="M287" s="5">
        <f t="shared" si="12"/>
        <v>861417.29</v>
      </c>
      <c r="N287" s="5">
        <f t="shared" si="13"/>
        <v>832311.64</v>
      </c>
      <c r="O287" s="22">
        <f t="shared" si="14"/>
        <v>407749.38999999996</v>
      </c>
      <c r="P287" s="22">
        <v>29105.65</v>
      </c>
      <c r="Q287" s="22">
        <v>624.79999999999995</v>
      </c>
      <c r="R287" s="22">
        <v>423937.45</v>
      </c>
      <c r="S287" s="22">
        <v>0</v>
      </c>
    </row>
    <row r="288" spans="1:19">
      <c r="A288">
        <v>305</v>
      </c>
      <c r="B288" t="s">
        <v>110</v>
      </c>
      <c r="D288" s="5">
        <v>700182.89</v>
      </c>
      <c r="E288" s="5">
        <v>48505.61</v>
      </c>
      <c r="F288" s="5">
        <v>12323.2</v>
      </c>
      <c r="G288" s="5">
        <v>89920.49</v>
      </c>
      <c r="H288" s="5">
        <v>1124.6400000000001</v>
      </c>
      <c r="I288" s="5">
        <v>904761.98</v>
      </c>
      <c r="J288" s="5">
        <v>0</v>
      </c>
      <c r="K288" s="5">
        <v>0</v>
      </c>
      <c r="L288" s="5">
        <v>451.5</v>
      </c>
      <c r="M288" s="5">
        <f t="shared" si="12"/>
        <v>1757270.31</v>
      </c>
      <c r="N288" s="5">
        <f t="shared" si="13"/>
        <v>1667349.82</v>
      </c>
      <c r="O288" s="22">
        <f t="shared" si="14"/>
        <v>761463.20000000019</v>
      </c>
      <c r="P288" s="22">
        <v>89920.49</v>
      </c>
      <c r="Q288" s="22">
        <v>1124.6400000000001</v>
      </c>
      <c r="R288" s="22">
        <v>904761.98</v>
      </c>
      <c r="S288" s="22">
        <v>0</v>
      </c>
    </row>
    <row r="289" spans="1:19">
      <c r="A289">
        <v>132746</v>
      </c>
      <c r="B289" t="s">
        <v>629</v>
      </c>
      <c r="D289" s="5">
        <v>462399.46</v>
      </c>
      <c r="E289" s="5">
        <v>17051.64</v>
      </c>
      <c r="F289" s="5">
        <v>11964.8</v>
      </c>
      <c r="G289" s="5">
        <v>46212.22</v>
      </c>
      <c r="H289" s="5">
        <v>0</v>
      </c>
      <c r="I289" s="5">
        <v>684088.81</v>
      </c>
      <c r="J289" s="5">
        <v>0</v>
      </c>
      <c r="K289" s="5">
        <v>0</v>
      </c>
      <c r="L289" s="5">
        <v>601.4</v>
      </c>
      <c r="M289" s="5">
        <f t="shared" si="12"/>
        <v>1222318.33</v>
      </c>
      <c r="N289" s="5">
        <f t="shared" si="13"/>
        <v>1176106.1100000001</v>
      </c>
      <c r="O289" s="22">
        <f t="shared" si="14"/>
        <v>492017.30000000005</v>
      </c>
      <c r="P289" s="22">
        <v>46212.22</v>
      </c>
      <c r="Q289" s="22">
        <v>0</v>
      </c>
      <c r="R289" s="22">
        <v>684088.81</v>
      </c>
      <c r="S289" s="22">
        <v>0</v>
      </c>
    </row>
    <row r="290" spans="1:19">
      <c r="A290">
        <v>623</v>
      </c>
      <c r="B290" t="s">
        <v>188</v>
      </c>
      <c r="D290" s="5">
        <v>1141585.77</v>
      </c>
      <c r="E290" s="5">
        <v>95813.45</v>
      </c>
      <c r="F290" s="5">
        <v>26665.599999999999</v>
      </c>
      <c r="G290" s="5">
        <v>130871.09</v>
      </c>
      <c r="H290" s="5">
        <v>0</v>
      </c>
      <c r="I290" s="5">
        <v>1427668.95</v>
      </c>
      <c r="J290" s="5">
        <v>0</v>
      </c>
      <c r="K290" s="5">
        <v>0</v>
      </c>
      <c r="L290" s="5">
        <v>489.88</v>
      </c>
      <c r="M290" s="5">
        <f t="shared" si="12"/>
        <v>2823094.74</v>
      </c>
      <c r="N290" s="5">
        <f t="shared" si="13"/>
        <v>2692223.6500000004</v>
      </c>
      <c r="O290" s="22">
        <f t="shared" si="14"/>
        <v>1264554.7000000004</v>
      </c>
      <c r="P290" s="22">
        <v>130871.09</v>
      </c>
      <c r="Q290" s="22">
        <v>0</v>
      </c>
      <c r="R290" s="22">
        <v>1427668.95</v>
      </c>
      <c r="S290" s="22">
        <v>0</v>
      </c>
    </row>
    <row r="291" spans="1:19">
      <c r="A291">
        <v>621</v>
      </c>
      <c r="B291" t="s">
        <v>186</v>
      </c>
      <c r="D291" s="5">
        <v>824679.6</v>
      </c>
      <c r="E291" s="5">
        <v>58545.63</v>
      </c>
      <c r="F291" s="5">
        <v>0</v>
      </c>
      <c r="G291" s="5">
        <v>97929.98</v>
      </c>
      <c r="H291" s="5">
        <v>340.8</v>
      </c>
      <c r="I291" s="5">
        <v>1142609.1200000001</v>
      </c>
      <c r="J291" s="5">
        <v>0</v>
      </c>
      <c r="K291" s="5">
        <v>2723.45</v>
      </c>
      <c r="L291" s="5">
        <v>0</v>
      </c>
      <c r="M291" s="5">
        <f t="shared" si="12"/>
        <v>2126828.58</v>
      </c>
      <c r="N291" s="5">
        <f t="shared" si="13"/>
        <v>2028898.6</v>
      </c>
      <c r="O291" s="22">
        <f t="shared" si="14"/>
        <v>885948.67999999993</v>
      </c>
      <c r="P291" s="22">
        <v>97929.98</v>
      </c>
      <c r="Q291" s="22">
        <v>340.8</v>
      </c>
      <c r="R291" s="22">
        <v>1142609.1200000001</v>
      </c>
      <c r="S291" s="22">
        <v>0</v>
      </c>
    </row>
    <row r="292" spans="1:19">
      <c r="A292">
        <v>616</v>
      </c>
      <c r="B292" t="s">
        <v>184</v>
      </c>
      <c r="D292" s="5">
        <v>534226.78</v>
      </c>
      <c r="E292" s="5">
        <v>37151.85</v>
      </c>
      <c r="F292" s="5">
        <v>0</v>
      </c>
      <c r="G292" s="5">
        <v>66455.929999999993</v>
      </c>
      <c r="H292" s="5">
        <v>0</v>
      </c>
      <c r="I292" s="5">
        <v>931891.44</v>
      </c>
      <c r="J292" s="5">
        <v>0</v>
      </c>
      <c r="K292" s="5">
        <v>1255.17</v>
      </c>
      <c r="L292" s="5">
        <v>0</v>
      </c>
      <c r="M292" s="5">
        <f t="shared" si="12"/>
        <v>1570981.17</v>
      </c>
      <c r="N292" s="5">
        <f t="shared" si="13"/>
        <v>1504525.24</v>
      </c>
      <c r="O292" s="22">
        <f t="shared" si="14"/>
        <v>572633.80000000005</v>
      </c>
      <c r="P292" s="22">
        <v>66455.929999999993</v>
      </c>
      <c r="Q292" s="22">
        <v>0</v>
      </c>
      <c r="R292" s="22">
        <v>931891.44</v>
      </c>
      <c r="S292" s="22">
        <v>0</v>
      </c>
    </row>
    <row r="293" spans="1:19">
      <c r="A293">
        <v>13175</v>
      </c>
      <c r="B293" t="s">
        <v>418</v>
      </c>
      <c r="D293" s="5">
        <v>1741293.44</v>
      </c>
      <c r="E293" s="5">
        <v>112130.51</v>
      </c>
      <c r="F293" s="5">
        <v>61510.400000000001</v>
      </c>
      <c r="G293" s="5">
        <v>232823.64</v>
      </c>
      <c r="H293" s="5">
        <v>9847</v>
      </c>
      <c r="I293" s="5">
        <v>253722.36</v>
      </c>
      <c r="J293" s="5">
        <v>0</v>
      </c>
      <c r="K293" s="5">
        <v>0</v>
      </c>
      <c r="L293" s="5">
        <v>417.19</v>
      </c>
      <c r="M293" s="5">
        <f t="shared" si="12"/>
        <v>2411744.5399999996</v>
      </c>
      <c r="N293" s="5">
        <f t="shared" si="13"/>
        <v>2178920.8999999994</v>
      </c>
      <c r="O293" s="22">
        <f t="shared" si="14"/>
        <v>1915351.5399999996</v>
      </c>
      <c r="P293" s="22">
        <v>232823.64</v>
      </c>
      <c r="Q293" s="22">
        <v>9847</v>
      </c>
      <c r="R293" s="22">
        <v>253722.36</v>
      </c>
      <c r="S293" s="22">
        <v>0</v>
      </c>
    </row>
    <row r="294" spans="1:19">
      <c r="A294">
        <v>133330</v>
      </c>
      <c r="B294" t="s">
        <v>661</v>
      </c>
      <c r="D294" s="5">
        <v>3100021.9</v>
      </c>
      <c r="E294" s="5">
        <v>47674.31</v>
      </c>
      <c r="F294" s="5">
        <v>100966.39999999999</v>
      </c>
      <c r="G294" s="5">
        <v>267064.31</v>
      </c>
      <c r="H294" s="5">
        <v>11938.2</v>
      </c>
      <c r="I294" s="5">
        <v>234879.63</v>
      </c>
      <c r="J294" s="5">
        <v>0</v>
      </c>
      <c r="K294" s="5">
        <v>0</v>
      </c>
      <c r="L294" s="5">
        <v>5839.7</v>
      </c>
      <c r="M294" s="5">
        <f t="shared" si="12"/>
        <v>3768384.45</v>
      </c>
      <c r="N294" s="5">
        <f t="shared" si="13"/>
        <v>3501320.14</v>
      </c>
      <c r="O294" s="22">
        <f t="shared" si="14"/>
        <v>3254502.31</v>
      </c>
      <c r="P294" s="22">
        <v>267064.31</v>
      </c>
      <c r="Q294" s="22">
        <v>11938.2</v>
      </c>
      <c r="R294" s="22">
        <v>234879.63</v>
      </c>
      <c r="S294" s="22">
        <v>0</v>
      </c>
    </row>
    <row r="295" spans="1:19">
      <c r="A295">
        <v>14904</v>
      </c>
      <c r="B295" t="s">
        <v>475</v>
      </c>
      <c r="D295" s="5">
        <v>709554.23</v>
      </c>
      <c r="E295" s="5">
        <v>43618.21</v>
      </c>
      <c r="F295" s="5">
        <v>0</v>
      </c>
      <c r="G295" s="5">
        <v>102303.87</v>
      </c>
      <c r="H295" s="5">
        <v>0</v>
      </c>
      <c r="I295" s="5">
        <v>90451.63</v>
      </c>
      <c r="J295" s="5">
        <v>0</v>
      </c>
      <c r="K295" s="5">
        <v>3323.94</v>
      </c>
      <c r="L295" s="5">
        <v>0</v>
      </c>
      <c r="M295" s="5">
        <f t="shared" si="12"/>
        <v>949251.87999999989</v>
      </c>
      <c r="N295" s="5">
        <f t="shared" si="13"/>
        <v>846948.00999999989</v>
      </c>
      <c r="O295" s="22">
        <f t="shared" si="14"/>
        <v>756496.37999999989</v>
      </c>
      <c r="P295" s="22">
        <v>102303.87</v>
      </c>
      <c r="Q295" s="22">
        <v>0</v>
      </c>
      <c r="R295" s="22">
        <v>90451.63</v>
      </c>
      <c r="S295" s="22">
        <v>0</v>
      </c>
    </row>
    <row r="296" spans="1:19">
      <c r="A296">
        <v>770</v>
      </c>
      <c r="B296" t="s">
        <v>206</v>
      </c>
      <c r="D296" s="5">
        <v>1656061.52</v>
      </c>
      <c r="E296" s="5">
        <v>109108.31</v>
      </c>
      <c r="F296" s="5">
        <v>0</v>
      </c>
      <c r="G296" s="5">
        <v>210682.07</v>
      </c>
      <c r="H296" s="5">
        <v>0</v>
      </c>
      <c r="I296" s="5">
        <v>426944.72</v>
      </c>
      <c r="J296" s="5">
        <v>171858.1</v>
      </c>
      <c r="K296" s="5">
        <v>8668.7999999999993</v>
      </c>
      <c r="L296" s="5">
        <v>0</v>
      </c>
      <c r="M296" s="5">
        <f t="shared" si="12"/>
        <v>2583323.52</v>
      </c>
      <c r="N296" s="5">
        <f t="shared" si="13"/>
        <v>2372641.4500000002</v>
      </c>
      <c r="O296" s="22">
        <f t="shared" si="14"/>
        <v>1773838.6300000001</v>
      </c>
      <c r="P296" s="22">
        <v>210682.07</v>
      </c>
      <c r="Q296" s="22">
        <v>0</v>
      </c>
      <c r="R296" s="22">
        <v>426944.72</v>
      </c>
      <c r="S296" s="22">
        <v>171858.1</v>
      </c>
    </row>
    <row r="297" spans="1:19">
      <c r="A297">
        <v>951</v>
      </c>
      <c r="B297" t="s">
        <v>241</v>
      </c>
      <c r="D297" s="5">
        <v>1195204.17</v>
      </c>
      <c r="E297" s="5">
        <v>74933.39</v>
      </c>
      <c r="F297" s="5">
        <v>31817.599999999999</v>
      </c>
      <c r="G297" s="5">
        <v>157182.21</v>
      </c>
      <c r="H297" s="5">
        <v>2272</v>
      </c>
      <c r="I297" s="5">
        <v>344024.27</v>
      </c>
      <c r="J297" s="5">
        <v>0</v>
      </c>
      <c r="K297" s="5">
        <v>0</v>
      </c>
      <c r="L297" s="5">
        <v>7763.54</v>
      </c>
      <c r="M297" s="5">
        <f t="shared" si="12"/>
        <v>1813197.18</v>
      </c>
      <c r="N297" s="5">
        <f t="shared" si="13"/>
        <v>1656014.97</v>
      </c>
      <c r="O297" s="22">
        <f t="shared" si="14"/>
        <v>1309718.7</v>
      </c>
      <c r="P297" s="22">
        <v>157182.21</v>
      </c>
      <c r="Q297" s="22">
        <v>2272</v>
      </c>
      <c r="R297" s="22">
        <v>344024.27</v>
      </c>
      <c r="S297" s="22">
        <v>0</v>
      </c>
    </row>
    <row r="298" spans="1:19">
      <c r="A298">
        <v>133942</v>
      </c>
      <c r="B298" t="s">
        <v>697</v>
      </c>
      <c r="D298" s="5">
        <v>4092259.05</v>
      </c>
      <c r="E298" s="5">
        <v>192767.55</v>
      </c>
      <c r="F298" s="5">
        <v>0</v>
      </c>
      <c r="G298" s="5">
        <v>164183.06</v>
      </c>
      <c r="H298" s="5">
        <v>0</v>
      </c>
      <c r="I298" s="5">
        <v>322449.05</v>
      </c>
      <c r="J298" s="5">
        <v>312089.82</v>
      </c>
      <c r="K298" s="5">
        <v>40634.550000000003</v>
      </c>
      <c r="L298" s="5">
        <v>0</v>
      </c>
      <c r="M298" s="5">
        <f t="shared" si="12"/>
        <v>5124383.0799999991</v>
      </c>
      <c r="N298" s="5">
        <f t="shared" si="13"/>
        <v>4960200.0199999996</v>
      </c>
      <c r="O298" s="22">
        <f t="shared" si="14"/>
        <v>4325661.1499999994</v>
      </c>
      <c r="P298" s="22">
        <v>164183.06</v>
      </c>
      <c r="Q298" s="22">
        <v>0</v>
      </c>
      <c r="R298" s="22">
        <v>322449.05</v>
      </c>
      <c r="S298" s="22">
        <v>312089.82</v>
      </c>
    </row>
    <row r="299" spans="1:19">
      <c r="A299">
        <v>148981</v>
      </c>
      <c r="B299" t="s">
        <v>756</v>
      </c>
      <c r="D299" s="5">
        <v>664298.87</v>
      </c>
      <c r="E299" s="5">
        <v>22113.75</v>
      </c>
      <c r="F299" s="5">
        <v>0</v>
      </c>
      <c r="G299" s="5">
        <v>40257.730000000003</v>
      </c>
      <c r="H299" s="5">
        <v>0</v>
      </c>
      <c r="I299" s="5">
        <v>346789.37</v>
      </c>
      <c r="J299" s="5">
        <v>0</v>
      </c>
      <c r="K299" s="5">
        <v>1926.1</v>
      </c>
      <c r="L299" s="5">
        <v>0</v>
      </c>
      <c r="M299" s="5">
        <f t="shared" si="12"/>
        <v>1075385.82</v>
      </c>
      <c r="N299" s="5">
        <f t="shared" si="13"/>
        <v>1035128.0900000001</v>
      </c>
      <c r="O299" s="22">
        <f t="shared" si="14"/>
        <v>688338.72000000009</v>
      </c>
      <c r="P299" s="22">
        <v>40257.730000000003</v>
      </c>
      <c r="Q299" s="22">
        <v>0</v>
      </c>
      <c r="R299" s="22">
        <v>346789.37</v>
      </c>
      <c r="S299" s="22">
        <v>0</v>
      </c>
    </row>
    <row r="300" spans="1:19">
      <c r="A300">
        <v>12867</v>
      </c>
      <c r="B300" t="s">
        <v>401</v>
      </c>
      <c r="D300" s="5">
        <v>6020564.4900000002</v>
      </c>
      <c r="E300" s="5">
        <v>185143.97</v>
      </c>
      <c r="F300" s="5">
        <v>0</v>
      </c>
      <c r="G300" s="5">
        <v>345177.72</v>
      </c>
      <c r="H300" s="5">
        <v>1129.06</v>
      </c>
      <c r="I300" s="5">
        <v>1255358.26</v>
      </c>
      <c r="J300" s="5">
        <v>360651.4</v>
      </c>
      <c r="K300" s="5">
        <v>15793.47</v>
      </c>
      <c r="L300" s="5">
        <v>0</v>
      </c>
      <c r="M300" s="5">
        <f t="shared" si="12"/>
        <v>8183818.3699999992</v>
      </c>
      <c r="N300" s="5">
        <f t="shared" si="13"/>
        <v>7838640.6499999994</v>
      </c>
      <c r="O300" s="22">
        <f t="shared" si="14"/>
        <v>6221501.9299999997</v>
      </c>
      <c r="P300" s="22">
        <v>345177.72</v>
      </c>
      <c r="Q300" s="22">
        <v>1129.06</v>
      </c>
      <c r="R300" s="22">
        <v>1255358.26</v>
      </c>
      <c r="S300" s="22">
        <v>360651.4</v>
      </c>
    </row>
    <row r="301" spans="1:19">
      <c r="A301">
        <v>133868</v>
      </c>
      <c r="B301" t="s">
        <v>695</v>
      </c>
      <c r="D301" s="5">
        <v>2749426.3</v>
      </c>
      <c r="E301" s="5">
        <v>116173.68</v>
      </c>
      <c r="F301" s="5">
        <v>0</v>
      </c>
      <c r="G301" s="5">
        <v>366622.42</v>
      </c>
      <c r="H301" s="5">
        <v>21919.77</v>
      </c>
      <c r="I301" s="5">
        <v>612254.18999999994</v>
      </c>
      <c r="J301" s="5">
        <v>1161458.3700000001</v>
      </c>
      <c r="K301" s="5">
        <v>1251.56</v>
      </c>
      <c r="L301" s="5">
        <v>0</v>
      </c>
      <c r="M301" s="5">
        <f t="shared" si="12"/>
        <v>5029106.29</v>
      </c>
      <c r="N301" s="5">
        <f t="shared" si="13"/>
        <v>4662483.87</v>
      </c>
      <c r="O301" s="22">
        <f t="shared" si="14"/>
        <v>2866851.5400000005</v>
      </c>
      <c r="P301" s="22">
        <v>366622.42</v>
      </c>
      <c r="Q301" s="22">
        <v>21919.77</v>
      </c>
      <c r="R301" s="22">
        <v>612254.18999999994</v>
      </c>
      <c r="S301" s="22">
        <v>1161458.3700000001</v>
      </c>
    </row>
    <row r="302" spans="1:19">
      <c r="A302">
        <v>143305</v>
      </c>
      <c r="B302" t="s">
        <v>735</v>
      </c>
      <c r="C302" s="12" t="s">
        <v>81</v>
      </c>
      <c r="D302" s="5">
        <v>10214722.279999999</v>
      </c>
      <c r="E302" s="5">
        <v>0</v>
      </c>
      <c r="F302" s="5">
        <v>0</v>
      </c>
      <c r="G302" s="5">
        <v>0</v>
      </c>
      <c r="H302" s="5">
        <v>0</v>
      </c>
      <c r="I302" s="5">
        <v>1895992.55</v>
      </c>
      <c r="J302" s="5">
        <v>30368.21</v>
      </c>
      <c r="K302" s="5">
        <v>15203.36</v>
      </c>
      <c r="L302" s="5">
        <v>0</v>
      </c>
      <c r="M302" s="5">
        <f t="shared" si="12"/>
        <v>12156286.4</v>
      </c>
      <c r="N302" s="5">
        <f t="shared" si="13"/>
        <v>12156286.4</v>
      </c>
      <c r="O302" s="22">
        <f t="shared" si="14"/>
        <v>10229925.639999999</v>
      </c>
      <c r="P302" s="22">
        <v>0</v>
      </c>
      <c r="Q302" s="22">
        <v>0</v>
      </c>
      <c r="R302" s="22">
        <v>1895992.55</v>
      </c>
      <c r="S302" s="22">
        <v>30368.21</v>
      </c>
    </row>
    <row r="303" spans="1:19">
      <c r="A303">
        <v>15344</v>
      </c>
      <c r="B303" t="s">
        <v>491</v>
      </c>
      <c r="D303" s="5">
        <v>397274.46</v>
      </c>
      <c r="E303" s="5">
        <v>14021.76</v>
      </c>
      <c r="F303" s="5">
        <v>0</v>
      </c>
      <c r="G303" s="5">
        <v>13911.36</v>
      </c>
      <c r="H303" s="5">
        <v>0</v>
      </c>
      <c r="I303" s="5">
        <v>83245.83</v>
      </c>
      <c r="J303" s="5">
        <v>17185.52</v>
      </c>
      <c r="K303" s="5">
        <v>0</v>
      </c>
      <c r="L303" s="5">
        <v>0</v>
      </c>
      <c r="M303" s="5">
        <f t="shared" si="12"/>
        <v>525638.93000000005</v>
      </c>
      <c r="N303" s="5">
        <f t="shared" si="13"/>
        <v>511727.57000000007</v>
      </c>
      <c r="O303" s="22">
        <f t="shared" si="14"/>
        <v>411296.22000000003</v>
      </c>
      <c r="P303" s="22">
        <v>13911.36</v>
      </c>
      <c r="Q303" s="22">
        <v>0</v>
      </c>
      <c r="R303" s="22">
        <v>83245.83</v>
      </c>
      <c r="S303" s="22">
        <v>17185.52</v>
      </c>
    </row>
    <row r="304" spans="1:19">
      <c r="A304">
        <v>143206</v>
      </c>
      <c r="B304" t="s">
        <v>729</v>
      </c>
      <c r="D304" s="5">
        <v>1881270.71</v>
      </c>
      <c r="E304" s="5">
        <v>149857.92000000001</v>
      </c>
      <c r="F304" s="5">
        <v>49120</v>
      </c>
      <c r="G304" s="5">
        <v>277046.21000000002</v>
      </c>
      <c r="H304" s="5">
        <v>0</v>
      </c>
      <c r="I304" s="5">
        <v>300715.15999999997</v>
      </c>
      <c r="J304" s="5">
        <v>0</v>
      </c>
      <c r="K304" s="5">
        <v>0</v>
      </c>
      <c r="L304" s="5">
        <v>10417.01</v>
      </c>
      <c r="M304" s="5">
        <f t="shared" si="12"/>
        <v>2668427.0099999998</v>
      </c>
      <c r="N304" s="5">
        <f t="shared" si="13"/>
        <v>2391380.7999999998</v>
      </c>
      <c r="O304" s="22">
        <f t="shared" si="14"/>
        <v>2090665.64</v>
      </c>
      <c r="P304" s="22">
        <v>277046.21000000002</v>
      </c>
      <c r="Q304" s="22">
        <v>0</v>
      </c>
      <c r="R304" s="22">
        <v>300715.15999999997</v>
      </c>
      <c r="S304" s="22">
        <v>0</v>
      </c>
    </row>
    <row r="305" spans="1:19">
      <c r="A305">
        <v>14467</v>
      </c>
      <c r="B305" t="s">
        <v>471</v>
      </c>
      <c r="D305" s="5">
        <v>1711340.68</v>
      </c>
      <c r="E305" s="5">
        <v>43217.41</v>
      </c>
      <c r="F305" s="5">
        <v>59472</v>
      </c>
      <c r="G305" s="5">
        <v>249420.97</v>
      </c>
      <c r="H305" s="5">
        <v>27912.49</v>
      </c>
      <c r="I305" s="5">
        <v>169683.53</v>
      </c>
      <c r="J305" s="5">
        <v>0</v>
      </c>
      <c r="K305" s="5">
        <v>0</v>
      </c>
      <c r="L305" s="5">
        <v>12025.7</v>
      </c>
      <c r="M305" s="5">
        <f t="shared" si="12"/>
        <v>2273072.7799999998</v>
      </c>
      <c r="N305" s="5">
        <f t="shared" si="13"/>
        <v>2023651.8099999998</v>
      </c>
      <c r="O305" s="22">
        <f t="shared" si="14"/>
        <v>1826055.7899999998</v>
      </c>
      <c r="P305" s="22">
        <v>249420.97</v>
      </c>
      <c r="Q305" s="22">
        <v>27912.49</v>
      </c>
      <c r="R305" s="22">
        <v>169683.53</v>
      </c>
      <c r="S305" s="22">
        <v>0</v>
      </c>
    </row>
    <row r="306" spans="1:19">
      <c r="A306">
        <v>16858</v>
      </c>
      <c r="B306" t="s">
        <v>524</v>
      </c>
      <c r="D306" s="5">
        <v>880373.95</v>
      </c>
      <c r="E306" s="5">
        <v>20770.23</v>
      </c>
      <c r="F306" s="5">
        <v>47497.599999999999</v>
      </c>
      <c r="G306" s="5">
        <v>135589.71</v>
      </c>
      <c r="H306" s="5">
        <v>30930.02</v>
      </c>
      <c r="I306" s="5">
        <v>132482.07999999999</v>
      </c>
      <c r="J306" s="5">
        <v>0</v>
      </c>
      <c r="K306" s="5">
        <v>0</v>
      </c>
      <c r="L306" s="5">
        <v>0</v>
      </c>
      <c r="M306" s="5">
        <f t="shared" si="12"/>
        <v>1247643.5900000001</v>
      </c>
      <c r="N306" s="5">
        <f t="shared" si="13"/>
        <v>1112053.8800000001</v>
      </c>
      <c r="O306" s="22">
        <f t="shared" si="14"/>
        <v>948641.78000000014</v>
      </c>
      <c r="P306" s="22">
        <v>135589.71</v>
      </c>
      <c r="Q306" s="22">
        <v>30930.02</v>
      </c>
      <c r="R306" s="22">
        <v>132482.07999999999</v>
      </c>
      <c r="S306" s="22">
        <v>0</v>
      </c>
    </row>
    <row r="307" spans="1:19">
      <c r="A307">
        <v>12541</v>
      </c>
      <c r="B307" t="s">
        <v>389</v>
      </c>
      <c r="D307" s="5">
        <v>1339926.44</v>
      </c>
      <c r="E307" s="5">
        <v>72143.679999999993</v>
      </c>
      <c r="F307" s="5">
        <v>37513.599999999999</v>
      </c>
      <c r="G307" s="5">
        <v>229838.98</v>
      </c>
      <c r="H307" s="5">
        <v>0</v>
      </c>
      <c r="I307" s="5">
        <v>196830.43</v>
      </c>
      <c r="J307" s="5">
        <v>0</v>
      </c>
      <c r="K307" s="5">
        <v>0</v>
      </c>
      <c r="L307" s="5">
        <v>1101.6600000000001</v>
      </c>
      <c r="M307" s="5">
        <f t="shared" si="12"/>
        <v>1877354.7899999998</v>
      </c>
      <c r="N307" s="5">
        <f t="shared" si="13"/>
        <v>1647515.8099999998</v>
      </c>
      <c r="O307" s="22">
        <f t="shared" si="14"/>
        <v>1450685.38</v>
      </c>
      <c r="P307" s="22">
        <v>229838.98</v>
      </c>
      <c r="Q307" s="22">
        <v>0</v>
      </c>
      <c r="R307" s="22">
        <v>196830.43</v>
      </c>
      <c r="S307" s="22">
        <v>0</v>
      </c>
    </row>
    <row r="308" spans="1:19">
      <c r="A308">
        <v>15714</v>
      </c>
      <c r="B308" t="s">
        <v>1701</v>
      </c>
      <c r="D308" s="5">
        <v>406112</v>
      </c>
      <c r="E308" s="5">
        <v>32789.85</v>
      </c>
      <c r="F308" s="5">
        <v>0</v>
      </c>
      <c r="G308" s="5">
        <v>55798.7</v>
      </c>
      <c r="H308" s="5">
        <v>0</v>
      </c>
      <c r="I308" s="5">
        <v>88283.45</v>
      </c>
      <c r="J308" s="5">
        <v>135055.79999999999</v>
      </c>
      <c r="K308" s="5">
        <v>629.84</v>
      </c>
      <c r="L308" s="5">
        <v>0</v>
      </c>
      <c r="M308" s="5">
        <f t="shared" si="12"/>
        <v>718669.64</v>
      </c>
      <c r="N308" s="5">
        <f t="shared" si="13"/>
        <v>662870.94000000006</v>
      </c>
      <c r="O308" s="22">
        <f t="shared" si="14"/>
        <v>439531.69000000012</v>
      </c>
      <c r="P308" s="22">
        <v>55798.7</v>
      </c>
      <c r="Q308" s="22">
        <v>0</v>
      </c>
      <c r="R308" s="22">
        <v>88283.45</v>
      </c>
      <c r="S308" s="22">
        <v>135055.79999999999</v>
      </c>
    </row>
    <row r="309" spans="1:19">
      <c r="A309">
        <v>14830</v>
      </c>
      <c r="B309" t="s">
        <v>473</v>
      </c>
      <c r="D309" s="5">
        <v>401485.63</v>
      </c>
      <c r="E309" s="5">
        <v>11793.92</v>
      </c>
      <c r="F309" s="5">
        <v>0</v>
      </c>
      <c r="G309" s="5">
        <v>41249.53</v>
      </c>
      <c r="H309" s="5">
        <v>0</v>
      </c>
      <c r="I309" s="5">
        <v>68477.42</v>
      </c>
      <c r="J309" s="5">
        <v>35201.760000000002</v>
      </c>
      <c r="K309" s="5">
        <v>4216.1099999999997</v>
      </c>
      <c r="L309" s="5">
        <v>0</v>
      </c>
      <c r="M309" s="5">
        <f t="shared" si="12"/>
        <v>562424.36999999988</v>
      </c>
      <c r="N309" s="5">
        <f t="shared" si="13"/>
        <v>521174.83999999985</v>
      </c>
      <c r="O309" s="22">
        <f t="shared" si="14"/>
        <v>417495.65999999986</v>
      </c>
      <c r="P309" s="22">
        <v>41249.53</v>
      </c>
      <c r="Q309" s="22">
        <v>0</v>
      </c>
      <c r="R309" s="22">
        <v>68477.42</v>
      </c>
      <c r="S309" s="22">
        <v>35201.760000000002</v>
      </c>
    </row>
    <row r="310" spans="1:19">
      <c r="A310">
        <v>14943</v>
      </c>
      <c r="B310" t="s">
        <v>481</v>
      </c>
      <c r="D310" s="5">
        <v>1188205.3</v>
      </c>
      <c r="E310" s="5">
        <v>31494.880000000001</v>
      </c>
      <c r="F310" s="5">
        <v>0</v>
      </c>
      <c r="G310" s="5">
        <v>39616.92</v>
      </c>
      <c r="H310" s="5">
        <v>1033.76</v>
      </c>
      <c r="I310" s="5">
        <v>364710.69</v>
      </c>
      <c r="J310" s="5">
        <v>0</v>
      </c>
      <c r="K310" s="5">
        <v>0</v>
      </c>
      <c r="L310" s="5">
        <v>0</v>
      </c>
      <c r="M310" s="5">
        <f t="shared" si="12"/>
        <v>1625061.5499999998</v>
      </c>
      <c r="N310" s="5">
        <f t="shared" si="13"/>
        <v>1585444.63</v>
      </c>
      <c r="O310" s="22">
        <f t="shared" si="14"/>
        <v>1219700.18</v>
      </c>
      <c r="P310" s="22">
        <v>39616.92</v>
      </c>
      <c r="Q310" s="22">
        <v>1033.76</v>
      </c>
      <c r="R310" s="22">
        <v>364710.69</v>
      </c>
      <c r="S310" s="22">
        <v>0</v>
      </c>
    </row>
    <row r="311" spans="1:19">
      <c r="A311" s="28">
        <v>19212</v>
      </c>
      <c r="B311" s="28" t="s">
        <v>573</v>
      </c>
      <c r="D311" s="5">
        <v>219396.56760000001</v>
      </c>
      <c r="E311" s="5">
        <v>5002.71</v>
      </c>
      <c r="F311" s="5">
        <v>0</v>
      </c>
      <c r="G311" s="5">
        <v>29002.43</v>
      </c>
      <c r="H311" s="5">
        <v>0</v>
      </c>
      <c r="I311" s="5">
        <v>70392.89</v>
      </c>
      <c r="J311" s="5">
        <v>0</v>
      </c>
      <c r="K311" s="5">
        <v>0</v>
      </c>
      <c r="L311" s="5">
        <v>0</v>
      </c>
      <c r="M311" s="5">
        <f t="shared" si="12"/>
        <v>323794.59759999998</v>
      </c>
      <c r="N311" s="5">
        <f t="shared" si="13"/>
        <v>294792.16759999999</v>
      </c>
      <c r="O311" s="22">
        <f t="shared" si="14"/>
        <v>224399.27759999997</v>
      </c>
      <c r="P311" s="22">
        <v>29002.43</v>
      </c>
      <c r="Q311" s="22">
        <v>0</v>
      </c>
      <c r="R311" s="22">
        <v>70392.89</v>
      </c>
      <c r="S311" s="22">
        <v>0</v>
      </c>
    </row>
    <row r="312" spans="1:19">
      <c r="A312">
        <v>15722</v>
      </c>
      <c r="B312" t="s">
        <v>504</v>
      </c>
      <c r="D312" s="5">
        <v>2550136.63</v>
      </c>
      <c r="E312" s="5">
        <v>129725.79</v>
      </c>
      <c r="F312" s="5">
        <v>86428.800000000003</v>
      </c>
      <c r="G312" s="5">
        <v>420770.75</v>
      </c>
      <c r="H312" s="5">
        <v>31430</v>
      </c>
      <c r="I312" s="5">
        <v>219823.94</v>
      </c>
      <c r="J312" s="5">
        <v>0</v>
      </c>
      <c r="K312" s="5">
        <v>0</v>
      </c>
      <c r="L312" s="5">
        <v>5851.44</v>
      </c>
      <c r="M312" s="5">
        <f t="shared" si="12"/>
        <v>3444167.3499999996</v>
      </c>
      <c r="N312" s="5">
        <f t="shared" si="13"/>
        <v>3023396.5999999996</v>
      </c>
      <c r="O312" s="22">
        <f t="shared" si="14"/>
        <v>2772142.6599999997</v>
      </c>
      <c r="P312" s="22">
        <v>420770.75</v>
      </c>
      <c r="Q312" s="22">
        <v>31430</v>
      </c>
      <c r="R312" s="22">
        <v>219823.94</v>
      </c>
      <c r="S312" s="22">
        <v>0</v>
      </c>
    </row>
    <row r="313" spans="1:19">
      <c r="A313">
        <v>11291</v>
      </c>
      <c r="B313" t="s">
        <v>310</v>
      </c>
      <c r="D313" s="5">
        <v>4288938.96</v>
      </c>
      <c r="E313" s="5">
        <v>226048.94</v>
      </c>
      <c r="F313" s="5">
        <v>104716.8</v>
      </c>
      <c r="G313" s="5">
        <v>710416.48</v>
      </c>
      <c r="H313" s="5">
        <v>27935.54</v>
      </c>
      <c r="I313" s="5">
        <v>384579.59</v>
      </c>
      <c r="J313" s="5">
        <v>0</v>
      </c>
      <c r="K313" s="5">
        <v>0</v>
      </c>
      <c r="L313" s="5">
        <v>9264.7800000000007</v>
      </c>
      <c r="M313" s="5">
        <f t="shared" si="12"/>
        <v>5751901.0899999999</v>
      </c>
      <c r="N313" s="5">
        <f t="shared" si="13"/>
        <v>5041484.6099999994</v>
      </c>
      <c r="O313" s="22">
        <f t="shared" si="14"/>
        <v>4628969.4799999995</v>
      </c>
      <c r="P313" s="22">
        <v>710416.48</v>
      </c>
      <c r="Q313" s="22">
        <v>27935.54</v>
      </c>
      <c r="R313" s="22">
        <v>384579.59</v>
      </c>
      <c r="S313" s="22">
        <v>0</v>
      </c>
    </row>
    <row r="314" spans="1:19">
      <c r="A314">
        <v>13034</v>
      </c>
      <c r="B314" t="s">
        <v>406</v>
      </c>
      <c r="D314" s="5">
        <v>4170492.08</v>
      </c>
      <c r="E314" s="5">
        <v>224404.67</v>
      </c>
      <c r="F314" s="5">
        <v>110211.2</v>
      </c>
      <c r="G314" s="5">
        <v>703869.56</v>
      </c>
      <c r="H314" s="5">
        <v>431.68</v>
      </c>
      <c r="I314" s="5">
        <v>408552.35</v>
      </c>
      <c r="J314" s="5">
        <v>0</v>
      </c>
      <c r="K314" s="5">
        <v>0</v>
      </c>
      <c r="L314" s="5">
        <v>12010.8</v>
      </c>
      <c r="M314" s="5">
        <f t="shared" si="12"/>
        <v>5629972.3399999989</v>
      </c>
      <c r="N314" s="5">
        <f t="shared" si="13"/>
        <v>4926102.7799999993</v>
      </c>
      <c r="O314" s="22">
        <f t="shared" si="14"/>
        <v>4517118.75</v>
      </c>
      <c r="P314" s="22">
        <v>703869.56</v>
      </c>
      <c r="Q314" s="22">
        <v>431.68</v>
      </c>
      <c r="R314" s="22">
        <v>408552.35</v>
      </c>
      <c r="S314" s="22">
        <v>0</v>
      </c>
    </row>
    <row r="315" spans="1:19">
      <c r="A315">
        <v>133280</v>
      </c>
      <c r="B315" t="s">
        <v>655</v>
      </c>
      <c r="D315" s="5">
        <v>1137730.46</v>
      </c>
      <c r="E315" s="5">
        <v>59858.81</v>
      </c>
      <c r="F315" s="5">
        <v>26368</v>
      </c>
      <c r="G315" s="5">
        <v>192328.5</v>
      </c>
      <c r="H315" s="5">
        <v>0</v>
      </c>
      <c r="I315" s="5">
        <v>137420.51999999999</v>
      </c>
      <c r="J315" s="5">
        <v>0</v>
      </c>
      <c r="K315" s="5">
        <v>0</v>
      </c>
      <c r="L315" s="5">
        <v>4415.67</v>
      </c>
      <c r="M315" s="5">
        <f t="shared" si="12"/>
        <v>1558121.96</v>
      </c>
      <c r="N315" s="5">
        <f t="shared" si="13"/>
        <v>1365793.46</v>
      </c>
      <c r="O315" s="22">
        <f t="shared" si="14"/>
        <v>1228372.94</v>
      </c>
      <c r="P315" s="22">
        <v>192328.5</v>
      </c>
      <c r="Q315" s="22">
        <v>0</v>
      </c>
      <c r="R315" s="22">
        <v>137420.51999999999</v>
      </c>
      <c r="S315" s="22">
        <v>0</v>
      </c>
    </row>
    <row r="316" spans="1:19">
      <c r="A316">
        <v>151175</v>
      </c>
      <c r="B316" t="s">
        <v>769</v>
      </c>
      <c r="D316" s="5">
        <v>330370.08</v>
      </c>
      <c r="E316" s="5">
        <v>16763.78</v>
      </c>
      <c r="F316" s="5">
        <v>0</v>
      </c>
      <c r="G316" s="5">
        <v>22862.58</v>
      </c>
      <c r="H316" s="5">
        <v>0</v>
      </c>
      <c r="I316" s="5">
        <v>60541.86</v>
      </c>
      <c r="J316" s="5">
        <v>0</v>
      </c>
      <c r="K316" s="5">
        <v>4740.75</v>
      </c>
      <c r="L316" s="5">
        <v>0</v>
      </c>
      <c r="M316" s="5">
        <f t="shared" si="12"/>
        <v>435279.05</v>
      </c>
      <c r="N316" s="5">
        <f t="shared" si="13"/>
        <v>412416.47</v>
      </c>
      <c r="O316" s="22">
        <f t="shared" si="14"/>
        <v>351874.61</v>
      </c>
      <c r="P316" s="22">
        <v>22862.58</v>
      </c>
      <c r="Q316" s="22">
        <v>0</v>
      </c>
      <c r="R316" s="22">
        <v>60541.86</v>
      </c>
      <c r="S316" s="22">
        <v>0</v>
      </c>
    </row>
    <row r="317" spans="1:19">
      <c r="A317">
        <v>14189</v>
      </c>
      <c r="B317" t="s">
        <v>466</v>
      </c>
      <c r="D317" s="5">
        <v>1481089.95</v>
      </c>
      <c r="E317" s="5">
        <v>74698.539999999994</v>
      </c>
      <c r="F317" s="5">
        <v>35852.800000000003</v>
      </c>
      <c r="G317" s="5">
        <v>246125.48</v>
      </c>
      <c r="H317" s="5">
        <v>39677.360000000001</v>
      </c>
      <c r="I317" s="5">
        <v>366531.44</v>
      </c>
      <c r="J317" s="5">
        <v>0</v>
      </c>
      <c r="K317" s="5">
        <v>0</v>
      </c>
      <c r="L317" s="5">
        <v>203.18</v>
      </c>
      <c r="M317" s="5">
        <f t="shared" si="12"/>
        <v>2244178.7500000005</v>
      </c>
      <c r="N317" s="5">
        <f t="shared" si="13"/>
        <v>1998053.2700000005</v>
      </c>
      <c r="O317" s="22">
        <f t="shared" si="14"/>
        <v>1591844.4700000004</v>
      </c>
      <c r="P317" s="22">
        <v>246125.48</v>
      </c>
      <c r="Q317" s="22">
        <v>39677.360000000001</v>
      </c>
      <c r="R317" s="22">
        <v>366531.44</v>
      </c>
      <c r="S317" s="22">
        <v>0</v>
      </c>
    </row>
    <row r="318" spans="1:19">
      <c r="A318">
        <v>143313</v>
      </c>
      <c r="B318" t="s">
        <v>1739</v>
      </c>
      <c r="D318" s="5">
        <v>628652.13</v>
      </c>
      <c r="E318" s="5">
        <v>31412.92</v>
      </c>
      <c r="F318" s="5">
        <v>15699.2</v>
      </c>
      <c r="G318" s="5">
        <v>103279.52</v>
      </c>
      <c r="H318" s="5">
        <v>9847</v>
      </c>
      <c r="I318" s="5">
        <v>92439</v>
      </c>
      <c r="J318" s="5">
        <v>31771.5</v>
      </c>
      <c r="K318" s="5">
        <v>0</v>
      </c>
      <c r="L318" s="5">
        <v>1015.88</v>
      </c>
      <c r="M318" s="5">
        <f t="shared" si="12"/>
        <v>914117.15</v>
      </c>
      <c r="N318" s="5">
        <f t="shared" si="13"/>
        <v>810837.63</v>
      </c>
      <c r="O318" s="22">
        <f t="shared" si="14"/>
        <v>676780.13</v>
      </c>
      <c r="P318" s="22">
        <v>103279.52</v>
      </c>
      <c r="Q318" s="22">
        <v>9847</v>
      </c>
      <c r="R318" s="22">
        <v>92439</v>
      </c>
      <c r="S318" s="22">
        <v>31771.5</v>
      </c>
    </row>
    <row r="319" spans="1:19">
      <c r="A319" s="27">
        <v>19511</v>
      </c>
      <c r="B319" s="27" t="s">
        <v>601</v>
      </c>
      <c r="D319" s="5">
        <v>901785.72960000008</v>
      </c>
      <c r="E319" s="5">
        <v>59048.46</v>
      </c>
      <c r="F319" s="5">
        <v>26454.400000000001</v>
      </c>
      <c r="G319" s="5">
        <v>76823.17</v>
      </c>
      <c r="H319" s="5">
        <v>0</v>
      </c>
      <c r="I319" s="5">
        <v>42983.92</v>
      </c>
      <c r="J319" s="5">
        <v>0</v>
      </c>
      <c r="K319" s="5">
        <v>0</v>
      </c>
      <c r="L319" s="5">
        <v>0</v>
      </c>
      <c r="M319" s="5">
        <f t="shared" si="12"/>
        <v>1107095.6795999999</v>
      </c>
      <c r="N319" s="5">
        <f t="shared" si="13"/>
        <v>1030272.5095999999</v>
      </c>
      <c r="O319" s="22">
        <f t="shared" si="14"/>
        <v>987288.58959999983</v>
      </c>
      <c r="P319" s="22">
        <v>76823.17</v>
      </c>
      <c r="Q319" s="22">
        <v>0</v>
      </c>
      <c r="R319" s="22">
        <v>42983.92</v>
      </c>
      <c r="S319" s="22">
        <v>0</v>
      </c>
    </row>
    <row r="320" spans="1:19">
      <c r="A320">
        <v>132993</v>
      </c>
      <c r="B320" t="s">
        <v>647</v>
      </c>
      <c r="D320" s="5">
        <v>1683107.98</v>
      </c>
      <c r="E320" s="5">
        <v>83885.73</v>
      </c>
      <c r="F320" s="5">
        <v>74886.399999999994</v>
      </c>
      <c r="G320" s="5">
        <v>171174.81</v>
      </c>
      <c r="H320" s="5">
        <v>0</v>
      </c>
      <c r="I320" s="5">
        <v>169067.5</v>
      </c>
      <c r="J320" s="5">
        <v>0</v>
      </c>
      <c r="K320" s="5">
        <v>0</v>
      </c>
      <c r="L320" s="5">
        <v>21717.15</v>
      </c>
      <c r="M320" s="5">
        <f t="shared" si="12"/>
        <v>2203839.5699999998</v>
      </c>
      <c r="N320" s="5">
        <f t="shared" si="13"/>
        <v>2032664.7599999998</v>
      </c>
      <c r="O320" s="22">
        <f t="shared" si="14"/>
        <v>1863597.2599999998</v>
      </c>
      <c r="P320" s="22">
        <v>171174.81</v>
      </c>
      <c r="Q320" s="22">
        <v>0</v>
      </c>
      <c r="R320" s="22">
        <v>169067.5</v>
      </c>
      <c r="S320" s="22">
        <v>0</v>
      </c>
    </row>
    <row r="321" spans="1:19">
      <c r="A321">
        <v>875</v>
      </c>
      <c r="B321" t="s">
        <v>228</v>
      </c>
      <c r="D321" s="5">
        <v>1563652.81</v>
      </c>
      <c r="E321" s="5">
        <v>52470.06</v>
      </c>
      <c r="F321" s="5">
        <v>56937.599999999999</v>
      </c>
      <c r="G321" s="5">
        <v>141298.15</v>
      </c>
      <c r="H321" s="5">
        <v>217809.69</v>
      </c>
      <c r="I321" s="5">
        <v>90618.48</v>
      </c>
      <c r="J321" s="5">
        <v>0</v>
      </c>
      <c r="K321" s="5">
        <v>0</v>
      </c>
      <c r="L321" s="5">
        <v>3630.06</v>
      </c>
      <c r="M321" s="5">
        <f t="shared" si="12"/>
        <v>2126416.85</v>
      </c>
      <c r="N321" s="5">
        <f t="shared" si="13"/>
        <v>1985118.7000000002</v>
      </c>
      <c r="O321" s="22">
        <f t="shared" si="14"/>
        <v>1676690.5300000003</v>
      </c>
      <c r="P321" s="22">
        <v>141298.15</v>
      </c>
      <c r="Q321" s="22">
        <v>217809.69</v>
      </c>
      <c r="R321" s="22">
        <v>90618.48</v>
      </c>
      <c r="S321" s="22">
        <v>0</v>
      </c>
    </row>
    <row r="322" spans="1:19">
      <c r="A322">
        <v>15741</v>
      </c>
      <c r="B322" t="s">
        <v>509</v>
      </c>
      <c r="D322" s="5">
        <v>1210269.51</v>
      </c>
      <c r="E322" s="5">
        <v>34228.07</v>
      </c>
      <c r="F322" s="5">
        <v>697.6</v>
      </c>
      <c r="G322" s="5">
        <v>119143.79</v>
      </c>
      <c r="H322" s="5">
        <v>0</v>
      </c>
      <c r="I322" s="5">
        <v>1549524.86</v>
      </c>
      <c r="J322" s="5">
        <v>253785.48</v>
      </c>
      <c r="K322" s="5">
        <v>112.88</v>
      </c>
      <c r="L322" s="5">
        <v>0</v>
      </c>
      <c r="M322" s="5">
        <f t="shared" si="12"/>
        <v>3167762.19</v>
      </c>
      <c r="N322" s="5">
        <f t="shared" si="13"/>
        <v>3048618.4</v>
      </c>
      <c r="O322" s="22">
        <f t="shared" si="14"/>
        <v>1245308.0599999998</v>
      </c>
      <c r="P322" s="22">
        <v>119143.79</v>
      </c>
      <c r="Q322" s="22">
        <v>0</v>
      </c>
      <c r="R322" s="22">
        <v>1549524.86</v>
      </c>
      <c r="S322" s="22">
        <v>253785.48</v>
      </c>
    </row>
    <row r="323" spans="1:19">
      <c r="A323">
        <v>509</v>
      </c>
      <c r="B323" t="s">
        <v>137</v>
      </c>
      <c r="D323" s="5">
        <v>1626405.33</v>
      </c>
      <c r="E323" s="5">
        <v>54392.24</v>
      </c>
      <c r="F323" s="5">
        <v>43280</v>
      </c>
      <c r="G323" s="5">
        <v>231879.26</v>
      </c>
      <c r="H323" s="5">
        <v>32341.5</v>
      </c>
      <c r="I323" s="5">
        <v>385480.99</v>
      </c>
      <c r="J323" s="5">
        <v>0</v>
      </c>
      <c r="K323" s="5">
        <v>0</v>
      </c>
      <c r="L323" s="5">
        <v>4177.28</v>
      </c>
      <c r="M323" s="5">
        <f t="shared" si="12"/>
        <v>2377956.6</v>
      </c>
      <c r="N323" s="5">
        <f t="shared" si="13"/>
        <v>2146077.34</v>
      </c>
      <c r="O323" s="22">
        <f t="shared" si="14"/>
        <v>1728254.8499999999</v>
      </c>
      <c r="P323" s="22">
        <v>231879.26</v>
      </c>
      <c r="Q323" s="22">
        <v>32341.5</v>
      </c>
      <c r="R323" s="22">
        <v>385480.99</v>
      </c>
      <c r="S323" s="22">
        <v>0</v>
      </c>
    </row>
    <row r="324" spans="1:19">
      <c r="A324">
        <v>222</v>
      </c>
      <c r="B324" t="s">
        <v>77</v>
      </c>
      <c r="D324" s="5">
        <v>2163479.1</v>
      </c>
      <c r="E324" s="5">
        <v>127322.62</v>
      </c>
      <c r="F324" s="5">
        <v>45475.199999999997</v>
      </c>
      <c r="G324" s="5">
        <v>166070.04999999999</v>
      </c>
      <c r="H324" s="5">
        <v>0</v>
      </c>
      <c r="I324" s="5">
        <v>559687.01</v>
      </c>
      <c r="J324" s="5">
        <v>0</v>
      </c>
      <c r="K324" s="5">
        <v>2010.08</v>
      </c>
      <c r="L324" s="5">
        <v>7807.34</v>
      </c>
      <c r="M324" s="5">
        <f t="shared" ref="M324:M334" si="15">SUM(D324:L324)</f>
        <v>3071851.4000000004</v>
      </c>
      <c r="N324" s="5">
        <f t="shared" ref="N324:N334" si="16">M324-P324</f>
        <v>2905781.3500000006</v>
      </c>
      <c r="O324" s="22">
        <f t="shared" ref="O324:O334" si="17">N324-Q324-R324-S324</f>
        <v>2346094.3400000008</v>
      </c>
      <c r="P324" s="22">
        <v>166070.04999999999</v>
      </c>
      <c r="Q324" s="22">
        <v>0</v>
      </c>
      <c r="R324" s="22">
        <v>559687.01</v>
      </c>
      <c r="S324" s="22">
        <v>0</v>
      </c>
    </row>
    <row r="325" spans="1:19">
      <c r="A325">
        <v>736</v>
      </c>
      <c r="B325" t="s">
        <v>204</v>
      </c>
      <c r="D325" s="5">
        <v>1326699.77</v>
      </c>
      <c r="E325" s="5">
        <v>70304.28</v>
      </c>
      <c r="F325" s="5">
        <v>27212.799999999999</v>
      </c>
      <c r="G325" s="5">
        <v>207644.38</v>
      </c>
      <c r="H325" s="5">
        <v>0</v>
      </c>
      <c r="I325" s="5">
        <v>48863.76</v>
      </c>
      <c r="J325" s="5">
        <v>0</v>
      </c>
      <c r="K325" s="5">
        <v>0</v>
      </c>
      <c r="L325" s="5">
        <v>11509.19</v>
      </c>
      <c r="M325" s="5">
        <f t="shared" si="15"/>
        <v>1692234.18</v>
      </c>
      <c r="N325" s="5">
        <f t="shared" si="16"/>
        <v>1484589.7999999998</v>
      </c>
      <c r="O325" s="22">
        <f t="shared" si="17"/>
        <v>1435726.0399999998</v>
      </c>
      <c r="P325" s="22">
        <v>207644.38</v>
      </c>
      <c r="Q325" s="22">
        <v>0</v>
      </c>
      <c r="R325" s="22">
        <v>48863.76</v>
      </c>
      <c r="S325" s="22">
        <v>0</v>
      </c>
    </row>
    <row r="326" spans="1:19">
      <c r="A326">
        <v>546</v>
      </c>
      <c r="B326" t="s">
        <v>152</v>
      </c>
      <c r="D326" s="5">
        <v>3236262.48</v>
      </c>
      <c r="E326" s="5">
        <v>208032.8</v>
      </c>
      <c r="F326" s="5">
        <v>91068.800000000003</v>
      </c>
      <c r="G326" s="5">
        <v>433194.7</v>
      </c>
      <c r="H326" s="5">
        <v>0</v>
      </c>
      <c r="I326" s="5">
        <v>495188.34</v>
      </c>
      <c r="J326" s="5">
        <v>0</v>
      </c>
      <c r="K326" s="5">
        <v>0</v>
      </c>
      <c r="L326" s="5">
        <v>11287.5</v>
      </c>
      <c r="M326" s="5">
        <f t="shared" si="15"/>
        <v>4475034.62</v>
      </c>
      <c r="N326" s="5">
        <f t="shared" si="16"/>
        <v>4041839.92</v>
      </c>
      <c r="O326" s="22">
        <f t="shared" si="17"/>
        <v>3546651.58</v>
      </c>
      <c r="P326" s="22">
        <v>433194.7</v>
      </c>
      <c r="Q326" s="22">
        <v>0</v>
      </c>
      <c r="R326" s="22">
        <v>495188.34</v>
      </c>
      <c r="S326" s="22">
        <v>0</v>
      </c>
    </row>
    <row r="327" spans="1:19">
      <c r="A327">
        <v>7984</v>
      </c>
      <c r="B327" t="s">
        <v>247</v>
      </c>
      <c r="D327" s="5">
        <v>1083281.67</v>
      </c>
      <c r="E327" s="5">
        <v>118933.14</v>
      </c>
      <c r="F327" s="5">
        <v>28950.400000000001</v>
      </c>
      <c r="G327" s="5">
        <v>136609.79999999999</v>
      </c>
      <c r="H327" s="5">
        <v>22406.1</v>
      </c>
      <c r="I327" s="5">
        <v>208506</v>
      </c>
      <c r="J327" s="5">
        <v>0</v>
      </c>
      <c r="K327" s="5">
        <v>0</v>
      </c>
      <c r="L327" s="5">
        <v>1015.88</v>
      </c>
      <c r="M327" s="5">
        <f t="shared" si="15"/>
        <v>1599702.9899999998</v>
      </c>
      <c r="N327" s="5">
        <f t="shared" si="16"/>
        <v>1463093.1899999997</v>
      </c>
      <c r="O327" s="22">
        <f t="shared" si="17"/>
        <v>1232181.0899999996</v>
      </c>
      <c r="P327" s="22">
        <v>136609.79999999999</v>
      </c>
      <c r="Q327" s="22">
        <v>22406.1</v>
      </c>
      <c r="R327" s="22">
        <v>208506</v>
      </c>
      <c r="S327" s="22">
        <v>0</v>
      </c>
    </row>
    <row r="328" spans="1:19">
      <c r="A328">
        <v>134072</v>
      </c>
      <c r="B328" t="s">
        <v>699</v>
      </c>
      <c r="D328" s="5">
        <v>1894556.68</v>
      </c>
      <c r="E328" s="5">
        <v>201361.36</v>
      </c>
      <c r="F328" s="5">
        <v>59728</v>
      </c>
      <c r="G328" s="5">
        <v>231927.58</v>
      </c>
      <c r="H328" s="5">
        <v>3169.44</v>
      </c>
      <c r="I328" s="5">
        <v>93753.02</v>
      </c>
      <c r="J328" s="5">
        <v>0</v>
      </c>
      <c r="K328" s="5">
        <v>0</v>
      </c>
      <c r="L328" s="5">
        <v>6491.67</v>
      </c>
      <c r="M328" s="5">
        <f t="shared" si="15"/>
        <v>2490987.75</v>
      </c>
      <c r="N328" s="5">
        <f t="shared" si="16"/>
        <v>2259060.17</v>
      </c>
      <c r="O328" s="22">
        <f t="shared" si="17"/>
        <v>2162137.71</v>
      </c>
      <c r="P328" s="22">
        <v>231927.58</v>
      </c>
      <c r="Q328" s="22">
        <v>3169.44</v>
      </c>
      <c r="R328" s="22">
        <v>93753.02</v>
      </c>
      <c r="S328" s="22">
        <v>0</v>
      </c>
    </row>
    <row r="329" spans="1:19">
      <c r="A329" s="27">
        <v>19450</v>
      </c>
      <c r="B329" s="27" t="s">
        <v>594</v>
      </c>
      <c r="D329" s="5">
        <v>267854.79840000003</v>
      </c>
      <c r="E329" s="5">
        <v>29201.759999999998</v>
      </c>
      <c r="F329" s="5">
        <v>10825.599999999999</v>
      </c>
      <c r="G329" s="5">
        <v>24989.11</v>
      </c>
      <c r="H329" s="5">
        <v>0</v>
      </c>
      <c r="I329" s="5">
        <v>0</v>
      </c>
      <c r="J329" s="5">
        <v>0</v>
      </c>
      <c r="K329" s="5">
        <v>0</v>
      </c>
      <c r="L329" s="5">
        <v>0</v>
      </c>
      <c r="M329" s="5">
        <f t="shared" si="15"/>
        <v>332871.2684</v>
      </c>
      <c r="N329" s="5">
        <f t="shared" si="16"/>
        <v>307882.15840000001</v>
      </c>
      <c r="O329" s="22">
        <f t="shared" si="17"/>
        <v>307882.15840000001</v>
      </c>
      <c r="P329" s="22">
        <v>24989.11</v>
      </c>
      <c r="Q329" s="22">
        <v>0</v>
      </c>
      <c r="R329" s="22">
        <v>0</v>
      </c>
      <c r="S329" s="22">
        <v>0</v>
      </c>
    </row>
    <row r="330" spans="1:19">
      <c r="A330">
        <v>132985</v>
      </c>
      <c r="B330" t="s">
        <v>645</v>
      </c>
      <c r="D330" s="5">
        <v>958784.94</v>
      </c>
      <c r="E330" s="5">
        <v>24089</v>
      </c>
      <c r="F330" s="5">
        <v>0</v>
      </c>
      <c r="G330" s="5">
        <v>138776.51999999999</v>
      </c>
      <c r="H330" s="5">
        <v>0</v>
      </c>
      <c r="I330" s="5">
        <v>336170.48</v>
      </c>
      <c r="J330" s="5">
        <v>773863.21</v>
      </c>
      <c r="K330" s="5">
        <v>9.48</v>
      </c>
      <c r="L330" s="5">
        <v>0</v>
      </c>
      <c r="M330" s="5">
        <f t="shared" si="15"/>
        <v>2231693.63</v>
      </c>
      <c r="N330" s="5">
        <f t="shared" si="16"/>
        <v>2092917.1099999999</v>
      </c>
      <c r="O330" s="22">
        <f t="shared" si="17"/>
        <v>982883.41999999993</v>
      </c>
      <c r="P330" s="22">
        <v>138776.51999999999</v>
      </c>
      <c r="Q330" s="22">
        <v>0</v>
      </c>
      <c r="R330" s="22">
        <v>336170.48</v>
      </c>
      <c r="S330" s="22">
        <v>773863.21</v>
      </c>
    </row>
    <row r="331" spans="1:19">
      <c r="A331">
        <v>9148</v>
      </c>
      <c r="B331" t="s">
        <v>277</v>
      </c>
      <c r="D331" s="5">
        <v>623373.32999999996</v>
      </c>
      <c r="E331" s="5">
        <v>28267.97</v>
      </c>
      <c r="F331" s="5">
        <v>0</v>
      </c>
      <c r="G331" s="5">
        <v>90511.81</v>
      </c>
      <c r="H331" s="5">
        <v>0</v>
      </c>
      <c r="I331" s="5">
        <v>174240.43</v>
      </c>
      <c r="J331" s="5">
        <v>0</v>
      </c>
      <c r="K331" s="5">
        <v>17372.82</v>
      </c>
      <c r="L331" s="5">
        <v>0</v>
      </c>
      <c r="M331" s="5">
        <f t="shared" si="15"/>
        <v>933766.35999999975</v>
      </c>
      <c r="N331" s="5">
        <f t="shared" si="16"/>
        <v>843254.54999999981</v>
      </c>
      <c r="O331" s="22">
        <f t="shared" si="17"/>
        <v>669014.11999999988</v>
      </c>
      <c r="P331" s="22">
        <v>90511.81</v>
      </c>
      <c r="Q331" s="22">
        <v>0</v>
      </c>
      <c r="R331" s="22">
        <v>174240.43</v>
      </c>
      <c r="S331" s="22">
        <v>0</v>
      </c>
    </row>
    <row r="332" spans="1:19">
      <c r="A332">
        <v>725</v>
      </c>
      <c r="B332" t="s">
        <v>202</v>
      </c>
      <c r="D332" s="5">
        <v>3331874.05</v>
      </c>
      <c r="E332" s="5">
        <v>76832.44</v>
      </c>
      <c r="F332" s="5">
        <v>52134.400000000001</v>
      </c>
      <c r="G332" s="5">
        <v>496070.76</v>
      </c>
      <c r="H332" s="5">
        <v>337585.84</v>
      </c>
      <c r="I332" s="5">
        <v>198865.49</v>
      </c>
      <c r="J332" s="5">
        <v>128398.16</v>
      </c>
      <c r="K332" s="5">
        <v>4835.57</v>
      </c>
      <c r="L332" s="5">
        <v>1074.57</v>
      </c>
      <c r="M332" s="5">
        <f t="shared" si="15"/>
        <v>4627671.28</v>
      </c>
      <c r="N332" s="5">
        <f t="shared" si="16"/>
        <v>4131600.5200000005</v>
      </c>
      <c r="O332" s="22">
        <f t="shared" si="17"/>
        <v>3466751.0300000003</v>
      </c>
      <c r="P332" s="22">
        <v>496070.76</v>
      </c>
      <c r="Q332" s="22">
        <v>337585.84</v>
      </c>
      <c r="R332" s="22">
        <v>198865.49</v>
      </c>
      <c r="S332" s="22">
        <v>128398.16</v>
      </c>
    </row>
    <row r="333" spans="1:19">
      <c r="A333">
        <v>12009</v>
      </c>
      <c r="B333" t="s">
        <v>345</v>
      </c>
      <c r="D333" s="5">
        <v>1834769.78</v>
      </c>
      <c r="E333" s="5">
        <v>50049.03</v>
      </c>
      <c r="F333" s="5">
        <v>49923.199999999997</v>
      </c>
      <c r="G333" s="5">
        <v>248962.83</v>
      </c>
      <c r="H333" s="5">
        <v>176707.3</v>
      </c>
      <c r="I333" s="5">
        <v>114843.69</v>
      </c>
      <c r="J333" s="5">
        <v>0</v>
      </c>
      <c r="K333" s="5">
        <v>0</v>
      </c>
      <c r="L333" s="5">
        <v>6944.07</v>
      </c>
      <c r="M333" s="5">
        <f t="shared" si="15"/>
        <v>2482199.8999999994</v>
      </c>
      <c r="N333" s="5">
        <f t="shared" si="16"/>
        <v>2233237.0699999994</v>
      </c>
      <c r="O333" s="22">
        <f t="shared" si="17"/>
        <v>1941686.0799999994</v>
      </c>
      <c r="P333" s="22">
        <v>248962.83</v>
      </c>
      <c r="Q333" s="22">
        <v>176707.3</v>
      </c>
      <c r="R333" s="22">
        <v>114843.69</v>
      </c>
      <c r="S333" s="22">
        <v>0</v>
      </c>
    </row>
    <row r="334" spans="1:19">
      <c r="A334">
        <v>15234</v>
      </c>
      <c r="B334" t="s">
        <v>483</v>
      </c>
      <c r="D334" s="5">
        <v>1136129.02</v>
      </c>
      <c r="E334" s="5">
        <v>33630.03</v>
      </c>
      <c r="F334" s="5">
        <v>36697.599999999999</v>
      </c>
      <c r="G334" s="5">
        <v>120359.16</v>
      </c>
      <c r="H334" s="5">
        <v>131805.28</v>
      </c>
      <c r="I334" s="5">
        <v>87240.34</v>
      </c>
      <c r="J334" s="5">
        <v>11162.8</v>
      </c>
      <c r="K334" s="5">
        <v>0</v>
      </c>
      <c r="L334" s="5">
        <v>2149.14</v>
      </c>
      <c r="M334" s="5">
        <f t="shared" si="15"/>
        <v>1559173.37</v>
      </c>
      <c r="N334" s="5">
        <f t="shared" si="16"/>
        <v>1438814.2100000002</v>
      </c>
      <c r="O334" s="22">
        <f t="shared" si="17"/>
        <v>1208605.79</v>
      </c>
      <c r="P334" s="22">
        <v>120359.16</v>
      </c>
      <c r="Q334" s="22">
        <v>131805.28</v>
      </c>
      <c r="R334" s="22">
        <v>87240.34</v>
      </c>
      <c r="S334" s="22">
        <v>11162.8</v>
      </c>
    </row>
    <row r="335" spans="1:19">
      <c r="M335" s="5">
        <f>SUM(M4:M334)</f>
        <v>879322055.36800003</v>
      </c>
      <c r="N335" s="5">
        <f>SUM(N4:N334)</f>
        <v>820083921.40800035</v>
      </c>
    </row>
  </sheetData>
  <autoFilter ref="A3:S335" xr:uid="{45D18F6B-9A30-4466-9D9E-52FBB96391C5}">
    <sortState xmlns:xlrd2="http://schemas.microsoft.com/office/spreadsheetml/2017/richdata2" ref="A4:S334">
      <sortCondition ref="B3"/>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5C81-C26C-4728-B9AB-203E2435B518}">
  <dimension ref="A1:T328"/>
  <sheetViews>
    <sheetView workbookViewId="0">
      <pane xSplit="3" ySplit="2" topLeftCell="H274" activePane="bottomRight" state="frozen"/>
      <selection pane="topRight" activeCell="C1" sqref="C1"/>
      <selection pane="bottomLeft" activeCell="A3" sqref="A3"/>
      <selection pane="bottomRight" activeCell="K293" sqref="K293"/>
    </sheetView>
  </sheetViews>
  <sheetFormatPr defaultRowHeight="14.4"/>
  <cols>
    <col min="1" max="1" width="7" bestFit="1" customWidth="1"/>
    <col min="2" max="3" width="33.5546875" bestFit="1" customWidth="1"/>
    <col min="4" max="4" width="11.5546875" style="12" bestFit="1" customWidth="1"/>
    <col min="5" max="5" width="12.44140625" style="12" customWidth="1"/>
    <col min="6" max="6" width="15.33203125" bestFit="1" customWidth="1"/>
    <col min="7" max="7" width="14.33203125" bestFit="1" customWidth="1"/>
    <col min="8" max="8" width="13.33203125" bestFit="1" customWidth="1"/>
    <col min="9" max="9" width="14.109375" customWidth="1"/>
    <col min="10" max="10" width="13.33203125" bestFit="1" customWidth="1"/>
    <col min="11" max="11" width="15.33203125" bestFit="1" customWidth="1"/>
    <col min="12" max="12" width="14.33203125" bestFit="1" customWidth="1"/>
    <col min="13" max="13" width="13.33203125" bestFit="1" customWidth="1"/>
    <col min="14" max="14" width="15.33203125" bestFit="1" customWidth="1"/>
    <col min="15" max="15" width="13.33203125" bestFit="1" customWidth="1"/>
    <col min="16" max="16" width="10.33203125" bestFit="1" customWidth="1"/>
    <col min="17" max="17" width="14.33203125" bestFit="1" customWidth="1"/>
    <col min="18" max="18" width="15.44140625" bestFit="1" customWidth="1"/>
    <col min="19" max="19" width="13.109375" bestFit="1" customWidth="1"/>
    <col min="20" max="20" width="17.6640625" customWidth="1"/>
  </cols>
  <sheetData>
    <row r="1" spans="1:20">
      <c r="A1" s="12"/>
      <c r="B1" s="12"/>
      <c r="C1" s="12"/>
      <c r="F1" s="12"/>
      <c r="G1" s="12"/>
      <c r="H1" s="12"/>
      <c r="I1" s="12"/>
      <c r="J1" s="12"/>
      <c r="K1" s="12"/>
      <c r="L1" s="12"/>
      <c r="M1" s="12"/>
      <c r="N1" s="12"/>
      <c r="O1" s="12"/>
      <c r="P1" s="12"/>
      <c r="Q1" s="12"/>
      <c r="R1" s="12"/>
      <c r="S1" s="12"/>
      <c r="T1" s="12"/>
    </row>
    <row r="2" spans="1:20" s="31" customFormat="1" ht="57.6">
      <c r="A2" s="30" t="s">
        <v>55</v>
      </c>
      <c r="B2" s="30" t="s">
        <v>56</v>
      </c>
      <c r="C2" s="30" t="s">
        <v>57</v>
      </c>
      <c r="D2" s="24" t="s">
        <v>58</v>
      </c>
      <c r="E2" s="24" t="s">
        <v>1787</v>
      </c>
      <c r="F2" s="24" t="s">
        <v>1773</v>
      </c>
      <c r="G2" s="24" t="s">
        <v>1774</v>
      </c>
      <c r="H2" s="24" t="s">
        <v>1775</v>
      </c>
      <c r="I2" s="24" t="s">
        <v>1788</v>
      </c>
      <c r="J2" s="24" t="s">
        <v>1777</v>
      </c>
      <c r="K2" s="24" t="s">
        <v>1789</v>
      </c>
      <c r="L2" s="24" t="s">
        <v>1779</v>
      </c>
      <c r="M2" s="24" t="s">
        <v>909</v>
      </c>
      <c r="N2" s="24" t="s">
        <v>1790</v>
      </c>
      <c r="O2" s="24" t="s">
        <v>1780</v>
      </c>
      <c r="P2" s="24" t="s">
        <v>1781</v>
      </c>
      <c r="Q2" s="24" t="s">
        <v>1791</v>
      </c>
      <c r="R2" s="24" t="s">
        <v>1792</v>
      </c>
      <c r="S2" s="25" t="s">
        <v>1793</v>
      </c>
      <c r="T2" s="25" t="s">
        <v>1794</v>
      </c>
    </row>
    <row r="3" spans="1:20">
      <c r="A3">
        <v>556</v>
      </c>
      <c r="B3" t="s">
        <v>156</v>
      </c>
      <c r="C3" t="s">
        <v>93</v>
      </c>
      <c r="E3" s="18">
        <v>552.08000000000004</v>
      </c>
      <c r="F3" s="1">
        <v>3301394.23</v>
      </c>
      <c r="G3" s="1">
        <v>81853.75</v>
      </c>
      <c r="H3" s="1">
        <v>83593.600000000006</v>
      </c>
      <c r="I3" s="1">
        <v>495579.69</v>
      </c>
      <c r="J3" s="1">
        <v>0</v>
      </c>
      <c r="K3" s="1">
        <v>277935.78000000003</v>
      </c>
      <c r="L3" s="1">
        <v>0</v>
      </c>
      <c r="M3" s="1">
        <v>0</v>
      </c>
      <c r="N3" s="1">
        <f t="shared" ref="N3:N66" si="0">F3+G3+H3+I3+J3+K3+L3+M3</f>
        <v>4240357.05</v>
      </c>
      <c r="O3" s="1">
        <v>0</v>
      </c>
      <c r="P3" s="1">
        <v>0</v>
      </c>
      <c r="Q3" s="1">
        <v>222649.96</v>
      </c>
      <c r="R3" s="1">
        <f t="shared" ref="R3:R50" si="1">N3+O3+P3+Q3</f>
        <v>4463007.01</v>
      </c>
      <c r="S3" s="1">
        <f t="shared" ref="S3:S66" si="2">R3/E3</f>
        <v>8083.9860346326614</v>
      </c>
      <c r="T3" s="1">
        <f t="shared" ref="T3:T66" si="3">S3+40.08</f>
        <v>8124.0660346326613</v>
      </c>
    </row>
    <row r="4" spans="1:20">
      <c r="A4">
        <v>13232</v>
      </c>
      <c r="B4" t="s">
        <v>424</v>
      </c>
      <c r="C4" t="s">
        <v>93</v>
      </c>
      <c r="E4" s="18">
        <v>113.43999999999998</v>
      </c>
      <c r="F4" s="1">
        <v>678362.13</v>
      </c>
      <c r="G4" s="1">
        <v>21688.61</v>
      </c>
      <c r="H4" s="1">
        <v>26652.799999999999</v>
      </c>
      <c r="I4" s="1">
        <v>91820.21</v>
      </c>
      <c r="J4" s="1">
        <v>0</v>
      </c>
      <c r="K4" s="1">
        <v>133316.23000000001</v>
      </c>
      <c r="L4" s="1">
        <v>0</v>
      </c>
      <c r="M4" s="1">
        <v>0</v>
      </c>
      <c r="N4" s="1">
        <f t="shared" si="0"/>
        <v>951839.98</v>
      </c>
      <c r="O4" s="1">
        <v>0</v>
      </c>
      <c r="P4" s="1">
        <v>0</v>
      </c>
      <c r="Q4" s="1">
        <v>41970.25</v>
      </c>
      <c r="R4" s="1">
        <f t="shared" si="1"/>
        <v>993810.23</v>
      </c>
      <c r="S4" s="1">
        <f t="shared" si="2"/>
        <v>8760.6684590973218</v>
      </c>
      <c r="T4" s="1">
        <f t="shared" si="3"/>
        <v>8800.7484590973218</v>
      </c>
    </row>
    <row r="5" spans="1:20">
      <c r="A5">
        <v>13195</v>
      </c>
      <c r="B5" t="s">
        <v>1125</v>
      </c>
      <c r="C5" t="s">
        <v>68</v>
      </c>
      <c r="E5" s="18">
        <v>96.1</v>
      </c>
      <c r="F5" s="1">
        <v>574670.31000000006</v>
      </c>
      <c r="G5" s="1">
        <v>37260.120000000003</v>
      </c>
      <c r="H5" s="1">
        <v>19257.599999999999</v>
      </c>
      <c r="I5" s="1">
        <v>76574.509999999995</v>
      </c>
      <c r="J5" s="1">
        <v>0</v>
      </c>
      <c r="K5" s="1">
        <v>97183.6</v>
      </c>
      <c r="L5" s="1">
        <v>0</v>
      </c>
      <c r="M5" s="1">
        <v>22294.240000000002</v>
      </c>
      <c r="N5" s="1">
        <f t="shared" si="0"/>
        <v>827240.38</v>
      </c>
      <c r="O5" s="1">
        <v>0</v>
      </c>
      <c r="P5" s="1">
        <v>0</v>
      </c>
      <c r="Q5" s="1">
        <v>43874.64</v>
      </c>
      <c r="R5" s="1">
        <f t="shared" si="1"/>
        <v>871115.02</v>
      </c>
      <c r="S5" s="1">
        <f t="shared" si="2"/>
        <v>9064.6724245577534</v>
      </c>
      <c r="T5" s="1">
        <f t="shared" si="3"/>
        <v>9104.7524245577533</v>
      </c>
    </row>
    <row r="6" spans="1:20">
      <c r="A6">
        <v>13249</v>
      </c>
      <c r="B6" t="s">
        <v>426</v>
      </c>
      <c r="C6" t="s">
        <v>108</v>
      </c>
      <c r="E6" s="18">
        <v>215.45999999999998</v>
      </c>
      <c r="F6" s="1">
        <v>1288433.56</v>
      </c>
      <c r="G6" s="1">
        <v>124056.78</v>
      </c>
      <c r="H6" s="1">
        <v>0</v>
      </c>
      <c r="I6" s="1">
        <v>149796.42000000001</v>
      </c>
      <c r="J6" s="1">
        <v>0</v>
      </c>
      <c r="K6" s="1">
        <v>241239.44</v>
      </c>
      <c r="L6" s="1">
        <v>362284.85</v>
      </c>
      <c r="M6" s="1">
        <v>0</v>
      </c>
      <c r="N6" s="1">
        <f t="shared" si="0"/>
        <v>2165811.0499999998</v>
      </c>
      <c r="O6" s="1">
        <v>3318.53</v>
      </c>
      <c r="P6" s="1">
        <v>0</v>
      </c>
      <c r="Q6" s="1">
        <v>69440.86</v>
      </c>
      <c r="R6" s="1">
        <f t="shared" si="1"/>
        <v>2238570.4399999995</v>
      </c>
      <c r="S6" s="1">
        <f t="shared" si="2"/>
        <v>10389.726352919333</v>
      </c>
      <c r="T6" s="1">
        <f t="shared" si="3"/>
        <v>10429.806352919333</v>
      </c>
    </row>
    <row r="7" spans="1:20">
      <c r="A7">
        <v>12528</v>
      </c>
      <c r="B7" t="s">
        <v>385</v>
      </c>
      <c r="C7" t="s">
        <v>93</v>
      </c>
      <c r="E7" s="18">
        <v>334.26000000000005</v>
      </c>
      <c r="F7" s="1">
        <v>1998848.06</v>
      </c>
      <c r="G7" s="1">
        <v>48735.45</v>
      </c>
      <c r="H7" s="1">
        <v>0</v>
      </c>
      <c r="I7" s="1">
        <v>304114.49</v>
      </c>
      <c r="J7" s="1">
        <v>0</v>
      </c>
      <c r="K7" s="1">
        <v>430684.48</v>
      </c>
      <c r="L7" s="1">
        <v>512005.8</v>
      </c>
      <c r="M7" s="1">
        <v>0</v>
      </c>
      <c r="N7" s="1">
        <f t="shared" si="0"/>
        <v>3294388.28</v>
      </c>
      <c r="O7" s="1">
        <v>6953.1</v>
      </c>
      <c r="P7" s="1">
        <v>0</v>
      </c>
      <c r="Q7" s="1">
        <v>107793.71</v>
      </c>
      <c r="R7" s="1">
        <f t="shared" si="1"/>
        <v>3409135.09</v>
      </c>
      <c r="S7" s="1">
        <f t="shared" si="2"/>
        <v>10199.051905702147</v>
      </c>
      <c r="T7" s="1">
        <f t="shared" si="3"/>
        <v>10239.131905702146</v>
      </c>
    </row>
    <row r="8" spans="1:20">
      <c r="A8">
        <v>11507</v>
      </c>
      <c r="B8" t="s">
        <v>325</v>
      </c>
      <c r="C8" t="s">
        <v>68</v>
      </c>
      <c r="E8" s="18">
        <v>95.580000000000013</v>
      </c>
      <c r="F8" s="1">
        <v>571560.75</v>
      </c>
      <c r="G8" s="1">
        <v>36855.22</v>
      </c>
      <c r="H8" s="1">
        <v>0</v>
      </c>
      <c r="I8" s="1">
        <v>76028.94</v>
      </c>
      <c r="J8" s="1">
        <v>0</v>
      </c>
      <c r="K8" s="1">
        <v>153804.16</v>
      </c>
      <c r="L8" s="1">
        <v>0</v>
      </c>
      <c r="M8" s="1">
        <v>0</v>
      </c>
      <c r="N8" s="1">
        <f t="shared" si="0"/>
        <v>838249.07</v>
      </c>
      <c r="O8" s="1">
        <v>2007.37</v>
      </c>
      <c r="P8" s="1">
        <v>0</v>
      </c>
      <c r="Q8" s="1">
        <v>46697.86</v>
      </c>
      <c r="R8" s="1">
        <f t="shared" si="1"/>
        <v>886954.29999999993</v>
      </c>
      <c r="S8" s="1">
        <f t="shared" si="2"/>
        <v>9279.7060054404665</v>
      </c>
      <c r="T8" s="1">
        <f t="shared" si="3"/>
        <v>9319.7860054404664</v>
      </c>
    </row>
    <row r="9" spans="1:20">
      <c r="A9">
        <v>17275</v>
      </c>
      <c r="B9" t="s">
        <v>538</v>
      </c>
      <c r="C9" t="s">
        <v>75</v>
      </c>
      <c r="E9" s="18">
        <v>232.57999999999996</v>
      </c>
      <c r="F9" s="1">
        <v>1390809.8</v>
      </c>
      <c r="G9" s="1">
        <v>25597.87</v>
      </c>
      <c r="H9" s="1">
        <v>0</v>
      </c>
      <c r="I9" s="1">
        <v>99416.35</v>
      </c>
      <c r="J9" s="1">
        <v>0</v>
      </c>
      <c r="K9" s="1">
        <v>324845.75</v>
      </c>
      <c r="L9" s="1">
        <v>22172.75</v>
      </c>
      <c r="M9" s="1">
        <v>0</v>
      </c>
      <c r="N9" s="1">
        <f t="shared" si="0"/>
        <v>1862842.5200000003</v>
      </c>
      <c r="O9" s="1">
        <v>205.88</v>
      </c>
      <c r="P9" s="1">
        <v>0</v>
      </c>
      <c r="Q9" s="1">
        <v>41690.879999999997</v>
      </c>
      <c r="R9" s="1">
        <f t="shared" si="1"/>
        <v>1904739.28</v>
      </c>
      <c r="S9" s="1">
        <f t="shared" si="2"/>
        <v>8189.6090807464116</v>
      </c>
      <c r="T9" s="1">
        <f t="shared" si="3"/>
        <v>8229.6890807464115</v>
      </c>
    </row>
    <row r="10" spans="1:20">
      <c r="A10">
        <v>13254</v>
      </c>
      <c r="B10" t="s">
        <v>430</v>
      </c>
      <c r="C10" t="s">
        <v>98</v>
      </c>
      <c r="E10" s="18">
        <v>360.76</v>
      </c>
      <c r="F10" s="1">
        <v>2157315.94</v>
      </c>
      <c r="G10" s="1">
        <v>106362.21</v>
      </c>
      <c r="H10" s="1">
        <v>51388.800000000003</v>
      </c>
      <c r="I10" s="1">
        <v>335193.52</v>
      </c>
      <c r="J10" s="1">
        <v>0</v>
      </c>
      <c r="K10" s="1">
        <v>356268.88</v>
      </c>
      <c r="L10" s="1">
        <v>0</v>
      </c>
      <c r="M10" s="1">
        <v>56739.97</v>
      </c>
      <c r="N10" s="1">
        <f t="shared" si="0"/>
        <v>3063269.32</v>
      </c>
      <c r="O10" s="1">
        <v>0</v>
      </c>
      <c r="P10" s="1">
        <v>0</v>
      </c>
      <c r="Q10" s="1">
        <v>108051.18</v>
      </c>
      <c r="R10" s="1">
        <f t="shared" si="1"/>
        <v>3171320.5</v>
      </c>
      <c r="S10" s="1">
        <f t="shared" si="2"/>
        <v>8790.6655394167865</v>
      </c>
      <c r="T10" s="1">
        <f t="shared" si="3"/>
        <v>8830.7455394167864</v>
      </c>
    </row>
    <row r="11" spans="1:20">
      <c r="A11">
        <v>12060</v>
      </c>
      <c r="B11" t="s">
        <v>377</v>
      </c>
      <c r="C11" t="s">
        <v>98</v>
      </c>
      <c r="E11" s="18">
        <v>118.49999999999999</v>
      </c>
      <c r="F11" s="1">
        <v>708620.52</v>
      </c>
      <c r="G11" s="1">
        <v>34114.379999999997</v>
      </c>
      <c r="H11" s="1">
        <v>0</v>
      </c>
      <c r="I11" s="1">
        <v>106958</v>
      </c>
      <c r="J11" s="1">
        <v>4166</v>
      </c>
      <c r="K11" s="1">
        <v>213690.94</v>
      </c>
      <c r="L11" s="1">
        <v>0</v>
      </c>
      <c r="M11" s="1">
        <v>17659.14</v>
      </c>
      <c r="N11" s="1">
        <f t="shared" si="0"/>
        <v>1085208.98</v>
      </c>
      <c r="O11" s="1">
        <v>0</v>
      </c>
      <c r="P11" s="1">
        <v>0</v>
      </c>
      <c r="Q11" s="1">
        <v>46555.9</v>
      </c>
      <c r="R11" s="1">
        <f t="shared" si="1"/>
        <v>1131764.8799999999</v>
      </c>
      <c r="S11" s="1">
        <f t="shared" si="2"/>
        <v>9550.7584810126591</v>
      </c>
      <c r="T11" s="1">
        <f t="shared" si="3"/>
        <v>9590.838481012659</v>
      </c>
    </row>
    <row r="12" spans="1:20">
      <c r="A12">
        <v>13994</v>
      </c>
      <c r="B12" t="s">
        <v>440</v>
      </c>
      <c r="C12" t="s">
        <v>80</v>
      </c>
      <c r="E12" s="18">
        <v>372.20000000000005</v>
      </c>
      <c r="F12" s="1">
        <v>2225726.21</v>
      </c>
      <c r="G12" s="1">
        <v>29174.15</v>
      </c>
      <c r="H12" s="1">
        <v>37440</v>
      </c>
      <c r="I12" s="1">
        <v>42878.73</v>
      </c>
      <c r="J12" s="1">
        <v>0</v>
      </c>
      <c r="K12" s="1">
        <v>1204721.33</v>
      </c>
      <c r="L12" s="1">
        <v>0</v>
      </c>
      <c r="M12" s="1">
        <v>0</v>
      </c>
      <c r="N12" s="1">
        <f t="shared" si="0"/>
        <v>3539940.42</v>
      </c>
      <c r="O12" s="1">
        <v>10553.36</v>
      </c>
      <c r="P12" s="1">
        <v>0</v>
      </c>
      <c r="Q12" s="1">
        <v>68626.61</v>
      </c>
      <c r="R12" s="1">
        <f t="shared" si="1"/>
        <v>3619120.3899999997</v>
      </c>
      <c r="S12" s="1">
        <f t="shared" si="2"/>
        <v>9723.5905158516907</v>
      </c>
      <c r="T12" s="1">
        <f t="shared" si="3"/>
        <v>9763.6705158516907</v>
      </c>
    </row>
    <row r="13" spans="1:20">
      <c r="A13">
        <v>139</v>
      </c>
      <c r="B13" t="s">
        <v>74</v>
      </c>
      <c r="C13" t="s">
        <v>75</v>
      </c>
      <c r="E13" s="18">
        <v>487.49</v>
      </c>
      <c r="F13" s="1">
        <v>2915151.21</v>
      </c>
      <c r="G13" s="1">
        <v>42415.45</v>
      </c>
      <c r="H13" s="1">
        <v>74230.399999999994</v>
      </c>
      <c r="I13" s="1">
        <v>307624.77</v>
      </c>
      <c r="J13" s="1">
        <v>2272</v>
      </c>
      <c r="K13" s="1">
        <v>393877.79</v>
      </c>
      <c r="L13" s="1">
        <v>0</v>
      </c>
      <c r="M13" s="1">
        <v>27634.25</v>
      </c>
      <c r="N13" s="1">
        <f t="shared" si="0"/>
        <v>3763205.87</v>
      </c>
      <c r="O13" s="1">
        <v>0</v>
      </c>
      <c r="P13" s="1">
        <v>0</v>
      </c>
      <c r="Q13" s="1">
        <v>195537.35</v>
      </c>
      <c r="R13" s="1">
        <f t="shared" si="1"/>
        <v>3958743.22</v>
      </c>
      <c r="S13" s="1">
        <f t="shared" si="2"/>
        <v>8120.6654905741661</v>
      </c>
      <c r="T13" s="1">
        <f t="shared" si="3"/>
        <v>8160.7454905741661</v>
      </c>
    </row>
    <row r="14" spans="1:20">
      <c r="A14">
        <v>143396</v>
      </c>
      <c r="B14" t="s">
        <v>739</v>
      </c>
      <c r="C14" t="s">
        <v>98</v>
      </c>
      <c r="D14" s="12" t="s">
        <v>81</v>
      </c>
      <c r="E14" s="18">
        <v>4703.5600000000077</v>
      </c>
      <c r="F14" s="1">
        <v>28126912.48</v>
      </c>
      <c r="G14" s="1">
        <v>0</v>
      </c>
      <c r="H14" s="1">
        <v>0</v>
      </c>
      <c r="I14" s="1">
        <v>0</v>
      </c>
      <c r="J14" s="1">
        <v>0</v>
      </c>
      <c r="K14" s="1">
        <v>4285076</v>
      </c>
      <c r="L14" s="1">
        <v>0</v>
      </c>
      <c r="M14" s="1">
        <v>0</v>
      </c>
      <c r="N14" s="1">
        <f t="shared" si="0"/>
        <v>32411988.48</v>
      </c>
      <c r="O14" s="1">
        <v>10633.73</v>
      </c>
      <c r="P14" s="1">
        <v>0</v>
      </c>
      <c r="Q14" s="1">
        <v>36000</v>
      </c>
      <c r="R14" s="1">
        <f t="shared" si="1"/>
        <v>32458622.210000001</v>
      </c>
      <c r="S14" s="1">
        <f t="shared" si="2"/>
        <v>6900.8627954145259</v>
      </c>
      <c r="T14" s="1">
        <f t="shared" si="3"/>
        <v>6940.9427954145258</v>
      </c>
    </row>
    <row r="15" spans="1:20">
      <c r="A15">
        <v>560</v>
      </c>
      <c r="B15" t="s">
        <v>164</v>
      </c>
      <c r="C15" t="s">
        <v>80</v>
      </c>
      <c r="E15" s="18">
        <v>404.61</v>
      </c>
      <c r="F15" s="1">
        <v>2419535.42</v>
      </c>
      <c r="G15" s="1">
        <v>153565.99</v>
      </c>
      <c r="H15" s="1">
        <v>54636.800000000003</v>
      </c>
      <c r="I15" s="1">
        <v>361736.51</v>
      </c>
      <c r="J15" s="1">
        <v>0</v>
      </c>
      <c r="K15" s="1">
        <v>362387.03</v>
      </c>
      <c r="L15" s="1">
        <v>0</v>
      </c>
      <c r="M15" s="1">
        <v>0</v>
      </c>
      <c r="N15" s="1">
        <f t="shared" si="0"/>
        <v>3351861.75</v>
      </c>
      <c r="O15" s="1">
        <v>0</v>
      </c>
      <c r="P15" s="1">
        <v>0</v>
      </c>
      <c r="Q15" s="1">
        <v>154914.4</v>
      </c>
      <c r="R15" s="1">
        <f t="shared" si="1"/>
        <v>3506776.15</v>
      </c>
      <c r="S15" s="1">
        <f t="shared" si="2"/>
        <v>8667.0525938558112</v>
      </c>
      <c r="T15" s="1">
        <f t="shared" si="3"/>
        <v>8707.1325938558111</v>
      </c>
    </row>
    <row r="16" spans="1:20">
      <c r="A16">
        <v>143610</v>
      </c>
      <c r="B16" t="s">
        <v>749</v>
      </c>
      <c r="C16" t="s">
        <v>93</v>
      </c>
      <c r="E16" s="18">
        <v>491.96</v>
      </c>
      <c r="F16" s="1">
        <v>2941881.43</v>
      </c>
      <c r="G16" s="1">
        <v>75488.08</v>
      </c>
      <c r="H16" s="1">
        <v>0</v>
      </c>
      <c r="I16" s="1">
        <v>206783.55</v>
      </c>
      <c r="J16" s="1">
        <v>0</v>
      </c>
      <c r="K16" s="1">
        <v>327123.39</v>
      </c>
      <c r="L16" s="1">
        <v>0</v>
      </c>
      <c r="M16" s="1">
        <v>0</v>
      </c>
      <c r="N16" s="1">
        <f t="shared" si="0"/>
        <v>3551276.45</v>
      </c>
      <c r="O16" s="1">
        <v>44247</v>
      </c>
      <c r="P16" s="1">
        <v>0</v>
      </c>
      <c r="Q16" s="1">
        <v>145603.07</v>
      </c>
      <c r="R16" s="1">
        <f t="shared" si="1"/>
        <v>3741126.52</v>
      </c>
      <c r="S16" s="1">
        <f t="shared" si="2"/>
        <v>7604.5339458492563</v>
      </c>
      <c r="T16" s="1">
        <f t="shared" si="3"/>
        <v>7644.6139458492562</v>
      </c>
    </row>
    <row r="17" spans="1:20">
      <c r="A17">
        <v>9971</v>
      </c>
      <c r="B17" t="s">
        <v>295</v>
      </c>
      <c r="C17" t="s">
        <v>296</v>
      </c>
      <c r="E17" s="18">
        <v>96.11</v>
      </c>
      <c r="F17" s="1">
        <v>574730.12</v>
      </c>
      <c r="G17" s="1">
        <v>8746.58</v>
      </c>
      <c r="H17" s="1">
        <v>0</v>
      </c>
      <c r="I17" s="1">
        <v>15515.73</v>
      </c>
      <c r="J17" s="1">
        <v>0</v>
      </c>
      <c r="K17" s="1">
        <v>118351.98</v>
      </c>
      <c r="L17" s="1">
        <v>3482.3</v>
      </c>
      <c r="M17" s="1">
        <v>0</v>
      </c>
      <c r="N17" s="1">
        <f t="shared" si="0"/>
        <v>720826.71</v>
      </c>
      <c r="O17" s="1">
        <v>2060.65</v>
      </c>
      <c r="P17" s="1">
        <v>0</v>
      </c>
      <c r="Q17" s="1">
        <v>38673.83</v>
      </c>
      <c r="R17" s="1">
        <f t="shared" si="1"/>
        <v>761561.19</v>
      </c>
      <c r="S17" s="1">
        <f t="shared" si="2"/>
        <v>7923.8496514410563</v>
      </c>
      <c r="T17" s="1">
        <f t="shared" si="3"/>
        <v>7963.9296514410562</v>
      </c>
    </row>
    <row r="18" spans="1:20">
      <c r="A18">
        <v>288</v>
      </c>
      <c r="B18" t="s">
        <v>89</v>
      </c>
      <c r="C18" t="s">
        <v>90</v>
      </c>
      <c r="D18" s="12" t="s">
        <v>81</v>
      </c>
      <c r="E18" s="18">
        <v>85.41</v>
      </c>
      <c r="F18" s="1">
        <v>510744.98</v>
      </c>
      <c r="G18" s="1">
        <v>0</v>
      </c>
      <c r="H18" s="1">
        <v>0</v>
      </c>
      <c r="I18" s="1">
        <v>0</v>
      </c>
      <c r="J18" s="1">
        <v>0</v>
      </c>
      <c r="K18" s="1">
        <v>31809.7</v>
      </c>
      <c r="L18" s="1">
        <v>0</v>
      </c>
      <c r="M18" s="1">
        <v>0</v>
      </c>
      <c r="N18" s="1">
        <f t="shared" si="0"/>
        <v>542554.67999999993</v>
      </c>
      <c r="O18" s="1">
        <v>7877.77</v>
      </c>
      <c r="P18" s="1">
        <v>0</v>
      </c>
      <c r="Q18" s="1">
        <v>36000</v>
      </c>
      <c r="R18" s="1">
        <f t="shared" si="1"/>
        <v>586432.44999999995</v>
      </c>
      <c r="S18" s="1">
        <f t="shared" si="2"/>
        <v>6866.0865238262495</v>
      </c>
      <c r="T18" s="1">
        <f t="shared" si="3"/>
        <v>6906.1665238262494</v>
      </c>
    </row>
    <row r="19" spans="1:20">
      <c r="A19">
        <v>143297</v>
      </c>
      <c r="B19" t="s">
        <v>733</v>
      </c>
      <c r="C19" t="s">
        <v>68</v>
      </c>
      <c r="E19" s="18">
        <v>48.88</v>
      </c>
      <c r="F19" s="1">
        <v>292298.48</v>
      </c>
      <c r="G19" s="1">
        <v>14525.48</v>
      </c>
      <c r="H19" s="1">
        <v>1603.2</v>
      </c>
      <c r="I19" s="1">
        <v>9248.0300000000007</v>
      </c>
      <c r="J19" s="1">
        <v>0</v>
      </c>
      <c r="K19" s="1">
        <v>1139401.3600000001</v>
      </c>
      <c r="L19" s="1">
        <v>0</v>
      </c>
      <c r="M19" s="1">
        <v>0</v>
      </c>
      <c r="N19" s="1">
        <f t="shared" si="0"/>
        <v>1457076.55</v>
      </c>
      <c r="O19" s="1">
        <v>0</v>
      </c>
      <c r="P19" s="1">
        <v>0</v>
      </c>
      <c r="Q19" s="1">
        <v>36027.94</v>
      </c>
      <c r="R19" s="1">
        <f t="shared" si="1"/>
        <v>1493104.49</v>
      </c>
      <c r="S19" s="1">
        <f t="shared" si="2"/>
        <v>30546.327536824876</v>
      </c>
      <c r="T19" s="1">
        <f t="shared" si="3"/>
        <v>30586.407536824878</v>
      </c>
    </row>
    <row r="20" spans="1:20">
      <c r="A20">
        <v>134122</v>
      </c>
      <c r="B20" t="s">
        <v>703</v>
      </c>
      <c r="C20" t="s">
        <v>68</v>
      </c>
      <c r="E20" s="18">
        <v>102.24</v>
      </c>
      <c r="F20" s="1">
        <v>611387.02</v>
      </c>
      <c r="G20" s="1">
        <v>28672.32</v>
      </c>
      <c r="H20" s="1">
        <v>1619.2</v>
      </c>
      <c r="I20" s="1">
        <v>41890.14</v>
      </c>
      <c r="J20" s="1">
        <v>658.88</v>
      </c>
      <c r="K20" s="1">
        <v>2354644.4</v>
      </c>
      <c r="L20" s="1">
        <v>164312.19</v>
      </c>
      <c r="M20" s="1">
        <v>0</v>
      </c>
      <c r="N20" s="1">
        <f t="shared" si="0"/>
        <v>3203184.15</v>
      </c>
      <c r="O20" s="1">
        <v>0</v>
      </c>
      <c r="P20" s="1">
        <v>0</v>
      </c>
      <c r="Q20" s="1">
        <v>36111.43</v>
      </c>
      <c r="R20" s="1">
        <f t="shared" si="1"/>
        <v>3239295.58</v>
      </c>
      <c r="S20" s="1">
        <f t="shared" si="2"/>
        <v>31683.250978090768</v>
      </c>
      <c r="T20" s="1">
        <f t="shared" si="3"/>
        <v>31723.330978090769</v>
      </c>
    </row>
    <row r="21" spans="1:20">
      <c r="A21">
        <v>15709</v>
      </c>
      <c r="B21" t="s">
        <v>494</v>
      </c>
      <c r="C21" t="s">
        <v>101</v>
      </c>
      <c r="E21" s="18">
        <v>214.22</v>
      </c>
      <c r="F21" s="1">
        <v>1281018.47</v>
      </c>
      <c r="G21" s="1">
        <v>121711.41</v>
      </c>
      <c r="H21" s="1">
        <v>28540.799999999999</v>
      </c>
      <c r="I21" s="1">
        <v>213792.96</v>
      </c>
      <c r="J21" s="1">
        <v>0</v>
      </c>
      <c r="K21" s="1">
        <v>204442.93</v>
      </c>
      <c r="L21" s="1">
        <v>49793.3</v>
      </c>
      <c r="M21" s="1">
        <v>0</v>
      </c>
      <c r="N21" s="1">
        <f t="shared" si="0"/>
        <v>1899299.8699999999</v>
      </c>
      <c r="O21" s="1">
        <v>0</v>
      </c>
      <c r="P21" s="1">
        <v>0</v>
      </c>
      <c r="Q21" s="1">
        <v>76372.259999999995</v>
      </c>
      <c r="R21" s="1">
        <f t="shared" si="1"/>
        <v>1975672.13</v>
      </c>
      <c r="S21" s="1">
        <f t="shared" si="2"/>
        <v>9222.6315470077479</v>
      </c>
      <c r="T21" s="1">
        <f t="shared" si="3"/>
        <v>9262.7115470077479</v>
      </c>
    </row>
    <row r="22" spans="1:20">
      <c r="A22">
        <v>12501</v>
      </c>
      <c r="B22" t="s">
        <v>383</v>
      </c>
      <c r="C22" t="s">
        <v>196</v>
      </c>
      <c r="E22" s="18">
        <v>51.370000000000005</v>
      </c>
      <c r="F22" s="1">
        <v>307188.49</v>
      </c>
      <c r="G22" s="1">
        <v>337.56</v>
      </c>
      <c r="H22" s="1">
        <v>0</v>
      </c>
      <c r="I22" s="1">
        <v>1568.97</v>
      </c>
      <c r="J22" s="1">
        <v>3408</v>
      </c>
      <c r="K22" s="1">
        <v>5863.35</v>
      </c>
      <c r="L22" s="1">
        <v>15264.48</v>
      </c>
      <c r="M22" s="1">
        <v>0</v>
      </c>
      <c r="N22" s="1">
        <f t="shared" si="0"/>
        <v>333630.84999999992</v>
      </c>
      <c r="O22" s="1">
        <v>225.75</v>
      </c>
      <c r="P22" s="1">
        <v>0</v>
      </c>
      <c r="Q22" s="1">
        <v>43210.31</v>
      </c>
      <c r="R22" s="1">
        <f t="shared" si="1"/>
        <v>377066.90999999992</v>
      </c>
      <c r="S22" s="1">
        <f t="shared" si="2"/>
        <v>7340.2162740899339</v>
      </c>
      <c r="T22" s="1">
        <f t="shared" si="3"/>
        <v>7380.2962740899338</v>
      </c>
    </row>
    <row r="23" spans="1:20">
      <c r="A23">
        <v>11390</v>
      </c>
      <c r="B23" t="s">
        <v>317</v>
      </c>
      <c r="C23" t="s">
        <v>80</v>
      </c>
      <c r="E23" s="18">
        <v>241.60999999999999</v>
      </c>
      <c r="F23" s="1">
        <v>1444808.48</v>
      </c>
      <c r="G23" s="1">
        <v>81489.03</v>
      </c>
      <c r="H23" s="1">
        <v>47811.199999999997</v>
      </c>
      <c r="I23" s="1">
        <v>209526.03</v>
      </c>
      <c r="J23" s="1">
        <v>0</v>
      </c>
      <c r="K23" s="1">
        <v>111180.55</v>
      </c>
      <c r="L23" s="1">
        <v>0</v>
      </c>
      <c r="M23" s="1">
        <v>0</v>
      </c>
      <c r="N23" s="1">
        <f t="shared" si="0"/>
        <v>1894815.29</v>
      </c>
      <c r="O23" s="1">
        <v>0</v>
      </c>
      <c r="P23" s="1">
        <v>0</v>
      </c>
      <c r="Q23" s="1">
        <v>89866.95</v>
      </c>
      <c r="R23" s="1">
        <f t="shared" si="1"/>
        <v>1984682.24</v>
      </c>
      <c r="S23" s="1">
        <f t="shared" si="2"/>
        <v>8214.4043706800221</v>
      </c>
      <c r="T23" s="1">
        <f t="shared" si="3"/>
        <v>8254.484370680022</v>
      </c>
    </row>
    <row r="24" spans="1:20">
      <c r="A24">
        <v>843</v>
      </c>
      <c r="B24" t="s">
        <v>222</v>
      </c>
      <c r="C24" t="s">
        <v>68</v>
      </c>
      <c r="E24" s="18">
        <v>608.19000000000005</v>
      </c>
      <c r="F24" s="1">
        <v>3636927.54</v>
      </c>
      <c r="G24" s="1">
        <v>232172.29</v>
      </c>
      <c r="H24" s="1">
        <v>96864</v>
      </c>
      <c r="I24" s="1">
        <v>474192.83</v>
      </c>
      <c r="J24" s="1">
        <v>1136</v>
      </c>
      <c r="K24" s="1">
        <v>551121.80000000005</v>
      </c>
      <c r="L24" s="1">
        <v>0</v>
      </c>
      <c r="M24" s="1">
        <v>0</v>
      </c>
      <c r="N24" s="1">
        <f t="shared" si="0"/>
        <v>4992414.46</v>
      </c>
      <c r="O24" s="1">
        <v>0</v>
      </c>
      <c r="P24" s="1">
        <v>0</v>
      </c>
      <c r="Q24" s="1">
        <v>217799.9</v>
      </c>
      <c r="R24" s="1">
        <f t="shared" si="1"/>
        <v>5210214.3600000003</v>
      </c>
      <c r="S24" s="1">
        <f t="shared" si="2"/>
        <v>8566.7544024071431</v>
      </c>
      <c r="T24" s="1">
        <f t="shared" si="3"/>
        <v>8606.834402407143</v>
      </c>
    </row>
    <row r="25" spans="1:20">
      <c r="A25">
        <v>14231</v>
      </c>
      <c r="B25" t="s">
        <v>468</v>
      </c>
      <c r="C25" t="s">
        <v>469</v>
      </c>
      <c r="E25" s="18">
        <v>975.72000000000025</v>
      </c>
      <c r="F25" s="1">
        <v>5834727.5</v>
      </c>
      <c r="G25" s="1">
        <v>81475.98</v>
      </c>
      <c r="H25" s="1">
        <v>40988.800000000003</v>
      </c>
      <c r="I25" s="1">
        <v>72948.100000000006</v>
      </c>
      <c r="J25" s="1">
        <v>0</v>
      </c>
      <c r="K25" s="1">
        <v>365568.2</v>
      </c>
      <c r="L25" s="1">
        <v>1062681.47</v>
      </c>
      <c r="M25" s="1">
        <v>0</v>
      </c>
      <c r="N25" s="1">
        <f t="shared" si="0"/>
        <v>7458390.0499999998</v>
      </c>
      <c r="O25" s="1">
        <v>36132.639999999999</v>
      </c>
      <c r="P25" s="1">
        <v>0</v>
      </c>
      <c r="Q25" s="1">
        <v>173836.56</v>
      </c>
      <c r="R25" s="1">
        <f t="shared" si="1"/>
        <v>7668359.2499999991</v>
      </c>
      <c r="S25" s="1">
        <f t="shared" si="2"/>
        <v>7859.1801438937373</v>
      </c>
      <c r="T25" s="1">
        <f t="shared" si="3"/>
        <v>7899.2601438937372</v>
      </c>
    </row>
    <row r="26" spans="1:20">
      <c r="A26">
        <v>142919</v>
      </c>
      <c r="B26" t="s">
        <v>713</v>
      </c>
      <c r="C26" t="s">
        <v>125</v>
      </c>
      <c r="E26" s="18">
        <v>156.91000000000003</v>
      </c>
      <c r="F26" s="1">
        <v>938309.25</v>
      </c>
      <c r="G26" s="1">
        <v>55116.1</v>
      </c>
      <c r="H26" s="1">
        <v>0</v>
      </c>
      <c r="I26" s="1">
        <v>104868.13</v>
      </c>
      <c r="J26" s="1">
        <v>102.24</v>
      </c>
      <c r="K26" s="1">
        <v>204214.41</v>
      </c>
      <c r="L26" s="1">
        <v>287107.40000000002</v>
      </c>
      <c r="M26" s="1">
        <v>0</v>
      </c>
      <c r="N26" s="1">
        <f t="shared" si="0"/>
        <v>1589717.5299999998</v>
      </c>
      <c r="O26" s="1">
        <v>903.9</v>
      </c>
      <c r="P26" s="1">
        <v>0</v>
      </c>
      <c r="Q26" s="1">
        <v>47936.83</v>
      </c>
      <c r="R26" s="1">
        <f t="shared" si="1"/>
        <v>1638558.2599999998</v>
      </c>
      <c r="S26" s="1">
        <f t="shared" si="2"/>
        <v>10442.663055254601</v>
      </c>
      <c r="T26" s="1">
        <f t="shared" si="3"/>
        <v>10482.743055254601</v>
      </c>
    </row>
    <row r="27" spans="1:20">
      <c r="A27">
        <v>15710</v>
      </c>
      <c r="B27" t="s">
        <v>496</v>
      </c>
      <c r="C27" t="s">
        <v>93</v>
      </c>
      <c r="E27" s="18">
        <v>223.83999999999997</v>
      </c>
      <c r="F27" s="1">
        <v>1338545.29</v>
      </c>
      <c r="G27" s="1">
        <v>32046.16</v>
      </c>
      <c r="H27" s="1">
        <v>26928</v>
      </c>
      <c r="I27" s="1">
        <v>197949.1</v>
      </c>
      <c r="J27" s="1">
        <v>216625.6</v>
      </c>
      <c r="K27" s="1">
        <v>93070.27</v>
      </c>
      <c r="L27" s="1">
        <v>79985.2</v>
      </c>
      <c r="M27" s="1">
        <v>0</v>
      </c>
      <c r="N27" s="1">
        <f t="shared" si="0"/>
        <v>1985149.62</v>
      </c>
      <c r="O27" s="1">
        <v>0</v>
      </c>
      <c r="P27" s="1">
        <v>0</v>
      </c>
      <c r="Q27" s="1">
        <v>83647.89</v>
      </c>
      <c r="R27" s="1">
        <f t="shared" si="1"/>
        <v>2068797.51</v>
      </c>
      <c r="S27" s="1">
        <f t="shared" si="2"/>
        <v>9242.3048159399586</v>
      </c>
      <c r="T27" s="1">
        <f t="shared" si="3"/>
        <v>9282.3848159399586</v>
      </c>
    </row>
    <row r="28" spans="1:20">
      <c r="A28">
        <v>311</v>
      </c>
      <c r="B28" t="s">
        <v>115</v>
      </c>
      <c r="C28" t="s">
        <v>116</v>
      </c>
      <c r="E28" s="18">
        <v>65.81</v>
      </c>
      <c r="F28" s="1">
        <v>393538.54</v>
      </c>
      <c r="G28" s="1">
        <v>15022.05</v>
      </c>
      <c r="H28" s="1">
        <v>10550.4</v>
      </c>
      <c r="I28" s="1">
        <v>21629.37</v>
      </c>
      <c r="J28" s="1">
        <v>2923.95</v>
      </c>
      <c r="K28" s="1">
        <v>73706.399999999994</v>
      </c>
      <c r="L28" s="1">
        <v>0</v>
      </c>
      <c r="M28" s="1">
        <v>0</v>
      </c>
      <c r="N28" s="1">
        <f t="shared" si="0"/>
        <v>517370.70999999996</v>
      </c>
      <c r="O28" s="1">
        <v>4515</v>
      </c>
      <c r="P28" s="1">
        <v>0</v>
      </c>
      <c r="Q28" s="1">
        <v>41908.730000000003</v>
      </c>
      <c r="R28" s="1">
        <f t="shared" si="1"/>
        <v>563794.43999999994</v>
      </c>
      <c r="S28" s="1">
        <f t="shared" si="2"/>
        <v>8567.002583194042</v>
      </c>
      <c r="T28" s="1">
        <f t="shared" si="3"/>
        <v>8607.0825831940419</v>
      </c>
    </row>
    <row r="29" spans="1:20">
      <c r="A29">
        <v>13170</v>
      </c>
      <c r="B29" t="s">
        <v>414</v>
      </c>
      <c r="C29" t="s">
        <v>80</v>
      </c>
      <c r="E29" s="18">
        <v>166.94</v>
      </c>
      <c r="F29" s="1">
        <v>998287.86</v>
      </c>
      <c r="G29" s="1">
        <v>107573.07</v>
      </c>
      <c r="H29" s="1">
        <v>32899.199999999997</v>
      </c>
      <c r="I29" s="1">
        <v>128309.32</v>
      </c>
      <c r="J29" s="1">
        <v>3919.41</v>
      </c>
      <c r="K29" s="1">
        <v>129039.65</v>
      </c>
      <c r="L29" s="1">
        <v>0</v>
      </c>
      <c r="M29" s="1">
        <v>42823.5</v>
      </c>
      <c r="N29" s="1">
        <f t="shared" si="0"/>
        <v>1442852.0099999998</v>
      </c>
      <c r="O29" s="1">
        <v>0</v>
      </c>
      <c r="P29" s="1">
        <v>0</v>
      </c>
      <c r="Q29" s="1">
        <v>36175.39</v>
      </c>
      <c r="R29" s="1">
        <f t="shared" si="1"/>
        <v>1479027.3999999997</v>
      </c>
      <c r="S29" s="1">
        <f t="shared" si="2"/>
        <v>8859.6345992572169</v>
      </c>
      <c r="T29" s="1">
        <f t="shared" si="3"/>
        <v>8899.7145992572168</v>
      </c>
    </row>
    <row r="30" spans="1:20">
      <c r="A30">
        <v>12684</v>
      </c>
      <c r="B30" t="s">
        <v>399</v>
      </c>
      <c r="C30" t="s">
        <v>80</v>
      </c>
      <c r="E30" s="18">
        <v>457.39000000000004</v>
      </c>
      <c r="F30" s="1">
        <v>2735155.61</v>
      </c>
      <c r="G30" s="1">
        <v>144645.64000000001</v>
      </c>
      <c r="H30" s="1">
        <v>68416</v>
      </c>
      <c r="I30" s="1">
        <v>467309.74</v>
      </c>
      <c r="J30" s="1">
        <v>1136</v>
      </c>
      <c r="K30" s="1">
        <v>346638.21</v>
      </c>
      <c r="L30" s="1">
        <v>0</v>
      </c>
      <c r="M30" s="1">
        <v>0</v>
      </c>
      <c r="N30" s="1">
        <f t="shared" si="0"/>
        <v>3763301.2</v>
      </c>
      <c r="O30" s="1">
        <v>0</v>
      </c>
      <c r="P30" s="1">
        <v>0</v>
      </c>
      <c r="Q30" s="1">
        <v>63111.6</v>
      </c>
      <c r="R30" s="1">
        <f t="shared" si="1"/>
        <v>3826412.8000000003</v>
      </c>
      <c r="S30" s="1">
        <f t="shared" si="2"/>
        <v>8365.7552635606371</v>
      </c>
      <c r="T30" s="1">
        <f t="shared" si="3"/>
        <v>8405.835263560637</v>
      </c>
    </row>
    <row r="31" spans="1:20">
      <c r="A31">
        <v>11439</v>
      </c>
      <c r="B31" t="s">
        <v>319</v>
      </c>
      <c r="C31" t="s">
        <v>93</v>
      </c>
      <c r="E31" s="18">
        <v>93.45</v>
      </c>
      <c r="F31" s="1">
        <v>558823.53</v>
      </c>
      <c r="G31" s="1">
        <v>13623.12</v>
      </c>
      <c r="H31" s="1">
        <v>12992</v>
      </c>
      <c r="I31" s="1">
        <v>84915.43</v>
      </c>
      <c r="J31" s="1">
        <v>0</v>
      </c>
      <c r="K31" s="1">
        <v>39891.449999999997</v>
      </c>
      <c r="L31" s="1">
        <v>29276.45</v>
      </c>
      <c r="M31" s="1">
        <v>0</v>
      </c>
      <c r="N31" s="1">
        <f t="shared" si="0"/>
        <v>739521.98</v>
      </c>
      <c r="O31" s="1">
        <v>0</v>
      </c>
      <c r="P31" s="1">
        <v>0</v>
      </c>
      <c r="Q31" s="1">
        <v>39722</v>
      </c>
      <c r="R31" s="1">
        <f t="shared" si="1"/>
        <v>779243.98</v>
      </c>
      <c r="S31" s="1">
        <f t="shared" si="2"/>
        <v>8338.6193686463339</v>
      </c>
      <c r="T31" s="1">
        <f t="shared" si="3"/>
        <v>8378.6993686463338</v>
      </c>
    </row>
    <row r="32" spans="1:20">
      <c r="A32">
        <v>19152</v>
      </c>
      <c r="B32" t="s">
        <v>561</v>
      </c>
      <c r="C32" t="s">
        <v>230</v>
      </c>
      <c r="E32" s="18">
        <v>458.0899999999998</v>
      </c>
      <c r="F32" s="1">
        <v>2739341.54</v>
      </c>
      <c r="G32" s="1">
        <v>112348.2</v>
      </c>
      <c r="H32" s="1">
        <v>0</v>
      </c>
      <c r="I32" s="1">
        <v>186078.01</v>
      </c>
      <c r="J32" s="1">
        <v>1515</v>
      </c>
      <c r="K32" s="1">
        <v>558006.06000000006</v>
      </c>
      <c r="L32" s="1">
        <v>0</v>
      </c>
      <c r="M32" s="1">
        <v>0</v>
      </c>
      <c r="N32" s="1">
        <f t="shared" si="0"/>
        <v>3597288.81</v>
      </c>
      <c r="O32" s="1">
        <v>0</v>
      </c>
      <c r="P32" s="1">
        <v>0</v>
      </c>
      <c r="Q32" s="1">
        <v>36000</v>
      </c>
      <c r="R32" s="1">
        <f t="shared" si="1"/>
        <v>3633288.81</v>
      </c>
      <c r="S32" s="1">
        <f t="shared" si="2"/>
        <v>7931.3864306140749</v>
      </c>
      <c r="T32" s="1">
        <f t="shared" si="3"/>
        <v>7971.4664306140749</v>
      </c>
    </row>
    <row r="33" spans="1:20">
      <c r="A33">
        <v>417</v>
      </c>
      <c r="B33" t="s">
        <v>134</v>
      </c>
      <c r="C33" t="s">
        <v>135</v>
      </c>
      <c r="D33" s="12" t="s">
        <v>81</v>
      </c>
      <c r="E33" s="18">
        <v>655.59000000000037</v>
      </c>
      <c r="F33" s="1">
        <v>3920375.69</v>
      </c>
      <c r="G33" s="1">
        <v>0</v>
      </c>
      <c r="H33" s="1">
        <v>0</v>
      </c>
      <c r="I33" s="1">
        <v>0</v>
      </c>
      <c r="J33" s="1">
        <v>0</v>
      </c>
      <c r="K33" s="1">
        <v>1249108.99</v>
      </c>
      <c r="L33" s="1">
        <v>0</v>
      </c>
      <c r="M33" s="1">
        <v>0</v>
      </c>
      <c r="N33" s="1">
        <f t="shared" si="0"/>
        <v>5169484.68</v>
      </c>
      <c r="O33" s="1">
        <v>20954.12</v>
      </c>
      <c r="P33" s="1">
        <v>0</v>
      </c>
      <c r="Q33" s="1">
        <v>36000</v>
      </c>
      <c r="R33" s="1">
        <f t="shared" si="1"/>
        <v>5226438.8</v>
      </c>
      <c r="S33" s="1">
        <f t="shared" si="2"/>
        <v>7972.1148888787147</v>
      </c>
      <c r="T33" s="1">
        <f t="shared" si="3"/>
        <v>8012.1948888787147</v>
      </c>
    </row>
    <row r="34" spans="1:20">
      <c r="A34">
        <v>13255</v>
      </c>
      <c r="B34" t="s">
        <v>432</v>
      </c>
      <c r="C34" t="s">
        <v>101</v>
      </c>
      <c r="E34" s="18">
        <v>316.55</v>
      </c>
      <c r="F34" s="1">
        <v>1892943.68</v>
      </c>
      <c r="G34" s="1">
        <v>177288.49</v>
      </c>
      <c r="H34" s="1">
        <v>48726.400000000001</v>
      </c>
      <c r="I34" s="1">
        <v>310779.3</v>
      </c>
      <c r="J34" s="1">
        <v>3408</v>
      </c>
      <c r="K34" s="1">
        <v>253540.69</v>
      </c>
      <c r="L34" s="1">
        <v>0</v>
      </c>
      <c r="M34" s="1">
        <v>41065.879999999997</v>
      </c>
      <c r="N34" s="1">
        <f t="shared" si="0"/>
        <v>2727752.4399999995</v>
      </c>
      <c r="O34" s="1">
        <v>0</v>
      </c>
      <c r="P34" s="1">
        <v>0</v>
      </c>
      <c r="Q34" s="1">
        <v>117557.39</v>
      </c>
      <c r="R34" s="1">
        <f t="shared" si="1"/>
        <v>2845309.8299999996</v>
      </c>
      <c r="S34" s="1">
        <f t="shared" si="2"/>
        <v>8988.5004896540813</v>
      </c>
      <c r="T34" s="1">
        <f t="shared" si="3"/>
        <v>9028.5804896540812</v>
      </c>
    </row>
    <row r="35" spans="1:20">
      <c r="A35">
        <v>525</v>
      </c>
      <c r="B35" t="s">
        <v>144</v>
      </c>
      <c r="C35" t="s">
        <v>101</v>
      </c>
      <c r="E35" s="18">
        <v>135.35</v>
      </c>
      <c r="F35" s="1">
        <v>809382.17</v>
      </c>
      <c r="G35" s="1">
        <v>60596.61</v>
      </c>
      <c r="H35" s="1">
        <v>0</v>
      </c>
      <c r="I35" s="1">
        <v>98889.07</v>
      </c>
      <c r="J35" s="1">
        <v>0</v>
      </c>
      <c r="K35" s="1">
        <v>165576.65</v>
      </c>
      <c r="L35" s="1">
        <v>14970.3</v>
      </c>
      <c r="M35" s="1">
        <v>0</v>
      </c>
      <c r="N35" s="1">
        <f t="shared" si="0"/>
        <v>1149414.8</v>
      </c>
      <c r="O35" s="1">
        <v>6436.58</v>
      </c>
      <c r="P35" s="1">
        <v>0</v>
      </c>
      <c r="Q35" s="1">
        <v>44797.84</v>
      </c>
      <c r="R35" s="1">
        <f t="shared" si="1"/>
        <v>1200649.2200000002</v>
      </c>
      <c r="S35" s="1">
        <f t="shared" si="2"/>
        <v>8870.6998152936849</v>
      </c>
      <c r="T35" s="1">
        <f t="shared" si="3"/>
        <v>8910.7798152936848</v>
      </c>
    </row>
    <row r="36" spans="1:20">
      <c r="A36">
        <v>664</v>
      </c>
      <c r="B36" t="s">
        <v>198</v>
      </c>
      <c r="C36" t="s">
        <v>93</v>
      </c>
      <c r="E36" s="18">
        <v>146.43</v>
      </c>
      <c r="F36" s="1">
        <v>875639.68</v>
      </c>
      <c r="G36" s="1">
        <v>28750.21</v>
      </c>
      <c r="H36" s="1">
        <v>0</v>
      </c>
      <c r="I36" s="1">
        <v>122239.26</v>
      </c>
      <c r="J36" s="1">
        <v>14824.8</v>
      </c>
      <c r="K36" s="1">
        <v>294896.57</v>
      </c>
      <c r="L36" s="1">
        <v>285620.40000000002</v>
      </c>
      <c r="M36" s="1">
        <v>0</v>
      </c>
      <c r="N36" s="1">
        <f t="shared" si="0"/>
        <v>1621970.92</v>
      </c>
      <c r="O36" s="1">
        <v>1062.3800000000001</v>
      </c>
      <c r="P36" s="1">
        <v>0</v>
      </c>
      <c r="Q36" s="1">
        <v>41921.550000000003</v>
      </c>
      <c r="R36" s="1">
        <f t="shared" si="1"/>
        <v>1664954.8499999999</v>
      </c>
      <c r="S36" s="1">
        <f t="shared" si="2"/>
        <v>11370.312435976233</v>
      </c>
      <c r="T36" s="1">
        <f t="shared" si="3"/>
        <v>11410.392435976233</v>
      </c>
    </row>
    <row r="37" spans="1:20">
      <c r="A37">
        <v>17537</v>
      </c>
      <c r="B37" t="s">
        <v>550</v>
      </c>
      <c r="C37" t="s">
        <v>93</v>
      </c>
      <c r="E37" s="18">
        <v>134.96</v>
      </c>
      <c r="F37" s="1">
        <v>807050</v>
      </c>
      <c r="G37" s="1">
        <v>18571.650000000001</v>
      </c>
      <c r="H37" s="1">
        <v>26851.200000000001</v>
      </c>
      <c r="I37" s="1">
        <v>123777.73</v>
      </c>
      <c r="J37" s="1">
        <v>0</v>
      </c>
      <c r="K37" s="1">
        <v>98431.11</v>
      </c>
      <c r="L37" s="1">
        <v>0</v>
      </c>
      <c r="M37" s="1">
        <v>0</v>
      </c>
      <c r="N37" s="1">
        <f t="shared" si="0"/>
        <v>1074681.69</v>
      </c>
      <c r="O37" s="1">
        <v>0</v>
      </c>
      <c r="P37" s="1">
        <v>0</v>
      </c>
      <c r="Q37" s="1">
        <v>48281.96</v>
      </c>
      <c r="R37" s="1">
        <f t="shared" si="1"/>
        <v>1122963.6499999999</v>
      </c>
      <c r="S37" s="1">
        <f t="shared" si="2"/>
        <v>8320.7146561944264</v>
      </c>
      <c r="T37" s="1">
        <f t="shared" si="3"/>
        <v>8360.7946561944264</v>
      </c>
    </row>
    <row r="38" spans="1:20">
      <c r="A38">
        <v>12044</v>
      </c>
      <c r="B38" t="s">
        <v>371</v>
      </c>
      <c r="C38" t="s">
        <v>93</v>
      </c>
      <c r="E38" s="18">
        <v>102.07000000000001</v>
      </c>
      <c r="F38" s="1">
        <v>610370.43000000005</v>
      </c>
      <c r="G38" s="1">
        <v>16996.45</v>
      </c>
      <c r="H38" s="1">
        <v>0</v>
      </c>
      <c r="I38" s="1">
        <v>81321.899999999994</v>
      </c>
      <c r="J38" s="1">
        <v>0</v>
      </c>
      <c r="K38" s="1">
        <v>131918.72</v>
      </c>
      <c r="L38" s="1">
        <v>196175.55</v>
      </c>
      <c r="M38" s="1">
        <v>0</v>
      </c>
      <c r="N38" s="1">
        <f t="shared" si="0"/>
        <v>1036783.05</v>
      </c>
      <c r="O38" s="1">
        <v>1177.51</v>
      </c>
      <c r="P38" s="1">
        <v>0</v>
      </c>
      <c r="Q38" s="1">
        <v>41471.800000000003</v>
      </c>
      <c r="R38" s="1">
        <f t="shared" si="1"/>
        <v>1079432.3600000001</v>
      </c>
      <c r="S38" s="1">
        <f t="shared" si="2"/>
        <v>10575.412560007839</v>
      </c>
      <c r="T38" s="1">
        <f t="shared" si="3"/>
        <v>10615.492560007839</v>
      </c>
    </row>
    <row r="39" spans="1:20">
      <c r="A39">
        <v>8063</v>
      </c>
      <c r="B39" t="s">
        <v>255</v>
      </c>
      <c r="C39" t="s">
        <v>98</v>
      </c>
      <c r="E39" s="18">
        <v>90.210000000000008</v>
      </c>
      <c r="F39" s="1">
        <v>539448.59</v>
      </c>
      <c r="G39" s="1">
        <v>21916.3</v>
      </c>
      <c r="H39" s="1">
        <v>0</v>
      </c>
      <c r="I39" s="1">
        <v>70394.539999999994</v>
      </c>
      <c r="J39" s="1">
        <v>0</v>
      </c>
      <c r="K39" s="1">
        <v>130710.34</v>
      </c>
      <c r="L39" s="1">
        <v>161819.25</v>
      </c>
      <c r="M39" s="1">
        <v>0</v>
      </c>
      <c r="N39" s="1">
        <f t="shared" si="0"/>
        <v>924289.02</v>
      </c>
      <c r="O39" s="1">
        <v>812.7</v>
      </c>
      <c r="P39" s="1">
        <v>0</v>
      </c>
      <c r="Q39" s="1">
        <v>36000</v>
      </c>
      <c r="R39" s="1">
        <f t="shared" si="1"/>
        <v>961101.72</v>
      </c>
      <c r="S39" s="1">
        <f t="shared" si="2"/>
        <v>10654.048553375456</v>
      </c>
      <c r="T39" s="1">
        <f t="shared" si="3"/>
        <v>10694.128553375456</v>
      </c>
    </row>
    <row r="40" spans="1:20">
      <c r="A40">
        <v>19221</v>
      </c>
      <c r="B40" t="s">
        <v>577</v>
      </c>
      <c r="C40" t="s">
        <v>98</v>
      </c>
      <c r="E40" s="18">
        <v>259.68</v>
      </c>
      <c r="F40" s="1">
        <v>1552865.63</v>
      </c>
      <c r="G40" s="1">
        <v>75431.97</v>
      </c>
      <c r="H40" s="1">
        <v>47107.199999999997</v>
      </c>
      <c r="I40" s="1">
        <v>213657.05</v>
      </c>
      <c r="J40" s="1">
        <v>10258.08</v>
      </c>
      <c r="K40" s="1">
        <v>196734.16</v>
      </c>
      <c r="L40" s="1">
        <v>0</v>
      </c>
      <c r="M40" s="1">
        <v>31054.03</v>
      </c>
      <c r="N40" s="1">
        <f t="shared" si="0"/>
        <v>2127108.1199999996</v>
      </c>
      <c r="O40" s="1">
        <v>0</v>
      </c>
      <c r="P40" s="1">
        <v>0</v>
      </c>
      <c r="Q40" s="1">
        <v>36000</v>
      </c>
      <c r="R40" s="1">
        <f t="shared" si="1"/>
        <v>2163108.1199999996</v>
      </c>
      <c r="S40" s="1">
        <f t="shared" si="2"/>
        <v>8329.8987985212552</v>
      </c>
      <c r="T40" s="1">
        <f t="shared" si="3"/>
        <v>8369.9787985212552</v>
      </c>
    </row>
    <row r="41" spans="1:20">
      <c r="A41">
        <v>9164</v>
      </c>
      <c r="B41" t="s">
        <v>281</v>
      </c>
      <c r="C41" t="s">
        <v>68</v>
      </c>
      <c r="E41" s="18">
        <v>156</v>
      </c>
      <c r="F41" s="1">
        <v>932867.52</v>
      </c>
      <c r="G41" s="1">
        <v>60028.19</v>
      </c>
      <c r="H41" s="1">
        <v>28099.200000000001</v>
      </c>
      <c r="I41" s="1">
        <v>123336.76</v>
      </c>
      <c r="J41" s="1">
        <v>0</v>
      </c>
      <c r="K41" s="1">
        <v>66043.899999999994</v>
      </c>
      <c r="L41" s="1">
        <v>0</v>
      </c>
      <c r="M41" s="1">
        <v>0</v>
      </c>
      <c r="N41" s="1">
        <f t="shared" si="0"/>
        <v>1210375.5699999998</v>
      </c>
      <c r="O41" s="1">
        <v>0</v>
      </c>
      <c r="P41" s="1">
        <v>0</v>
      </c>
      <c r="Q41" s="1">
        <v>61686.29</v>
      </c>
      <c r="R41" s="1">
        <f t="shared" si="1"/>
        <v>1272061.8599999999</v>
      </c>
      <c r="S41" s="1">
        <f t="shared" si="2"/>
        <v>8154.2426923076919</v>
      </c>
      <c r="T41" s="1">
        <f t="shared" si="3"/>
        <v>8194.3226923076927</v>
      </c>
    </row>
    <row r="42" spans="1:20">
      <c r="A42">
        <v>12041</v>
      </c>
      <c r="B42" t="s">
        <v>365</v>
      </c>
      <c r="C42" t="s">
        <v>93</v>
      </c>
      <c r="E42" s="18">
        <v>55.489999999999995</v>
      </c>
      <c r="F42" s="1">
        <v>331825.75</v>
      </c>
      <c r="G42" s="1">
        <v>8095.85</v>
      </c>
      <c r="H42" s="1">
        <v>0</v>
      </c>
      <c r="I42" s="1">
        <v>47099.63</v>
      </c>
      <c r="J42" s="1">
        <v>2757.05</v>
      </c>
      <c r="K42" s="1">
        <v>32292.81</v>
      </c>
      <c r="L42" s="1">
        <v>117959.94</v>
      </c>
      <c r="M42" s="1">
        <v>0</v>
      </c>
      <c r="N42" s="1">
        <f t="shared" si="0"/>
        <v>540031.03</v>
      </c>
      <c r="O42" s="1">
        <v>1033.03</v>
      </c>
      <c r="P42" s="1">
        <v>0</v>
      </c>
      <c r="Q42" s="1">
        <v>60632.959999999999</v>
      </c>
      <c r="R42" s="1">
        <f t="shared" si="1"/>
        <v>601697.02</v>
      </c>
      <c r="S42" s="1">
        <f t="shared" si="2"/>
        <v>10843.34150297351</v>
      </c>
      <c r="T42" s="1">
        <f t="shared" si="3"/>
        <v>10883.42150297351</v>
      </c>
    </row>
    <row r="43" spans="1:20">
      <c r="A43">
        <v>19199</v>
      </c>
      <c r="B43" t="s">
        <v>567</v>
      </c>
      <c r="C43" t="s">
        <v>93</v>
      </c>
      <c r="E43" s="18">
        <v>168.17000000000002</v>
      </c>
      <c r="F43" s="1">
        <v>1005643.15</v>
      </c>
      <c r="G43" s="1">
        <v>24635.89</v>
      </c>
      <c r="H43" s="1">
        <v>30832</v>
      </c>
      <c r="I43" s="1">
        <v>131222.06</v>
      </c>
      <c r="J43" s="1">
        <v>0</v>
      </c>
      <c r="K43" s="1">
        <v>95296.79</v>
      </c>
      <c r="L43" s="1">
        <v>0</v>
      </c>
      <c r="M43" s="1">
        <v>0</v>
      </c>
      <c r="N43" s="1">
        <f t="shared" si="0"/>
        <v>1287629.8900000001</v>
      </c>
      <c r="O43" s="1">
        <v>0</v>
      </c>
      <c r="P43" s="1">
        <v>0</v>
      </c>
      <c r="Q43" s="1">
        <v>36000</v>
      </c>
      <c r="R43" s="1">
        <f t="shared" si="1"/>
        <v>1323629.8900000001</v>
      </c>
      <c r="S43" s="1">
        <f t="shared" si="2"/>
        <v>7870.7848605577692</v>
      </c>
      <c r="T43" s="1">
        <f t="shared" si="3"/>
        <v>7910.8648605577691</v>
      </c>
    </row>
    <row r="44" spans="1:20">
      <c r="A44">
        <v>10036</v>
      </c>
      <c r="B44" t="s">
        <v>304</v>
      </c>
      <c r="C44" t="s">
        <v>93</v>
      </c>
      <c r="E44" s="18">
        <v>312.95999999999998</v>
      </c>
      <c r="F44" s="1">
        <v>1871475.77</v>
      </c>
      <c r="G44" s="1">
        <v>41294.21</v>
      </c>
      <c r="H44" s="1">
        <v>71084.800000000003</v>
      </c>
      <c r="I44" s="1">
        <v>281395.8</v>
      </c>
      <c r="J44" s="1">
        <v>286711.88</v>
      </c>
      <c r="K44" s="1">
        <v>30345.7</v>
      </c>
      <c r="L44" s="1">
        <v>0</v>
      </c>
      <c r="M44" s="1">
        <v>0</v>
      </c>
      <c r="N44" s="1">
        <f t="shared" si="0"/>
        <v>2582308.16</v>
      </c>
      <c r="O44" s="1">
        <v>0</v>
      </c>
      <c r="P44" s="1">
        <v>0</v>
      </c>
      <c r="Q44" s="1">
        <v>105741.59</v>
      </c>
      <c r="R44" s="1">
        <f t="shared" si="1"/>
        <v>2688049.75</v>
      </c>
      <c r="S44" s="1">
        <f t="shared" si="2"/>
        <v>8589.1160212167688</v>
      </c>
      <c r="T44" s="1">
        <f t="shared" si="3"/>
        <v>8629.1960212167687</v>
      </c>
    </row>
    <row r="45" spans="1:20">
      <c r="A45">
        <v>7999</v>
      </c>
      <c r="B45" t="s">
        <v>251</v>
      </c>
      <c r="C45" t="s">
        <v>93</v>
      </c>
      <c r="E45" s="18">
        <v>319.69999999999993</v>
      </c>
      <c r="F45" s="1">
        <v>1911780.43</v>
      </c>
      <c r="G45" s="1">
        <v>46477.2</v>
      </c>
      <c r="H45" s="1">
        <v>0</v>
      </c>
      <c r="I45" s="1">
        <v>239741.31</v>
      </c>
      <c r="J45" s="1">
        <v>36272.480000000003</v>
      </c>
      <c r="K45" s="1">
        <v>298368.62</v>
      </c>
      <c r="L45" s="1">
        <v>31878.880000000001</v>
      </c>
      <c r="M45" s="1">
        <v>0</v>
      </c>
      <c r="N45" s="1">
        <f t="shared" si="0"/>
        <v>2564518.92</v>
      </c>
      <c r="O45" s="1">
        <v>6555.78</v>
      </c>
      <c r="P45" s="1">
        <v>0</v>
      </c>
      <c r="Q45" s="1">
        <v>117119.53</v>
      </c>
      <c r="R45" s="1">
        <f t="shared" si="1"/>
        <v>2688194.2299999995</v>
      </c>
      <c r="S45" s="1">
        <f t="shared" si="2"/>
        <v>8408.4899280575537</v>
      </c>
      <c r="T45" s="1">
        <f t="shared" si="3"/>
        <v>8448.5699280575536</v>
      </c>
    </row>
    <row r="46" spans="1:20">
      <c r="A46">
        <v>16850</v>
      </c>
      <c r="B46" t="s">
        <v>523</v>
      </c>
      <c r="C46" t="s">
        <v>75</v>
      </c>
      <c r="E46" s="18">
        <v>129.74</v>
      </c>
      <c r="F46" s="1">
        <v>775834.83</v>
      </c>
      <c r="G46" s="1">
        <v>16608.59</v>
      </c>
      <c r="H46" s="1">
        <v>19657.599999999999</v>
      </c>
      <c r="I46" s="1">
        <v>82251.55</v>
      </c>
      <c r="J46" s="1">
        <v>0</v>
      </c>
      <c r="K46" s="1">
        <v>82222.259999999995</v>
      </c>
      <c r="L46" s="1">
        <v>26530.1</v>
      </c>
      <c r="M46" s="1">
        <v>0</v>
      </c>
      <c r="N46" s="1">
        <f t="shared" si="0"/>
        <v>1003104.9299999999</v>
      </c>
      <c r="O46" s="1">
        <v>0</v>
      </c>
      <c r="P46" s="1">
        <v>0</v>
      </c>
      <c r="Q46" s="1">
        <v>54096.800000000003</v>
      </c>
      <c r="R46" s="1">
        <f t="shared" si="1"/>
        <v>1057201.73</v>
      </c>
      <c r="S46" s="1">
        <f t="shared" si="2"/>
        <v>8148.6182364729448</v>
      </c>
      <c r="T46" s="1">
        <f t="shared" si="3"/>
        <v>8188.6982364729447</v>
      </c>
    </row>
    <row r="47" spans="1:20">
      <c r="A47">
        <v>133512</v>
      </c>
      <c r="B47" t="s">
        <v>675</v>
      </c>
      <c r="C47" t="s">
        <v>75</v>
      </c>
      <c r="E47" s="18">
        <v>891.15</v>
      </c>
      <c r="F47" s="1">
        <v>5329005.71</v>
      </c>
      <c r="G47" s="1">
        <v>80495.14</v>
      </c>
      <c r="H47" s="1">
        <v>99667.199999999997</v>
      </c>
      <c r="I47" s="1">
        <v>560819.80000000005</v>
      </c>
      <c r="J47" s="1">
        <v>37869</v>
      </c>
      <c r="K47" s="1">
        <v>187064.32000000001</v>
      </c>
      <c r="L47" s="1">
        <v>0</v>
      </c>
      <c r="M47" s="1">
        <v>0</v>
      </c>
      <c r="N47" s="1">
        <f t="shared" si="0"/>
        <v>6294921.1699999999</v>
      </c>
      <c r="O47" s="1">
        <v>12642</v>
      </c>
      <c r="P47" s="1">
        <v>0</v>
      </c>
      <c r="Q47" s="1">
        <v>325610.03000000003</v>
      </c>
      <c r="R47" s="1">
        <f t="shared" si="1"/>
        <v>6633173.2000000002</v>
      </c>
      <c r="S47" s="1">
        <f t="shared" si="2"/>
        <v>7443.3857375301577</v>
      </c>
      <c r="T47" s="1">
        <f t="shared" si="3"/>
        <v>7483.4657375301576</v>
      </c>
    </row>
    <row r="48" spans="1:20">
      <c r="A48">
        <v>13864</v>
      </c>
      <c r="B48" t="s">
        <v>434</v>
      </c>
      <c r="C48" t="s">
        <v>75</v>
      </c>
      <c r="E48" s="18">
        <v>201.73000000000005</v>
      </c>
      <c r="F48" s="1">
        <v>1206329.27</v>
      </c>
      <c r="G48" s="1">
        <v>17277.89</v>
      </c>
      <c r="H48" s="1">
        <v>26608</v>
      </c>
      <c r="I48" s="1">
        <v>126341.66</v>
      </c>
      <c r="J48" s="1">
        <v>36532.339999999997</v>
      </c>
      <c r="K48" s="1">
        <v>270245.58</v>
      </c>
      <c r="L48" s="1">
        <v>0</v>
      </c>
      <c r="M48" s="1">
        <v>0</v>
      </c>
      <c r="N48" s="1">
        <f t="shared" si="0"/>
        <v>1683334.74</v>
      </c>
      <c r="O48" s="1">
        <v>1925.2</v>
      </c>
      <c r="P48" s="1">
        <v>0</v>
      </c>
      <c r="Q48" s="1">
        <v>81401.600000000006</v>
      </c>
      <c r="R48" s="1">
        <f t="shared" si="1"/>
        <v>1766661.54</v>
      </c>
      <c r="S48" s="1">
        <f t="shared" si="2"/>
        <v>8757.5548505428033</v>
      </c>
      <c r="T48" s="1">
        <f t="shared" si="3"/>
        <v>8797.6348505428032</v>
      </c>
    </row>
    <row r="49" spans="1:20" s="32" customFormat="1">
      <c r="A49" s="32">
        <v>133520</v>
      </c>
      <c r="B49" s="32" t="s">
        <v>1255</v>
      </c>
      <c r="C49" s="32" t="s">
        <v>80</v>
      </c>
      <c r="D49" s="33"/>
      <c r="E49" s="34">
        <v>311.52999999999997</v>
      </c>
      <c r="F49" s="35">
        <v>1862924.48</v>
      </c>
      <c r="G49" s="35">
        <v>101084.75</v>
      </c>
      <c r="H49" s="35">
        <v>71475.199999999997</v>
      </c>
      <c r="I49" s="35">
        <v>306413.12</v>
      </c>
      <c r="J49" s="35">
        <v>0</v>
      </c>
      <c r="K49" s="35">
        <v>155102.41</v>
      </c>
      <c r="L49" s="35">
        <v>0</v>
      </c>
      <c r="M49" s="35">
        <v>0</v>
      </c>
      <c r="N49" s="35">
        <f t="shared" si="0"/>
        <v>2496999.96</v>
      </c>
      <c r="O49" s="35">
        <v>0</v>
      </c>
      <c r="P49" s="35">
        <v>0</v>
      </c>
      <c r="Q49" s="35">
        <v>131463.64000000001</v>
      </c>
      <c r="R49" s="35">
        <f t="shared" si="1"/>
        <v>2628463.6</v>
      </c>
      <c r="S49" s="35">
        <f t="shared" si="2"/>
        <v>8437.2728148171936</v>
      </c>
      <c r="T49" s="35">
        <f t="shared" si="3"/>
        <v>8477.3528148171936</v>
      </c>
    </row>
    <row r="50" spans="1:20">
      <c r="A50">
        <v>15261</v>
      </c>
      <c r="B50" t="s">
        <v>487</v>
      </c>
      <c r="C50" t="s">
        <v>80</v>
      </c>
      <c r="E50" s="18">
        <v>572.77</v>
      </c>
      <c r="F50" s="1">
        <v>3425118.77</v>
      </c>
      <c r="G50" s="1">
        <v>177126.48</v>
      </c>
      <c r="H50" s="1">
        <v>95616</v>
      </c>
      <c r="I50" s="1">
        <v>548625.06999999995</v>
      </c>
      <c r="J50" s="1">
        <v>0</v>
      </c>
      <c r="K50" s="1">
        <v>214314.09</v>
      </c>
      <c r="L50" s="1">
        <v>0</v>
      </c>
      <c r="M50" s="1">
        <v>0</v>
      </c>
      <c r="N50" s="1">
        <f t="shared" si="0"/>
        <v>4460800.41</v>
      </c>
      <c r="O50" s="1">
        <v>0</v>
      </c>
      <c r="P50" s="1">
        <v>0</v>
      </c>
      <c r="Q50" s="1">
        <v>166379.66</v>
      </c>
      <c r="R50" s="1">
        <f t="shared" si="1"/>
        <v>4627180.07</v>
      </c>
      <c r="S50" s="1">
        <f t="shared" si="2"/>
        <v>8078.6006075737214</v>
      </c>
      <c r="T50" s="1">
        <f t="shared" si="3"/>
        <v>8118.6806075737213</v>
      </c>
    </row>
    <row r="51" spans="1:20" s="32" customFormat="1">
      <c r="A51" s="32">
        <v>12029</v>
      </c>
      <c r="B51" s="32" t="s">
        <v>1256</v>
      </c>
      <c r="C51" s="32" t="s">
        <v>80</v>
      </c>
      <c r="D51" s="33"/>
      <c r="E51" s="34">
        <f>152.03+E49</f>
        <v>463.55999999999995</v>
      </c>
      <c r="F51" s="35">
        <v>909127.23</v>
      </c>
      <c r="G51" s="35">
        <v>47365.7</v>
      </c>
      <c r="H51" s="35">
        <v>0</v>
      </c>
      <c r="I51" s="35">
        <v>146982.67000000001</v>
      </c>
      <c r="J51" s="35">
        <v>0</v>
      </c>
      <c r="K51" s="35">
        <v>93051.15</v>
      </c>
      <c r="L51" s="35">
        <v>0</v>
      </c>
      <c r="M51" s="35">
        <v>0</v>
      </c>
      <c r="N51" s="35">
        <f t="shared" si="0"/>
        <v>1196526.7499999998</v>
      </c>
      <c r="O51" s="35">
        <v>0</v>
      </c>
      <c r="P51" s="35">
        <v>0</v>
      </c>
      <c r="Q51" s="35">
        <v>79114.97</v>
      </c>
      <c r="R51" s="35">
        <f>N51+O51+P51+Q51+R49</f>
        <v>3904105.32</v>
      </c>
      <c r="S51" s="35">
        <f t="shared" si="2"/>
        <v>8422.0064716541547</v>
      </c>
      <c r="T51" s="35">
        <f t="shared" si="3"/>
        <v>8462.0864716541546</v>
      </c>
    </row>
    <row r="52" spans="1:20">
      <c r="A52">
        <v>16843</v>
      </c>
      <c r="B52" t="s">
        <v>519</v>
      </c>
      <c r="C52" t="s">
        <v>80</v>
      </c>
      <c r="E52" s="18">
        <v>591.37999999999988</v>
      </c>
      <c r="F52" s="1">
        <v>3536405.1</v>
      </c>
      <c r="G52" s="1">
        <v>197139.03</v>
      </c>
      <c r="H52" s="1">
        <v>83401.600000000006</v>
      </c>
      <c r="I52" s="1">
        <v>569008.18000000005</v>
      </c>
      <c r="J52" s="1">
        <v>0</v>
      </c>
      <c r="K52" s="1">
        <v>297461.09000000003</v>
      </c>
      <c r="L52" s="1">
        <v>0</v>
      </c>
      <c r="M52" s="1">
        <v>0</v>
      </c>
      <c r="N52" s="1">
        <f t="shared" si="0"/>
        <v>4683415</v>
      </c>
      <c r="O52" s="1">
        <v>0</v>
      </c>
      <c r="P52" s="1">
        <v>0</v>
      </c>
      <c r="Q52" s="1">
        <v>76572.479999999996</v>
      </c>
      <c r="R52" s="1">
        <f t="shared" ref="R52:R115" si="4">N52+O52+P52+Q52</f>
        <v>4759987.4800000004</v>
      </c>
      <c r="S52" s="1">
        <f t="shared" si="2"/>
        <v>8048.9490344617698</v>
      </c>
      <c r="T52" s="1">
        <f t="shared" si="3"/>
        <v>8089.0290344617697</v>
      </c>
    </row>
    <row r="53" spans="1:20">
      <c r="A53">
        <v>134247</v>
      </c>
      <c r="B53" t="s">
        <v>709</v>
      </c>
      <c r="C53" t="s">
        <v>72</v>
      </c>
      <c r="E53" s="18">
        <v>173.20999999999998</v>
      </c>
      <c r="F53" s="1">
        <v>1035781.94</v>
      </c>
      <c r="G53" s="1">
        <v>85504.76</v>
      </c>
      <c r="H53" s="1">
        <v>24134.400000000001</v>
      </c>
      <c r="I53" s="1">
        <v>133210.54</v>
      </c>
      <c r="J53" s="1">
        <v>0</v>
      </c>
      <c r="K53" s="1">
        <v>123723.77</v>
      </c>
      <c r="L53" s="1">
        <v>0</v>
      </c>
      <c r="M53" s="1">
        <v>0</v>
      </c>
      <c r="N53" s="1">
        <f t="shared" si="0"/>
        <v>1402355.41</v>
      </c>
      <c r="O53" s="1">
        <v>0</v>
      </c>
      <c r="P53" s="1">
        <v>0</v>
      </c>
      <c r="Q53" s="1">
        <v>64646.57</v>
      </c>
      <c r="R53" s="1">
        <f t="shared" si="4"/>
        <v>1467001.98</v>
      </c>
      <c r="S53" s="1">
        <f t="shared" si="2"/>
        <v>8469.4993360660483</v>
      </c>
      <c r="T53" s="1">
        <f t="shared" si="3"/>
        <v>8509.5793360660482</v>
      </c>
    </row>
    <row r="54" spans="1:20">
      <c r="A54">
        <v>527</v>
      </c>
      <c r="B54" t="s">
        <v>146</v>
      </c>
      <c r="C54" t="s">
        <v>80</v>
      </c>
      <c r="E54" s="18">
        <v>282.57</v>
      </c>
      <c r="F54" s="1">
        <v>1689746</v>
      </c>
      <c r="G54" s="1">
        <v>75196.02</v>
      </c>
      <c r="H54" s="1">
        <v>0</v>
      </c>
      <c r="I54" s="1">
        <v>240390.87</v>
      </c>
      <c r="J54" s="1">
        <v>0</v>
      </c>
      <c r="K54" s="1">
        <v>445513.01</v>
      </c>
      <c r="L54" s="1">
        <v>550723.94999999995</v>
      </c>
      <c r="M54" s="1">
        <v>0</v>
      </c>
      <c r="N54" s="1">
        <f t="shared" si="0"/>
        <v>3001569.8500000006</v>
      </c>
      <c r="O54" s="1">
        <v>5780.55</v>
      </c>
      <c r="P54" s="1">
        <v>0</v>
      </c>
      <c r="Q54" s="1">
        <v>99349.08</v>
      </c>
      <c r="R54" s="1">
        <f t="shared" si="4"/>
        <v>3106699.4800000004</v>
      </c>
      <c r="S54" s="1">
        <f t="shared" si="2"/>
        <v>10994.442014368124</v>
      </c>
      <c r="T54" s="1">
        <f t="shared" si="3"/>
        <v>11034.522014368124</v>
      </c>
    </row>
    <row r="55" spans="1:20">
      <c r="A55">
        <v>7995</v>
      </c>
      <c r="B55" t="s">
        <v>249</v>
      </c>
      <c r="C55" t="s">
        <v>80</v>
      </c>
      <c r="E55" s="18">
        <v>328.65000000000003</v>
      </c>
      <c r="F55" s="1">
        <v>1965300.7</v>
      </c>
      <c r="G55" s="1">
        <v>104519.87</v>
      </c>
      <c r="H55" s="1">
        <v>55718.400000000001</v>
      </c>
      <c r="I55" s="1">
        <v>324756.78999999998</v>
      </c>
      <c r="J55" s="1">
        <v>0</v>
      </c>
      <c r="K55" s="1">
        <v>192358.96</v>
      </c>
      <c r="L55" s="1">
        <v>0</v>
      </c>
      <c r="M55" s="1">
        <v>0</v>
      </c>
      <c r="N55" s="1">
        <f t="shared" si="0"/>
        <v>2642654.7199999997</v>
      </c>
      <c r="O55" s="1">
        <v>0</v>
      </c>
      <c r="P55" s="1">
        <v>0</v>
      </c>
      <c r="Q55" s="1">
        <v>107953.76</v>
      </c>
      <c r="R55" s="1">
        <f t="shared" si="4"/>
        <v>2750608.4799999995</v>
      </c>
      <c r="S55" s="1">
        <f t="shared" si="2"/>
        <v>8369.4157310208411</v>
      </c>
      <c r="T55" s="1">
        <f t="shared" si="3"/>
        <v>8409.495731020841</v>
      </c>
    </row>
    <row r="56" spans="1:20">
      <c r="A56">
        <v>12010</v>
      </c>
      <c r="B56" t="s">
        <v>347</v>
      </c>
      <c r="C56" t="s">
        <v>80</v>
      </c>
      <c r="E56" s="18">
        <v>254.05</v>
      </c>
      <c r="F56" s="1">
        <v>1519198.67</v>
      </c>
      <c r="G56" s="1">
        <v>80260.52</v>
      </c>
      <c r="H56" s="1">
        <v>31363.200000000001</v>
      </c>
      <c r="I56" s="1">
        <v>247942.77</v>
      </c>
      <c r="J56" s="1">
        <v>23810.560000000001</v>
      </c>
      <c r="K56" s="1">
        <v>199191.24</v>
      </c>
      <c r="L56" s="1">
        <v>0</v>
      </c>
      <c r="M56" s="1">
        <v>0</v>
      </c>
      <c r="N56" s="1">
        <f t="shared" si="0"/>
        <v>2101766.96</v>
      </c>
      <c r="O56" s="1">
        <v>0</v>
      </c>
      <c r="P56" s="1">
        <v>0</v>
      </c>
      <c r="Q56" s="1">
        <v>96522.4</v>
      </c>
      <c r="R56" s="1">
        <f t="shared" si="4"/>
        <v>2198289.36</v>
      </c>
      <c r="S56" s="1">
        <f t="shared" si="2"/>
        <v>8652.9791773272973</v>
      </c>
      <c r="T56" s="1">
        <f t="shared" si="3"/>
        <v>8693.0591773272972</v>
      </c>
    </row>
    <row r="57" spans="1:20">
      <c r="A57">
        <v>13199</v>
      </c>
      <c r="B57" t="s">
        <v>422</v>
      </c>
      <c r="C57" t="s">
        <v>80</v>
      </c>
      <c r="E57" s="18">
        <v>128.08999999999997</v>
      </c>
      <c r="F57" s="1">
        <v>765967.95</v>
      </c>
      <c r="G57" s="1">
        <v>35445.49</v>
      </c>
      <c r="H57" s="1">
        <v>19267.2</v>
      </c>
      <c r="I57" s="1">
        <v>116067.24</v>
      </c>
      <c r="J57" s="1">
        <v>0</v>
      </c>
      <c r="K57" s="1">
        <v>93062.03</v>
      </c>
      <c r="L57" s="1">
        <v>0</v>
      </c>
      <c r="M57" s="1">
        <v>0</v>
      </c>
      <c r="N57" s="1">
        <f t="shared" si="0"/>
        <v>1029809.9099999999</v>
      </c>
      <c r="O57" s="1">
        <v>801.86</v>
      </c>
      <c r="P57" s="1">
        <v>0</v>
      </c>
      <c r="Q57" s="1">
        <v>47815.92</v>
      </c>
      <c r="R57" s="1">
        <f t="shared" si="4"/>
        <v>1078427.69</v>
      </c>
      <c r="S57" s="1">
        <f t="shared" si="2"/>
        <v>8419.2965102662201</v>
      </c>
      <c r="T57" s="1">
        <f t="shared" si="3"/>
        <v>8459.3765102662201</v>
      </c>
    </row>
    <row r="58" spans="1:20">
      <c r="A58">
        <v>132795</v>
      </c>
      <c r="B58" t="s">
        <v>635</v>
      </c>
      <c r="C58" t="s">
        <v>140</v>
      </c>
      <c r="E58" s="18">
        <v>225.05999999999997</v>
      </c>
      <c r="F58" s="1">
        <v>1345840.8</v>
      </c>
      <c r="G58" s="1">
        <v>80373.39</v>
      </c>
      <c r="H58" s="1">
        <v>0</v>
      </c>
      <c r="I58" s="1">
        <v>161199.32</v>
      </c>
      <c r="J58" s="1">
        <v>0</v>
      </c>
      <c r="K58" s="1">
        <v>188535.18</v>
      </c>
      <c r="L58" s="1">
        <v>1028515.61</v>
      </c>
      <c r="M58" s="1">
        <v>0</v>
      </c>
      <c r="N58" s="1">
        <f t="shared" si="0"/>
        <v>2804464.3</v>
      </c>
      <c r="O58" s="1">
        <v>2145.5300000000002</v>
      </c>
      <c r="P58" s="1">
        <v>0</v>
      </c>
      <c r="Q58" s="1">
        <v>71499.66</v>
      </c>
      <c r="R58" s="1">
        <f t="shared" si="4"/>
        <v>2878109.4899999998</v>
      </c>
      <c r="S58" s="1">
        <f t="shared" si="2"/>
        <v>12788.187549986671</v>
      </c>
      <c r="T58" s="1">
        <f t="shared" si="3"/>
        <v>12828.267549986671</v>
      </c>
    </row>
    <row r="59" spans="1:20">
      <c r="A59">
        <v>557</v>
      </c>
      <c r="B59" t="s">
        <v>158</v>
      </c>
      <c r="C59" t="s">
        <v>93</v>
      </c>
      <c r="E59" s="18">
        <v>552.15000000000009</v>
      </c>
      <c r="F59" s="1">
        <v>3301812.82</v>
      </c>
      <c r="G59" s="1">
        <v>96833.65</v>
      </c>
      <c r="H59" s="1">
        <v>68684.800000000003</v>
      </c>
      <c r="I59" s="1">
        <v>464326.1</v>
      </c>
      <c r="J59" s="1">
        <v>101389.44</v>
      </c>
      <c r="K59" s="1">
        <v>173470.03</v>
      </c>
      <c r="L59" s="1">
        <v>49951.51</v>
      </c>
      <c r="M59" s="1">
        <v>0</v>
      </c>
      <c r="N59" s="1">
        <f t="shared" si="0"/>
        <v>4256468.3499999996</v>
      </c>
      <c r="O59" s="1">
        <v>3761</v>
      </c>
      <c r="P59" s="1">
        <v>0</v>
      </c>
      <c r="Q59" s="1">
        <v>195378.56</v>
      </c>
      <c r="R59" s="1">
        <f t="shared" si="4"/>
        <v>4455607.9099999992</v>
      </c>
      <c r="S59" s="1">
        <f t="shared" si="2"/>
        <v>8069.5606447523287</v>
      </c>
      <c r="T59" s="1">
        <f t="shared" si="3"/>
        <v>8109.6406447523286</v>
      </c>
    </row>
    <row r="60" spans="1:20">
      <c r="A60">
        <v>11468</v>
      </c>
      <c r="B60" t="s">
        <v>321</v>
      </c>
      <c r="C60" t="s">
        <v>93</v>
      </c>
      <c r="E60" s="18">
        <v>383.62000000000006</v>
      </c>
      <c r="F60" s="1">
        <v>2294016.91</v>
      </c>
      <c r="G60" s="1">
        <v>52451.58</v>
      </c>
      <c r="H60" s="1">
        <v>64684.800000000003</v>
      </c>
      <c r="I60" s="1">
        <v>351575.22</v>
      </c>
      <c r="J60" s="1">
        <v>323142.01</v>
      </c>
      <c r="K60" s="1">
        <v>201522.62</v>
      </c>
      <c r="L60" s="1">
        <v>0</v>
      </c>
      <c r="M60" s="1">
        <v>0</v>
      </c>
      <c r="N60" s="1">
        <f t="shared" si="0"/>
        <v>3287393.1399999997</v>
      </c>
      <c r="O60" s="1">
        <v>0</v>
      </c>
      <c r="P60" s="1">
        <v>0</v>
      </c>
      <c r="Q60" s="1">
        <v>119682.61</v>
      </c>
      <c r="R60" s="1">
        <f t="shared" si="4"/>
        <v>3407075.7499999995</v>
      </c>
      <c r="S60" s="1">
        <f t="shared" si="2"/>
        <v>8881.3819665293759</v>
      </c>
      <c r="T60" s="1">
        <f t="shared" si="3"/>
        <v>8921.4619665293758</v>
      </c>
    </row>
    <row r="61" spans="1:20">
      <c r="A61">
        <v>12951</v>
      </c>
      <c r="B61" t="s">
        <v>404</v>
      </c>
      <c r="C61" t="s">
        <v>93</v>
      </c>
      <c r="E61" s="18">
        <v>241.57999999999998</v>
      </c>
      <c r="F61" s="1">
        <v>1444629.08</v>
      </c>
      <c r="G61" s="1">
        <v>34499.33</v>
      </c>
      <c r="H61" s="1">
        <v>0</v>
      </c>
      <c r="I61" s="1">
        <v>212666.26</v>
      </c>
      <c r="J61" s="1">
        <v>7804.32</v>
      </c>
      <c r="K61" s="1">
        <v>214902.87</v>
      </c>
      <c r="L61" s="1">
        <v>0</v>
      </c>
      <c r="M61" s="1">
        <v>0</v>
      </c>
      <c r="N61" s="1">
        <f t="shared" si="0"/>
        <v>1914501.8600000003</v>
      </c>
      <c r="O61" s="1">
        <v>0</v>
      </c>
      <c r="P61" s="1">
        <v>0</v>
      </c>
      <c r="Q61" s="1">
        <v>85109.21</v>
      </c>
      <c r="R61" s="1">
        <f t="shared" si="4"/>
        <v>1999611.0700000003</v>
      </c>
      <c r="S61" s="1">
        <f t="shared" si="2"/>
        <v>8277.2210861826334</v>
      </c>
      <c r="T61" s="1">
        <f t="shared" si="3"/>
        <v>8317.3010861826333</v>
      </c>
    </row>
    <row r="62" spans="1:20">
      <c r="A62">
        <v>9122</v>
      </c>
      <c r="B62" t="s">
        <v>275</v>
      </c>
      <c r="C62" t="s">
        <v>93</v>
      </c>
      <c r="E62" s="18">
        <v>214.42999999999998</v>
      </c>
      <c r="F62" s="1">
        <v>1282274.24</v>
      </c>
      <c r="G62" s="1">
        <v>30904.58</v>
      </c>
      <c r="H62" s="1">
        <v>0</v>
      </c>
      <c r="I62" s="1">
        <v>195404.46</v>
      </c>
      <c r="J62" s="1">
        <v>16199.36</v>
      </c>
      <c r="K62" s="1">
        <v>200475.45</v>
      </c>
      <c r="L62" s="1">
        <v>0</v>
      </c>
      <c r="M62" s="1">
        <v>0</v>
      </c>
      <c r="N62" s="1">
        <f t="shared" si="0"/>
        <v>1725258.09</v>
      </c>
      <c r="O62" s="1">
        <v>0</v>
      </c>
      <c r="P62" s="1">
        <v>0</v>
      </c>
      <c r="Q62" s="1">
        <v>81871.199999999997</v>
      </c>
      <c r="R62" s="1">
        <f t="shared" si="4"/>
        <v>1807129.29</v>
      </c>
      <c r="S62" s="1">
        <f t="shared" si="2"/>
        <v>8427.5954390710267</v>
      </c>
      <c r="T62" s="1">
        <f t="shared" si="3"/>
        <v>8467.6754390710266</v>
      </c>
    </row>
    <row r="63" spans="1:20">
      <c r="A63">
        <v>553</v>
      </c>
      <c r="B63" t="s">
        <v>154</v>
      </c>
      <c r="C63" t="s">
        <v>93</v>
      </c>
      <c r="E63" s="18">
        <v>627.18999999999994</v>
      </c>
      <c r="F63" s="1">
        <v>3750546.03</v>
      </c>
      <c r="G63" s="1">
        <v>80329.48</v>
      </c>
      <c r="H63" s="1">
        <v>109216</v>
      </c>
      <c r="I63" s="1">
        <v>541483.36</v>
      </c>
      <c r="J63" s="1">
        <v>232871.82</v>
      </c>
      <c r="K63" s="1">
        <v>211301.46</v>
      </c>
      <c r="L63" s="1">
        <v>0</v>
      </c>
      <c r="M63" s="1">
        <v>0</v>
      </c>
      <c r="N63" s="1">
        <f t="shared" si="0"/>
        <v>4925748.1500000004</v>
      </c>
      <c r="O63" s="1">
        <v>0</v>
      </c>
      <c r="P63" s="1">
        <v>0</v>
      </c>
      <c r="Q63" s="1">
        <v>201493.74</v>
      </c>
      <c r="R63" s="1">
        <f t="shared" si="4"/>
        <v>5127241.8900000006</v>
      </c>
      <c r="S63" s="1">
        <f t="shared" si="2"/>
        <v>8174.9420271369136</v>
      </c>
      <c r="T63" s="1">
        <f t="shared" si="3"/>
        <v>8215.0220271369144</v>
      </c>
    </row>
    <row r="64" spans="1:20">
      <c r="A64">
        <v>12011</v>
      </c>
      <c r="B64" t="s">
        <v>349</v>
      </c>
      <c r="C64" t="s">
        <v>93</v>
      </c>
      <c r="E64" s="18">
        <v>159.81</v>
      </c>
      <c r="F64" s="1">
        <v>955651.01</v>
      </c>
      <c r="G64" s="1">
        <v>22483.78</v>
      </c>
      <c r="H64" s="1">
        <v>22246.400000000001</v>
      </c>
      <c r="I64" s="1">
        <v>146607.44</v>
      </c>
      <c r="J64" s="1">
        <v>1272.5999999999999</v>
      </c>
      <c r="K64" s="1">
        <v>185864.71</v>
      </c>
      <c r="L64" s="1">
        <v>0</v>
      </c>
      <c r="M64" s="1">
        <v>0</v>
      </c>
      <c r="N64" s="1">
        <f t="shared" si="0"/>
        <v>1334125.9400000002</v>
      </c>
      <c r="O64" s="1">
        <v>0</v>
      </c>
      <c r="P64" s="1">
        <v>0</v>
      </c>
      <c r="Q64" s="1">
        <v>62744.54</v>
      </c>
      <c r="R64" s="1">
        <f t="shared" si="4"/>
        <v>1396870.4800000002</v>
      </c>
      <c r="S64" s="1">
        <f t="shared" si="2"/>
        <v>8740.8202240160208</v>
      </c>
      <c r="T64" s="1">
        <f t="shared" si="3"/>
        <v>8780.9002240160207</v>
      </c>
    </row>
    <row r="65" spans="1:20">
      <c r="A65">
        <v>952</v>
      </c>
      <c r="B65" t="s">
        <v>243</v>
      </c>
      <c r="C65" t="s">
        <v>93</v>
      </c>
      <c r="E65" s="18">
        <v>459.78</v>
      </c>
      <c r="F65" s="1">
        <v>2749447.62</v>
      </c>
      <c r="G65" s="1">
        <v>74419.899999999994</v>
      </c>
      <c r="H65" s="1">
        <v>62649.599999999999</v>
      </c>
      <c r="I65" s="1">
        <v>357018.94</v>
      </c>
      <c r="J65" s="1">
        <v>206903.47</v>
      </c>
      <c r="K65" s="1">
        <v>454052.12</v>
      </c>
      <c r="L65" s="1">
        <v>0</v>
      </c>
      <c r="M65" s="1">
        <v>0</v>
      </c>
      <c r="N65" s="1">
        <f t="shared" si="0"/>
        <v>3904491.6500000004</v>
      </c>
      <c r="O65" s="1">
        <v>0</v>
      </c>
      <c r="P65" s="1">
        <v>0</v>
      </c>
      <c r="Q65" s="1">
        <v>144684.85</v>
      </c>
      <c r="R65" s="1">
        <f t="shared" si="4"/>
        <v>4049176.5000000005</v>
      </c>
      <c r="S65" s="1">
        <f t="shared" si="2"/>
        <v>8806.769541954849</v>
      </c>
      <c r="T65" s="1">
        <f t="shared" si="3"/>
        <v>8846.849541954849</v>
      </c>
    </row>
    <row r="66" spans="1:20">
      <c r="A66">
        <v>558</v>
      </c>
      <c r="B66" t="s">
        <v>160</v>
      </c>
      <c r="C66" t="s">
        <v>93</v>
      </c>
      <c r="E66" s="18">
        <v>823.81000000000006</v>
      </c>
      <c r="F66" s="1">
        <v>4926317.9000000004</v>
      </c>
      <c r="G66" s="1">
        <v>101540.16</v>
      </c>
      <c r="H66" s="1">
        <v>136316.79999999999</v>
      </c>
      <c r="I66" s="1">
        <v>132057.88</v>
      </c>
      <c r="J66" s="1">
        <v>155122.42000000001</v>
      </c>
      <c r="K66" s="1">
        <v>245341.74</v>
      </c>
      <c r="L66" s="1">
        <v>0</v>
      </c>
      <c r="M66" s="1">
        <v>0</v>
      </c>
      <c r="N66" s="1">
        <f t="shared" si="0"/>
        <v>5696696.9000000004</v>
      </c>
      <c r="O66" s="1">
        <v>7675.5</v>
      </c>
      <c r="P66" s="1">
        <v>0</v>
      </c>
      <c r="Q66" s="1">
        <v>211474.16</v>
      </c>
      <c r="R66" s="1">
        <f t="shared" si="4"/>
        <v>5915846.5600000005</v>
      </c>
      <c r="S66" s="1">
        <f t="shared" si="2"/>
        <v>7181.0812687391508</v>
      </c>
      <c r="T66" s="1">
        <f t="shared" si="3"/>
        <v>7221.1612687391507</v>
      </c>
    </row>
    <row r="67" spans="1:20">
      <c r="A67">
        <v>320</v>
      </c>
      <c r="B67" t="s">
        <v>124</v>
      </c>
      <c r="C67" t="s">
        <v>125</v>
      </c>
      <c r="E67" s="18">
        <v>126.44</v>
      </c>
      <c r="F67" s="1">
        <v>756101.09</v>
      </c>
      <c r="G67" s="1">
        <v>69856.33</v>
      </c>
      <c r="H67" s="1">
        <v>0</v>
      </c>
      <c r="I67" s="1">
        <v>111066.18</v>
      </c>
      <c r="J67" s="1">
        <v>8099.68</v>
      </c>
      <c r="K67" s="1">
        <v>208583.2</v>
      </c>
      <c r="L67" s="1">
        <v>0</v>
      </c>
      <c r="M67" s="1">
        <v>0</v>
      </c>
      <c r="N67" s="1">
        <f t="shared" ref="N67:N130" si="5">F67+G67+H67+I67+J67+K67+L67+M67</f>
        <v>1153706.48</v>
      </c>
      <c r="O67" s="1">
        <v>0</v>
      </c>
      <c r="P67" s="1">
        <v>0</v>
      </c>
      <c r="Q67" s="1">
        <v>53856.83</v>
      </c>
      <c r="R67" s="1">
        <f t="shared" si="4"/>
        <v>1207563.31</v>
      </c>
      <c r="S67" s="1">
        <f t="shared" ref="S67:S130" si="6">R67/E67</f>
        <v>9550.4848940208794</v>
      </c>
      <c r="T67" s="1">
        <f t="shared" ref="T67:T130" si="7">S67+40.08</f>
        <v>9590.5648940208794</v>
      </c>
    </row>
    <row r="68" spans="1:20">
      <c r="A68">
        <v>321</v>
      </c>
      <c r="B68" t="s">
        <v>127</v>
      </c>
      <c r="C68" t="s">
        <v>80</v>
      </c>
      <c r="E68" s="18">
        <v>252.85999999999999</v>
      </c>
      <c r="F68" s="1">
        <v>1512082.57</v>
      </c>
      <c r="G68" s="1">
        <v>68915.95</v>
      </c>
      <c r="H68" s="1">
        <v>0</v>
      </c>
      <c r="I68" s="1">
        <v>110149</v>
      </c>
      <c r="J68" s="1">
        <v>0</v>
      </c>
      <c r="K68" s="1">
        <v>193429.11</v>
      </c>
      <c r="L68" s="1">
        <v>0</v>
      </c>
      <c r="M68" s="1">
        <v>0</v>
      </c>
      <c r="N68" s="1">
        <f t="shared" si="5"/>
        <v>1884576.63</v>
      </c>
      <c r="O68" s="1">
        <v>0</v>
      </c>
      <c r="P68" s="1">
        <v>0</v>
      </c>
      <c r="Q68" s="1">
        <v>90227.1</v>
      </c>
      <c r="R68" s="1">
        <f t="shared" si="4"/>
        <v>1974803.73</v>
      </c>
      <c r="S68" s="1">
        <f t="shared" si="6"/>
        <v>7809.870007118564</v>
      </c>
      <c r="T68" s="1">
        <f t="shared" si="7"/>
        <v>7849.9500071185639</v>
      </c>
    </row>
    <row r="69" spans="1:20">
      <c r="A69">
        <v>534</v>
      </c>
      <c r="B69" t="s">
        <v>148</v>
      </c>
      <c r="C69" t="s">
        <v>80</v>
      </c>
      <c r="E69" s="18">
        <v>151.03</v>
      </c>
      <c r="F69" s="1">
        <v>903147.31</v>
      </c>
      <c r="G69" s="1">
        <v>45058.59</v>
      </c>
      <c r="H69" s="1">
        <v>0</v>
      </c>
      <c r="I69" s="1">
        <v>146267.54</v>
      </c>
      <c r="J69" s="1">
        <v>12496</v>
      </c>
      <c r="K69" s="1">
        <v>123356.05</v>
      </c>
      <c r="L69" s="1">
        <v>0</v>
      </c>
      <c r="M69" s="1">
        <v>0</v>
      </c>
      <c r="N69" s="1">
        <f t="shared" si="5"/>
        <v>1230325.49</v>
      </c>
      <c r="O69" s="1">
        <v>0</v>
      </c>
      <c r="P69" s="1">
        <v>0</v>
      </c>
      <c r="Q69" s="1">
        <v>58841.63</v>
      </c>
      <c r="R69" s="1">
        <f t="shared" si="4"/>
        <v>1289167.1199999999</v>
      </c>
      <c r="S69" s="1">
        <f t="shared" si="6"/>
        <v>8535.8347348208954</v>
      </c>
      <c r="T69" s="1">
        <f t="shared" si="7"/>
        <v>8575.9147348208953</v>
      </c>
    </row>
    <row r="70" spans="1:20">
      <c r="A70">
        <v>12025</v>
      </c>
      <c r="B70" t="s">
        <v>351</v>
      </c>
      <c r="C70" t="s">
        <v>80</v>
      </c>
      <c r="E70" s="18">
        <v>60.15</v>
      </c>
      <c r="F70" s="1">
        <v>359692.19</v>
      </c>
      <c r="G70" s="1">
        <v>18732.099999999999</v>
      </c>
      <c r="H70" s="1">
        <v>0</v>
      </c>
      <c r="I70" s="1">
        <v>61582.85</v>
      </c>
      <c r="J70" s="1">
        <v>16892.32</v>
      </c>
      <c r="K70" s="1">
        <v>101066.15</v>
      </c>
      <c r="L70" s="1">
        <v>0</v>
      </c>
      <c r="M70" s="1">
        <v>0</v>
      </c>
      <c r="N70" s="1">
        <f t="shared" si="5"/>
        <v>557965.61</v>
      </c>
      <c r="O70" s="1">
        <v>0</v>
      </c>
      <c r="P70" s="1">
        <v>0</v>
      </c>
      <c r="Q70" s="1">
        <v>36000</v>
      </c>
      <c r="R70" s="1">
        <f t="shared" si="4"/>
        <v>593965.61</v>
      </c>
      <c r="S70" s="1">
        <f t="shared" si="6"/>
        <v>9874.7399833748968</v>
      </c>
      <c r="T70" s="1">
        <f t="shared" si="7"/>
        <v>9914.8199833748968</v>
      </c>
    </row>
    <row r="71" spans="1:20">
      <c r="A71">
        <v>316</v>
      </c>
      <c r="B71" t="s">
        <v>118</v>
      </c>
      <c r="C71" t="s">
        <v>80</v>
      </c>
      <c r="E71" s="18">
        <v>197.39</v>
      </c>
      <c r="F71" s="1">
        <v>1180376.3999999999</v>
      </c>
      <c r="G71" s="1">
        <v>56795.7</v>
      </c>
      <c r="H71" s="1">
        <v>0</v>
      </c>
      <c r="I71" s="1">
        <v>83566.820000000007</v>
      </c>
      <c r="J71" s="1">
        <v>0</v>
      </c>
      <c r="K71" s="1">
        <v>263101.46000000002</v>
      </c>
      <c r="L71" s="1">
        <v>0</v>
      </c>
      <c r="M71" s="1">
        <v>0</v>
      </c>
      <c r="N71" s="1">
        <f t="shared" si="5"/>
        <v>1583840.38</v>
      </c>
      <c r="O71" s="1">
        <v>0</v>
      </c>
      <c r="P71" s="1">
        <v>0</v>
      </c>
      <c r="Q71" s="1">
        <v>71109.509999999995</v>
      </c>
      <c r="R71" s="1">
        <f t="shared" si="4"/>
        <v>1654949.89</v>
      </c>
      <c r="S71" s="1">
        <f t="shared" si="6"/>
        <v>8384.1627742033543</v>
      </c>
      <c r="T71" s="1">
        <f t="shared" si="7"/>
        <v>8424.2427742033542</v>
      </c>
    </row>
    <row r="72" spans="1:20">
      <c r="A72">
        <v>9149</v>
      </c>
      <c r="B72" t="s">
        <v>280</v>
      </c>
      <c r="C72" t="s">
        <v>80</v>
      </c>
      <c r="E72" s="18">
        <v>237.37</v>
      </c>
      <c r="F72" s="1">
        <v>1419453.61</v>
      </c>
      <c r="G72" s="1">
        <v>72387.62</v>
      </c>
      <c r="H72" s="1">
        <v>27670.400000000001</v>
      </c>
      <c r="I72" s="1">
        <v>237465.54</v>
      </c>
      <c r="J72" s="1">
        <v>31819.48</v>
      </c>
      <c r="K72" s="1">
        <v>176832.67</v>
      </c>
      <c r="L72" s="1">
        <v>0</v>
      </c>
      <c r="M72" s="1">
        <v>0</v>
      </c>
      <c r="N72" s="1">
        <f t="shared" si="5"/>
        <v>1965629.3199999998</v>
      </c>
      <c r="O72" s="1">
        <v>0</v>
      </c>
      <c r="P72" s="1">
        <v>0</v>
      </c>
      <c r="Q72" s="1">
        <v>104877.82</v>
      </c>
      <c r="R72" s="1">
        <f t="shared" si="4"/>
        <v>2070507.14</v>
      </c>
      <c r="S72" s="1">
        <f t="shared" si="6"/>
        <v>8722.6993301596649</v>
      </c>
      <c r="T72" s="1">
        <f t="shared" si="7"/>
        <v>8762.7793301596648</v>
      </c>
    </row>
    <row r="73" spans="1:20">
      <c r="A73">
        <v>12671</v>
      </c>
      <c r="B73" t="s">
        <v>397</v>
      </c>
      <c r="C73" t="s">
        <v>80</v>
      </c>
      <c r="E73" s="18">
        <v>120.18</v>
      </c>
      <c r="F73" s="1">
        <v>718666.79</v>
      </c>
      <c r="G73" s="1">
        <v>37196.9</v>
      </c>
      <c r="H73" s="1">
        <v>24124.799999999999</v>
      </c>
      <c r="I73" s="1">
        <v>120566.08</v>
      </c>
      <c r="J73" s="1">
        <v>0</v>
      </c>
      <c r="K73" s="1">
        <v>119013.21</v>
      </c>
      <c r="L73" s="1">
        <v>0</v>
      </c>
      <c r="M73" s="1">
        <v>0</v>
      </c>
      <c r="N73" s="1">
        <f t="shared" si="5"/>
        <v>1019567.78</v>
      </c>
      <c r="O73" s="1">
        <v>0</v>
      </c>
      <c r="P73" s="1">
        <v>0</v>
      </c>
      <c r="Q73" s="1">
        <v>48403.14</v>
      </c>
      <c r="R73" s="1">
        <f t="shared" si="4"/>
        <v>1067970.92</v>
      </c>
      <c r="S73" s="1">
        <f t="shared" si="6"/>
        <v>8886.4280246297203</v>
      </c>
      <c r="T73" s="1">
        <f t="shared" si="7"/>
        <v>8926.5080246297202</v>
      </c>
    </row>
    <row r="74" spans="1:20">
      <c r="A74">
        <v>132969</v>
      </c>
      <c r="B74" t="s">
        <v>643</v>
      </c>
      <c r="C74" t="s">
        <v>125</v>
      </c>
      <c r="E74" s="18">
        <v>384.29</v>
      </c>
      <c r="F74" s="1">
        <v>2298023.46</v>
      </c>
      <c r="G74" s="1">
        <v>76573.11</v>
      </c>
      <c r="H74" s="1">
        <v>60476.800000000003</v>
      </c>
      <c r="I74" s="1">
        <v>110707.08</v>
      </c>
      <c r="J74" s="1">
        <v>0</v>
      </c>
      <c r="K74" s="1">
        <v>277062.74</v>
      </c>
      <c r="L74" s="1">
        <v>0</v>
      </c>
      <c r="M74" s="1">
        <v>0</v>
      </c>
      <c r="N74" s="1">
        <f t="shared" si="5"/>
        <v>2822843.1899999995</v>
      </c>
      <c r="O74" s="1">
        <v>0</v>
      </c>
      <c r="P74" s="1">
        <v>0</v>
      </c>
      <c r="Q74" s="1">
        <v>154974.48000000001</v>
      </c>
      <c r="R74" s="1">
        <f t="shared" si="4"/>
        <v>2977817.6699999995</v>
      </c>
      <c r="S74" s="1">
        <f t="shared" si="6"/>
        <v>7748.8814957453988</v>
      </c>
      <c r="T74" s="1">
        <f t="shared" si="7"/>
        <v>7788.9614957453987</v>
      </c>
    </row>
    <row r="75" spans="1:20">
      <c r="A75">
        <v>133439</v>
      </c>
      <c r="B75" t="s">
        <v>667</v>
      </c>
      <c r="C75" t="s">
        <v>93</v>
      </c>
      <c r="E75" s="18">
        <v>914.69999999999993</v>
      </c>
      <c r="F75" s="1">
        <v>5469832.8300000001</v>
      </c>
      <c r="G75" s="1">
        <v>105021.65</v>
      </c>
      <c r="H75" s="1">
        <v>145011.20000000001</v>
      </c>
      <c r="I75" s="1">
        <v>399056.24</v>
      </c>
      <c r="J75" s="1">
        <v>134045.98000000001</v>
      </c>
      <c r="K75" s="1">
        <v>326435.73</v>
      </c>
      <c r="L75" s="1">
        <v>0</v>
      </c>
      <c r="M75" s="1">
        <v>0</v>
      </c>
      <c r="N75" s="1">
        <f t="shared" si="5"/>
        <v>6579403.6300000008</v>
      </c>
      <c r="O75" s="1">
        <v>0</v>
      </c>
      <c r="P75" s="1">
        <v>0</v>
      </c>
      <c r="Q75" s="1">
        <v>253376.34</v>
      </c>
      <c r="R75" s="1">
        <f t="shared" si="4"/>
        <v>6832779.9700000007</v>
      </c>
      <c r="S75" s="1">
        <f t="shared" si="6"/>
        <v>7469.9682628184119</v>
      </c>
      <c r="T75" s="1">
        <f t="shared" si="7"/>
        <v>7510.0482628184118</v>
      </c>
    </row>
    <row r="76" spans="1:20">
      <c r="A76">
        <v>598</v>
      </c>
      <c r="B76" t="s">
        <v>172</v>
      </c>
      <c r="C76" t="s">
        <v>173</v>
      </c>
      <c r="E76" s="18">
        <v>36.17</v>
      </c>
      <c r="F76" s="1">
        <v>216293.7</v>
      </c>
      <c r="G76" s="1">
        <v>8022.46</v>
      </c>
      <c r="H76" s="1">
        <v>0</v>
      </c>
      <c r="I76" s="1">
        <v>29975.22</v>
      </c>
      <c r="J76" s="1">
        <v>0</v>
      </c>
      <c r="K76" s="1">
        <v>68553.36</v>
      </c>
      <c r="L76" s="1">
        <v>8203.15</v>
      </c>
      <c r="M76" s="1">
        <v>0</v>
      </c>
      <c r="N76" s="1">
        <f t="shared" si="5"/>
        <v>331047.89</v>
      </c>
      <c r="O76" s="1">
        <v>8815.5400000000009</v>
      </c>
      <c r="P76" s="1">
        <v>0</v>
      </c>
      <c r="Q76" s="1">
        <v>38005.97</v>
      </c>
      <c r="R76" s="1">
        <f t="shared" si="4"/>
        <v>377869.4</v>
      </c>
      <c r="S76" s="1">
        <f t="shared" si="6"/>
        <v>10447.038982582251</v>
      </c>
      <c r="T76" s="1">
        <f t="shared" si="7"/>
        <v>10487.118982582251</v>
      </c>
    </row>
    <row r="77" spans="1:20">
      <c r="A77">
        <v>17497</v>
      </c>
      <c r="B77" t="s">
        <v>542</v>
      </c>
      <c r="C77" t="s">
        <v>230</v>
      </c>
      <c r="E77" s="18">
        <v>112.16</v>
      </c>
      <c r="F77" s="1">
        <v>670707.81999999995</v>
      </c>
      <c r="G77" s="1">
        <v>32661.119999999999</v>
      </c>
      <c r="H77" s="1">
        <v>0</v>
      </c>
      <c r="I77" s="1">
        <v>84164.92</v>
      </c>
      <c r="J77" s="1">
        <v>0</v>
      </c>
      <c r="K77" s="1">
        <v>220191.72</v>
      </c>
      <c r="L77" s="1">
        <v>628011.49</v>
      </c>
      <c r="M77" s="1">
        <v>0</v>
      </c>
      <c r="N77" s="1">
        <f t="shared" si="5"/>
        <v>1635737.0699999998</v>
      </c>
      <c r="O77" s="1">
        <v>0</v>
      </c>
      <c r="P77" s="1">
        <v>0</v>
      </c>
      <c r="Q77" s="1">
        <v>36000</v>
      </c>
      <c r="R77" s="1">
        <f t="shared" si="4"/>
        <v>1671737.0699999998</v>
      </c>
      <c r="S77" s="1">
        <f t="shared" si="6"/>
        <v>14904.931080599143</v>
      </c>
      <c r="T77" s="1">
        <f t="shared" si="7"/>
        <v>14945.011080599143</v>
      </c>
    </row>
    <row r="78" spans="1:20">
      <c r="A78">
        <v>17212</v>
      </c>
      <c r="B78" t="s">
        <v>528</v>
      </c>
      <c r="C78" t="s">
        <v>75</v>
      </c>
      <c r="E78" s="18">
        <v>182.05</v>
      </c>
      <c r="F78" s="1">
        <v>1088644.45</v>
      </c>
      <c r="G78" s="1">
        <v>18236.46</v>
      </c>
      <c r="H78" s="1">
        <v>24588.799999999999</v>
      </c>
      <c r="I78" s="1">
        <v>115741.1</v>
      </c>
      <c r="J78" s="1">
        <v>0</v>
      </c>
      <c r="K78" s="1">
        <v>112455.03999999999</v>
      </c>
      <c r="L78" s="1">
        <v>0</v>
      </c>
      <c r="M78" s="1">
        <v>34338.239999999998</v>
      </c>
      <c r="N78" s="1">
        <f t="shared" si="5"/>
        <v>1394004.09</v>
      </c>
      <c r="O78" s="1">
        <v>0</v>
      </c>
      <c r="P78" s="1">
        <v>0</v>
      </c>
      <c r="Q78" s="1">
        <v>36000</v>
      </c>
      <c r="R78" s="1">
        <f t="shared" si="4"/>
        <v>1430004.09</v>
      </c>
      <c r="S78" s="1">
        <f t="shared" si="6"/>
        <v>7855.0073606152155</v>
      </c>
      <c r="T78" s="1">
        <f t="shared" si="7"/>
        <v>7895.0873606152154</v>
      </c>
    </row>
    <row r="79" spans="1:20">
      <c r="A79">
        <v>15714</v>
      </c>
      <c r="B79" t="s">
        <v>502</v>
      </c>
      <c r="C79" t="s">
        <v>72</v>
      </c>
      <c r="E79" s="18">
        <v>89.059999999999988</v>
      </c>
      <c r="F79" s="1">
        <v>532571.67000000004</v>
      </c>
      <c r="G79" s="1">
        <v>43498.62</v>
      </c>
      <c r="H79" s="1">
        <v>0</v>
      </c>
      <c r="I79" s="1">
        <v>72998.600000000006</v>
      </c>
      <c r="J79" s="1">
        <v>0</v>
      </c>
      <c r="K79" s="1">
        <v>122462.34</v>
      </c>
      <c r="L79" s="1">
        <v>173486.75</v>
      </c>
      <c r="M79" s="1">
        <v>0</v>
      </c>
      <c r="N79" s="1">
        <f t="shared" si="5"/>
        <v>945017.98</v>
      </c>
      <c r="O79" s="1">
        <v>2251.1799999999998</v>
      </c>
      <c r="P79" s="1">
        <v>0</v>
      </c>
      <c r="Q79" s="1">
        <v>36445.35</v>
      </c>
      <c r="R79" s="1">
        <f t="shared" si="4"/>
        <v>983714.51</v>
      </c>
      <c r="S79" s="1">
        <f t="shared" si="6"/>
        <v>11045.525600718618</v>
      </c>
      <c r="T79" s="1">
        <f t="shared" si="7"/>
        <v>11085.605600718618</v>
      </c>
    </row>
    <row r="80" spans="1:20">
      <c r="A80">
        <v>8283</v>
      </c>
      <c r="B80" t="s">
        <v>268</v>
      </c>
      <c r="C80" t="s">
        <v>72</v>
      </c>
      <c r="E80" s="18">
        <v>71.810000000000016</v>
      </c>
      <c r="F80" s="1">
        <v>429418.06</v>
      </c>
      <c r="G80" s="1">
        <v>34766.379999999997</v>
      </c>
      <c r="H80" s="1">
        <v>0</v>
      </c>
      <c r="I80" s="1">
        <v>57437.9</v>
      </c>
      <c r="J80" s="1">
        <v>1272.5999999999999</v>
      </c>
      <c r="K80" s="1">
        <v>137051.54999999999</v>
      </c>
      <c r="L80" s="1">
        <v>198507.98</v>
      </c>
      <c r="M80" s="1">
        <v>0</v>
      </c>
      <c r="N80" s="1">
        <f t="shared" si="5"/>
        <v>858454.47</v>
      </c>
      <c r="O80" s="1">
        <v>4561.96</v>
      </c>
      <c r="P80" s="1">
        <v>0</v>
      </c>
      <c r="Q80" s="1">
        <v>41030.21</v>
      </c>
      <c r="R80" s="1">
        <f t="shared" si="4"/>
        <v>904046.6399999999</v>
      </c>
      <c r="S80" s="1">
        <f t="shared" si="6"/>
        <v>12589.425428213337</v>
      </c>
      <c r="T80" s="1">
        <f t="shared" si="7"/>
        <v>12629.505428213337</v>
      </c>
    </row>
    <row r="81" spans="1:20">
      <c r="A81">
        <v>9283</v>
      </c>
      <c r="B81" t="s">
        <v>287</v>
      </c>
      <c r="C81" t="s">
        <v>72</v>
      </c>
      <c r="E81" s="18">
        <v>354.59</v>
      </c>
      <c r="F81" s="1">
        <v>2120419.83</v>
      </c>
      <c r="G81" s="1">
        <v>180172.3</v>
      </c>
      <c r="H81" s="1">
        <v>0</v>
      </c>
      <c r="I81" s="1">
        <v>174426.55</v>
      </c>
      <c r="J81" s="1">
        <v>0</v>
      </c>
      <c r="K81" s="1">
        <v>109447.6</v>
      </c>
      <c r="L81" s="1">
        <v>0</v>
      </c>
      <c r="M81" s="1">
        <v>0</v>
      </c>
      <c r="N81" s="1">
        <f t="shared" si="5"/>
        <v>2584466.2799999998</v>
      </c>
      <c r="O81" s="1">
        <v>23963.360000000001</v>
      </c>
      <c r="P81" s="1">
        <v>0</v>
      </c>
      <c r="Q81" s="1">
        <v>126294.8</v>
      </c>
      <c r="R81" s="1">
        <f t="shared" si="4"/>
        <v>2734724.4399999995</v>
      </c>
      <c r="S81" s="1">
        <f t="shared" si="6"/>
        <v>7712.3563552271626</v>
      </c>
      <c r="T81" s="1">
        <f t="shared" si="7"/>
        <v>7752.4363552271625</v>
      </c>
    </row>
    <row r="82" spans="1:20">
      <c r="A82">
        <v>11506</v>
      </c>
      <c r="B82" t="s">
        <v>323</v>
      </c>
      <c r="C82" t="s">
        <v>324</v>
      </c>
      <c r="E82" s="18">
        <v>720.67000000000007</v>
      </c>
      <c r="F82" s="1">
        <v>4309548.9400000004</v>
      </c>
      <c r="G82" s="1">
        <v>98527.1</v>
      </c>
      <c r="H82" s="1">
        <v>0</v>
      </c>
      <c r="I82" s="1">
        <v>60301.97</v>
      </c>
      <c r="J82" s="1">
        <v>0</v>
      </c>
      <c r="K82" s="1">
        <v>318830.03000000003</v>
      </c>
      <c r="L82" s="1">
        <v>1039741.4399999999</v>
      </c>
      <c r="M82" s="1">
        <v>0</v>
      </c>
      <c r="N82" s="1">
        <f t="shared" si="5"/>
        <v>5826949.4800000004</v>
      </c>
      <c r="O82" s="1">
        <v>30250.5</v>
      </c>
      <c r="P82" s="1">
        <v>0</v>
      </c>
      <c r="Q82" s="1">
        <v>161829.96</v>
      </c>
      <c r="R82" s="1">
        <f t="shared" si="4"/>
        <v>6019029.9400000004</v>
      </c>
      <c r="S82" s="1">
        <f t="shared" si="6"/>
        <v>8351.9918131738523</v>
      </c>
      <c r="T82" s="1">
        <f t="shared" si="7"/>
        <v>8392.0718131738522</v>
      </c>
    </row>
    <row r="83" spans="1:20">
      <c r="A83">
        <v>14149</v>
      </c>
      <c r="B83" t="s">
        <v>460</v>
      </c>
      <c r="C83" t="s">
        <v>72</v>
      </c>
      <c r="E83" s="18">
        <v>106.08</v>
      </c>
      <c r="F83" s="1">
        <v>634349.91</v>
      </c>
      <c r="G83" s="1">
        <v>52029.84</v>
      </c>
      <c r="H83" s="1">
        <v>22416</v>
      </c>
      <c r="I83" s="1">
        <v>84119.08</v>
      </c>
      <c r="J83" s="1">
        <v>25081.23</v>
      </c>
      <c r="K83" s="1">
        <v>67854.39</v>
      </c>
      <c r="L83" s="1">
        <v>0</v>
      </c>
      <c r="M83" s="1">
        <v>18003.96</v>
      </c>
      <c r="N83" s="1">
        <f t="shared" si="5"/>
        <v>903854.40999999992</v>
      </c>
      <c r="O83" s="1">
        <v>0</v>
      </c>
      <c r="P83" s="1">
        <v>0</v>
      </c>
      <c r="Q83" s="1">
        <v>50644.83</v>
      </c>
      <c r="R83" s="1">
        <f t="shared" si="4"/>
        <v>954499.23999999987</v>
      </c>
      <c r="S83" s="1">
        <f t="shared" si="6"/>
        <v>8997.9189291101047</v>
      </c>
      <c r="T83" s="1">
        <f t="shared" si="7"/>
        <v>9037.9989291101047</v>
      </c>
    </row>
    <row r="84" spans="1:20">
      <c r="A84">
        <v>12924</v>
      </c>
      <c r="B84" t="s">
        <v>403</v>
      </c>
      <c r="C84" t="s">
        <v>72</v>
      </c>
      <c r="E84" s="18">
        <v>926.16</v>
      </c>
      <c r="F84" s="1">
        <v>5538362.71</v>
      </c>
      <c r="G84" s="1">
        <v>469810.81</v>
      </c>
      <c r="H84" s="1">
        <v>131958.39999999999</v>
      </c>
      <c r="I84" s="1">
        <v>540722.36</v>
      </c>
      <c r="J84" s="1">
        <v>0</v>
      </c>
      <c r="K84" s="1">
        <v>420751.22</v>
      </c>
      <c r="L84" s="1">
        <v>0</v>
      </c>
      <c r="M84" s="1">
        <v>0</v>
      </c>
      <c r="N84" s="1">
        <f t="shared" si="5"/>
        <v>7101605.5</v>
      </c>
      <c r="O84" s="1">
        <v>0</v>
      </c>
      <c r="P84" s="1">
        <v>0</v>
      </c>
      <c r="Q84" s="1">
        <v>331313.56</v>
      </c>
      <c r="R84" s="1">
        <f t="shared" si="4"/>
        <v>7432919.0599999996</v>
      </c>
      <c r="S84" s="1">
        <f t="shared" si="6"/>
        <v>8025.5237324004493</v>
      </c>
      <c r="T84" s="1">
        <f t="shared" si="7"/>
        <v>8065.6037324004492</v>
      </c>
    </row>
    <row r="85" spans="1:20">
      <c r="A85">
        <v>14188</v>
      </c>
      <c r="B85" t="s">
        <v>464</v>
      </c>
      <c r="C85" t="s">
        <v>68</v>
      </c>
      <c r="E85" s="18">
        <v>353.89</v>
      </c>
      <c r="F85" s="1">
        <v>2116233.89</v>
      </c>
      <c r="G85" s="1">
        <v>137082.10999999999</v>
      </c>
      <c r="H85" s="1">
        <v>65942.399999999994</v>
      </c>
      <c r="I85" s="1">
        <v>282435.09999999998</v>
      </c>
      <c r="J85" s="1">
        <v>0</v>
      </c>
      <c r="K85" s="1">
        <v>862147.03</v>
      </c>
      <c r="L85" s="1">
        <v>0</v>
      </c>
      <c r="M85" s="1">
        <v>49609.49</v>
      </c>
      <c r="N85" s="1">
        <f t="shared" si="5"/>
        <v>3513450.0200000005</v>
      </c>
      <c r="O85" s="1">
        <v>0</v>
      </c>
      <c r="P85" s="1">
        <v>0</v>
      </c>
      <c r="Q85" s="1">
        <v>124536.88</v>
      </c>
      <c r="R85" s="1">
        <f t="shared" si="4"/>
        <v>3637986.9000000004</v>
      </c>
      <c r="S85" s="1">
        <f t="shared" si="6"/>
        <v>10279.993500805336</v>
      </c>
      <c r="T85" s="1">
        <f t="shared" si="7"/>
        <v>10320.073500805336</v>
      </c>
    </row>
    <row r="86" spans="1:20">
      <c r="A86">
        <v>133454</v>
      </c>
      <c r="B86" t="s">
        <v>669</v>
      </c>
      <c r="C86" t="s">
        <v>72</v>
      </c>
      <c r="E86" s="18">
        <v>447.59000000000003</v>
      </c>
      <c r="F86" s="1">
        <v>2676552.4</v>
      </c>
      <c r="G86" s="1">
        <v>218326.63</v>
      </c>
      <c r="H86" s="1">
        <v>65683.199999999997</v>
      </c>
      <c r="I86" s="1">
        <v>365370.74</v>
      </c>
      <c r="J86" s="1">
        <v>0</v>
      </c>
      <c r="K86" s="1">
        <v>302525.32</v>
      </c>
      <c r="L86" s="1">
        <v>0</v>
      </c>
      <c r="M86" s="1">
        <v>0</v>
      </c>
      <c r="N86" s="1">
        <f t="shared" si="5"/>
        <v>3628458.2899999996</v>
      </c>
      <c r="O86" s="1">
        <v>0</v>
      </c>
      <c r="P86" s="1">
        <v>0</v>
      </c>
      <c r="Q86" s="1">
        <v>165439.34</v>
      </c>
      <c r="R86" s="1">
        <f t="shared" si="4"/>
        <v>3793897.6299999994</v>
      </c>
      <c r="S86" s="1">
        <f t="shared" si="6"/>
        <v>8476.2788042628272</v>
      </c>
      <c r="T86" s="1">
        <f t="shared" si="7"/>
        <v>8516.3588042628271</v>
      </c>
    </row>
    <row r="87" spans="1:20">
      <c r="A87">
        <v>133264</v>
      </c>
      <c r="B87" t="s">
        <v>653</v>
      </c>
      <c r="C87" t="s">
        <v>75</v>
      </c>
      <c r="E87" s="18">
        <v>1080.07</v>
      </c>
      <c r="F87" s="1">
        <v>6458732.21</v>
      </c>
      <c r="G87" s="1">
        <v>113111.35</v>
      </c>
      <c r="H87" s="1">
        <v>0</v>
      </c>
      <c r="I87" s="1">
        <v>670240.21</v>
      </c>
      <c r="J87" s="1">
        <v>0</v>
      </c>
      <c r="K87" s="1">
        <v>1202699.8500000001</v>
      </c>
      <c r="L87" s="1">
        <v>0</v>
      </c>
      <c r="M87" s="1">
        <v>0</v>
      </c>
      <c r="N87" s="1">
        <f t="shared" si="5"/>
        <v>8444783.6199999992</v>
      </c>
      <c r="O87" s="1">
        <v>27570.400000000001</v>
      </c>
      <c r="P87" s="1">
        <v>0</v>
      </c>
      <c r="Q87" s="1">
        <v>330940.59000000003</v>
      </c>
      <c r="R87" s="1">
        <f t="shared" si="4"/>
        <v>8803294.6099999994</v>
      </c>
      <c r="S87" s="1">
        <f t="shared" si="6"/>
        <v>8150.6704287685061</v>
      </c>
      <c r="T87" s="1">
        <f t="shared" si="7"/>
        <v>8190.750428768506</v>
      </c>
    </row>
    <row r="88" spans="1:20">
      <c r="A88">
        <v>19227</v>
      </c>
      <c r="B88" t="s">
        <v>581</v>
      </c>
      <c r="C88" t="s">
        <v>75</v>
      </c>
      <c r="E88" s="18">
        <v>308</v>
      </c>
      <c r="F88" s="1">
        <v>1841815.37</v>
      </c>
      <c r="G88" s="1">
        <v>27711.74</v>
      </c>
      <c r="H88" s="1">
        <v>47014.400000000001</v>
      </c>
      <c r="I88" s="1">
        <v>162555.56</v>
      </c>
      <c r="J88" s="1">
        <v>303</v>
      </c>
      <c r="K88" s="1">
        <v>220202.72</v>
      </c>
      <c r="L88" s="1">
        <v>0</v>
      </c>
      <c r="M88" s="1">
        <v>0</v>
      </c>
      <c r="N88" s="1">
        <f t="shared" si="5"/>
        <v>2299602.79</v>
      </c>
      <c r="O88" s="1">
        <v>0</v>
      </c>
      <c r="P88" s="1">
        <v>0</v>
      </c>
      <c r="Q88" s="1">
        <v>36000</v>
      </c>
      <c r="R88" s="1">
        <f t="shared" si="4"/>
        <v>2335602.79</v>
      </c>
      <c r="S88" s="1">
        <f t="shared" si="6"/>
        <v>7583.1259415584418</v>
      </c>
      <c r="T88" s="1">
        <f t="shared" si="7"/>
        <v>7623.2059415584417</v>
      </c>
    </row>
    <row r="89" spans="1:20">
      <c r="A89">
        <v>12627</v>
      </c>
      <c r="B89" t="s">
        <v>393</v>
      </c>
      <c r="C89" t="s">
        <v>98</v>
      </c>
      <c r="E89" s="18">
        <v>145.22999999999999</v>
      </c>
      <c r="F89" s="1">
        <v>868463.78</v>
      </c>
      <c r="G89" s="1">
        <v>42712.27</v>
      </c>
      <c r="H89" s="1">
        <v>34512</v>
      </c>
      <c r="I89" s="1">
        <v>118273.9</v>
      </c>
      <c r="J89" s="1">
        <v>0</v>
      </c>
      <c r="K89" s="1">
        <v>101180.98</v>
      </c>
      <c r="L89" s="1">
        <v>0</v>
      </c>
      <c r="M89" s="1">
        <v>0</v>
      </c>
      <c r="N89" s="1">
        <f t="shared" si="5"/>
        <v>1165142.93</v>
      </c>
      <c r="O89" s="1">
        <v>0</v>
      </c>
      <c r="P89" s="1">
        <v>0</v>
      </c>
      <c r="Q89" s="1">
        <v>50869.98</v>
      </c>
      <c r="R89" s="1">
        <f t="shared" si="4"/>
        <v>1216012.9099999999</v>
      </c>
      <c r="S89" s="1">
        <f t="shared" si="6"/>
        <v>8373.0145975349442</v>
      </c>
      <c r="T89" s="1">
        <f t="shared" si="7"/>
        <v>8413.0945975349441</v>
      </c>
    </row>
    <row r="90" spans="1:20">
      <c r="A90">
        <v>8289</v>
      </c>
      <c r="B90" t="s">
        <v>274</v>
      </c>
      <c r="C90" t="s">
        <v>68</v>
      </c>
      <c r="E90" s="18">
        <v>46.719999999999992</v>
      </c>
      <c r="F90" s="1">
        <v>279381.86</v>
      </c>
      <c r="G90" s="1">
        <v>12711.25</v>
      </c>
      <c r="H90" s="1">
        <v>0</v>
      </c>
      <c r="I90" s="1">
        <v>19226.91</v>
      </c>
      <c r="J90" s="1">
        <v>0</v>
      </c>
      <c r="K90" s="1">
        <v>42147.1</v>
      </c>
      <c r="L90" s="1">
        <v>0</v>
      </c>
      <c r="M90" s="1">
        <v>0</v>
      </c>
      <c r="N90" s="1">
        <f t="shared" si="5"/>
        <v>353467.11999999994</v>
      </c>
      <c r="O90" s="1">
        <v>628.49</v>
      </c>
      <c r="P90" s="1">
        <v>0</v>
      </c>
      <c r="Q90" s="1">
        <v>36070.14</v>
      </c>
      <c r="R90" s="1">
        <f t="shared" si="4"/>
        <v>390165.74999999994</v>
      </c>
      <c r="S90" s="1">
        <f t="shared" si="6"/>
        <v>8351.1504708904104</v>
      </c>
      <c r="T90" s="1">
        <f t="shared" si="7"/>
        <v>8391.2304708904103</v>
      </c>
    </row>
    <row r="91" spans="1:20">
      <c r="A91">
        <v>912</v>
      </c>
      <c r="B91" t="s">
        <v>232</v>
      </c>
      <c r="C91" t="s">
        <v>93</v>
      </c>
      <c r="E91" s="18">
        <v>142.28000000000003</v>
      </c>
      <c r="F91" s="1">
        <v>850823.01</v>
      </c>
      <c r="G91" s="1">
        <v>19443.330000000002</v>
      </c>
      <c r="H91" s="1">
        <v>0</v>
      </c>
      <c r="I91" s="1">
        <v>124928.43</v>
      </c>
      <c r="J91" s="1">
        <v>0</v>
      </c>
      <c r="K91" s="1">
        <v>114549.01</v>
      </c>
      <c r="L91" s="1">
        <v>0</v>
      </c>
      <c r="M91" s="1">
        <v>0</v>
      </c>
      <c r="N91" s="1">
        <f t="shared" si="5"/>
        <v>1109743.78</v>
      </c>
      <c r="O91" s="1">
        <v>2341.9299999999998</v>
      </c>
      <c r="P91" s="1">
        <v>0</v>
      </c>
      <c r="Q91" s="1">
        <v>50421.15</v>
      </c>
      <c r="R91" s="1">
        <f t="shared" si="4"/>
        <v>1162506.8599999999</v>
      </c>
      <c r="S91" s="1">
        <f t="shared" si="6"/>
        <v>8170.5570705650807</v>
      </c>
      <c r="T91" s="1">
        <f t="shared" si="7"/>
        <v>8210.6370705650806</v>
      </c>
    </row>
    <row r="92" spans="1:20">
      <c r="A92">
        <v>14187</v>
      </c>
      <c r="B92" t="s">
        <v>462</v>
      </c>
      <c r="C92" t="s">
        <v>80</v>
      </c>
      <c r="E92" s="18">
        <v>298.11999999999995</v>
      </c>
      <c r="F92" s="1">
        <v>1782733.75</v>
      </c>
      <c r="G92" s="1">
        <v>95980.47</v>
      </c>
      <c r="H92" s="1">
        <v>46464</v>
      </c>
      <c r="I92" s="1">
        <v>286965.12</v>
      </c>
      <c r="J92" s="1">
        <v>0</v>
      </c>
      <c r="K92" s="1">
        <v>175465.37</v>
      </c>
      <c r="L92" s="1">
        <v>0</v>
      </c>
      <c r="M92" s="1">
        <v>0</v>
      </c>
      <c r="N92" s="1">
        <f t="shared" si="5"/>
        <v>2387608.71</v>
      </c>
      <c r="O92" s="1">
        <v>0</v>
      </c>
      <c r="P92" s="1">
        <v>0</v>
      </c>
      <c r="Q92" s="1">
        <v>101034.27</v>
      </c>
      <c r="R92" s="1">
        <f t="shared" si="4"/>
        <v>2488642.98</v>
      </c>
      <c r="S92" s="1">
        <f t="shared" si="6"/>
        <v>8347.7894136589312</v>
      </c>
      <c r="T92" s="1">
        <f t="shared" si="7"/>
        <v>8387.8694136589311</v>
      </c>
    </row>
    <row r="93" spans="1:20">
      <c r="A93">
        <v>15713</v>
      </c>
      <c r="B93" t="s">
        <v>500</v>
      </c>
      <c r="C93" t="s">
        <v>101</v>
      </c>
      <c r="E93" s="18">
        <v>144.30999999999997</v>
      </c>
      <c r="F93" s="1">
        <v>862962.26</v>
      </c>
      <c r="G93" s="1">
        <v>79866.63</v>
      </c>
      <c r="H93" s="1">
        <v>24012.799999999999</v>
      </c>
      <c r="I93" s="1">
        <v>139072.15</v>
      </c>
      <c r="J93" s="1">
        <v>0</v>
      </c>
      <c r="K93" s="1">
        <v>76122.77</v>
      </c>
      <c r="L93" s="1">
        <v>0</v>
      </c>
      <c r="M93" s="1">
        <v>17656.48</v>
      </c>
      <c r="N93" s="1">
        <f t="shared" si="5"/>
        <v>1199693.0900000001</v>
      </c>
      <c r="O93" s="1">
        <v>0</v>
      </c>
      <c r="P93" s="1">
        <v>0</v>
      </c>
      <c r="Q93" s="1">
        <v>55639.09</v>
      </c>
      <c r="R93" s="1">
        <f t="shared" si="4"/>
        <v>1255332.1800000002</v>
      </c>
      <c r="S93" s="1">
        <f t="shared" si="6"/>
        <v>8698.8578754071132</v>
      </c>
      <c r="T93" s="1">
        <f t="shared" si="7"/>
        <v>8738.9378754071131</v>
      </c>
    </row>
    <row r="94" spans="1:20">
      <c r="A94">
        <v>938</v>
      </c>
      <c r="B94" t="s">
        <v>236</v>
      </c>
      <c r="C94" t="s">
        <v>93</v>
      </c>
      <c r="E94" s="18">
        <v>167.95</v>
      </c>
      <c r="F94" s="1">
        <v>1004327.58</v>
      </c>
      <c r="G94" s="1">
        <v>23877.63</v>
      </c>
      <c r="H94" s="1">
        <v>28070.400000000001</v>
      </c>
      <c r="I94" s="1">
        <v>149437.94</v>
      </c>
      <c r="J94" s="1">
        <v>116740.08</v>
      </c>
      <c r="K94" s="1">
        <v>137451.44</v>
      </c>
      <c r="L94" s="1">
        <v>30712.45</v>
      </c>
      <c r="M94" s="1">
        <v>0</v>
      </c>
      <c r="N94" s="1">
        <f t="shared" si="5"/>
        <v>1490617.5199999998</v>
      </c>
      <c r="O94" s="1">
        <v>0</v>
      </c>
      <c r="P94" s="1">
        <v>0</v>
      </c>
      <c r="Q94" s="1">
        <v>64170.84</v>
      </c>
      <c r="R94" s="1">
        <f t="shared" si="4"/>
        <v>1554788.3599999999</v>
      </c>
      <c r="S94" s="1">
        <f t="shared" si="6"/>
        <v>9257.4478118487641</v>
      </c>
      <c r="T94" s="1">
        <f t="shared" si="7"/>
        <v>9297.527811848764</v>
      </c>
    </row>
    <row r="95" spans="1:20">
      <c r="A95">
        <v>14147</v>
      </c>
      <c r="B95" t="s">
        <v>458</v>
      </c>
      <c r="C95" t="s">
        <v>80</v>
      </c>
      <c r="E95" s="18">
        <v>208.01</v>
      </c>
      <c r="F95" s="1">
        <v>1243883.1599999999</v>
      </c>
      <c r="G95" s="1">
        <v>66510.55</v>
      </c>
      <c r="H95" s="1">
        <v>27177.599999999999</v>
      </c>
      <c r="I95" s="1">
        <v>210917.64</v>
      </c>
      <c r="J95" s="1">
        <v>0</v>
      </c>
      <c r="K95" s="1">
        <v>105266.4</v>
      </c>
      <c r="L95" s="1">
        <v>0</v>
      </c>
      <c r="M95" s="1">
        <v>0</v>
      </c>
      <c r="N95" s="1">
        <f t="shared" si="5"/>
        <v>1653755.35</v>
      </c>
      <c r="O95" s="1">
        <v>0</v>
      </c>
      <c r="P95" s="1">
        <v>0</v>
      </c>
      <c r="Q95" s="1">
        <v>74023.649999999994</v>
      </c>
      <c r="R95" s="1">
        <f t="shared" si="4"/>
        <v>1727779</v>
      </c>
      <c r="S95" s="1">
        <f t="shared" si="6"/>
        <v>8306.2304696889569</v>
      </c>
      <c r="T95" s="1">
        <f t="shared" si="7"/>
        <v>8346.3104696889568</v>
      </c>
    </row>
    <row r="96" spans="1:20">
      <c r="A96">
        <v>14090</v>
      </c>
      <c r="B96" t="s">
        <v>450</v>
      </c>
      <c r="C96" t="s">
        <v>93</v>
      </c>
      <c r="E96" s="18">
        <v>321.78000000000003</v>
      </c>
      <c r="F96" s="1">
        <v>1924218.67</v>
      </c>
      <c r="G96" s="1">
        <v>50664.68</v>
      </c>
      <c r="H96" s="1">
        <v>41299.199999999997</v>
      </c>
      <c r="I96" s="1">
        <v>272919.86</v>
      </c>
      <c r="J96" s="1">
        <v>5681</v>
      </c>
      <c r="K96" s="1">
        <v>186595.18</v>
      </c>
      <c r="L96" s="1">
        <v>0</v>
      </c>
      <c r="M96" s="1">
        <v>0</v>
      </c>
      <c r="N96" s="1">
        <f t="shared" si="5"/>
        <v>2481378.59</v>
      </c>
      <c r="O96" s="1">
        <v>0</v>
      </c>
      <c r="P96" s="1">
        <v>0</v>
      </c>
      <c r="Q96" s="1">
        <v>110545.48</v>
      </c>
      <c r="R96" s="1">
        <f t="shared" si="4"/>
        <v>2591924.0699999998</v>
      </c>
      <c r="S96" s="1">
        <f t="shared" si="6"/>
        <v>8054.9570203244439</v>
      </c>
      <c r="T96" s="1">
        <f t="shared" si="7"/>
        <v>8095.0370203244438</v>
      </c>
    </row>
    <row r="97" spans="1:20">
      <c r="A97">
        <v>133538</v>
      </c>
      <c r="B97" t="s">
        <v>677</v>
      </c>
      <c r="C97" t="s">
        <v>98</v>
      </c>
      <c r="E97" s="18">
        <v>199.68</v>
      </c>
      <c r="F97" s="1">
        <v>1194070.42</v>
      </c>
      <c r="G97" s="1">
        <v>58610.720000000001</v>
      </c>
      <c r="H97" s="1">
        <v>45456</v>
      </c>
      <c r="I97" s="1">
        <v>186410.13</v>
      </c>
      <c r="J97" s="1">
        <v>14772</v>
      </c>
      <c r="K97" s="1">
        <v>191836.22</v>
      </c>
      <c r="L97" s="1">
        <v>0</v>
      </c>
      <c r="M97" s="1">
        <v>25653.33</v>
      </c>
      <c r="N97" s="1">
        <f t="shared" si="5"/>
        <v>1716808.82</v>
      </c>
      <c r="O97" s="1">
        <v>0</v>
      </c>
      <c r="P97" s="1">
        <v>0</v>
      </c>
      <c r="Q97" s="1">
        <v>80050.73</v>
      </c>
      <c r="R97" s="1">
        <f t="shared" si="4"/>
        <v>1796859.55</v>
      </c>
      <c r="S97" s="1">
        <f t="shared" si="6"/>
        <v>8998.6956630608965</v>
      </c>
      <c r="T97" s="1">
        <f t="shared" si="7"/>
        <v>9038.7756630608965</v>
      </c>
    </row>
    <row r="98" spans="1:20">
      <c r="A98">
        <v>779</v>
      </c>
      <c r="B98" t="s">
        <v>208</v>
      </c>
      <c r="C98" t="s">
        <v>93</v>
      </c>
      <c r="E98" s="18">
        <v>139.42000000000002</v>
      </c>
      <c r="F98" s="1">
        <v>833720.46</v>
      </c>
      <c r="G98" s="1">
        <v>22488.54</v>
      </c>
      <c r="H98" s="1">
        <v>28582.400000000001</v>
      </c>
      <c r="I98" s="1">
        <v>110079.98</v>
      </c>
      <c r="J98" s="1">
        <v>123377.4</v>
      </c>
      <c r="K98" s="1">
        <v>50963.42</v>
      </c>
      <c r="L98" s="1">
        <v>0</v>
      </c>
      <c r="M98" s="1">
        <v>0</v>
      </c>
      <c r="N98" s="1">
        <f t="shared" si="5"/>
        <v>1169212.2</v>
      </c>
      <c r="O98" s="1">
        <v>0</v>
      </c>
      <c r="P98" s="1">
        <v>0</v>
      </c>
      <c r="Q98" s="1">
        <v>50559.74</v>
      </c>
      <c r="R98" s="1">
        <f t="shared" si="4"/>
        <v>1219771.94</v>
      </c>
      <c r="S98" s="1">
        <f t="shared" si="6"/>
        <v>8748.9021661167681</v>
      </c>
      <c r="T98" s="1">
        <f t="shared" si="7"/>
        <v>8788.982166116768</v>
      </c>
    </row>
    <row r="99" spans="1:20">
      <c r="A99">
        <v>576</v>
      </c>
      <c r="B99" t="s">
        <v>168</v>
      </c>
      <c r="C99" t="s">
        <v>75</v>
      </c>
      <c r="E99" s="18">
        <v>102.58000000000003</v>
      </c>
      <c r="F99" s="1">
        <v>613420.18999999994</v>
      </c>
      <c r="G99" s="1">
        <v>12219.93</v>
      </c>
      <c r="H99" s="1">
        <v>14332.8</v>
      </c>
      <c r="I99" s="1">
        <v>63799.29</v>
      </c>
      <c r="J99" s="1">
        <v>0</v>
      </c>
      <c r="K99" s="1">
        <v>58915.63</v>
      </c>
      <c r="L99" s="1">
        <v>0</v>
      </c>
      <c r="M99" s="1">
        <v>38009.15</v>
      </c>
      <c r="N99" s="1">
        <f t="shared" si="5"/>
        <v>800696.99000000011</v>
      </c>
      <c r="O99" s="1">
        <v>0</v>
      </c>
      <c r="P99" s="1">
        <v>0</v>
      </c>
      <c r="Q99" s="1">
        <v>40883.519999999997</v>
      </c>
      <c r="R99" s="1">
        <f t="shared" si="4"/>
        <v>841580.51000000013</v>
      </c>
      <c r="S99" s="1">
        <f t="shared" si="6"/>
        <v>8204.1383310586843</v>
      </c>
      <c r="T99" s="1">
        <f t="shared" si="7"/>
        <v>8244.2183310586843</v>
      </c>
    </row>
    <row r="100" spans="1:20">
      <c r="A100">
        <v>577</v>
      </c>
      <c r="B100" t="s">
        <v>170</v>
      </c>
      <c r="C100" t="s">
        <v>72</v>
      </c>
      <c r="E100" s="18">
        <v>697.13</v>
      </c>
      <c r="F100" s="1">
        <v>4168781.63</v>
      </c>
      <c r="G100" s="1">
        <v>342122.25</v>
      </c>
      <c r="H100" s="1">
        <v>100768</v>
      </c>
      <c r="I100" s="1">
        <v>555149.59</v>
      </c>
      <c r="J100" s="1">
        <v>5998.08</v>
      </c>
      <c r="K100" s="1">
        <v>506707.33</v>
      </c>
      <c r="L100" s="1">
        <v>0</v>
      </c>
      <c r="M100" s="1">
        <v>0</v>
      </c>
      <c r="N100" s="1">
        <f t="shared" si="5"/>
        <v>5679526.8799999999</v>
      </c>
      <c r="O100" s="1">
        <v>0</v>
      </c>
      <c r="P100" s="1">
        <v>0</v>
      </c>
      <c r="Q100" s="1">
        <v>232768.8</v>
      </c>
      <c r="R100" s="1">
        <f t="shared" si="4"/>
        <v>5912295.6799999997</v>
      </c>
      <c r="S100" s="1">
        <f t="shared" si="6"/>
        <v>8480.9084101960889</v>
      </c>
      <c r="T100" s="1">
        <f t="shared" si="7"/>
        <v>8520.9884101960888</v>
      </c>
    </row>
    <row r="101" spans="1:20">
      <c r="A101">
        <v>15712</v>
      </c>
      <c r="B101" t="s">
        <v>498</v>
      </c>
      <c r="C101" t="s">
        <v>80</v>
      </c>
      <c r="E101" s="18">
        <v>360.75</v>
      </c>
      <c r="F101" s="1">
        <v>2157256.14</v>
      </c>
      <c r="G101" s="1">
        <v>120084.81</v>
      </c>
      <c r="H101" s="1">
        <v>55808</v>
      </c>
      <c r="I101" s="1">
        <v>274149.24</v>
      </c>
      <c r="J101" s="1">
        <v>2272</v>
      </c>
      <c r="K101" s="1">
        <v>192181.8</v>
      </c>
      <c r="L101" s="1">
        <v>0</v>
      </c>
      <c r="M101" s="1">
        <v>0</v>
      </c>
      <c r="N101" s="1">
        <f t="shared" si="5"/>
        <v>2801751.99</v>
      </c>
      <c r="O101" s="1">
        <v>0</v>
      </c>
      <c r="P101" s="1">
        <v>0</v>
      </c>
      <c r="Q101" s="1">
        <v>114162.01</v>
      </c>
      <c r="R101" s="1">
        <f t="shared" si="4"/>
        <v>2915914</v>
      </c>
      <c r="S101" s="1">
        <f t="shared" si="6"/>
        <v>8082.9216909216912</v>
      </c>
      <c r="T101" s="1">
        <f t="shared" si="7"/>
        <v>8123.0016909216911</v>
      </c>
    </row>
    <row r="102" spans="1:20">
      <c r="A102">
        <v>11956</v>
      </c>
      <c r="B102" t="s">
        <v>1329</v>
      </c>
      <c r="C102" t="s">
        <v>93</v>
      </c>
      <c r="E102" s="18">
        <v>41.199999999999996</v>
      </c>
      <c r="F102" s="1">
        <v>246372.7</v>
      </c>
      <c r="G102" s="1">
        <v>8599.75</v>
      </c>
      <c r="H102" s="1">
        <v>0</v>
      </c>
      <c r="I102" s="1">
        <v>2226.9299999999998</v>
      </c>
      <c r="J102" s="1">
        <v>0</v>
      </c>
      <c r="K102" s="1">
        <v>32604.080000000002</v>
      </c>
      <c r="L102" s="1">
        <v>0</v>
      </c>
      <c r="M102" s="1">
        <v>0</v>
      </c>
      <c r="N102" s="1">
        <f t="shared" si="5"/>
        <v>289803.46000000002</v>
      </c>
      <c r="O102" s="1">
        <v>5643.75</v>
      </c>
      <c r="P102" s="1">
        <v>0</v>
      </c>
      <c r="Q102" s="1">
        <v>36000</v>
      </c>
      <c r="R102" s="1">
        <f t="shared" si="4"/>
        <v>331447.21000000002</v>
      </c>
      <c r="S102" s="1">
        <f t="shared" si="6"/>
        <v>8044.8351941747587</v>
      </c>
      <c r="T102" s="1">
        <f t="shared" si="7"/>
        <v>8084.9151941747587</v>
      </c>
    </row>
    <row r="103" spans="1:20">
      <c r="A103">
        <v>149088</v>
      </c>
      <c r="B103" t="s">
        <v>763</v>
      </c>
      <c r="C103" t="s">
        <v>324</v>
      </c>
      <c r="D103" s="12" t="s">
        <v>81</v>
      </c>
      <c r="E103" s="18">
        <v>120.97000000000001</v>
      </c>
      <c r="F103" s="1">
        <v>723390.92</v>
      </c>
      <c r="G103" s="1">
        <v>0</v>
      </c>
      <c r="H103" s="1">
        <v>0</v>
      </c>
      <c r="I103" s="1">
        <v>0</v>
      </c>
      <c r="J103" s="1">
        <v>0</v>
      </c>
      <c r="K103" s="1">
        <v>180658.55</v>
      </c>
      <c r="L103" s="1">
        <v>0</v>
      </c>
      <c r="M103" s="1">
        <v>0</v>
      </c>
      <c r="N103" s="1">
        <f t="shared" si="5"/>
        <v>904049.47</v>
      </c>
      <c r="O103" s="1">
        <v>3132.96</v>
      </c>
      <c r="P103" s="1">
        <v>0</v>
      </c>
      <c r="Q103" s="1">
        <v>36000</v>
      </c>
      <c r="R103" s="1">
        <f t="shared" si="4"/>
        <v>943182.42999999993</v>
      </c>
      <c r="S103" s="1">
        <f t="shared" si="6"/>
        <v>7796.8292138546731</v>
      </c>
      <c r="T103" s="1">
        <f t="shared" si="7"/>
        <v>7836.909213854673</v>
      </c>
    </row>
    <row r="104" spans="1:20">
      <c r="A104">
        <v>402</v>
      </c>
      <c r="B104" t="s">
        <v>131</v>
      </c>
      <c r="C104" t="s">
        <v>132</v>
      </c>
      <c r="D104" s="12" t="s">
        <v>81</v>
      </c>
      <c r="E104" s="18">
        <v>128.48999999999998</v>
      </c>
      <c r="F104" s="1">
        <v>768359.91</v>
      </c>
      <c r="G104" s="1">
        <v>0</v>
      </c>
      <c r="H104" s="1">
        <v>0</v>
      </c>
      <c r="I104" s="1">
        <v>0</v>
      </c>
      <c r="J104" s="1">
        <v>0</v>
      </c>
      <c r="K104" s="1">
        <v>203045.17</v>
      </c>
      <c r="L104" s="1">
        <v>0</v>
      </c>
      <c r="M104" s="1">
        <v>0</v>
      </c>
      <c r="N104" s="1">
        <f t="shared" si="5"/>
        <v>971405.08000000007</v>
      </c>
      <c r="O104" s="1">
        <v>15658.02</v>
      </c>
      <c r="P104" s="1">
        <v>0</v>
      </c>
      <c r="Q104" s="1">
        <v>36000</v>
      </c>
      <c r="R104" s="1">
        <f t="shared" si="4"/>
        <v>1023063.1000000001</v>
      </c>
      <c r="S104" s="1">
        <f t="shared" si="6"/>
        <v>7962.2001712195524</v>
      </c>
      <c r="T104" s="1">
        <f t="shared" si="7"/>
        <v>8002.2801712195524</v>
      </c>
    </row>
    <row r="105" spans="1:20">
      <c r="A105">
        <v>15237</v>
      </c>
      <c r="B105" t="s">
        <v>485</v>
      </c>
      <c r="C105" t="s">
        <v>93</v>
      </c>
      <c r="E105" s="18">
        <v>294.83</v>
      </c>
      <c r="F105" s="1">
        <v>1763059.81</v>
      </c>
      <c r="G105" s="1">
        <v>45482.41</v>
      </c>
      <c r="H105" s="1">
        <v>0</v>
      </c>
      <c r="I105" s="1">
        <v>219294.38</v>
      </c>
      <c r="J105" s="1">
        <v>40543.839999999997</v>
      </c>
      <c r="K105" s="1">
        <v>362298.95</v>
      </c>
      <c r="L105" s="1">
        <v>0</v>
      </c>
      <c r="M105" s="1">
        <v>0</v>
      </c>
      <c r="N105" s="1">
        <f t="shared" si="5"/>
        <v>2430679.39</v>
      </c>
      <c r="O105" s="1">
        <v>2237.63</v>
      </c>
      <c r="P105" s="1">
        <v>0</v>
      </c>
      <c r="Q105" s="1">
        <v>98300.44</v>
      </c>
      <c r="R105" s="1">
        <f t="shared" si="4"/>
        <v>2531217.46</v>
      </c>
      <c r="S105" s="1">
        <f t="shared" si="6"/>
        <v>8585.345656819185</v>
      </c>
      <c r="T105" s="1">
        <f t="shared" si="7"/>
        <v>8625.425656819185</v>
      </c>
    </row>
    <row r="106" spans="1:20">
      <c r="A106">
        <v>19197</v>
      </c>
      <c r="B106" t="s">
        <v>565</v>
      </c>
      <c r="C106" t="s">
        <v>80</v>
      </c>
      <c r="E106" s="18">
        <v>22.889999999999993</v>
      </c>
      <c r="F106" s="1">
        <v>136880.38</v>
      </c>
      <c r="G106" s="1">
        <v>4921.71</v>
      </c>
      <c r="H106" s="1">
        <v>0</v>
      </c>
      <c r="I106" s="1">
        <v>14750.9</v>
      </c>
      <c r="J106" s="1">
        <v>477.12</v>
      </c>
      <c r="K106" s="1">
        <v>51332.67</v>
      </c>
      <c r="L106" s="1">
        <v>0</v>
      </c>
      <c r="M106" s="1">
        <v>0</v>
      </c>
      <c r="N106" s="1">
        <f t="shared" si="5"/>
        <v>208362.77999999997</v>
      </c>
      <c r="O106" s="1">
        <v>0</v>
      </c>
      <c r="P106" s="1">
        <v>0</v>
      </c>
      <c r="Q106" s="1">
        <v>36000</v>
      </c>
      <c r="R106" s="1">
        <f t="shared" si="4"/>
        <v>244362.77999999997</v>
      </c>
      <c r="S106" s="1">
        <f t="shared" si="6"/>
        <v>10675.525557011797</v>
      </c>
      <c r="T106" s="1">
        <f t="shared" si="7"/>
        <v>10715.605557011797</v>
      </c>
    </row>
    <row r="107" spans="1:20">
      <c r="A107">
        <v>142935</v>
      </c>
      <c r="B107" t="s">
        <v>717</v>
      </c>
      <c r="C107" t="s">
        <v>93</v>
      </c>
      <c r="E107" s="18">
        <v>153.43</v>
      </c>
      <c r="F107" s="1">
        <v>917499.12</v>
      </c>
      <c r="G107" s="1">
        <v>31207.15</v>
      </c>
      <c r="H107" s="1">
        <v>0</v>
      </c>
      <c r="I107" s="1">
        <v>118905.25</v>
      </c>
      <c r="J107" s="1">
        <v>0</v>
      </c>
      <c r="K107" s="1">
        <v>226454.09</v>
      </c>
      <c r="L107" s="1">
        <v>184523.68</v>
      </c>
      <c r="M107" s="1">
        <v>6398.57</v>
      </c>
      <c r="N107" s="1">
        <f t="shared" si="5"/>
        <v>1484987.86</v>
      </c>
      <c r="O107" s="1">
        <v>2911.27</v>
      </c>
      <c r="P107" s="1">
        <v>0</v>
      </c>
      <c r="Q107" s="1">
        <v>65803.59</v>
      </c>
      <c r="R107" s="1">
        <f t="shared" si="4"/>
        <v>1553702.7200000002</v>
      </c>
      <c r="S107" s="1">
        <f t="shared" si="6"/>
        <v>10126.45975363358</v>
      </c>
      <c r="T107" s="1">
        <f t="shared" si="7"/>
        <v>10166.53975363358</v>
      </c>
    </row>
    <row r="108" spans="1:20">
      <c r="A108">
        <v>19235</v>
      </c>
      <c r="B108" t="s">
        <v>583</v>
      </c>
      <c r="C108" t="s">
        <v>93</v>
      </c>
      <c r="E108" s="18">
        <v>48.9</v>
      </c>
      <c r="F108" s="1">
        <v>292418.08</v>
      </c>
      <c r="G108" s="1">
        <v>6301.12</v>
      </c>
      <c r="H108" s="1">
        <v>15648</v>
      </c>
      <c r="I108" s="1">
        <v>43066.33</v>
      </c>
      <c r="J108" s="1">
        <v>47589.03</v>
      </c>
      <c r="K108" s="1">
        <v>2789.39</v>
      </c>
      <c r="L108" s="1">
        <v>0</v>
      </c>
      <c r="M108" s="1">
        <v>0</v>
      </c>
      <c r="N108" s="1">
        <f t="shared" si="5"/>
        <v>407811.95000000007</v>
      </c>
      <c r="O108" s="1">
        <v>0</v>
      </c>
      <c r="P108" s="1">
        <v>0</v>
      </c>
      <c r="Q108" s="1">
        <v>36000</v>
      </c>
      <c r="R108" s="1">
        <f t="shared" si="4"/>
        <v>443811.95000000007</v>
      </c>
      <c r="S108" s="1">
        <f t="shared" si="6"/>
        <v>9075.9089979550117</v>
      </c>
      <c r="T108" s="1">
        <f t="shared" si="7"/>
        <v>9115.9889979550117</v>
      </c>
    </row>
    <row r="109" spans="1:20">
      <c r="A109">
        <v>142943</v>
      </c>
      <c r="B109" t="s">
        <v>719</v>
      </c>
      <c r="C109" t="s">
        <v>93</v>
      </c>
      <c r="E109" s="18">
        <v>556.7600000000001</v>
      </c>
      <c r="F109" s="1">
        <v>3329380.25</v>
      </c>
      <c r="G109" s="1">
        <v>72632.37</v>
      </c>
      <c r="H109" s="1">
        <v>94374.399999999994</v>
      </c>
      <c r="I109" s="1">
        <v>496247.03999999998</v>
      </c>
      <c r="J109" s="1">
        <v>380098.16</v>
      </c>
      <c r="K109" s="1">
        <v>78851.899999999994</v>
      </c>
      <c r="L109" s="1">
        <v>0</v>
      </c>
      <c r="M109" s="1">
        <v>286405.09999999998</v>
      </c>
      <c r="N109" s="1">
        <f t="shared" si="5"/>
        <v>4737989.22</v>
      </c>
      <c r="O109" s="1">
        <v>0</v>
      </c>
      <c r="P109" s="1">
        <v>0</v>
      </c>
      <c r="Q109" s="1">
        <v>183121.52</v>
      </c>
      <c r="R109" s="1">
        <f t="shared" si="4"/>
        <v>4921110.7399999993</v>
      </c>
      <c r="S109" s="1">
        <f t="shared" si="6"/>
        <v>8838.8367339607703</v>
      </c>
      <c r="T109" s="1">
        <f t="shared" si="7"/>
        <v>8878.9167339607702</v>
      </c>
    </row>
    <row r="110" spans="1:20">
      <c r="A110">
        <v>142927</v>
      </c>
      <c r="B110" t="s">
        <v>715</v>
      </c>
      <c r="C110" t="s">
        <v>93</v>
      </c>
      <c r="E110" s="18">
        <v>233.18999999999997</v>
      </c>
      <c r="F110" s="1">
        <v>1394457.53</v>
      </c>
      <c r="G110" s="1">
        <v>37509.01</v>
      </c>
      <c r="H110" s="1">
        <v>0</v>
      </c>
      <c r="I110" s="1">
        <v>192767.29</v>
      </c>
      <c r="J110" s="1">
        <v>0</v>
      </c>
      <c r="K110" s="1">
        <v>340547.07</v>
      </c>
      <c r="L110" s="1">
        <v>61191.55</v>
      </c>
      <c r="M110" s="1">
        <v>7272.81</v>
      </c>
      <c r="N110" s="1">
        <f t="shared" si="5"/>
        <v>2033745.2600000002</v>
      </c>
      <c r="O110" s="1">
        <v>2657.98</v>
      </c>
      <c r="P110" s="1">
        <v>0</v>
      </c>
      <c r="Q110" s="1">
        <v>90651.42</v>
      </c>
      <c r="R110" s="1">
        <f t="shared" si="4"/>
        <v>2127054.66</v>
      </c>
      <c r="S110" s="1">
        <f t="shared" si="6"/>
        <v>9121.5517818088265</v>
      </c>
      <c r="T110" s="1">
        <f t="shared" si="7"/>
        <v>9161.6317818088264</v>
      </c>
    </row>
    <row r="111" spans="1:20">
      <c r="A111">
        <v>12529</v>
      </c>
      <c r="B111" t="s">
        <v>387</v>
      </c>
      <c r="C111" t="s">
        <v>93</v>
      </c>
      <c r="E111" s="18">
        <v>165.71</v>
      </c>
      <c r="F111" s="1">
        <v>990932.53</v>
      </c>
      <c r="G111" s="1">
        <v>24576.27</v>
      </c>
      <c r="H111" s="1">
        <v>0</v>
      </c>
      <c r="I111" s="1">
        <v>143997.42000000001</v>
      </c>
      <c r="J111" s="1">
        <v>53156.69</v>
      </c>
      <c r="K111" s="1">
        <v>132816.06</v>
      </c>
      <c r="L111" s="1">
        <v>89834.16</v>
      </c>
      <c r="M111" s="1">
        <v>10900.23</v>
      </c>
      <c r="N111" s="1">
        <f t="shared" si="5"/>
        <v>1446213.3599999999</v>
      </c>
      <c r="O111" s="1">
        <v>6262.31</v>
      </c>
      <c r="P111" s="1">
        <v>0</v>
      </c>
      <c r="Q111" s="1">
        <v>60640.74</v>
      </c>
      <c r="R111" s="1">
        <f t="shared" si="4"/>
        <v>1513116.41</v>
      </c>
      <c r="S111" s="1">
        <f t="shared" si="6"/>
        <v>9131.1110373544143</v>
      </c>
      <c r="T111" s="1">
        <f t="shared" si="7"/>
        <v>9171.1910373544142</v>
      </c>
    </row>
    <row r="112" spans="1:20">
      <c r="A112">
        <v>9192</v>
      </c>
      <c r="B112" t="s">
        <v>285</v>
      </c>
      <c r="C112" t="s">
        <v>230</v>
      </c>
      <c r="E112" s="18">
        <v>474.8</v>
      </c>
      <c r="F112" s="1">
        <v>2839266.02</v>
      </c>
      <c r="G112" s="1">
        <v>151641.43</v>
      </c>
      <c r="H112" s="1">
        <v>77734.399999999994</v>
      </c>
      <c r="I112" s="1">
        <v>400130.05</v>
      </c>
      <c r="J112" s="1">
        <v>0</v>
      </c>
      <c r="K112" s="1">
        <v>379430.55</v>
      </c>
      <c r="L112" s="1">
        <v>0</v>
      </c>
      <c r="M112" s="1">
        <v>0</v>
      </c>
      <c r="N112" s="1">
        <f t="shared" si="5"/>
        <v>3848202.4499999997</v>
      </c>
      <c r="O112" s="1">
        <v>0</v>
      </c>
      <c r="P112" s="1">
        <v>0</v>
      </c>
      <c r="Q112" s="1">
        <v>160814.07999999999</v>
      </c>
      <c r="R112" s="1">
        <f t="shared" si="4"/>
        <v>4009016.53</v>
      </c>
      <c r="S112" s="1">
        <f t="shared" si="6"/>
        <v>8443.5899957876991</v>
      </c>
      <c r="T112" s="1">
        <f t="shared" si="7"/>
        <v>8483.669995787699</v>
      </c>
    </row>
    <row r="113" spans="1:20">
      <c r="A113">
        <v>149328</v>
      </c>
      <c r="B113" t="s">
        <v>767</v>
      </c>
      <c r="C113" t="s">
        <v>278</v>
      </c>
      <c r="E113" s="18">
        <v>203.18</v>
      </c>
      <c r="F113" s="1">
        <v>1215000.1499999999</v>
      </c>
      <c r="G113" s="1">
        <v>46597.47</v>
      </c>
      <c r="H113" s="1">
        <v>0</v>
      </c>
      <c r="I113" s="1">
        <v>151996.19</v>
      </c>
      <c r="J113" s="1">
        <v>0</v>
      </c>
      <c r="K113" s="1">
        <v>665458.57999999996</v>
      </c>
      <c r="L113" s="1">
        <v>0</v>
      </c>
      <c r="M113" s="1">
        <v>0</v>
      </c>
      <c r="N113" s="1">
        <f t="shared" si="5"/>
        <v>2079052.3899999997</v>
      </c>
      <c r="O113" s="1">
        <v>23893.38</v>
      </c>
      <c r="P113" s="1">
        <v>0</v>
      </c>
      <c r="Q113" s="1">
        <v>117847.2</v>
      </c>
      <c r="R113" s="1">
        <f t="shared" si="4"/>
        <v>2220792.9699999997</v>
      </c>
      <c r="S113" s="1">
        <f t="shared" si="6"/>
        <v>10930.175066443546</v>
      </c>
      <c r="T113" s="1">
        <f t="shared" si="7"/>
        <v>10970.255066443546</v>
      </c>
    </row>
    <row r="114" spans="1:20">
      <c r="A114">
        <v>12033</v>
      </c>
      <c r="B114" t="s">
        <v>355</v>
      </c>
      <c r="C114" t="s">
        <v>278</v>
      </c>
      <c r="E114" s="18">
        <v>141.12</v>
      </c>
      <c r="F114" s="1">
        <v>843886.32</v>
      </c>
      <c r="G114" s="1">
        <v>33681.910000000003</v>
      </c>
      <c r="H114" s="1">
        <v>11014.4</v>
      </c>
      <c r="I114" s="1">
        <v>111835.12</v>
      </c>
      <c r="J114" s="1">
        <v>0</v>
      </c>
      <c r="K114" s="1">
        <v>602820.19999999995</v>
      </c>
      <c r="L114" s="1">
        <v>0</v>
      </c>
      <c r="M114" s="1">
        <v>0</v>
      </c>
      <c r="N114" s="1">
        <f t="shared" si="5"/>
        <v>1603237.95</v>
      </c>
      <c r="O114" s="1">
        <v>0</v>
      </c>
      <c r="P114" s="1">
        <v>0</v>
      </c>
      <c r="Q114" s="1">
        <v>53969.440000000002</v>
      </c>
      <c r="R114" s="1">
        <f t="shared" si="4"/>
        <v>1657207.39</v>
      </c>
      <c r="S114" s="1">
        <f t="shared" si="6"/>
        <v>11743.249645691609</v>
      </c>
      <c r="T114" s="1">
        <f t="shared" si="7"/>
        <v>11783.329645691609</v>
      </c>
    </row>
    <row r="115" spans="1:20">
      <c r="A115">
        <v>19226</v>
      </c>
      <c r="B115" t="s">
        <v>579</v>
      </c>
      <c r="C115" t="s">
        <v>93</v>
      </c>
      <c r="E115" s="18">
        <v>144.52000000000001</v>
      </c>
      <c r="F115" s="1">
        <v>864218.04</v>
      </c>
      <c r="G115" s="1">
        <v>20628.82</v>
      </c>
      <c r="H115" s="1">
        <v>0</v>
      </c>
      <c r="I115" s="1">
        <v>112338.49</v>
      </c>
      <c r="J115" s="1">
        <v>0</v>
      </c>
      <c r="K115" s="1">
        <v>194683.34</v>
      </c>
      <c r="L115" s="1">
        <v>0</v>
      </c>
      <c r="M115" s="1">
        <v>0</v>
      </c>
      <c r="N115" s="1">
        <f t="shared" si="5"/>
        <v>1191868.69</v>
      </c>
      <c r="O115" s="1">
        <v>0</v>
      </c>
      <c r="P115" s="1">
        <v>0</v>
      </c>
      <c r="Q115" s="1">
        <v>36000</v>
      </c>
      <c r="R115" s="1">
        <f t="shared" si="4"/>
        <v>1227868.69</v>
      </c>
      <c r="S115" s="1">
        <f t="shared" si="6"/>
        <v>8496.1852338776625</v>
      </c>
      <c r="T115" s="1">
        <f t="shared" si="7"/>
        <v>8536.2652338776625</v>
      </c>
    </row>
    <row r="116" spans="1:20">
      <c r="A116">
        <v>19201</v>
      </c>
      <c r="B116" t="s">
        <v>571</v>
      </c>
      <c r="C116" t="s">
        <v>93</v>
      </c>
      <c r="E116" s="18">
        <v>168.76999999999998</v>
      </c>
      <c r="F116" s="1">
        <v>1009231.1</v>
      </c>
      <c r="G116" s="1">
        <v>24691.91</v>
      </c>
      <c r="H116" s="1">
        <v>0</v>
      </c>
      <c r="I116" s="1">
        <v>140315.79999999999</v>
      </c>
      <c r="J116" s="1">
        <v>3226.24</v>
      </c>
      <c r="K116" s="1">
        <v>213396.79</v>
      </c>
      <c r="L116" s="1">
        <v>0</v>
      </c>
      <c r="M116" s="1">
        <v>0</v>
      </c>
      <c r="N116" s="1">
        <f t="shared" si="5"/>
        <v>1390861.84</v>
      </c>
      <c r="O116" s="1">
        <v>0</v>
      </c>
      <c r="P116" s="1">
        <v>0</v>
      </c>
      <c r="Q116" s="1">
        <v>36000</v>
      </c>
      <c r="R116" s="1">
        <f t="shared" ref="R116:R179" si="8">N116+O116+P116+Q116</f>
        <v>1426861.84</v>
      </c>
      <c r="S116" s="1">
        <f t="shared" si="6"/>
        <v>8454.4755584523336</v>
      </c>
      <c r="T116" s="1">
        <f t="shared" si="7"/>
        <v>8494.5555584523336</v>
      </c>
    </row>
    <row r="117" spans="1:20">
      <c r="A117">
        <v>12043</v>
      </c>
      <c r="B117" t="s">
        <v>369</v>
      </c>
      <c r="C117" t="s">
        <v>80</v>
      </c>
      <c r="E117" s="18">
        <v>178.23999999999995</v>
      </c>
      <c r="F117" s="1">
        <v>1065860.94</v>
      </c>
      <c r="G117" s="1">
        <v>55565.37</v>
      </c>
      <c r="H117" s="1">
        <v>0</v>
      </c>
      <c r="I117" s="1">
        <v>179651.78</v>
      </c>
      <c r="J117" s="1">
        <v>17858.39</v>
      </c>
      <c r="K117" s="1">
        <v>235399.08</v>
      </c>
      <c r="L117" s="1">
        <v>661949.43000000005</v>
      </c>
      <c r="M117" s="1">
        <v>0</v>
      </c>
      <c r="N117" s="1">
        <f t="shared" si="5"/>
        <v>2216284.9900000002</v>
      </c>
      <c r="O117" s="1">
        <v>1072.76</v>
      </c>
      <c r="P117" s="1">
        <v>0</v>
      </c>
      <c r="Q117" s="1">
        <v>51674.78</v>
      </c>
      <c r="R117" s="1">
        <f t="shared" si="8"/>
        <v>2269032.5299999998</v>
      </c>
      <c r="S117" s="1">
        <f t="shared" si="6"/>
        <v>12730.209436714544</v>
      </c>
      <c r="T117" s="1">
        <f t="shared" si="7"/>
        <v>12770.289436714544</v>
      </c>
    </row>
    <row r="118" spans="1:20">
      <c r="A118">
        <v>15737</v>
      </c>
      <c r="B118" t="s">
        <v>507</v>
      </c>
      <c r="C118" t="s">
        <v>80</v>
      </c>
      <c r="E118" s="18">
        <v>262.60000000000002</v>
      </c>
      <c r="F118" s="1">
        <v>1570327</v>
      </c>
      <c r="G118" s="1">
        <v>64391.31</v>
      </c>
      <c r="H118" s="1">
        <v>67862.399999999994</v>
      </c>
      <c r="I118" s="1">
        <v>146104.69</v>
      </c>
      <c r="J118" s="1">
        <v>52389.19</v>
      </c>
      <c r="K118" s="1">
        <v>27474.27</v>
      </c>
      <c r="L118" s="1">
        <v>0</v>
      </c>
      <c r="M118" s="1">
        <v>0</v>
      </c>
      <c r="N118" s="1">
        <f t="shared" si="5"/>
        <v>1928548.8599999999</v>
      </c>
      <c r="O118" s="1">
        <v>0</v>
      </c>
      <c r="P118" s="1">
        <v>0</v>
      </c>
      <c r="Q118" s="1">
        <v>77219.98</v>
      </c>
      <c r="R118" s="1">
        <f t="shared" si="8"/>
        <v>2005768.8399999999</v>
      </c>
      <c r="S118" s="1">
        <f t="shared" si="6"/>
        <v>7638.1143945163731</v>
      </c>
      <c r="T118" s="1">
        <f t="shared" si="7"/>
        <v>7678.194394516373</v>
      </c>
    </row>
    <row r="119" spans="1:20">
      <c r="A119">
        <v>813</v>
      </c>
      <c r="B119" t="s">
        <v>216</v>
      </c>
      <c r="C119" t="s">
        <v>72</v>
      </c>
      <c r="E119" s="18">
        <v>118.46000000000002</v>
      </c>
      <c r="F119" s="1">
        <v>708381.34</v>
      </c>
      <c r="G119" s="1">
        <v>52849.16</v>
      </c>
      <c r="H119" s="1">
        <v>0</v>
      </c>
      <c r="I119" s="1">
        <v>88959.09</v>
      </c>
      <c r="J119" s="1">
        <v>0</v>
      </c>
      <c r="K119" s="1">
        <v>92759.37</v>
      </c>
      <c r="L119" s="1">
        <v>233894.7</v>
      </c>
      <c r="M119" s="1">
        <v>0</v>
      </c>
      <c r="N119" s="1">
        <f t="shared" si="5"/>
        <v>1176843.6599999999</v>
      </c>
      <c r="O119" s="1">
        <v>1239.3699999999999</v>
      </c>
      <c r="P119" s="1">
        <v>0</v>
      </c>
      <c r="Q119" s="1">
        <v>38527.93</v>
      </c>
      <c r="R119" s="1">
        <f t="shared" si="8"/>
        <v>1216610.96</v>
      </c>
      <c r="S119" s="1">
        <f t="shared" si="6"/>
        <v>10270.225899037647</v>
      </c>
      <c r="T119" s="1">
        <f t="shared" si="7"/>
        <v>10310.305899037647</v>
      </c>
    </row>
    <row r="120" spans="1:20">
      <c r="A120">
        <v>11972</v>
      </c>
      <c r="B120" t="s">
        <v>340</v>
      </c>
      <c r="C120" t="s">
        <v>93</v>
      </c>
      <c r="E120" s="18">
        <v>343.45</v>
      </c>
      <c r="F120" s="1">
        <v>2053803.52</v>
      </c>
      <c r="G120" s="1">
        <v>46528.47</v>
      </c>
      <c r="H120" s="1">
        <v>34768</v>
      </c>
      <c r="I120" s="1">
        <v>252949.46</v>
      </c>
      <c r="J120" s="1">
        <v>5680</v>
      </c>
      <c r="K120" s="1">
        <v>700475.61</v>
      </c>
      <c r="L120" s="1">
        <v>0</v>
      </c>
      <c r="M120" s="1">
        <v>0</v>
      </c>
      <c r="N120" s="1">
        <f t="shared" si="5"/>
        <v>3094205.06</v>
      </c>
      <c r="O120" s="1">
        <v>0</v>
      </c>
      <c r="P120" s="1">
        <v>0</v>
      </c>
      <c r="Q120" s="1">
        <v>139609.71</v>
      </c>
      <c r="R120" s="1">
        <f t="shared" si="8"/>
        <v>3233814.77</v>
      </c>
      <c r="S120" s="1">
        <f t="shared" si="6"/>
        <v>9415.6784684815848</v>
      </c>
      <c r="T120" s="1">
        <f t="shared" si="7"/>
        <v>9455.7584684815847</v>
      </c>
    </row>
    <row r="121" spans="1:20">
      <c r="A121">
        <v>12042</v>
      </c>
      <c r="B121" t="s">
        <v>367</v>
      </c>
      <c r="C121" t="s">
        <v>80</v>
      </c>
      <c r="E121" s="18">
        <v>64.010000000000005</v>
      </c>
      <c r="F121" s="1">
        <v>382774.64</v>
      </c>
      <c r="G121" s="1">
        <v>12627.47</v>
      </c>
      <c r="H121" s="1">
        <v>0</v>
      </c>
      <c r="I121" s="1">
        <v>18065.939999999999</v>
      </c>
      <c r="J121" s="1">
        <v>0</v>
      </c>
      <c r="K121" s="1">
        <v>47481.37</v>
      </c>
      <c r="L121" s="1">
        <v>0</v>
      </c>
      <c r="M121" s="1">
        <v>0</v>
      </c>
      <c r="N121" s="1">
        <f t="shared" si="5"/>
        <v>460949.42</v>
      </c>
      <c r="O121" s="1">
        <v>0</v>
      </c>
      <c r="P121" s="1">
        <v>0</v>
      </c>
      <c r="Q121" s="1">
        <v>36000</v>
      </c>
      <c r="R121" s="1">
        <f t="shared" si="8"/>
        <v>496949.42</v>
      </c>
      <c r="S121" s="1">
        <f t="shared" si="6"/>
        <v>7763.6216216216208</v>
      </c>
      <c r="T121" s="1">
        <f t="shared" si="7"/>
        <v>7803.7016216216207</v>
      </c>
    </row>
    <row r="122" spans="1:20">
      <c r="A122">
        <v>134197</v>
      </c>
      <c r="B122" t="s">
        <v>705</v>
      </c>
      <c r="C122" t="s">
        <v>80</v>
      </c>
      <c r="E122" s="18">
        <v>229.97</v>
      </c>
      <c r="F122" s="1">
        <v>1375202.2</v>
      </c>
      <c r="G122" s="1">
        <v>67840.320000000007</v>
      </c>
      <c r="H122" s="1">
        <v>26566.400000000001</v>
      </c>
      <c r="I122" s="1">
        <v>213144.31</v>
      </c>
      <c r="J122" s="1">
        <v>0</v>
      </c>
      <c r="K122" s="1">
        <v>122590.83</v>
      </c>
      <c r="L122" s="1">
        <v>0</v>
      </c>
      <c r="M122" s="1">
        <v>0</v>
      </c>
      <c r="N122" s="1">
        <f t="shared" si="5"/>
        <v>1805344.06</v>
      </c>
      <c r="O122" s="1">
        <v>0</v>
      </c>
      <c r="P122" s="1">
        <v>0</v>
      </c>
      <c r="Q122" s="1">
        <v>94900.43</v>
      </c>
      <c r="R122" s="1">
        <f t="shared" si="8"/>
        <v>1900244.49</v>
      </c>
      <c r="S122" s="1">
        <f t="shared" si="6"/>
        <v>8263.0103491759801</v>
      </c>
      <c r="T122" s="1">
        <f t="shared" si="7"/>
        <v>8303.09034917598</v>
      </c>
    </row>
    <row r="123" spans="1:20">
      <c r="A123">
        <v>131</v>
      </c>
      <c r="B123" t="s">
        <v>67</v>
      </c>
      <c r="C123" t="s">
        <v>68</v>
      </c>
      <c r="E123" s="18">
        <v>330.83000000000004</v>
      </c>
      <c r="F123" s="1">
        <v>1978336.95</v>
      </c>
      <c r="G123" s="1">
        <v>120216.12</v>
      </c>
      <c r="H123" s="1">
        <v>0</v>
      </c>
      <c r="I123" s="1">
        <v>172505.55</v>
      </c>
      <c r="J123" s="1">
        <v>0</v>
      </c>
      <c r="K123" s="1">
        <v>379638.44</v>
      </c>
      <c r="L123" s="1">
        <v>89085.85</v>
      </c>
      <c r="M123" s="1">
        <v>0</v>
      </c>
      <c r="N123" s="1">
        <f t="shared" si="5"/>
        <v>2739782.9099999997</v>
      </c>
      <c r="O123" s="1">
        <v>10265.299999999999</v>
      </c>
      <c r="P123" s="1">
        <v>0</v>
      </c>
      <c r="Q123" s="1">
        <v>91513.62</v>
      </c>
      <c r="R123" s="1">
        <f t="shared" si="8"/>
        <v>2841561.8299999996</v>
      </c>
      <c r="S123" s="1">
        <f t="shared" si="6"/>
        <v>8589.1903092222565</v>
      </c>
      <c r="T123" s="1">
        <f t="shared" si="7"/>
        <v>8629.2703092222564</v>
      </c>
    </row>
    <row r="124" spans="1:20">
      <c r="A124">
        <v>13930</v>
      </c>
      <c r="B124" t="s">
        <v>436</v>
      </c>
      <c r="C124" t="s">
        <v>140</v>
      </c>
      <c r="E124" s="18">
        <v>641.46</v>
      </c>
      <c r="F124" s="1">
        <v>3835879.47</v>
      </c>
      <c r="G124" s="1">
        <v>141328.57</v>
      </c>
      <c r="H124" s="1">
        <v>0</v>
      </c>
      <c r="I124" s="1">
        <v>104952.4</v>
      </c>
      <c r="J124" s="1">
        <v>0</v>
      </c>
      <c r="K124" s="1">
        <v>185597.23</v>
      </c>
      <c r="L124" s="1">
        <v>1150886.8600000001</v>
      </c>
      <c r="M124" s="1">
        <v>0</v>
      </c>
      <c r="N124" s="1">
        <f t="shared" si="5"/>
        <v>5418644.5300000003</v>
      </c>
      <c r="O124" s="1">
        <v>39732</v>
      </c>
      <c r="P124" s="1">
        <v>0</v>
      </c>
      <c r="Q124" s="1">
        <v>151831.19</v>
      </c>
      <c r="R124" s="1">
        <f t="shared" si="8"/>
        <v>5610207.7200000007</v>
      </c>
      <c r="S124" s="1">
        <f t="shared" si="6"/>
        <v>8745.9977551211305</v>
      </c>
      <c r="T124" s="1">
        <f t="shared" si="7"/>
        <v>8786.0777551211304</v>
      </c>
    </row>
    <row r="125" spans="1:20">
      <c r="A125">
        <v>12558</v>
      </c>
      <c r="B125" t="s">
        <v>391</v>
      </c>
      <c r="C125" t="s">
        <v>80</v>
      </c>
      <c r="E125" s="18">
        <v>211.67</v>
      </c>
      <c r="F125" s="1">
        <v>1265769.67</v>
      </c>
      <c r="G125" s="1">
        <v>5429.49</v>
      </c>
      <c r="H125" s="1">
        <v>30544</v>
      </c>
      <c r="I125" s="1">
        <v>39760.629999999997</v>
      </c>
      <c r="J125" s="1">
        <v>113055.17</v>
      </c>
      <c r="K125" s="1">
        <v>12015</v>
      </c>
      <c r="L125" s="1">
        <v>0</v>
      </c>
      <c r="M125" s="1">
        <v>0</v>
      </c>
      <c r="N125" s="1">
        <f t="shared" si="5"/>
        <v>1466573.9599999997</v>
      </c>
      <c r="O125" s="1">
        <v>0</v>
      </c>
      <c r="P125" s="1">
        <v>0</v>
      </c>
      <c r="Q125" s="1">
        <v>37082.46</v>
      </c>
      <c r="R125" s="1">
        <f t="shared" si="8"/>
        <v>1503656.4199999997</v>
      </c>
      <c r="S125" s="1">
        <f t="shared" si="6"/>
        <v>7103.7767279255431</v>
      </c>
      <c r="T125" s="1">
        <f t="shared" si="7"/>
        <v>7143.8567279255431</v>
      </c>
    </row>
    <row r="126" spans="1:20">
      <c r="A126">
        <v>149047</v>
      </c>
      <c r="B126" t="s">
        <v>761</v>
      </c>
      <c r="C126" t="s">
        <v>230</v>
      </c>
      <c r="D126" s="12" t="s">
        <v>81</v>
      </c>
      <c r="E126" s="18">
        <v>731.85000000000014</v>
      </c>
      <c r="F126" s="1">
        <v>4376404.4400000004</v>
      </c>
      <c r="G126" s="1">
        <v>0</v>
      </c>
      <c r="H126" s="1">
        <v>0</v>
      </c>
      <c r="I126" s="1">
        <v>0</v>
      </c>
      <c r="J126" s="1">
        <v>0</v>
      </c>
      <c r="K126" s="1">
        <v>1166035.6000000001</v>
      </c>
      <c r="L126" s="1">
        <v>232750.04</v>
      </c>
      <c r="M126" s="1">
        <v>0</v>
      </c>
      <c r="N126" s="1">
        <f t="shared" si="5"/>
        <v>5775190.080000001</v>
      </c>
      <c r="O126" s="1">
        <v>15105.38</v>
      </c>
      <c r="P126" s="1">
        <v>0</v>
      </c>
      <c r="Q126" s="1">
        <v>36000</v>
      </c>
      <c r="R126" s="1">
        <f t="shared" si="8"/>
        <v>5826295.4600000009</v>
      </c>
      <c r="S126" s="1">
        <f t="shared" si="6"/>
        <v>7961.0513903122219</v>
      </c>
      <c r="T126" s="1">
        <f t="shared" si="7"/>
        <v>8001.1313903122218</v>
      </c>
    </row>
    <row r="127" spans="1:20">
      <c r="A127">
        <v>133421</v>
      </c>
      <c r="B127" t="s">
        <v>665</v>
      </c>
      <c r="C127" t="s">
        <v>93</v>
      </c>
      <c r="E127" s="18">
        <v>200.69</v>
      </c>
      <c r="F127" s="1">
        <v>1200110.1499999999</v>
      </c>
      <c r="G127" s="1">
        <v>26932.880000000001</v>
      </c>
      <c r="H127" s="1">
        <v>0</v>
      </c>
      <c r="I127" s="1">
        <v>111583.12</v>
      </c>
      <c r="J127" s="1">
        <v>8804</v>
      </c>
      <c r="K127" s="1">
        <v>521524.87</v>
      </c>
      <c r="L127" s="1">
        <v>28971.360000000001</v>
      </c>
      <c r="M127" s="1">
        <v>0</v>
      </c>
      <c r="N127" s="1">
        <f t="shared" si="5"/>
        <v>1897926.3800000001</v>
      </c>
      <c r="O127" s="1">
        <v>17360.18</v>
      </c>
      <c r="P127" s="1">
        <v>0</v>
      </c>
      <c r="Q127" s="1">
        <v>75505.67</v>
      </c>
      <c r="R127" s="1">
        <f t="shared" si="8"/>
        <v>1990792.23</v>
      </c>
      <c r="S127" s="1">
        <f t="shared" si="6"/>
        <v>9919.7380537146837</v>
      </c>
      <c r="T127" s="1">
        <f t="shared" si="7"/>
        <v>9959.8180537146836</v>
      </c>
    </row>
    <row r="128" spans="1:20">
      <c r="A128">
        <v>17233</v>
      </c>
      <c r="B128" t="s">
        <v>530</v>
      </c>
      <c r="C128" t="s">
        <v>93</v>
      </c>
      <c r="D128" s="12" t="s">
        <v>81</v>
      </c>
      <c r="E128" s="18">
        <v>1286.9000000000012</v>
      </c>
      <c r="F128" s="1">
        <v>7695558.9699999997</v>
      </c>
      <c r="G128" s="1">
        <v>0</v>
      </c>
      <c r="H128" s="1">
        <v>0</v>
      </c>
      <c r="I128" s="1">
        <v>0</v>
      </c>
      <c r="J128" s="1">
        <v>0</v>
      </c>
      <c r="K128" s="1">
        <v>1380675.91</v>
      </c>
      <c r="L128" s="1">
        <v>0</v>
      </c>
      <c r="M128" s="1">
        <v>0</v>
      </c>
      <c r="N128" s="1">
        <f t="shared" si="5"/>
        <v>9076234.879999999</v>
      </c>
      <c r="O128" s="1">
        <v>7790.63</v>
      </c>
      <c r="P128" s="1">
        <v>0</v>
      </c>
      <c r="Q128" s="1">
        <v>36000</v>
      </c>
      <c r="R128" s="1">
        <f t="shared" si="8"/>
        <v>9120025.5099999998</v>
      </c>
      <c r="S128" s="1">
        <f t="shared" si="6"/>
        <v>7086.8175538114783</v>
      </c>
      <c r="T128" s="1">
        <f t="shared" si="7"/>
        <v>7126.8975538114782</v>
      </c>
    </row>
    <row r="129" spans="1:20">
      <c r="A129">
        <v>143198</v>
      </c>
      <c r="B129" t="s">
        <v>727</v>
      </c>
      <c r="C129" t="s">
        <v>93</v>
      </c>
      <c r="E129" s="18">
        <v>728.87</v>
      </c>
      <c r="F129" s="1">
        <v>4358584.28</v>
      </c>
      <c r="G129" s="1">
        <v>116390.6</v>
      </c>
      <c r="H129" s="1">
        <v>103776</v>
      </c>
      <c r="I129" s="1">
        <v>564846.84</v>
      </c>
      <c r="J129" s="1">
        <v>237200.42</v>
      </c>
      <c r="K129" s="1">
        <v>296542.8</v>
      </c>
      <c r="L129" s="1">
        <v>0</v>
      </c>
      <c r="M129" s="1">
        <v>0</v>
      </c>
      <c r="N129" s="1">
        <f t="shared" si="5"/>
        <v>5677340.9399999995</v>
      </c>
      <c r="O129" s="1">
        <v>0</v>
      </c>
      <c r="P129" s="1">
        <v>0</v>
      </c>
      <c r="Q129" s="1">
        <v>261610.67</v>
      </c>
      <c r="R129" s="1">
        <f t="shared" si="8"/>
        <v>5938951.6099999994</v>
      </c>
      <c r="S129" s="1">
        <f t="shared" si="6"/>
        <v>8148.1630606280951</v>
      </c>
      <c r="T129" s="1">
        <f t="shared" si="7"/>
        <v>8188.243060628095</v>
      </c>
    </row>
    <row r="130" spans="1:20">
      <c r="A130">
        <v>282</v>
      </c>
      <c r="B130" t="s">
        <v>86</v>
      </c>
      <c r="C130" t="s">
        <v>87</v>
      </c>
      <c r="D130" s="12" t="s">
        <v>81</v>
      </c>
      <c r="E130" s="18">
        <v>296.89999999999992</v>
      </c>
      <c r="F130" s="1">
        <v>1775438.23</v>
      </c>
      <c r="G130" s="1">
        <v>0</v>
      </c>
      <c r="H130" s="1">
        <v>0</v>
      </c>
      <c r="I130" s="1">
        <v>0</v>
      </c>
      <c r="J130" s="1">
        <v>0</v>
      </c>
      <c r="K130" s="1">
        <v>343097.96</v>
      </c>
      <c r="L130" s="1">
        <v>0</v>
      </c>
      <c r="M130" s="1">
        <v>0</v>
      </c>
      <c r="N130" s="1">
        <f t="shared" si="5"/>
        <v>2118536.19</v>
      </c>
      <c r="O130" s="1">
        <v>14502.18</v>
      </c>
      <c r="P130" s="1">
        <v>0</v>
      </c>
      <c r="Q130" s="1">
        <v>36000</v>
      </c>
      <c r="R130" s="1">
        <f t="shared" si="8"/>
        <v>2169038.37</v>
      </c>
      <c r="S130" s="1">
        <f t="shared" si="6"/>
        <v>7305.6192994274188</v>
      </c>
      <c r="T130" s="1">
        <f t="shared" si="7"/>
        <v>7345.6992994274187</v>
      </c>
    </row>
    <row r="131" spans="1:20">
      <c r="A131">
        <v>8287</v>
      </c>
      <c r="B131" t="s">
        <v>272</v>
      </c>
      <c r="C131" t="s">
        <v>93</v>
      </c>
      <c r="E131" s="18">
        <v>695.95</v>
      </c>
      <c r="F131" s="1">
        <v>4161725.32</v>
      </c>
      <c r="G131" s="1">
        <v>122611.23</v>
      </c>
      <c r="H131" s="1">
        <v>102406.39999999999</v>
      </c>
      <c r="I131" s="1">
        <v>504835.56</v>
      </c>
      <c r="J131" s="1">
        <v>107712.74</v>
      </c>
      <c r="K131" s="1">
        <v>299865.15999999997</v>
      </c>
      <c r="L131" s="1">
        <v>0</v>
      </c>
      <c r="M131" s="1">
        <v>0</v>
      </c>
      <c r="N131" s="1">
        <f t="shared" ref="N131:N194" si="9">F131+G131+H131+I131+J131+K131+L131+M131</f>
        <v>5299156.41</v>
      </c>
      <c r="O131" s="1">
        <v>0</v>
      </c>
      <c r="P131" s="1">
        <v>0</v>
      </c>
      <c r="Q131" s="1">
        <v>272636.92</v>
      </c>
      <c r="R131" s="1">
        <f t="shared" si="8"/>
        <v>5571793.3300000001</v>
      </c>
      <c r="S131" s="1">
        <f t="shared" ref="S131:S194" si="10">R131/E131</f>
        <v>8006.025332279617</v>
      </c>
      <c r="T131" s="1">
        <f t="shared" ref="T131:T194" si="11">S131+40.08</f>
        <v>8046.105332279617</v>
      </c>
    </row>
    <row r="132" spans="1:20">
      <c r="A132">
        <v>11381</v>
      </c>
      <c r="B132" t="s">
        <v>315</v>
      </c>
      <c r="C132" t="s">
        <v>98</v>
      </c>
      <c r="E132" s="18">
        <v>120.05999999999999</v>
      </c>
      <c r="F132" s="1">
        <v>717949.21</v>
      </c>
      <c r="G132" s="1">
        <v>20921.63</v>
      </c>
      <c r="H132" s="1">
        <v>31040</v>
      </c>
      <c r="I132" s="1">
        <v>26242.94</v>
      </c>
      <c r="J132" s="1">
        <v>6347.12</v>
      </c>
      <c r="K132" s="1">
        <v>60282.45</v>
      </c>
      <c r="L132" s="1">
        <v>0</v>
      </c>
      <c r="M132" s="1">
        <v>0</v>
      </c>
      <c r="N132" s="1">
        <f t="shared" si="9"/>
        <v>862783.34999999986</v>
      </c>
      <c r="O132" s="1">
        <v>0</v>
      </c>
      <c r="P132" s="1">
        <v>0</v>
      </c>
      <c r="Q132" s="1">
        <v>38430.97</v>
      </c>
      <c r="R132" s="1">
        <f t="shared" si="8"/>
        <v>901214.31999999983</v>
      </c>
      <c r="S132" s="1">
        <f t="shared" si="10"/>
        <v>7506.3661502582036</v>
      </c>
      <c r="T132" s="1">
        <f t="shared" si="11"/>
        <v>7546.4461502582035</v>
      </c>
    </row>
    <row r="133" spans="1:20">
      <c r="A133">
        <v>143602</v>
      </c>
      <c r="B133" t="s">
        <v>747</v>
      </c>
      <c r="C133" t="s">
        <v>75</v>
      </c>
      <c r="E133" s="18">
        <v>605.35</v>
      </c>
      <c r="F133" s="1">
        <v>3619944.57</v>
      </c>
      <c r="G133" s="1">
        <v>125723.54</v>
      </c>
      <c r="H133" s="1">
        <v>116265.60000000001</v>
      </c>
      <c r="I133" s="1">
        <v>289303.74</v>
      </c>
      <c r="J133" s="1">
        <v>0</v>
      </c>
      <c r="K133" s="1">
        <v>66433.66</v>
      </c>
      <c r="L133" s="1">
        <v>0</v>
      </c>
      <c r="M133" s="1">
        <v>0</v>
      </c>
      <c r="N133" s="1">
        <f t="shared" si="9"/>
        <v>4217671.1100000003</v>
      </c>
      <c r="O133" s="1">
        <v>0</v>
      </c>
      <c r="P133" s="1">
        <v>0</v>
      </c>
      <c r="Q133" s="1">
        <v>193663.97</v>
      </c>
      <c r="R133" s="1">
        <f t="shared" si="8"/>
        <v>4411335.08</v>
      </c>
      <c r="S133" s="1">
        <f t="shared" si="10"/>
        <v>7287.2471793177501</v>
      </c>
      <c r="T133" s="1">
        <f t="shared" si="11"/>
        <v>7327.3271793177501</v>
      </c>
    </row>
    <row r="134" spans="1:20">
      <c r="A134">
        <v>11324</v>
      </c>
      <c r="B134" t="s">
        <v>312</v>
      </c>
      <c r="C134" t="s">
        <v>313</v>
      </c>
      <c r="E134" s="18">
        <v>37.61</v>
      </c>
      <c r="F134" s="1">
        <v>224904.79</v>
      </c>
      <c r="G134" s="1">
        <v>6469.17</v>
      </c>
      <c r="H134" s="1">
        <v>0</v>
      </c>
      <c r="I134" s="1">
        <v>10457.39</v>
      </c>
      <c r="J134" s="1">
        <v>0</v>
      </c>
      <c r="K134" s="1">
        <v>61176.85</v>
      </c>
      <c r="L134" s="1">
        <v>0</v>
      </c>
      <c r="M134" s="1">
        <v>0</v>
      </c>
      <c r="N134" s="1">
        <f t="shared" si="9"/>
        <v>303008.2</v>
      </c>
      <c r="O134" s="1">
        <v>2811.94</v>
      </c>
      <c r="P134" s="1">
        <v>0</v>
      </c>
      <c r="Q134" s="1">
        <v>40444.269999999997</v>
      </c>
      <c r="R134" s="1">
        <f t="shared" si="8"/>
        <v>346264.41000000003</v>
      </c>
      <c r="S134" s="1">
        <f t="shared" si="10"/>
        <v>9206.7112470087759</v>
      </c>
      <c r="T134" s="1">
        <f t="shared" si="11"/>
        <v>9246.7912470087758</v>
      </c>
    </row>
    <row r="135" spans="1:20">
      <c r="A135">
        <v>8286</v>
      </c>
      <c r="B135" t="s">
        <v>270</v>
      </c>
      <c r="C135" t="s">
        <v>80</v>
      </c>
      <c r="E135" s="18">
        <v>381.46</v>
      </c>
      <c r="F135" s="1">
        <v>2281100.2799999998</v>
      </c>
      <c r="G135" s="1">
        <v>121379.35</v>
      </c>
      <c r="H135" s="1">
        <v>60489.599999999999</v>
      </c>
      <c r="I135" s="1">
        <v>381562.59</v>
      </c>
      <c r="J135" s="1">
        <v>0</v>
      </c>
      <c r="K135" s="1">
        <v>245614.66</v>
      </c>
      <c r="L135" s="1">
        <v>0</v>
      </c>
      <c r="M135" s="1">
        <v>0</v>
      </c>
      <c r="N135" s="1">
        <f t="shared" si="9"/>
        <v>3090146.48</v>
      </c>
      <c r="O135" s="1">
        <v>0</v>
      </c>
      <c r="P135" s="1">
        <v>0</v>
      </c>
      <c r="Q135" s="1">
        <v>108782.16</v>
      </c>
      <c r="R135" s="1">
        <f t="shared" si="8"/>
        <v>3198928.64</v>
      </c>
      <c r="S135" s="1">
        <f t="shared" si="10"/>
        <v>8386.0133172547594</v>
      </c>
      <c r="T135" s="1">
        <f t="shared" si="11"/>
        <v>8426.0933172547593</v>
      </c>
    </row>
    <row r="136" spans="1:20">
      <c r="A136">
        <v>613</v>
      </c>
      <c r="B136" t="s">
        <v>180</v>
      </c>
      <c r="C136" t="s">
        <v>90</v>
      </c>
      <c r="E136" s="18">
        <v>234.99</v>
      </c>
      <c r="F136" s="1">
        <v>1405221.4</v>
      </c>
      <c r="G136" s="1">
        <v>101049.55</v>
      </c>
      <c r="H136" s="1">
        <v>36064</v>
      </c>
      <c r="I136" s="1">
        <v>146532.51999999999</v>
      </c>
      <c r="J136" s="1">
        <v>0</v>
      </c>
      <c r="K136" s="1">
        <v>55441.39</v>
      </c>
      <c r="L136" s="1">
        <v>0</v>
      </c>
      <c r="M136" s="1">
        <v>0</v>
      </c>
      <c r="N136" s="1">
        <f t="shared" si="9"/>
        <v>1744308.8599999999</v>
      </c>
      <c r="O136" s="1">
        <v>0</v>
      </c>
      <c r="P136" s="1">
        <v>0</v>
      </c>
      <c r="Q136" s="1">
        <v>88116.29</v>
      </c>
      <c r="R136" s="1">
        <f t="shared" si="8"/>
        <v>1832425.15</v>
      </c>
      <c r="S136" s="1">
        <f t="shared" si="10"/>
        <v>7797.8856547087107</v>
      </c>
      <c r="T136" s="1">
        <f t="shared" si="11"/>
        <v>7837.9656547087106</v>
      </c>
    </row>
    <row r="137" spans="1:20">
      <c r="A137">
        <v>142968</v>
      </c>
      <c r="B137" t="s">
        <v>723</v>
      </c>
      <c r="C137" t="s">
        <v>80</v>
      </c>
      <c r="E137" s="18">
        <v>300.90000000000003</v>
      </c>
      <c r="F137" s="1">
        <v>1799357.93</v>
      </c>
      <c r="G137" s="1">
        <v>94809.74</v>
      </c>
      <c r="H137" s="1">
        <v>44112</v>
      </c>
      <c r="I137" s="1">
        <v>300386.06</v>
      </c>
      <c r="J137" s="1">
        <v>10882.88</v>
      </c>
      <c r="K137" s="1">
        <v>254856.23</v>
      </c>
      <c r="L137" s="1">
        <v>0</v>
      </c>
      <c r="M137" s="1">
        <v>0</v>
      </c>
      <c r="N137" s="1">
        <f t="shared" si="9"/>
        <v>2504404.84</v>
      </c>
      <c r="O137" s="1">
        <v>0</v>
      </c>
      <c r="P137" s="1">
        <v>0</v>
      </c>
      <c r="Q137" s="1">
        <v>97434.26</v>
      </c>
      <c r="R137" s="1">
        <f t="shared" si="8"/>
        <v>2601839.0999999996</v>
      </c>
      <c r="S137" s="1">
        <f t="shared" si="10"/>
        <v>8646.8564307078741</v>
      </c>
      <c r="T137" s="1">
        <f t="shared" si="11"/>
        <v>8686.936430707874</v>
      </c>
    </row>
    <row r="138" spans="1:20">
      <c r="A138">
        <v>575</v>
      </c>
      <c r="B138" t="s">
        <v>166</v>
      </c>
      <c r="C138" t="s">
        <v>80</v>
      </c>
      <c r="E138" s="18">
        <v>189.14000000000001</v>
      </c>
      <c r="F138" s="1">
        <v>1131042.07</v>
      </c>
      <c r="G138" s="1">
        <v>56916.33</v>
      </c>
      <c r="H138" s="1">
        <v>26700.799999999999</v>
      </c>
      <c r="I138" s="1">
        <v>185525.3</v>
      </c>
      <c r="J138" s="1">
        <v>8811.9</v>
      </c>
      <c r="K138" s="1">
        <v>156644.15</v>
      </c>
      <c r="L138" s="1">
        <v>0</v>
      </c>
      <c r="M138" s="1">
        <v>0</v>
      </c>
      <c r="N138" s="1">
        <f t="shared" si="9"/>
        <v>1565640.55</v>
      </c>
      <c r="O138" s="1">
        <v>0</v>
      </c>
      <c r="P138" s="1">
        <v>0</v>
      </c>
      <c r="Q138" s="1">
        <v>71729.929999999993</v>
      </c>
      <c r="R138" s="1">
        <f t="shared" si="8"/>
        <v>1637370.48</v>
      </c>
      <c r="S138" s="1">
        <f t="shared" si="10"/>
        <v>8656.9233372105318</v>
      </c>
      <c r="T138" s="1">
        <f t="shared" si="11"/>
        <v>8697.0033372105318</v>
      </c>
    </row>
    <row r="139" spans="1:20">
      <c r="A139">
        <v>14091</v>
      </c>
      <c r="B139" t="s">
        <v>452</v>
      </c>
      <c r="C139" t="s">
        <v>68</v>
      </c>
      <c r="E139" s="18">
        <v>56.23</v>
      </c>
      <c r="F139" s="1">
        <v>336250.91</v>
      </c>
      <c r="G139" s="1">
        <v>16763.55</v>
      </c>
      <c r="H139" s="1">
        <v>6761.6</v>
      </c>
      <c r="I139" s="1">
        <v>25134.2</v>
      </c>
      <c r="J139" s="1">
        <v>0</v>
      </c>
      <c r="K139" s="1">
        <v>386471.18</v>
      </c>
      <c r="L139" s="1">
        <v>0</v>
      </c>
      <c r="M139" s="1">
        <v>0</v>
      </c>
      <c r="N139" s="1">
        <f t="shared" si="9"/>
        <v>771381.44</v>
      </c>
      <c r="O139" s="1">
        <v>0</v>
      </c>
      <c r="P139" s="1">
        <v>0</v>
      </c>
      <c r="Q139" s="1">
        <v>36000</v>
      </c>
      <c r="R139" s="1">
        <f t="shared" si="8"/>
        <v>807381.44</v>
      </c>
      <c r="S139" s="1">
        <f t="shared" si="10"/>
        <v>14358.553085541525</v>
      </c>
      <c r="T139" s="1">
        <f t="shared" si="11"/>
        <v>14398.633085541525</v>
      </c>
    </row>
    <row r="140" spans="1:20">
      <c r="A140">
        <v>858</v>
      </c>
      <c r="B140" t="s">
        <v>226</v>
      </c>
      <c r="C140" t="s">
        <v>80</v>
      </c>
      <c r="E140" s="18">
        <v>274.06999999999994</v>
      </c>
      <c r="F140" s="1">
        <v>1638916.68</v>
      </c>
      <c r="G140" s="1">
        <v>86486.6</v>
      </c>
      <c r="H140" s="1">
        <v>33862.400000000001</v>
      </c>
      <c r="I140" s="1">
        <v>264166.36</v>
      </c>
      <c r="J140" s="1">
        <v>0</v>
      </c>
      <c r="K140" s="1">
        <v>165127.60999999999</v>
      </c>
      <c r="L140" s="1">
        <v>25129.279999999999</v>
      </c>
      <c r="M140" s="1">
        <v>0</v>
      </c>
      <c r="N140" s="1">
        <f t="shared" si="9"/>
        <v>2213688.9299999997</v>
      </c>
      <c r="O140" s="1">
        <v>0</v>
      </c>
      <c r="P140" s="1">
        <v>0</v>
      </c>
      <c r="Q140" s="1">
        <v>109560.41</v>
      </c>
      <c r="R140" s="1">
        <f t="shared" si="8"/>
        <v>2323249.34</v>
      </c>
      <c r="S140" s="1">
        <f t="shared" si="10"/>
        <v>8476.8465720436398</v>
      </c>
      <c r="T140" s="1">
        <f t="shared" si="11"/>
        <v>8516.9265720436397</v>
      </c>
    </row>
    <row r="141" spans="1:20">
      <c r="A141">
        <v>133629</v>
      </c>
      <c r="B141" t="s">
        <v>683</v>
      </c>
      <c r="C141" t="s">
        <v>80</v>
      </c>
      <c r="E141" s="18">
        <v>327.75</v>
      </c>
      <c r="F141" s="1">
        <v>1959918.77</v>
      </c>
      <c r="G141" s="1">
        <v>106586.22</v>
      </c>
      <c r="H141" s="1">
        <v>0</v>
      </c>
      <c r="I141" s="1">
        <v>293196.39</v>
      </c>
      <c r="J141" s="1">
        <v>3408</v>
      </c>
      <c r="K141" s="1">
        <v>315400.39</v>
      </c>
      <c r="L141" s="1">
        <v>253110</v>
      </c>
      <c r="M141" s="1">
        <v>0</v>
      </c>
      <c r="N141" s="1">
        <f t="shared" si="9"/>
        <v>2931619.77</v>
      </c>
      <c r="O141" s="1">
        <v>35384.959999999999</v>
      </c>
      <c r="P141" s="1">
        <v>0</v>
      </c>
      <c r="Q141" s="1">
        <v>134628.62</v>
      </c>
      <c r="R141" s="1">
        <f t="shared" si="8"/>
        <v>3101633.35</v>
      </c>
      <c r="S141" s="1">
        <f t="shared" si="10"/>
        <v>9463.4122044241049</v>
      </c>
      <c r="T141" s="1">
        <f t="shared" si="11"/>
        <v>9503.4922044241048</v>
      </c>
    </row>
    <row r="142" spans="1:20">
      <c r="A142">
        <v>133660</v>
      </c>
      <c r="B142" t="s">
        <v>685</v>
      </c>
      <c r="C142" t="s">
        <v>93</v>
      </c>
      <c r="E142" s="18">
        <v>537.55000000000007</v>
      </c>
      <c r="F142" s="1">
        <v>3214505.99</v>
      </c>
      <c r="G142" s="1">
        <v>71415.94</v>
      </c>
      <c r="H142" s="1">
        <v>0</v>
      </c>
      <c r="I142" s="1">
        <v>493509.81</v>
      </c>
      <c r="J142" s="1">
        <v>73766.240000000005</v>
      </c>
      <c r="K142" s="1">
        <v>211681.9</v>
      </c>
      <c r="L142" s="1">
        <v>800814.07999999996</v>
      </c>
      <c r="M142" s="1">
        <v>0</v>
      </c>
      <c r="N142" s="1">
        <f t="shared" si="9"/>
        <v>4865693.96</v>
      </c>
      <c r="O142" s="1">
        <v>39848.04</v>
      </c>
      <c r="P142" s="1">
        <v>0</v>
      </c>
      <c r="Q142" s="1">
        <v>176393.57</v>
      </c>
      <c r="R142" s="1">
        <f t="shared" si="8"/>
        <v>5081935.57</v>
      </c>
      <c r="S142" s="1">
        <f t="shared" si="10"/>
        <v>9453.8844200539479</v>
      </c>
      <c r="T142" s="1">
        <f t="shared" si="11"/>
        <v>9493.9644200539478</v>
      </c>
    </row>
    <row r="143" spans="1:20">
      <c r="A143">
        <v>808</v>
      </c>
      <c r="B143" t="s">
        <v>214</v>
      </c>
      <c r="C143" t="s">
        <v>72</v>
      </c>
      <c r="E143" s="18">
        <v>150.93</v>
      </c>
      <c r="F143" s="1">
        <v>902549.32</v>
      </c>
      <c r="G143" s="1">
        <v>74686.64</v>
      </c>
      <c r="H143" s="1">
        <v>27158.400000000001</v>
      </c>
      <c r="I143" s="1">
        <v>120981.02</v>
      </c>
      <c r="J143" s="1">
        <v>3408</v>
      </c>
      <c r="K143" s="1">
        <v>24724.95</v>
      </c>
      <c r="L143" s="1">
        <v>0</v>
      </c>
      <c r="M143" s="1">
        <v>0</v>
      </c>
      <c r="N143" s="1">
        <f t="shared" si="9"/>
        <v>1153508.3299999998</v>
      </c>
      <c r="O143" s="1">
        <v>0</v>
      </c>
      <c r="P143" s="1">
        <v>0</v>
      </c>
      <c r="Q143" s="1">
        <v>56382.080000000002</v>
      </c>
      <c r="R143" s="1">
        <f t="shared" si="8"/>
        <v>1209890.4099999999</v>
      </c>
      <c r="S143" s="1">
        <f t="shared" si="10"/>
        <v>8016.2354071423833</v>
      </c>
      <c r="T143" s="1">
        <f t="shared" si="11"/>
        <v>8056.3154071423833</v>
      </c>
    </row>
    <row r="144" spans="1:20">
      <c r="A144">
        <v>825</v>
      </c>
      <c r="B144" t="s">
        <v>218</v>
      </c>
      <c r="C144" t="s">
        <v>68</v>
      </c>
      <c r="E144" s="18">
        <v>364.4899999999999</v>
      </c>
      <c r="F144" s="1">
        <v>2179621.04</v>
      </c>
      <c r="G144" s="1">
        <v>135392.62</v>
      </c>
      <c r="H144" s="1">
        <v>48732.800000000003</v>
      </c>
      <c r="I144" s="1">
        <v>280979.88</v>
      </c>
      <c r="J144" s="1">
        <v>4544</v>
      </c>
      <c r="K144" s="1">
        <v>167474.43</v>
      </c>
      <c r="L144" s="1">
        <v>30269.360000000001</v>
      </c>
      <c r="M144" s="1">
        <v>110081.93</v>
      </c>
      <c r="N144" s="1">
        <f t="shared" si="9"/>
        <v>2957096.06</v>
      </c>
      <c r="O144" s="1">
        <v>0</v>
      </c>
      <c r="P144" s="1">
        <v>0</v>
      </c>
      <c r="Q144" s="1">
        <v>127858.61</v>
      </c>
      <c r="R144" s="1">
        <f t="shared" si="8"/>
        <v>3084954.67</v>
      </c>
      <c r="S144" s="1">
        <f t="shared" si="10"/>
        <v>8463.7566737084708</v>
      </c>
      <c r="T144" s="1">
        <f t="shared" si="11"/>
        <v>8503.8366737084707</v>
      </c>
    </row>
    <row r="145" spans="1:20">
      <c r="A145">
        <v>804</v>
      </c>
      <c r="B145" t="s">
        <v>212</v>
      </c>
      <c r="C145" t="s">
        <v>75</v>
      </c>
      <c r="E145" s="18">
        <v>181.55</v>
      </c>
      <c r="F145" s="1">
        <v>1085654.47</v>
      </c>
      <c r="G145" s="1">
        <v>15845.01</v>
      </c>
      <c r="H145" s="1">
        <v>20598.400000000001</v>
      </c>
      <c r="I145" s="1">
        <v>113612.22</v>
      </c>
      <c r="J145" s="1">
        <v>5680</v>
      </c>
      <c r="K145" s="1">
        <v>128925.84</v>
      </c>
      <c r="L145" s="1">
        <v>0</v>
      </c>
      <c r="M145" s="1">
        <v>0</v>
      </c>
      <c r="N145" s="1">
        <f t="shared" si="9"/>
        <v>1370315.94</v>
      </c>
      <c r="O145" s="1">
        <v>0</v>
      </c>
      <c r="P145" s="1">
        <v>0</v>
      </c>
      <c r="Q145" s="1">
        <v>73489.100000000006</v>
      </c>
      <c r="R145" s="1">
        <f t="shared" si="8"/>
        <v>1443805.04</v>
      </c>
      <c r="S145" s="1">
        <f t="shared" si="10"/>
        <v>7952.6578903883228</v>
      </c>
      <c r="T145" s="1">
        <f t="shared" si="11"/>
        <v>7992.7378903883227</v>
      </c>
    </row>
    <row r="146" spans="1:20">
      <c r="A146">
        <v>838</v>
      </c>
      <c r="B146" t="s">
        <v>220</v>
      </c>
      <c r="C146" t="s">
        <v>80</v>
      </c>
      <c r="E146" s="18">
        <v>274.5</v>
      </c>
      <c r="F146" s="1">
        <v>1641488.05</v>
      </c>
      <c r="G146" s="1">
        <v>85302.5</v>
      </c>
      <c r="H146" s="1">
        <v>38467.199999999997</v>
      </c>
      <c r="I146" s="1">
        <v>273698.78000000003</v>
      </c>
      <c r="J146" s="1">
        <v>47830.81</v>
      </c>
      <c r="K146" s="1">
        <v>139338.1</v>
      </c>
      <c r="L146" s="1">
        <v>73395.429999999993</v>
      </c>
      <c r="M146" s="1">
        <v>0</v>
      </c>
      <c r="N146" s="1">
        <f t="shared" si="9"/>
        <v>2299520.87</v>
      </c>
      <c r="O146" s="1">
        <v>0</v>
      </c>
      <c r="P146" s="1">
        <v>0</v>
      </c>
      <c r="Q146" s="1">
        <v>105428.42</v>
      </c>
      <c r="R146" s="1">
        <f t="shared" si="8"/>
        <v>2404949.29</v>
      </c>
      <c r="S146" s="1">
        <f t="shared" si="10"/>
        <v>8761.1995992714019</v>
      </c>
      <c r="T146" s="1">
        <f t="shared" si="11"/>
        <v>8801.2795992714018</v>
      </c>
    </row>
    <row r="147" spans="1:20">
      <c r="A147">
        <v>11534</v>
      </c>
      <c r="B147" t="s">
        <v>332</v>
      </c>
      <c r="C147" t="s">
        <v>72</v>
      </c>
      <c r="E147" s="18">
        <v>310.47000000000003</v>
      </c>
      <c r="F147" s="1">
        <v>1856585.77</v>
      </c>
      <c r="G147" s="1">
        <v>155833.13</v>
      </c>
      <c r="H147" s="1">
        <v>0</v>
      </c>
      <c r="I147" s="1">
        <v>250078.06</v>
      </c>
      <c r="J147" s="1">
        <v>12496</v>
      </c>
      <c r="K147" s="1">
        <v>232391.6</v>
      </c>
      <c r="L147" s="1">
        <v>0</v>
      </c>
      <c r="M147" s="1">
        <v>0</v>
      </c>
      <c r="N147" s="1">
        <f t="shared" si="9"/>
        <v>2507384.56</v>
      </c>
      <c r="O147" s="1">
        <v>14174.84</v>
      </c>
      <c r="P147" s="1">
        <v>0</v>
      </c>
      <c r="Q147" s="1">
        <v>109668.41</v>
      </c>
      <c r="R147" s="1">
        <f t="shared" si="8"/>
        <v>2631227.81</v>
      </c>
      <c r="S147" s="1">
        <f t="shared" si="10"/>
        <v>8474.9824781782445</v>
      </c>
      <c r="T147" s="1">
        <f t="shared" si="11"/>
        <v>8515.0624781782444</v>
      </c>
    </row>
    <row r="148" spans="1:20">
      <c r="A148">
        <v>11976</v>
      </c>
      <c r="B148" t="s">
        <v>332</v>
      </c>
      <c r="C148" t="s">
        <v>72</v>
      </c>
      <c r="E148" s="18">
        <v>185.85</v>
      </c>
      <c r="F148" s="1">
        <v>1111368.1299999999</v>
      </c>
      <c r="G148" s="1">
        <v>92621.58</v>
      </c>
      <c r="H148" s="1">
        <v>22636.799999999999</v>
      </c>
      <c r="I148" s="1">
        <v>147069.48000000001</v>
      </c>
      <c r="J148" s="1">
        <v>20448</v>
      </c>
      <c r="K148" s="1">
        <v>91315.92</v>
      </c>
      <c r="L148" s="1">
        <v>0</v>
      </c>
      <c r="M148" s="1">
        <v>0</v>
      </c>
      <c r="N148" s="1">
        <f t="shared" si="9"/>
        <v>1485459.91</v>
      </c>
      <c r="O148" s="1">
        <v>0</v>
      </c>
      <c r="P148" s="1">
        <v>0</v>
      </c>
      <c r="Q148" s="1">
        <v>73578.649999999994</v>
      </c>
      <c r="R148" s="1">
        <f t="shared" si="8"/>
        <v>1559038.5599999998</v>
      </c>
      <c r="S148" s="1">
        <f t="shared" si="10"/>
        <v>8388.6928167877322</v>
      </c>
      <c r="T148" s="1">
        <f t="shared" si="11"/>
        <v>8428.7728167877322</v>
      </c>
    </row>
    <row r="149" spans="1:20">
      <c r="A149">
        <v>9990</v>
      </c>
      <c r="B149" t="s">
        <v>298</v>
      </c>
      <c r="C149" t="s">
        <v>93</v>
      </c>
      <c r="E149" s="18">
        <v>428.97999999999996</v>
      </c>
      <c r="F149" s="1">
        <v>2565266.08</v>
      </c>
      <c r="G149" s="1">
        <v>55248.959999999999</v>
      </c>
      <c r="H149" s="1">
        <v>46723.199999999997</v>
      </c>
      <c r="I149" s="1">
        <v>375535.41</v>
      </c>
      <c r="J149" s="1">
        <v>187184.46</v>
      </c>
      <c r="K149" s="1">
        <v>313133.82</v>
      </c>
      <c r="L149" s="1">
        <v>0</v>
      </c>
      <c r="M149" s="1">
        <v>0</v>
      </c>
      <c r="N149" s="1">
        <f t="shared" si="9"/>
        <v>3543091.93</v>
      </c>
      <c r="O149" s="1">
        <v>0</v>
      </c>
      <c r="P149" s="1">
        <v>0</v>
      </c>
      <c r="Q149" s="1">
        <v>169435.3</v>
      </c>
      <c r="R149" s="1">
        <f t="shared" si="8"/>
        <v>3712527.23</v>
      </c>
      <c r="S149" s="1">
        <f t="shared" si="10"/>
        <v>8654.3130915194197</v>
      </c>
      <c r="T149" s="1">
        <f t="shared" si="11"/>
        <v>8694.3930915194196</v>
      </c>
    </row>
    <row r="150" spans="1:20">
      <c r="A150">
        <v>11533</v>
      </c>
      <c r="B150" t="s">
        <v>330</v>
      </c>
      <c r="C150" t="s">
        <v>125</v>
      </c>
      <c r="E150" s="18">
        <v>781.73</v>
      </c>
      <c r="F150" s="1">
        <v>4674682.8600000003</v>
      </c>
      <c r="G150" s="1">
        <v>429493.27</v>
      </c>
      <c r="H150" s="1">
        <v>86873.600000000006</v>
      </c>
      <c r="I150" s="1">
        <v>689639.29</v>
      </c>
      <c r="J150" s="1">
        <v>103864.48</v>
      </c>
      <c r="K150" s="1">
        <v>380534.72</v>
      </c>
      <c r="L150" s="1">
        <v>45430</v>
      </c>
      <c r="M150" s="1">
        <v>0</v>
      </c>
      <c r="N150" s="1">
        <f t="shared" si="9"/>
        <v>6410518.2200000007</v>
      </c>
      <c r="O150" s="1">
        <v>9971.83</v>
      </c>
      <c r="P150" s="1">
        <v>0</v>
      </c>
      <c r="Q150" s="1">
        <v>265990.65000000002</v>
      </c>
      <c r="R150" s="1">
        <f t="shared" si="8"/>
        <v>6686480.7000000011</v>
      </c>
      <c r="S150" s="1">
        <f t="shared" si="10"/>
        <v>8553.4400624256468</v>
      </c>
      <c r="T150" s="1">
        <f t="shared" si="11"/>
        <v>8593.5200624256468</v>
      </c>
    </row>
    <row r="151" spans="1:20">
      <c r="A151">
        <v>17123</v>
      </c>
      <c r="B151" t="s">
        <v>526</v>
      </c>
      <c r="C151" t="s">
        <v>93</v>
      </c>
      <c r="E151" s="18">
        <v>445.79999999999995</v>
      </c>
      <c r="F151" s="1">
        <v>2665848.34</v>
      </c>
      <c r="G151" s="1">
        <v>57310.84</v>
      </c>
      <c r="H151" s="1">
        <v>142656</v>
      </c>
      <c r="I151" s="1">
        <v>384829.22</v>
      </c>
      <c r="J151" s="1">
        <v>363073.15</v>
      </c>
      <c r="K151" s="1">
        <v>61589.88</v>
      </c>
      <c r="L151" s="1">
        <v>0</v>
      </c>
      <c r="M151" s="1">
        <v>0</v>
      </c>
      <c r="N151" s="1">
        <f t="shared" si="9"/>
        <v>3675307.4299999992</v>
      </c>
      <c r="O151" s="1">
        <v>0</v>
      </c>
      <c r="P151" s="1">
        <v>0</v>
      </c>
      <c r="Q151" s="1">
        <v>87115.36</v>
      </c>
      <c r="R151" s="1">
        <f t="shared" si="8"/>
        <v>3762422.7899999991</v>
      </c>
      <c r="S151" s="1">
        <f t="shared" si="10"/>
        <v>8439.7101615074007</v>
      </c>
      <c r="T151" s="1">
        <f t="shared" si="11"/>
        <v>8479.7901615074006</v>
      </c>
    </row>
    <row r="152" spans="1:20">
      <c r="A152">
        <v>338</v>
      </c>
      <c r="B152" t="s">
        <v>129</v>
      </c>
      <c r="C152" t="s">
        <v>68</v>
      </c>
      <c r="E152" s="18">
        <v>524.79</v>
      </c>
      <c r="F152" s="1">
        <v>3138202.21</v>
      </c>
      <c r="G152" s="1">
        <v>201807.9</v>
      </c>
      <c r="H152" s="1">
        <v>53097.599999999999</v>
      </c>
      <c r="I152" s="1">
        <v>415356.56</v>
      </c>
      <c r="J152" s="1">
        <v>26423.360000000001</v>
      </c>
      <c r="K152" s="1">
        <v>308541.44</v>
      </c>
      <c r="L152" s="1">
        <v>18275.84</v>
      </c>
      <c r="M152" s="1">
        <v>66804.33</v>
      </c>
      <c r="N152" s="1">
        <f t="shared" si="9"/>
        <v>4228509.2399999993</v>
      </c>
      <c r="O152" s="1">
        <v>10452.23</v>
      </c>
      <c r="P152" s="1">
        <v>0</v>
      </c>
      <c r="Q152" s="1">
        <v>183962.26</v>
      </c>
      <c r="R152" s="1">
        <f t="shared" si="8"/>
        <v>4422923.7299999995</v>
      </c>
      <c r="S152" s="1">
        <f t="shared" si="10"/>
        <v>8427.9878237009088</v>
      </c>
      <c r="T152" s="1">
        <f t="shared" si="11"/>
        <v>8468.0678237009088</v>
      </c>
    </row>
    <row r="153" spans="1:20">
      <c r="A153">
        <v>11986</v>
      </c>
      <c r="B153" t="s">
        <v>343</v>
      </c>
      <c r="C153" t="s">
        <v>108</v>
      </c>
      <c r="E153" s="18">
        <v>330.07</v>
      </c>
      <c r="F153" s="1">
        <v>1973792.2</v>
      </c>
      <c r="G153" s="1">
        <v>212245.83</v>
      </c>
      <c r="H153" s="1">
        <v>43731.199999999997</v>
      </c>
      <c r="I153" s="1">
        <v>243786.26</v>
      </c>
      <c r="J153" s="1">
        <v>17770.240000000002</v>
      </c>
      <c r="K153" s="1">
        <v>108476.38</v>
      </c>
      <c r="L153" s="1">
        <v>0</v>
      </c>
      <c r="M153" s="1">
        <v>0</v>
      </c>
      <c r="N153" s="1">
        <f t="shared" si="9"/>
        <v>2599802.1100000003</v>
      </c>
      <c r="O153" s="1">
        <v>0</v>
      </c>
      <c r="P153" s="1">
        <v>0</v>
      </c>
      <c r="Q153" s="1">
        <v>135629.57</v>
      </c>
      <c r="R153" s="1">
        <f t="shared" si="8"/>
        <v>2735431.6800000002</v>
      </c>
      <c r="S153" s="1">
        <f t="shared" si="10"/>
        <v>8287.428969612507</v>
      </c>
      <c r="T153" s="1">
        <f t="shared" si="11"/>
        <v>8327.5089696125069</v>
      </c>
    </row>
    <row r="154" spans="1:20">
      <c r="A154">
        <v>9179</v>
      </c>
      <c r="B154" t="s">
        <v>283</v>
      </c>
      <c r="C154" t="s">
        <v>93</v>
      </c>
      <c r="E154" s="18">
        <v>487.02</v>
      </c>
      <c r="F154" s="1">
        <v>2912340.64</v>
      </c>
      <c r="G154" s="1">
        <v>64755.73</v>
      </c>
      <c r="H154" s="1">
        <v>0</v>
      </c>
      <c r="I154" s="1">
        <v>444343.8</v>
      </c>
      <c r="J154" s="1">
        <v>100889.7</v>
      </c>
      <c r="K154" s="1">
        <v>311570.37</v>
      </c>
      <c r="L154" s="1">
        <v>46292.71</v>
      </c>
      <c r="M154" s="1">
        <v>0</v>
      </c>
      <c r="N154" s="1">
        <f t="shared" si="9"/>
        <v>3880192.95</v>
      </c>
      <c r="O154" s="1">
        <v>0</v>
      </c>
      <c r="P154" s="1">
        <v>0</v>
      </c>
      <c r="Q154" s="1">
        <v>174926.43</v>
      </c>
      <c r="R154" s="1">
        <f t="shared" si="8"/>
        <v>4055119.3800000004</v>
      </c>
      <c r="S154" s="1">
        <f t="shared" si="10"/>
        <v>8326.3918935567344</v>
      </c>
      <c r="T154" s="1">
        <f t="shared" si="11"/>
        <v>8366.4718935567344</v>
      </c>
    </row>
    <row r="155" spans="1:20">
      <c r="A155">
        <v>17535</v>
      </c>
      <c r="B155" t="s">
        <v>546</v>
      </c>
      <c r="C155" t="s">
        <v>80</v>
      </c>
      <c r="E155" s="18">
        <v>113.13999999999999</v>
      </c>
      <c r="F155" s="1">
        <v>676568.14</v>
      </c>
      <c r="G155" s="1">
        <v>16204.04</v>
      </c>
      <c r="H155" s="1">
        <v>36204.800000000003</v>
      </c>
      <c r="I155" s="1">
        <v>59225.63</v>
      </c>
      <c r="J155" s="1">
        <v>6756.44</v>
      </c>
      <c r="K155" s="1">
        <v>74435.899999999994</v>
      </c>
      <c r="L155" s="1">
        <v>0</v>
      </c>
      <c r="M155" s="1">
        <v>0</v>
      </c>
      <c r="N155" s="1">
        <f t="shared" si="9"/>
        <v>869394.95000000007</v>
      </c>
      <c r="O155" s="1">
        <v>0</v>
      </c>
      <c r="P155" s="1">
        <v>0</v>
      </c>
      <c r="Q155" s="1">
        <v>36154.83</v>
      </c>
      <c r="R155" s="1">
        <f t="shared" si="8"/>
        <v>905549.78</v>
      </c>
      <c r="S155" s="1">
        <f t="shared" si="10"/>
        <v>8003.7986565317315</v>
      </c>
      <c r="T155" s="1">
        <f t="shared" si="11"/>
        <v>8043.8786565317314</v>
      </c>
    </row>
    <row r="156" spans="1:20">
      <c r="A156">
        <v>15736</v>
      </c>
      <c r="B156" t="s">
        <v>505</v>
      </c>
      <c r="C156" t="s">
        <v>68</v>
      </c>
      <c r="E156" s="18">
        <v>229.60999999999999</v>
      </c>
      <c r="F156" s="1">
        <v>1373049.45</v>
      </c>
      <c r="G156" s="1">
        <v>66797.34</v>
      </c>
      <c r="H156" s="1">
        <v>42470.400000000001</v>
      </c>
      <c r="I156" s="1">
        <v>47845.39</v>
      </c>
      <c r="J156" s="1">
        <v>0</v>
      </c>
      <c r="K156" s="1">
        <v>344134.09</v>
      </c>
      <c r="L156" s="1">
        <v>0</v>
      </c>
      <c r="M156" s="1">
        <v>0</v>
      </c>
      <c r="N156" s="1">
        <f t="shared" si="9"/>
        <v>1874296.67</v>
      </c>
      <c r="O156" s="1">
        <v>0</v>
      </c>
      <c r="P156" s="1">
        <v>0</v>
      </c>
      <c r="Q156" s="1">
        <v>68292.78</v>
      </c>
      <c r="R156" s="1">
        <f t="shared" si="8"/>
        <v>1942589.45</v>
      </c>
      <c r="S156" s="1">
        <f t="shared" si="10"/>
        <v>8460.3869604982374</v>
      </c>
      <c r="T156" s="1">
        <f t="shared" si="11"/>
        <v>8500.4669604982373</v>
      </c>
    </row>
    <row r="157" spans="1:20">
      <c r="A157">
        <v>905</v>
      </c>
      <c r="B157" t="s">
        <v>229</v>
      </c>
      <c r="C157" t="s">
        <v>230</v>
      </c>
      <c r="E157" s="18">
        <v>33.979999999999997</v>
      </c>
      <c r="F157" s="1">
        <v>203197.68</v>
      </c>
      <c r="G157" s="1">
        <v>10836.27</v>
      </c>
      <c r="H157" s="1">
        <v>0</v>
      </c>
      <c r="I157" s="1">
        <v>29415.87</v>
      </c>
      <c r="J157" s="1">
        <v>0</v>
      </c>
      <c r="K157" s="1">
        <v>71655.520000000004</v>
      </c>
      <c r="L157" s="1">
        <v>0</v>
      </c>
      <c r="M157" s="1">
        <v>0</v>
      </c>
      <c r="N157" s="1">
        <f t="shared" si="9"/>
        <v>315105.33999999997</v>
      </c>
      <c r="O157" s="1">
        <v>100.23</v>
      </c>
      <c r="P157" s="1">
        <v>0</v>
      </c>
      <c r="Q157" s="1">
        <v>36000</v>
      </c>
      <c r="R157" s="1">
        <f t="shared" si="8"/>
        <v>351205.56999999995</v>
      </c>
      <c r="S157" s="1">
        <f t="shared" si="10"/>
        <v>10335.655385520895</v>
      </c>
      <c r="T157" s="1">
        <f t="shared" si="11"/>
        <v>10375.735385520895</v>
      </c>
    </row>
    <row r="158" spans="1:20">
      <c r="A158">
        <v>11947</v>
      </c>
      <c r="B158" t="s">
        <v>336</v>
      </c>
      <c r="C158" t="s">
        <v>98</v>
      </c>
      <c r="E158" s="18">
        <v>32.120000000000005</v>
      </c>
      <c r="F158" s="1">
        <v>192075.03</v>
      </c>
      <c r="G158" s="1">
        <v>9545.9500000000007</v>
      </c>
      <c r="H158" s="1">
        <v>10278.4</v>
      </c>
      <c r="I158" s="1">
        <v>30028.18</v>
      </c>
      <c r="J158" s="1">
        <v>0</v>
      </c>
      <c r="K158" s="1">
        <v>6327.9</v>
      </c>
      <c r="L158" s="1">
        <v>0</v>
      </c>
      <c r="M158" s="1">
        <v>0</v>
      </c>
      <c r="N158" s="1">
        <f t="shared" si="9"/>
        <v>248255.46</v>
      </c>
      <c r="O158" s="1">
        <v>0</v>
      </c>
      <c r="P158" s="1">
        <v>0</v>
      </c>
      <c r="Q158" s="1">
        <v>36000</v>
      </c>
      <c r="R158" s="1">
        <f t="shared" si="8"/>
        <v>284255.45999999996</v>
      </c>
      <c r="S158" s="1">
        <f t="shared" si="10"/>
        <v>8849.7963885429617</v>
      </c>
      <c r="T158" s="1">
        <f t="shared" si="11"/>
        <v>8889.8763885429616</v>
      </c>
    </row>
    <row r="159" spans="1:20">
      <c r="A159">
        <v>14139</v>
      </c>
      <c r="B159" t="s">
        <v>456</v>
      </c>
      <c r="C159" t="s">
        <v>93</v>
      </c>
      <c r="E159" s="18">
        <v>210.48999999999998</v>
      </c>
      <c r="F159" s="1">
        <v>1258713.3500000001</v>
      </c>
      <c r="G159" s="1">
        <v>27952.73</v>
      </c>
      <c r="H159" s="1">
        <v>43062.400000000001</v>
      </c>
      <c r="I159" s="1">
        <v>189097.4</v>
      </c>
      <c r="J159" s="1">
        <v>24875.23</v>
      </c>
      <c r="K159" s="1">
        <v>73488.509999999995</v>
      </c>
      <c r="L159" s="1">
        <v>0</v>
      </c>
      <c r="M159" s="1">
        <v>0</v>
      </c>
      <c r="N159" s="1">
        <f t="shared" si="9"/>
        <v>1617189.6199999999</v>
      </c>
      <c r="O159" s="1">
        <v>0</v>
      </c>
      <c r="P159" s="1">
        <v>0</v>
      </c>
      <c r="Q159" s="1">
        <v>81517.25</v>
      </c>
      <c r="R159" s="1">
        <f t="shared" si="8"/>
        <v>1698706.8699999999</v>
      </c>
      <c r="S159" s="1">
        <f t="shared" si="10"/>
        <v>8070.2497505819756</v>
      </c>
      <c r="T159" s="1">
        <f t="shared" si="11"/>
        <v>8110.3297505819755</v>
      </c>
    </row>
    <row r="160" spans="1:20">
      <c r="A160">
        <v>13173</v>
      </c>
      <c r="B160" t="s">
        <v>416</v>
      </c>
      <c r="C160" t="s">
        <v>68</v>
      </c>
      <c r="E160" s="18">
        <v>116.14</v>
      </c>
      <c r="F160" s="1">
        <v>694507.91</v>
      </c>
      <c r="G160" s="1">
        <v>44982.32</v>
      </c>
      <c r="H160" s="1">
        <v>29520</v>
      </c>
      <c r="I160" s="1">
        <v>93447.39</v>
      </c>
      <c r="J160" s="1">
        <v>0</v>
      </c>
      <c r="K160" s="1">
        <v>58316.68</v>
      </c>
      <c r="L160" s="1">
        <v>0</v>
      </c>
      <c r="M160" s="1">
        <v>0</v>
      </c>
      <c r="N160" s="1">
        <f t="shared" si="9"/>
        <v>920774.3</v>
      </c>
      <c r="O160" s="1">
        <v>0</v>
      </c>
      <c r="P160" s="1">
        <v>0</v>
      </c>
      <c r="Q160" s="1">
        <v>40286.68</v>
      </c>
      <c r="R160" s="1">
        <f t="shared" si="8"/>
        <v>961060.9800000001</v>
      </c>
      <c r="S160" s="1">
        <f t="shared" si="10"/>
        <v>8275.0213535388339</v>
      </c>
      <c r="T160" s="1">
        <f t="shared" si="11"/>
        <v>8315.1013535388338</v>
      </c>
    </row>
    <row r="161" spans="1:20">
      <c r="A161">
        <v>14121</v>
      </c>
      <c r="B161" t="s">
        <v>454</v>
      </c>
      <c r="C161" t="s">
        <v>98</v>
      </c>
      <c r="E161" s="18">
        <v>107.08999999999999</v>
      </c>
      <c r="F161" s="1">
        <v>640389.63</v>
      </c>
      <c r="G161" s="1">
        <v>32089.79</v>
      </c>
      <c r="H161" s="1">
        <v>15625.6</v>
      </c>
      <c r="I161" s="1">
        <v>97904.45</v>
      </c>
      <c r="J161" s="1">
        <v>2272</v>
      </c>
      <c r="K161" s="1">
        <v>77936.31</v>
      </c>
      <c r="L161" s="1">
        <v>0</v>
      </c>
      <c r="M161" s="1">
        <v>0</v>
      </c>
      <c r="N161" s="1">
        <f t="shared" si="9"/>
        <v>866217.78</v>
      </c>
      <c r="O161" s="1">
        <v>0</v>
      </c>
      <c r="P161" s="1">
        <v>0</v>
      </c>
      <c r="Q161" s="1">
        <v>54938.66</v>
      </c>
      <c r="R161" s="1">
        <f t="shared" si="8"/>
        <v>921156.44000000006</v>
      </c>
      <c r="S161" s="1">
        <f t="shared" si="10"/>
        <v>8601.7036137828018</v>
      </c>
      <c r="T161" s="1">
        <f t="shared" si="11"/>
        <v>8641.7836137828017</v>
      </c>
    </row>
    <row r="162" spans="1:20">
      <c r="A162">
        <v>143313</v>
      </c>
      <c r="B162" t="s">
        <v>737</v>
      </c>
      <c r="C162" t="s">
        <v>80</v>
      </c>
      <c r="E162" s="18">
        <v>120.09</v>
      </c>
      <c r="F162" s="1">
        <v>718128.59</v>
      </c>
      <c r="G162" s="1">
        <v>36615.61</v>
      </c>
      <c r="H162" s="1">
        <v>20304</v>
      </c>
      <c r="I162" s="1">
        <v>119458.18</v>
      </c>
      <c r="J162" s="1">
        <v>23600.3</v>
      </c>
      <c r="K162" s="1">
        <v>119666.22</v>
      </c>
      <c r="L162" s="1">
        <v>39795.15</v>
      </c>
      <c r="M162" s="1">
        <v>0</v>
      </c>
      <c r="N162" s="1">
        <f t="shared" si="9"/>
        <v>1077568.0499999998</v>
      </c>
      <c r="O162" s="1">
        <v>0</v>
      </c>
      <c r="P162" s="1">
        <v>0</v>
      </c>
      <c r="Q162" s="1">
        <v>38678.44</v>
      </c>
      <c r="R162" s="1">
        <f t="shared" si="8"/>
        <v>1116246.4899999998</v>
      </c>
      <c r="S162" s="1">
        <f t="shared" si="10"/>
        <v>9295.0827712548908</v>
      </c>
      <c r="T162" s="1">
        <f t="shared" si="11"/>
        <v>9335.1627712548907</v>
      </c>
    </row>
    <row r="163" spans="1:20">
      <c r="A163">
        <v>133215</v>
      </c>
      <c r="B163" t="s">
        <v>649</v>
      </c>
      <c r="C163" t="s">
        <v>80</v>
      </c>
      <c r="E163" s="18">
        <v>258.13</v>
      </c>
      <c r="F163" s="1">
        <v>1543596.75</v>
      </c>
      <c r="G163" s="1">
        <v>74644.81</v>
      </c>
      <c r="H163" s="1">
        <v>43088</v>
      </c>
      <c r="I163" s="1">
        <v>233033.88</v>
      </c>
      <c r="J163" s="1">
        <v>2272</v>
      </c>
      <c r="K163" s="1">
        <v>241729.08</v>
      </c>
      <c r="L163" s="1">
        <v>0</v>
      </c>
      <c r="M163" s="1">
        <v>0</v>
      </c>
      <c r="N163" s="1">
        <f t="shared" si="9"/>
        <v>2138364.52</v>
      </c>
      <c r="O163" s="1">
        <v>0</v>
      </c>
      <c r="P163" s="1">
        <v>0</v>
      </c>
      <c r="Q163" s="1">
        <v>84106.61</v>
      </c>
      <c r="R163" s="1">
        <f t="shared" si="8"/>
        <v>2222471.13</v>
      </c>
      <c r="S163" s="1">
        <f t="shared" si="10"/>
        <v>8609.8908689420059</v>
      </c>
      <c r="T163" s="1">
        <f t="shared" si="11"/>
        <v>8649.9708689420058</v>
      </c>
    </row>
    <row r="164" spans="1:20">
      <c r="A164">
        <v>143172</v>
      </c>
      <c r="B164" t="s">
        <v>725</v>
      </c>
      <c r="C164" t="s">
        <v>93</v>
      </c>
      <c r="E164" s="18">
        <v>291.64999999999998</v>
      </c>
      <c r="F164" s="1">
        <v>1744043.67</v>
      </c>
      <c r="G164" s="1">
        <v>36936.089999999997</v>
      </c>
      <c r="H164" s="1">
        <v>37708.800000000003</v>
      </c>
      <c r="I164" s="1">
        <v>253678.97</v>
      </c>
      <c r="J164" s="1">
        <v>130221.27</v>
      </c>
      <c r="K164" s="1">
        <v>148888.81</v>
      </c>
      <c r="L164" s="1">
        <v>0</v>
      </c>
      <c r="M164" s="1">
        <v>0</v>
      </c>
      <c r="N164" s="1">
        <f t="shared" si="9"/>
        <v>2351477.61</v>
      </c>
      <c r="O164" s="1">
        <v>0</v>
      </c>
      <c r="P164" s="1">
        <v>0</v>
      </c>
      <c r="Q164" s="1">
        <v>99820.73</v>
      </c>
      <c r="R164" s="1">
        <f t="shared" si="8"/>
        <v>2451298.34</v>
      </c>
      <c r="S164" s="1">
        <f t="shared" si="10"/>
        <v>8404.9317332418996</v>
      </c>
      <c r="T164" s="1">
        <f t="shared" si="11"/>
        <v>8445.0117332418995</v>
      </c>
    </row>
    <row r="165" spans="1:20">
      <c r="A165">
        <v>133835</v>
      </c>
      <c r="B165" t="s">
        <v>693</v>
      </c>
      <c r="C165" t="s">
        <v>80</v>
      </c>
      <c r="E165" s="18">
        <v>366.63000000000011</v>
      </c>
      <c r="F165" s="1">
        <v>2192418.08</v>
      </c>
      <c r="G165" s="1">
        <v>82983.38</v>
      </c>
      <c r="H165" s="1">
        <v>0</v>
      </c>
      <c r="I165" s="1">
        <v>281452.69</v>
      </c>
      <c r="J165" s="1">
        <v>817.92</v>
      </c>
      <c r="K165" s="1">
        <v>463240.08</v>
      </c>
      <c r="L165" s="1">
        <v>658585.5</v>
      </c>
      <c r="M165" s="1">
        <v>0</v>
      </c>
      <c r="N165" s="1">
        <f t="shared" si="9"/>
        <v>3679497.65</v>
      </c>
      <c r="O165" s="1">
        <v>6570.68</v>
      </c>
      <c r="P165" s="1">
        <v>0</v>
      </c>
      <c r="Q165" s="1">
        <v>119583.28</v>
      </c>
      <c r="R165" s="1">
        <f t="shared" si="8"/>
        <v>3805651.61</v>
      </c>
      <c r="S165" s="1">
        <f t="shared" si="10"/>
        <v>10380.087854239966</v>
      </c>
      <c r="T165" s="1">
        <f t="shared" si="11"/>
        <v>10420.167854239966</v>
      </c>
    </row>
    <row r="166" spans="1:20">
      <c r="A166">
        <v>15329</v>
      </c>
      <c r="B166" t="s">
        <v>489</v>
      </c>
      <c r="C166" t="s">
        <v>190</v>
      </c>
      <c r="E166" s="18">
        <v>187.29000000000002</v>
      </c>
      <c r="F166" s="1">
        <v>1119979.2</v>
      </c>
      <c r="G166" s="1">
        <v>9384.24</v>
      </c>
      <c r="H166" s="1">
        <v>0</v>
      </c>
      <c r="I166" s="1">
        <v>4258.08</v>
      </c>
      <c r="J166" s="1">
        <v>0</v>
      </c>
      <c r="K166" s="1">
        <v>166552.85</v>
      </c>
      <c r="L166" s="1">
        <v>0</v>
      </c>
      <c r="M166" s="1">
        <v>0</v>
      </c>
      <c r="N166" s="1">
        <f t="shared" si="9"/>
        <v>1300174.3700000001</v>
      </c>
      <c r="O166" s="1">
        <v>14050.23</v>
      </c>
      <c r="P166" s="1">
        <v>0</v>
      </c>
      <c r="Q166" s="1">
        <v>40102.730000000003</v>
      </c>
      <c r="R166" s="1">
        <f t="shared" si="8"/>
        <v>1354327.33</v>
      </c>
      <c r="S166" s="1">
        <f t="shared" si="10"/>
        <v>7231.1780127075654</v>
      </c>
      <c r="T166" s="1">
        <f t="shared" si="11"/>
        <v>7271.2580127075653</v>
      </c>
    </row>
    <row r="167" spans="1:20">
      <c r="A167">
        <v>17536</v>
      </c>
      <c r="B167" t="s">
        <v>548</v>
      </c>
      <c r="C167" t="s">
        <v>68</v>
      </c>
      <c r="E167" s="18">
        <v>325.77</v>
      </c>
      <c r="F167" s="1">
        <v>1948078.53</v>
      </c>
      <c r="G167" s="1">
        <v>127421.2</v>
      </c>
      <c r="H167" s="1">
        <v>43024</v>
      </c>
      <c r="I167" s="1">
        <v>263818.56</v>
      </c>
      <c r="J167" s="1">
        <v>0</v>
      </c>
      <c r="K167" s="1">
        <v>239452.85</v>
      </c>
      <c r="L167" s="1">
        <v>0</v>
      </c>
      <c r="M167" s="1">
        <v>44919.35</v>
      </c>
      <c r="N167" s="1">
        <f t="shared" si="9"/>
        <v>2666714.4900000002</v>
      </c>
      <c r="O167" s="1">
        <v>0</v>
      </c>
      <c r="P167" s="1">
        <v>0</v>
      </c>
      <c r="Q167" s="1">
        <v>87783.74</v>
      </c>
      <c r="R167" s="1">
        <f t="shared" si="8"/>
        <v>2754498.2300000004</v>
      </c>
      <c r="S167" s="1">
        <f t="shared" si="10"/>
        <v>8455.3465021334086</v>
      </c>
      <c r="T167" s="1">
        <f t="shared" si="11"/>
        <v>8495.4265021334086</v>
      </c>
    </row>
    <row r="168" spans="1:20">
      <c r="A168">
        <v>16836</v>
      </c>
      <c r="B168" t="s">
        <v>515</v>
      </c>
      <c r="C168" t="s">
        <v>93</v>
      </c>
      <c r="E168" s="18">
        <v>132.62</v>
      </c>
      <c r="F168" s="1">
        <v>793057</v>
      </c>
      <c r="G168" s="1">
        <v>17837.330000000002</v>
      </c>
      <c r="H168" s="1">
        <v>33625.599999999999</v>
      </c>
      <c r="I168" s="1">
        <v>117510.87</v>
      </c>
      <c r="J168" s="1">
        <v>41626.089999999997</v>
      </c>
      <c r="K168" s="1">
        <v>27432.48</v>
      </c>
      <c r="L168" s="1">
        <v>0</v>
      </c>
      <c r="M168" s="1">
        <v>0</v>
      </c>
      <c r="N168" s="1">
        <f t="shared" si="9"/>
        <v>1031089.3699999999</v>
      </c>
      <c r="O168" s="1">
        <v>0</v>
      </c>
      <c r="P168" s="1">
        <v>0</v>
      </c>
      <c r="Q168" s="1">
        <v>54293.74</v>
      </c>
      <c r="R168" s="1">
        <f t="shared" si="8"/>
        <v>1085383.1099999999</v>
      </c>
      <c r="S168" s="1">
        <f t="shared" si="10"/>
        <v>8184.1585733675147</v>
      </c>
      <c r="T168" s="1">
        <f t="shared" si="11"/>
        <v>8224.2385733675146</v>
      </c>
    </row>
    <row r="169" spans="1:20">
      <c r="A169">
        <v>9997</v>
      </c>
      <c r="B169" t="s">
        <v>302</v>
      </c>
      <c r="C169" t="s">
        <v>93</v>
      </c>
      <c r="E169" s="18">
        <v>1953.5800000000002</v>
      </c>
      <c r="F169" s="1">
        <v>11682252.1</v>
      </c>
      <c r="G169" s="1">
        <v>277562.99</v>
      </c>
      <c r="H169" s="1">
        <v>233856</v>
      </c>
      <c r="I169" s="1">
        <v>1772209.2</v>
      </c>
      <c r="J169" s="1">
        <v>69994.27</v>
      </c>
      <c r="K169" s="1">
        <v>1340838.47</v>
      </c>
      <c r="L169" s="1">
        <v>0</v>
      </c>
      <c r="M169" s="1">
        <v>0</v>
      </c>
      <c r="N169" s="1">
        <f t="shared" si="9"/>
        <v>15376713.029999999</v>
      </c>
      <c r="O169" s="1">
        <v>0</v>
      </c>
      <c r="P169" s="1">
        <v>0</v>
      </c>
      <c r="Q169" s="1">
        <v>627158.9</v>
      </c>
      <c r="R169" s="1">
        <f t="shared" si="8"/>
        <v>16003871.93</v>
      </c>
      <c r="S169" s="1">
        <f t="shared" si="10"/>
        <v>8192.0740026003532</v>
      </c>
      <c r="T169" s="1">
        <f t="shared" si="11"/>
        <v>8232.1540026003531</v>
      </c>
    </row>
    <row r="170" spans="1:20">
      <c r="A170">
        <v>9957</v>
      </c>
      <c r="B170" t="s">
        <v>293</v>
      </c>
      <c r="C170" t="s">
        <v>72</v>
      </c>
      <c r="E170" s="18">
        <v>574</v>
      </c>
      <c r="F170" s="1">
        <v>3432474.08</v>
      </c>
      <c r="G170" s="1">
        <v>276198.26</v>
      </c>
      <c r="H170" s="1">
        <v>83782.399999999994</v>
      </c>
      <c r="I170" s="1">
        <v>471231.6</v>
      </c>
      <c r="J170" s="1">
        <v>515.1</v>
      </c>
      <c r="K170" s="1">
        <v>344456.53</v>
      </c>
      <c r="L170" s="1">
        <v>0</v>
      </c>
      <c r="M170" s="1">
        <v>393208.17</v>
      </c>
      <c r="N170" s="1">
        <f t="shared" si="9"/>
        <v>5001866.1399999997</v>
      </c>
      <c r="O170" s="1">
        <v>0</v>
      </c>
      <c r="P170" s="1">
        <v>0</v>
      </c>
      <c r="Q170" s="1">
        <v>197541.88</v>
      </c>
      <c r="R170" s="1">
        <f t="shared" si="8"/>
        <v>5199408.0199999996</v>
      </c>
      <c r="S170" s="1">
        <f t="shared" si="10"/>
        <v>9058.2021254355386</v>
      </c>
      <c r="T170" s="1">
        <f t="shared" si="11"/>
        <v>9098.2821254355385</v>
      </c>
    </row>
    <row r="171" spans="1:20">
      <c r="A171">
        <v>10205</v>
      </c>
      <c r="B171" t="s">
        <v>308</v>
      </c>
      <c r="C171" t="s">
        <v>68</v>
      </c>
      <c r="E171" s="18">
        <v>291.28999999999996</v>
      </c>
      <c r="F171" s="1">
        <v>1741890.89</v>
      </c>
      <c r="G171" s="1">
        <v>111613.72</v>
      </c>
      <c r="H171" s="1">
        <v>44588.800000000003</v>
      </c>
      <c r="I171" s="1">
        <v>229536.42</v>
      </c>
      <c r="J171" s="1">
        <v>25752</v>
      </c>
      <c r="K171" s="1">
        <v>184916.91</v>
      </c>
      <c r="L171" s="1">
        <v>0</v>
      </c>
      <c r="M171" s="1">
        <v>0</v>
      </c>
      <c r="N171" s="1">
        <f t="shared" si="9"/>
        <v>2338298.7400000002</v>
      </c>
      <c r="O171" s="1">
        <v>0</v>
      </c>
      <c r="P171" s="1">
        <v>0</v>
      </c>
      <c r="Q171" s="1">
        <v>120803.68</v>
      </c>
      <c r="R171" s="1">
        <f t="shared" si="8"/>
        <v>2459102.4200000004</v>
      </c>
      <c r="S171" s="1">
        <f t="shared" si="10"/>
        <v>8442.1106800782745</v>
      </c>
      <c r="T171" s="1">
        <f t="shared" si="11"/>
        <v>8482.1906800782745</v>
      </c>
    </row>
    <row r="172" spans="1:20">
      <c r="A172">
        <v>151183</v>
      </c>
      <c r="B172" s="2" t="s">
        <v>771</v>
      </c>
      <c r="C172" s="2" t="s">
        <v>80</v>
      </c>
      <c r="D172" s="36"/>
      <c r="E172" s="18">
        <v>208.26</v>
      </c>
      <c r="F172" s="37">
        <v>1245378.1399999999</v>
      </c>
      <c r="G172" s="37">
        <v>60277.05</v>
      </c>
      <c r="H172" s="37">
        <v>0</v>
      </c>
      <c r="I172" s="37">
        <v>198773.64</v>
      </c>
      <c r="J172" s="37">
        <v>13288.24</v>
      </c>
      <c r="K172" s="37">
        <v>235131.25</v>
      </c>
      <c r="L172" s="37">
        <v>252174.15</v>
      </c>
      <c r="M172" s="37">
        <v>0</v>
      </c>
      <c r="N172" s="1">
        <f t="shared" si="9"/>
        <v>2005022.47</v>
      </c>
      <c r="O172" s="37">
        <v>1015.88</v>
      </c>
      <c r="P172" s="37">
        <v>0</v>
      </c>
      <c r="Q172" s="37">
        <v>78261.23</v>
      </c>
      <c r="R172" s="1">
        <f t="shared" si="8"/>
        <v>2084299.5799999998</v>
      </c>
      <c r="S172" s="1">
        <f t="shared" si="10"/>
        <v>10008.160856621531</v>
      </c>
      <c r="T172" s="1">
        <f t="shared" si="11"/>
        <v>10048.240856621531</v>
      </c>
    </row>
    <row r="173" spans="1:20">
      <c r="A173">
        <v>13132</v>
      </c>
      <c r="B173" t="s">
        <v>408</v>
      </c>
      <c r="C173" t="s">
        <v>80</v>
      </c>
      <c r="E173" s="18">
        <v>300.05</v>
      </c>
      <c r="F173" s="1">
        <v>1794274.99</v>
      </c>
      <c r="G173" s="1">
        <v>102208.77</v>
      </c>
      <c r="H173" s="1">
        <v>45193.599999999999</v>
      </c>
      <c r="I173" s="1">
        <v>294103.46000000002</v>
      </c>
      <c r="J173" s="1">
        <v>0</v>
      </c>
      <c r="K173" s="1">
        <v>204157.15</v>
      </c>
      <c r="L173" s="1">
        <v>0</v>
      </c>
      <c r="M173" s="1">
        <v>0</v>
      </c>
      <c r="N173" s="1">
        <f t="shared" si="9"/>
        <v>2439937.9700000002</v>
      </c>
      <c r="O173" s="1">
        <v>0</v>
      </c>
      <c r="P173" s="1">
        <v>0</v>
      </c>
      <c r="Q173" s="1">
        <v>93371.4</v>
      </c>
      <c r="R173" s="1">
        <f t="shared" si="8"/>
        <v>2533309.37</v>
      </c>
      <c r="S173" s="1">
        <f t="shared" si="10"/>
        <v>8442.9574070988165</v>
      </c>
      <c r="T173" s="1">
        <f t="shared" si="11"/>
        <v>8483.0374070988164</v>
      </c>
    </row>
    <row r="174" spans="1:20">
      <c r="A174">
        <v>11511</v>
      </c>
      <c r="B174" t="s">
        <v>327</v>
      </c>
      <c r="C174" t="s">
        <v>328</v>
      </c>
      <c r="E174" s="18">
        <v>78.559999999999988</v>
      </c>
      <c r="F174" s="1">
        <v>469782.51</v>
      </c>
      <c r="G174" s="1">
        <v>206.29</v>
      </c>
      <c r="H174" s="1">
        <v>11168</v>
      </c>
      <c r="I174" s="1">
        <v>16795.23</v>
      </c>
      <c r="J174" s="1">
        <v>0</v>
      </c>
      <c r="K174" s="1">
        <v>70130.05</v>
      </c>
      <c r="L174" s="1">
        <v>0</v>
      </c>
      <c r="M174" s="1">
        <v>0</v>
      </c>
      <c r="N174" s="1">
        <f t="shared" si="9"/>
        <v>568082.07999999996</v>
      </c>
      <c r="O174" s="1">
        <v>903</v>
      </c>
      <c r="P174" s="1">
        <v>0</v>
      </c>
      <c r="Q174" s="1">
        <v>44450.47</v>
      </c>
      <c r="R174" s="1">
        <f t="shared" si="8"/>
        <v>613435.54999999993</v>
      </c>
      <c r="S174" s="1">
        <f t="shared" si="10"/>
        <v>7808.4973268839103</v>
      </c>
      <c r="T174" s="1">
        <f t="shared" si="11"/>
        <v>7848.5773268839102</v>
      </c>
    </row>
    <row r="175" spans="1:20">
      <c r="A175">
        <v>16849</v>
      </c>
      <c r="B175" t="s">
        <v>521</v>
      </c>
      <c r="C175" t="s">
        <v>72</v>
      </c>
      <c r="E175" s="18">
        <v>227.86999999999995</v>
      </c>
      <c r="F175" s="1">
        <v>1362644.36</v>
      </c>
      <c r="G175" s="1">
        <v>98379.38</v>
      </c>
      <c r="H175" s="1">
        <v>0</v>
      </c>
      <c r="I175" s="1">
        <v>163406.26999999999</v>
      </c>
      <c r="J175" s="1">
        <v>0</v>
      </c>
      <c r="K175" s="1">
        <v>126845.48</v>
      </c>
      <c r="L175" s="1">
        <v>818201.7</v>
      </c>
      <c r="M175" s="1">
        <v>0</v>
      </c>
      <c r="N175" s="1">
        <f t="shared" si="9"/>
        <v>2569477.1900000004</v>
      </c>
      <c r="O175" s="1">
        <v>495.75</v>
      </c>
      <c r="P175" s="1">
        <v>0</v>
      </c>
      <c r="Q175" s="1">
        <v>72320.929999999993</v>
      </c>
      <c r="R175" s="1">
        <f t="shared" si="8"/>
        <v>2642293.8700000006</v>
      </c>
      <c r="S175" s="1">
        <f t="shared" si="10"/>
        <v>11595.619739325059</v>
      </c>
      <c r="T175" s="1">
        <f t="shared" si="11"/>
        <v>11635.699739325059</v>
      </c>
    </row>
    <row r="176" spans="1:20">
      <c r="A176">
        <v>13962</v>
      </c>
      <c r="B176" t="s">
        <v>438</v>
      </c>
      <c r="C176" t="s">
        <v>196</v>
      </c>
      <c r="E176" s="18">
        <v>59.37</v>
      </c>
      <c r="F176" s="1">
        <v>355027.86</v>
      </c>
      <c r="G176" s="1">
        <v>4675.21</v>
      </c>
      <c r="H176" s="1">
        <v>0</v>
      </c>
      <c r="I176" s="1">
        <v>9053.6299999999992</v>
      </c>
      <c r="J176" s="1">
        <v>1136</v>
      </c>
      <c r="K176" s="1">
        <v>96453.759999999995</v>
      </c>
      <c r="L176" s="1">
        <v>7790.3</v>
      </c>
      <c r="M176" s="1">
        <v>0</v>
      </c>
      <c r="N176" s="1">
        <f t="shared" si="9"/>
        <v>474136.76</v>
      </c>
      <c r="O176" s="1">
        <v>3160.5</v>
      </c>
      <c r="P176" s="1">
        <v>0</v>
      </c>
      <c r="Q176" s="1">
        <v>38177.01</v>
      </c>
      <c r="R176" s="1">
        <f t="shared" si="8"/>
        <v>515474.27</v>
      </c>
      <c r="S176" s="1">
        <f t="shared" si="10"/>
        <v>8682.4030655213082</v>
      </c>
      <c r="T176" s="1">
        <f t="shared" si="11"/>
        <v>8722.4830655213082</v>
      </c>
    </row>
    <row r="177" spans="1:20">
      <c r="A177">
        <v>14065</v>
      </c>
      <c r="B177" t="s">
        <v>444</v>
      </c>
      <c r="C177" t="s">
        <v>80</v>
      </c>
      <c r="E177" s="18">
        <v>404.37999999999994</v>
      </c>
      <c r="F177" s="1">
        <v>2418160.06</v>
      </c>
      <c r="G177" s="1">
        <v>124537.85</v>
      </c>
      <c r="H177" s="1">
        <v>55680</v>
      </c>
      <c r="I177" s="1">
        <v>408666.61</v>
      </c>
      <c r="J177" s="1">
        <v>26508</v>
      </c>
      <c r="K177" s="1">
        <v>456967.29</v>
      </c>
      <c r="L177" s="1">
        <v>0</v>
      </c>
      <c r="M177" s="1">
        <v>0</v>
      </c>
      <c r="N177" s="1">
        <f t="shared" si="9"/>
        <v>3490519.81</v>
      </c>
      <c r="O177" s="1">
        <v>0</v>
      </c>
      <c r="P177" s="1">
        <v>0</v>
      </c>
      <c r="Q177" s="1">
        <v>137264</v>
      </c>
      <c r="R177" s="1">
        <f t="shared" si="8"/>
        <v>3627783.81</v>
      </c>
      <c r="S177" s="1">
        <f t="shared" si="10"/>
        <v>8971.2246154607074</v>
      </c>
      <c r="T177" s="1">
        <f t="shared" si="11"/>
        <v>9011.3046154607073</v>
      </c>
    </row>
    <row r="178" spans="1:20">
      <c r="A178">
        <v>14913</v>
      </c>
      <c r="B178" t="s">
        <v>477</v>
      </c>
      <c r="C178" t="s">
        <v>80</v>
      </c>
      <c r="E178" s="18">
        <v>247.94</v>
      </c>
      <c r="F178" s="1">
        <v>1482661.36</v>
      </c>
      <c r="G178" s="1">
        <v>75415.64</v>
      </c>
      <c r="H178" s="1">
        <v>38246.400000000001</v>
      </c>
      <c r="I178" s="1">
        <v>215439.83</v>
      </c>
      <c r="J178" s="1">
        <v>0</v>
      </c>
      <c r="K178" s="1">
        <v>175925.35</v>
      </c>
      <c r="L178" s="1">
        <v>0</v>
      </c>
      <c r="M178" s="1">
        <v>0</v>
      </c>
      <c r="N178" s="1">
        <f t="shared" si="9"/>
        <v>1987688.58</v>
      </c>
      <c r="O178" s="1">
        <v>0</v>
      </c>
      <c r="P178" s="1">
        <v>0</v>
      </c>
      <c r="Q178" s="1">
        <v>79800.34</v>
      </c>
      <c r="R178" s="1">
        <f t="shared" si="8"/>
        <v>2067488.9200000002</v>
      </c>
      <c r="S178" s="1">
        <f t="shared" si="10"/>
        <v>8338.6662902315074</v>
      </c>
      <c r="T178" s="1">
        <f t="shared" si="11"/>
        <v>8378.7462902315074</v>
      </c>
    </row>
    <row r="179" spans="1:20">
      <c r="A179">
        <v>17270</v>
      </c>
      <c r="B179" t="s">
        <v>534</v>
      </c>
      <c r="C179" t="s">
        <v>125</v>
      </c>
      <c r="E179" s="18">
        <v>244.55999999999997</v>
      </c>
      <c r="F179" s="1">
        <v>1462449.23</v>
      </c>
      <c r="G179" s="1">
        <v>131846.26</v>
      </c>
      <c r="H179" s="1">
        <v>53769.599999999999</v>
      </c>
      <c r="I179" s="1">
        <v>212084.68</v>
      </c>
      <c r="J179" s="1">
        <v>64724.81</v>
      </c>
      <c r="K179" s="1">
        <v>69528.45</v>
      </c>
      <c r="L179" s="1">
        <v>0</v>
      </c>
      <c r="M179" s="1">
        <v>0</v>
      </c>
      <c r="N179" s="1">
        <f t="shared" si="9"/>
        <v>1994403.03</v>
      </c>
      <c r="O179" s="1">
        <v>0</v>
      </c>
      <c r="P179" s="1">
        <v>0</v>
      </c>
      <c r="Q179" s="1">
        <v>62758.3</v>
      </c>
      <c r="R179" s="1">
        <f t="shared" si="8"/>
        <v>2057161.33</v>
      </c>
      <c r="S179" s="1">
        <f t="shared" si="10"/>
        <v>8411.6835541380442</v>
      </c>
      <c r="T179" s="1">
        <f t="shared" si="11"/>
        <v>8451.7635541380441</v>
      </c>
    </row>
    <row r="180" spans="1:20">
      <c r="A180">
        <v>132951</v>
      </c>
      <c r="B180" t="s">
        <v>641</v>
      </c>
      <c r="C180" t="s">
        <v>125</v>
      </c>
      <c r="E180" s="18">
        <v>147.78999999999996</v>
      </c>
      <c r="F180" s="1">
        <v>883772.38</v>
      </c>
      <c r="G180" s="1">
        <v>81387.62</v>
      </c>
      <c r="H180" s="1">
        <v>41046.400000000001</v>
      </c>
      <c r="I180" s="1">
        <v>129976.31</v>
      </c>
      <c r="J180" s="1">
        <v>13254</v>
      </c>
      <c r="K180" s="1">
        <v>123466.48</v>
      </c>
      <c r="L180" s="1">
        <v>0</v>
      </c>
      <c r="M180" s="1">
        <v>0</v>
      </c>
      <c r="N180" s="1">
        <f t="shared" si="9"/>
        <v>1272903.19</v>
      </c>
      <c r="O180" s="1">
        <v>0</v>
      </c>
      <c r="P180" s="1">
        <v>0</v>
      </c>
      <c r="Q180" s="1">
        <v>63884.2</v>
      </c>
      <c r="R180" s="1">
        <f t="shared" ref="R180:R243" si="12">N180+O180+P180+Q180</f>
        <v>1336787.3899999999</v>
      </c>
      <c r="S180" s="1">
        <f t="shared" si="10"/>
        <v>9045.1816090398552</v>
      </c>
      <c r="T180" s="1">
        <f t="shared" si="11"/>
        <v>9085.2616090398551</v>
      </c>
    </row>
    <row r="181" spans="1:20">
      <c r="A181">
        <v>8000</v>
      </c>
      <c r="B181" t="s">
        <v>253</v>
      </c>
      <c r="C181" t="s">
        <v>125</v>
      </c>
      <c r="E181" s="18">
        <v>582.75</v>
      </c>
      <c r="F181" s="1">
        <v>3484798.38</v>
      </c>
      <c r="G181" s="1">
        <v>326096.98</v>
      </c>
      <c r="H181" s="1">
        <v>87315.199999999997</v>
      </c>
      <c r="I181" s="1">
        <v>517421.08</v>
      </c>
      <c r="J181" s="1">
        <v>14972.76</v>
      </c>
      <c r="K181" s="1">
        <v>310003.68</v>
      </c>
      <c r="L181" s="1">
        <v>0</v>
      </c>
      <c r="M181" s="1">
        <v>0</v>
      </c>
      <c r="N181" s="1">
        <f t="shared" si="9"/>
        <v>4740608.0799999991</v>
      </c>
      <c r="O181" s="1">
        <v>0</v>
      </c>
      <c r="P181" s="1">
        <v>0</v>
      </c>
      <c r="Q181" s="1">
        <v>186947.38</v>
      </c>
      <c r="R181" s="1">
        <f t="shared" si="12"/>
        <v>4927555.459999999</v>
      </c>
      <c r="S181" s="1">
        <f t="shared" si="10"/>
        <v>8455.6936250536237</v>
      </c>
      <c r="T181" s="1">
        <f t="shared" si="11"/>
        <v>8495.7736250536236</v>
      </c>
    </row>
    <row r="182" spans="1:20">
      <c r="A182">
        <v>9955</v>
      </c>
      <c r="B182" t="s">
        <v>291</v>
      </c>
      <c r="C182" t="s">
        <v>68</v>
      </c>
      <c r="E182" s="18">
        <v>532.05999999999995</v>
      </c>
      <c r="F182" s="1">
        <v>3181676.24</v>
      </c>
      <c r="G182" s="1">
        <v>208149.03</v>
      </c>
      <c r="H182" s="1">
        <v>112150.39999999999</v>
      </c>
      <c r="I182" s="1">
        <v>429974.61</v>
      </c>
      <c r="J182" s="1">
        <v>0</v>
      </c>
      <c r="K182" s="1">
        <v>212511.03</v>
      </c>
      <c r="L182" s="1">
        <v>0</v>
      </c>
      <c r="M182" s="1">
        <v>27532.81</v>
      </c>
      <c r="N182" s="1">
        <f t="shared" si="9"/>
        <v>4171994.1199999996</v>
      </c>
      <c r="O182" s="1">
        <v>0</v>
      </c>
      <c r="P182" s="1">
        <v>0</v>
      </c>
      <c r="Q182" s="1">
        <v>189498.67</v>
      </c>
      <c r="R182" s="1">
        <f t="shared" si="12"/>
        <v>4361492.79</v>
      </c>
      <c r="S182" s="1">
        <f t="shared" si="10"/>
        <v>8197.3702026087285</v>
      </c>
      <c r="T182" s="1">
        <f t="shared" si="11"/>
        <v>8237.4502026087284</v>
      </c>
    </row>
    <row r="183" spans="1:20">
      <c r="A183">
        <v>319</v>
      </c>
      <c r="B183" t="s">
        <v>122</v>
      </c>
      <c r="C183" t="s">
        <v>80</v>
      </c>
      <c r="E183" s="18">
        <v>230.98000000000002</v>
      </c>
      <c r="F183" s="1">
        <v>1381241.92</v>
      </c>
      <c r="G183" s="1">
        <v>69576.600000000006</v>
      </c>
      <c r="H183" s="1">
        <v>29225.599999999999</v>
      </c>
      <c r="I183" s="1">
        <v>225614.64</v>
      </c>
      <c r="J183" s="1">
        <v>51513.36</v>
      </c>
      <c r="K183" s="1">
        <v>209179.68</v>
      </c>
      <c r="L183" s="1">
        <v>0</v>
      </c>
      <c r="M183" s="1">
        <v>0</v>
      </c>
      <c r="N183" s="1">
        <f t="shared" si="9"/>
        <v>1966351.8000000003</v>
      </c>
      <c r="O183" s="1">
        <v>0</v>
      </c>
      <c r="P183" s="1">
        <v>0</v>
      </c>
      <c r="Q183" s="1">
        <v>88916.61</v>
      </c>
      <c r="R183" s="1">
        <f t="shared" si="12"/>
        <v>2055268.4100000004</v>
      </c>
      <c r="S183" s="1">
        <f t="shared" si="10"/>
        <v>8898.0362369036284</v>
      </c>
      <c r="T183" s="1">
        <f t="shared" si="11"/>
        <v>8938.1162369036283</v>
      </c>
    </row>
    <row r="184" spans="1:20">
      <c r="A184">
        <v>9996</v>
      </c>
      <c r="B184" t="s">
        <v>300</v>
      </c>
      <c r="C184" t="s">
        <v>108</v>
      </c>
      <c r="E184" s="18">
        <v>109.86999999999999</v>
      </c>
      <c r="F184" s="1">
        <v>657013.81999999995</v>
      </c>
      <c r="G184" s="1">
        <v>62273.04</v>
      </c>
      <c r="H184" s="1">
        <v>0</v>
      </c>
      <c r="I184" s="1">
        <v>77801.649999999994</v>
      </c>
      <c r="J184" s="1">
        <v>1234.67</v>
      </c>
      <c r="K184" s="1">
        <v>153522.98000000001</v>
      </c>
      <c r="L184" s="1">
        <v>0</v>
      </c>
      <c r="M184" s="1">
        <v>0</v>
      </c>
      <c r="N184" s="1">
        <f t="shared" si="9"/>
        <v>951846.16</v>
      </c>
      <c r="O184" s="1">
        <v>9237.69</v>
      </c>
      <c r="P184" s="1">
        <v>0</v>
      </c>
      <c r="Q184" s="1">
        <v>36192.1</v>
      </c>
      <c r="R184" s="1">
        <f t="shared" si="12"/>
        <v>997275.95</v>
      </c>
      <c r="S184" s="1">
        <f t="shared" si="10"/>
        <v>9076.8722126149096</v>
      </c>
      <c r="T184" s="1">
        <f t="shared" si="11"/>
        <v>9116.9522126149095</v>
      </c>
    </row>
    <row r="185" spans="1:20">
      <c r="A185">
        <v>14066</v>
      </c>
      <c r="B185" t="s">
        <v>446</v>
      </c>
      <c r="C185" t="s">
        <v>98</v>
      </c>
      <c r="E185" s="18">
        <v>158.69</v>
      </c>
      <c r="F185" s="1">
        <v>948953.5</v>
      </c>
      <c r="G185" s="1">
        <v>45920.08</v>
      </c>
      <c r="H185" s="1">
        <v>40873.599999999999</v>
      </c>
      <c r="I185" s="1">
        <v>147522.49</v>
      </c>
      <c r="J185" s="1">
        <v>920.16</v>
      </c>
      <c r="K185" s="1">
        <v>67644.33</v>
      </c>
      <c r="L185" s="1">
        <v>0</v>
      </c>
      <c r="M185" s="1">
        <v>0</v>
      </c>
      <c r="N185" s="1">
        <f t="shared" si="9"/>
        <v>1251834.1599999999</v>
      </c>
      <c r="O185" s="1">
        <v>0</v>
      </c>
      <c r="P185" s="1">
        <v>0</v>
      </c>
      <c r="Q185" s="1">
        <v>54824.84</v>
      </c>
      <c r="R185" s="1">
        <f t="shared" si="12"/>
        <v>1306659</v>
      </c>
      <c r="S185" s="1">
        <f t="shared" si="10"/>
        <v>8234.0349108324408</v>
      </c>
      <c r="T185" s="1">
        <f t="shared" si="11"/>
        <v>8274.1149108324407</v>
      </c>
    </row>
    <row r="186" spans="1:20">
      <c r="A186">
        <v>17585</v>
      </c>
      <c r="B186" t="s">
        <v>554</v>
      </c>
      <c r="C186" t="s">
        <v>555</v>
      </c>
      <c r="E186" s="18">
        <v>222.52</v>
      </c>
      <c r="F186" s="1">
        <v>1330651.79</v>
      </c>
      <c r="G186" s="1">
        <v>92109.78</v>
      </c>
      <c r="H186" s="1">
        <v>44947.199999999997</v>
      </c>
      <c r="I186" s="1">
        <v>178132.98</v>
      </c>
      <c r="J186" s="1">
        <v>0</v>
      </c>
      <c r="K186" s="1">
        <v>238165.67</v>
      </c>
      <c r="L186" s="1">
        <v>0</v>
      </c>
      <c r="M186" s="1">
        <v>0</v>
      </c>
      <c r="N186" s="1">
        <f t="shared" si="9"/>
        <v>1884007.42</v>
      </c>
      <c r="O186" s="1">
        <v>0</v>
      </c>
      <c r="P186" s="1">
        <v>0</v>
      </c>
      <c r="Q186" s="1">
        <v>37289.699999999997</v>
      </c>
      <c r="R186" s="1">
        <f t="shared" si="12"/>
        <v>1921297.1199999999</v>
      </c>
      <c r="S186" s="1">
        <f t="shared" si="10"/>
        <v>8634.2671220564425</v>
      </c>
      <c r="T186" s="1">
        <f t="shared" si="11"/>
        <v>8674.3471220564425</v>
      </c>
    </row>
    <row r="187" spans="1:20">
      <c r="A187">
        <v>132803</v>
      </c>
      <c r="B187" t="s">
        <v>637</v>
      </c>
      <c r="C187" t="s">
        <v>193</v>
      </c>
      <c r="E187" s="18">
        <v>273.52</v>
      </c>
      <c r="F187" s="1">
        <v>1635627.72</v>
      </c>
      <c r="G187" s="1">
        <v>68734.039999999994</v>
      </c>
      <c r="H187" s="1">
        <v>0</v>
      </c>
      <c r="I187" s="1">
        <v>216897.8</v>
      </c>
      <c r="J187" s="1">
        <v>20694.740000000002</v>
      </c>
      <c r="K187" s="1">
        <v>395037.08</v>
      </c>
      <c r="L187" s="1">
        <v>925152.96</v>
      </c>
      <c r="M187" s="1">
        <v>0</v>
      </c>
      <c r="N187" s="1">
        <f t="shared" si="9"/>
        <v>3262144.34</v>
      </c>
      <c r="O187" s="1">
        <v>5053.6400000000003</v>
      </c>
      <c r="P187" s="1">
        <v>0</v>
      </c>
      <c r="Q187" s="1">
        <v>91388.97</v>
      </c>
      <c r="R187" s="1">
        <f t="shared" si="12"/>
        <v>3358586.95</v>
      </c>
      <c r="S187" s="1">
        <f t="shared" si="10"/>
        <v>12279.127486107051</v>
      </c>
      <c r="T187" s="1">
        <f t="shared" si="11"/>
        <v>12319.20748610705</v>
      </c>
    </row>
    <row r="188" spans="1:20">
      <c r="A188">
        <v>12037</v>
      </c>
      <c r="B188" t="s">
        <v>359</v>
      </c>
      <c r="C188" t="s">
        <v>93</v>
      </c>
      <c r="E188" s="18">
        <v>182.36999999999995</v>
      </c>
      <c r="F188" s="1">
        <v>1090558.01</v>
      </c>
      <c r="G188" s="1">
        <v>27142.2</v>
      </c>
      <c r="H188" s="1">
        <v>0</v>
      </c>
      <c r="I188" s="1">
        <v>159747.14000000001</v>
      </c>
      <c r="J188" s="1">
        <v>2624.16</v>
      </c>
      <c r="K188" s="1">
        <v>256118.69</v>
      </c>
      <c r="L188" s="1">
        <v>281694.19</v>
      </c>
      <c r="M188" s="1">
        <v>0</v>
      </c>
      <c r="N188" s="1">
        <f t="shared" si="9"/>
        <v>1817884.39</v>
      </c>
      <c r="O188" s="1">
        <v>3674.31</v>
      </c>
      <c r="P188" s="1">
        <v>0</v>
      </c>
      <c r="Q188" s="1">
        <v>63238.28</v>
      </c>
      <c r="R188" s="1">
        <f t="shared" si="12"/>
        <v>1884796.98</v>
      </c>
      <c r="S188" s="1">
        <f t="shared" si="10"/>
        <v>10335.016614574768</v>
      </c>
      <c r="T188" s="1">
        <f t="shared" si="11"/>
        <v>10375.096614574768</v>
      </c>
    </row>
    <row r="189" spans="1:20">
      <c r="A189">
        <v>318</v>
      </c>
      <c r="B189" t="s">
        <v>120</v>
      </c>
      <c r="C189" t="s">
        <v>80</v>
      </c>
      <c r="E189" s="18">
        <v>563.86</v>
      </c>
      <c r="F189" s="1">
        <v>3371837.68</v>
      </c>
      <c r="G189" s="1">
        <v>57510.69</v>
      </c>
      <c r="H189" s="1">
        <v>87427.199999999997</v>
      </c>
      <c r="I189" s="1">
        <v>103874.49</v>
      </c>
      <c r="J189" s="1">
        <v>48098.239999999998</v>
      </c>
      <c r="K189" s="1">
        <v>169355.2</v>
      </c>
      <c r="L189" s="1">
        <v>0</v>
      </c>
      <c r="M189" s="1">
        <v>0</v>
      </c>
      <c r="N189" s="1">
        <f t="shared" si="9"/>
        <v>3838103.5000000009</v>
      </c>
      <c r="O189" s="1">
        <v>0</v>
      </c>
      <c r="P189" s="1">
        <v>0</v>
      </c>
      <c r="Q189" s="1">
        <v>123325.1</v>
      </c>
      <c r="R189" s="1">
        <f t="shared" si="12"/>
        <v>3961428.600000001</v>
      </c>
      <c r="S189" s="1">
        <f t="shared" si="10"/>
        <v>7025.5535061894816</v>
      </c>
      <c r="T189" s="1">
        <f t="shared" si="11"/>
        <v>7065.6335061894815</v>
      </c>
    </row>
    <row r="190" spans="1:20">
      <c r="A190">
        <v>12391</v>
      </c>
      <c r="B190" t="s">
        <v>381</v>
      </c>
      <c r="C190" t="s">
        <v>93</v>
      </c>
      <c r="E190" s="18">
        <v>939.78000000000009</v>
      </c>
      <c r="F190" s="1">
        <v>5619809.2199999997</v>
      </c>
      <c r="G190" s="1">
        <v>110795.45</v>
      </c>
      <c r="H190" s="1">
        <v>0</v>
      </c>
      <c r="I190" s="1">
        <v>253752.94</v>
      </c>
      <c r="J190" s="1">
        <v>0</v>
      </c>
      <c r="K190" s="1">
        <v>234927.35</v>
      </c>
      <c r="L190" s="1">
        <v>339674.13</v>
      </c>
      <c r="M190" s="1">
        <v>0</v>
      </c>
      <c r="N190" s="1">
        <f t="shared" si="9"/>
        <v>6558959.0899999999</v>
      </c>
      <c r="O190" s="1">
        <v>51939.66</v>
      </c>
      <c r="P190" s="1">
        <v>0</v>
      </c>
      <c r="Q190" s="1">
        <v>262435.71999999997</v>
      </c>
      <c r="R190" s="1">
        <f t="shared" si="12"/>
        <v>6873334.4699999997</v>
      </c>
      <c r="S190" s="1">
        <f t="shared" si="10"/>
        <v>7313.7696801379034</v>
      </c>
      <c r="T190" s="1">
        <f t="shared" si="11"/>
        <v>7353.8496801379033</v>
      </c>
    </row>
    <row r="191" spans="1:20">
      <c r="A191">
        <v>132944</v>
      </c>
      <c r="B191" t="s">
        <v>639</v>
      </c>
      <c r="C191" t="s">
        <v>72</v>
      </c>
      <c r="E191" s="18">
        <v>128.29000000000002</v>
      </c>
      <c r="F191" s="1">
        <v>767163.95</v>
      </c>
      <c r="G191" s="1">
        <v>41341.410000000003</v>
      </c>
      <c r="H191" s="1">
        <v>21331.200000000001</v>
      </c>
      <c r="I191" s="1">
        <v>85082.67</v>
      </c>
      <c r="J191" s="1">
        <v>2272</v>
      </c>
      <c r="K191" s="1">
        <v>170445.01</v>
      </c>
      <c r="L191" s="1">
        <v>21701.55</v>
      </c>
      <c r="M191" s="1">
        <v>0</v>
      </c>
      <c r="N191" s="1">
        <f t="shared" si="9"/>
        <v>1109337.79</v>
      </c>
      <c r="O191" s="1">
        <v>0</v>
      </c>
      <c r="P191" s="1">
        <v>0</v>
      </c>
      <c r="Q191" s="1">
        <v>47247.75</v>
      </c>
      <c r="R191" s="1">
        <f t="shared" si="12"/>
        <v>1156585.54</v>
      </c>
      <c r="S191" s="1">
        <f t="shared" si="10"/>
        <v>9015.3990178501826</v>
      </c>
      <c r="T191" s="1">
        <f t="shared" si="11"/>
        <v>9055.4790178501826</v>
      </c>
    </row>
    <row r="192" spans="1:20">
      <c r="A192">
        <v>134213</v>
      </c>
      <c r="B192" t="s">
        <v>707</v>
      </c>
      <c r="C192" t="s">
        <v>98</v>
      </c>
      <c r="E192" s="18">
        <v>146.21</v>
      </c>
      <c r="F192" s="1">
        <v>874324.1</v>
      </c>
      <c r="G192" s="1">
        <v>43298.63</v>
      </c>
      <c r="H192" s="1">
        <v>17184</v>
      </c>
      <c r="I192" s="1">
        <v>138448.69</v>
      </c>
      <c r="J192" s="1">
        <v>4544</v>
      </c>
      <c r="K192" s="1">
        <v>123585.94</v>
      </c>
      <c r="L192" s="1">
        <v>0</v>
      </c>
      <c r="M192" s="1">
        <v>0</v>
      </c>
      <c r="N192" s="1">
        <f t="shared" si="9"/>
        <v>1201385.3599999999</v>
      </c>
      <c r="O192" s="1">
        <v>0</v>
      </c>
      <c r="P192" s="1">
        <v>0</v>
      </c>
      <c r="Q192" s="1">
        <v>80365.05</v>
      </c>
      <c r="R192" s="1">
        <f t="shared" si="12"/>
        <v>1281750.4099999999</v>
      </c>
      <c r="S192" s="1">
        <f t="shared" si="10"/>
        <v>8766.5030435674707</v>
      </c>
      <c r="T192" s="1">
        <f t="shared" si="11"/>
        <v>8806.5830435674707</v>
      </c>
    </row>
    <row r="193" spans="1:20">
      <c r="A193">
        <v>143214</v>
      </c>
      <c r="B193" t="s">
        <v>731</v>
      </c>
      <c r="C193" t="s">
        <v>193</v>
      </c>
      <c r="E193" s="18">
        <v>292.51000000000005</v>
      </c>
      <c r="F193" s="1">
        <v>1749186.4</v>
      </c>
      <c r="G193" s="1">
        <v>77708.03</v>
      </c>
      <c r="H193" s="1">
        <v>48150.400000000001</v>
      </c>
      <c r="I193" s="1">
        <v>260283.4</v>
      </c>
      <c r="J193" s="1">
        <v>104186.39</v>
      </c>
      <c r="K193" s="1">
        <v>253458.13</v>
      </c>
      <c r="L193" s="1">
        <v>0</v>
      </c>
      <c r="M193" s="1">
        <v>0</v>
      </c>
      <c r="N193" s="1">
        <f t="shared" si="9"/>
        <v>2492972.75</v>
      </c>
      <c r="O193" s="1">
        <v>0</v>
      </c>
      <c r="P193" s="1">
        <v>0</v>
      </c>
      <c r="Q193" s="1">
        <v>93067.33</v>
      </c>
      <c r="R193" s="1">
        <f t="shared" si="12"/>
        <v>2586040.08</v>
      </c>
      <c r="S193" s="1">
        <f t="shared" si="10"/>
        <v>8840.8604150285446</v>
      </c>
      <c r="T193" s="1">
        <f t="shared" si="11"/>
        <v>8880.9404150285445</v>
      </c>
    </row>
    <row r="194" spans="1:20">
      <c r="A194">
        <v>780</v>
      </c>
      <c r="B194" t="s">
        <v>210</v>
      </c>
      <c r="C194" t="s">
        <v>93</v>
      </c>
      <c r="E194" s="18">
        <v>117.16000000000001</v>
      </c>
      <c r="F194" s="1">
        <v>700607.43</v>
      </c>
      <c r="G194" s="1">
        <v>16071.6</v>
      </c>
      <c r="H194" s="1">
        <v>0</v>
      </c>
      <c r="I194" s="1">
        <v>105631.67999999999</v>
      </c>
      <c r="J194" s="1">
        <v>51650.45</v>
      </c>
      <c r="K194" s="1">
        <v>35884.800000000003</v>
      </c>
      <c r="L194" s="1">
        <v>0</v>
      </c>
      <c r="M194" s="1">
        <v>0</v>
      </c>
      <c r="N194" s="1">
        <f t="shared" si="9"/>
        <v>909845.96</v>
      </c>
      <c r="O194" s="1">
        <v>0</v>
      </c>
      <c r="P194" s="1">
        <v>0</v>
      </c>
      <c r="Q194" s="1">
        <v>38301.33</v>
      </c>
      <c r="R194" s="1">
        <f t="shared" si="12"/>
        <v>948147.28999999992</v>
      </c>
      <c r="S194" s="1">
        <f t="shared" si="10"/>
        <v>8092.7559747354035</v>
      </c>
      <c r="T194" s="1">
        <f t="shared" si="11"/>
        <v>8132.8359747354034</v>
      </c>
    </row>
    <row r="195" spans="1:20">
      <c r="A195">
        <v>133561</v>
      </c>
      <c r="B195" t="s">
        <v>679</v>
      </c>
      <c r="C195" t="s">
        <v>93</v>
      </c>
      <c r="E195" s="18">
        <v>487.98</v>
      </c>
      <c r="F195" s="1">
        <v>2918081.36</v>
      </c>
      <c r="G195" s="1">
        <v>79816.800000000003</v>
      </c>
      <c r="H195" s="1">
        <v>66448</v>
      </c>
      <c r="I195" s="1">
        <v>403299.39</v>
      </c>
      <c r="J195" s="1">
        <v>1515</v>
      </c>
      <c r="K195" s="1">
        <v>216132.52</v>
      </c>
      <c r="L195" s="1">
        <v>13699.7</v>
      </c>
      <c r="M195" s="1">
        <v>0</v>
      </c>
      <c r="N195" s="1">
        <f t="shared" ref="N195:N258" si="13">F195+G195+H195+I195+J195+K195+L195+M195</f>
        <v>3698992.77</v>
      </c>
      <c r="O195" s="1">
        <v>0</v>
      </c>
      <c r="P195" s="1">
        <v>0</v>
      </c>
      <c r="Q195" s="1">
        <v>184389.04</v>
      </c>
      <c r="R195" s="1">
        <f t="shared" si="12"/>
        <v>3883381.81</v>
      </c>
      <c r="S195" s="1">
        <f t="shared" ref="S195:S258" si="14">R195/E195</f>
        <v>7958.0757613016922</v>
      </c>
      <c r="T195" s="1">
        <f t="shared" ref="T195:T258" si="15">S195+40.08</f>
        <v>7998.1557613016921</v>
      </c>
    </row>
    <row r="196" spans="1:20">
      <c r="A196">
        <v>8064</v>
      </c>
      <c r="B196" t="s">
        <v>257</v>
      </c>
      <c r="C196" t="s">
        <v>258</v>
      </c>
      <c r="E196" s="18">
        <v>300.54999999999995</v>
      </c>
      <c r="F196" s="1">
        <v>1797264.96</v>
      </c>
      <c r="G196" s="1">
        <v>67243.34</v>
      </c>
      <c r="H196" s="1">
        <v>54784</v>
      </c>
      <c r="I196" s="1">
        <v>271751.46000000002</v>
      </c>
      <c r="J196" s="1">
        <v>0</v>
      </c>
      <c r="K196" s="1">
        <v>246557.08</v>
      </c>
      <c r="L196" s="1">
        <v>0</v>
      </c>
      <c r="M196" s="1">
        <v>0</v>
      </c>
      <c r="N196" s="1">
        <f t="shared" si="13"/>
        <v>2437600.8400000003</v>
      </c>
      <c r="O196" s="1">
        <v>0</v>
      </c>
      <c r="P196" s="1">
        <v>0</v>
      </c>
      <c r="Q196" s="1">
        <v>89491.68</v>
      </c>
      <c r="R196" s="1">
        <f t="shared" si="12"/>
        <v>2527092.5200000005</v>
      </c>
      <c r="S196" s="1">
        <f t="shared" si="14"/>
        <v>8408.226651139581</v>
      </c>
      <c r="T196" s="1">
        <f t="shared" si="15"/>
        <v>8448.3066511395809</v>
      </c>
    </row>
    <row r="197" spans="1:20">
      <c r="A197">
        <v>17259</v>
      </c>
      <c r="B197" t="s">
        <v>532</v>
      </c>
      <c r="C197" t="s">
        <v>72</v>
      </c>
      <c r="E197" s="18">
        <v>236.74999999999997</v>
      </c>
      <c r="F197" s="1">
        <v>1415746.05</v>
      </c>
      <c r="G197" s="1">
        <v>114503.81</v>
      </c>
      <c r="H197" s="1">
        <v>34028.800000000003</v>
      </c>
      <c r="I197" s="1">
        <v>185059.20000000001</v>
      </c>
      <c r="J197" s="1">
        <v>0</v>
      </c>
      <c r="K197" s="1">
        <v>182737.21</v>
      </c>
      <c r="L197" s="1">
        <v>0</v>
      </c>
      <c r="M197" s="1">
        <v>0</v>
      </c>
      <c r="N197" s="1">
        <f t="shared" si="13"/>
        <v>1932075.07</v>
      </c>
      <c r="O197" s="1">
        <v>0</v>
      </c>
      <c r="P197" s="1">
        <v>0</v>
      </c>
      <c r="Q197" s="1">
        <v>83566.17</v>
      </c>
      <c r="R197" s="1">
        <f t="shared" si="12"/>
        <v>2015641.24</v>
      </c>
      <c r="S197" s="1">
        <f t="shared" si="14"/>
        <v>8513.7961562830005</v>
      </c>
      <c r="T197" s="1">
        <f t="shared" si="15"/>
        <v>8553.8761562830005</v>
      </c>
    </row>
    <row r="198" spans="1:20">
      <c r="A198">
        <v>17274</v>
      </c>
      <c r="B198" t="s">
        <v>536</v>
      </c>
      <c r="C198" t="s">
        <v>75</v>
      </c>
      <c r="E198" s="18">
        <v>297.81999999999994</v>
      </c>
      <c r="F198" s="1">
        <v>1780939.77</v>
      </c>
      <c r="G198" s="1">
        <v>27249.81</v>
      </c>
      <c r="H198" s="1">
        <v>28137.599999999999</v>
      </c>
      <c r="I198" s="1">
        <v>189164.66</v>
      </c>
      <c r="J198" s="1">
        <v>0</v>
      </c>
      <c r="K198" s="1">
        <v>285910.5</v>
      </c>
      <c r="L198" s="1">
        <v>0</v>
      </c>
      <c r="M198" s="1">
        <v>0</v>
      </c>
      <c r="N198" s="1">
        <f t="shared" si="13"/>
        <v>2311402.34</v>
      </c>
      <c r="O198" s="1">
        <v>0</v>
      </c>
      <c r="P198" s="1">
        <v>0</v>
      </c>
      <c r="Q198" s="1">
        <v>106481.5</v>
      </c>
      <c r="R198" s="1">
        <f t="shared" si="12"/>
        <v>2417883.84</v>
      </c>
      <c r="S198" s="1">
        <f t="shared" si="14"/>
        <v>8118.608018266068</v>
      </c>
      <c r="T198" s="1">
        <f t="shared" si="15"/>
        <v>8158.688018266068</v>
      </c>
    </row>
    <row r="199" spans="1:20">
      <c r="A199">
        <v>953</v>
      </c>
      <c r="B199" t="s">
        <v>245</v>
      </c>
      <c r="C199" t="s">
        <v>75</v>
      </c>
      <c r="E199" s="18">
        <v>230.7</v>
      </c>
      <c r="F199" s="1">
        <v>1379567.55</v>
      </c>
      <c r="G199" s="1">
        <v>63843.48</v>
      </c>
      <c r="H199" s="1">
        <v>38211.199999999997</v>
      </c>
      <c r="I199" s="1">
        <v>173630.53</v>
      </c>
      <c r="J199" s="1">
        <v>0</v>
      </c>
      <c r="K199" s="1">
        <v>213651.48</v>
      </c>
      <c r="L199" s="1">
        <v>0</v>
      </c>
      <c r="M199" s="1">
        <v>0</v>
      </c>
      <c r="N199" s="1">
        <f t="shared" si="13"/>
        <v>1868904.24</v>
      </c>
      <c r="O199" s="1">
        <v>0</v>
      </c>
      <c r="P199" s="1">
        <v>0</v>
      </c>
      <c r="Q199" s="1">
        <v>80140.89</v>
      </c>
      <c r="R199" s="1">
        <f t="shared" si="12"/>
        <v>1949045.13</v>
      </c>
      <c r="S199" s="1">
        <f t="shared" si="14"/>
        <v>8448.3967490247069</v>
      </c>
      <c r="T199" s="1">
        <f t="shared" si="15"/>
        <v>8488.4767490247068</v>
      </c>
    </row>
    <row r="200" spans="1:20">
      <c r="A200">
        <v>143529</v>
      </c>
      <c r="B200" t="s">
        <v>745</v>
      </c>
      <c r="C200" t="s">
        <v>72</v>
      </c>
      <c r="E200" s="18">
        <v>506.0800000000001</v>
      </c>
      <c r="F200" s="1">
        <v>3026317.91</v>
      </c>
      <c r="G200" s="1">
        <v>245474.24</v>
      </c>
      <c r="H200" s="1">
        <v>76435.199999999997</v>
      </c>
      <c r="I200" s="1">
        <v>419691.1</v>
      </c>
      <c r="J200" s="1">
        <v>13052.64</v>
      </c>
      <c r="K200" s="1">
        <v>204977.91</v>
      </c>
      <c r="L200" s="1">
        <v>0</v>
      </c>
      <c r="M200" s="1">
        <v>0</v>
      </c>
      <c r="N200" s="1">
        <f t="shared" si="13"/>
        <v>3985949.0000000009</v>
      </c>
      <c r="O200" s="1">
        <v>0</v>
      </c>
      <c r="P200" s="1">
        <v>0</v>
      </c>
      <c r="Q200" s="1">
        <v>208791.13</v>
      </c>
      <c r="R200" s="1">
        <f t="shared" si="12"/>
        <v>4194740.1300000008</v>
      </c>
      <c r="S200" s="1">
        <f t="shared" si="14"/>
        <v>8288.6897921277268</v>
      </c>
      <c r="T200" s="1">
        <f t="shared" si="15"/>
        <v>8328.7697921277268</v>
      </c>
    </row>
    <row r="201" spans="1:20">
      <c r="A201">
        <v>12030</v>
      </c>
      <c r="B201" t="s">
        <v>353</v>
      </c>
      <c r="C201" t="s">
        <v>80</v>
      </c>
      <c r="E201" s="18">
        <v>242.13</v>
      </c>
      <c r="F201" s="1">
        <v>1447918.02</v>
      </c>
      <c r="G201" s="1">
        <v>67940.429999999993</v>
      </c>
      <c r="H201" s="1">
        <v>32806.400000000001</v>
      </c>
      <c r="I201" s="1">
        <v>223996.12</v>
      </c>
      <c r="J201" s="1">
        <v>4544</v>
      </c>
      <c r="K201" s="1">
        <v>200159.28</v>
      </c>
      <c r="L201" s="1">
        <v>0</v>
      </c>
      <c r="M201" s="1">
        <v>0</v>
      </c>
      <c r="N201" s="1">
        <f t="shared" si="13"/>
        <v>1977364.2499999998</v>
      </c>
      <c r="O201" s="1">
        <v>0</v>
      </c>
      <c r="P201" s="1">
        <v>0</v>
      </c>
      <c r="Q201" s="1">
        <v>88311.34</v>
      </c>
      <c r="R201" s="1">
        <f t="shared" si="12"/>
        <v>2065675.5899999999</v>
      </c>
      <c r="S201" s="1">
        <f t="shared" si="14"/>
        <v>8531.2666336265629</v>
      </c>
      <c r="T201" s="1">
        <f t="shared" si="15"/>
        <v>8571.3466336265628</v>
      </c>
    </row>
    <row r="202" spans="1:20">
      <c r="A202">
        <v>8278</v>
      </c>
      <c r="B202" t="s">
        <v>260</v>
      </c>
      <c r="C202" t="s">
        <v>80</v>
      </c>
      <c r="E202" s="18">
        <v>374.14</v>
      </c>
      <c r="F202" s="1">
        <v>2237327.27</v>
      </c>
      <c r="G202" s="1">
        <v>119709.28</v>
      </c>
      <c r="H202" s="1">
        <v>48409.599999999999</v>
      </c>
      <c r="I202" s="1">
        <v>252098.19</v>
      </c>
      <c r="J202" s="1">
        <v>1136</v>
      </c>
      <c r="K202" s="1">
        <v>159815.04999999999</v>
      </c>
      <c r="L202" s="1">
        <v>34578.720000000001</v>
      </c>
      <c r="M202" s="1">
        <v>0</v>
      </c>
      <c r="N202" s="1">
        <f t="shared" si="13"/>
        <v>2853074.11</v>
      </c>
      <c r="O202" s="1">
        <v>0</v>
      </c>
      <c r="P202" s="1">
        <v>0</v>
      </c>
      <c r="Q202" s="1">
        <v>139707.03</v>
      </c>
      <c r="R202" s="1">
        <f t="shared" si="12"/>
        <v>2992781.1399999997</v>
      </c>
      <c r="S202" s="1">
        <f t="shared" si="14"/>
        <v>7999.0942962527388</v>
      </c>
      <c r="T202" s="1">
        <f t="shared" si="15"/>
        <v>8039.1742962527387</v>
      </c>
    </row>
    <row r="203" spans="1:20">
      <c r="A203">
        <v>8280</v>
      </c>
      <c r="B203" t="s">
        <v>262</v>
      </c>
      <c r="C203" t="s">
        <v>93</v>
      </c>
      <c r="E203" s="18">
        <v>317.37</v>
      </c>
      <c r="F203" s="1">
        <v>1897847.21</v>
      </c>
      <c r="G203" s="1">
        <v>41289.379999999997</v>
      </c>
      <c r="H203" s="1">
        <v>49747.199999999997</v>
      </c>
      <c r="I203" s="1">
        <v>256704.41</v>
      </c>
      <c r="J203" s="1">
        <v>131496.95000000001</v>
      </c>
      <c r="K203" s="1">
        <v>145104.28</v>
      </c>
      <c r="L203" s="1">
        <v>0</v>
      </c>
      <c r="M203" s="1">
        <v>0</v>
      </c>
      <c r="N203" s="1">
        <f t="shared" si="13"/>
        <v>2522189.4299999997</v>
      </c>
      <c r="O203" s="1">
        <v>0</v>
      </c>
      <c r="P203" s="1">
        <v>0</v>
      </c>
      <c r="Q203" s="1">
        <v>114579.77</v>
      </c>
      <c r="R203" s="1">
        <f t="shared" si="12"/>
        <v>2636769.1999999997</v>
      </c>
      <c r="S203" s="1">
        <f t="shared" si="14"/>
        <v>8308.1866591045145</v>
      </c>
      <c r="T203" s="1">
        <f t="shared" si="15"/>
        <v>8348.2666591045145</v>
      </c>
    </row>
    <row r="204" spans="1:20">
      <c r="A204">
        <v>12054</v>
      </c>
      <c r="B204" t="s">
        <v>375</v>
      </c>
      <c r="C204" t="s">
        <v>116</v>
      </c>
      <c r="E204" s="18">
        <v>97.84999999999998</v>
      </c>
      <c r="F204" s="1">
        <v>585135.16</v>
      </c>
      <c r="G204" s="1">
        <v>17718.61</v>
      </c>
      <c r="H204" s="1">
        <v>0</v>
      </c>
      <c r="I204" s="1">
        <v>18261.12</v>
      </c>
      <c r="J204" s="1">
        <v>0</v>
      </c>
      <c r="K204" s="1">
        <v>427380.55</v>
      </c>
      <c r="L204" s="1">
        <v>0</v>
      </c>
      <c r="M204" s="1">
        <v>0</v>
      </c>
      <c r="N204" s="1">
        <f t="shared" si="13"/>
        <v>1048495.44</v>
      </c>
      <c r="O204" s="1">
        <v>4014.74</v>
      </c>
      <c r="P204" s="1">
        <v>0</v>
      </c>
      <c r="Q204" s="1">
        <v>37830.120000000003</v>
      </c>
      <c r="R204" s="1">
        <f t="shared" si="12"/>
        <v>1090340.3</v>
      </c>
      <c r="S204" s="1">
        <f t="shared" si="14"/>
        <v>11142.977005620851</v>
      </c>
      <c r="T204" s="1">
        <f t="shared" si="15"/>
        <v>11183.057005620851</v>
      </c>
    </row>
    <row r="205" spans="1:20">
      <c r="A205">
        <v>17538</v>
      </c>
      <c r="B205" t="s">
        <v>552</v>
      </c>
      <c r="C205" t="s">
        <v>93</v>
      </c>
      <c r="E205" s="18">
        <v>181.59</v>
      </c>
      <c r="F205" s="1">
        <v>1085893.67</v>
      </c>
      <c r="G205" s="1">
        <v>24725.48</v>
      </c>
      <c r="H205" s="1">
        <v>36956.800000000003</v>
      </c>
      <c r="I205" s="1">
        <v>169866.15</v>
      </c>
      <c r="J205" s="1">
        <v>6764.23</v>
      </c>
      <c r="K205" s="1">
        <v>124294.46</v>
      </c>
      <c r="L205" s="1">
        <v>0</v>
      </c>
      <c r="M205" s="1">
        <v>0</v>
      </c>
      <c r="N205" s="1">
        <f t="shared" si="13"/>
        <v>1448500.7899999998</v>
      </c>
      <c r="O205" s="1">
        <v>0</v>
      </c>
      <c r="P205" s="1">
        <v>0</v>
      </c>
      <c r="Q205" s="1">
        <v>37356.080000000002</v>
      </c>
      <c r="R205" s="1">
        <f t="shared" si="12"/>
        <v>1485856.8699999999</v>
      </c>
      <c r="S205" s="1">
        <f t="shared" si="14"/>
        <v>8182.4817996585707</v>
      </c>
      <c r="T205" s="1">
        <f t="shared" si="15"/>
        <v>8222.5617996585715</v>
      </c>
    </row>
    <row r="206" spans="1:20">
      <c r="A206">
        <v>19220</v>
      </c>
      <c r="B206" t="s">
        <v>575</v>
      </c>
      <c r="C206" t="s">
        <v>80</v>
      </c>
      <c r="E206" s="18">
        <v>102.48999999999998</v>
      </c>
      <c r="F206" s="1">
        <v>612881.99</v>
      </c>
      <c r="G206" s="1">
        <v>30783.7</v>
      </c>
      <c r="H206" s="1">
        <v>0</v>
      </c>
      <c r="I206" s="1">
        <v>38575.629999999997</v>
      </c>
      <c r="J206" s="1">
        <v>1511.06</v>
      </c>
      <c r="K206" s="1">
        <v>68641.77</v>
      </c>
      <c r="L206" s="1">
        <v>0</v>
      </c>
      <c r="M206" s="1">
        <v>0</v>
      </c>
      <c r="N206" s="1">
        <f t="shared" si="13"/>
        <v>752394.15</v>
      </c>
      <c r="O206" s="1">
        <v>0</v>
      </c>
      <c r="P206" s="1">
        <v>0</v>
      </c>
      <c r="Q206" s="1">
        <v>36000</v>
      </c>
      <c r="R206" s="1">
        <f t="shared" si="12"/>
        <v>788394.15</v>
      </c>
      <c r="S206" s="1">
        <f t="shared" si="14"/>
        <v>7692.4007220216627</v>
      </c>
      <c r="T206" s="1">
        <f t="shared" si="15"/>
        <v>7732.4807220216626</v>
      </c>
    </row>
    <row r="207" spans="1:20">
      <c r="A207">
        <v>8282</v>
      </c>
      <c r="B207" t="s">
        <v>266</v>
      </c>
      <c r="C207" t="s">
        <v>93</v>
      </c>
      <c r="E207" s="18">
        <v>115.04000000000002</v>
      </c>
      <c r="F207" s="1">
        <v>687929.99</v>
      </c>
      <c r="G207" s="1">
        <v>14842.24</v>
      </c>
      <c r="H207" s="1">
        <v>0</v>
      </c>
      <c r="I207" s="1">
        <v>96159.44</v>
      </c>
      <c r="J207" s="1">
        <v>33703.21</v>
      </c>
      <c r="K207" s="1">
        <v>76642.149999999994</v>
      </c>
      <c r="L207" s="1">
        <v>221586.95</v>
      </c>
      <c r="M207" s="1">
        <v>0</v>
      </c>
      <c r="N207" s="1">
        <f t="shared" si="13"/>
        <v>1130863.98</v>
      </c>
      <c r="O207" s="1">
        <v>1738.28</v>
      </c>
      <c r="P207" s="1">
        <v>0</v>
      </c>
      <c r="Q207" s="1">
        <v>36000</v>
      </c>
      <c r="R207" s="1">
        <f t="shared" si="12"/>
        <v>1168602.26</v>
      </c>
      <c r="S207" s="1">
        <f t="shared" si="14"/>
        <v>10158.225486787203</v>
      </c>
      <c r="T207" s="1">
        <f t="shared" si="15"/>
        <v>10198.305486787203</v>
      </c>
    </row>
    <row r="208" spans="1:20">
      <c r="A208">
        <v>11923</v>
      </c>
      <c r="B208" t="s">
        <v>334</v>
      </c>
      <c r="C208" t="s">
        <v>80</v>
      </c>
      <c r="E208" s="18">
        <v>526.0200000000001</v>
      </c>
      <c r="F208" s="1">
        <v>3145557.52</v>
      </c>
      <c r="G208" s="1">
        <v>168454.69</v>
      </c>
      <c r="H208" s="1">
        <v>36361.599999999999</v>
      </c>
      <c r="I208" s="1">
        <v>520823.48</v>
      </c>
      <c r="J208" s="1">
        <v>6179.84</v>
      </c>
      <c r="K208" s="1">
        <v>582196.15</v>
      </c>
      <c r="L208" s="1">
        <v>0</v>
      </c>
      <c r="M208" s="1">
        <v>0</v>
      </c>
      <c r="N208" s="1">
        <f t="shared" si="13"/>
        <v>4459573.28</v>
      </c>
      <c r="O208" s="1">
        <v>18067.22</v>
      </c>
      <c r="P208" s="1">
        <v>0</v>
      </c>
      <c r="Q208" s="1">
        <v>163634.96</v>
      </c>
      <c r="R208" s="1">
        <f t="shared" si="12"/>
        <v>4641275.46</v>
      </c>
      <c r="S208" s="1">
        <f t="shared" si="14"/>
        <v>8823.3821147484869</v>
      </c>
      <c r="T208" s="1">
        <f t="shared" si="15"/>
        <v>8863.4621147484868</v>
      </c>
    </row>
    <row r="209" spans="1:20">
      <c r="A209">
        <v>511</v>
      </c>
      <c r="B209" t="s">
        <v>142</v>
      </c>
      <c r="C209" t="s">
        <v>93</v>
      </c>
      <c r="E209" s="18">
        <v>240.40999999999997</v>
      </c>
      <c r="F209" s="1">
        <v>1437632.58</v>
      </c>
      <c r="G209" s="1">
        <v>31995.15</v>
      </c>
      <c r="H209" s="1">
        <v>39084.800000000003</v>
      </c>
      <c r="I209" s="1">
        <v>218494.21</v>
      </c>
      <c r="J209" s="1">
        <v>55266.07</v>
      </c>
      <c r="K209" s="1">
        <v>174820.33</v>
      </c>
      <c r="L209" s="1">
        <v>0</v>
      </c>
      <c r="M209" s="1">
        <v>0</v>
      </c>
      <c r="N209" s="1">
        <f t="shared" si="13"/>
        <v>1957293.1400000001</v>
      </c>
      <c r="O209" s="1">
        <v>0</v>
      </c>
      <c r="P209" s="1">
        <v>0</v>
      </c>
      <c r="Q209" s="1">
        <v>71654.320000000007</v>
      </c>
      <c r="R209" s="1">
        <f t="shared" si="12"/>
        <v>2028947.4600000002</v>
      </c>
      <c r="S209" s="1">
        <f t="shared" si="14"/>
        <v>8439.5302192088529</v>
      </c>
      <c r="T209" s="1">
        <f t="shared" si="15"/>
        <v>8479.6102192088529</v>
      </c>
    </row>
    <row r="210" spans="1:20">
      <c r="A210">
        <v>17498</v>
      </c>
      <c r="B210" t="s">
        <v>544</v>
      </c>
      <c r="C210" t="s">
        <v>68</v>
      </c>
      <c r="E210" s="18">
        <v>315.75000000000006</v>
      </c>
      <c r="F210" s="1">
        <v>1888159.73</v>
      </c>
      <c r="G210" s="1">
        <v>54553.47</v>
      </c>
      <c r="H210" s="1">
        <v>44710.400000000001</v>
      </c>
      <c r="I210" s="1">
        <v>45472.36</v>
      </c>
      <c r="J210" s="1">
        <v>0</v>
      </c>
      <c r="K210" s="1">
        <v>113202.59</v>
      </c>
      <c r="L210" s="1">
        <v>0</v>
      </c>
      <c r="M210" s="1">
        <v>0</v>
      </c>
      <c r="N210" s="1">
        <f t="shared" si="13"/>
        <v>2146098.5499999998</v>
      </c>
      <c r="O210" s="1">
        <v>0</v>
      </c>
      <c r="P210" s="1">
        <v>0</v>
      </c>
      <c r="Q210" s="1">
        <v>50842.47</v>
      </c>
      <c r="R210" s="1">
        <f t="shared" si="12"/>
        <v>2196941.02</v>
      </c>
      <c r="S210" s="1">
        <f t="shared" si="14"/>
        <v>6957.8496278701496</v>
      </c>
      <c r="T210" s="1">
        <f t="shared" si="15"/>
        <v>6997.9296278701495</v>
      </c>
    </row>
    <row r="211" spans="1:20">
      <c r="A211">
        <v>679</v>
      </c>
      <c r="B211" t="s">
        <v>200</v>
      </c>
      <c r="C211" t="s">
        <v>93</v>
      </c>
      <c r="E211" s="18">
        <v>246.08000000000007</v>
      </c>
      <c r="F211" s="1">
        <v>1471538.72</v>
      </c>
      <c r="G211" s="1">
        <v>22652.86</v>
      </c>
      <c r="H211" s="1">
        <v>12656</v>
      </c>
      <c r="I211" s="1">
        <v>0</v>
      </c>
      <c r="J211" s="1">
        <v>0</v>
      </c>
      <c r="K211" s="1">
        <v>5425896.0499999998</v>
      </c>
      <c r="L211" s="1">
        <v>0</v>
      </c>
      <c r="M211" s="1">
        <v>0</v>
      </c>
      <c r="N211" s="1">
        <f t="shared" si="13"/>
        <v>6932743.6299999999</v>
      </c>
      <c r="O211" s="1">
        <v>1005.04</v>
      </c>
      <c r="P211" s="1">
        <v>0</v>
      </c>
      <c r="Q211" s="1">
        <v>52290.52</v>
      </c>
      <c r="R211" s="1">
        <f t="shared" si="12"/>
        <v>6986039.1899999995</v>
      </c>
      <c r="S211" s="1">
        <f t="shared" si="14"/>
        <v>28389.300999674892</v>
      </c>
      <c r="T211" s="1">
        <f t="shared" si="15"/>
        <v>28429.380999674893</v>
      </c>
    </row>
    <row r="212" spans="1:20">
      <c r="A212">
        <v>13253</v>
      </c>
      <c r="B212" t="s">
        <v>428</v>
      </c>
      <c r="C212" t="s">
        <v>80</v>
      </c>
      <c r="E212" s="18">
        <v>301.45999999999998</v>
      </c>
      <c r="F212" s="1">
        <v>1802706.66</v>
      </c>
      <c r="G212" s="1">
        <v>109724.9</v>
      </c>
      <c r="H212" s="1">
        <v>44934.400000000001</v>
      </c>
      <c r="I212" s="1">
        <v>273568.40999999997</v>
      </c>
      <c r="J212" s="1">
        <v>3408</v>
      </c>
      <c r="K212" s="1">
        <v>255941.32</v>
      </c>
      <c r="L212" s="1">
        <v>0</v>
      </c>
      <c r="M212" s="1">
        <v>0</v>
      </c>
      <c r="N212" s="1">
        <f t="shared" si="13"/>
        <v>2490283.6899999995</v>
      </c>
      <c r="O212" s="1">
        <v>0</v>
      </c>
      <c r="P212" s="1">
        <v>0</v>
      </c>
      <c r="Q212" s="1">
        <v>104205.06</v>
      </c>
      <c r="R212" s="1">
        <f t="shared" si="12"/>
        <v>2594488.7499999995</v>
      </c>
      <c r="S212" s="1">
        <f t="shared" si="14"/>
        <v>8606.4112983480391</v>
      </c>
      <c r="T212" s="1">
        <f t="shared" si="15"/>
        <v>8646.491298348039</v>
      </c>
    </row>
    <row r="213" spans="1:20">
      <c r="A213">
        <v>236</v>
      </c>
      <c r="B213" t="s">
        <v>79</v>
      </c>
      <c r="C213" t="s">
        <v>80</v>
      </c>
      <c r="D213" s="12" t="s">
        <v>81</v>
      </c>
      <c r="E213" s="18">
        <v>5391.8399999999983</v>
      </c>
      <c r="F213" s="1">
        <v>32242771.920000002</v>
      </c>
      <c r="G213" s="1">
        <v>0</v>
      </c>
      <c r="H213" s="1">
        <v>0</v>
      </c>
      <c r="I213" s="1">
        <v>0</v>
      </c>
      <c r="J213" s="1">
        <v>0</v>
      </c>
      <c r="K213" s="1">
        <v>4870426.3</v>
      </c>
      <c r="L213" s="1">
        <v>1002646.11</v>
      </c>
      <c r="M213" s="1">
        <v>0</v>
      </c>
      <c r="N213" s="1">
        <f t="shared" si="13"/>
        <v>38115844.329999998</v>
      </c>
      <c r="O213" s="1">
        <v>118820.8</v>
      </c>
      <c r="P213" s="1">
        <v>0</v>
      </c>
      <c r="Q213" s="1">
        <v>36000</v>
      </c>
      <c r="R213" s="1">
        <f t="shared" si="12"/>
        <v>38270665.129999995</v>
      </c>
      <c r="S213" s="1">
        <f t="shared" si="14"/>
        <v>7097.8859035134583</v>
      </c>
      <c r="T213" s="1">
        <f t="shared" si="15"/>
        <v>7137.9659035134582</v>
      </c>
    </row>
    <row r="214" spans="1:20">
      <c r="A214">
        <v>14067</v>
      </c>
      <c r="B214" t="s">
        <v>448</v>
      </c>
      <c r="C214" t="s">
        <v>93</v>
      </c>
      <c r="E214" s="18">
        <v>80.069999999999993</v>
      </c>
      <c r="F214" s="1">
        <v>478812.19</v>
      </c>
      <c r="G214" s="1">
        <v>11103.68</v>
      </c>
      <c r="H214" s="1">
        <v>0</v>
      </c>
      <c r="I214" s="1">
        <v>63102</v>
      </c>
      <c r="J214" s="1">
        <v>0</v>
      </c>
      <c r="K214" s="1">
        <v>178787.85</v>
      </c>
      <c r="L214" s="1">
        <v>188055.11</v>
      </c>
      <c r="M214" s="1">
        <v>0</v>
      </c>
      <c r="N214" s="1">
        <f t="shared" si="13"/>
        <v>919860.83</v>
      </c>
      <c r="O214" s="1">
        <v>657.38</v>
      </c>
      <c r="P214" s="1">
        <v>0</v>
      </c>
      <c r="Q214" s="1">
        <v>36576.57</v>
      </c>
      <c r="R214" s="1">
        <f t="shared" si="12"/>
        <v>957094.77999999991</v>
      </c>
      <c r="S214" s="1">
        <f t="shared" si="14"/>
        <v>11953.225677532158</v>
      </c>
      <c r="T214" s="1">
        <f t="shared" si="15"/>
        <v>11993.305677532158</v>
      </c>
    </row>
    <row r="215" spans="1:20">
      <c r="A215">
        <v>17643</v>
      </c>
      <c r="B215" t="s">
        <v>559</v>
      </c>
      <c r="C215" t="s">
        <v>68</v>
      </c>
      <c r="D215" s="12" t="s">
        <v>81</v>
      </c>
      <c r="E215" s="18">
        <v>417.19999999999982</v>
      </c>
      <c r="F215" s="1">
        <v>2494822.59</v>
      </c>
      <c r="G215" s="1">
        <v>0</v>
      </c>
      <c r="H215" s="1">
        <v>0</v>
      </c>
      <c r="I215" s="1">
        <v>0</v>
      </c>
      <c r="J215" s="1">
        <v>0</v>
      </c>
      <c r="K215" s="1">
        <v>477071.82</v>
      </c>
      <c r="L215" s="1">
        <v>0</v>
      </c>
      <c r="M215" s="1">
        <v>0</v>
      </c>
      <c r="N215" s="1">
        <f t="shared" si="13"/>
        <v>2971894.4099999997</v>
      </c>
      <c r="O215" s="1">
        <v>0</v>
      </c>
      <c r="P215" s="1">
        <v>0</v>
      </c>
      <c r="Q215" s="1">
        <v>36000</v>
      </c>
      <c r="R215" s="1">
        <f t="shared" si="12"/>
        <v>3007894.4099999997</v>
      </c>
      <c r="S215" s="1">
        <f t="shared" si="14"/>
        <v>7209.7181447746907</v>
      </c>
      <c r="T215" s="1">
        <f t="shared" si="15"/>
        <v>7249.7981447746906</v>
      </c>
    </row>
    <row r="216" spans="1:20">
      <c r="A216">
        <v>142950</v>
      </c>
      <c r="B216" t="s">
        <v>721</v>
      </c>
      <c r="C216" t="s">
        <v>68</v>
      </c>
      <c r="D216" s="12" t="s">
        <v>81</v>
      </c>
      <c r="E216" s="18">
        <v>17845.030000000021</v>
      </c>
      <c r="F216" s="1">
        <v>106711851.84999999</v>
      </c>
      <c r="G216" s="1">
        <v>0</v>
      </c>
      <c r="H216" s="1">
        <v>0</v>
      </c>
      <c r="I216" s="1">
        <v>0</v>
      </c>
      <c r="J216" s="1">
        <v>0</v>
      </c>
      <c r="K216" s="1">
        <v>18707528.469999999</v>
      </c>
      <c r="L216" s="1">
        <v>902857.45</v>
      </c>
      <c r="M216" s="1">
        <v>0</v>
      </c>
      <c r="N216" s="1">
        <f t="shared" si="13"/>
        <v>126322237.77</v>
      </c>
      <c r="O216" s="1">
        <v>269803.31</v>
      </c>
      <c r="P216" s="1">
        <v>0</v>
      </c>
      <c r="Q216" s="1">
        <v>36000</v>
      </c>
      <c r="R216" s="1">
        <f t="shared" si="12"/>
        <v>126628041.08</v>
      </c>
      <c r="S216" s="1">
        <f t="shared" si="14"/>
        <v>7095.9836481081766</v>
      </c>
      <c r="T216" s="1">
        <f t="shared" si="15"/>
        <v>7136.0636481081765</v>
      </c>
    </row>
    <row r="217" spans="1:20">
      <c r="A217">
        <v>12038</v>
      </c>
      <c r="B217" t="s">
        <v>361</v>
      </c>
      <c r="C217" t="s">
        <v>80</v>
      </c>
      <c r="E217" s="18">
        <v>199.61</v>
      </c>
      <c r="F217" s="1">
        <v>1193651.83</v>
      </c>
      <c r="G217" s="1">
        <v>58631.29</v>
      </c>
      <c r="H217" s="1">
        <v>0</v>
      </c>
      <c r="I217" s="1">
        <v>192388.82</v>
      </c>
      <c r="J217" s="1">
        <v>14423.73</v>
      </c>
      <c r="K217" s="1">
        <v>176349.47</v>
      </c>
      <c r="L217" s="1">
        <v>932446.47</v>
      </c>
      <c r="M217" s="1">
        <v>0</v>
      </c>
      <c r="N217" s="1">
        <f t="shared" si="13"/>
        <v>2567891.6100000003</v>
      </c>
      <c r="O217" s="1">
        <v>1788.39</v>
      </c>
      <c r="P217" s="1">
        <v>0</v>
      </c>
      <c r="Q217" s="1">
        <v>72106.22</v>
      </c>
      <c r="R217" s="1">
        <f t="shared" si="12"/>
        <v>2641786.2200000007</v>
      </c>
      <c r="S217" s="1">
        <f t="shared" si="14"/>
        <v>13234.738840739445</v>
      </c>
      <c r="T217" s="1">
        <f t="shared" si="15"/>
        <v>13274.818840739445</v>
      </c>
    </row>
    <row r="218" spans="1:20">
      <c r="A218">
        <v>134098</v>
      </c>
      <c r="B218" t="s">
        <v>701</v>
      </c>
      <c r="C218" t="s">
        <v>80</v>
      </c>
      <c r="E218" s="18">
        <v>305.74</v>
      </c>
      <c r="F218" s="1">
        <v>1828300.75</v>
      </c>
      <c r="G218" s="1">
        <v>79957.990000000005</v>
      </c>
      <c r="H218" s="1">
        <v>75542.399999999994</v>
      </c>
      <c r="I218" s="1">
        <v>157268.01999999999</v>
      </c>
      <c r="J218" s="1">
        <v>0</v>
      </c>
      <c r="K218" s="1">
        <v>149262.6</v>
      </c>
      <c r="L218" s="1">
        <v>0</v>
      </c>
      <c r="M218" s="1">
        <v>0</v>
      </c>
      <c r="N218" s="1">
        <f t="shared" si="13"/>
        <v>2290331.7599999998</v>
      </c>
      <c r="O218" s="1">
        <v>0</v>
      </c>
      <c r="P218" s="1">
        <v>0</v>
      </c>
      <c r="Q218" s="1">
        <v>117400.13</v>
      </c>
      <c r="R218" s="1">
        <f t="shared" si="12"/>
        <v>2407731.8899999997</v>
      </c>
      <c r="S218" s="1">
        <f t="shared" si="14"/>
        <v>7875.0961274285328</v>
      </c>
      <c r="T218" s="1">
        <f t="shared" si="15"/>
        <v>7915.1761274285327</v>
      </c>
    </row>
    <row r="219" spans="1:20">
      <c r="A219">
        <v>16837</v>
      </c>
      <c r="B219" t="s">
        <v>517</v>
      </c>
      <c r="C219" t="s">
        <v>80</v>
      </c>
      <c r="E219" s="18">
        <v>168.55999999999995</v>
      </c>
      <c r="F219" s="1">
        <v>1007975.31</v>
      </c>
      <c r="G219" s="1">
        <v>51745.51</v>
      </c>
      <c r="H219" s="1">
        <v>22457.599999999999</v>
      </c>
      <c r="I219" s="1">
        <v>163075.32999999999</v>
      </c>
      <c r="J219" s="1">
        <v>12222.01</v>
      </c>
      <c r="K219" s="1">
        <v>167940.28</v>
      </c>
      <c r="L219" s="1">
        <v>0</v>
      </c>
      <c r="M219" s="1">
        <v>0</v>
      </c>
      <c r="N219" s="1">
        <f t="shared" si="13"/>
        <v>1425416.0400000003</v>
      </c>
      <c r="O219" s="1">
        <v>0</v>
      </c>
      <c r="P219" s="1">
        <v>0</v>
      </c>
      <c r="Q219" s="1">
        <v>52402.2</v>
      </c>
      <c r="R219" s="1">
        <f t="shared" si="12"/>
        <v>1477818.2400000002</v>
      </c>
      <c r="S219" s="1">
        <f t="shared" si="14"/>
        <v>8767.3127669672558</v>
      </c>
      <c r="T219" s="1">
        <f t="shared" si="15"/>
        <v>8807.3927669672557</v>
      </c>
    </row>
    <row r="220" spans="1:20">
      <c r="A220">
        <v>559</v>
      </c>
      <c r="B220" t="s">
        <v>162</v>
      </c>
      <c r="C220" t="s">
        <v>75</v>
      </c>
      <c r="E220" s="18">
        <v>461.02</v>
      </c>
      <c r="F220" s="1">
        <v>2756862.71</v>
      </c>
      <c r="G220" s="1">
        <v>38860.46</v>
      </c>
      <c r="H220" s="1">
        <v>68134.399999999994</v>
      </c>
      <c r="I220" s="1">
        <v>288494.42</v>
      </c>
      <c r="J220" s="1">
        <v>28195.52</v>
      </c>
      <c r="K220" s="1">
        <v>227483.92</v>
      </c>
      <c r="L220" s="1">
        <v>0</v>
      </c>
      <c r="M220" s="1">
        <v>30559.08</v>
      </c>
      <c r="N220" s="1">
        <f t="shared" si="13"/>
        <v>3438590.51</v>
      </c>
      <c r="O220" s="1">
        <v>0</v>
      </c>
      <c r="P220" s="1">
        <v>0</v>
      </c>
      <c r="Q220" s="1">
        <v>169846.1</v>
      </c>
      <c r="R220" s="1">
        <f t="shared" si="12"/>
        <v>3608436.61</v>
      </c>
      <c r="S220" s="1">
        <f t="shared" si="14"/>
        <v>7827.0717322458895</v>
      </c>
      <c r="T220" s="1">
        <f t="shared" si="15"/>
        <v>7867.1517322458894</v>
      </c>
    </row>
    <row r="221" spans="1:20">
      <c r="A221">
        <v>941</v>
      </c>
      <c r="B221" t="s">
        <v>238</v>
      </c>
      <c r="C221" t="s">
        <v>239</v>
      </c>
      <c r="E221" s="18">
        <v>251.02999999999997</v>
      </c>
      <c r="F221" s="1">
        <v>1501139.32</v>
      </c>
      <c r="G221" s="1">
        <v>44364.97</v>
      </c>
      <c r="H221" s="1">
        <v>52377.599999999999</v>
      </c>
      <c r="I221" s="1">
        <v>65488.19</v>
      </c>
      <c r="J221" s="1">
        <v>0</v>
      </c>
      <c r="K221" s="1">
        <v>392628.27</v>
      </c>
      <c r="L221" s="1">
        <v>0</v>
      </c>
      <c r="M221" s="1">
        <v>0</v>
      </c>
      <c r="N221" s="1">
        <f t="shared" si="13"/>
        <v>2055998.35</v>
      </c>
      <c r="O221" s="1">
        <v>0</v>
      </c>
      <c r="P221" s="1">
        <v>0</v>
      </c>
      <c r="Q221" s="1">
        <v>82083.48</v>
      </c>
      <c r="R221" s="1">
        <f t="shared" si="12"/>
        <v>2138081.83</v>
      </c>
      <c r="S221" s="1">
        <f t="shared" si="14"/>
        <v>8517.2363064175606</v>
      </c>
      <c r="T221" s="1">
        <f t="shared" si="15"/>
        <v>8557.3163064175606</v>
      </c>
    </row>
    <row r="222" spans="1:20">
      <c r="A222">
        <v>133256</v>
      </c>
      <c r="B222" t="s">
        <v>651</v>
      </c>
      <c r="C222" t="s">
        <v>80</v>
      </c>
      <c r="E222" s="18">
        <v>1291.0199999999998</v>
      </c>
      <c r="F222" s="1">
        <v>7720196.3200000003</v>
      </c>
      <c r="G222" s="1">
        <v>160365.82999999999</v>
      </c>
      <c r="H222" s="1">
        <v>138208</v>
      </c>
      <c r="I222" s="1">
        <v>304695.21999999997</v>
      </c>
      <c r="J222" s="1">
        <v>68950.850000000006</v>
      </c>
      <c r="K222" s="1">
        <v>1202980.07</v>
      </c>
      <c r="L222" s="1">
        <v>0</v>
      </c>
      <c r="M222" s="1">
        <v>0</v>
      </c>
      <c r="N222" s="1">
        <f t="shared" si="13"/>
        <v>9595396.290000001</v>
      </c>
      <c r="O222" s="1">
        <v>40208.78</v>
      </c>
      <c r="P222" s="1">
        <v>0</v>
      </c>
      <c r="Q222" s="1">
        <v>329823.67</v>
      </c>
      <c r="R222" s="1">
        <f t="shared" si="12"/>
        <v>9965428.7400000002</v>
      </c>
      <c r="S222" s="1">
        <f t="shared" si="14"/>
        <v>7719.0351350095289</v>
      </c>
      <c r="T222" s="1">
        <f t="shared" si="15"/>
        <v>7759.1151350095288</v>
      </c>
    </row>
    <row r="223" spans="1:20">
      <c r="A223">
        <v>138</v>
      </c>
      <c r="B223" t="s">
        <v>71</v>
      </c>
      <c r="C223" t="s">
        <v>72</v>
      </c>
      <c r="E223" s="18">
        <v>697.37</v>
      </c>
      <c r="F223" s="1">
        <v>4170216.78</v>
      </c>
      <c r="G223" s="1">
        <v>277421.15999999997</v>
      </c>
      <c r="H223" s="1">
        <v>102406.39999999999</v>
      </c>
      <c r="I223" s="1">
        <v>397570.98</v>
      </c>
      <c r="J223" s="1">
        <v>64858.69</v>
      </c>
      <c r="K223" s="1">
        <v>508056.96</v>
      </c>
      <c r="L223" s="1">
        <v>0</v>
      </c>
      <c r="M223" s="1">
        <v>0</v>
      </c>
      <c r="N223" s="1">
        <f t="shared" si="13"/>
        <v>5520530.9700000007</v>
      </c>
      <c r="O223" s="1">
        <v>0</v>
      </c>
      <c r="P223" s="1">
        <v>0</v>
      </c>
      <c r="Q223" s="1">
        <v>250004.95</v>
      </c>
      <c r="R223" s="1">
        <f t="shared" si="12"/>
        <v>5770535.9200000009</v>
      </c>
      <c r="S223" s="1">
        <f t="shared" si="14"/>
        <v>8274.7120180105267</v>
      </c>
      <c r="T223" s="1">
        <f t="shared" si="15"/>
        <v>8314.7920180105266</v>
      </c>
    </row>
    <row r="224" spans="1:20">
      <c r="A224">
        <v>12045</v>
      </c>
      <c r="B224" t="s">
        <v>373</v>
      </c>
      <c r="C224" t="s">
        <v>93</v>
      </c>
      <c r="E224" s="18">
        <v>710.9899999999999</v>
      </c>
      <c r="F224" s="1">
        <v>4251663.33</v>
      </c>
      <c r="G224" s="1">
        <v>130330.78</v>
      </c>
      <c r="H224" s="1">
        <v>80963.199999999997</v>
      </c>
      <c r="I224" s="1">
        <v>372589.07</v>
      </c>
      <c r="J224" s="1">
        <v>69283.850000000006</v>
      </c>
      <c r="K224" s="1">
        <v>471288.56</v>
      </c>
      <c r="L224" s="1">
        <v>0</v>
      </c>
      <c r="M224" s="1">
        <v>5920.27</v>
      </c>
      <c r="N224" s="1">
        <f t="shared" si="13"/>
        <v>5382039.0599999996</v>
      </c>
      <c r="O224" s="1">
        <v>9108.56</v>
      </c>
      <c r="P224" s="1">
        <v>0</v>
      </c>
      <c r="Q224" s="1">
        <v>218713.73</v>
      </c>
      <c r="R224" s="1">
        <f t="shared" si="12"/>
        <v>5609861.3499999996</v>
      </c>
      <c r="S224" s="1">
        <f t="shared" si="14"/>
        <v>7890.2113250537986</v>
      </c>
      <c r="T224" s="1">
        <f t="shared" si="15"/>
        <v>7930.2913250537986</v>
      </c>
    </row>
    <row r="225" spans="1:20">
      <c r="A225">
        <v>10182</v>
      </c>
      <c r="B225" t="s">
        <v>306</v>
      </c>
      <c r="C225" t="s">
        <v>93</v>
      </c>
      <c r="E225" s="18">
        <v>289.02000000000004</v>
      </c>
      <c r="F225" s="1">
        <v>1728316.48</v>
      </c>
      <c r="G225" s="1">
        <v>51305.54</v>
      </c>
      <c r="H225" s="1">
        <v>44969.599999999999</v>
      </c>
      <c r="I225" s="1">
        <v>234649.74</v>
      </c>
      <c r="J225" s="1">
        <v>66563.649999999994</v>
      </c>
      <c r="K225" s="1">
        <v>356546.88</v>
      </c>
      <c r="L225" s="1">
        <v>0</v>
      </c>
      <c r="M225" s="1">
        <v>0</v>
      </c>
      <c r="N225" s="1">
        <f t="shared" si="13"/>
        <v>2482351.89</v>
      </c>
      <c r="O225" s="1">
        <v>0</v>
      </c>
      <c r="P225" s="1">
        <v>0</v>
      </c>
      <c r="Q225" s="1">
        <v>109326.7</v>
      </c>
      <c r="R225" s="1">
        <f t="shared" si="12"/>
        <v>2591678.5900000003</v>
      </c>
      <c r="S225" s="1">
        <f t="shared" si="14"/>
        <v>8967.1254238461006</v>
      </c>
      <c r="T225" s="1">
        <f t="shared" si="15"/>
        <v>9007.2054238461005</v>
      </c>
    </row>
    <row r="226" spans="1:20">
      <c r="A226">
        <v>133504</v>
      </c>
      <c r="B226" t="s">
        <v>673</v>
      </c>
      <c r="C226" t="s">
        <v>75</v>
      </c>
      <c r="E226" s="18">
        <v>295.03000000000003</v>
      </c>
      <c r="F226" s="1">
        <v>1764255.79</v>
      </c>
      <c r="G226" s="1">
        <v>25983.88</v>
      </c>
      <c r="H226" s="1">
        <v>36118.400000000001</v>
      </c>
      <c r="I226" s="1">
        <v>187021.96</v>
      </c>
      <c r="J226" s="1">
        <v>0</v>
      </c>
      <c r="K226" s="1">
        <v>67841.679999999993</v>
      </c>
      <c r="L226" s="1">
        <v>0</v>
      </c>
      <c r="M226" s="1">
        <v>0</v>
      </c>
      <c r="N226" s="1">
        <f t="shared" si="13"/>
        <v>2081221.7099999997</v>
      </c>
      <c r="O226" s="1">
        <v>0</v>
      </c>
      <c r="P226" s="1">
        <v>0</v>
      </c>
      <c r="Q226" s="1">
        <v>153823.91</v>
      </c>
      <c r="R226" s="1">
        <f t="shared" si="12"/>
        <v>2235045.6199999996</v>
      </c>
      <c r="S226" s="1">
        <f t="shared" si="14"/>
        <v>7575.6554248720449</v>
      </c>
      <c r="T226" s="1">
        <f t="shared" si="15"/>
        <v>7615.7354248720449</v>
      </c>
    </row>
    <row r="227" spans="1:20">
      <c r="A227">
        <v>543</v>
      </c>
      <c r="B227" t="s">
        <v>150</v>
      </c>
      <c r="C227" t="s">
        <v>80</v>
      </c>
      <c r="E227" s="18">
        <v>722.7700000000001</v>
      </c>
      <c r="F227" s="1">
        <v>4322106.7699999996</v>
      </c>
      <c r="G227" s="1">
        <v>240226.26</v>
      </c>
      <c r="H227" s="1">
        <v>104249.60000000001</v>
      </c>
      <c r="I227" s="1">
        <v>469088.98</v>
      </c>
      <c r="J227" s="1">
        <v>0</v>
      </c>
      <c r="K227" s="1">
        <v>431891.49</v>
      </c>
      <c r="L227" s="1">
        <v>0</v>
      </c>
      <c r="M227" s="1">
        <v>0</v>
      </c>
      <c r="N227" s="1">
        <f t="shared" si="13"/>
        <v>5567563.0999999996</v>
      </c>
      <c r="O227" s="1">
        <v>0</v>
      </c>
      <c r="P227" s="1">
        <v>0</v>
      </c>
      <c r="Q227" s="1">
        <v>241236.09</v>
      </c>
      <c r="R227" s="1">
        <f t="shared" si="12"/>
        <v>5808799.1899999995</v>
      </c>
      <c r="S227" s="1">
        <f t="shared" si="14"/>
        <v>8036.8570776318866</v>
      </c>
      <c r="T227" s="1">
        <f t="shared" si="15"/>
        <v>8076.9370776318865</v>
      </c>
    </row>
    <row r="228" spans="1:20">
      <c r="A228">
        <v>17599</v>
      </c>
      <c r="B228" t="s">
        <v>557</v>
      </c>
      <c r="C228" t="s">
        <v>75</v>
      </c>
      <c r="E228" s="18">
        <v>84.72</v>
      </c>
      <c r="F228" s="1">
        <v>506618.82</v>
      </c>
      <c r="G228" s="1">
        <v>7962.51</v>
      </c>
      <c r="H228" s="1">
        <v>0</v>
      </c>
      <c r="I228" s="1">
        <v>52345.1</v>
      </c>
      <c r="J228" s="1">
        <v>0</v>
      </c>
      <c r="K228" s="1">
        <v>52957.67</v>
      </c>
      <c r="L228" s="1">
        <v>0</v>
      </c>
      <c r="M228" s="1">
        <v>0</v>
      </c>
      <c r="N228" s="1">
        <f t="shared" si="13"/>
        <v>619884.10000000009</v>
      </c>
      <c r="O228" s="1">
        <v>0</v>
      </c>
      <c r="P228" s="1">
        <v>0</v>
      </c>
      <c r="Q228" s="1">
        <v>36000</v>
      </c>
      <c r="R228" s="1">
        <f t="shared" si="12"/>
        <v>655884.10000000009</v>
      </c>
      <c r="S228" s="1">
        <f t="shared" si="14"/>
        <v>7741.7858829084053</v>
      </c>
      <c r="T228" s="1">
        <f t="shared" si="15"/>
        <v>7781.8658829084052</v>
      </c>
    </row>
    <row r="229" spans="1:20">
      <c r="A229">
        <v>936</v>
      </c>
      <c r="B229" t="s">
        <v>234</v>
      </c>
      <c r="C229" t="s">
        <v>80</v>
      </c>
      <c r="E229" s="18">
        <v>125.92</v>
      </c>
      <c r="F229" s="1">
        <v>752991.52</v>
      </c>
      <c r="G229" s="1">
        <v>41032.54</v>
      </c>
      <c r="H229" s="1">
        <v>0</v>
      </c>
      <c r="I229" s="1">
        <v>108051.11</v>
      </c>
      <c r="J229" s="1">
        <v>0</v>
      </c>
      <c r="K229" s="1">
        <v>130168.95</v>
      </c>
      <c r="L229" s="1">
        <v>0</v>
      </c>
      <c r="M229" s="1">
        <v>0</v>
      </c>
      <c r="N229" s="1">
        <f t="shared" si="13"/>
        <v>1032244.12</v>
      </c>
      <c r="O229" s="1">
        <v>839.79</v>
      </c>
      <c r="P229" s="1">
        <v>0</v>
      </c>
      <c r="Q229" s="1">
        <v>62795.6</v>
      </c>
      <c r="R229" s="1">
        <f t="shared" si="12"/>
        <v>1095879.51</v>
      </c>
      <c r="S229" s="1">
        <f t="shared" si="14"/>
        <v>8702.9821315120716</v>
      </c>
      <c r="T229" s="1">
        <f t="shared" si="15"/>
        <v>8743.0621315120716</v>
      </c>
    </row>
    <row r="230" spans="1:20">
      <c r="A230">
        <v>143479</v>
      </c>
      <c r="B230" t="s">
        <v>741</v>
      </c>
      <c r="C230" t="s">
        <v>80</v>
      </c>
      <c r="E230" s="18">
        <v>170.31999999999996</v>
      </c>
      <c r="F230" s="1">
        <v>1018499.98</v>
      </c>
      <c r="G230" s="1">
        <v>50010.69</v>
      </c>
      <c r="H230" s="1">
        <v>40124.800000000003</v>
      </c>
      <c r="I230" s="1">
        <v>164364.56</v>
      </c>
      <c r="J230" s="1">
        <v>35558.14</v>
      </c>
      <c r="K230" s="1">
        <v>87826.49</v>
      </c>
      <c r="L230" s="1">
        <v>0</v>
      </c>
      <c r="M230" s="1">
        <v>0</v>
      </c>
      <c r="N230" s="1">
        <f t="shared" si="13"/>
        <v>1396384.66</v>
      </c>
      <c r="O230" s="1">
        <v>0</v>
      </c>
      <c r="P230" s="1">
        <v>0</v>
      </c>
      <c r="Q230" s="1">
        <v>68162.850000000006</v>
      </c>
      <c r="R230" s="1">
        <f t="shared" si="12"/>
        <v>1464547.51</v>
      </c>
      <c r="S230" s="1">
        <f t="shared" si="14"/>
        <v>8598.7993776420881</v>
      </c>
      <c r="T230" s="1">
        <f t="shared" si="15"/>
        <v>8638.879377642088</v>
      </c>
    </row>
    <row r="231" spans="1:20">
      <c r="A231">
        <v>241</v>
      </c>
      <c r="B231" t="s">
        <v>83</v>
      </c>
      <c r="C231" t="s">
        <v>84</v>
      </c>
      <c r="D231" s="12" t="s">
        <v>81</v>
      </c>
      <c r="E231" s="18">
        <v>439.69</v>
      </c>
      <c r="F231" s="1">
        <v>2629311.02</v>
      </c>
      <c r="G231" s="1">
        <v>0</v>
      </c>
      <c r="H231" s="1">
        <v>0</v>
      </c>
      <c r="I231" s="1">
        <v>0</v>
      </c>
      <c r="J231" s="1">
        <v>0</v>
      </c>
      <c r="K231" s="1">
        <v>374774.4</v>
      </c>
      <c r="L231" s="1">
        <v>0</v>
      </c>
      <c r="M231" s="1">
        <v>0</v>
      </c>
      <c r="N231" s="1">
        <f t="shared" si="13"/>
        <v>3004085.42</v>
      </c>
      <c r="O231" s="1">
        <v>14411.88</v>
      </c>
      <c r="P231" s="1">
        <v>0</v>
      </c>
      <c r="Q231" s="1">
        <v>36000</v>
      </c>
      <c r="R231" s="1">
        <f t="shared" si="12"/>
        <v>3054497.3</v>
      </c>
      <c r="S231" s="1">
        <f t="shared" si="14"/>
        <v>6946.9337487775474</v>
      </c>
      <c r="T231" s="1">
        <f t="shared" si="15"/>
        <v>6987.0137487775473</v>
      </c>
    </row>
    <row r="232" spans="1:20">
      <c r="A232">
        <v>19156</v>
      </c>
      <c r="B232" t="s">
        <v>563</v>
      </c>
      <c r="C232" t="s">
        <v>84</v>
      </c>
      <c r="D232" s="12" t="s">
        <v>81</v>
      </c>
      <c r="E232" s="18">
        <v>129.85</v>
      </c>
      <c r="F232" s="1">
        <v>776492.61</v>
      </c>
      <c r="G232" s="1">
        <v>0</v>
      </c>
      <c r="H232" s="1">
        <v>0</v>
      </c>
      <c r="I232" s="1">
        <v>0</v>
      </c>
      <c r="J232" s="1">
        <v>0</v>
      </c>
      <c r="K232" s="1">
        <v>9072.2099999999991</v>
      </c>
      <c r="L232" s="1">
        <v>0</v>
      </c>
      <c r="M232" s="1">
        <v>0</v>
      </c>
      <c r="N232" s="1">
        <f t="shared" si="13"/>
        <v>785564.82</v>
      </c>
      <c r="O232" s="1">
        <v>0</v>
      </c>
      <c r="P232" s="1">
        <v>0</v>
      </c>
      <c r="Q232" s="1">
        <v>36000</v>
      </c>
      <c r="R232" s="1">
        <f t="shared" si="12"/>
        <v>821564.82</v>
      </c>
      <c r="S232" s="1">
        <f t="shared" si="14"/>
        <v>6327.0298036195609</v>
      </c>
      <c r="T232" s="1">
        <f t="shared" si="15"/>
        <v>6367.1098036195608</v>
      </c>
    </row>
    <row r="233" spans="1:20">
      <c r="A233">
        <v>133785</v>
      </c>
      <c r="B233" t="s">
        <v>691</v>
      </c>
      <c r="C233" t="s">
        <v>75</v>
      </c>
      <c r="E233" s="18">
        <v>84.94</v>
      </c>
      <c r="F233" s="1">
        <v>507934.39</v>
      </c>
      <c r="G233" s="1">
        <v>8257.25</v>
      </c>
      <c r="H233" s="1">
        <v>0</v>
      </c>
      <c r="I233" s="1">
        <v>50990.38</v>
      </c>
      <c r="J233" s="1">
        <v>0</v>
      </c>
      <c r="K233" s="1">
        <v>149762.16</v>
      </c>
      <c r="L233" s="1">
        <v>162214.15</v>
      </c>
      <c r="M233" s="1">
        <v>0</v>
      </c>
      <c r="N233" s="1">
        <f t="shared" si="13"/>
        <v>879158.33000000007</v>
      </c>
      <c r="O233" s="1">
        <v>3258.02</v>
      </c>
      <c r="P233" s="1">
        <v>0</v>
      </c>
      <c r="Q233" s="1">
        <v>36000</v>
      </c>
      <c r="R233" s="1">
        <f t="shared" si="12"/>
        <v>918416.35000000009</v>
      </c>
      <c r="S233" s="1">
        <f t="shared" si="14"/>
        <v>10812.530609842242</v>
      </c>
      <c r="T233" s="1">
        <f t="shared" si="15"/>
        <v>10852.610609842242</v>
      </c>
    </row>
    <row r="234" spans="1:20">
      <c r="A234">
        <v>151209</v>
      </c>
      <c r="B234" t="s">
        <v>773</v>
      </c>
      <c r="C234" t="s">
        <v>80</v>
      </c>
      <c r="E234" s="18">
        <v>106.43000000000002</v>
      </c>
      <c r="F234" s="1">
        <v>636442.9</v>
      </c>
      <c r="G234" s="1">
        <v>28013.77</v>
      </c>
      <c r="H234" s="1">
        <v>0</v>
      </c>
      <c r="I234" s="1">
        <v>97946.74</v>
      </c>
      <c r="J234" s="1">
        <v>0</v>
      </c>
      <c r="K234" s="1">
        <v>40460.65</v>
      </c>
      <c r="L234" s="1">
        <v>451400.22</v>
      </c>
      <c r="M234" s="1">
        <v>0</v>
      </c>
      <c r="N234" s="1">
        <f t="shared" si="13"/>
        <v>1254264.28</v>
      </c>
      <c r="O234" s="1">
        <v>0</v>
      </c>
      <c r="P234" s="1">
        <v>0</v>
      </c>
      <c r="Q234" s="1">
        <v>36000</v>
      </c>
      <c r="R234" s="1">
        <f t="shared" si="12"/>
        <v>1290264.28</v>
      </c>
      <c r="S234" s="1">
        <f t="shared" si="14"/>
        <v>12123.125810391804</v>
      </c>
      <c r="T234" s="1">
        <f t="shared" si="15"/>
        <v>12163.205810391804</v>
      </c>
    </row>
    <row r="235" spans="1:20">
      <c r="A235">
        <v>17490</v>
      </c>
      <c r="B235" t="s">
        <v>540</v>
      </c>
      <c r="C235" t="s">
        <v>75</v>
      </c>
      <c r="E235" s="18">
        <v>198.92999999999998</v>
      </c>
      <c r="F235" s="1">
        <v>1189585.48</v>
      </c>
      <c r="G235" s="1">
        <v>20859.13</v>
      </c>
      <c r="H235" s="1">
        <v>63657.599999999999</v>
      </c>
      <c r="I235" s="1">
        <v>124226.52</v>
      </c>
      <c r="J235" s="1">
        <v>0</v>
      </c>
      <c r="K235" s="1">
        <v>49444.21</v>
      </c>
      <c r="L235" s="1">
        <v>0</v>
      </c>
      <c r="M235" s="1">
        <v>0</v>
      </c>
      <c r="N235" s="1">
        <f t="shared" si="13"/>
        <v>1447772.94</v>
      </c>
      <c r="O235" s="1">
        <v>0</v>
      </c>
      <c r="P235" s="1">
        <v>0</v>
      </c>
      <c r="Q235" s="1">
        <v>50912.33</v>
      </c>
      <c r="R235" s="1">
        <f t="shared" si="12"/>
        <v>1498685.27</v>
      </c>
      <c r="S235" s="1">
        <f t="shared" si="14"/>
        <v>7533.7318152113821</v>
      </c>
      <c r="T235" s="1">
        <f t="shared" si="15"/>
        <v>7573.8118152113821</v>
      </c>
    </row>
    <row r="236" spans="1:20">
      <c r="A236">
        <v>12036</v>
      </c>
      <c r="B236" t="s">
        <v>357</v>
      </c>
      <c r="C236" t="s">
        <v>80</v>
      </c>
      <c r="E236" s="18">
        <v>262.58</v>
      </c>
      <c r="F236" s="1">
        <v>1570207.4</v>
      </c>
      <c r="G236" s="1">
        <v>82730.240000000005</v>
      </c>
      <c r="H236" s="1">
        <v>0</v>
      </c>
      <c r="I236" s="1">
        <v>256286.95</v>
      </c>
      <c r="J236" s="1">
        <v>0</v>
      </c>
      <c r="K236" s="1">
        <v>154356.96</v>
      </c>
      <c r="L236" s="1">
        <v>1053049.3600000001</v>
      </c>
      <c r="M236" s="1">
        <v>0</v>
      </c>
      <c r="N236" s="1">
        <f t="shared" si="13"/>
        <v>3116630.91</v>
      </c>
      <c r="O236" s="1">
        <v>335.92</v>
      </c>
      <c r="P236" s="1">
        <v>0</v>
      </c>
      <c r="Q236" s="1">
        <v>77841.84</v>
      </c>
      <c r="R236" s="1">
        <f t="shared" si="12"/>
        <v>3194808.67</v>
      </c>
      <c r="S236" s="1">
        <f t="shared" si="14"/>
        <v>12166.991659684669</v>
      </c>
      <c r="T236" s="1">
        <f t="shared" si="15"/>
        <v>12207.071659684669</v>
      </c>
    </row>
    <row r="237" spans="1:20">
      <c r="A237">
        <v>133736</v>
      </c>
      <c r="B237" t="s">
        <v>689</v>
      </c>
      <c r="C237" t="s">
        <v>193</v>
      </c>
      <c r="E237" s="18">
        <v>116.07</v>
      </c>
      <c r="F237" s="1">
        <v>694089.32</v>
      </c>
      <c r="G237" s="1">
        <v>40392.699999999997</v>
      </c>
      <c r="H237" s="1">
        <v>23571.200000000001</v>
      </c>
      <c r="I237" s="1">
        <v>57567.87</v>
      </c>
      <c r="J237" s="1">
        <v>44513.919999999998</v>
      </c>
      <c r="K237" s="1">
        <v>51651.18</v>
      </c>
      <c r="L237" s="1">
        <v>0</v>
      </c>
      <c r="M237" s="1">
        <v>0</v>
      </c>
      <c r="N237" s="1">
        <f t="shared" si="13"/>
        <v>911786.19</v>
      </c>
      <c r="O237" s="1">
        <v>0</v>
      </c>
      <c r="P237" s="1">
        <v>0</v>
      </c>
      <c r="Q237" s="1">
        <v>45778.239999999998</v>
      </c>
      <c r="R237" s="1">
        <f t="shared" si="12"/>
        <v>957564.42999999993</v>
      </c>
      <c r="S237" s="1">
        <f t="shared" si="14"/>
        <v>8249.8873955371764</v>
      </c>
      <c r="T237" s="1">
        <f t="shared" si="15"/>
        <v>8289.9673955371763</v>
      </c>
    </row>
    <row r="238" spans="1:20">
      <c r="A238">
        <v>133348</v>
      </c>
      <c r="B238" t="s">
        <v>663</v>
      </c>
      <c r="C238" t="s">
        <v>72</v>
      </c>
      <c r="E238" s="18">
        <v>364.24000000000007</v>
      </c>
      <c r="F238" s="1">
        <v>2178126.04</v>
      </c>
      <c r="G238" s="1">
        <v>175267.46</v>
      </c>
      <c r="H238" s="1">
        <v>55513.599999999999</v>
      </c>
      <c r="I238" s="1">
        <v>292094.14</v>
      </c>
      <c r="J238" s="1">
        <v>0</v>
      </c>
      <c r="K238" s="1">
        <v>64437.61</v>
      </c>
      <c r="L238" s="1">
        <v>0</v>
      </c>
      <c r="M238" s="1">
        <v>0</v>
      </c>
      <c r="N238" s="1">
        <f t="shared" si="13"/>
        <v>2765438.85</v>
      </c>
      <c r="O238" s="1">
        <v>0</v>
      </c>
      <c r="P238" s="1">
        <v>0</v>
      </c>
      <c r="Q238" s="1">
        <v>128354.54</v>
      </c>
      <c r="R238" s="1">
        <f t="shared" si="12"/>
        <v>2893793.39</v>
      </c>
      <c r="S238" s="1">
        <f t="shared" si="14"/>
        <v>7944.74354820997</v>
      </c>
      <c r="T238" s="1">
        <f t="shared" si="15"/>
        <v>7984.8235482099699</v>
      </c>
    </row>
    <row r="239" spans="1:20">
      <c r="A239">
        <v>11967</v>
      </c>
      <c r="B239" t="s">
        <v>338</v>
      </c>
      <c r="C239" t="s">
        <v>230</v>
      </c>
      <c r="E239" s="18">
        <v>318.53000000000003</v>
      </c>
      <c r="F239" s="1">
        <v>1904783.92</v>
      </c>
      <c r="G239" s="1">
        <v>90249.97</v>
      </c>
      <c r="H239" s="1">
        <v>47254.400000000001</v>
      </c>
      <c r="I239" s="1">
        <v>169050.52</v>
      </c>
      <c r="J239" s="1">
        <v>0</v>
      </c>
      <c r="K239" s="1">
        <v>102114.5</v>
      </c>
      <c r="L239" s="1">
        <v>0</v>
      </c>
      <c r="M239" s="1">
        <v>0</v>
      </c>
      <c r="N239" s="1">
        <f t="shared" si="13"/>
        <v>2313453.3099999996</v>
      </c>
      <c r="O239" s="1">
        <v>0</v>
      </c>
      <c r="P239" s="1">
        <v>0</v>
      </c>
      <c r="Q239" s="1">
        <v>115758.16</v>
      </c>
      <c r="R239" s="1">
        <f t="shared" si="12"/>
        <v>2429211.4699999997</v>
      </c>
      <c r="S239" s="1">
        <f t="shared" si="14"/>
        <v>7626.3192477945549</v>
      </c>
      <c r="T239" s="1">
        <f t="shared" si="15"/>
        <v>7666.3992477945549</v>
      </c>
    </row>
    <row r="240" spans="1:20">
      <c r="A240">
        <v>13999</v>
      </c>
      <c r="B240" t="s">
        <v>442</v>
      </c>
      <c r="C240" t="s">
        <v>68</v>
      </c>
      <c r="E240" s="18">
        <v>98.399999999999991</v>
      </c>
      <c r="F240" s="1">
        <v>588424.14</v>
      </c>
      <c r="G240" s="1">
        <v>38074.94</v>
      </c>
      <c r="H240" s="1">
        <v>17392</v>
      </c>
      <c r="I240" s="1">
        <v>63561.87</v>
      </c>
      <c r="J240" s="1">
        <v>0</v>
      </c>
      <c r="K240" s="1">
        <v>27517.29</v>
      </c>
      <c r="L240" s="1">
        <v>0</v>
      </c>
      <c r="M240" s="1">
        <v>0</v>
      </c>
      <c r="N240" s="1">
        <f t="shared" si="13"/>
        <v>734970.24000000011</v>
      </c>
      <c r="O240" s="1">
        <v>0</v>
      </c>
      <c r="P240" s="1">
        <v>0</v>
      </c>
      <c r="Q240" s="1">
        <v>39110.400000000001</v>
      </c>
      <c r="R240" s="1">
        <f t="shared" si="12"/>
        <v>774080.64000000013</v>
      </c>
      <c r="S240" s="1">
        <f t="shared" si="14"/>
        <v>7866.6731707317094</v>
      </c>
      <c r="T240" s="1">
        <f t="shared" si="15"/>
        <v>7906.7531707317094</v>
      </c>
    </row>
    <row r="241" spans="1:20">
      <c r="A241">
        <v>640</v>
      </c>
      <c r="B241" t="s">
        <v>195</v>
      </c>
      <c r="C241" t="s">
        <v>196</v>
      </c>
      <c r="E241" s="18">
        <v>38.659999999999997</v>
      </c>
      <c r="F241" s="1">
        <v>231183.7</v>
      </c>
      <c r="G241" s="1">
        <v>7415.95</v>
      </c>
      <c r="H241" s="1">
        <v>0</v>
      </c>
      <c r="I241" s="1">
        <v>6210.59</v>
      </c>
      <c r="J241" s="1">
        <v>0</v>
      </c>
      <c r="K241" s="1">
        <v>36567.339999999997</v>
      </c>
      <c r="L241" s="1">
        <v>51678.05</v>
      </c>
      <c r="M241" s="1">
        <v>0</v>
      </c>
      <c r="N241" s="1">
        <f t="shared" si="13"/>
        <v>333055.63</v>
      </c>
      <c r="O241" s="1">
        <v>3250.8</v>
      </c>
      <c r="P241" s="1">
        <v>0</v>
      </c>
      <c r="Q241" s="1">
        <v>36000</v>
      </c>
      <c r="R241" s="1">
        <f t="shared" si="12"/>
        <v>372306.43</v>
      </c>
      <c r="S241" s="1">
        <f t="shared" si="14"/>
        <v>9630.2749612002081</v>
      </c>
      <c r="T241" s="1">
        <f t="shared" si="15"/>
        <v>9670.354961200208</v>
      </c>
    </row>
    <row r="242" spans="1:20">
      <c r="A242">
        <v>133488</v>
      </c>
      <c r="B242" t="s">
        <v>671</v>
      </c>
      <c r="C242" t="s">
        <v>111</v>
      </c>
      <c r="E242" s="18">
        <v>187.67000000000004</v>
      </c>
      <c r="F242" s="1">
        <v>1122251.57</v>
      </c>
      <c r="G242" s="1">
        <v>74171.22</v>
      </c>
      <c r="H242" s="1">
        <v>0</v>
      </c>
      <c r="I242" s="1">
        <v>136473.59</v>
      </c>
      <c r="J242" s="1">
        <v>0</v>
      </c>
      <c r="K242" s="1">
        <v>92095.52</v>
      </c>
      <c r="L242" s="1">
        <v>338392.71</v>
      </c>
      <c r="M242" s="1">
        <v>0</v>
      </c>
      <c r="N242" s="1">
        <f t="shared" si="13"/>
        <v>1763384.61</v>
      </c>
      <c r="O242" s="1">
        <v>37.93</v>
      </c>
      <c r="P242" s="1">
        <v>0</v>
      </c>
      <c r="Q242" s="1">
        <v>57253.02</v>
      </c>
      <c r="R242" s="1">
        <f t="shared" si="12"/>
        <v>1820675.56</v>
      </c>
      <c r="S242" s="1">
        <f t="shared" si="14"/>
        <v>9701.4736505568271</v>
      </c>
      <c r="T242" s="1">
        <f t="shared" si="15"/>
        <v>9741.5536505568271</v>
      </c>
    </row>
    <row r="243" spans="1:20">
      <c r="A243">
        <v>133678</v>
      </c>
      <c r="B243" t="s">
        <v>687</v>
      </c>
      <c r="C243" t="s">
        <v>75</v>
      </c>
      <c r="E243" s="18">
        <v>185.95999999999998</v>
      </c>
      <c r="F243" s="1">
        <v>1112025.92</v>
      </c>
      <c r="G243" s="1">
        <v>15751.96</v>
      </c>
      <c r="H243" s="1">
        <v>21920</v>
      </c>
      <c r="I243" s="1">
        <v>116184.82</v>
      </c>
      <c r="J243" s="1">
        <v>261.27999999999997</v>
      </c>
      <c r="K243" s="1">
        <v>213033.88</v>
      </c>
      <c r="L243" s="1">
        <v>0</v>
      </c>
      <c r="M243" s="1">
        <v>0</v>
      </c>
      <c r="N243" s="1">
        <f t="shared" si="13"/>
        <v>1479177.8599999999</v>
      </c>
      <c r="O243" s="1">
        <v>0</v>
      </c>
      <c r="P243" s="1">
        <v>0</v>
      </c>
      <c r="Q243" s="1">
        <v>73386.92</v>
      </c>
      <c r="R243" s="1">
        <f t="shared" si="12"/>
        <v>1552564.7799999998</v>
      </c>
      <c r="S243" s="1">
        <f t="shared" si="14"/>
        <v>8348.9179393417944</v>
      </c>
      <c r="T243" s="1">
        <f t="shared" si="15"/>
        <v>8388.9979393417943</v>
      </c>
    </row>
    <row r="244" spans="1:20">
      <c r="A244">
        <v>12040</v>
      </c>
      <c r="B244" t="s">
        <v>363</v>
      </c>
      <c r="C244" t="s">
        <v>93</v>
      </c>
      <c r="E244" s="18">
        <v>63.910000000000004</v>
      </c>
      <c r="F244" s="1">
        <v>382176.69</v>
      </c>
      <c r="G244" s="1">
        <v>8426.11</v>
      </c>
      <c r="H244" s="1">
        <v>0</v>
      </c>
      <c r="I244" s="1">
        <v>58357.24</v>
      </c>
      <c r="J244" s="1">
        <v>0</v>
      </c>
      <c r="K244" s="1">
        <v>47279</v>
      </c>
      <c r="L244" s="1">
        <v>118326.39999999999</v>
      </c>
      <c r="M244" s="1">
        <v>0</v>
      </c>
      <c r="N244" s="1">
        <f t="shared" si="13"/>
        <v>614565.43999999994</v>
      </c>
      <c r="O244" s="1">
        <v>2326.13</v>
      </c>
      <c r="P244" s="1">
        <v>0</v>
      </c>
      <c r="Q244" s="1">
        <v>36000</v>
      </c>
      <c r="R244" s="1">
        <f t="shared" ref="R244:R307" si="16">N244+O244+P244+Q244</f>
        <v>652891.56999999995</v>
      </c>
      <c r="S244" s="1">
        <f t="shared" si="14"/>
        <v>10215.796745423249</v>
      </c>
      <c r="T244" s="1">
        <f t="shared" si="15"/>
        <v>10255.876745423249</v>
      </c>
    </row>
    <row r="245" spans="1:20">
      <c r="A245">
        <v>16829</v>
      </c>
      <c r="B245" t="s">
        <v>513</v>
      </c>
      <c r="C245" t="s">
        <v>93</v>
      </c>
      <c r="E245" s="18">
        <v>213.23999999999998</v>
      </c>
      <c r="F245" s="1">
        <v>1275158.1499999999</v>
      </c>
      <c r="G245" s="1">
        <v>31380.99</v>
      </c>
      <c r="H245" s="1">
        <v>45292.800000000003</v>
      </c>
      <c r="I245" s="1">
        <v>124086.38</v>
      </c>
      <c r="J245" s="1">
        <v>1101.92</v>
      </c>
      <c r="K245" s="1">
        <v>88371.16</v>
      </c>
      <c r="L245" s="1">
        <v>0</v>
      </c>
      <c r="M245" s="1">
        <v>0</v>
      </c>
      <c r="N245" s="1">
        <f t="shared" si="13"/>
        <v>1565391.3999999997</v>
      </c>
      <c r="O245" s="1">
        <v>0</v>
      </c>
      <c r="P245" s="1">
        <v>0</v>
      </c>
      <c r="Q245" s="1">
        <v>76533.56</v>
      </c>
      <c r="R245" s="1">
        <f t="shared" si="16"/>
        <v>1641924.9599999997</v>
      </c>
      <c r="S245" s="1">
        <f t="shared" si="14"/>
        <v>7699.8919527293183</v>
      </c>
      <c r="T245" s="1">
        <f t="shared" si="15"/>
        <v>7739.9719527293182</v>
      </c>
    </row>
    <row r="246" spans="1:20">
      <c r="A246">
        <v>147231</v>
      </c>
      <c r="B246" t="s">
        <v>754</v>
      </c>
      <c r="C246" t="s">
        <v>98</v>
      </c>
      <c r="E246" s="18">
        <v>77.44</v>
      </c>
      <c r="F246" s="1">
        <v>463085.01</v>
      </c>
      <c r="G246" s="1">
        <v>7330.92</v>
      </c>
      <c r="H246" s="1">
        <v>0</v>
      </c>
      <c r="I246" s="1">
        <v>28052.52</v>
      </c>
      <c r="J246" s="1">
        <v>0</v>
      </c>
      <c r="K246" s="1">
        <v>131616.03</v>
      </c>
      <c r="L246" s="1">
        <v>0</v>
      </c>
      <c r="M246" s="1">
        <v>0</v>
      </c>
      <c r="N246" s="1">
        <f t="shared" si="13"/>
        <v>630084.48</v>
      </c>
      <c r="O246" s="1">
        <v>1368.05</v>
      </c>
      <c r="P246" s="1">
        <v>0</v>
      </c>
      <c r="Q246" s="1">
        <v>36000</v>
      </c>
      <c r="R246" s="1">
        <f t="shared" si="16"/>
        <v>667452.53</v>
      </c>
      <c r="S246" s="1">
        <f t="shared" si="14"/>
        <v>8618.9634555785124</v>
      </c>
      <c r="T246" s="1">
        <f t="shared" si="15"/>
        <v>8659.0434555785123</v>
      </c>
    </row>
    <row r="247" spans="1:20">
      <c r="A247">
        <v>143644</v>
      </c>
      <c r="B247" t="s">
        <v>751</v>
      </c>
      <c r="C247" t="s">
        <v>752</v>
      </c>
      <c r="E247" s="18">
        <v>360.59999999999997</v>
      </c>
      <c r="F247" s="1">
        <v>2156359.16</v>
      </c>
      <c r="G247" s="1">
        <v>102843.69</v>
      </c>
      <c r="H247" s="1">
        <v>30307.200000000001</v>
      </c>
      <c r="I247" s="1">
        <v>265990.57</v>
      </c>
      <c r="J247" s="1">
        <v>0</v>
      </c>
      <c r="K247" s="1">
        <v>339444.33</v>
      </c>
      <c r="L247" s="1">
        <v>0</v>
      </c>
      <c r="M247" s="1">
        <v>18229.189999999999</v>
      </c>
      <c r="N247" s="1">
        <f t="shared" si="13"/>
        <v>2913174.14</v>
      </c>
      <c r="O247" s="1">
        <v>16488.78</v>
      </c>
      <c r="P247" s="1">
        <v>0</v>
      </c>
      <c r="Q247" s="1">
        <v>138226.41</v>
      </c>
      <c r="R247" s="1">
        <f t="shared" si="16"/>
        <v>3067889.33</v>
      </c>
      <c r="S247" s="1">
        <f t="shared" si="14"/>
        <v>8507.7352468108711</v>
      </c>
      <c r="T247" s="1">
        <f t="shared" si="15"/>
        <v>8547.815246810871</v>
      </c>
    </row>
    <row r="248" spans="1:20">
      <c r="A248">
        <v>19200</v>
      </c>
      <c r="B248" t="s">
        <v>569</v>
      </c>
      <c r="C248" t="s">
        <v>93</v>
      </c>
      <c r="E248" s="18">
        <v>211.3</v>
      </c>
      <c r="F248" s="1">
        <v>1263557.1000000001</v>
      </c>
      <c r="G248" s="1">
        <v>32419.73</v>
      </c>
      <c r="H248" s="1">
        <v>45270.400000000001</v>
      </c>
      <c r="I248" s="1">
        <v>134036.1</v>
      </c>
      <c r="J248" s="1">
        <v>1136</v>
      </c>
      <c r="K248" s="1">
        <v>92779.74</v>
      </c>
      <c r="L248" s="1">
        <v>0</v>
      </c>
      <c r="M248" s="1">
        <v>0</v>
      </c>
      <c r="N248" s="1">
        <f t="shared" si="13"/>
        <v>1569199.07</v>
      </c>
      <c r="O248" s="1">
        <v>0</v>
      </c>
      <c r="P248" s="1">
        <v>0</v>
      </c>
      <c r="Q248" s="1">
        <v>36000</v>
      </c>
      <c r="R248" s="1">
        <f t="shared" si="16"/>
        <v>1605199.07</v>
      </c>
      <c r="S248" s="1">
        <f t="shared" si="14"/>
        <v>7596.7774254614287</v>
      </c>
      <c r="T248" s="1">
        <f t="shared" si="15"/>
        <v>7636.8574254614286</v>
      </c>
    </row>
    <row r="249" spans="1:20">
      <c r="A249">
        <v>149302</v>
      </c>
      <c r="B249" t="s">
        <v>765</v>
      </c>
      <c r="C249" t="s">
        <v>68</v>
      </c>
      <c r="E249" s="18">
        <v>165.38000000000002</v>
      </c>
      <c r="F249" s="1">
        <v>988959.17</v>
      </c>
      <c r="G249" s="1">
        <v>61355.55</v>
      </c>
      <c r="H249" s="1">
        <v>0</v>
      </c>
      <c r="I249" s="1">
        <v>126359.58</v>
      </c>
      <c r="J249" s="1">
        <v>0</v>
      </c>
      <c r="K249" s="1">
        <v>241099.66</v>
      </c>
      <c r="L249" s="1">
        <v>319976.7</v>
      </c>
      <c r="M249" s="1">
        <v>0</v>
      </c>
      <c r="N249" s="1">
        <f t="shared" si="13"/>
        <v>1737750.66</v>
      </c>
      <c r="O249" s="1">
        <v>1389.27</v>
      </c>
      <c r="P249" s="1">
        <v>0</v>
      </c>
      <c r="Q249" s="1">
        <v>42048.4</v>
      </c>
      <c r="R249" s="1">
        <f t="shared" si="16"/>
        <v>1781188.3299999998</v>
      </c>
      <c r="S249" s="1">
        <f t="shared" si="14"/>
        <v>10770.276514693431</v>
      </c>
      <c r="T249" s="1">
        <f t="shared" si="15"/>
        <v>10810.356514693431</v>
      </c>
    </row>
    <row r="250" spans="1:20">
      <c r="A250">
        <v>16812</v>
      </c>
      <c r="B250" t="s">
        <v>511</v>
      </c>
      <c r="C250" t="s">
        <v>80</v>
      </c>
      <c r="E250" s="18">
        <v>122.49999999999999</v>
      </c>
      <c r="F250" s="1">
        <v>732540.19</v>
      </c>
      <c r="G250" s="1">
        <v>39254.07</v>
      </c>
      <c r="H250" s="1">
        <v>35209.599999999999</v>
      </c>
      <c r="I250" s="1">
        <v>119224.62</v>
      </c>
      <c r="J250" s="1">
        <v>0</v>
      </c>
      <c r="K250" s="1">
        <v>167065.4</v>
      </c>
      <c r="L250" s="1">
        <v>0</v>
      </c>
      <c r="M250" s="1">
        <v>0</v>
      </c>
      <c r="N250" s="1">
        <f t="shared" si="13"/>
        <v>1093293.8799999999</v>
      </c>
      <c r="O250" s="1">
        <v>0</v>
      </c>
      <c r="P250" s="1">
        <v>0</v>
      </c>
      <c r="Q250" s="1">
        <v>36000</v>
      </c>
      <c r="R250" s="1">
        <f t="shared" si="16"/>
        <v>1129293.8799999999</v>
      </c>
      <c r="S250" s="1">
        <f t="shared" si="14"/>
        <v>9218.7255510204086</v>
      </c>
      <c r="T250" s="1">
        <f t="shared" si="15"/>
        <v>9258.8055510204085</v>
      </c>
    </row>
    <row r="251" spans="1:20">
      <c r="A251">
        <v>8281</v>
      </c>
      <c r="B251" t="s">
        <v>264</v>
      </c>
      <c r="C251" t="s">
        <v>93</v>
      </c>
      <c r="E251" s="18">
        <v>227.66000000000003</v>
      </c>
      <c r="F251" s="1">
        <v>1361388.57</v>
      </c>
      <c r="G251" s="1">
        <v>31917.43</v>
      </c>
      <c r="H251" s="1">
        <v>29936</v>
      </c>
      <c r="I251" s="1">
        <v>210360.4</v>
      </c>
      <c r="J251" s="1">
        <v>8758.56</v>
      </c>
      <c r="K251" s="1">
        <v>446986.75</v>
      </c>
      <c r="L251" s="1">
        <v>0</v>
      </c>
      <c r="M251" s="1">
        <v>0</v>
      </c>
      <c r="N251" s="1">
        <f t="shared" si="13"/>
        <v>2089347.71</v>
      </c>
      <c r="O251" s="1">
        <v>0</v>
      </c>
      <c r="P251" s="1">
        <v>0</v>
      </c>
      <c r="Q251" s="1">
        <v>78505.2</v>
      </c>
      <c r="R251" s="1">
        <f t="shared" si="16"/>
        <v>2167852.91</v>
      </c>
      <c r="S251" s="1">
        <f t="shared" si="14"/>
        <v>9522.3267592023185</v>
      </c>
      <c r="T251" s="1">
        <f t="shared" si="15"/>
        <v>9562.4067592023184</v>
      </c>
    </row>
    <row r="252" spans="1:20">
      <c r="A252">
        <v>12105</v>
      </c>
      <c r="B252" t="s">
        <v>379</v>
      </c>
      <c r="C252" t="s">
        <v>108</v>
      </c>
      <c r="E252" s="18">
        <v>176.09</v>
      </c>
      <c r="F252" s="1">
        <v>1053004.1100000001</v>
      </c>
      <c r="G252" s="1">
        <v>116426.36</v>
      </c>
      <c r="H252" s="1">
        <v>25632</v>
      </c>
      <c r="I252" s="1">
        <v>132026.59</v>
      </c>
      <c r="J252" s="1">
        <v>2912.36</v>
      </c>
      <c r="K252" s="1">
        <v>125854.02</v>
      </c>
      <c r="L252" s="1">
        <v>59127.3</v>
      </c>
      <c r="M252" s="1">
        <v>0</v>
      </c>
      <c r="N252" s="1">
        <f t="shared" si="13"/>
        <v>1514982.7400000005</v>
      </c>
      <c r="O252" s="1">
        <v>0</v>
      </c>
      <c r="P252" s="1">
        <v>0</v>
      </c>
      <c r="Q252" s="1">
        <v>54777.599999999999</v>
      </c>
      <c r="R252" s="1">
        <f t="shared" si="16"/>
        <v>1569760.3400000005</v>
      </c>
      <c r="S252" s="1">
        <f t="shared" si="14"/>
        <v>8914.5342722471487</v>
      </c>
      <c r="T252" s="1">
        <f t="shared" si="15"/>
        <v>8954.6142722471486</v>
      </c>
    </row>
    <row r="253" spans="1:20">
      <c r="A253">
        <v>510</v>
      </c>
      <c r="B253" t="s">
        <v>139</v>
      </c>
      <c r="C253" t="s">
        <v>140</v>
      </c>
      <c r="E253" s="18">
        <v>155.53</v>
      </c>
      <c r="F253" s="1">
        <v>930056.96</v>
      </c>
      <c r="G253" s="1">
        <v>68103.179999999993</v>
      </c>
      <c r="H253" s="1">
        <v>24496</v>
      </c>
      <c r="I253" s="1">
        <v>137153.82</v>
      </c>
      <c r="J253" s="1">
        <v>0</v>
      </c>
      <c r="K253" s="1">
        <v>152624.17000000001</v>
      </c>
      <c r="L253" s="1">
        <v>0</v>
      </c>
      <c r="M253" s="1">
        <v>0</v>
      </c>
      <c r="N253" s="1">
        <f t="shared" si="13"/>
        <v>1312434.1299999999</v>
      </c>
      <c r="O253" s="1">
        <v>0</v>
      </c>
      <c r="P253" s="1">
        <v>0</v>
      </c>
      <c r="Q253" s="1">
        <v>48859.82</v>
      </c>
      <c r="R253" s="1">
        <f t="shared" si="16"/>
        <v>1361293.95</v>
      </c>
      <c r="S253" s="1">
        <f t="shared" si="14"/>
        <v>8752.6133221886448</v>
      </c>
      <c r="T253" s="1">
        <f t="shared" si="15"/>
        <v>8792.6933221886447</v>
      </c>
    </row>
    <row r="254" spans="1:20">
      <c r="A254">
        <v>855</v>
      </c>
      <c r="B254" t="s">
        <v>224</v>
      </c>
      <c r="C254" t="s">
        <v>108</v>
      </c>
      <c r="E254" s="18">
        <v>409.15000000000003</v>
      </c>
      <c r="F254" s="1">
        <v>2446684.2599999998</v>
      </c>
      <c r="G254" s="1">
        <v>266440.83</v>
      </c>
      <c r="H254" s="1">
        <v>60739.199999999997</v>
      </c>
      <c r="I254" s="1">
        <v>304338.75</v>
      </c>
      <c r="J254" s="1">
        <v>19493.759999999998</v>
      </c>
      <c r="K254" s="1">
        <v>391073.84</v>
      </c>
      <c r="L254" s="1">
        <v>0</v>
      </c>
      <c r="M254" s="1">
        <v>0</v>
      </c>
      <c r="N254" s="1">
        <f t="shared" si="13"/>
        <v>3488770.6399999997</v>
      </c>
      <c r="O254" s="1">
        <v>0</v>
      </c>
      <c r="P254" s="1">
        <v>0</v>
      </c>
      <c r="Q254" s="1">
        <v>166487.41</v>
      </c>
      <c r="R254" s="1">
        <f t="shared" si="16"/>
        <v>3655258.05</v>
      </c>
      <c r="S254" s="1">
        <f t="shared" si="14"/>
        <v>8933.7847977514339</v>
      </c>
      <c r="T254" s="1">
        <f t="shared" si="15"/>
        <v>8973.8647977514338</v>
      </c>
    </row>
    <row r="255" spans="1:20">
      <c r="A255">
        <v>142901</v>
      </c>
      <c r="B255" t="s">
        <v>711</v>
      </c>
      <c r="C255" t="s">
        <v>101</v>
      </c>
      <c r="E255" s="18">
        <v>109.71000000000001</v>
      </c>
      <c r="F255" s="1">
        <v>656057.03</v>
      </c>
      <c r="G255" s="1">
        <v>49800.66</v>
      </c>
      <c r="H255" s="1">
        <v>0</v>
      </c>
      <c r="I255" s="1">
        <v>93585.25</v>
      </c>
      <c r="J255" s="1">
        <v>0</v>
      </c>
      <c r="K255" s="1">
        <v>57322.55</v>
      </c>
      <c r="L255" s="1">
        <v>214897.4</v>
      </c>
      <c r="M255" s="1">
        <v>0</v>
      </c>
      <c r="N255" s="1">
        <f t="shared" si="13"/>
        <v>1071662.8900000001</v>
      </c>
      <c r="O255" s="1">
        <v>306.12</v>
      </c>
      <c r="P255" s="1">
        <v>0</v>
      </c>
      <c r="Q255" s="1">
        <v>37812.449999999997</v>
      </c>
      <c r="R255" s="1">
        <f t="shared" si="16"/>
        <v>1109781.4600000002</v>
      </c>
      <c r="S255" s="1">
        <f t="shared" si="14"/>
        <v>10115.590739221585</v>
      </c>
      <c r="T255" s="1">
        <f t="shared" si="15"/>
        <v>10155.670739221585</v>
      </c>
    </row>
    <row r="256" spans="1:20">
      <c r="A256">
        <v>12644</v>
      </c>
      <c r="B256" t="s">
        <v>395</v>
      </c>
      <c r="C256" t="s">
        <v>111</v>
      </c>
      <c r="E256" s="18">
        <v>281.17000000000007</v>
      </c>
      <c r="F256" s="1">
        <v>1681374.11</v>
      </c>
      <c r="G256" s="1">
        <v>146788.44</v>
      </c>
      <c r="H256" s="1">
        <v>41849.599999999999</v>
      </c>
      <c r="I256" s="1">
        <v>257138.71</v>
      </c>
      <c r="J256" s="1">
        <v>0</v>
      </c>
      <c r="K256" s="1">
        <v>239965.43</v>
      </c>
      <c r="L256" s="1">
        <v>0</v>
      </c>
      <c r="M256" s="1">
        <v>0</v>
      </c>
      <c r="N256" s="1">
        <f t="shared" si="13"/>
        <v>2367116.2900000005</v>
      </c>
      <c r="O256" s="1">
        <v>0</v>
      </c>
      <c r="P256" s="1">
        <v>0</v>
      </c>
      <c r="Q256" s="1">
        <v>81680.06</v>
      </c>
      <c r="R256" s="1">
        <f t="shared" si="16"/>
        <v>2448796.3500000006</v>
      </c>
      <c r="S256" s="1">
        <f t="shared" si="14"/>
        <v>8709.30878116442</v>
      </c>
      <c r="T256" s="1">
        <f t="shared" si="15"/>
        <v>8749.3887811644199</v>
      </c>
    </row>
    <row r="257" spans="1:20">
      <c r="A257">
        <v>13147</v>
      </c>
      <c r="B257" t="s">
        <v>410</v>
      </c>
      <c r="C257" t="s">
        <v>80</v>
      </c>
      <c r="E257" s="18">
        <v>224.52</v>
      </c>
      <c r="F257" s="1">
        <v>1342611.63</v>
      </c>
      <c r="G257" s="1">
        <v>59290.8</v>
      </c>
      <c r="H257" s="1">
        <v>43740.800000000003</v>
      </c>
      <c r="I257" s="1">
        <v>202045.45</v>
      </c>
      <c r="J257" s="1">
        <v>0</v>
      </c>
      <c r="K257" s="1">
        <v>79634.009999999995</v>
      </c>
      <c r="L257" s="1">
        <v>0</v>
      </c>
      <c r="M257" s="1">
        <v>0</v>
      </c>
      <c r="N257" s="1">
        <f t="shared" si="13"/>
        <v>1727322.69</v>
      </c>
      <c r="O257" s="1">
        <v>0</v>
      </c>
      <c r="P257" s="1">
        <v>0</v>
      </c>
      <c r="Q257" s="1">
        <v>74188.600000000006</v>
      </c>
      <c r="R257" s="1">
        <f t="shared" si="16"/>
        <v>1801511.29</v>
      </c>
      <c r="S257" s="1">
        <f t="shared" si="14"/>
        <v>8023.8343577409587</v>
      </c>
      <c r="T257" s="1">
        <f t="shared" si="15"/>
        <v>8063.9143577409586</v>
      </c>
    </row>
    <row r="258" spans="1:20">
      <c r="A258">
        <v>14927</v>
      </c>
      <c r="B258" t="s">
        <v>479</v>
      </c>
      <c r="C258" t="s">
        <v>98</v>
      </c>
      <c r="E258" s="18">
        <v>125.21</v>
      </c>
      <c r="F258" s="1">
        <v>748745.79</v>
      </c>
      <c r="G258" s="1">
        <v>34076.04</v>
      </c>
      <c r="H258" s="1">
        <v>0</v>
      </c>
      <c r="I258" s="1">
        <v>110435.35</v>
      </c>
      <c r="J258" s="1">
        <v>0</v>
      </c>
      <c r="K258" s="1">
        <v>533416.94999999995</v>
      </c>
      <c r="L258" s="1">
        <v>96894.1</v>
      </c>
      <c r="M258" s="1">
        <v>0</v>
      </c>
      <c r="N258" s="1">
        <f t="shared" si="13"/>
        <v>1523568.23</v>
      </c>
      <c r="O258" s="1">
        <v>2811.94</v>
      </c>
      <c r="P258" s="1">
        <v>0</v>
      </c>
      <c r="Q258" s="1">
        <v>42754.16</v>
      </c>
      <c r="R258" s="1">
        <f t="shared" si="16"/>
        <v>1569134.3299999998</v>
      </c>
      <c r="S258" s="1">
        <f t="shared" si="14"/>
        <v>12532.020844980432</v>
      </c>
      <c r="T258" s="1">
        <f t="shared" si="15"/>
        <v>12572.100844980432</v>
      </c>
    </row>
    <row r="259" spans="1:20">
      <c r="A259">
        <v>13148</v>
      </c>
      <c r="B259" t="s">
        <v>412</v>
      </c>
      <c r="C259" t="s">
        <v>80</v>
      </c>
      <c r="E259" s="18">
        <v>165.73000000000002</v>
      </c>
      <c r="F259" s="1">
        <v>991052.14</v>
      </c>
      <c r="G259" s="1">
        <v>52504.160000000003</v>
      </c>
      <c r="H259" s="1">
        <v>46480</v>
      </c>
      <c r="I259" s="1">
        <v>168582.35</v>
      </c>
      <c r="J259" s="1">
        <v>0</v>
      </c>
      <c r="K259" s="1">
        <v>62322.59</v>
      </c>
      <c r="L259" s="1">
        <v>0</v>
      </c>
      <c r="M259" s="1">
        <v>0</v>
      </c>
      <c r="N259" s="1">
        <f t="shared" ref="N259:N322" si="17">F259+G259+H259+I259+J259+K259+L259+M259</f>
        <v>1320941.2400000002</v>
      </c>
      <c r="O259" s="1">
        <v>0</v>
      </c>
      <c r="P259" s="1">
        <v>0</v>
      </c>
      <c r="Q259" s="1">
        <v>46944.08</v>
      </c>
      <c r="R259" s="1">
        <f t="shared" si="16"/>
        <v>1367885.3200000003</v>
      </c>
      <c r="S259" s="1">
        <f t="shared" ref="S259:S322" si="18">R259/E259</f>
        <v>8253.6977010800711</v>
      </c>
      <c r="T259" s="1">
        <f t="shared" ref="T259:T322" si="19">S259+40.08</f>
        <v>8293.777701080071</v>
      </c>
    </row>
    <row r="260" spans="1:20">
      <c r="A260">
        <v>143487</v>
      </c>
      <c r="B260" t="s">
        <v>743</v>
      </c>
      <c r="C260" t="s">
        <v>80</v>
      </c>
      <c r="E260" s="18">
        <v>178.14000000000001</v>
      </c>
      <c r="F260" s="1">
        <v>1065262.95</v>
      </c>
      <c r="G260" s="1">
        <v>53371.66</v>
      </c>
      <c r="H260" s="1">
        <v>26707.200000000001</v>
      </c>
      <c r="I260" s="1">
        <v>176554.02</v>
      </c>
      <c r="J260" s="1">
        <v>66160.52</v>
      </c>
      <c r="K260" s="1">
        <v>186517.75</v>
      </c>
      <c r="L260" s="1">
        <v>0</v>
      </c>
      <c r="M260" s="1">
        <v>0</v>
      </c>
      <c r="N260" s="1">
        <f t="shared" si="17"/>
        <v>1574574.0999999999</v>
      </c>
      <c r="O260" s="1">
        <v>0</v>
      </c>
      <c r="P260" s="1">
        <v>0</v>
      </c>
      <c r="Q260" s="1">
        <v>82235.53</v>
      </c>
      <c r="R260" s="1">
        <f t="shared" si="16"/>
        <v>1656809.63</v>
      </c>
      <c r="S260" s="1">
        <f t="shared" si="18"/>
        <v>9300.6041877175248</v>
      </c>
      <c r="T260" s="1">
        <f t="shared" si="19"/>
        <v>9340.6841877175248</v>
      </c>
    </row>
    <row r="261" spans="1:20">
      <c r="A261">
        <v>9953</v>
      </c>
      <c r="B261" t="s">
        <v>289</v>
      </c>
      <c r="C261" t="s">
        <v>93</v>
      </c>
      <c r="E261" s="18">
        <v>313.75</v>
      </c>
      <c r="F261" s="1">
        <v>1876199.91</v>
      </c>
      <c r="G261" s="1">
        <v>53549.56</v>
      </c>
      <c r="H261" s="1">
        <v>59401.599999999999</v>
      </c>
      <c r="I261" s="1">
        <v>237777.68</v>
      </c>
      <c r="J261" s="1">
        <v>163698.67000000001</v>
      </c>
      <c r="K261" s="1">
        <v>146945.67000000001</v>
      </c>
      <c r="L261" s="1">
        <v>0</v>
      </c>
      <c r="M261" s="1">
        <v>0</v>
      </c>
      <c r="N261" s="1">
        <f t="shared" si="17"/>
        <v>2537573.09</v>
      </c>
      <c r="O261" s="1">
        <v>0</v>
      </c>
      <c r="P261" s="1">
        <v>0</v>
      </c>
      <c r="Q261" s="1">
        <v>119503.35</v>
      </c>
      <c r="R261" s="1">
        <f t="shared" si="16"/>
        <v>2657076.44</v>
      </c>
      <c r="S261" s="1">
        <f t="shared" si="18"/>
        <v>8468.7695298804774</v>
      </c>
      <c r="T261" s="1">
        <f t="shared" si="19"/>
        <v>8508.8495298804773</v>
      </c>
    </row>
    <row r="262" spans="1:20">
      <c r="A262">
        <v>301</v>
      </c>
      <c r="B262" t="s">
        <v>103</v>
      </c>
      <c r="C262" t="s">
        <v>68</v>
      </c>
      <c r="E262" s="18">
        <v>113.74000000000001</v>
      </c>
      <c r="F262" s="1">
        <v>680156.09</v>
      </c>
      <c r="G262" s="1">
        <v>39969.5</v>
      </c>
      <c r="H262" s="1">
        <v>5779.2</v>
      </c>
      <c r="I262" s="1">
        <v>82620.59</v>
      </c>
      <c r="J262" s="1">
        <v>0</v>
      </c>
      <c r="K262" s="1">
        <v>1006215.83</v>
      </c>
      <c r="L262" s="1">
        <v>0</v>
      </c>
      <c r="M262" s="1">
        <v>0</v>
      </c>
      <c r="N262" s="1">
        <f t="shared" si="17"/>
        <v>1814741.21</v>
      </c>
      <c r="O262" s="1">
        <v>6869.57</v>
      </c>
      <c r="P262" s="1">
        <v>0</v>
      </c>
      <c r="Q262" s="1">
        <v>41646.410000000003</v>
      </c>
      <c r="R262" s="1">
        <f t="shared" si="16"/>
        <v>1863257.19</v>
      </c>
      <c r="S262" s="1">
        <f t="shared" si="18"/>
        <v>16381.723140495866</v>
      </c>
      <c r="T262" s="1">
        <f t="shared" si="19"/>
        <v>16421.803140495867</v>
      </c>
    </row>
    <row r="263" spans="1:20">
      <c r="A263">
        <v>133587</v>
      </c>
      <c r="B263" t="s">
        <v>681</v>
      </c>
      <c r="C263" t="s">
        <v>98</v>
      </c>
      <c r="E263" s="18">
        <v>89.48</v>
      </c>
      <c r="F263" s="1">
        <v>535083.25</v>
      </c>
      <c r="G263" s="1">
        <v>23523</v>
      </c>
      <c r="H263" s="1">
        <v>14531.2</v>
      </c>
      <c r="I263" s="1">
        <v>75127.67</v>
      </c>
      <c r="J263" s="1">
        <v>0</v>
      </c>
      <c r="K263" s="1">
        <v>814141.48</v>
      </c>
      <c r="L263" s="1">
        <v>0</v>
      </c>
      <c r="M263" s="1">
        <v>0</v>
      </c>
      <c r="N263" s="1">
        <f t="shared" si="17"/>
        <v>1462406.6</v>
      </c>
      <c r="O263" s="1">
        <v>0</v>
      </c>
      <c r="P263" s="1">
        <v>0</v>
      </c>
      <c r="Q263" s="1">
        <v>36947.15</v>
      </c>
      <c r="R263" s="1">
        <f t="shared" si="16"/>
        <v>1499353.75</v>
      </c>
      <c r="S263" s="1">
        <f t="shared" si="18"/>
        <v>16756.300290567724</v>
      </c>
      <c r="T263" s="1">
        <f t="shared" si="19"/>
        <v>16796.380290567726</v>
      </c>
    </row>
    <row r="264" spans="1:20">
      <c r="A264">
        <v>132779</v>
      </c>
      <c r="B264" t="s">
        <v>633</v>
      </c>
      <c r="C264" t="s">
        <v>98</v>
      </c>
      <c r="E264" s="18">
        <v>62.93</v>
      </c>
      <c r="F264" s="1">
        <v>376316.36</v>
      </c>
      <c r="G264" s="1">
        <v>16462.47</v>
      </c>
      <c r="H264" s="1">
        <v>0</v>
      </c>
      <c r="I264" s="1">
        <v>53191.26</v>
      </c>
      <c r="J264" s="1">
        <v>0</v>
      </c>
      <c r="K264" s="1">
        <v>562511.14</v>
      </c>
      <c r="L264" s="1">
        <v>0</v>
      </c>
      <c r="M264" s="1">
        <v>0</v>
      </c>
      <c r="N264" s="1">
        <f t="shared" si="17"/>
        <v>1008481.23</v>
      </c>
      <c r="O264" s="1">
        <v>0</v>
      </c>
      <c r="P264" s="1">
        <v>0</v>
      </c>
      <c r="Q264" s="1">
        <v>36284</v>
      </c>
      <c r="R264" s="1">
        <f t="shared" si="16"/>
        <v>1044765.23</v>
      </c>
      <c r="S264" s="1">
        <f t="shared" si="18"/>
        <v>16602.021770220879</v>
      </c>
      <c r="T264" s="1">
        <f t="shared" si="19"/>
        <v>16642.101770220881</v>
      </c>
    </row>
    <row r="265" spans="1:20">
      <c r="A265">
        <v>133306</v>
      </c>
      <c r="B265" t="s">
        <v>657</v>
      </c>
      <c r="C265" t="s">
        <v>101</v>
      </c>
      <c r="E265" s="18">
        <v>106.09</v>
      </c>
      <c r="F265" s="1">
        <v>634409.71</v>
      </c>
      <c r="G265" s="1">
        <v>48236.69</v>
      </c>
      <c r="H265" s="1">
        <v>10156.799999999999</v>
      </c>
      <c r="I265" s="1">
        <v>89844.76</v>
      </c>
      <c r="J265" s="1">
        <v>0</v>
      </c>
      <c r="K265" s="1">
        <v>498785.41</v>
      </c>
      <c r="L265" s="1">
        <v>0</v>
      </c>
      <c r="M265" s="1">
        <v>0</v>
      </c>
      <c r="N265" s="1">
        <f t="shared" si="17"/>
        <v>1281433.3699999999</v>
      </c>
      <c r="O265" s="1">
        <v>0</v>
      </c>
      <c r="P265" s="1">
        <v>0</v>
      </c>
      <c r="Q265" s="1">
        <v>37302.800000000003</v>
      </c>
      <c r="R265" s="1">
        <f t="shared" si="16"/>
        <v>1318736.17</v>
      </c>
      <c r="S265" s="1">
        <f t="shared" si="18"/>
        <v>12430.353190687152</v>
      </c>
      <c r="T265" s="1">
        <f t="shared" si="19"/>
        <v>12470.433190687152</v>
      </c>
    </row>
    <row r="266" spans="1:20">
      <c r="A266">
        <v>306</v>
      </c>
      <c r="B266" t="s">
        <v>113</v>
      </c>
      <c r="C266" t="s">
        <v>75</v>
      </c>
      <c r="E266" s="18">
        <v>76.58</v>
      </c>
      <c r="F266" s="1">
        <v>457942.27</v>
      </c>
      <c r="G266" s="1">
        <v>9148.7000000000007</v>
      </c>
      <c r="H266" s="1">
        <v>7280</v>
      </c>
      <c r="I266" s="1">
        <v>47114.65</v>
      </c>
      <c r="J266" s="1">
        <v>0</v>
      </c>
      <c r="K266" s="1">
        <v>820732.09</v>
      </c>
      <c r="L266" s="1">
        <v>0</v>
      </c>
      <c r="M266" s="1">
        <v>0</v>
      </c>
      <c r="N266" s="1">
        <f t="shared" si="17"/>
        <v>1342217.71</v>
      </c>
      <c r="O266" s="1">
        <v>0</v>
      </c>
      <c r="P266" s="1">
        <v>0</v>
      </c>
      <c r="Q266" s="1">
        <v>36009.589999999997</v>
      </c>
      <c r="R266" s="1">
        <f t="shared" si="16"/>
        <v>1378227.3</v>
      </c>
      <c r="S266" s="1">
        <f t="shared" si="18"/>
        <v>17997.222512405329</v>
      </c>
      <c r="T266" s="1">
        <f t="shared" si="19"/>
        <v>18037.302512405331</v>
      </c>
    </row>
    <row r="267" spans="1:20">
      <c r="A267">
        <v>302</v>
      </c>
      <c r="B267" t="s">
        <v>105</v>
      </c>
      <c r="C267" t="s">
        <v>80</v>
      </c>
      <c r="E267" s="18">
        <v>146.17000000000002</v>
      </c>
      <c r="F267" s="1">
        <v>874084.91</v>
      </c>
      <c r="G267" s="1">
        <v>29727.200000000001</v>
      </c>
      <c r="H267" s="1">
        <v>5996.8</v>
      </c>
      <c r="I267" s="1">
        <v>102401.62</v>
      </c>
      <c r="J267" s="1">
        <v>0</v>
      </c>
      <c r="K267" s="1">
        <v>1338784.7</v>
      </c>
      <c r="L267" s="1">
        <v>0</v>
      </c>
      <c r="M267" s="1">
        <v>0</v>
      </c>
      <c r="N267" s="1">
        <f t="shared" si="17"/>
        <v>2350995.23</v>
      </c>
      <c r="O267" s="1">
        <v>4643.2299999999996</v>
      </c>
      <c r="P267" s="1">
        <v>0</v>
      </c>
      <c r="Q267" s="1">
        <v>46841.78</v>
      </c>
      <c r="R267" s="1">
        <f t="shared" si="16"/>
        <v>2402480.2399999998</v>
      </c>
      <c r="S267" s="1">
        <f t="shared" si="18"/>
        <v>16436.20606143531</v>
      </c>
      <c r="T267" s="1">
        <f t="shared" si="19"/>
        <v>16476.286061435312</v>
      </c>
    </row>
    <row r="268" spans="1:20">
      <c r="A268">
        <v>296</v>
      </c>
      <c r="B268" t="s">
        <v>92</v>
      </c>
      <c r="C268" t="s">
        <v>93</v>
      </c>
      <c r="E268" s="18">
        <v>51.35</v>
      </c>
      <c r="F268" s="1">
        <v>307068.88</v>
      </c>
      <c r="G268" s="1">
        <v>8129.43</v>
      </c>
      <c r="H268" s="1">
        <v>8243.2000000000007</v>
      </c>
      <c r="I268" s="1">
        <v>46065.81</v>
      </c>
      <c r="J268" s="1">
        <v>1136</v>
      </c>
      <c r="K268" s="1">
        <v>212674.66</v>
      </c>
      <c r="L268" s="1">
        <v>0</v>
      </c>
      <c r="M268" s="1">
        <v>0</v>
      </c>
      <c r="N268" s="1">
        <f t="shared" si="17"/>
        <v>583317.98</v>
      </c>
      <c r="O268" s="1">
        <v>0</v>
      </c>
      <c r="P268" s="1">
        <v>0</v>
      </c>
      <c r="Q268" s="1">
        <v>36000</v>
      </c>
      <c r="R268" s="1">
        <f t="shared" si="16"/>
        <v>619317.98</v>
      </c>
      <c r="S268" s="1">
        <f t="shared" si="18"/>
        <v>12060.720155793573</v>
      </c>
      <c r="T268" s="1">
        <f t="shared" si="19"/>
        <v>12100.800155793573</v>
      </c>
    </row>
    <row r="269" spans="1:20">
      <c r="A269">
        <v>297</v>
      </c>
      <c r="B269" t="s">
        <v>95</v>
      </c>
      <c r="C269" t="s">
        <v>72</v>
      </c>
      <c r="E269" s="18">
        <v>70.19</v>
      </c>
      <c r="F269" s="1">
        <v>419730.59</v>
      </c>
      <c r="G269" s="1">
        <v>28808.720000000001</v>
      </c>
      <c r="H269" s="1">
        <v>6009.6</v>
      </c>
      <c r="I269" s="1">
        <v>52750.93</v>
      </c>
      <c r="J269" s="1">
        <v>0</v>
      </c>
      <c r="K269" s="1">
        <v>922618.59</v>
      </c>
      <c r="L269" s="1">
        <v>0</v>
      </c>
      <c r="M269" s="1">
        <v>0</v>
      </c>
      <c r="N269" s="1">
        <f t="shared" si="17"/>
        <v>1429918.43</v>
      </c>
      <c r="O269" s="1">
        <v>0</v>
      </c>
      <c r="P269" s="1">
        <v>0</v>
      </c>
      <c r="Q269" s="1">
        <v>36574.339999999997</v>
      </c>
      <c r="R269" s="1">
        <f t="shared" si="16"/>
        <v>1466492.77</v>
      </c>
      <c r="S269" s="1">
        <f t="shared" si="18"/>
        <v>20893.186636272974</v>
      </c>
      <c r="T269" s="1">
        <f t="shared" si="19"/>
        <v>20933.266636272976</v>
      </c>
    </row>
    <row r="270" spans="1:20">
      <c r="A270">
        <v>629</v>
      </c>
      <c r="B270" t="s">
        <v>189</v>
      </c>
      <c r="C270" t="s">
        <v>190</v>
      </c>
      <c r="E270" s="18">
        <v>30.480000000000004</v>
      </c>
      <c r="F270" s="1">
        <v>182267.96</v>
      </c>
      <c r="G270" s="1">
        <v>11471.79</v>
      </c>
      <c r="H270" s="1">
        <v>3750.4</v>
      </c>
      <c r="I270" s="1">
        <v>15024.03</v>
      </c>
      <c r="J270" s="1">
        <v>2196.5</v>
      </c>
      <c r="K270" s="1">
        <v>251956.75</v>
      </c>
      <c r="L270" s="1">
        <v>0</v>
      </c>
      <c r="M270" s="1">
        <v>0</v>
      </c>
      <c r="N270" s="1">
        <f t="shared" si="17"/>
        <v>466667.43</v>
      </c>
      <c r="O270" s="1">
        <v>0</v>
      </c>
      <c r="P270" s="1">
        <v>0</v>
      </c>
      <c r="Q270" s="1">
        <v>36000</v>
      </c>
      <c r="R270" s="1">
        <f t="shared" si="16"/>
        <v>502667.43</v>
      </c>
      <c r="S270" s="1">
        <f t="shared" si="18"/>
        <v>16491.713582677163</v>
      </c>
      <c r="T270" s="1">
        <f t="shared" si="19"/>
        <v>16531.793582677165</v>
      </c>
    </row>
    <row r="271" spans="1:20">
      <c r="A271">
        <v>132761</v>
      </c>
      <c r="B271" t="s">
        <v>631</v>
      </c>
      <c r="C271" t="s">
        <v>324</v>
      </c>
      <c r="E271" s="18">
        <v>168.03</v>
      </c>
      <c r="F271" s="1">
        <v>1004805.96</v>
      </c>
      <c r="G271" s="1">
        <v>16494.66</v>
      </c>
      <c r="H271" s="1">
        <v>8252.7999999999993</v>
      </c>
      <c r="I271" s="1">
        <v>92909.37</v>
      </c>
      <c r="J271" s="1">
        <v>1136</v>
      </c>
      <c r="K271" s="1">
        <v>1498444.36</v>
      </c>
      <c r="L271" s="1">
        <v>0</v>
      </c>
      <c r="M271" s="1">
        <v>0</v>
      </c>
      <c r="N271" s="1">
        <f t="shared" si="17"/>
        <v>2622043.1500000004</v>
      </c>
      <c r="O271" s="1">
        <v>0</v>
      </c>
      <c r="P271" s="1">
        <v>0</v>
      </c>
      <c r="Q271" s="1">
        <v>71286.149999999994</v>
      </c>
      <c r="R271" s="1">
        <f t="shared" si="16"/>
        <v>2693329.3000000003</v>
      </c>
      <c r="S271" s="1">
        <f t="shared" si="18"/>
        <v>16028.859727429628</v>
      </c>
      <c r="T271" s="1">
        <f t="shared" si="19"/>
        <v>16068.939727429628</v>
      </c>
    </row>
    <row r="272" spans="1:20">
      <c r="A272">
        <v>133322</v>
      </c>
      <c r="B272" t="s">
        <v>659</v>
      </c>
      <c r="C272" t="s">
        <v>125</v>
      </c>
      <c r="E272" s="18">
        <v>70.61</v>
      </c>
      <c r="F272" s="1">
        <v>422242.16</v>
      </c>
      <c r="G272" s="1">
        <v>35890.54</v>
      </c>
      <c r="H272" s="1">
        <v>13686.4</v>
      </c>
      <c r="I272" s="1">
        <v>60852.51</v>
      </c>
      <c r="J272" s="1">
        <v>0</v>
      </c>
      <c r="K272" s="1">
        <v>475341.55</v>
      </c>
      <c r="L272" s="1">
        <v>0</v>
      </c>
      <c r="M272" s="1">
        <v>0</v>
      </c>
      <c r="N272" s="1">
        <f t="shared" si="17"/>
        <v>1008013.1599999999</v>
      </c>
      <c r="O272" s="1">
        <v>0</v>
      </c>
      <c r="P272" s="1">
        <v>0</v>
      </c>
      <c r="Q272" s="1">
        <v>36000</v>
      </c>
      <c r="R272" s="1">
        <f t="shared" si="16"/>
        <v>1044013.1599999999</v>
      </c>
      <c r="S272" s="1">
        <f t="shared" si="18"/>
        <v>14785.627531511116</v>
      </c>
      <c r="T272" s="1">
        <f t="shared" si="19"/>
        <v>14825.707531511116</v>
      </c>
    </row>
    <row r="273" spans="1:20">
      <c r="A273">
        <v>609</v>
      </c>
      <c r="B273" t="s">
        <v>176</v>
      </c>
      <c r="C273" t="s">
        <v>125</v>
      </c>
      <c r="E273" s="18">
        <v>79.320000000000007</v>
      </c>
      <c r="F273" s="1">
        <v>474327.26</v>
      </c>
      <c r="G273" s="1">
        <v>37689.35</v>
      </c>
      <c r="H273" s="1">
        <v>0</v>
      </c>
      <c r="I273" s="1">
        <v>63552.51</v>
      </c>
      <c r="J273" s="1">
        <v>613.44000000000005</v>
      </c>
      <c r="K273" s="1">
        <v>701596.54</v>
      </c>
      <c r="L273" s="1">
        <v>0</v>
      </c>
      <c r="M273" s="1">
        <v>0</v>
      </c>
      <c r="N273" s="1">
        <f t="shared" si="17"/>
        <v>1277779.1000000001</v>
      </c>
      <c r="O273" s="1">
        <v>4104.1400000000003</v>
      </c>
      <c r="P273" s="1">
        <v>0</v>
      </c>
      <c r="Q273" s="1">
        <v>36000</v>
      </c>
      <c r="R273" s="1">
        <f t="shared" si="16"/>
        <v>1317883.24</v>
      </c>
      <c r="S273" s="1">
        <f t="shared" si="18"/>
        <v>16614.7660110943</v>
      </c>
      <c r="T273" s="1">
        <f t="shared" si="19"/>
        <v>16654.846011094302</v>
      </c>
    </row>
    <row r="274" spans="1:20">
      <c r="A274">
        <v>610</v>
      </c>
      <c r="B274" t="s">
        <v>178</v>
      </c>
      <c r="C274" t="s">
        <v>93</v>
      </c>
      <c r="E274" s="18">
        <v>40.4</v>
      </c>
      <c r="F274" s="1">
        <v>241588.77</v>
      </c>
      <c r="G274" s="1">
        <v>6669.44</v>
      </c>
      <c r="H274" s="1">
        <v>0</v>
      </c>
      <c r="I274" s="1">
        <v>37159.86</v>
      </c>
      <c r="J274" s="1">
        <v>0</v>
      </c>
      <c r="K274" s="1">
        <v>249599.79</v>
      </c>
      <c r="L274" s="1">
        <v>0</v>
      </c>
      <c r="M274" s="1">
        <v>0</v>
      </c>
      <c r="N274" s="1">
        <f t="shared" si="17"/>
        <v>535017.86</v>
      </c>
      <c r="O274" s="1">
        <v>0</v>
      </c>
      <c r="P274" s="1">
        <v>0</v>
      </c>
      <c r="Q274" s="1">
        <v>36013.370000000003</v>
      </c>
      <c r="R274" s="1">
        <f t="shared" si="16"/>
        <v>571031.23</v>
      </c>
      <c r="S274" s="1">
        <f t="shared" si="18"/>
        <v>14134.436386138614</v>
      </c>
      <c r="T274" s="1">
        <f t="shared" si="19"/>
        <v>14174.516386138614</v>
      </c>
    </row>
    <row r="275" spans="1:20">
      <c r="A275">
        <v>303</v>
      </c>
      <c r="B275" t="s">
        <v>107</v>
      </c>
      <c r="C275" t="s">
        <v>108</v>
      </c>
      <c r="E275" s="18">
        <v>184.45000000000005</v>
      </c>
      <c r="F275" s="1">
        <v>1102996.23</v>
      </c>
      <c r="G275" s="1">
        <v>76165.89</v>
      </c>
      <c r="H275" s="1">
        <v>0</v>
      </c>
      <c r="I275" s="1">
        <v>116643.7</v>
      </c>
      <c r="J275" s="1">
        <v>0</v>
      </c>
      <c r="K275" s="1">
        <v>1178086.43</v>
      </c>
      <c r="L275" s="1">
        <v>0</v>
      </c>
      <c r="M275" s="1">
        <v>0</v>
      </c>
      <c r="N275" s="1">
        <f t="shared" si="17"/>
        <v>2473892.25</v>
      </c>
      <c r="O275" s="1">
        <v>3207.46</v>
      </c>
      <c r="P275" s="1">
        <v>0</v>
      </c>
      <c r="Q275" s="1">
        <v>57890.66</v>
      </c>
      <c r="R275" s="1">
        <f t="shared" si="16"/>
        <v>2534990.37</v>
      </c>
      <c r="S275" s="1">
        <f t="shared" si="18"/>
        <v>13743.509731634587</v>
      </c>
      <c r="T275" s="1">
        <f t="shared" si="19"/>
        <v>13783.589731634587</v>
      </c>
    </row>
    <row r="276" spans="1:20">
      <c r="A276">
        <v>298</v>
      </c>
      <c r="B276" t="s">
        <v>97</v>
      </c>
      <c r="C276" t="s">
        <v>98</v>
      </c>
      <c r="E276" s="18">
        <v>70.039999999999992</v>
      </c>
      <c r="F276" s="1">
        <v>418833.6</v>
      </c>
      <c r="G276" s="1">
        <v>18464.990000000002</v>
      </c>
      <c r="H276" s="1">
        <v>0</v>
      </c>
      <c r="I276" s="1">
        <v>57576.71</v>
      </c>
      <c r="J276" s="1">
        <v>0</v>
      </c>
      <c r="K276" s="1">
        <v>714730.88</v>
      </c>
      <c r="L276" s="1">
        <v>0</v>
      </c>
      <c r="M276" s="1">
        <v>0</v>
      </c>
      <c r="N276" s="1">
        <f t="shared" si="17"/>
        <v>1209606.18</v>
      </c>
      <c r="O276" s="1">
        <v>8741.0400000000009</v>
      </c>
      <c r="P276" s="1">
        <v>0</v>
      </c>
      <c r="Q276" s="1">
        <v>36037.35</v>
      </c>
      <c r="R276" s="1">
        <f t="shared" si="16"/>
        <v>1254384.57</v>
      </c>
      <c r="S276" s="1">
        <f t="shared" si="18"/>
        <v>17909.545545402631</v>
      </c>
      <c r="T276" s="1">
        <f t="shared" si="19"/>
        <v>17949.625545402632</v>
      </c>
    </row>
    <row r="277" spans="1:20">
      <c r="A277">
        <v>300</v>
      </c>
      <c r="B277" t="s">
        <v>100</v>
      </c>
      <c r="C277" t="s">
        <v>101</v>
      </c>
      <c r="E277" s="18">
        <v>70.41</v>
      </c>
      <c r="F277" s="1">
        <v>421046.16</v>
      </c>
      <c r="G277" s="1">
        <v>30101.14</v>
      </c>
      <c r="H277" s="1">
        <v>0</v>
      </c>
      <c r="I277" s="1">
        <v>58489.99</v>
      </c>
      <c r="J277" s="1">
        <v>0</v>
      </c>
      <c r="K277" s="1">
        <v>478875.25</v>
      </c>
      <c r="L277" s="1">
        <v>0</v>
      </c>
      <c r="M277" s="1">
        <v>0</v>
      </c>
      <c r="N277" s="1">
        <f t="shared" si="17"/>
        <v>988512.54</v>
      </c>
      <c r="O277" s="1">
        <v>6217.16</v>
      </c>
      <c r="P277" s="1">
        <v>0</v>
      </c>
      <c r="Q277" s="1">
        <v>36064.67</v>
      </c>
      <c r="R277" s="1">
        <f t="shared" si="16"/>
        <v>1030794.3700000001</v>
      </c>
      <c r="S277" s="1">
        <f t="shared" si="18"/>
        <v>14639.885953699761</v>
      </c>
      <c r="T277" s="1">
        <f t="shared" si="19"/>
        <v>14679.965953699761</v>
      </c>
    </row>
    <row r="278" spans="1:20">
      <c r="A278">
        <v>634</v>
      </c>
      <c r="B278" t="s">
        <v>192</v>
      </c>
      <c r="C278" t="s">
        <v>193</v>
      </c>
      <c r="E278" s="18">
        <v>90.16</v>
      </c>
      <c r="F278" s="1">
        <v>539149.57999999996</v>
      </c>
      <c r="G278" s="1">
        <v>21199.29</v>
      </c>
      <c r="H278" s="1">
        <v>0</v>
      </c>
      <c r="I278" s="1">
        <v>61945</v>
      </c>
      <c r="J278" s="1">
        <v>0</v>
      </c>
      <c r="K278" s="1">
        <v>791992.74</v>
      </c>
      <c r="L278" s="1">
        <v>0</v>
      </c>
      <c r="M278" s="1">
        <v>0</v>
      </c>
      <c r="N278" s="1">
        <f t="shared" si="17"/>
        <v>1414286.6099999999</v>
      </c>
      <c r="O278" s="1">
        <v>4237.78</v>
      </c>
      <c r="P278" s="1">
        <v>0</v>
      </c>
      <c r="Q278" s="1">
        <v>36728.65</v>
      </c>
      <c r="R278" s="1">
        <f t="shared" si="16"/>
        <v>1455253.0399999998</v>
      </c>
      <c r="S278" s="1">
        <f t="shared" si="18"/>
        <v>16140.783496007098</v>
      </c>
      <c r="T278" s="1">
        <f t="shared" si="19"/>
        <v>16180.863496007098</v>
      </c>
    </row>
    <row r="279" spans="1:20">
      <c r="A279">
        <v>614</v>
      </c>
      <c r="B279" t="s">
        <v>182</v>
      </c>
      <c r="C279" t="s">
        <v>93</v>
      </c>
      <c r="E279" s="18">
        <v>55.720000000000006</v>
      </c>
      <c r="F279" s="1">
        <v>333201.14</v>
      </c>
      <c r="G279" s="1">
        <v>9419.5300000000007</v>
      </c>
      <c r="H279" s="1">
        <v>0</v>
      </c>
      <c r="I279" s="1">
        <v>49625.41</v>
      </c>
      <c r="J279" s="1">
        <v>1704</v>
      </c>
      <c r="K279" s="1">
        <v>383128.1</v>
      </c>
      <c r="L279" s="1">
        <v>0</v>
      </c>
      <c r="M279" s="1">
        <v>0</v>
      </c>
      <c r="N279" s="1">
        <f t="shared" si="17"/>
        <v>777078.18</v>
      </c>
      <c r="O279" s="1">
        <v>941.38</v>
      </c>
      <c r="P279" s="1">
        <v>0</v>
      </c>
      <c r="Q279" s="1">
        <v>36000</v>
      </c>
      <c r="R279" s="1">
        <f t="shared" si="16"/>
        <v>814019.56</v>
      </c>
      <c r="S279" s="1">
        <f t="shared" si="18"/>
        <v>14609.109117013639</v>
      </c>
      <c r="T279" s="1">
        <f t="shared" si="19"/>
        <v>14649.189117013639</v>
      </c>
    </row>
    <row r="280" spans="1:20">
      <c r="A280">
        <v>608</v>
      </c>
      <c r="B280" t="s">
        <v>175</v>
      </c>
      <c r="C280" t="s">
        <v>75</v>
      </c>
      <c r="E280" s="18">
        <v>59.03</v>
      </c>
      <c r="F280" s="1">
        <v>352994.68</v>
      </c>
      <c r="G280" s="1">
        <v>8816.0300000000007</v>
      </c>
      <c r="H280" s="1">
        <v>0</v>
      </c>
      <c r="I280" s="1">
        <v>23096.37</v>
      </c>
      <c r="J280" s="1">
        <v>0</v>
      </c>
      <c r="K280" s="1">
        <v>468918.37</v>
      </c>
      <c r="L280" s="1">
        <v>0</v>
      </c>
      <c r="M280" s="1">
        <v>0</v>
      </c>
      <c r="N280" s="1">
        <f t="shared" si="17"/>
        <v>853825.45</v>
      </c>
      <c r="O280" s="1">
        <v>6217.16</v>
      </c>
      <c r="P280" s="1">
        <v>0</v>
      </c>
      <c r="Q280" s="1">
        <v>36010.980000000003</v>
      </c>
      <c r="R280" s="1">
        <f t="shared" si="16"/>
        <v>896053.59</v>
      </c>
      <c r="S280" s="1">
        <f t="shared" si="18"/>
        <v>15179.630526850753</v>
      </c>
      <c r="T280" s="1">
        <f t="shared" si="19"/>
        <v>15219.710526850753</v>
      </c>
    </row>
    <row r="281" spans="1:20">
      <c r="A281">
        <v>305</v>
      </c>
      <c r="B281" t="s">
        <v>110</v>
      </c>
      <c r="C281" t="s">
        <v>111</v>
      </c>
      <c r="E281" s="18">
        <v>92.610000000000014</v>
      </c>
      <c r="F281" s="1">
        <v>553800.39</v>
      </c>
      <c r="G281" s="1">
        <v>37041.86</v>
      </c>
      <c r="H281" s="1">
        <v>11980.8</v>
      </c>
      <c r="I281" s="1">
        <v>69014.44</v>
      </c>
      <c r="J281" s="1">
        <v>3389.35</v>
      </c>
      <c r="K281" s="1">
        <v>740793.98</v>
      </c>
      <c r="L281" s="1">
        <v>0</v>
      </c>
      <c r="M281" s="1">
        <v>0</v>
      </c>
      <c r="N281" s="1">
        <f t="shared" si="17"/>
        <v>1416020.8199999998</v>
      </c>
      <c r="O281" s="1">
        <v>0</v>
      </c>
      <c r="P281" s="1">
        <v>0</v>
      </c>
      <c r="Q281" s="1">
        <v>38452.18</v>
      </c>
      <c r="R281" s="1">
        <f t="shared" si="16"/>
        <v>1454472.9999999998</v>
      </c>
      <c r="S281" s="1">
        <f t="shared" si="18"/>
        <v>15705.35579311089</v>
      </c>
      <c r="T281" s="1">
        <f t="shared" si="19"/>
        <v>15745.43579311089</v>
      </c>
    </row>
    <row r="282" spans="1:20">
      <c r="A282">
        <v>132746</v>
      </c>
      <c r="B282" t="s">
        <v>629</v>
      </c>
      <c r="C282" t="s">
        <v>193</v>
      </c>
      <c r="E282" s="18">
        <v>73.250000000000014</v>
      </c>
      <c r="F282" s="1">
        <v>438029.17</v>
      </c>
      <c r="G282" s="1">
        <v>16252.83</v>
      </c>
      <c r="H282" s="1">
        <v>11712</v>
      </c>
      <c r="I282" s="1">
        <v>48452.4</v>
      </c>
      <c r="J282" s="1">
        <v>1579.04</v>
      </c>
      <c r="K282" s="1">
        <v>630050.76</v>
      </c>
      <c r="L282" s="1">
        <v>0</v>
      </c>
      <c r="M282" s="1">
        <v>0</v>
      </c>
      <c r="N282" s="1">
        <f t="shared" si="17"/>
        <v>1146076.2</v>
      </c>
      <c r="O282" s="1">
        <v>0</v>
      </c>
      <c r="P282" s="1">
        <v>0</v>
      </c>
      <c r="Q282" s="1">
        <v>36390.5</v>
      </c>
      <c r="R282" s="1">
        <f t="shared" si="16"/>
        <v>1182466.7</v>
      </c>
      <c r="S282" s="1">
        <f t="shared" si="18"/>
        <v>16142.890102389074</v>
      </c>
      <c r="T282" s="1">
        <f t="shared" si="19"/>
        <v>16182.970102389074</v>
      </c>
    </row>
    <row r="283" spans="1:20">
      <c r="A283">
        <v>623</v>
      </c>
      <c r="B283" t="s">
        <v>188</v>
      </c>
      <c r="C283" t="s">
        <v>108</v>
      </c>
      <c r="E283" s="18">
        <v>187.56999999999996</v>
      </c>
      <c r="F283" s="1">
        <v>1121653.6100000001</v>
      </c>
      <c r="G283" s="1">
        <v>89707.88</v>
      </c>
      <c r="H283" s="1">
        <v>21984</v>
      </c>
      <c r="I283" s="1">
        <v>125966.78</v>
      </c>
      <c r="J283" s="1">
        <v>0</v>
      </c>
      <c r="K283" s="1">
        <v>1410677.21</v>
      </c>
      <c r="L283" s="1">
        <v>0</v>
      </c>
      <c r="M283" s="1">
        <v>0</v>
      </c>
      <c r="N283" s="1">
        <f t="shared" si="17"/>
        <v>2769989.4800000004</v>
      </c>
      <c r="O283" s="1">
        <v>0</v>
      </c>
      <c r="P283" s="1">
        <v>0</v>
      </c>
      <c r="Q283" s="1">
        <v>65141.78</v>
      </c>
      <c r="R283" s="1">
        <f t="shared" si="16"/>
        <v>2835131.2600000002</v>
      </c>
      <c r="S283" s="1">
        <f t="shared" si="18"/>
        <v>15115.057098683163</v>
      </c>
      <c r="T283" s="1">
        <f t="shared" si="19"/>
        <v>15155.137098683163</v>
      </c>
    </row>
    <row r="284" spans="1:20">
      <c r="A284">
        <v>621</v>
      </c>
      <c r="B284" t="s">
        <v>186</v>
      </c>
      <c r="C284" t="s">
        <v>72</v>
      </c>
      <c r="E284" s="18">
        <v>118.04</v>
      </c>
      <c r="F284" s="1">
        <v>705869.75</v>
      </c>
      <c r="G284" s="1">
        <v>50849.07</v>
      </c>
      <c r="H284" s="1">
        <v>0</v>
      </c>
      <c r="I284" s="1">
        <v>84704.13</v>
      </c>
      <c r="J284" s="1">
        <v>0</v>
      </c>
      <c r="K284" s="1">
        <v>992505.02</v>
      </c>
      <c r="L284" s="1">
        <v>0</v>
      </c>
      <c r="M284" s="1">
        <v>0</v>
      </c>
      <c r="N284" s="1">
        <f t="shared" si="17"/>
        <v>1833927.97</v>
      </c>
      <c r="O284" s="1">
        <v>12142.64</v>
      </c>
      <c r="P284" s="1">
        <v>0</v>
      </c>
      <c r="Q284" s="1">
        <v>50617.21</v>
      </c>
      <c r="R284" s="1">
        <f t="shared" si="16"/>
        <v>1896687.8199999998</v>
      </c>
      <c r="S284" s="1">
        <f t="shared" si="18"/>
        <v>16068.178752965094</v>
      </c>
      <c r="T284" s="1">
        <f t="shared" si="19"/>
        <v>16108.258752965094</v>
      </c>
    </row>
    <row r="285" spans="1:20">
      <c r="A285">
        <v>616</v>
      </c>
      <c r="B285" t="s">
        <v>184</v>
      </c>
      <c r="C285" t="s">
        <v>111</v>
      </c>
      <c r="E285" s="18">
        <v>84.84</v>
      </c>
      <c r="F285" s="1">
        <v>507336.42</v>
      </c>
      <c r="G285" s="1">
        <v>33070.720000000001</v>
      </c>
      <c r="H285" s="1">
        <v>0</v>
      </c>
      <c r="I285" s="1">
        <v>61625.59</v>
      </c>
      <c r="J285" s="1">
        <v>0</v>
      </c>
      <c r="K285" s="1">
        <v>832663.03</v>
      </c>
      <c r="L285" s="1">
        <v>0</v>
      </c>
      <c r="M285" s="1">
        <v>0</v>
      </c>
      <c r="N285" s="1">
        <f t="shared" si="17"/>
        <v>1434695.76</v>
      </c>
      <c r="O285" s="1">
        <v>5088.8599999999997</v>
      </c>
      <c r="P285" s="1">
        <v>0</v>
      </c>
      <c r="Q285" s="1">
        <v>36998.71</v>
      </c>
      <c r="R285" s="1">
        <f t="shared" si="16"/>
        <v>1476783.33</v>
      </c>
      <c r="S285" s="1">
        <f t="shared" si="18"/>
        <v>17406.687057991512</v>
      </c>
      <c r="T285" s="1">
        <f t="shared" si="19"/>
        <v>17446.767057991514</v>
      </c>
    </row>
    <row r="286" spans="1:20">
      <c r="A286">
        <v>13175</v>
      </c>
      <c r="B286" t="s">
        <v>418</v>
      </c>
      <c r="C286" t="s">
        <v>68</v>
      </c>
      <c r="E286" s="18">
        <v>263.42000000000007</v>
      </c>
      <c r="F286" s="1">
        <v>1575230.52</v>
      </c>
      <c r="G286" s="1">
        <v>99741.97</v>
      </c>
      <c r="H286" s="1">
        <v>49782.400000000001</v>
      </c>
      <c r="I286" s="1">
        <v>198990.53</v>
      </c>
      <c r="J286" s="1">
        <v>0</v>
      </c>
      <c r="K286" s="1">
        <v>243932.83</v>
      </c>
      <c r="L286" s="1">
        <v>0</v>
      </c>
      <c r="M286" s="1">
        <v>49198.07</v>
      </c>
      <c r="N286" s="1">
        <f t="shared" si="17"/>
        <v>2216876.3199999998</v>
      </c>
      <c r="O286" s="1">
        <v>0</v>
      </c>
      <c r="P286" s="1">
        <v>0</v>
      </c>
      <c r="Q286" s="1">
        <v>103010.28</v>
      </c>
      <c r="R286" s="1">
        <f t="shared" si="16"/>
        <v>2319886.5999999996</v>
      </c>
      <c r="S286" s="1">
        <f t="shared" si="18"/>
        <v>8806.7975096803548</v>
      </c>
      <c r="T286" s="1">
        <f t="shared" si="19"/>
        <v>8846.8775096803547</v>
      </c>
    </row>
    <row r="287" spans="1:20">
      <c r="A287">
        <v>133330</v>
      </c>
      <c r="B287" t="s">
        <v>661</v>
      </c>
      <c r="C287" t="s">
        <v>75</v>
      </c>
      <c r="E287" s="18">
        <v>491.03</v>
      </c>
      <c r="F287" s="1">
        <v>2936320.11</v>
      </c>
      <c r="G287" s="1">
        <v>48523.7</v>
      </c>
      <c r="H287" s="1">
        <v>78080</v>
      </c>
      <c r="I287" s="1">
        <v>258405.47</v>
      </c>
      <c r="J287" s="1">
        <v>7575</v>
      </c>
      <c r="K287" s="1">
        <v>228471.31</v>
      </c>
      <c r="L287" s="1">
        <v>0</v>
      </c>
      <c r="M287" s="1">
        <v>0</v>
      </c>
      <c r="N287" s="1">
        <f t="shared" si="17"/>
        <v>3557375.5900000003</v>
      </c>
      <c r="O287" s="1">
        <v>0</v>
      </c>
      <c r="P287" s="1">
        <v>0</v>
      </c>
      <c r="Q287" s="1">
        <v>176200.69</v>
      </c>
      <c r="R287" s="1">
        <f t="shared" si="16"/>
        <v>3733576.2800000003</v>
      </c>
      <c r="S287" s="1">
        <f t="shared" si="18"/>
        <v>7603.5604341893577</v>
      </c>
      <c r="T287" s="1">
        <f t="shared" si="19"/>
        <v>7643.6404341893576</v>
      </c>
    </row>
    <row r="288" spans="1:20">
      <c r="A288">
        <v>14904</v>
      </c>
      <c r="B288" t="s">
        <v>475</v>
      </c>
      <c r="C288" t="s">
        <v>80</v>
      </c>
      <c r="E288" s="18">
        <v>102.96</v>
      </c>
      <c r="F288" s="1">
        <v>615692.56999999995</v>
      </c>
      <c r="G288" s="1">
        <v>38942.35</v>
      </c>
      <c r="H288" s="1">
        <v>0</v>
      </c>
      <c r="I288" s="1">
        <v>98347.5</v>
      </c>
      <c r="J288" s="1">
        <v>0</v>
      </c>
      <c r="K288" s="1">
        <v>81736.350000000006</v>
      </c>
      <c r="L288" s="1">
        <v>0</v>
      </c>
      <c r="M288" s="1">
        <v>0</v>
      </c>
      <c r="N288" s="1">
        <f t="shared" si="17"/>
        <v>834718.7699999999</v>
      </c>
      <c r="O288" s="1">
        <v>8596.56</v>
      </c>
      <c r="P288" s="1">
        <v>0</v>
      </c>
      <c r="Q288" s="1">
        <v>42473.64</v>
      </c>
      <c r="R288" s="1">
        <f t="shared" si="16"/>
        <v>885788.97</v>
      </c>
      <c r="S288" s="1">
        <f t="shared" si="18"/>
        <v>8603.2339743589746</v>
      </c>
      <c r="T288" s="1">
        <f t="shared" si="19"/>
        <v>8643.3139743589745</v>
      </c>
    </row>
    <row r="289" spans="1:20">
      <c r="A289">
        <v>770</v>
      </c>
      <c r="B289" t="s">
        <v>206</v>
      </c>
      <c r="C289" t="s">
        <v>68</v>
      </c>
      <c r="E289" s="18">
        <v>280.40000000000003</v>
      </c>
      <c r="F289" s="1">
        <v>1676769.57</v>
      </c>
      <c r="G289" s="1">
        <v>107184.15</v>
      </c>
      <c r="H289" s="1">
        <v>0</v>
      </c>
      <c r="I289" s="1">
        <v>176832.77</v>
      </c>
      <c r="J289" s="1">
        <v>0</v>
      </c>
      <c r="K289" s="1">
        <v>346180.41</v>
      </c>
      <c r="L289" s="1">
        <v>158517.07</v>
      </c>
      <c r="M289" s="1">
        <v>0</v>
      </c>
      <c r="N289" s="1">
        <f t="shared" si="17"/>
        <v>2465483.9699999997</v>
      </c>
      <c r="O289" s="1">
        <v>12450.56</v>
      </c>
      <c r="P289" s="1">
        <v>0</v>
      </c>
      <c r="Q289" s="1">
        <v>99596.57</v>
      </c>
      <c r="R289" s="1">
        <f t="shared" si="16"/>
        <v>2577531.0999999996</v>
      </c>
      <c r="S289" s="1">
        <f t="shared" si="18"/>
        <v>9192.3363052781715</v>
      </c>
      <c r="T289" s="1">
        <f t="shared" si="19"/>
        <v>9232.4163052781714</v>
      </c>
    </row>
    <row r="290" spans="1:20">
      <c r="A290">
        <v>951</v>
      </c>
      <c r="B290" t="s">
        <v>241</v>
      </c>
      <c r="C290" t="s">
        <v>68</v>
      </c>
      <c r="E290" s="18">
        <v>237.45999999999998</v>
      </c>
      <c r="F290" s="1">
        <v>1419991.79</v>
      </c>
      <c r="G290" s="1">
        <v>90337.82</v>
      </c>
      <c r="H290" s="1">
        <v>35600</v>
      </c>
      <c r="I290" s="1">
        <v>186431.16</v>
      </c>
      <c r="J290" s="1">
        <v>2272</v>
      </c>
      <c r="K290" s="1">
        <v>352205.15</v>
      </c>
      <c r="L290" s="1">
        <v>0</v>
      </c>
      <c r="M290" s="1">
        <v>0</v>
      </c>
      <c r="N290" s="1">
        <f t="shared" si="17"/>
        <v>2086837.92</v>
      </c>
      <c r="O290" s="1">
        <v>0</v>
      </c>
      <c r="P290" s="1">
        <v>0</v>
      </c>
      <c r="Q290" s="1">
        <v>69716.45</v>
      </c>
      <c r="R290" s="1">
        <f t="shared" si="16"/>
        <v>2156554.37</v>
      </c>
      <c r="S290" s="1">
        <f t="shared" si="18"/>
        <v>9081.7584856396879</v>
      </c>
      <c r="T290" s="1">
        <f t="shared" si="19"/>
        <v>9121.8384856396879</v>
      </c>
    </row>
    <row r="291" spans="1:20">
      <c r="A291">
        <v>133942</v>
      </c>
      <c r="B291" t="s">
        <v>697</v>
      </c>
      <c r="C291" t="s">
        <v>68</v>
      </c>
      <c r="E291" s="18">
        <v>684.14000000000021</v>
      </c>
      <c r="F291" s="1">
        <v>4091102.46</v>
      </c>
      <c r="G291" s="1">
        <v>191526.1</v>
      </c>
      <c r="H291" s="1">
        <v>0</v>
      </c>
      <c r="I291" s="1">
        <v>182352.38</v>
      </c>
      <c r="J291" s="1">
        <v>1101.98</v>
      </c>
      <c r="K291" s="1">
        <v>336047.2</v>
      </c>
      <c r="L291" s="1">
        <v>297277.61</v>
      </c>
      <c r="M291" s="1">
        <v>0</v>
      </c>
      <c r="N291" s="1">
        <f t="shared" si="17"/>
        <v>5099407.7300000004</v>
      </c>
      <c r="O291" s="1">
        <v>37984.239999999998</v>
      </c>
      <c r="P291" s="1">
        <v>0</v>
      </c>
      <c r="Q291" s="1">
        <v>198587.15</v>
      </c>
      <c r="R291" s="1">
        <f t="shared" si="16"/>
        <v>5335979.120000001</v>
      </c>
      <c r="S291" s="1">
        <f t="shared" si="18"/>
        <v>7799.5426667056445</v>
      </c>
      <c r="T291" s="1">
        <f t="shared" si="19"/>
        <v>7839.6226667056444</v>
      </c>
    </row>
    <row r="292" spans="1:20">
      <c r="A292">
        <v>148981</v>
      </c>
      <c r="B292" t="s">
        <v>756</v>
      </c>
      <c r="C292" t="s">
        <v>757</v>
      </c>
      <c r="E292" s="18">
        <v>87.66</v>
      </c>
      <c r="F292" s="1">
        <v>524199.78</v>
      </c>
      <c r="G292" s="1">
        <v>16704.68</v>
      </c>
      <c r="H292" s="1">
        <v>0</v>
      </c>
      <c r="I292" s="1">
        <v>29398.400000000001</v>
      </c>
      <c r="J292" s="1">
        <v>0</v>
      </c>
      <c r="K292" s="1">
        <v>264404.33</v>
      </c>
      <c r="L292" s="1">
        <v>0</v>
      </c>
      <c r="M292" s="1">
        <v>0</v>
      </c>
      <c r="N292" s="1">
        <f t="shared" si="17"/>
        <v>834707.19000000018</v>
      </c>
      <c r="O292" s="1">
        <v>5690.71</v>
      </c>
      <c r="P292" s="1">
        <v>0</v>
      </c>
      <c r="Q292" s="1">
        <v>40735.79</v>
      </c>
      <c r="R292" s="1">
        <f t="shared" si="16"/>
        <v>881133.69000000018</v>
      </c>
      <c r="S292" s="1">
        <f t="shared" si="18"/>
        <v>10051.719028062973</v>
      </c>
      <c r="T292" s="1">
        <f t="shared" si="19"/>
        <v>10091.799028062973</v>
      </c>
    </row>
    <row r="293" spans="1:20">
      <c r="A293">
        <v>12867</v>
      </c>
      <c r="B293" t="s">
        <v>401</v>
      </c>
      <c r="C293" t="s">
        <v>258</v>
      </c>
      <c r="E293" s="18">
        <v>534.75999999999965</v>
      </c>
      <c r="F293" s="1">
        <v>3197822.01</v>
      </c>
      <c r="G293" s="1">
        <v>84099.92</v>
      </c>
      <c r="H293" s="1">
        <v>0</v>
      </c>
      <c r="I293" s="1">
        <v>150759.38</v>
      </c>
      <c r="J293" s="1">
        <v>738.4</v>
      </c>
      <c r="K293" s="1">
        <v>623933.81000000006</v>
      </c>
      <c r="L293" s="1">
        <v>227731.65</v>
      </c>
      <c r="M293" s="1">
        <v>0</v>
      </c>
      <c r="N293" s="1">
        <f t="shared" si="17"/>
        <v>4285085.17</v>
      </c>
      <c r="O293" s="1">
        <v>19777.05</v>
      </c>
      <c r="P293" s="1">
        <v>0</v>
      </c>
      <c r="Q293" s="1">
        <v>351326.78</v>
      </c>
      <c r="R293" s="1">
        <f t="shared" si="16"/>
        <v>4656189</v>
      </c>
      <c r="S293" s="1">
        <f t="shared" si="18"/>
        <v>8707.0629815244283</v>
      </c>
      <c r="T293" s="1">
        <f t="shared" si="19"/>
        <v>8747.1429815244283</v>
      </c>
    </row>
    <row r="294" spans="1:20">
      <c r="A294">
        <v>133868</v>
      </c>
      <c r="B294" t="s">
        <v>695</v>
      </c>
      <c r="C294" t="s">
        <v>98</v>
      </c>
      <c r="E294" s="18">
        <v>451.50999999999982</v>
      </c>
      <c r="F294" s="1">
        <v>2699993.67</v>
      </c>
      <c r="G294" s="1">
        <v>113305.57</v>
      </c>
      <c r="H294" s="1">
        <v>0</v>
      </c>
      <c r="I294" s="1">
        <v>355403.88</v>
      </c>
      <c r="J294" s="1">
        <v>4737.51</v>
      </c>
      <c r="K294" s="1">
        <v>474890.81</v>
      </c>
      <c r="L294" s="1">
        <v>1719584.25</v>
      </c>
      <c r="M294" s="1">
        <v>0</v>
      </c>
      <c r="N294" s="1">
        <f t="shared" si="17"/>
        <v>5367915.6899999995</v>
      </c>
      <c r="O294" s="1">
        <v>7108.42</v>
      </c>
      <c r="P294" s="1">
        <v>0</v>
      </c>
      <c r="Q294" s="1">
        <v>149865.06</v>
      </c>
      <c r="R294" s="1">
        <f t="shared" si="16"/>
        <v>5524889.169999999</v>
      </c>
      <c r="S294" s="1">
        <f t="shared" si="18"/>
        <v>12236.471329538661</v>
      </c>
      <c r="T294" s="1">
        <f t="shared" si="19"/>
        <v>12276.551329538661</v>
      </c>
    </row>
    <row r="295" spans="1:20">
      <c r="A295">
        <v>143305</v>
      </c>
      <c r="B295" t="s">
        <v>735</v>
      </c>
      <c r="C295" t="s">
        <v>555</v>
      </c>
      <c r="D295" s="12" t="s">
        <v>81</v>
      </c>
      <c r="E295" s="18">
        <v>1766.36</v>
      </c>
      <c r="F295" s="1">
        <v>10562691.359999999</v>
      </c>
      <c r="G295" s="1">
        <v>0</v>
      </c>
      <c r="H295" s="1">
        <v>0</v>
      </c>
      <c r="I295" s="1">
        <v>0</v>
      </c>
      <c r="J295" s="1">
        <v>0</v>
      </c>
      <c r="K295" s="1">
        <v>1821434.37</v>
      </c>
      <c r="L295" s="1">
        <v>39219.43</v>
      </c>
      <c r="M295" s="1">
        <v>0</v>
      </c>
      <c r="N295" s="1">
        <f t="shared" si="17"/>
        <v>12423345.16</v>
      </c>
      <c r="O295" s="1">
        <v>23972.39</v>
      </c>
      <c r="P295" s="1">
        <v>0</v>
      </c>
      <c r="Q295" s="1">
        <v>36000</v>
      </c>
      <c r="R295" s="1">
        <f t="shared" si="16"/>
        <v>12483317.550000001</v>
      </c>
      <c r="S295" s="1">
        <f t="shared" si="18"/>
        <v>7067.2555707783249</v>
      </c>
      <c r="T295" s="1">
        <f t="shared" si="19"/>
        <v>7107.3355707783248</v>
      </c>
    </row>
    <row r="296" spans="1:20">
      <c r="A296">
        <v>15344</v>
      </c>
      <c r="B296" t="s">
        <v>491</v>
      </c>
      <c r="C296" t="s">
        <v>492</v>
      </c>
      <c r="E296" s="18">
        <v>74.790000000000006</v>
      </c>
      <c r="F296" s="1">
        <v>447238.22</v>
      </c>
      <c r="G296" s="1">
        <v>14919.51</v>
      </c>
      <c r="H296" s="1">
        <v>0</v>
      </c>
      <c r="I296" s="1">
        <v>13348.29</v>
      </c>
      <c r="J296" s="1">
        <v>0</v>
      </c>
      <c r="K296" s="1">
        <v>73807.100000000006</v>
      </c>
      <c r="L296" s="1">
        <v>39407.279999999999</v>
      </c>
      <c r="M296" s="1">
        <v>0</v>
      </c>
      <c r="N296" s="1">
        <f t="shared" si="17"/>
        <v>588720.4</v>
      </c>
      <c r="O296" s="1">
        <v>0</v>
      </c>
      <c r="P296" s="1">
        <v>0</v>
      </c>
      <c r="Q296" s="1">
        <v>39426.300000000003</v>
      </c>
      <c r="R296" s="1">
        <f t="shared" si="16"/>
        <v>628146.70000000007</v>
      </c>
      <c r="S296" s="1">
        <f t="shared" si="18"/>
        <v>8398.8059901056295</v>
      </c>
      <c r="T296" s="1">
        <f t="shared" si="19"/>
        <v>8438.8859901056294</v>
      </c>
    </row>
    <row r="297" spans="1:20">
      <c r="A297">
        <v>143206</v>
      </c>
      <c r="B297" t="s">
        <v>729</v>
      </c>
      <c r="C297" t="s">
        <v>72</v>
      </c>
      <c r="E297" s="18">
        <v>373.39999999999992</v>
      </c>
      <c r="F297" s="1">
        <v>2232902.14</v>
      </c>
      <c r="G297" s="1">
        <v>172135.94</v>
      </c>
      <c r="H297" s="1">
        <v>54659.199999999997</v>
      </c>
      <c r="I297" s="1">
        <v>324872.12</v>
      </c>
      <c r="J297" s="1">
        <v>0</v>
      </c>
      <c r="K297" s="1">
        <v>374134.07</v>
      </c>
      <c r="L297" s="1">
        <v>0</v>
      </c>
      <c r="M297" s="1">
        <v>0</v>
      </c>
      <c r="N297" s="1">
        <f t="shared" si="17"/>
        <v>3158703.47</v>
      </c>
      <c r="O297" s="1">
        <v>0</v>
      </c>
      <c r="P297" s="1">
        <v>0</v>
      </c>
      <c r="Q297" s="1">
        <v>113926.28</v>
      </c>
      <c r="R297" s="1">
        <f t="shared" si="16"/>
        <v>3272629.75</v>
      </c>
      <c r="S297" s="1">
        <f t="shared" si="18"/>
        <v>8764.4074718800239</v>
      </c>
      <c r="T297" s="1">
        <f t="shared" si="19"/>
        <v>8804.4874718800238</v>
      </c>
    </row>
    <row r="298" spans="1:20">
      <c r="A298">
        <v>14467</v>
      </c>
      <c r="B298" t="s">
        <v>471</v>
      </c>
      <c r="C298" t="s">
        <v>93</v>
      </c>
      <c r="E298" s="18">
        <v>296.27</v>
      </c>
      <c r="F298" s="1">
        <v>1771670.89</v>
      </c>
      <c r="G298" s="1">
        <v>43387.67</v>
      </c>
      <c r="H298" s="1">
        <v>59427.199999999997</v>
      </c>
      <c r="I298" s="1">
        <v>258512.07</v>
      </c>
      <c r="J298" s="1">
        <v>39534.46</v>
      </c>
      <c r="K298" s="1">
        <v>204505.4</v>
      </c>
      <c r="L298" s="1">
        <v>0</v>
      </c>
      <c r="M298" s="1">
        <v>0</v>
      </c>
      <c r="N298" s="1">
        <f t="shared" si="17"/>
        <v>2377037.6899999995</v>
      </c>
      <c r="O298" s="1">
        <v>0</v>
      </c>
      <c r="P298" s="1">
        <v>0</v>
      </c>
      <c r="Q298" s="1">
        <v>102871.37</v>
      </c>
      <c r="R298" s="1">
        <f t="shared" si="16"/>
        <v>2479909.0599999996</v>
      </c>
      <c r="S298" s="1">
        <f t="shared" si="18"/>
        <v>8370.4359536908887</v>
      </c>
      <c r="T298" s="1">
        <f t="shared" si="19"/>
        <v>8410.5159536908886</v>
      </c>
    </row>
    <row r="299" spans="1:20">
      <c r="A299">
        <v>16858</v>
      </c>
      <c r="B299" t="s">
        <v>524</v>
      </c>
      <c r="C299" t="s">
        <v>93</v>
      </c>
      <c r="E299" s="18">
        <v>193.43999999999997</v>
      </c>
      <c r="F299" s="1">
        <v>1156755.72</v>
      </c>
      <c r="G299" s="1">
        <v>27871.83</v>
      </c>
      <c r="H299" s="1">
        <v>61900.800000000003</v>
      </c>
      <c r="I299" s="1">
        <v>174156.67</v>
      </c>
      <c r="J299" s="1">
        <v>29185.48</v>
      </c>
      <c r="K299" s="1">
        <v>134990.37</v>
      </c>
      <c r="L299" s="1">
        <v>0</v>
      </c>
      <c r="M299" s="1">
        <v>0</v>
      </c>
      <c r="N299" s="1">
        <f t="shared" si="17"/>
        <v>1584860.87</v>
      </c>
      <c r="O299" s="1">
        <v>0</v>
      </c>
      <c r="P299" s="1">
        <v>0</v>
      </c>
      <c r="Q299" s="1">
        <v>52784.43</v>
      </c>
      <c r="R299" s="1">
        <f t="shared" si="16"/>
        <v>1637645.3</v>
      </c>
      <c r="S299" s="1">
        <f t="shared" si="18"/>
        <v>8465.9082919768425</v>
      </c>
      <c r="T299" s="1">
        <f t="shared" si="19"/>
        <v>8505.9882919768424</v>
      </c>
    </row>
    <row r="300" spans="1:20">
      <c r="A300">
        <v>12541</v>
      </c>
      <c r="B300" t="s">
        <v>389</v>
      </c>
      <c r="C300" t="s">
        <v>80</v>
      </c>
      <c r="E300" s="18">
        <v>207.92999999999998</v>
      </c>
      <c r="F300" s="1">
        <v>1243404.77</v>
      </c>
      <c r="G300" s="1">
        <v>67537.62</v>
      </c>
      <c r="H300" s="1">
        <v>30748.799999999999</v>
      </c>
      <c r="I300" s="1">
        <v>209602.84</v>
      </c>
      <c r="J300" s="1">
        <v>1136</v>
      </c>
      <c r="K300" s="1">
        <v>182471.55</v>
      </c>
      <c r="L300" s="1">
        <v>0</v>
      </c>
      <c r="M300" s="1">
        <v>0</v>
      </c>
      <c r="N300" s="1">
        <f t="shared" si="17"/>
        <v>1734901.5800000003</v>
      </c>
      <c r="O300" s="1">
        <v>0</v>
      </c>
      <c r="P300" s="1">
        <v>0</v>
      </c>
      <c r="Q300" s="1">
        <v>93321.38</v>
      </c>
      <c r="R300" s="1">
        <f t="shared" si="16"/>
        <v>1828222.9600000004</v>
      </c>
      <c r="S300" s="1">
        <f t="shared" si="18"/>
        <v>8792.4924734285614</v>
      </c>
      <c r="T300" s="1">
        <f t="shared" si="19"/>
        <v>8832.5724734285614</v>
      </c>
    </row>
    <row r="301" spans="1:20">
      <c r="A301">
        <v>14830</v>
      </c>
      <c r="B301" t="s">
        <v>473</v>
      </c>
      <c r="C301" t="s">
        <v>135</v>
      </c>
      <c r="E301" s="18">
        <v>69.629999999999981</v>
      </c>
      <c r="F301" s="1">
        <v>416381.82</v>
      </c>
      <c r="G301" s="1">
        <v>12913.98</v>
      </c>
      <c r="H301" s="1">
        <v>0</v>
      </c>
      <c r="I301" s="1">
        <v>42199.8</v>
      </c>
      <c r="J301" s="1">
        <v>0</v>
      </c>
      <c r="K301" s="1">
        <v>80941.62</v>
      </c>
      <c r="L301" s="1">
        <v>150619.92000000001</v>
      </c>
      <c r="M301" s="1">
        <v>0</v>
      </c>
      <c r="N301" s="1">
        <f t="shared" si="17"/>
        <v>703057.14</v>
      </c>
      <c r="O301" s="1">
        <v>1964.03</v>
      </c>
      <c r="P301" s="1">
        <v>0</v>
      </c>
      <c r="Q301" s="1">
        <v>39888.300000000003</v>
      </c>
      <c r="R301" s="1">
        <f t="shared" si="16"/>
        <v>744909.47000000009</v>
      </c>
      <c r="S301" s="1">
        <f t="shared" si="18"/>
        <v>10698.111015366943</v>
      </c>
      <c r="T301" s="1">
        <f t="shared" si="19"/>
        <v>10738.191015366943</v>
      </c>
    </row>
    <row r="302" spans="1:20">
      <c r="A302">
        <v>14943</v>
      </c>
      <c r="B302" t="s">
        <v>481</v>
      </c>
      <c r="C302" t="s">
        <v>108</v>
      </c>
      <c r="E302" s="18">
        <v>198.28</v>
      </c>
      <c r="F302" s="1">
        <v>1185698.55</v>
      </c>
      <c r="G302" s="1">
        <v>28844.880000000001</v>
      </c>
      <c r="H302" s="1">
        <v>0</v>
      </c>
      <c r="I302" s="1">
        <v>33909.54</v>
      </c>
      <c r="J302" s="1">
        <v>0</v>
      </c>
      <c r="K302" s="1">
        <v>325856.68</v>
      </c>
      <c r="L302" s="1">
        <v>121181.28</v>
      </c>
      <c r="M302" s="1">
        <v>0</v>
      </c>
      <c r="N302" s="1">
        <f t="shared" si="17"/>
        <v>1695490.93</v>
      </c>
      <c r="O302" s="1">
        <v>0</v>
      </c>
      <c r="P302" s="1">
        <v>0</v>
      </c>
      <c r="Q302" s="1">
        <v>48894.93</v>
      </c>
      <c r="R302" s="1">
        <f t="shared" si="16"/>
        <v>1744385.8599999999</v>
      </c>
      <c r="S302" s="1">
        <f t="shared" si="18"/>
        <v>8797.5885616300166</v>
      </c>
      <c r="T302" s="1">
        <f t="shared" si="19"/>
        <v>8837.6685616300165</v>
      </c>
    </row>
    <row r="303" spans="1:20">
      <c r="A303">
        <v>148999</v>
      </c>
      <c r="B303" t="s">
        <v>759</v>
      </c>
      <c r="C303" t="s">
        <v>108</v>
      </c>
      <c r="D303" s="12" t="s">
        <v>81</v>
      </c>
      <c r="E303" s="18">
        <v>48.910000000000004</v>
      </c>
      <c r="F303" s="1">
        <v>292477.88</v>
      </c>
      <c r="G303" s="1">
        <v>0</v>
      </c>
      <c r="H303" s="1">
        <v>0</v>
      </c>
      <c r="I303" s="1">
        <v>0</v>
      </c>
      <c r="J303" s="1">
        <v>0</v>
      </c>
      <c r="K303" s="1">
        <v>73545.59</v>
      </c>
      <c r="L303" s="1">
        <v>0</v>
      </c>
      <c r="M303" s="1">
        <v>0</v>
      </c>
      <c r="N303" s="1">
        <f t="shared" si="17"/>
        <v>366023.47</v>
      </c>
      <c r="O303" s="1">
        <v>2324.77</v>
      </c>
      <c r="P303" s="1">
        <v>0</v>
      </c>
      <c r="Q303" s="1">
        <v>36000</v>
      </c>
      <c r="R303" s="1">
        <f t="shared" si="16"/>
        <v>404348.24</v>
      </c>
      <c r="S303" s="1">
        <f t="shared" si="18"/>
        <v>8267.1895317930885</v>
      </c>
      <c r="T303" s="1">
        <f t="shared" si="19"/>
        <v>8307.2695317930884</v>
      </c>
    </row>
    <row r="304" spans="1:20">
      <c r="A304">
        <v>19212</v>
      </c>
      <c r="B304" t="s">
        <v>573</v>
      </c>
      <c r="C304" t="s">
        <v>93</v>
      </c>
      <c r="E304" s="18">
        <v>36.99</v>
      </c>
      <c r="F304" s="1">
        <v>221197.24</v>
      </c>
      <c r="G304" s="1">
        <v>5002.71</v>
      </c>
      <c r="H304" s="1">
        <v>0</v>
      </c>
      <c r="I304" s="1">
        <v>29002.43</v>
      </c>
      <c r="J304" s="1">
        <v>0</v>
      </c>
      <c r="K304" s="1">
        <v>70392.89</v>
      </c>
      <c r="L304" s="1">
        <v>0</v>
      </c>
      <c r="M304" s="1">
        <v>0</v>
      </c>
      <c r="N304" s="1">
        <f t="shared" si="17"/>
        <v>325595.26999999996</v>
      </c>
      <c r="O304" s="1">
        <v>0</v>
      </c>
      <c r="P304" s="1">
        <v>0</v>
      </c>
      <c r="Q304" s="1">
        <v>36000</v>
      </c>
      <c r="R304" s="1">
        <f t="shared" si="16"/>
        <v>361595.26999999996</v>
      </c>
      <c r="S304" s="1">
        <f t="shared" si="18"/>
        <v>9775.487158691536</v>
      </c>
      <c r="T304" s="1">
        <f t="shared" si="19"/>
        <v>9815.567158691536</v>
      </c>
    </row>
    <row r="305" spans="1:20">
      <c r="A305">
        <v>15722</v>
      </c>
      <c r="B305" t="s">
        <v>504</v>
      </c>
      <c r="C305" t="s">
        <v>80</v>
      </c>
      <c r="E305" s="18">
        <v>533.93999999999983</v>
      </c>
      <c r="F305" s="1">
        <v>3192918.49</v>
      </c>
      <c r="G305" s="1">
        <v>162563.75</v>
      </c>
      <c r="H305" s="1">
        <v>98595.199999999997</v>
      </c>
      <c r="I305" s="1">
        <v>528596.01</v>
      </c>
      <c r="J305" s="1">
        <v>40018.76</v>
      </c>
      <c r="K305" s="1">
        <v>253735.49</v>
      </c>
      <c r="L305" s="1">
        <v>0</v>
      </c>
      <c r="M305" s="1">
        <v>0</v>
      </c>
      <c r="N305" s="1">
        <f t="shared" si="17"/>
        <v>4276427.7</v>
      </c>
      <c r="O305" s="1">
        <v>0</v>
      </c>
      <c r="P305" s="1">
        <v>0</v>
      </c>
      <c r="Q305" s="1">
        <v>150987.1</v>
      </c>
      <c r="R305" s="1">
        <f t="shared" si="16"/>
        <v>4427414.8</v>
      </c>
      <c r="S305" s="1">
        <f t="shared" si="18"/>
        <v>8291.970633404504</v>
      </c>
      <c r="T305" s="1">
        <f t="shared" si="19"/>
        <v>8332.050633404504</v>
      </c>
    </row>
    <row r="306" spans="1:20">
      <c r="A306">
        <v>11291</v>
      </c>
      <c r="B306" t="s">
        <v>310</v>
      </c>
      <c r="C306" t="s">
        <v>80</v>
      </c>
      <c r="E306" s="18">
        <v>719.78</v>
      </c>
      <c r="F306" s="1">
        <v>4304226.82</v>
      </c>
      <c r="G306" s="1">
        <v>226805.21</v>
      </c>
      <c r="H306" s="1">
        <v>102512</v>
      </c>
      <c r="I306" s="1">
        <v>709657.54</v>
      </c>
      <c r="J306" s="1">
        <v>24548.959999999999</v>
      </c>
      <c r="K306" s="1">
        <v>484276.96</v>
      </c>
      <c r="L306" s="1">
        <v>0</v>
      </c>
      <c r="M306" s="1">
        <v>0</v>
      </c>
      <c r="N306" s="1">
        <f t="shared" si="17"/>
        <v>5852027.4900000002</v>
      </c>
      <c r="O306" s="1">
        <v>0</v>
      </c>
      <c r="P306" s="1">
        <v>0</v>
      </c>
      <c r="Q306" s="1">
        <v>255219.89</v>
      </c>
      <c r="R306" s="1">
        <f t="shared" si="16"/>
        <v>6107247.3799999999</v>
      </c>
      <c r="S306" s="1">
        <f t="shared" si="18"/>
        <v>8484.8806301925597</v>
      </c>
      <c r="T306" s="1">
        <f t="shared" si="19"/>
        <v>8524.9606301925596</v>
      </c>
    </row>
    <row r="307" spans="1:20">
      <c r="A307">
        <v>13034</v>
      </c>
      <c r="B307" t="s">
        <v>406</v>
      </c>
      <c r="C307" t="s">
        <v>80</v>
      </c>
      <c r="E307" s="18">
        <v>723.84000000000015</v>
      </c>
      <c r="F307" s="1">
        <v>4328505.28</v>
      </c>
      <c r="G307" s="1">
        <v>230203.27</v>
      </c>
      <c r="H307" s="1">
        <v>109984</v>
      </c>
      <c r="I307" s="1">
        <v>724881.37</v>
      </c>
      <c r="J307" s="1">
        <v>0</v>
      </c>
      <c r="K307" s="1">
        <v>396819.43</v>
      </c>
      <c r="L307" s="1">
        <v>0</v>
      </c>
      <c r="M307" s="1">
        <v>0</v>
      </c>
      <c r="N307" s="1">
        <f t="shared" si="17"/>
        <v>5790393.3499999996</v>
      </c>
      <c r="O307" s="1">
        <v>0</v>
      </c>
      <c r="P307" s="1">
        <v>0</v>
      </c>
      <c r="Q307" s="1">
        <v>251083.54</v>
      </c>
      <c r="R307" s="1">
        <f t="shared" si="16"/>
        <v>6041476.8899999997</v>
      </c>
      <c r="S307" s="1">
        <f t="shared" si="18"/>
        <v>8346.4258537798396</v>
      </c>
      <c r="T307" s="1">
        <f t="shared" si="19"/>
        <v>8386.5058537798395</v>
      </c>
    </row>
    <row r="308" spans="1:20">
      <c r="A308">
        <v>133280</v>
      </c>
      <c r="B308" t="s">
        <v>655</v>
      </c>
      <c r="C308" t="s">
        <v>80</v>
      </c>
      <c r="E308" s="18">
        <v>182.03</v>
      </c>
      <c r="F308" s="1">
        <v>1088524.83</v>
      </c>
      <c r="G308" s="1">
        <v>57657.98</v>
      </c>
      <c r="H308" s="1">
        <v>22300.799999999999</v>
      </c>
      <c r="I308" s="1">
        <v>183077.95</v>
      </c>
      <c r="J308" s="1">
        <v>0</v>
      </c>
      <c r="K308" s="1">
        <v>130368.44</v>
      </c>
      <c r="L308" s="1">
        <v>0</v>
      </c>
      <c r="M308" s="1">
        <v>0</v>
      </c>
      <c r="N308" s="1">
        <f t="shared" si="17"/>
        <v>1481930</v>
      </c>
      <c r="O308" s="1">
        <v>0</v>
      </c>
      <c r="P308" s="1">
        <v>0</v>
      </c>
      <c r="Q308" s="1">
        <v>67918.47</v>
      </c>
      <c r="R308" s="1">
        <f t="shared" ref="R308:R324" si="20">N308+O308+P308+Q308</f>
        <v>1549848.47</v>
      </c>
      <c r="S308" s="1">
        <f t="shared" si="18"/>
        <v>8514.2474866780194</v>
      </c>
      <c r="T308" s="1">
        <f t="shared" si="19"/>
        <v>8554.3274866780193</v>
      </c>
    </row>
    <row r="309" spans="1:20">
      <c r="A309">
        <v>151175</v>
      </c>
      <c r="B309" t="s">
        <v>769</v>
      </c>
      <c r="C309" t="s">
        <v>90</v>
      </c>
      <c r="E309" s="18">
        <v>66.839999999999989</v>
      </c>
      <c r="F309" s="1">
        <v>399697.85</v>
      </c>
      <c r="G309" s="1">
        <v>21680.27</v>
      </c>
      <c r="H309" s="1">
        <v>0</v>
      </c>
      <c r="I309" s="1">
        <v>28345.09</v>
      </c>
      <c r="J309" s="1">
        <v>0</v>
      </c>
      <c r="K309" s="1">
        <v>43132.73</v>
      </c>
      <c r="L309" s="1">
        <v>0</v>
      </c>
      <c r="M309" s="1">
        <v>0</v>
      </c>
      <c r="N309" s="1">
        <f t="shared" si="17"/>
        <v>492855.94</v>
      </c>
      <c r="O309" s="1">
        <v>3402.5</v>
      </c>
      <c r="P309" s="1">
        <v>0</v>
      </c>
      <c r="Q309" s="1">
        <v>37994.720000000001</v>
      </c>
      <c r="R309" s="1">
        <f t="shared" si="20"/>
        <v>534253.16</v>
      </c>
      <c r="S309" s="1">
        <f t="shared" si="18"/>
        <v>7993.0155595451843</v>
      </c>
      <c r="T309" s="1">
        <f t="shared" si="19"/>
        <v>8033.0955595451842</v>
      </c>
    </row>
    <row r="310" spans="1:20">
      <c r="A310">
        <v>14189</v>
      </c>
      <c r="B310" t="s">
        <v>466</v>
      </c>
      <c r="C310" t="s">
        <v>80</v>
      </c>
      <c r="E310" s="18">
        <v>289.77</v>
      </c>
      <c r="F310" s="1">
        <v>1732801.42</v>
      </c>
      <c r="G310" s="1">
        <v>87310.94</v>
      </c>
      <c r="H310" s="1">
        <v>46105.599999999999</v>
      </c>
      <c r="I310" s="1">
        <v>285204.75</v>
      </c>
      <c r="J310" s="1">
        <v>55704.28</v>
      </c>
      <c r="K310" s="1">
        <v>326517.02</v>
      </c>
      <c r="L310" s="1">
        <v>0</v>
      </c>
      <c r="M310" s="1">
        <v>0</v>
      </c>
      <c r="N310" s="1">
        <f t="shared" si="17"/>
        <v>2533644.0099999998</v>
      </c>
      <c r="O310" s="1">
        <v>0</v>
      </c>
      <c r="P310" s="1">
        <v>0</v>
      </c>
      <c r="Q310" s="1">
        <v>87119.59</v>
      </c>
      <c r="R310" s="1">
        <f t="shared" si="20"/>
        <v>2620763.5999999996</v>
      </c>
      <c r="S310" s="1">
        <f t="shared" si="18"/>
        <v>9044.2889187976671</v>
      </c>
      <c r="T310" s="1">
        <f t="shared" si="19"/>
        <v>9084.368918797667</v>
      </c>
    </row>
    <row r="311" spans="1:20">
      <c r="A311">
        <v>132993</v>
      </c>
      <c r="B311" t="s">
        <v>647</v>
      </c>
      <c r="C311" t="s">
        <v>80</v>
      </c>
      <c r="E311" s="18">
        <v>272.14999999999998</v>
      </c>
      <c r="F311" s="1">
        <v>1627435.22</v>
      </c>
      <c r="G311" s="1">
        <v>81357.13</v>
      </c>
      <c r="H311" s="1">
        <v>66803.199999999997</v>
      </c>
      <c r="I311" s="1">
        <v>125964.86</v>
      </c>
      <c r="J311" s="1">
        <v>0</v>
      </c>
      <c r="K311" s="1">
        <v>160068.85999999999</v>
      </c>
      <c r="L311" s="1">
        <v>0</v>
      </c>
      <c r="M311" s="1">
        <v>0</v>
      </c>
      <c r="N311" s="1">
        <f t="shared" si="17"/>
        <v>2061629.27</v>
      </c>
      <c r="O311" s="1">
        <v>0</v>
      </c>
      <c r="P311" s="1">
        <v>0</v>
      </c>
      <c r="Q311" s="1">
        <v>100091.6</v>
      </c>
      <c r="R311" s="1">
        <f t="shared" si="20"/>
        <v>2161720.87</v>
      </c>
      <c r="S311" s="1">
        <f t="shared" si="18"/>
        <v>7943.122799926512</v>
      </c>
      <c r="T311" s="1">
        <f t="shared" si="19"/>
        <v>7983.2027999265119</v>
      </c>
    </row>
    <row r="312" spans="1:20">
      <c r="A312">
        <v>875</v>
      </c>
      <c r="B312" t="s">
        <v>228</v>
      </c>
      <c r="C312" t="s">
        <v>93</v>
      </c>
      <c r="E312" s="18">
        <v>295.56</v>
      </c>
      <c r="F312" s="1">
        <v>1767425.15</v>
      </c>
      <c r="G312" s="1">
        <v>58699.03</v>
      </c>
      <c r="H312" s="1">
        <v>57433.599999999999</v>
      </c>
      <c r="I312" s="1">
        <v>159029.9</v>
      </c>
      <c r="J312" s="1">
        <v>230088.64</v>
      </c>
      <c r="K312" s="1">
        <v>92113.87</v>
      </c>
      <c r="L312" s="1">
        <v>0</v>
      </c>
      <c r="M312" s="1">
        <v>0</v>
      </c>
      <c r="N312" s="1">
        <f t="shared" si="17"/>
        <v>2364790.19</v>
      </c>
      <c r="O312" s="1">
        <v>0</v>
      </c>
      <c r="P312" s="1">
        <v>0</v>
      </c>
      <c r="Q312" s="1">
        <v>89080.24</v>
      </c>
      <c r="R312" s="1">
        <f t="shared" si="20"/>
        <v>2453870.4300000002</v>
      </c>
      <c r="S312" s="1">
        <f t="shared" si="18"/>
        <v>8302.4442752740561</v>
      </c>
      <c r="T312" s="1">
        <f t="shared" si="19"/>
        <v>8342.524275274056</v>
      </c>
    </row>
    <row r="313" spans="1:20">
      <c r="A313">
        <v>15741</v>
      </c>
      <c r="B313" t="s">
        <v>509</v>
      </c>
      <c r="C313" t="s">
        <v>93</v>
      </c>
      <c r="E313" s="18">
        <v>136.88999999999999</v>
      </c>
      <c r="F313" s="1">
        <v>818591.21</v>
      </c>
      <c r="G313" s="1">
        <v>25085.43</v>
      </c>
      <c r="H313" s="1">
        <v>518.4</v>
      </c>
      <c r="I313" s="1">
        <v>73023.31</v>
      </c>
      <c r="J313" s="1">
        <v>0</v>
      </c>
      <c r="K313" s="1">
        <v>1319554.26</v>
      </c>
      <c r="L313" s="1">
        <v>433823.47</v>
      </c>
      <c r="M313" s="1">
        <v>0</v>
      </c>
      <c r="N313" s="1">
        <f t="shared" si="17"/>
        <v>2670596.08</v>
      </c>
      <c r="O313" s="1">
        <v>0</v>
      </c>
      <c r="P313" s="1">
        <v>0</v>
      </c>
      <c r="Q313" s="1">
        <v>64992.01</v>
      </c>
      <c r="R313" s="1">
        <f t="shared" si="20"/>
        <v>2735588.09</v>
      </c>
      <c r="S313" s="1">
        <f t="shared" si="18"/>
        <v>19983.841697713495</v>
      </c>
      <c r="T313" s="1">
        <f t="shared" si="19"/>
        <v>20023.921697713497</v>
      </c>
    </row>
    <row r="314" spans="1:20">
      <c r="A314">
        <v>509</v>
      </c>
      <c r="B314" t="s">
        <v>137</v>
      </c>
      <c r="C314" t="s">
        <v>93</v>
      </c>
      <c r="E314" s="18">
        <v>330.58</v>
      </c>
      <c r="F314" s="1">
        <v>1976841.94</v>
      </c>
      <c r="G314" s="1">
        <v>63987.24</v>
      </c>
      <c r="H314" s="1">
        <v>50774.400000000001</v>
      </c>
      <c r="I314" s="1">
        <v>288189.13</v>
      </c>
      <c r="J314" s="1">
        <v>27666.720000000001</v>
      </c>
      <c r="K314" s="1">
        <v>443302.59</v>
      </c>
      <c r="L314" s="1">
        <v>0</v>
      </c>
      <c r="M314" s="1">
        <v>0</v>
      </c>
      <c r="N314" s="1">
        <f t="shared" si="17"/>
        <v>2850762.02</v>
      </c>
      <c r="O314" s="1">
        <v>0</v>
      </c>
      <c r="P314" s="1">
        <v>0</v>
      </c>
      <c r="Q314" s="1">
        <v>96112.66</v>
      </c>
      <c r="R314" s="1">
        <f t="shared" si="20"/>
        <v>2946874.68</v>
      </c>
      <c r="S314" s="1">
        <f t="shared" si="18"/>
        <v>8914.2557928489332</v>
      </c>
      <c r="T314" s="1">
        <f t="shared" si="19"/>
        <v>8954.3357928489331</v>
      </c>
    </row>
    <row r="315" spans="1:20">
      <c r="A315">
        <v>222</v>
      </c>
      <c r="B315" t="s">
        <v>77</v>
      </c>
      <c r="C315" t="s">
        <v>68</v>
      </c>
      <c r="E315" s="18">
        <v>345.21000000000004</v>
      </c>
      <c r="F315" s="1">
        <v>2064328.18</v>
      </c>
      <c r="G315" s="1">
        <v>118725.45</v>
      </c>
      <c r="H315" s="1">
        <v>44249.599999999999</v>
      </c>
      <c r="I315" s="1">
        <v>154850.60999999999</v>
      </c>
      <c r="J315" s="1">
        <v>0</v>
      </c>
      <c r="K315" s="1">
        <v>560654.93000000005</v>
      </c>
      <c r="L315" s="1">
        <v>0</v>
      </c>
      <c r="M315" s="1">
        <v>0</v>
      </c>
      <c r="N315" s="1">
        <f t="shared" si="17"/>
        <v>2942808.77</v>
      </c>
      <c r="O315" s="1">
        <v>2625.92</v>
      </c>
      <c r="P315" s="1">
        <v>0</v>
      </c>
      <c r="Q315" s="1">
        <v>120292.02</v>
      </c>
      <c r="R315" s="1">
        <f t="shared" si="20"/>
        <v>3065726.71</v>
      </c>
      <c r="S315" s="1">
        <f t="shared" si="18"/>
        <v>8880.7586976043549</v>
      </c>
      <c r="T315" s="1">
        <f t="shared" si="19"/>
        <v>8920.8386976043548</v>
      </c>
    </row>
    <row r="316" spans="1:20">
      <c r="A316">
        <v>736</v>
      </c>
      <c r="B316" t="s">
        <v>204</v>
      </c>
      <c r="C316" t="s">
        <v>80</v>
      </c>
      <c r="E316" s="18">
        <v>193.2</v>
      </c>
      <c r="F316" s="1">
        <v>1155320.54</v>
      </c>
      <c r="G316" s="1">
        <v>59950.26</v>
      </c>
      <c r="H316" s="1">
        <v>21612.799999999999</v>
      </c>
      <c r="I316" s="1">
        <v>184738.53</v>
      </c>
      <c r="J316" s="1">
        <v>0</v>
      </c>
      <c r="K316" s="1">
        <v>40434.15</v>
      </c>
      <c r="L316" s="1">
        <v>0</v>
      </c>
      <c r="M316" s="1">
        <v>0</v>
      </c>
      <c r="N316" s="1">
        <f t="shared" si="17"/>
        <v>1462056.28</v>
      </c>
      <c r="O316" s="1">
        <v>0</v>
      </c>
      <c r="P316" s="1">
        <v>0</v>
      </c>
      <c r="Q316" s="1">
        <v>78314.289999999994</v>
      </c>
      <c r="R316" s="1">
        <f t="shared" si="20"/>
        <v>1540370.57</v>
      </c>
      <c r="S316" s="1">
        <f t="shared" si="18"/>
        <v>7972.9325569358189</v>
      </c>
      <c r="T316" s="1">
        <f t="shared" si="19"/>
        <v>8013.0125569358188</v>
      </c>
    </row>
    <row r="317" spans="1:20">
      <c r="A317">
        <v>546</v>
      </c>
      <c r="B317" t="s">
        <v>152</v>
      </c>
      <c r="C317" t="s">
        <v>68</v>
      </c>
      <c r="E317" s="18">
        <v>550.9799999999999</v>
      </c>
      <c r="F317" s="1">
        <v>3294816.33</v>
      </c>
      <c r="G317" s="1">
        <v>209168.7</v>
      </c>
      <c r="H317" s="1">
        <v>89542.399999999994</v>
      </c>
      <c r="I317" s="1">
        <v>435546.51</v>
      </c>
      <c r="J317" s="1">
        <v>0</v>
      </c>
      <c r="K317" s="1">
        <v>389747.65</v>
      </c>
      <c r="L317" s="1">
        <v>0</v>
      </c>
      <c r="M317" s="1">
        <v>41534.21</v>
      </c>
      <c r="N317" s="1">
        <f t="shared" si="17"/>
        <v>4460355.8000000007</v>
      </c>
      <c r="O317" s="1">
        <v>0</v>
      </c>
      <c r="P317" s="1">
        <v>0</v>
      </c>
      <c r="Q317" s="1">
        <v>191235.47</v>
      </c>
      <c r="R317" s="1">
        <f t="shared" si="20"/>
        <v>4651591.2700000005</v>
      </c>
      <c r="S317" s="1">
        <f t="shared" si="18"/>
        <v>8442.3958582888699</v>
      </c>
      <c r="T317" s="1">
        <f t="shared" si="19"/>
        <v>8482.4758582888699</v>
      </c>
    </row>
    <row r="318" spans="1:20">
      <c r="A318">
        <v>7984</v>
      </c>
      <c r="B318" t="s">
        <v>247</v>
      </c>
      <c r="C318" t="s">
        <v>108</v>
      </c>
      <c r="E318" s="18">
        <v>216.02999999999997</v>
      </c>
      <c r="F318" s="1">
        <v>1291842.1299999999</v>
      </c>
      <c r="G318" s="1">
        <v>135698.82</v>
      </c>
      <c r="H318" s="1">
        <v>33385.599999999999</v>
      </c>
      <c r="I318" s="1">
        <v>159324.4</v>
      </c>
      <c r="J318" s="1">
        <v>18966.96</v>
      </c>
      <c r="K318" s="1">
        <v>172834.87</v>
      </c>
      <c r="L318" s="1">
        <v>0</v>
      </c>
      <c r="M318" s="1">
        <v>0</v>
      </c>
      <c r="N318" s="1">
        <f t="shared" si="17"/>
        <v>1812052.7799999998</v>
      </c>
      <c r="O318" s="1">
        <v>0</v>
      </c>
      <c r="P318" s="1">
        <v>0</v>
      </c>
      <c r="Q318" s="1">
        <v>65560.710000000006</v>
      </c>
      <c r="R318" s="1">
        <f t="shared" si="20"/>
        <v>1877613.4899999998</v>
      </c>
      <c r="S318" s="1">
        <f t="shared" si="18"/>
        <v>8691.4479007545251</v>
      </c>
      <c r="T318" s="1">
        <f t="shared" si="19"/>
        <v>8731.527900754525</v>
      </c>
    </row>
    <row r="319" spans="1:20">
      <c r="A319">
        <v>134072</v>
      </c>
      <c r="B319" t="s">
        <v>699</v>
      </c>
      <c r="C319" t="s">
        <v>108</v>
      </c>
      <c r="E319" s="18">
        <v>312.51</v>
      </c>
      <c r="F319" s="1">
        <v>1868784.8</v>
      </c>
      <c r="G319" s="1">
        <v>193063.69</v>
      </c>
      <c r="H319" s="1">
        <v>52038.400000000001</v>
      </c>
      <c r="I319" s="1">
        <v>223397.53</v>
      </c>
      <c r="J319" s="1">
        <v>3408</v>
      </c>
      <c r="K319" s="1">
        <v>97881.54</v>
      </c>
      <c r="L319" s="1">
        <v>0</v>
      </c>
      <c r="M319" s="1">
        <v>0</v>
      </c>
      <c r="N319" s="1">
        <f t="shared" si="17"/>
        <v>2438573.96</v>
      </c>
      <c r="O319" s="1">
        <v>0</v>
      </c>
      <c r="P319" s="1">
        <v>0</v>
      </c>
      <c r="Q319" s="1">
        <v>111940.11</v>
      </c>
      <c r="R319" s="1">
        <f t="shared" si="20"/>
        <v>2550514.0699999998</v>
      </c>
      <c r="S319" s="1">
        <f t="shared" si="18"/>
        <v>8161.3838597164886</v>
      </c>
      <c r="T319" s="1">
        <f t="shared" si="19"/>
        <v>8201.4638597164885</v>
      </c>
    </row>
    <row r="320" spans="1:20">
      <c r="A320">
        <v>132985</v>
      </c>
      <c r="B320" t="s">
        <v>645</v>
      </c>
      <c r="C320" t="s">
        <v>93</v>
      </c>
      <c r="E320" s="18">
        <v>203.80999999999997</v>
      </c>
      <c r="F320" s="1">
        <v>1218767.49</v>
      </c>
      <c r="G320" s="1">
        <v>28970.400000000001</v>
      </c>
      <c r="H320" s="1">
        <v>0</v>
      </c>
      <c r="I320" s="1">
        <v>176223.15</v>
      </c>
      <c r="J320" s="1">
        <v>0</v>
      </c>
      <c r="K320" s="1">
        <v>434242.5</v>
      </c>
      <c r="L320" s="1">
        <v>1157222.78</v>
      </c>
      <c r="M320" s="1">
        <v>22564.52</v>
      </c>
      <c r="N320" s="1">
        <f t="shared" si="17"/>
        <v>3037990.84</v>
      </c>
      <c r="O320" s="1">
        <v>581.53</v>
      </c>
      <c r="P320" s="1">
        <v>0</v>
      </c>
      <c r="Q320" s="1">
        <v>56695.19</v>
      </c>
      <c r="R320" s="1">
        <f t="shared" si="20"/>
        <v>3095267.5599999996</v>
      </c>
      <c r="S320" s="1">
        <f t="shared" si="18"/>
        <v>15187.024974240714</v>
      </c>
      <c r="T320" s="1">
        <f t="shared" si="19"/>
        <v>15227.104974240714</v>
      </c>
    </row>
    <row r="321" spans="1:20">
      <c r="A321">
        <v>9148</v>
      </c>
      <c r="B321" t="s">
        <v>277</v>
      </c>
      <c r="C321" t="s">
        <v>278</v>
      </c>
      <c r="E321" s="18">
        <v>123.44999999999999</v>
      </c>
      <c r="F321" s="1">
        <v>738221.11</v>
      </c>
      <c r="G321" s="1">
        <v>32057.61</v>
      </c>
      <c r="H321" s="1">
        <v>0</v>
      </c>
      <c r="I321" s="1">
        <v>99602.57</v>
      </c>
      <c r="J321" s="1">
        <v>0</v>
      </c>
      <c r="K321" s="1">
        <v>279974.08</v>
      </c>
      <c r="L321" s="1">
        <v>0</v>
      </c>
      <c r="M321" s="1">
        <v>0</v>
      </c>
      <c r="N321" s="1">
        <f t="shared" si="17"/>
        <v>1149855.3700000001</v>
      </c>
      <c r="O321" s="1">
        <v>20066.009999999998</v>
      </c>
      <c r="P321" s="1">
        <v>0</v>
      </c>
      <c r="Q321" s="1">
        <v>37185.97</v>
      </c>
      <c r="R321" s="1">
        <f t="shared" si="20"/>
        <v>1207107.3500000001</v>
      </c>
      <c r="S321" s="1">
        <f t="shared" si="18"/>
        <v>9778.1073309032017</v>
      </c>
      <c r="T321" s="1">
        <f t="shared" si="19"/>
        <v>9818.1873309032017</v>
      </c>
    </row>
    <row r="322" spans="1:20">
      <c r="A322">
        <v>725</v>
      </c>
      <c r="B322" t="s">
        <v>202</v>
      </c>
      <c r="C322" t="s">
        <v>93</v>
      </c>
      <c r="E322" s="18">
        <v>493.40000000000003</v>
      </c>
      <c r="F322" s="1">
        <v>2950492.53</v>
      </c>
      <c r="G322" s="1">
        <v>66176.460000000006</v>
      </c>
      <c r="H322" s="1">
        <v>35561.599999999999</v>
      </c>
      <c r="I322" s="1">
        <v>417920.67</v>
      </c>
      <c r="J322" s="1">
        <v>243297.83</v>
      </c>
      <c r="K322" s="1">
        <v>152146.70000000001</v>
      </c>
      <c r="L322" s="1">
        <v>245957.8</v>
      </c>
      <c r="M322" s="1">
        <v>0</v>
      </c>
      <c r="N322" s="1">
        <f t="shared" si="17"/>
        <v>4111553.59</v>
      </c>
      <c r="O322" s="1">
        <v>6426.65</v>
      </c>
      <c r="P322" s="1">
        <v>0</v>
      </c>
      <c r="Q322" s="1">
        <v>195296.12</v>
      </c>
      <c r="R322" s="1">
        <f t="shared" si="20"/>
        <v>4313276.3599999994</v>
      </c>
      <c r="S322" s="1">
        <f t="shared" si="18"/>
        <v>8741.9464126469375</v>
      </c>
      <c r="T322" s="1">
        <f t="shared" si="19"/>
        <v>8782.0264126469374</v>
      </c>
    </row>
    <row r="323" spans="1:20" s="2" customFormat="1">
      <c r="A323">
        <v>12009</v>
      </c>
      <c r="B323" t="s">
        <v>345</v>
      </c>
      <c r="C323" t="s">
        <v>93</v>
      </c>
      <c r="D323" s="12"/>
      <c r="E323" s="18">
        <v>287.01</v>
      </c>
      <c r="F323" s="1">
        <v>1716296.83</v>
      </c>
      <c r="G323" s="1">
        <v>47430.93</v>
      </c>
      <c r="H323" s="1">
        <v>50704</v>
      </c>
      <c r="I323" s="1">
        <v>232750.61</v>
      </c>
      <c r="J323" s="1">
        <v>137095</v>
      </c>
      <c r="K323" s="1">
        <v>42013.08</v>
      </c>
      <c r="L323" s="1">
        <v>46208.800000000003</v>
      </c>
      <c r="M323" s="1">
        <v>0</v>
      </c>
      <c r="N323" s="1">
        <f t="shared" ref="N323:N324" si="21">F323+G323+H323+I323+J323+K323+L323+M323</f>
        <v>2272499.25</v>
      </c>
      <c r="O323" s="1">
        <v>0</v>
      </c>
      <c r="P323" s="1">
        <v>0</v>
      </c>
      <c r="Q323" s="1">
        <v>106210.91</v>
      </c>
      <c r="R323" s="1">
        <f t="shared" si="20"/>
        <v>2378710.16</v>
      </c>
      <c r="S323" s="1">
        <f t="shared" ref="S323:S324" si="22">R323/E323</f>
        <v>8287.8999338002177</v>
      </c>
      <c r="T323" s="1">
        <f t="shared" ref="T323:T324" si="23">S323+40.08</f>
        <v>8327.9799338002176</v>
      </c>
    </row>
    <row r="324" spans="1:20">
      <c r="A324">
        <v>15234</v>
      </c>
      <c r="B324" t="s">
        <v>483</v>
      </c>
      <c r="C324" t="s">
        <v>93</v>
      </c>
      <c r="E324" s="18">
        <v>179.39</v>
      </c>
      <c r="F324" s="1">
        <v>1072737.8500000001</v>
      </c>
      <c r="G324" s="1">
        <v>31359.39</v>
      </c>
      <c r="H324" s="1">
        <v>29491.200000000001</v>
      </c>
      <c r="I324" s="1">
        <v>117310.67</v>
      </c>
      <c r="J324" s="1">
        <v>122415.94</v>
      </c>
      <c r="K324" s="1">
        <v>84843.12</v>
      </c>
      <c r="L324" s="1">
        <v>34200.949999999997</v>
      </c>
      <c r="M324" s="1">
        <v>0</v>
      </c>
      <c r="N324" s="1">
        <f t="shared" si="21"/>
        <v>1492359.1199999999</v>
      </c>
      <c r="O324" s="1">
        <v>0</v>
      </c>
      <c r="P324" s="1">
        <v>0</v>
      </c>
      <c r="Q324" s="1">
        <v>64418.62</v>
      </c>
      <c r="R324" s="1">
        <f t="shared" si="20"/>
        <v>1556777.74</v>
      </c>
      <c r="S324" s="1">
        <f t="shared" si="22"/>
        <v>8678.1745916717773</v>
      </c>
      <c r="T324" s="1">
        <f t="shared" si="23"/>
        <v>8718.2545916717772</v>
      </c>
    </row>
    <row r="325" spans="1:20">
      <c r="E325" s="17">
        <f t="shared" ref="E325:R325" si="24">SUM(E3:E324)</f>
        <v>117982.97000000009</v>
      </c>
      <c r="F325" s="1">
        <f t="shared" si="24"/>
        <v>703665796.93000031</v>
      </c>
      <c r="G325" s="1">
        <f t="shared" si="24"/>
        <v>22058452.349999994</v>
      </c>
      <c r="H325" s="1">
        <f t="shared" si="24"/>
        <v>9487513.5999999978</v>
      </c>
      <c r="I325" s="1">
        <f t="shared" si="24"/>
        <v>59667719.780000001</v>
      </c>
      <c r="J325" s="1">
        <f t="shared" si="24"/>
        <v>6976724.1699999999</v>
      </c>
      <c r="K325" s="1">
        <f t="shared" si="24"/>
        <v>125423078.77000001</v>
      </c>
      <c r="L325" s="1">
        <f t="shared" si="24"/>
        <v>25334528.089999996</v>
      </c>
      <c r="M325" s="1">
        <f t="shared" si="24"/>
        <v>1544070.3</v>
      </c>
      <c r="N325" s="1">
        <f t="shared" si="24"/>
        <v>954157883.99000061</v>
      </c>
      <c r="O325" s="1">
        <f t="shared" si="24"/>
        <v>1408511.1799999995</v>
      </c>
      <c r="P325" s="1">
        <f t="shared" si="24"/>
        <v>0</v>
      </c>
      <c r="Q325" s="1">
        <f t="shared" si="24"/>
        <v>29069673.369999997</v>
      </c>
      <c r="R325" s="1">
        <f t="shared" si="24"/>
        <v>987264532.14000046</v>
      </c>
    </row>
    <row r="328" spans="1:20">
      <c r="F328" s="1"/>
      <c r="G328" s="1"/>
      <c r="H328" s="1"/>
      <c r="I328" s="1"/>
      <c r="J328" s="1"/>
      <c r="K328" s="1"/>
      <c r="L328" s="1"/>
      <c r="M328" s="1"/>
      <c r="N328" s="1"/>
    </row>
  </sheetData>
  <autoFilter ref="A2:T325" xr:uid="{45D18F6B-9A30-4466-9D9E-52FBB96391C5}">
    <sortState xmlns:xlrd2="http://schemas.microsoft.com/office/spreadsheetml/2017/richdata2" ref="A3:T325">
      <sortCondition ref="B2"/>
    </sortState>
  </autoFilter>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5806-8830-4A9E-8C6B-D0AC7F110BBD}">
  <dimension ref="A1:F336"/>
  <sheetViews>
    <sheetView workbookViewId="0">
      <pane xSplit="3" ySplit="4" topLeftCell="D5" activePane="bottomRight" state="frozen"/>
      <selection pane="topRight" activeCell="D1" sqref="D1"/>
      <selection pane="bottomLeft" activeCell="A3" sqref="A3"/>
      <selection pane="bottomRight" activeCell="I331" sqref="I331"/>
    </sheetView>
  </sheetViews>
  <sheetFormatPr defaultRowHeight="14.4"/>
  <cols>
    <col min="1" max="1" width="7.5546875" bestFit="1" customWidth="1"/>
    <col min="2" max="2" width="46" bestFit="1" customWidth="1"/>
    <col min="3" max="3" width="13.109375" bestFit="1" customWidth="1"/>
    <col min="6" max="6" width="38.6640625" bestFit="1" customWidth="1"/>
  </cols>
  <sheetData>
    <row r="1" spans="1:6">
      <c r="B1" s="10"/>
      <c r="C1" s="5"/>
    </row>
    <row r="2" spans="1:6">
      <c r="B2" s="10"/>
      <c r="C2" s="5"/>
    </row>
    <row r="4" spans="1:6" s="4" customFormat="1" ht="43.2">
      <c r="A4" s="4" t="s">
        <v>55</v>
      </c>
      <c r="B4" s="4" t="s">
        <v>56</v>
      </c>
      <c r="C4" s="4" t="s">
        <v>57</v>
      </c>
      <c r="D4" s="3" t="s">
        <v>58</v>
      </c>
      <c r="E4" s="3" t="s">
        <v>58</v>
      </c>
      <c r="F4" s="53" t="s">
        <v>1795</v>
      </c>
    </row>
    <row r="5" spans="1:6">
      <c r="A5">
        <v>131</v>
      </c>
      <c r="B5" t="s">
        <v>67</v>
      </c>
      <c r="C5" t="s">
        <v>68</v>
      </c>
      <c r="D5" s="12" t="s">
        <v>69</v>
      </c>
      <c r="E5" t="str">
        <f>IF(D5="E","Yes","No")</f>
        <v>No</v>
      </c>
      <c r="F5" t="s">
        <v>1796</v>
      </c>
    </row>
    <row r="6" spans="1:6">
      <c r="A6">
        <v>138</v>
      </c>
      <c r="B6" t="s">
        <v>71</v>
      </c>
      <c r="C6" t="s">
        <v>72</v>
      </c>
      <c r="D6" s="12" t="s">
        <v>69</v>
      </c>
      <c r="E6" t="str">
        <f t="shared" ref="E6:E69" si="0">IF(D6="E","Yes","No")</f>
        <v>No</v>
      </c>
      <c r="F6" t="s">
        <v>1797</v>
      </c>
    </row>
    <row r="7" spans="1:6">
      <c r="A7">
        <v>139</v>
      </c>
      <c r="B7" t="s">
        <v>74</v>
      </c>
      <c r="C7" t="s">
        <v>75</v>
      </c>
      <c r="D7" s="12" t="s">
        <v>69</v>
      </c>
      <c r="E7" t="str">
        <f t="shared" si="0"/>
        <v>No</v>
      </c>
      <c r="F7" t="s">
        <v>1797</v>
      </c>
    </row>
    <row r="8" spans="1:6">
      <c r="A8">
        <v>222</v>
      </c>
      <c r="B8" t="s">
        <v>77</v>
      </c>
      <c r="C8" t="s">
        <v>68</v>
      </c>
      <c r="D8" s="12" t="s">
        <v>69</v>
      </c>
      <c r="E8" t="str">
        <f t="shared" si="0"/>
        <v>No</v>
      </c>
      <c r="F8" t="s">
        <v>1798</v>
      </c>
    </row>
    <row r="9" spans="1:6">
      <c r="A9">
        <v>236</v>
      </c>
      <c r="B9" t="s">
        <v>79</v>
      </c>
      <c r="C9" t="s">
        <v>80</v>
      </c>
      <c r="D9" s="12" t="s">
        <v>81</v>
      </c>
      <c r="E9" t="str">
        <f t="shared" si="0"/>
        <v>Yes</v>
      </c>
      <c r="F9" t="s">
        <v>1798</v>
      </c>
    </row>
    <row r="10" spans="1:6">
      <c r="A10">
        <v>241</v>
      </c>
      <c r="B10" t="s">
        <v>83</v>
      </c>
      <c r="C10" t="s">
        <v>84</v>
      </c>
      <c r="D10" s="12" t="s">
        <v>81</v>
      </c>
      <c r="E10" t="str">
        <f t="shared" si="0"/>
        <v>Yes</v>
      </c>
      <c r="F10" t="s">
        <v>1799</v>
      </c>
    </row>
    <row r="11" spans="1:6">
      <c r="A11">
        <v>282</v>
      </c>
      <c r="B11" t="s">
        <v>86</v>
      </c>
      <c r="C11" t="s">
        <v>87</v>
      </c>
      <c r="D11" s="12" t="s">
        <v>81</v>
      </c>
      <c r="E11" t="str">
        <f t="shared" si="0"/>
        <v>Yes</v>
      </c>
      <c r="F11" t="s">
        <v>1796</v>
      </c>
    </row>
    <row r="12" spans="1:6">
      <c r="A12">
        <v>288</v>
      </c>
      <c r="B12" t="s">
        <v>89</v>
      </c>
      <c r="C12" t="s">
        <v>90</v>
      </c>
      <c r="D12" s="12" t="s">
        <v>81</v>
      </c>
      <c r="E12" t="str">
        <f t="shared" si="0"/>
        <v>Yes</v>
      </c>
      <c r="F12" t="s">
        <v>1800</v>
      </c>
    </row>
    <row r="13" spans="1:6">
      <c r="A13">
        <v>296</v>
      </c>
      <c r="B13" t="s">
        <v>92</v>
      </c>
      <c r="C13" t="s">
        <v>93</v>
      </c>
      <c r="D13" s="12" t="s">
        <v>69</v>
      </c>
      <c r="E13" t="str">
        <f t="shared" si="0"/>
        <v>No</v>
      </c>
      <c r="F13" t="s">
        <v>1797</v>
      </c>
    </row>
    <row r="14" spans="1:6">
      <c r="A14">
        <v>297</v>
      </c>
      <c r="B14" t="s">
        <v>95</v>
      </c>
      <c r="C14" t="s">
        <v>72</v>
      </c>
      <c r="D14" s="12" t="s">
        <v>69</v>
      </c>
      <c r="E14" t="str">
        <f t="shared" si="0"/>
        <v>No</v>
      </c>
      <c r="F14" t="s">
        <v>1797</v>
      </c>
    </row>
    <row r="15" spans="1:6">
      <c r="A15">
        <v>298</v>
      </c>
      <c r="B15" t="s">
        <v>97</v>
      </c>
      <c r="C15" t="s">
        <v>98</v>
      </c>
      <c r="D15" s="12" t="s">
        <v>69</v>
      </c>
      <c r="E15" t="str">
        <f t="shared" si="0"/>
        <v>No</v>
      </c>
      <c r="F15" t="s">
        <v>1797</v>
      </c>
    </row>
    <row r="16" spans="1:6">
      <c r="A16">
        <v>300</v>
      </c>
      <c r="B16" t="s">
        <v>100</v>
      </c>
      <c r="C16" t="s">
        <v>101</v>
      </c>
      <c r="D16" s="12" t="s">
        <v>69</v>
      </c>
      <c r="E16" t="str">
        <f t="shared" si="0"/>
        <v>No</v>
      </c>
      <c r="F16" t="s">
        <v>1797</v>
      </c>
    </row>
    <row r="17" spans="1:6">
      <c r="A17">
        <v>301</v>
      </c>
      <c r="B17" t="s">
        <v>103</v>
      </c>
      <c r="C17" t="s">
        <v>68</v>
      </c>
      <c r="D17" s="12" t="s">
        <v>69</v>
      </c>
      <c r="E17" t="str">
        <f t="shared" si="0"/>
        <v>No</v>
      </c>
      <c r="F17" t="s">
        <v>1797</v>
      </c>
    </row>
    <row r="18" spans="1:6">
      <c r="A18">
        <v>302</v>
      </c>
      <c r="B18" t="s">
        <v>105</v>
      </c>
      <c r="C18" t="s">
        <v>80</v>
      </c>
      <c r="D18" s="12" t="s">
        <v>69</v>
      </c>
      <c r="E18" t="str">
        <f t="shared" si="0"/>
        <v>No</v>
      </c>
      <c r="F18" t="s">
        <v>1797</v>
      </c>
    </row>
    <row r="19" spans="1:6">
      <c r="A19">
        <v>303</v>
      </c>
      <c r="B19" t="s">
        <v>107</v>
      </c>
      <c r="C19" t="s">
        <v>108</v>
      </c>
      <c r="D19" s="12" t="s">
        <v>69</v>
      </c>
      <c r="E19" t="str">
        <f t="shared" si="0"/>
        <v>No</v>
      </c>
      <c r="F19" t="s">
        <v>1797</v>
      </c>
    </row>
    <row r="20" spans="1:6">
      <c r="A20">
        <v>305</v>
      </c>
      <c r="B20" t="s">
        <v>110</v>
      </c>
      <c r="C20" t="s">
        <v>111</v>
      </c>
      <c r="D20" s="12" t="s">
        <v>69</v>
      </c>
      <c r="E20" t="str">
        <f t="shared" si="0"/>
        <v>No</v>
      </c>
      <c r="F20" t="s">
        <v>1797</v>
      </c>
    </row>
    <row r="21" spans="1:6">
      <c r="A21">
        <v>306</v>
      </c>
      <c r="B21" t="s">
        <v>113</v>
      </c>
      <c r="C21" t="s">
        <v>75</v>
      </c>
      <c r="D21" s="12" t="s">
        <v>69</v>
      </c>
      <c r="E21" t="str">
        <f t="shared" si="0"/>
        <v>No</v>
      </c>
      <c r="F21" t="s">
        <v>1797</v>
      </c>
    </row>
    <row r="22" spans="1:6">
      <c r="A22">
        <v>311</v>
      </c>
      <c r="B22" t="s">
        <v>115</v>
      </c>
      <c r="C22" t="s">
        <v>116</v>
      </c>
      <c r="D22" s="12" t="s">
        <v>69</v>
      </c>
      <c r="E22" t="str">
        <f t="shared" si="0"/>
        <v>No</v>
      </c>
      <c r="F22" t="s">
        <v>1801</v>
      </c>
    </row>
    <row r="23" spans="1:6">
      <c r="A23">
        <v>316</v>
      </c>
      <c r="B23" t="s">
        <v>118</v>
      </c>
      <c r="C23" t="s">
        <v>80</v>
      </c>
      <c r="D23" s="12" t="s">
        <v>69</v>
      </c>
      <c r="E23" t="str">
        <f t="shared" si="0"/>
        <v>No</v>
      </c>
      <c r="F23" t="s">
        <v>1800</v>
      </c>
    </row>
    <row r="24" spans="1:6">
      <c r="A24">
        <v>318</v>
      </c>
      <c r="B24" t="s">
        <v>120</v>
      </c>
      <c r="C24" t="s">
        <v>80</v>
      </c>
      <c r="D24" s="12" t="s">
        <v>69</v>
      </c>
      <c r="E24" t="str">
        <f t="shared" si="0"/>
        <v>No</v>
      </c>
      <c r="F24" t="s">
        <v>1797</v>
      </c>
    </row>
    <row r="25" spans="1:6">
      <c r="A25">
        <v>319</v>
      </c>
      <c r="B25" t="s">
        <v>122</v>
      </c>
      <c r="C25" t="s">
        <v>80</v>
      </c>
      <c r="D25" s="12" t="s">
        <v>69</v>
      </c>
      <c r="E25" t="str">
        <f t="shared" si="0"/>
        <v>No</v>
      </c>
      <c r="F25" t="s">
        <v>1797</v>
      </c>
    </row>
    <row r="26" spans="1:6">
      <c r="A26">
        <v>320</v>
      </c>
      <c r="B26" t="s">
        <v>124</v>
      </c>
      <c r="C26" t="s">
        <v>125</v>
      </c>
      <c r="D26" s="12" t="s">
        <v>69</v>
      </c>
      <c r="E26" t="str">
        <f t="shared" si="0"/>
        <v>No</v>
      </c>
      <c r="F26" t="s">
        <v>1800</v>
      </c>
    </row>
    <row r="27" spans="1:6">
      <c r="A27">
        <v>321</v>
      </c>
      <c r="B27" t="s">
        <v>127</v>
      </c>
      <c r="C27" t="s">
        <v>80</v>
      </c>
      <c r="D27" s="12" t="s">
        <v>69</v>
      </c>
      <c r="E27" t="str">
        <f t="shared" si="0"/>
        <v>No</v>
      </c>
      <c r="F27" t="s">
        <v>1800</v>
      </c>
    </row>
    <row r="28" spans="1:6">
      <c r="A28">
        <v>338</v>
      </c>
      <c r="B28" t="s">
        <v>129</v>
      </c>
      <c r="C28" t="s">
        <v>68</v>
      </c>
      <c r="D28" s="12" t="s">
        <v>69</v>
      </c>
      <c r="E28" t="str">
        <f t="shared" si="0"/>
        <v>No</v>
      </c>
      <c r="F28" t="s">
        <v>1797</v>
      </c>
    </row>
    <row r="29" spans="1:6">
      <c r="A29">
        <v>402</v>
      </c>
      <c r="B29" t="s">
        <v>131</v>
      </c>
      <c r="C29" t="s">
        <v>132</v>
      </c>
      <c r="D29" s="12" t="s">
        <v>81</v>
      </c>
      <c r="E29" t="str">
        <f t="shared" si="0"/>
        <v>Yes</v>
      </c>
      <c r="F29" t="s">
        <v>1802</v>
      </c>
    </row>
    <row r="30" spans="1:6">
      <c r="A30">
        <v>417</v>
      </c>
      <c r="B30" t="s">
        <v>134</v>
      </c>
      <c r="C30" t="s">
        <v>135</v>
      </c>
      <c r="D30" s="12" t="s">
        <v>81</v>
      </c>
      <c r="E30" t="str">
        <f t="shared" si="0"/>
        <v>Yes</v>
      </c>
      <c r="F30" t="s">
        <v>1797</v>
      </c>
    </row>
    <row r="31" spans="1:6">
      <c r="A31">
        <v>509</v>
      </c>
      <c r="B31" t="s">
        <v>137</v>
      </c>
      <c r="C31" t="s">
        <v>93</v>
      </c>
      <c r="D31" s="12" t="s">
        <v>69</v>
      </c>
      <c r="E31" t="str">
        <f t="shared" si="0"/>
        <v>No</v>
      </c>
      <c r="F31" t="s">
        <v>1798</v>
      </c>
    </row>
    <row r="32" spans="1:6">
      <c r="A32">
        <v>510</v>
      </c>
      <c r="B32" t="s">
        <v>139</v>
      </c>
      <c r="C32" t="s">
        <v>140</v>
      </c>
      <c r="D32" s="12" t="s">
        <v>69</v>
      </c>
      <c r="E32" t="str">
        <f t="shared" si="0"/>
        <v>No</v>
      </c>
      <c r="F32" t="s">
        <v>1798</v>
      </c>
    </row>
    <row r="33" spans="1:6">
      <c r="A33">
        <v>511</v>
      </c>
      <c r="B33" t="s">
        <v>142</v>
      </c>
      <c r="C33" t="s">
        <v>93</v>
      </c>
      <c r="D33" s="12" t="s">
        <v>69</v>
      </c>
      <c r="E33" t="str">
        <f t="shared" si="0"/>
        <v>No</v>
      </c>
      <c r="F33" t="s">
        <v>1798</v>
      </c>
    </row>
    <row r="34" spans="1:6">
      <c r="A34">
        <v>525</v>
      </c>
      <c r="B34" t="s">
        <v>144</v>
      </c>
      <c r="C34" t="s">
        <v>101</v>
      </c>
      <c r="D34" s="12" t="s">
        <v>69</v>
      </c>
      <c r="E34" t="str">
        <f t="shared" si="0"/>
        <v>No</v>
      </c>
      <c r="F34" t="s">
        <v>1798</v>
      </c>
    </row>
    <row r="35" spans="1:6">
      <c r="A35">
        <v>527</v>
      </c>
      <c r="B35" t="s">
        <v>146</v>
      </c>
      <c r="C35" t="s">
        <v>80</v>
      </c>
      <c r="D35" s="12" t="s">
        <v>69</v>
      </c>
      <c r="E35" t="str">
        <f t="shared" si="0"/>
        <v>No</v>
      </c>
      <c r="F35" t="s">
        <v>1803</v>
      </c>
    </row>
    <row r="36" spans="1:6">
      <c r="A36">
        <v>534</v>
      </c>
      <c r="B36" t="s">
        <v>148</v>
      </c>
      <c r="C36" t="s">
        <v>80</v>
      </c>
      <c r="D36" s="12" t="s">
        <v>69</v>
      </c>
      <c r="E36" t="str">
        <f t="shared" si="0"/>
        <v>No</v>
      </c>
      <c r="F36" t="s">
        <v>1800</v>
      </c>
    </row>
    <row r="37" spans="1:6">
      <c r="A37">
        <v>543</v>
      </c>
      <c r="B37" t="s">
        <v>150</v>
      </c>
      <c r="C37" t="s">
        <v>80</v>
      </c>
      <c r="D37" s="12" t="s">
        <v>69</v>
      </c>
      <c r="E37" t="str">
        <f t="shared" si="0"/>
        <v>No</v>
      </c>
      <c r="F37" t="s">
        <v>1797</v>
      </c>
    </row>
    <row r="38" spans="1:6">
      <c r="A38">
        <v>546</v>
      </c>
      <c r="B38" t="s">
        <v>152</v>
      </c>
      <c r="C38" t="s">
        <v>68</v>
      </c>
      <c r="D38" s="12" t="s">
        <v>69</v>
      </c>
      <c r="E38" t="str">
        <f t="shared" si="0"/>
        <v>No</v>
      </c>
      <c r="F38" t="s">
        <v>1797</v>
      </c>
    </row>
    <row r="39" spans="1:6">
      <c r="A39">
        <v>553</v>
      </c>
      <c r="B39" t="s">
        <v>154</v>
      </c>
      <c r="C39" t="s">
        <v>93</v>
      </c>
      <c r="D39" s="12" t="s">
        <v>69</v>
      </c>
      <c r="E39" t="str">
        <f t="shared" si="0"/>
        <v>No</v>
      </c>
      <c r="F39" t="s">
        <v>1798</v>
      </c>
    </row>
    <row r="40" spans="1:6">
      <c r="A40">
        <v>556</v>
      </c>
      <c r="B40" t="s">
        <v>156</v>
      </c>
      <c r="C40" t="s">
        <v>93</v>
      </c>
      <c r="D40" s="12" t="s">
        <v>69</v>
      </c>
      <c r="E40" t="str">
        <f t="shared" si="0"/>
        <v>No</v>
      </c>
      <c r="F40" t="s">
        <v>1801</v>
      </c>
    </row>
    <row r="41" spans="1:6">
      <c r="A41">
        <v>557</v>
      </c>
      <c r="B41" t="s">
        <v>158</v>
      </c>
      <c r="C41" t="s">
        <v>93</v>
      </c>
      <c r="D41" s="12" t="s">
        <v>69</v>
      </c>
      <c r="E41" t="str">
        <f t="shared" si="0"/>
        <v>No</v>
      </c>
      <c r="F41" t="s">
        <v>1798</v>
      </c>
    </row>
    <row r="42" spans="1:6">
      <c r="A42">
        <v>558</v>
      </c>
      <c r="B42" t="s">
        <v>160</v>
      </c>
      <c r="C42" t="s">
        <v>93</v>
      </c>
      <c r="D42" s="12" t="s">
        <v>69</v>
      </c>
      <c r="E42" t="str">
        <f t="shared" si="0"/>
        <v>No</v>
      </c>
      <c r="F42" t="s">
        <v>1798</v>
      </c>
    </row>
    <row r="43" spans="1:6">
      <c r="A43">
        <v>559</v>
      </c>
      <c r="B43" t="s">
        <v>162</v>
      </c>
      <c r="C43" t="s">
        <v>75</v>
      </c>
      <c r="D43" s="12" t="s">
        <v>69</v>
      </c>
      <c r="E43" t="str">
        <f t="shared" si="0"/>
        <v>No</v>
      </c>
      <c r="F43" t="s">
        <v>1797</v>
      </c>
    </row>
    <row r="44" spans="1:6">
      <c r="A44">
        <v>560</v>
      </c>
      <c r="B44" t="s">
        <v>164</v>
      </c>
      <c r="C44" t="s">
        <v>80</v>
      </c>
      <c r="D44" s="12" t="s">
        <v>69</v>
      </c>
      <c r="E44" t="str">
        <f t="shared" si="0"/>
        <v>No</v>
      </c>
      <c r="F44" t="s">
        <v>1797</v>
      </c>
    </row>
    <row r="45" spans="1:6">
      <c r="A45">
        <v>575</v>
      </c>
      <c r="B45" t="s">
        <v>166</v>
      </c>
      <c r="C45" t="s">
        <v>80</v>
      </c>
      <c r="D45" s="12" t="s">
        <v>69</v>
      </c>
      <c r="E45" t="str">
        <f t="shared" si="0"/>
        <v>No</v>
      </c>
      <c r="F45" t="s">
        <v>1798</v>
      </c>
    </row>
    <row r="46" spans="1:6">
      <c r="A46">
        <v>576</v>
      </c>
      <c r="B46" t="s">
        <v>168</v>
      </c>
      <c r="C46" t="s">
        <v>75</v>
      </c>
      <c r="D46" s="12" t="s">
        <v>69</v>
      </c>
      <c r="E46" t="str">
        <f t="shared" si="0"/>
        <v>No</v>
      </c>
      <c r="F46" t="s">
        <v>1803</v>
      </c>
    </row>
    <row r="47" spans="1:6">
      <c r="A47">
        <v>577</v>
      </c>
      <c r="B47" t="s">
        <v>170</v>
      </c>
      <c r="C47" t="s">
        <v>72</v>
      </c>
      <c r="D47" s="12" t="s">
        <v>69</v>
      </c>
      <c r="E47" t="str">
        <f t="shared" si="0"/>
        <v>No</v>
      </c>
      <c r="F47" t="s">
        <v>1797</v>
      </c>
    </row>
    <row r="48" spans="1:6">
      <c r="A48">
        <v>598</v>
      </c>
      <c r="B48" t="s">
        <v>172</v>
      </c>
      <c r="C48" t="s">
        <v>173</v>
      </c>
      <c r="D48" s="12" t="s">
        <v>69</v>
      </c>
      <c r="E48" t="str">
        <f t="shared" si="0"/>
        <v>No</v>
      </c>
      <c r="F48" t="s">
        <v>1801</v>
      </c>
    </row>
    <row r="49" spans="1:6">
      <c r="A49">
        <v>608</v>
      </c>
      <c r="B49" t="s">
        <v>175</v>
      </c>
      <c r="C49" t="s">
        <v>75</v>
      </c>
      <c r="D49" s="12" t="s">
        <v>69</v>
      </c>
      <c r="E49" t="str">
        <f t="shared" si="0"/>
        <v>No</v>
      </c>
      <c r="F49" t="s">
        <v>1797</v>
      </c>
    </row>
    <row r="50" spans="1:6">
      <c r="A50">
        <v>609</v>
      </c>
      <c r="B50" t="s">
        <v>176</v>
      </c>
      <c r="C50" t="s">
        <v>125</v>
      </c>
      <c r="D50" s="12" t="s">
        <v>69</v>
      </c>
      <c r="E50" t="str">
        <f t="shared" si="0"/>
        <v>No</v>
      </c>
      <c r="F50" t="s">
        <v>1797</v>
      </c>
    </row>
    <row r="51" spans="1:6">
      <c r="A51">
        <v>610</v>
      </c>
      <c r="B51" t="s">
        <v>178</v>
      </c>
      <c r="C51" t="s">
        <v>93</v>
      </c>
      <c r="D51" s="12" t="s">
        <v>69</v>
      </c>
      <c r="E51" t="str">
        <f t="shared" si="0"/>
        <v>No</v>
      </c>
      <c r="F51" t="s">
        <v>1797</v>
      </c>
    </row>
    <row r="52" spans="1:6">
      <c r="A52">
        <v>613</v>
      </c>
      <c r="B52" t="s">
        <v>180</v>
      </c>
      <c r="C52" t="s">
        <v>90</v>
      </c>
      <c r="D52" s="12" t="s">
        <v>69</v>
      </c>
      <c r="E52" t="str">
        <f t="shared" si="0"/>
        <v>No</v>
      </c>
      <c r="F52" t="s">
        <v>1797</v>
      </c>
    </row>
    <row r="53" spans="1:6">
      <c r="A53">
        <v>614</v>
      </c>
      <c r="B53" t="s">
        <v>182</v>
      </c>
      <c r="C53" t="s">
        <v>93</v>
      </c>
      <c r="D53" s="12" t="s">
        <v>69</v>
      </c>
      <c r="E53" t="str">
        <f t="shared" si="0"/>
        <v>No</v>
      </c>
      <c r="F53" t="s">
        <v>1800</v>
      </c>
    </row>
    <row r="54" spans="1:6">
      <c r="A54">
        <v>616</v>
      </c>
      <c r="B54" t="s">
        <v>184</v>
      </c>
      <c r="C54" t="s">
        <v>111</v>
      </c>
      <c r="D54" s="12" t="s">
        <v>69</v>
      </c>
      <c r="E54" t="str">
        <f t="shared" si="0"/>
        <v>No</v>
      </c>
      <c r="F54" t="s">
        <v>1797</v>
      </c>
    </row>
    <row r="55" spans="1:6">
      <c r="A55">
        <v>621</v>
      </c>
      <c r="B55" t="s">
        <v>186</v>
      </c>
      <c r="C55" t="s">
        <v>72</v>
      </c>
      <c r="D55" s="12" t="s">
        <v>69</v>
      </c>
      <c r="E55" t="str">
        <f t="shared" si="0"/>
        <v>No</v>
      </c>
      <c r="F55" t="s">
        <v>1800</v>
      </c>
    </row>
    <row r="56" spans="1:6">
      <c r="A56">
        <v>623</v>
      </c>
      <c r="B56" t="s">
        <v>188</v>
      </c>
      <c r="C56" t="s">
        <v>108</v>
      </c>
      <c r="D56" s="12" t="s">
        <v>69</v>
      </c>
      <c r="E56" t="str">
        <f t="shared" si="0"/>
        <v>No</v>
      </c>
      <c r="F56" t="s">
        <v>1797</v>
      </c>
    </row>
    <row r="57" spans="1:6">
      <c r="A57">
        <v>629</v>
      </c>
      <c r="B57" t="s">
        <v>189</v>
      </c>
      <c r="C57" t="s">
        <v>190</v>
      </c>
      <c r="D57" s="12" t="s">
        <v>69</v>
      </c>
      <c r="E57" t="str">
        <f t="shared" si="0"/>
        <v>No</v>
      </c>
      <c r="F57" t="s">
        <v>1797</v>
      </c>
    </row>
    <row r="58" spans="1:6">
      <c r="A58">
        <v>634</v>
      </c>
      <c r="B58" t="s">
        <v>192</v>
      </c>
      <c r="C58" t="s">
        <v>193</v>
      </c>
      <c r="D58" s="12" t="s">
        <v>69</v>
      </c>
      <c r="E58" t="str">
        <f t="shared" si="0"/>
        <v>No</v>
      </c>
      <c r="F58" t="s">
        <v>1797</v>
      </c>
    </row>
    <row r="59" spans="1:6">
      <c r="A59">
        <v>640</v>
      </c>
      <c r="B59" t="s">
        <v>195</v>
      </c>
      <c r="C59" t="s">
        <v>196</v>
      </c>
      <c r="D59" s="12" t="s">
        <v>69</v>
      </c>
      <c r="E59" t="str">
        <f t="shared" si="0"/>
        <v>No</v>
      </c>
      <c r="F59" t="s">
        <v>1801</v>
      </c>
    </row>
    <row r="60" spans="1:6">
      <c r="A60">
        <v>664</v>
      </c>
      <c r="B60" t="s">
        <v>198</v>
      </c>
      <c r="C60" t="s">
        <v>93</v>
      </c>
      <c r="D60" s="12" t="s">
        <v>69</v>
      </c>
      <c r="E60" t="str">
        <f t="shared" si="0"/>
        <v>No</v>
      </c>
      <c r="F60" t="s">
        <v>1796</v>
      </c>
    </row>
    <row r="61" spans="1:6">
      <c r="A61">
        <v>679</v>
      </c>
      <c r="B61" t="s">
        <v>200</v>
      </c>
      <c r="C61" t="s">
        <v>93</v>
      </c>
      <c r="D61" s="12" t="s">
        <v>69</v>
      </c>
      <c r="E61" t="str">
        <f t="shared" si="0"/>
        <v>No</v>
      </c>
      <c r="F61" t="s">
        <v>1804</v>
      </c>
    </row>
    <row r="62" spans="1:6">
      <c r="A62">
        <v>725</v>
      </c>
      <c r="B62" t="s">
        <v>202</v>
      </c>
      <c r="C62" t="s">
        <v>93</v>
      </c>
      <c r="D62" s="12" t="s">
        <v>69</v>
      </c>
      <c r="E62" t="str">
        <f t="shared" si="0"/>
        <v>No</v>
      </c>
      <c r="F62" t="s">
        <v>1803</v>
      </c>
    </row>
    <row r="63" spans="1:6">
      <c r="A63">
        <v>736</v>
      </c>
      <c r="B63" t="s">
        <v>204</v>
      </c>
      <c r="C63" t="s">
        <v>80</v>
      </c>
      <c r="D63" s="12" t="s">
        <v>69</v>
      </c>
      <c r="E63" t="str">
        <f t="shared" si="0"/>
        <v>No</v>
      </c>
      <c r="F63" t="s">
        <v>1805</v>
      </c>
    </row>
    <row r="64" spans="1:6">
      <c r="A64">
        <v>770</v>
      </c>
      <c r="B64" t="s">
        <v>206</v>
      </c>
      <c r="C64" t="s">
        <v>68</v>
      </c>
      <c r="D64" s="12" t="s">
        <v>69</v>
      </c>
      <c r="E64" t="str">
        <f t="shared" si="0"/>
        <v>No</v>
      </c>
      <c r="F64" t="s">
        <v>1804</v>
      </c>
    </row>
    <row r="65" spans="1:6">
      <c r="A65">
        <v>779</v>
      </c>
      <c r="B65" t="s">
        <v>208</v>
      </c>
      <c r="C65" t="s">
        <v>93</v>
      </c>
      <c r="D65" s="12" t="s">
        <v>69</v>
      </c>
      <c r="E65" t="str">
        <f t="shared" si="0"/>
        <v>No</v>
      </c>
      <c r="F65" t="s">
        <v>1806</v>
      </c>
    </row>
    <row r="66" spans="1:6">
      <c r="A66">
        <v>780</v>
      </c>
      <c r="B66" t="s">
        <v>210</v>
      </c>
      <c r="C66" t="s">
        <v>93</v>
      </c>
      <c r="D66" s="12" t="s">
        <v>69</v>
      </c>
      <c r="E66" t="str">
        <f t="shared" si="0"/>
        <v>No</v>
      </c>
      <c r="F66" t="s">
        <v>1806</v>
      </c>
    </row>
    <row r="67" spans="1:6">
      <c r="A67">
        <v>804</v>
      </c>
      <c r="B67" t="s">
        <v>212</v>
      </c>
      <c r="C67" t="s">
        <v>75</v>
      </c>
      <c r="D67" s="12" t="s">
        <v>69</v>
      </c>
      <c r="E67" t="str">
        <f t="shared" si="0"/>
        <v>No</v>
      </c>
      <c r="F67" t="s">
        <v>1797</v>
      </c>
    </row>
    <row r="68" spans="1:6">
      <c r="A68">
        <v>808</v>
      </c>
      <c r="B68" t="s">
        <v>214</v>
      </c>
      <c r="C68" t="s">
        <v>72</v>
      </c>
      <c r="D68" s="12" t="s">
        <v>69</v>
      </c>
      <c r="E68" t="str">
        <f t="shared" si="0"/>
        <v>No</v>
      </c>
      <c r="F68" t="s">
        <v>1797</v>
      </c>
    </row>
    <row r="69" spans="1:6">
      <c r="A69">
        <v>813</v>
      </c>
      <c r="B69" t="s">
        <v>216</v>
      </c>
      <c r="C69" t="s">
        <v>72</v>
      </c>
      <c r="D69" s="12" t="s">
        <v>69</v>
      </c>
      <c r="E69" t="str">
        <f t="shared" si="0"/>
        <v>No</v>
      </c>
      <c r="F69" t="s">
        <v>1796</v>
      </c>
    </row>
    <row r="70" spans="1:6">
      <c r="A70">
        <v>825</v>
      </c>
      <c r="B70" t="s">
        <v>218</v>
      </c>
      <c r="C70" t="s">
        <v>68</v>
      </c>
      <c r="D70" s="12" t="s">
        <v>69</v>
      </c>
      <c r="E70" t="str">
        <f t="shared" ref="E70:E133" si="1">IF(D70="E","Yes","No")</f>
        <v>No</v>
      </c>
      <c r="F70" t="s">
        <v>1797</v>
      </c>
    </row>
    <row r="71" spans="1:6">
      <c r="A71">
        <v>838</v>
      </c>
      <c r="B71" t="s">
        <v>220</v>
      </c>
      <c r="C71" t="s">
        <v>80</v>
      </c>
      <c r="D71" s="12" t="s">
        <v>69</v>
      </c>
      <c r="E71" t="str">
        <f t="shared" si="1"/>
        <v>No</v>
      </c>
      <c r="F71" t="s">
        <v>1797</v>
      </c>
    </row>
    <row r="72" spans="1:6">
      <c r="A72">
        <v>843</v>
      </c>
      <c r="B72" t="s">
        <v>222</v>
      </c>
      <c r="C72" t="s">
        <v>68</v>
      </c>
      <c r="D72" s="12" t="s">
        <v>69</v>
      </c>
      <c r="E72" t="str">
        <f t="shared" si="1"/>
        <v>No</v>
      </c>
      <c r="F72" t="s">
        <v>1800</v>
      </c>
    </row>
    <row r="73" spans="1:6">
      <c r="A73">
        <v>855</v>
      </c>
      <c r="B73" t="s">
        <v>224</v>
      </c>
      <c r="C73" t="s">
        <v>108</v>
      </c>
      <c r="D73" s="12" t="s">
        <v>69</v>
      </c>
      <c r="E73" t="str">
        <f t="shared" si="1"/>
        <v>No</v>
      </c>
      <c r="F73" t="s">
        <v>1800</v>
      </c>
    </row>
    <row r="74" spans="1:6">
      <c r="A74">
        <v>858</v>
      </c>
      <c r="B74" t="s">
        <v>226</v>
      </c>
      <c r="C74" t="s">
        <v>80</v>
      </c>
      <c r="D74" s="12" t="s">
        <v>69</v>
      </c>
      <c r="E74" t="str">
        <f t="shared" si="1"/>
        <v>No</v>
      </c>
      <c r="F74" t="s">
        <v>1797</v>
      </c>
    </row>
    <row r="75" spans="1:6">
      <c r="A75">
        <v>875</v>
      </c>
      <c r="B75" t="s">
        <v>228</v>
      </c>
      <c r="C75" t="s">
        <v>93</v>
      </c>
      <c r="D75" s="12" t="s">
        <v>69</v>
      </c>
      <c r="E75" t="str">
        <f t="shared" si="1"/>
        <v>No</v>
      </c>
      <c r="F75" t="s">
        <v>1800</v>
      </c>
    </row>
    <row r="76" spans="1:6">
      <c r="A76">
        <v>905</v>
      </c>
      <c r="B76" t="s">
        <v>229</v>
      </c>
      <c r="C76" t="s">
        <v>230</v>
      </c>
      <c r="D76" s="12" t="s">
        <v>69</v>
      </c>
      <c r="E76" t="str">
        <f t="shared" si="1"/>
        <v>No</v>
      </c>
      <c r="F76" t="s">
        <v>1801</v>
      </c>
    </row>
    <row r="77" spans="1:6">
      <c r="A77">
        <v>912</v>
      </c>
      <c r="B77" t="s">
        <v>232</v>
      </c>
      <c r="C77" t="s">
        <v>93</v>
      </c>
      <c r="D77" s="12" t="s">
        <v>69</v>
      </c>
      <c r="E77" t="str">
        <f t="shared" si="1"/>
        <v>No</v>
      </c>
      <c r="F77" t="s">
        <v>1804</v>
      </c>
    </row>
    <row r="78" spans="1:6">
      <c r="A78">
        <v>936</v>
      </c>
      <c r="B78" t="s">
        <v>234</v>
      </c>
      <c r="C78" t="s">
        <v>80</v>
      </c>
      <c r="D78" s="12" t="s">
        <v>69</v>
      </c>
      <c r="E78" t="str">
        <f t="shared" si="1"/>
        <v>No</v>
      </c>
      <c r="F78" t="s">
        <v>1800</v>
      </c>
    </row>
    <row r="79" spans="1:6">
      <c r="A79">
        <v>938</v>
      </c>
      <c r="B79" t="s">
        <v>236</v>
      </c>
      <c r="C79" t="s">
        <v>93</v>
      </c>
      <c r="D79" s="12" t="s">
        <v>69</v>
      </c>
      <c r="E79" t="str">
        <f t="shared" si="1"/>
        <v>No</v>
      </c>
      <c r="F79" t="s">
        <v>1803</v>
      </c>
    </row>
    <row r="80" spans="1:6">
      <c r="A80">
        <v>941</v>
      </c>
      <c r="B80" t="s">
        <v>238</v>
      </c>
      <c r="C80" t="s">
        <v>239</v>
      </c>
      <c r="D80" s="12" t="s">
        <v>69</v>
      </c>
      <c r="E80" t="str">
        <f t="shared" si="1"/>
        <v>No</v>
      </c>
      <c r="F80" t="s">
        <v>1801</v>
      </c>
    </row>
    <row r="81" spans="1:6">
      <c r="A81">
        <v>951</v>
      </c>
      <c r="B81" t="s">
        <v>241</v>
      </c>
      <c r="C81" t="s">
        <v>68</v>
      </c>
      <c r="D81" s="12" t="s">
        <v>69</v>
      </c>
      <c r="E81" t="str">
        <f t="shared" si="1"/>
        <v>No</v>
      </c>
      <c r="F81" t="s">
        <v>1798</v>
      </c>
    </row>
    <row r="82" spans="1:6">
      <c r="A82">
        <v>952</v>
      </c>
      <c r="B82" t="s">
        <v>243</v>
      </c>
      <c r="C82" t="s">
        <v>93</v>
      </c>
      <c r="D82" s="12" t="s">
        <v>69</v>
      </c>
      <c r="E82" t="str">
        <f t="shared" si="1"/>
        <v>No</v>
      </c>
      <c r="F82" t="s">
        <v>1798</v>
      </c>
    </row>
    <row r="83" spans="1:6">
      <c r="A83">
        <v>953</v>
      </c>
      <c r="B83" t="s">
        <v>245</v>
      </c>
      <c r="C83" t="s">
        <v>75</v>
      </c>
      <c r="D83" s="12" t="s">
        <v>69</v>
      </c>
      <c r="E83" t="str">
        <f t="shared" si="1"/>
        <v>No</v>
      </c>
      <c r="F83" t="s">
        <v>1798</v>
      </c>
    </row>
    <row r="84" spans="1:6">
      <c r="A84">
        <v>7984</v>
      </c>
      <c r="B84" t="s">
        <v>247</v>
      </c>
      <c r="C84" t="s">
        <v>108</v>
      </c>
      <c r="D84" s="12" t="s">
        <v>69</v>
      </c>
      <c r="E84" t="str">
        <f t="shared" si="1"/>
        <v>No</v>
      </c>
      <c r="F84" t="s">
        <v>1796</v>
      </c>
    </row>
    <row r="85" spans="1:6">
      <c r="A85">
        <v>7995</v>
      </c>
      <c r="B85" t="s">
        <v>249</v>
      </c>
      <c r="C85" t="s">
        <v>80</v>
      </c>
      <c r="D85" s="12" t="s">
        <v>69</v>
      </c>
      <c r="E85" t="str">
        <f t="shared" si="1"/>
        <v>No</v>
      </c>
      <c r="F85" t="s">
        <v>1798</v>
      </c>
    </row>
    <row r="86" spans="1:6">
      <c r="A86">
        <v>7999</v>
      </c>
      <c r="B86" t="s">
        <v>251</v>
      </c>
      <c r="C86" t="s">
        <v>93</v>
      </c>
      <c r="D86" s="12" t="s">
        <v>69</v>
      </c>
      <c r="E86" t="str">
        <f t="shared" si="1"/>
        <v>No</v>
      </c>
      <c r="F86" t="s">
        <v>1804</v>
      </c>
    </row>
    <row r="87" spans="1:6">
      <c r="A87">
        <v>8000</v>
      </c>
      <c r="B87" t="s">
        <v>253</v>
      </c>
      <c r="C87" t="s">
        <v>125</v>
      </c>
      <c r="D87" s="12" t="s">
        <v>69</v>
      </c>
      <c r="E87" t="str">
        <f t="shared" si="1"/>
        <v>No</v>
      </c>
      <c r="F87" t="s">
        <v>1796</v>
      </c>
    </row>
    <row r="88" spans="1:6">
      <c r="A88">
        <v>8063</v>
      </c>
      <c r="B88" t="s">
        <v>255</v>
      </c>
      <c r="C88" t="s">
        <v>98</v>
      </c>
      <c r="D88" s="12" t="s">
        <v>69</v>
      </c>
      <c r="E88" t="str">
        <f t="shared" si="1"/>
        <v>No</v>
      </c>
      <c r="F88" t="s">
        <v>1798</v>
      </c>
    </row>
    <row r="89" spans="1:6">
      <c r="A89">
        <v>8064</v>
      </c>
      <c r="B89" t="s">
        <v>257</v>
      </c>
      <c r="C89" t="s">
        <v>258</v>
      </c>
      <c r="D89" s="12" t="s">
        <v>69</v>
      </c>
      <c r="E89" t="str">
        <f t="shared" si="1"/>
        <v>No</v>
      </c>
      <c r="F89" t="s">
        <v>1796</v>
      </c>
    </row>
    <row r="90" spans="1:6">
      <c r="A90">
        <v>8278</v>
      </c>
      <c r="B90" t="s">
        <v>260</v>
      </c>
      <c r="C90" t="s">
        <v>80</v>
      </c>
      <c r="D90" s="12" t="s">
        <v>69</v>
      </c>
      <c r="E90" t="str">
        <f t="shared" si="1"/>
        <v>No</v>
      </c>
      <c r="F90" t="s">
        <v>1800</v>
      </c>
    </row>
    <row r="91" spans="1:6">
      <c r="A91">
        <v>8280</v>
      </c>
      <c r="B91" t="s">
        <v>262</v>
      </c>
      <c r="C91" t="s">
        <v>93</v>
      </c>
      <c r="D91" s="12" t="s">
        <v>69</v>
      </c>
      <c r="E91" t="str">
        <f t="shared" si="1"/>
        <v>No</v>
      </c>
      <c r="F91" t="s">
        <v>1800</v>
      </c>
    </row>
    <row r="92" spans="1:6">
      <c r="A92">
        <v>8281</v>
      </c>
      <c r="B92" t="s">
        <v>264</v>
      </c>
      <c r="C92" t="s">
        <v>93</v>
      </c>
      <c r="D92" s="12" t="s">
        <v>69</v>
      </c>
      <c r="E92" t="str">
        <f t="shared" si="1"/>
        <v>No</v>
      </c>
      <c r="F92" t="s">
        <v>1798</v>
      </c>
    </row>
    <row r="93" spans="1:6">
      <c r="A93">
        <v>8282</v>
      </c>
      <c r="B93" t="s">
        <v>266</v>
      </c>
      <c r="C93" t="s">
        <v>93</v>
      </c>
      <c r="D93" s="12" t="s">
        <v>69</v>
      </c>
      <c r="E93" t="str">
        <f t="shared" si="1"/>
        <v>No</v>
      </c>
      <c r="F93" t="s">
        <v>1796</v>
      </c>
    </row>
    <row r="94" spans="1:6">
      <c r="A94">
        <v>8283</v>
      </c>
      <c r="B94" t="s">
        <v>268</v>
      </c>
      <c r="C94" t="s">
        <v>72</v>
      </c>
      <c r="D94" s="12" t="s">
        <v>69</v>
      </c>
      <c r="E94" t="str">
        <f t="shared" si="1"/>
        <v>No</v>
      </c>
      <c r="F94" t="s">
        <v>1801</v>
      </c>
    </row>
    <row r="95" spans="1:6">
      <c r="A95">
        <v>8286</v>
      </c>
      <c r="B95" t="s">
        <v>270</v>
      </c>
      <c r="C95" t="s">
        <v>80</v>
      </c>
      <c r="D95" s="12" t="s">
        <v>69</v>
      </c>
      <c r="E95" t="str">
        <f t="shared" si="1"/>
        <v>No</v>
      </c>
      <c r="F95" t="s">
        <v>1796</v>
      </c>
    </row>
    <row r="96" spans="1:6">
      <c r="A96">
        <v>8287</v>
      </c>
      <c r="B96" t="s">
        <v>272</v>
      </c>
      <c r="C96" t="s">
        <v>93</v>
      </c>
      <c r="D96" s="12" t="s">
        <v>69</v>
      </c>
      <c r="E96" t="str">
        <f t="shared" si="1"/>
        <v>No</v>
      </c>
      <c r="F96" t="s">
        <v>1796</v>
      </c>
    </row>
    <row r="97" spans="1:6">
      <c r="A97">
        <v>8289</v>
      </c>
      <c r="B97" t="s">
        <v>274</v>
      </c>
      <c r="C97" t="s">
        <v>68</v>
      </c>
      <c r="D97" s="12" t="s">
        <v>69</v>
      </c>
      <c r="E97" t="str">
        <f t="shared" si="1"/>
        <v>No</v>
      </c>
      <c r="F97" t="s">
        <v>1801</v>
      </c>
    </row>
    <row r="98" spans="1:6">
      <c r="A98">
        <v>9122</v>
      </c>
      <c r="B98" t="s">
        <v>275</v>
      </c>
      <c r="C98" t="s">
        <v>93</v>
      </c>
      <c r="D98" s="12" t="s">
        <v>69</v>
      </c>
      <c r="E98" t="str">
        <f t="shared" si="1"/>
        <v>No</v>
      </c>
      <c r="F98" t="s">
        <v>1807</v>
      </c>
    </row>
    <row r="99" spans="1:6">
      <c r="A99">
        <v>9148</v>
      </c>
      <c r="B99" t="s">
        <v>277</v>
      </c>
      <c r="C99" t="s">
        <v>278</v>
      </c>
      <c r="D99" s="12" t="s">
        <v>69</v>
      </c>
      <c r="E99" t="str">
        <f t="shared" si="1"/>
        <v>No</v>
      </c>
      <c r="F99" t="s">
        <v>1808</v>
      </c>
    </row>
    <row r="100" spans="1:6">
      <c r="A100">
        <v>9149</v>
      </c>
      <c r="B100" t="s">
        <v>280</v>
      </c>
      <c r="C100" t="s">
        <v>80</v>
      </c>
      <c r="D100" s="12" t="s">
        <v>69</v>
      </c>
      <c r="E100" t="str">
        <f t="shared" si="1"/>
        <v>No</v>
      </c>
      <c r="F100" t="s">
        <v>1800</v>
      </c>
    </row>
    <row r="101" spans="1:6">
      <c r="A101">
        <v>9164</v>
      </c>
      <c r="B101" t="s">
        <v>281</v>
      </c>
      <c r="C101" t="s">
        <v>68</v>
      </c>
      <c r="D101" s="12" t="s">
        <v>69</v>
      </c>
      <c r="E101" t="str">
        <f t="shared" si="1"/>
        <v>No</v>
      </c>
      <c r="F101" t="s">
        <v>1798</v>
      </c>
    </row>
    <row r="102" spans="1:6">
      <c r="A102">
        <v>9179</v>
      </c>
      <c r="B102" t="s">
        <v>283</v>
      </c>
      <c r="C102" t="s">
        <v>93</v>
      </c>
      <c r="D102" s="12" t="s">
        <v>69</v>
      </c>
      <c r="E102" t="str">
        <f t="shared" si="1"/>
        <v>No</v>
      </c>
      <c r="F102" t="s">
        <v>1800</v>
      </c>
    </row>
    <row r="103" spans="1:6">
      <c r="A103">
        <v>9192</v>
      </c>
      <c r="B103" t="s">
        <v>285</v>
      </c>
      <c r="C103" t="s">
        <v>230</v>
      </c>
      <c r="D103" s="12" t="s">
        <v>69</v>
      </c>
      <c r="E103" t="str">
        <f t="shared" si="1"/>
        <v>No</v>
      </c>
      <c r="F103" t="s">
        <v>1798</v>
      </c>
    </row>
    <row r="104" spans="1:6">
      <c r="A104">
        <v>9283</v>
      </c>
      <c r="B104" t="s">
        <v>287</v>
      </c>
      <c r="C104" t="s">
        <v>72</v>
      </c>
      <c r="D104" s="12" t="s">
        <v>69</v>
      </c>
      <c r="E104" t="str">
        <f t="shared" si="1"/>
        <v>No</v>
      </c>
      <c r="F104" t="s">
        <v>1807</v>
      </c>
    </row>
    <row r="105" spans="1:6">
      <c r="A105">
        <v>9953</v>
      </c>
      <c r="B105" t="s">
        <v>289</v>
      </c>
      <c r="C105" t="s">
        <v>93</v>
      </c>
      <c r="D105" s="12" t="s">
        <v>69</v>
      </c>
      <c r="E105" t="str">
        <f t="shared" si="1"/>
        <v>No</v>
      </c>
      <c r="F105" t="s">
        <v>1796</v>
      </c>
    </row>
    <row r="106" spans="1:6">
      <c r="A106">
        <v>9955</v>
      </c>
      <c r="B106" t="s">
        <v>291</v>
      </c>
      <c r="C106" t="s">
        <v>68</v>
      </c>
      <c r="D106" s="12" t="s">
        <v>69</v>
      </c>
      <c r="E106" t="str">
        <f t="shared" si="1"/>
        <v>No</v>
      </c>
      <c r="F106" t="s">
        <v>1796</v>
      </c>
    </row>
    <row r="107" spans="1:6">
      <c r="A107">
        <v>9957</v>
      </c>
      <c r="B107" t="s">
        <v>293</v>
      </c>
      <c r="C107" t="s">
        <v>72</v>
      </c>
      <c r="D107" s="12" t="s">
        <v>69</v>
      </c>
      <c r="E107" t="str">
        <f t="shared" si="1"/>
        <v>No</v>
      </c>
      <c r="F107" t="s">
        <v>1796</v>
      </c>
    </row>
    <row r="108" spans="1:6">
      <c r="A108">
        <v>9971</v>
      </c>
      <c r="B108" t="s">
        <v>295</v>
      </c>
      <c r="C108" t="s">
        <v>296</v>
      </c>
      <c r="D108" s="12" t="s">
        <v>69</v>
      </c>
      <c r="E108" t="str">
        <f t="shared" si="1"/>
        <v>No</v>
      </c>
      <c r="F108" t="s">
        <v>1801</v>
      </c>
    </row>
    <row r="109" spans="1:6">
      <c r="A109">
        <v>9990</v>
      </c>
      <c r="B109" t="s">
        <v>298</v>
      </c>
      <c r="C109" t="s">
        <v>93</v>
      </c>
      <c r="D109" s="12" t="s">
        <v>69</v>
      </c>
      <c r="E109" t="str">
        <f t="shared" si="1"/>
        <v>No</v>
      </c>
      <c r="F109" t="s">
        <v>1800</v>
      </c>
    </row>
    <row r="110" spans="1:6">
      <c r="A110">
        <v>9996</v>
      </c>
      <c r="B110" t="s">
        <v>300</v>
      </c>
      <c r="C110" t="s">
        <v>108</v>
      </c>
      <c r="D110" s="12" t="s">
        <v>69</v>
      </c>
      <c r="E110" t="str">
        <f t="shared" si="1"/>
        <v>No</v>
      </c>
      <c r="F110" t="s">
        <v>1801</v>
      </c>
    </row>
    <row r="111" spans="1:6">
      <c r="A111">
        <v>9997</v>
      </c>
      <c r="B111" t="s">
        <v>302</v>
      </c>
      <c r="C111" t="s">
        <v>93</v>
      </c>
      <c r="D111" s="12" t="s">
        <v>69</v>
      </c>
      <c r="E111" t="str">
        <f t="shared" si="1"/>
        <v>No</v>
      </c>
      <c r="F111" t="s">
        <v>1807</v>
      </c>
    </row>
    <row r="112" spans="1:6">
      <c r="A112">
        <v>10036</v>
      </c>
      <c r="B112" t="s">
        <v>304</v>
      </c>
      <c r="C112" t="s">
        <v>93</v>
      </c>
      <c r="D112" s="12" t="s">
        <v>69</v>
      </c>
      <c r="E112" t="str">
        <f t="shared" si="1"/>
        <v>No</v>
      </c>
      <c r="F112" t="s">
        <v>1809</v>
      </c>
    </row>
    <row r="113" spans="1:6">
      <c r="A113">
        <v>10182</v>
      </c>
      <c r="B113" t="s">
        <v>306</v>
      </c>
      <c r="C113" t="s">
        <v>93</v>
      </c>
      <c r="D113" s="12" t="s">
        <v>69</v>
      </c>
      <c r="E113" t="str">
        <f t="shared" si="1"/>
        <v>No</v>
      </c>
      <c r="F113" t="s">
        <v>1798</v>
      </c>
    </row>
    <row r="114" spans="1:6">
      <c r="A114">
        <v>10205</v>
      </c>
      <c r="B114" t="s">
        <v>308</v>
      </c>
      <c r="C114" t="s">
        <v>68</v>
      </c>
      <c r="D114" s="12" t="s">
        <v>69</v>
      </c>
      <c r="E114" t="str">
        <f t="shared" si="1"/>
        <v>No</v>
      </c>
      <c r="F114" t="s">
        <v>1800</v>
      </c>
    </row>
    <row r="115" spans="1:6">
      <c r="A115">
        <v>11291</v>
      </c>
      <c r="B115" t="s">
        <v>310</v>
      </c>
      <c r="C115" t="s">
        <v>80</v>
      </c>
      <c r="D115" s="12" t="s">
        <v>69</v>
      </c>
      <c r="E115" t="str">
        <f t="shared" si="1"/>
        <v>No</v>
      </c>
      <c r="F115" t="s">
        <v>1805</v>
      </c>
    </row>
    <row r="116" spans="1:6">
      <c r="A116">
        <v>11324</v>
      </c>
      <c r="B116" t="s">
        <v>312</v>
      </c>
      <c r="C116" t="s">
        <v>313</v>
      </c>
      <c r="D116" s="12" t="s">
        <v>69</v>
      </c>
      <c r="E116" t="str">
        <f t="shared" si="1"/>
        <v>No</v>
      </c>
      <c r="F116" t="s">
        <v>1806</v>
      </c>
    </row>
    <row r="117" spans="1:6">
      <c r="A117">
        <v>11381</v>
      </c>
      <c r="B117" t="s">
        <v>315</v>
      </c>
      <c r="C117" t="s">
        <v>98</v>
      </c>
      <c r="D117" s="12" t="s">
        <v>69</v>
      </c>
      <c r="E117" t="str">
        <f t="shared" si="1"/>
        <v>No</v>
      </c>
      <c r="F117" t="s">
        <v>1801</v>
      </c>
    </row>
    <row r="118" spans="1:6">
      <c r="A118">
        <v>11390</v>
      </c>
      <c r="B118" t="s">
        <v>317</v>
      </c>
      <c r="C118" t="s">
        <v>80</v>
      </c>
      <c r="D118" s="12" t="s">
        <v>69</v>
      </c>
      <c r="E118" t="str">
        <f t="shared" si="1"/>
        <v>No</v>
      </c>
      <c r="F118" t="s">
        <v>1796</v>
      </c>
    </row>
    <row r="119" spans="1:6">
      <c r="A119">
        <v>11439</v>
      </c>
      <c r="B119" t="s">
        <v>319</v>
      </c>
      <c r="C119" t="s">
        <v>93</v>
      </c>
      <c r="D119" s="12" t="s">
        <v>69</v>
      </c>
      <c r="E119" t="str">
        <f t="shared" si="1"/>
        <v>No</v>
      </c>
      <c r="F119" t="s">
        <v>1803</v>
      </c>
    </row>
    <row r="120" spans="1:6">
      <c r="A120">
        <v>11468</v>
      </c>
      <c r="B120" t="s">
        <v>321</v>
      </c>
      <c r="C120" t="s">
        <v>93</v>
      </c>
      <c r="D120" s="12" t="s">
        <v>69</v>
      </c>
      <c r="E120" t="str">
        <f t="shared" si="1"/>
        <v>No</v>
      </c>
      <c r="F120" t="s">
        <v>1809</v>
      </c>
    </row>
    <row r="121" spans="1:6">
      <c r="A121">
        <v>11506</v>
      </c>
      <c r="B121" t="s">
        <v>323</v>
      </c>
      <c r="C121" t="s">
        <v>324</v>
      </c>
      <c r="D121" s="12" t="s">
        <v>69</v>
      </c>
      <c r="E121" t="str">
        <f t="shared" si="1"/>
        <v>No</v>
      </c>
      <c r="F121" t="e">
        <v>#N/A</v>
      </c>
    </row>
    <row r="122" spans="1:6">
      <c r="A122">
        <v>11507</v>
      </c>
      <c r="B122" t="s">
        <v>325</v>
      </c>
      <c r="C122" t="s">
        <v>68</v>
      </c>
      <c r="D122" s="12" t="s">
        <v>69</v>
      </c>
      <c r="E122" t="str">
        <f t="shared" si="1"/>
        <v>No</v>
      </c>
      <c r="F122" t="s">
        <v>1800</v>
      </c>
    </row>
    <row r="123" spans="1:6">
      <c r="A123">
        <v>11511</v>
      </c>
      <c r="B123" t="s">
        <v>327</v>
      </c>
      <c r="C123" t="s">
        <v>328</v>
      </c>
      <c r="D123" s="12" t="s">
        <v>69</v>
      </c>
      <c r="E123" t="str">
        <f t="shared" si="1"/>
        <v>No</v>
      </c>
      <c r="F123" t="s">
        <v>1797</v>
      </c>
    </row>
    <row r="124" spans="1:6">
      <c r="A124">
        <v>11533</v>
      </c>
      <c r="B124" t="s">
        <v>330</v>
      </c>
      <c r="C124" t="s">
        <v>125</v>
      </c>
      <c r="D124" s="12" t="s">
        <v>69</v>
      </c>
      <c r="E124" t="str">
        <f t="shared" si="1"/>
        <v>No</v>
      </c>
      <c r="F124" t="s">
        <v>1800</v>
      </c>
    </row>
    <row r="125" spans="1:6">
      <c r="A125">
        <v>11534</v>
      </c>
      <c r="B125" t="s">
        <v>332</v>
      </c>
      <c r="C125" t="s">
        <v>72</v>
      </c>
      <c r="D125" s="12" t="s">
        <v>69</v>
      </c>
      <c r="E125" t="str">
        <f t="shared" si="1"/>
        <v>No</v>
      </c>
      <c r="F125" t="s">
        <v>1800</v>
      </c>
    </row>
    <row r="126" spans="1:6">
      <c r="A126">
        <v>11923</v>
      </c>
      <c r="B126" t="s">
        <v>334</v>
      </c>
      <c r="C126" t="s">
        <v>80</v>
      </c>
      <c r="D126" s="12" t="s">
        <v>69</v>
      </c>
      <c r="E126" t="str">
        <f t="shared" si="1"/>
        <v>No</v>
      </c>
      <c r="F126" t="s">
        <v>1798</v>
      </c>
    </row>
    <row r="127" spans="1:6">
      <c r="A127">
        <v>11947</v>
      </c>
      <c r="B127" t="s">
        <v>336</v>
      </c>
      <c r="C127" t="s">
        <v>98</v>
      </c>
      <c r="D127" s="12" t="s">
        <v>69</v>
      </c>
      <c r="E127" t="str">
        <f t="shared" si="1"/>
        <v>No</v>
      </c>
      <c r="F127" t="s">
        <v>1800</v>
      </c>
    </row>
    <row r="128" spans="1:6">
      <c r="A128">
        <v>11956</v>
      </c>
      <c r="B128" t="s">
        <v>1329</v>
      </c>
      <c r="C128" t="s">
        <v>93</v>
      </c>
      <c r="D128" s="12" t="s">
        <v>69</v>
      </c>
      <c r="E128" t="str">
        <f t="shared" si="1"/>
        <v>No</v>
      </c>
      <c r="F128" t="s">
        <v>1796</v>
      </c>
    </row>
    <row r="129" spans="1:6">
      <c r="A129">
        <v>11967</v>
      </c>
      <c r="B129" t="s">
        <v>338</v>
      </c>
      <c r="C129" t="s">
        <v>230</v>
      </c>
      <c r="D129" s="12" t="s">
        <v>69</v>
      </c>
      <c r="E129" t="str">
        <f t="shared" si="1"/>
        <v>No</v>
      </c>
      <c r="F129" t="s">
        <v>1800</v>
      </c>
    </row>
    <row r="130" spans="1:6">
      <c r="A130">
        <v>11972</v>
      </c>
      <c r="B130" t="s">
        <v>340</v>
      </c>
      <c r="C130" t="s">
        <v>93</v>
      </c>
      <c r="D130" s="12" t="s">
        <v>69</v>
      </c>
      <c r="E130" t="str">
        <f t="shared" si="1"/>
        <v>No</v>
      </c>
      <c r="F130" t="s">
        <v>1804</v>
      </c>
    </row>
    <row r="131" spans="1:6">
      <c r="A131">
        <v>11976</v>
      </c>
      <c r="B131" t="s">
        <v>332</v>
      </c>
      <c r="C131" t="s">
        <v>72</v>
      </c>
      <c r="D131" s="12" t="s">
        <v>69</v>
      </c>
      <c r="E131" t="str">
        <f t="shared" si="1"/>
        <v>No</v>
      </c>
      <c r="F131" t="s">
        <v>1800</v>
      </c>
    </row>
    <row r="132" spans="1:6">
      <c r="A132">
        <v>11986</v>
      </c>
      <c r="B132" t="s">
        <v>343</v>
      </c>
      <c r="C132" t="s">
        <v>108</v>
      </c>
      <c r="D132" s="12" t="s">
        <v>69</v>
      </c>
      <c r="E132" t="str">
        <f t="shared" si="1"/>
        <v>No</v>
      </c>
      <c r="F132" t="s">
        <v>1800</v>
      </c>
    </row>
    <row r="133" spans="1:6">
      <c r="A133">
        <v>12009</v>
      </c>
      <c r="B133" t="s">
        <v>345</v>
      </c>
      <c r="C133" t="s">
        <v>93</v>
      </c>
      <c r="D133" s="12" t="s">
        <v>69</v>
      </c>
      <c r="E133" t="str">
        <f t="shared" si="1"/>
        <v>No</v>
      </c>
      <c r="F133" t="s">
        <v>1796</v>
      </c>
    </row>
    <row r="134" spans="1:6">
      <c r="A134">
        <v>12010</v>
      </c>
      <c r="B134" t="s">
        <v>347</v>
      </c>
      <c r="C134" t="s">
        <v>80</v>
      </c>
      <c r="D134" s="12" t="s">
        <v>69</v>
      </c>
      <c r="E134" t="str">
        <f t="shared" ref="E134:E197" si="2">IF(D134="E","Yes","No")</f>
        <v>No</v>
      </c>
      <c r="F134" t="s">
        <v>1798</v>
      </c>
    </row>
    <row r="135" spans="1:6">
      <c r="A135">
        <v>12011</v>
      </c>
      <c r="B135" t="s">
        <v>349</v>
      </c>
      <c r="C135" t="s">
        <v>93</v>
      </c>
      <c r="D135" s="12" t="s">
        <v>69</v>
      </c>
      <c r="E135" t="str">
        <f t="shared" si="2"/>
        <v>No</v>
      </c>
      <c r="F135" t="s">
        <v>1798</v>
      </c>
    </row>
    <row r="136" spans="1:6">
      <c r="A136">
        <v>12025</v>
      </c>
      <c r="B136" t="s">
        <v>351</v>
      </c>
      <c r="C136" t="s">
        <v>80</v>
      </c>
      <c r="D136" s="12" t="s">
        <v>69</v>
      </c>
      <c r="E136" t="str">
        <f t="shared" si="2"/>
        <v>No</v>
      </c>
      <c r="F136" t="s">
        <v>1800</v>
      </c>
    </row>
    <row r="137" spans="1:6">
      <c r="A137">
        <v>12029</v>
      </c>
      <c r="B137" t="s">
        <v>1256</v>
      </c>
      <c r="C137" t="s">
        <v>80</v>
      </c>
      <c r="D137" s="12" t="s">
        <v>69</v>
      </c>
      <c r="E137" t="str">
        <f t="shared" si="2"/>
        <v>No</v>
      </c>
      <c r="F137" t="s">
        <v>1805</v>
      </c>
    </row>
    <row r="138" spans="1:6">
      <c r="A138">
        <v>12030</v>
      </c>
      <c r="B138" t="s">
        <v>353</v>
      </c>
      <c r="C138" t="s">
        <v>80</v>
      </c>
      <c r="D138" s="12" t="s">
        <v>69</v>
      </c>
      <c r="E138" t="str">
        <f t="shared" si="2"/>
        <v>No</v>
      </c>
      <c r="F138" t="s">
        <v>1805</v>
      </c>
    </row>
    <row r="139" spans="1:6">
      <c r="A139">
        <v>12033</v>
      </c>
      <c r="B139" t="s">
        <v>355</v>
      </c>
      <c r="C139" t="s">
        <v>278</v>
      </c>
      <c r="D139" s="12" t="s">
        <v>69</v>
      </c>
      <c r="E139" t="str">
        <f t="shared" si="2"/>
        <v>No</v>
      </c>
      <c r="F139" t="s">
        <v>1810</v>
      </c>
    </row>
    <row r="140" spans="1:6">
      <c r="A140">
        <v>12036</v>
      </c>
      <c r="B140" t="s">
        <v>357</v>
      </c>
      <c r="C140" t="s">
        <v>80</v>
      </c>
      <c r="D140" s="12" t="s">
        <v>69</v>
      </c>
      <c r="E140" t="str">
        <f t="shared" si="2"/>
        <v>No</v>
      </c>
      <c r="F140" t="s">
        <v>1803</v>
      </c>
    </row>
    <row r="141" spans="1:6">
      <c r="A141">
        <v>12037</v>
      </c>
      <c r="B141" t="s">
        <v>359</v>
      </c>
      <c r="C141" t="s">
        <v>93</v>
      </c>
      <c r="D141" s="12" t="s">
        <v>69</v>
      </c>
      <c r="E141" t="str">
        <f t="shared" si="2"/>
        <v>No</v>
      </c>
      <c r="F141" t="s">
        <v>1803</v>
      </c>
    </row>
    <row r="142" spans="1:6">
      <c r="A142">
        <v>12038</v>
      </c>
      <c r="B142" t="s">
        <v>361</v>
      </c>
      <c r="C142" t="s">
        <v>80</v>
      </c>
      <c r="D142" s="12" t="s">
        <v>69</v>
      </c>
      <c r="E142" t="str">
        <f t="shared" si="2"/>
        <v>No</v>
      </c>
      <c r="F142" t="s">
        <v>1803</v>
      </c>
    </row>
    <row r="143" spans="1:6">
      <c r="A143">
        <v>12040</v>
      </c>
      <c r="B143" t="s">
        <v>363</v>
      </c>
      <c r="C143" t="s">
        <v>93</v>
      </c>
      <c r="D143" s="12" t="s">
        <v>69</v>
      </c>
      <c r="E143" t="str">
        <f t="shared" si="2"/>
        <v>No</v>
      </c>
      <c r="F143" t="s">
        <v>1803</v>
      </c>
    </row>
    <row r="144" spans="1:6">
      <c r="A144">
        <v>12041</v>
      </c>
      <c r="B144" t="s">
        <v>365</v>
      </c>
      <c r="C144" t="s">
        <v>93</v>
      </c>
      <c r="D144" s="12" t="s">
        <v>69</v>
      </c>
      <c r="E144" t="str">
        <f t="shared" si="2"/>
        <v>No</v>
      </c>
      <c r="F144" t="s">
        <v>1803</v>
      </c>
    </row>
    <row r="145" spans="1:6">
      <c r="A145">
        <v>12042</v>
      </c>
      <c r="B145" t="s">
        <v>367</v>
      </c>
      <c r="C145" t="s">
        <v>80</v>
      </c>
      <c r="D145" s="12" t="s">
        <v>69</v>
      </c>
      <c r="E145" t="str">
        <f t="shared" si="2"/>
        <v>No</v>
      </c>
      <c r="F145" t="s">
        <v>1796</v>
      </c>
    </row>
    <row r="146" spans="1:6">
      <c r="A146">
        <v>12043</v>
      </c>
      <c r="B146" t="s">
        <v>369</v>
      </c>
      <c r="C146" t="s">
        <v>80</v>
      </c>
      <c r="D146" s="12" t="s">
        <v>69</v>
      </c>
      <c r="E146" t="str">
        <f t="shared" si="2"/>
        <v>No</v>
      </c>
      <c r="F146" t="s">
        <v>1803</v>
      </c>
    </row>
    <row r="147" spans="1:6">
      <c r="A147">
        <v>12044</v>
      </c>
      <c r="B147" t="s">
        <v>371</v>
      </c>
      <c r="C147" t="s">
        <v>93</v>
      </c>
      <c r="D147" s="12" t="s">
        <v>69</v>
      </c>
      <c r="E147" t="str">
        <f t="shared" si="2"/>
        <v>No</v>
      </c>
      <c r="F147" t="s">
        <v>1803</v>
      </c>
    </row>
    <row r="148" spans="1:6">
      <c r="A148">
        <v>12045</v>
      </c>
      <c r="B148" t="s">
        <v>373</v>
      </c>
      <c r="C148" t="s">
        <v>93</v>
      </c>
      <c r="D148" s="12" t="s">
        <v>69</v>
      </c>
      <c r="E148" t="str">
        <f t="shared" si="2"/>
        <v>No</v>
      </c>
      <c r="F148" t="s">
        <v>1796</v>
      </c>
    </row>
    <row r="149" spans="1:6">
      <c r="A149">
        <v>12054</v>
      </c>
      <c r="B149" t="s">
        <v>375</v>
      </c>
      <c r="C149" t="s">
        <v>116</v>
      </c>
      <c r="D149" s="12" t="s">
        <v>69</v>
      </c>
      <c r="E149" t="str">
        <f t="shared" si="2"/>
        <v>No</v>
      </c>
      <c r="F149" t="s">
        <v>1806</v>
      </c>
    </row>
    <row r="150" spans="1:6">
      <c r="A150">
        <v>12060</v>
      </c>
      <c r="B150" t="s">
        <v>377</v>
      </c>
      <c r="C150" t="s">
        <v>98</v>
      </c>
      <c r="D150" s="12" t="s">
        <v>69</v>
      </c>
      <c r="E150" t="str">
        <f t="shared" si="2"/>
        <v>No</v>
      </c>
      <c r="F150" t="s">
        <v>1796</v>
      </c>
    </row>
    <row r="151" spans="1:6">
      <c r="A151">
        <v>12105</v>
      </c>
      <c r="B151" t="s">
        <v>379</v>
      </c>
      <c r="C151" t="s">
        <v>108</v>
      </c>
      <c r="D151" s="12" t="s">
        <v>69</v>
      </c>
      <c r="E151" t="str">
        <f t="shared" si="2"/>
        <v>No</v>
      </c>
      <c r="F151" t="s">
        <v>1798</v>
      </c>
    </row>
    <row r="152" spans="1:6">
      <c r="A152">
        <v>12391</v>
      </c>
      <c r="B152" t="s">
        <v>381</v>
      </c>
      <c r="C152" t="s">
        <v>93</v>
      </c>
      <c r="D152" s="12" t="s">
        <v>69</v>
      </c>
      <c r="E152" t="str">
        <f t="shared" si="2"/>
        <v>No</v>
      </c>
      <c r="F152" t="e">
        <v>#N/A</v>
      </c>
    </row>
    <row r="153" spans="1:6">
      <c r="A153">
        <v>12501</v>
      </c>
      <c r="B153" t="s">
        <v>383</v>
      </c>
      <c r="C153" t="s">
        <v>196</v>
      </c>
      <c r="D153" s="12" t="s">
        <v>69</v>
      </c>
      <c r="E153" t="str">
        <f t="shared" si="2"/>
        <v>No</v>
      </c>
      <c r="F153" t="s">
        <v>1801</v>
      </c>
    </row>
    <row r="154" spans="1:6">
      <c r="A154">
        <v>12528</v>
      </c>
      <c r="B154" t="s">
        <v>385</v>
      </c>
      <c r="C154" t="s">
        <v>93</v>
      </c>
      <c r="D154" s="12" t="s">
        <v>69</v>
      </c>
      <c r="E154" t="str">
        <f t="shared" si="2"/>
        <v>No</v>
      </c>
      <c r="F154" t="s">
        <v>1800</v>
      </c>
    </row>
    <row r="155" spans="1:6">
      <c r="A155">
        <v>12529</v>
      </c>
      <c r="B155" t="s">
        <v>387</v>
      </c>
      <c r="C155" t="s">
        <v>93</v>
      </c>
      <c r="D155" s="12" t="s">
        <v>69</v>
      </c>
      <c r="E155" t="str">
        <f t="shared" si="2"/>
        <v>No</v>
      </c>
      <c r="F155" t="s">
        <v>1800</v>
      </c>
    </row>
    <row r="156" spans="1:6">
      <c r="A156">
        <v>12541</v>
      </c>
      <c r="B156" t="s">
        <v>389</v>
      </c>
      <c r="C156" t="s">
        <v>80</v>
      </c>
      <c r="D156" s="12" t="s">
        <v>69</v>
      </c>
      <c r="E156" t="str">
        <f t="shared" si="2"/>
        <v>No</v>
      </c>
      <c r="F156" t="s">
        <v>1798</v>
      </c>
    </row>
    <row r="157" spans="1:6">
      <c r="A157">
        <v>12558</v>
      </c>
      <c r="B157" t="s">
        <v>391</v>
      </c>
      <c r="C157" t="s">
        <v>80</v>
      </c>
      <c r="D157" s="12" t="s">
        <v>69</v>
      </c>
      <c r="E157" t="str">
        <f t="shared" si="2"/>
        <v>No</v>
      </c>
      <c r="F157" t="s">
        <v>1801</v>
      </c>
    </row>
    <row r="158" spans="1:6">
      <c r="A158">
        <v>12627</v>
      </c>
      <c r="B158" t="s">
        <v>393</v>
      </c>
      <c r="C158" t="s">
        <v>98</v>
      </c>
      <c r="D158" s="12" t="s">
        <v>69</v>
      </c>
      <c r="E158" t="str">
        <f t="shared" si="2"/>
        <v>No</v>
      </c>
      <c r="F158" t="s">
        <v>1800</v>
      </c>
    </row>
    <row r="159" spans="1:6">
      <c r="A159">
        <v>12644</v>
      </c>
      <c r="B159" t="s">
        <v>395</v>
      </c>
      <c r="C159" t="s">
        <v>111</v>
      </c>
      <c r="D159" s="12" t="s">
        <v>69</v>
      </c>
      <c r="E159" t="str">
        <f t="shared" si="2"/>
        <v>No</v>
      </c>
      <c r="F159" t="s">
        <v>1796</v>
      </c>
    </row>
    <row r="160" spans="1:6">
      <c r="A160">
        <v>12671</v>
      </c>
      <c r="B160" t="s">
        <v>397</v>
      </c>
      <c r="C160" t="s">
        <v>80</v>
      </c>
      <c r="D160" s="12" t="s">
        <v>69</v>
      </c>
      <c r="E160" t="str">
        <f t="shared" si="2"/>
        <v>No</v>
      </c>
      <c r="F160" t="s">
        <v>1800</v>
      </c>
    </row>
    <row r="161" spans="1:6">
      <c r="A161">
        <v>12684</v>
      </c>
      <c r="B161" t="s">
        <v>399</v>
      </c>
      <c r="C161" t="s">
        <v>80</v>
      </c>
      <c r="D161" s="12" t="s">
        <v>69</v>
      </c>
      <c r="E161" t="str">
        <f t="shared" si="2"/>
        <v>No</v>
      </c>
      <c r="F161" t="s">
        <v>1796</v>
      </c>
    </row>
    <row r="162" spans="1:6">
      <c r="A162">
        <v>12867</v>
      </c>
      <c r="B162" t="s">
        <v>401</v>
      </c>
      <c r="C162" t="s">
        <v>258</v>
      </c>
      <c r="D162" s="12" t="s">
        <v>69</v>
      </c>
      <c r="E162" t="str">
        <f t="shared" si="2"/>
        <v>No</v>
      </c>
      <c r="F162" t="s">
        <v>1811</v>
      </c>
    </row>
    <row r="163" spans="1:6">
      <c r="A163">
        <v>12924</v>
      </c>
      <c r="B163" t="s">
        <v>403</v>
      </c>
      <c r="C163" t="s">
        <v>72</v>
      </c>
      <c r="D163" s="12" t="s">
        <v>69</v>
      </c>
      <c r="E163" t="str">
        <f t="shared" si="2"/>
        <v>No</v>
      </c>
      <c r="F163" t="s">
        <v>1807</v>
      </c>
    </row>
    <row r="164" spans="1:6">
      <c r="A164">
        <v>12951</v>
      </c>
      <c r="B164" t="s">
        <v>404</v>
      </c>
      <c r="C164" t="s">
        <v>93</v>
      </c>
      <c r="D164" s="12" t="s">
        <v>69</v>
      </c>
      <c r="E164" t="str">
        <f t="shared" si="2"/>
        <v>No</v>
      </c>
      <c r="F164" t="s">
        <v>1807</v>
      </c>
    </row>
    <row r="165" spans="1:6">
      <c r="A165">
        <v>13034</v>
      </c>
      <c r="B165" t="s">
        <v>406</v>
      </c>
      <c r="C165" t="s">
        <v>80</v>
      </c>
      <c r="D165" s="12" t="s">
        <v>69</v>
      </c>
      <c r="E165" t="str">
        <f t="shared" si="2"/>
        <v>No</v>
      </c>
      <c r="F165" t="s">
        <v>1800</v>
      </c>
    </row>
    <row r="166" spans="1:6">
      <c r="A166">
        <v>13132</v>
      </c>
      <c r="B166" t="s">
        <v>408</v>
      </c>
      <c r="C166" t="s">
        <v>80</v>
      </c>
      <c r="D166" s="12" t="s">
        <v>69</v>
      </c>
      <c r="E166" t="str">
        <f t="shared" si="2"/>
        <v>No</v>
      </c>
      <c r="F166" t="s">
        <v>1798</v>
      </c>
    </row>
    <row r="167" spans="1:6">
      <c r="A167">
        <v>13147</v>
      </c>
      <c r="B167" t="s">
        <v>410</v>
      </c>
      <c r="C167" t="s">
        <v>80</v>
      </c>
      <c r="D167" s="12" t="s">
        <v>69</v>
      </c>
      <c r="E167" t="str">
        <f t="shared" si="2"/>
        <v>No</v>
      </c>
      <c r="F167" t="s">
        <v>1798</v>
      </c>
    </row>
    <row r="168" spans="1:6">
      <c r="A168">
        <v>13148</v>
      </c>
      <c r="B168" t="s">
        <v>412</v>
      </c>
      <c r="C168" t="s">
        <v>80</v>
      </c>
      <c r="D168" s="12" t="s">
        <v>69</v>
      </c>
      <c r="E168" t="str">
        <f t="shared" si="2"/>
        <v>No</v>
      </c>
      <c r="F168" t="s">
        <v>1798</v>
      </c>
    </row>
    <row r="169" spans="1:6">
      <c r="A169">
        <v>13170</v>
      </c>
      <c r="B169" t="s">
        <v>414</v>
      </c>
      <c r="C169" t="s">
        <v>80</v>
      </c>
      <c r="D169" s="12" t="s">
        <v>69</v>
      </c>
      <c r="E169" t="str">
        <f t="shared" si="2"/>
        <v>No</v>
      </c>
      <c r="F169" t="s">
        <v>1803</v>
      </c>
    </row>
    <row r="170" spans="1:6">
      <c r="A170">
        <v>13173</v>
      </c>
      <c r="B170" t="s">
        <v>416</v>
      </c>
      <c r="C170" t="s">
        <v>68</v>
      </c>
      <c r="D170" s="12" t="s">
        <v>69</v>
      </c>
      <c r="E170" t="str">
        <f t="shared" si="2"/>
        <v>No</v>
      </c>
      <c r="F170" t="s">
        <v>1800</v>
      </c>
    </row>
    <row r="171" spans="1:6">
      <c r="A171">
        <v>13175</v>
      </c>
      <c r="B171" t="s">
        <v>418</v>
      </c>
      <c r="C171" t="s">
        <v>68</v>
      </c>
      <c r="D171" s="12" t="s">
        <v>69</v>
      </c>
      <c r="E171" t="str">
        <f t="shared" si="2"/>
        <v>No</v>
      </c>
      <c r="F171" t="s">
        <v>1798</v>
      </c>
    </row>
    <row r="172" spans="1:6">
      <c r="A172">
        <v>13195</v>
      </c>
      <c r="B172" t="s">
        <v>420</v>
      </c>
      <c r="C172" t="s">
        <v>68</v>
      </c>
      <c r="D172" s="12" t="s">
        <v>69</v>
      </c>
      <c r="E172" t="str">
        <f t="shared" si="2"/>
        <v>No</v>
      </c>
      <c r="F172" t="s">
        <v>1806</v>
      </c>
    </row>
    <row r="173" spans="1:6">
      <c r="A173">
        <v>13199</v>
      </c>
      <c r="B173" t="s">
        <v>422</v>
      </c>
      <c r="C173" t="s">
        <v>80</v>
      </c>
      <c r="D173" s="12" t="s">
        <v>69</v>
      </c>
      <c r="E173" t="str">
        <f t="shared" si="2"/>
        <v>No</v>
      </c>
      <c r="F173" t="s">
        <v>1798</v>
      </c>
    </row>
    <row r="174" spans="1:6">
      <c r="A174">
        <v>13232</v>
      </c>
      <c r="B174" t="s">
        <v>424</v>
      </c>
      <c r="C174" t="s">
        <v>93</v>
      </c>
      <c r="D174" s="12" t="s">
        <v>69</v>
      </c>
      <c r="E174" t="str">
        <f t="shared" si="2"/>
        <v>No</v>
      </c>
      <c r="F174" t="s">
        <v>1801</v>
      </c>
    </row>
    <row r="175" spans="1:6">
      <c r="A175">
        <v>13249</v>
      </c>
      <c r="B175" t="s">
        <v>426</v>
      </c>
      <c r="C175" t="s">
        <v>108</v>
      </c>
      <c r="D175" s="12" t="s">
        <v>69</v>
      </c>
      <c r="E175" t="str">
        <f t="shared" si="2"/>
        <v>No</v>
      </c>
      <c r="F175" t="s">
        <v>1800</v>
      </c>
    </row>
    <row r="176" spans="1:6">
      <c r="A176">
        <v>13253</v>
      </c>
      <c r="B176" t="s">
        <v>428</v>
      </c>
      <c r="C176" t="s">
        <v>80</v>
      </c>
      <c r="D176" s="12" t="s">
        <v>69</v>
      </c>
      <c r="E176" t="str">
        <f t="shared" si="2"/>
        <v>No</v>
      </c>
      <c r="F176" t="s">
        <v>1798</v>
      </c>
    </row>
    <row r="177" spans="1:6">
      <c r="A177">
        <v>13254</v>
      </c>
      <c r="B177" t="s">
        <v>430</v>
      </c>
      <c r="C177" t="s">
        <v>98</v>
      </c>
      <c r="D177" s="12" t="s">
        <v>69</v>
      </c>
      <c r="E177" t="str">
        <f t="shared" si="2"/>
        <v>No</v>
      </c>
      <c r="F177" t="s">
        <v>1798</v>
      </c>
    </row>
    <row r="178" spans="1:6">
      <c r="A178">
        <v>13255</v>
      </c>
      <c r="B178" t="s">
        <v>432</v>
      </c>
      <c r="C178" t="s">
        <v>101</v>
      </c>
      <c r="D178" s="12" t="s">
        <v>69</v>
      </c>
      <c r="E178" t="str">
        <f t="shared" si="2"/>
        <v>No</v>
      </c>
      <c r="F178" t="s">
        <v>1798</v>
      </c>
    </row>
    <row r="179" spans="1:6">
      <c r="A179">
        <v>13864</v>
      </c>
      <c r="B179" t="s">
        <v>434</v>
      </c>
      <c r="C179" t="s">
        <v>75</v>
      </c>
      <c r="D179" s="12" t="s">
        <v>69</v>
      </c>
      <c r="E179" t="str">
        <f t="shared" si="2"/>
        <v>No</v>
      </c>
      <c r="F179" t="s">
        <v>1803</v>
      </c>
    </row>
    <row r="180" spans="1:6">
      <c r="A180">
        <v>13930</v>
      </c>
      <c r="B180" t="s">
        <v>436</v>
      </c>
      <c r="C180" t="s">
        <v>140</v>
      </c>
      <c r="D180" s="12" t="s">
        <v>69</v>
      </c>
      <c r="E180" t="str">
        <f t="shared" si="2"/>
        <v>No</v>
      </c>
      <c r="F180" t="e">
        <v>#N/A</v>
      </c>
    </row>
    <row r="181" spans="1:6">
      <c r="A181">
        <v>13962</v>
      </c>
      <c r="B181" t="s">
        <v>438</v>
      </c>
      <c r="C181" t="s">
        <v>196</v>
      </c>
      <c r="D181" s="12" t="s">
        <v>69</v>
      </c>
      <c r="E181" t="str">
        <f t="shared" si="2"/>
        <v>No</v>
      </c>
      <c r="F181" t="s">
        <v>1801</v>
      </c>
    </row>
    <row r="182" spans="1:6">
      <c r="A182">
        <v>13994</v>
      </c>
      <c r="B182" t="s">
        <v>440</v>
      </c>
      <c r="C182" t="s">
        <v>80</v>
      </c>
      <c r="D182" s="12" t="s">
        <v>69</v>
      </c>
      <c r="E182" t="str">
        <f t="shared" si="2"/>
        <v>No</v>
      </c>
      <c r="F182" t="s">
        <v>1806</v>
      </c>
    </row>
    <row r="183" spans="1:6">
      <c r="A183">
        <v>13999</v>
      </c>
      <c r="B183" t="s">
        <v>442</v>
      </c>
      <c r="C183" t="s">
        <v>68</v>
      </c>
      <c r="D183" s="12" t="s">
        <v>69</v>
      </c>
      <c r="E183" t="str">
        <f t="shared" si="2"/>
        <v>No</v>
      </c>
      <c r="F183" t="s">
        <v>1806</v>
      </c>
    </row>
    <row r="184" spans="1:6">
      <c r="A184">
        <v>14065</v>
      </c>
      <c r="B184" t="s">
        <v>444</v>
      </c>
      <c r="C184" t="s">
        <v>80</v>
      </c>
      <c r="D184" s="12" t="s">
        <v>69</v>
      </c>
      <c r="E184" t="str">
        <f t="shared" si="2"/>
        <v>No</v>
      </c>
      <c r="F184" t="s">
        <v>1800</v>
      </c>
    </row>
    <row r="185" spans="1:6">
      <c r="A185">
        <v>14066</v>
      </c>
      <c r="B185" t="s">
        <v>446</v>
      </c>
      <c r="C185" t="s">
        <v>98</v>
      </c>
      <c r="D185" s="12" t="s">
        <v>69</v>
      </c>
      <c r="E185" t="str">
        <f t="shared" si="2"/>
        <v>No</v>
      </c>
      <c r="F185" t="s">
        <v>1800</v>
      </c>
    </row>
    <row r="186" spans="1:6">
      <c r="A186">
        <v>14067</v>
      </c>
      <c r="B186" t="s">
        <v>448</v>
      </c>
      <c r="C186" t="s">
        <v>93</v>
      </c>
      <c r="D186" s="12" t="s">
        <v>69</v>
      </c>
      <c r="E186" t="str">
        <f t="shared" si="2"/>
        <v>No</v>
      </c>
      <c r="F186" t="s">
        <v>1798</v>
      </c>
    </row>
    <row r="187" spans="1:6">
      <c r="A187">
        <v>14090</v>
      </c>
      <c r="B187" t="s">
        <v>450</v>
      </c>
      <c r="C187" t="s">
        <v>93</v>
      </c>
      <c r="D187" s="12" t="s">
        <v>69</v>
      </c>
      <c r="E187" t="str">
        <f t="shared" si="2"/>
        <v>No</v>
      </c>
      <c r="F187" t="s">
        <v>1806</v>
      </c>
    </row>
    <row r="188" spans="1:6">
      <c r="A188">
        <v>14091</v>
      </c>
      <c r="B188" t="s">
        <v>452</v>
      </c>
      <c r="C188" t="s">
        <v>68</v>
      </c>
      <c r="D188" s="12" t="s">
        <v>69</v>
      </c>
      <c r="E188" t="str">
        <f t="shared" si="2"/>
        <v>No</v>
      </c>
      <c r="F188" t="s">
        <v>1806</v>
      </c>
    </row>
    <row r="189" spans="1:6">
      <c r="A189">
        <v>14121</v>
      </c>
      <c r="B189" t="s">
        <v>454</v>
      </c>
      <c r="C189" t="s">
        <v>98</v>
      </c>
      <c r="D189" s="12" t="s">
        <v>69</v>
      </c>
      <c r="E189" t="str">
        <f t="shared" si="2"/>
        <v>No</v>
      </c>
      <c r="F189" t="s">
        <v>1806</v>
      </c>
    </row>
    <row r="190" spans="1:6">
      <c r="A190">
        <v>14139</v>
      </c>
      <c r="B190" t="s">
        <v>456</v>
      </c>
      <c r="C190" t="s">
        <v>93</v>
      </c>
      <c r="D190" s="12" t="s">
        <v>69</v>
      </c>
      <c r="E190" t="str">
        <f t="shared" si="2"/>
        <v>No</v>
      </c>
      <c r="F190" t="s">
        <v>1806</v>
      </c>
    </row>
    <row r="191" spans="1:6">
      <c r="A191">
        <v>14147</v>
      </c>
      <c r="B191" t="s">
        <v>458</v>
      </c>
      <c r="C191" t="s">
        <v>80</v>
      </c>
      <c r="D191" s="12" t="s">
        <v>69</v>
      </c>
      <c r="E191" t="str">
        <f t="shared" si="2"/>
        <v>No</v>
      </c>
      <c r="F191" t="s">
        <v>1796</v>
      </c>
    </row>
    <row r="192" spans="1:6">
      <c r="A192">
        <v>14149</v>
      </c>
      <c r="B192" t="s">
        <v>460</v>
      </c>
      <c r="C192" t="s">
        <v>72</v>
      </c>
      <c r="D192" s="12" t="s">
        <v>69</v>
      </c>
      <c r="E192" t="str">
        <f t="shared" si="2"/>
        <v>No</v>
      </c>
      <c r="F192" t="s">
        <v>1798</v>
      </c>
    </row>
    <row r="193" spans="1:6">
      <c r="A193">
        <v>14187</v>
      </c>
      <c r="B193" t="s">
        <v>462</v>
      </c>
      <c r="C193" t="s">
        <v>80</v>
      </c>
      <c r="D193" s="12" t="s">
        <v>69</v>
      </c>
      <c r="E193" t="str">
        <f t="shared" si="2"/>
        <v>No</v>
      </c>
      <c r="F193" t="s">
        <v>1796</v>
      </c>
    </row>
    <row r="194" spans="1:6">
      <c r="A194">
        <v>14188</v>
      </c>
      <c r="B194" t="s">
        <v>464</v>
      </c>
      <c r="C194" t="s">
        <v>68</v>
      </c>
      <c r="D194" s="12" t="s">
        <v>69</v>
      </c>
      <c r="E194" t="str">
        <f t="shared" si="2"/>
        <v>No</v>
      </c>
      <c r="F194" t="s">
        <v>1801</v>
      </c>
    </row>
    <row r="195" spans="1:6">
      <c r="A195">
        <v>14189</v>
      </c>
      <c r="B195" t="s">
        <v>466</v>
      </c>
      <c r="C195" t="s">
        <v>80</v>
      </c>
      <c r="D195" s="12" t="s">
        <v>69</v>
      </c>
      <c r="E195" t="str">
        <f t="shared" si="2"/>
        <v>No</v>
      </c>
      <c r="F195" t="s">
        <v>1796</v>
      </c>
    </row>
    <row r="196" spans="1:6">
      <c r="A196">
        <v>14231</v>
      </c>
      <c r="B196" t="s">
        <v>468</v>
      </c>
      <c r="C196" t="s">
        <v>469</v>
      </c>
      <c r="D196" s="12" t="s">
        <v>69</v>
      </c>
      <c r="E196" t="str">
        <f t="shared" si="2"/>
        <v>No</v>
      </c>
      <c r="F196" t="e">
        <v>#N/A</v>
      </c>
    </row>
    <row r="197" spans="1:6">
      <c r="A197">
        <v>14467</v>
      </c>
      <c r="B197" t="s">
        <v>471</v>
      </c>
      <c r="C197" t="s">
        <v>93</v>
      </c>
      <c r="D197" s="12" t="s">
        <v>69</v>
      </c>
      <c r="E197" t="str">
        <f t="shared" si="2"/>
        <v>No</v>
      </c>
      <c r="F197" t="s">
        <v>1807</v>
      </c>
    </row>
    <row r="198" spans="1:6">
      <c r="A198">
        <v>14830</v>
      </c>
      <c r="B198" t="s">
        <v>473</v>
      </c>
      <c r="C198" t="s">
        <v>135</v>
      </c>
      <c r="D198" s="12" t="s">
        <v>69</v>
      </c>
      <c r="E198" t="str">
        <f t="shared" ref="E198:E261" si="3">IF(D198="E","Yes","No")</f>
        <v>No</v>
      </c>
      <c r="F198" t="s">
        <v>1801</v>
      </c>
    </row>
    <row r="199" spans="1:6">
      <c r="A199">
        <v>14904</v>
      </c>
      <c r="B199" t="s">
        <v>475</v>
      </c>
      <c r="C199" t="s">
        <v>80</v>
      </c>
      <c r="D199" s="12" t="s">
        <v>69</v>
      </c>
      <c r="E199" t="str">
        <f t="shared" si="3"/>
        <v>No</v>
      </c>
      <c r="F199" t="s">
        <v>1801</v>
      </c>
    </row>
    <row r="200" spans="1:6">
      <c r="A200">
        <v>14913</v>
      </c>
      <c r="B200" t="s">
        <v>477</v>
      </c>
      <c r="C200" t="s">
        <v>80</v>
      </c>
      <c r="D200" s="12" t="s">
        <v>69</v>
      </c>
      <c r="E200" t="str">
        <f t="shared" si="3"/>
        <v>No</v>
      </c>
      <c r="F200" t="s">
        <v>1805</v>
      </c>
    </row>
    <row r="201" spans="1:6">
      <c r="A201">
        <v>14927</v>
      </c>
      <c r="B201" t="s">
        <v>479</v>
      </c>
      <c r="C201" t="s">
        <v>98</v>
      </c>
      <c r="D201" s="12" t="s">
        <v>69</v>
      </c>
      <c r="E201" t="str">
        <f t="shared" si="3"/>
        <v>No</v>
      </c>
      <c r="F201" t="s">
        <v>1801</v>
      </c>
    </row>
    <row r="202" spans="1:6">
      <c r="A202">
        <v>14943</v>
      </c>
      <c r="B202" t="s">
        <v>481</v>
      </c>
      <c r="C202" t="s">
        <v>108</v>
      </c>
      <c r="D202" s="12" t="s">
        <v>69</v>
      </c>
      <c r="E202" t="str">
        <f t="shared" si="3"/>
        <v>No</v>
      </c>
      <c r="F202" t="e">
        <v>#N/A</v>
      </c>
    </row>
    <row r="203" spans="1:6">
      <c r="A203">
        <v>15234</v>
      </c>
      <c r="B203" t="s">
        <v>483</v>
      </c>
      <c r="C203" t="s">
        <v>93</v>
      </c>
      <c r="D203" s="12" t="s">
        <v>69</v>
      </c>
      <c r="E203" t="str">
        <f t="shared" si="3"/>
        <v>No</v>
      </c>
      <c r="F203" t="s">
        <v>1796</v>
      </c>
    </row>
    <row r="204" spans="1:6">
      <c r="A204">
        <v>15237</v>
      </c>
      <c r="B204" t="s">
        <v>485</v>
      </c>
      <c r="C204" t="s">
        <v>93</v>
      </c>
      <c r="D204" s="12" t="s">
        <v>69</v>
      </c>
      <c r="E204" t="str">
        <f t="shared" si="3"/>
        <v>No</v>
      </c>
      <c r="F204" t="s">
        <v>1800</v>
      </c>
    </row>
    <row r="205" spans="1:6">
      <c r="A205">
        <v>15261</v>
      </c>
      <c r="B205" t="s">
        <v>487</v>
      </c>
      <c r="C205" t="s">
        <v>80</v>
      </c>
      <c r="D205" s="12" t="s">
        <v>69</v>
      </c>
      <c r="E205" t="str">
        <f t="shared" si="3"/>
        <v>No</v>
      </c>
      <c r="F205" t="s">
        <v>1805</v>
      </c>
    </row>
    <row r="206" spans="1:6">
      <c r="A206">
        <v>15329</v>
      </c>
      <c r="B206" t="s">
        <v>489</v>
      </c>
      <c r="C206" t="s">
        <v>190</v>
      </c>
      <c r="D206" s="12" t="s">
        <v>69</v>
      </c>
      <c r="E206" t="str">
        <f t="shared" si="3"/>
        <v>No</v>
      </c>
      <c r="F206" t="e">
        <v>#N/A</v>
      </c>
    </row>
    <row r="207" spans="1:6">
      <c r="A207">
        <v>15344</v>
      </c>
      <c r="B207" t="s">
        <v>491</v>
      </c>
      <c r="C207" t="s">
        <v>492</v>
      </c>
      <c r="D207" s="12" t="s">
        <v>69</v>
      </c>
      <c r="E207" t="str">
        <f t="shared" si="3"/>
        <v>No</v>
      </c>
      <c r="F207" t="e">
        <v>#N/A</v>
      </c>
    </row>
    <row r="208" spans="1:6">
      <c r="A208">
        <v>15709</v>
      </c>
      <c r="B208" t="s">
        <v>494</v>
      </c>
      <c r="C208" t="s">
        <v>101</v>
      </c>
      <c r="D208" s="12" t="s">
        <v>69</v>
      </c>
      <c r="E208" t="str">
        <f t="shared" si="3"/>
        <v>No</v>
      </c>
      <c r="F208" t="s">
        <v>1803</v>
      </c>
    </row>
    <row r="209" spans="1:6">
      <c r="A209">
        <v>15710</v>
      </c>
      <c r="B209" t="s">
        <v>496</v>
      </c>
      <c r="C209" t="s">
        <v>93</v>
      </c>
      <c r="D209" s="12" t="s">
        <v>69</v>
      </c>
      <c r="E209" t="str">
        <f t="shared" si="3"/>
        <v>No</v>
      </c>
      <c r="F209" t="s">
        <v>1803</v>
      </c>
    </row>
    <row r="210" spans="1:6">
      <c r="A210">
        <v>15712</v>
      </c>
      <c r="B210" t="s">
        <v>498</v>
      </c>
      <c r="C210" t="s">
        <v>80</v>
      </c>
      <c r="D210" s="12" t="s">
        <v>69</v>
      </c>
      <c r="E210" t="str">
        <f t="shared" si="3"/>
        <v>No</v>
      </c>
      <c r="F210" t="s">
        <v>1796</v>
      </c>
    </row>
    <row r="211" spans="1:6">
      <c r="A211">
        <v>15713</v>
      </c>
      <c r="B211" t="s">
        <v>500</v>
      </c>
      <c r="C211" t="s">
        <v>101</v>
      </c>
      <c r="D211" s="12" t="s">
        <v>69</v>
      </c>
      <c r="E211" t="str">
        <f t="shared" si="3"/>
        <v>No</v>
      </c>
      <c r="F211" t="s">
        <v>1796</v>
      </c>
    </row>
    <row r="212" spans="1:6">
      <c r="A212">
        <v>15714</v>
      </c>
      <c r="B212" t="s">
        <v>502</v>
      </c>
      <c r="C212" t="s">
        <v>72</v>
      </c>
      <c r="D212" s="12" t="s">
        <v>69</v>
      </c>
      <c r="E212" t="str">
        <f t="shared" si="3"/>
        <v>No</v>
      </c>
      <c r="F212" t="s">
        <v>1803</v>
      </c>
    </row>
    <row r="213" spans="1:6">
      <c r="A213">
        <v>15722</v>
      </c>
      <c r="B213" t="s">
        <v>504</v>
      </c>
      <c r="C213" t="s">
        <v>80</v>
      </c>
      <c r="D213" s="12" t="s">
        <v>69</v>
      </c>
      <c r="E213" t="str">
        <f t="shared" si="3"/>
        <v>No</v>
      </c>
      <c r="F213" t="s">
        <v>1805</v>
      </c>
    </row>
    <row r="214" spans="1:6">
      <c r="A214">
        <v>15736</v>
      </c>
      <c r="B214" t="s">
        <v>505</v>
      </c>
      <c r="C214" t="s">
        <v>68</v>
      </c>
      <c r="D214" s="12" t="s">
        <v>69</v>
      </c>
      <c r="E214" t="str">
        <f t="shared" si="3"/>
        <v>No</v>
      </c>
      <c r="F214" t="s">
        <v>1798</v>
      </c>
    </row>
    <row r="215" spans="1:6">
      <c r="A215">
        <v>15737</v>
      </c>
      <c r="B215" t="s">
        <v>507</v>
      </c>
      <c r="C215" t="s">
        <v>80</v>
      </c>
      <c r="D215" s="12" t="s">
        <v>69</v>
      </c>
      <c r="E215" t="str">
        <f t="shared" si="3"/>
        <v>No</v>
      </c>
      <c r="F215" t="s">
        <v>1800</v>
      </c>
    </row>
    <row r="216" spans="1:6">
      <c r="A216">
        <v>15741</v>
      </c>
      <c r="B216" t="s">
        <v>509</v>
      </c>
      <c r="C216" t="s">
        <v>93</v>
      </c>
      <c r="D216" s="12" t="s">
        <v>69</v>
      </c>
      <c r="E216" t="str">
        <f t="shared" si="3"/>
        <v>No</v>
      </c>
      <c r="F216" t="s">
        <v>1796</v>
      </c>
    </row>
    <row r="217" spans="1:6">
      <c r="A217">
        <v>16812</v>
      </c>
      <c r="B217" t="s">
        <v>511</v>
      </c>
      <c r="C217" t="s">
        <v>80</v>
      </c>
      <c r="D217" s="12" t="s">
        <v>69</v>
      </c>
      <c r="E217" t="str">
        <f t="shared" si="3"/>
        <v>No</v>
      </c>
      <c r="F217" t="s">
        <v>1800</v>
      </c>
    </row>
    <row r="218" spans="1:6">
      <c r="A218">
        <v>16829</v>
      </c>
      <c r="B218" t="s">
        <v>513</v>
      </c>
      <c r="C218" t="s">
        <v>93</v>
      </c>
      <c r="D218" s="12" t="s">
        <v>69</v>
      </c>
      <c r="E218" t="str">
        <f t="shared" si="3"/>
        <v>No</v>
      </c>
      <c r="F218" t="s">
        <v>1796</v>
      </c>
    </row>
    <row r="219" spans="1:6">
      <c r="A219">
        <v>16836</v>
      </c>
      <c r="B219" t="s">
        <v>515</v>
      </c>
      <c r="C219" t="s">
        <v>93</v>
      </c>
      <c r="D219" s="12" t="s">
        <v>69</v>
      </c>
      <c r="E219" t="str">
        <f t="shared" si="3"/>
        <v>No</v>
      </c>
      <c r="F219" t="s">
        <v>1796</v>
      </c>
    </row>
    <row r="220" spans="1:6">
      <c r="A220">
        <v>16837</v>
      </c>
      <c r="B220" t="s">
        <v>517</v>
      </c>
      <c r="C220" t="s">
        <v>80</v>
      </c>
      <c r="D220" s="12" t="s">
        <v>69</v>
      </c>
      <c r="E220" t="str">
        <f t="shared" si="3"/>
        <v>No</v>
      </c>
      <c r="F220" t="s">
        <v>1796</v>
      </c>
    </row>
    <row r="221" spans="1:6">
      <c r="A221">
        <v>16843</v>
      </c>
      <c r="B221" t="s">
        <v>519</v>
      </c>
      <c r="C221" t="s">
        <v>80</v>
      </c>
      <c r="D221" s="12" t="s">
        <v>69</v>
      </c>
      <c r="E221" t="str">
        <f t="shared" si="3"/>
        <v>No</v>
      </c>
      <c r="F221" t="s">
        <v>1805</v>
      </c>
    </row>
    <row r="222" spans="1:6">
      <c r="A222">
        <v>16849</v>
      </c>
      <c r="B222" t="s">
        <v>521</v>
      </c>
      <c r="C222" t="s">
        <v>72</v>
      </c>
      <c r="D222" s="12" t="s">
        <v>69</v>
      </c>
      <c r="E222" t="str">
        <f t="shared" si="3"/>
        <v>No</v>
      </c>
      <c r="F222" t="s">
        <v>1796</v>
      </c>
    </row>
    <row r="223" spans="1:6">
      <c r="A223">
        <v>16850</v>
      </c>
      <c r="B223" t="s">
        <v>523</v>
      </c>
      <c r="C223" t="s">
        <v>75</v>
      </c>
      <c r="D223" s="12" t="s">
        <v>69</v>
      </c>
      <c r="E223" t="str">
        <f t="shared" si="3"/>
        <v>No</v>
      </c>
      <c r="F223" t="s">
        <v>1796</v>
      </c>
    </row>
    <row r="224" spans="1:6">
      <c r="A224">
        <v>16858</v>
      </c>
      <c r="B224" t="s">
        <v>524</v>
      </c>
      <c r="C224" t="s">
        <v>93</v>
      </c>
      <c r="D224" s="12" t="s">
        <v>69</v>
      </c>
      <c r="E224" t="str">
        <f t="shared" si="3"/>
        <v>No</v>
      </c>
      <c r="F224" t="s">
        <v>1807</v>
      </c>
    </row>
    <row r="225" spans="1:6">
      <c r="A225">
        <v>17123</v>
      </c>
      <c r="B225" t="s">
        <v>526</v>
      </c>
      <c r="C225" t="s">
        <v>93</v>
      </c>
      <c r="D225" s="12" t="s">
        <v>69</v>
      </c>
      <c r="E225" t="str">
        <f t="shared" si="3"/>
        <v>No</v>
      </c>
      <c r="F225" t="s">
        <v>1800</v>
      </c>
    </row>
    <row r="226" spans="1:6">
      <c r="A226">
        <v>17212</v>
      </c>
      <c r="B226" t="s">
        <v>528</v>
      </c>
      <c r="C226" t="s">
        <v>75</v>
      </c>
      <c r="D226" s="12" t="s">
        <v>69</v>
      </c>
      <c r="E226" t="str">
        <f t="shared" si="3"/>
        <v>No</v>
      </c>
      <c r="F226" t="s">
        <v>1803</v>
      </c>
    </row>
    <row r="227" spans="1:6">
      <c r="A227">
        <v>17233</v>
      </c>
      <c r="B227" t="s">
        <v>530</v>
      </c>
      <c r="C227" t="s">
        <v>93</v>
      </c>
      <c r="D227" s="12" t="s">
        <v>81</v>
      </c>
      <c r="E227" t="str">
        <f t="shared" si="3"/>
        <v>Yes</v>
      </c>
      <c r="F227" t="s">
        <v>1798</v>
      </c>
    </row>
    <row r="228" spans="1:6">
      <c r="A228">
        <v>17259</v>
      </c>
      <c r="B228" t="s">
        <v>532</v>
      </c>
      <c r="C228" t="s">
        <v>72</v>
      </c>
      <c r="D228" s="12" t="s">
        <v>69</v>
      </c>
      <c r="E228" t="str">
        <f t="shared" si="3"/>
        <v>No</v>
      </c>
      <c r="F228" t="s">
        <v>1798</v>
      </c>
    </row>
    <row r="229" spans="1:6">
      <c r="A229">
        <v>17270</v>
      </c>
      <c r="B229" t="s">
        <v>534</v>
      </c>
      <c r="C229" t="s">
        <v>125</v>
      </c>
      <c r="D229" s="12" t="s">
        <v>69</v>
      </c>
      <c r="E229" t="str">
        <f t="shared" si="3"/>
        <v>No</v>
      </c>
      <c r="F229" t="s">
        <v>1809</v>
      </c>
    </row>
    <row r="230" spans="1:6">
      <c r="A230">
        <v>17274</v>
      </c>
      <c r="B230" t="s">
        <v>536</v>
      </c>
      <c r="C230" t="s">
        <v>75</v>
      </c>
      <c r="D230" s="12" t="s">
        <v>69</v>
      </c>
      <c r="E230" t="str">
        <f t="shared" si="3"/>
        <v>No</v>
      </c>
      <c r="F230" t="s">
        <v>1796</v>
      </c>
    </row>
    <row r="231" spans="1:6">
      <c r="A231">
        <v>17275</v>
      </c>
      <c r="B231" t="s">
        <v>538</v>
      </c>
      <c r="C231" t="s">
        <v>75</v>
      </c>
      <c r="D231" s="12" t="s">
        <v>69</v>
      </c>
      <c r="E231" t="str">
        <f t="shared" si="3"/>
        <v>No</v>
      </c>
      <c r="F231" t="s">
        <v>1796</v>
      </c>
    </row>
    <row r="232" spans="1:6">
      <c r="A232">
        <v>17490</v>
      </c>
      <c r="B232" t="s">
        <v>540</v>
      </c>
      <c r="C232" t="s">
        <v>75</v>
      </c>
      <c r="D232" s="12" t="s">
        <v>69</v>
      </c>
      <c r="E232" t="str">
        <f t="shared" si="3"/>
        <v>No</v>
      </c>
      <c r="F232" t="s">
        <v>1807</v>
      </c>
    </row>
    <row r="233" spans="1:6">
      <c r="A233">
        <v>17497</v>
      </c>
      <c r="B233" t="s">
        <v>542</v>
      </c>
      <c r="C233" t="s">
        <v>230</v>
      </c>
      <c r="D233" s="12" t="s">
        <v>69</v>
      </c>
      <c r="E233" t="str">
        <f t="shared" si="3"/>
        <v>No</v>
      </c>
      <c r="F233" t="s">
        <v>1796</v>
      </c>
    </row>
    <row r="234" spans="1:6">
      <c r="A234">
        <v>17498</v>
      </c>
      <c r="B234" t="s">
        <v>544</v>
      </c>
      <c r="C234" t="s">
        <v>68</v>
      </c>
      <c r="D234" s="12" t="s">
        <v>69</v>
      </c>
      <c r="E234" t="str">
        <f t="shared" si="3"/>
        <v>No</v>
      </c>
      <c r="F234" t="s">
        <v>1796</v>
      </c>
    </row>
    <row r="235" spans="1:6">
      <c r="A235">
        <v>17535</v>
      </c>
      <c r="B235" t="s">
        <v>546</v>
      </c>
      <c r="C235" t="s">
        <v>80</v>
      </c>
      <c r="D235" s="12" t="s">
        <v>69</v>
      </c>
      <c r="E235" t="str">
        <f t="shared" si="3"/>
        <v>No</v>
      </c>
      <c r="F235" t="s">
        <v>1796</v>
      </c>
    </row>
    <row r="236" spans="1:6">
      <c r="A236">
        <v>17536</v>
      </c>
      <c r="B236" t="s">
        <v>548</v>
      </c>
      <c r="C236" t="s">
        <v>68</v>
      </c>
      <c r="D236" s="12" t="s">
        <v>69</v>
      </c>
      <c r="E236" t="str">
        <f t="shared" si="3"/>
        <v>No</v>
      </c>
      <c r="F236" t="s">
        <v>1796</v>
      </c>
    </row>
    <row r="237" spans="1:6">
      <c r="A237">
        <v>17537</v>
      </c>
      <c r="B237" t="s">
        <v>550</v>
      </c>
      <c r="C237" t="s">
        <v>93</v>
      </c>
      <c r="D237" s="12" t="s">
        <v>69</v>
      </c>
      <c r="E237" t="str">
        <f t="shared" si="3"/>
        <v>No</v>
      </c>
      <c r="F237" t="s">
        <v>1796</v>
      </c>
    </row>
    <row r="238" spans="1:6">
      <c r="A238">
        <v>17538</v>
      </c>
      <c r="B238" t="s">
        <v>552</v>
      </c>
      <c r="C238" t="s">
        <v>93</v>
      </c>
      <c r="D238" s="12" t="s">
        <v>69</v>
      </c>
      <c r="E238" t="str">
        <f t="shared" si="3"/>
        <v>No</v>
      </c>
      <c r="F238" t="s">
        <v>1796</v>
      </c>
    </row>
    <row r="239" spans="1:6">
      <c r="A239">
        <v>17585</v>
      </c>
      <c r="B239" t="s">
        <v>554</v>
      </c>
      <c r="C239" t="s">
        <v>555</v>
      </c>
      <c r="D239" s="12" t="s">
        <v>69</v>
      </c>
      <c r="E239" t="str">
        <f t="shared" si="3"/>
        <v>No</v>
      </c>
      <c r="F239" t="s">
        <v>1806</v>
      </c>
    </row>
    <row r="240" spans="1:6">
      <c r="A240">
        <v>17599</v>
      </c>
      <c r="B240" t="s">
        <v>557</v>
      </c>
      <c r="C240" t="s">
        <v>75</v>
      </c>
      <c r="D240" s="12" t="s">
        <v>69</v>
      </c>
      <c r="E240" t="str">
        <f t="shared" si="3"/>
        <v>No</v>
      </c>
      <c r="F240" t="s">
        <v>1803</v>
      </c>
    </row>
    <row r="241" spans="1:6">
      <c r="A241">
        <v>17643</v>
      </c>
      <c r="B241" t="s">
        <v>559</v>
      </c>
      <c r="C241" t="s">
        <v>68</v>
      </c>
      <c r="D241" s="12" t="s">
        <v>81</v>
      </c>
      <c r="E241" t="str">
        <f t="shared" si="3"/>
        <v>Yes</v>
      </c>
      <c r="F241" t="s">
        <v>1798</v>
      </c>
    </row>
    <row r="242" spans="1:6">
      <c r="A242">
        <v>19152</v>
      </c>
      <c r="B242" t="s">
        <v>561</v>
      </c>
      <c r="C242" t="s">
        <v>230</v>
      </c>
      <c r="D242" s="12" t="s">
        <v>69</v>
      </c>
      <c r="E242" t="str">
        <f t="shared" si="3"/>
        <v>No</v>
      </c>
      <c r="F242" t="s">
        <v>1796</v>
      </c>
    </row>
    <row r="243" spans="1:6">
      <c r="A243">
        <v>19156</v>
      </c>
      <c r="B243" t="s">
        <v>563</v>
      </c>
      <c r="C243" t="s">
        <v>84</v>
      </c>
      <c r="D243" s="12" t="s">
        <v>81</v>
      </c>
      <c r="E243" t="str">
        <f t="shared" si="3"/>
        <v>Yes</v>
      </c>
      <c r="F243" t="s">
        <v>1799</v>
      </c>
    </row>
    <row r="244" spans="1:6">
      <c r="A244">
        <v>19197</v>
      </c>
      <c r="B244" t="s">
        <v>565</v>
      </c>
      <c r="C244" t="s">
        <v>80</v>
      </c>
      <c r="D244" s="12" t="s">
        <v>69</v>
      </c>
      <c r="E244" t="str">
        <f t="shared" si="3"/>
        <v>No</v>
      </c>
      <c r="F244" t="s">
        <v>1800</v>
      </c>
    </row>
    <row r="245" spans="1:6">
      <c r="A245">
        <v>19199</v>
      </c>
      <c r="B245" t="s">
        <v>567</v>
      </c>
      <c r="C245" t="s">
        <v>93</v>
      </c>
      <c r="D245" s="12" t="s">
        <v>69</v>
      </c>
      <c r="E245" t="str">
        <f t="shared" si="3"/>
        <v>No</v>
      </c>
      <c r="F245" t="s">
        <v>1796</v>
      </c>
    </row>
    <row r="246" spans="1:6">
      <c r="A246">
        <v>19200</v>
      </c>
      <c r="B246" t="s">
        <v>569</v>
      </c>
      <c r="C246" t="s">
        <v>93</v>
      </c>
      <c r="D246" s="12" t="s">
        <v>69</v>
      </c>
      <c r="E246" t="str">
        <f t="shared" si="3"/>
        <v>No</v>
      </c>
      <c r="F246" t="s">
        <v>1796</v>
      </c>
    </row>
    <row r="247" spans="1:6">
      <c r="A247">
        <v>19201</v>
      </c>
      <c r="B247" t="s">
        <v>571</v>
      </c>
      <c r="C247" t="s">
        <v>93</v>
      </c>
      <c r="D247" s="12" t="s">
        <v>69</v>
      </c>
      <c r="E247" t="str">
        <f t="shared" si="3"/>
        <v>No</v>
      </c>
      <c r="F247" t="s">
        <v>1796</v>
      </c>
    </row>
    <row r="248" spans="1:6">
      <c r="A248">
        <v>19212</v>
      </c>
      <c r="B248" t="s">
        <v>573</v>
      </c>
      <c r="C248" t="s">
        <v>93</v>
      </c>
      <c r="D248" s="12" t="s">
        <v>69</v>
      </c>
      <c r="E248" t="str">
        <f t="shared" si="3"/>
        <v>No</v>
      </c>
      <c r="F248" t="s">
        <v>1798</v>
      </c>
    </row>
    <row r="249" spans="1:6">
      <c r="A249">
        <v>19220</v>
      </c>
      <c r="B249" t="s">
        <v>575</v>
      </c>
      <c r="C249" t="s">
        <v>80</v>
      </c>
      <c r="D249" s="12" t="s">
        <v>69</v>
      </c>
      <c r="E249" t="str">
        <f t="shared" si="3"/>
        <v>No</v>
      </c>
      <c r="F249" t="s">
        <v>1800</v>
      </c>
    </row>
    <row r="250" spans="1:6">
      <c r="A250">
        <v>19221</v>
      </c>
      <c r="B250" t="s">
        <v>577</v>
      </c>
      <c r="C250" t="s">
        <v>98</v>
      </c>
      <c r="D250" s="12" t="s">
        <v>69</v>
      </c>
      <c r="E250" t="str">
        <f t="shared" si="3"/>
        <v>No</v>
      </c>
      <c r="F250" t="s">
        <v>1809</v>
      </c>
    </row>
    <row r="251" spans="1:6">
      <c r="A251">
        <v>19226</v>
      </c>
      <c r="B251" t="s">
        <v>579</v>
      </c>
      <c r="C251" t="s">
        <v>93</v>
      </c>
      <c r="D251" s="12" t="s">
        <v>69</v>
      </c>
      <c r="E251" t="str">
        <f t="shared" si="3"/>
        <v>No</v>
      </c>
      <c r="F251" t="s">
        <v>1806</v>
      </c>
    </row>
    <row r="252" spans="1:6">
      <c r="A252">
        <v>19227</v>
      </c>
      <c r="B252" t="s">
        <v>581</v>
      </c>
      <c r="C252" t="s">
        <v>75</v>
      </c>
      <c r="D252" s="12" t="s">
        <v>69</v>
      </c>
      <c r="E252" t="str">
        <f t="shared" si="3"/>
        <v>No</v>
      </c>
      <c r="F252" t="s">
        <v>1809</v>
      </c>
    </row>
    <row r="253" spans="1:6">
      <c r="A253">
        <v>19235</v>
      </c>
      <c r="B253" t="s">
        <v>583</v>
      </c>
      <c r="C253" t="s">
        <v>93</v>
      </c>
      <c r="D253" s="12" t="s">
        <v>69</v>
      </c>
      <c r="E253" t="str">
        <f t="shared" si="3"/>
        <v>No</v>
      </c>
      <c r="F253" t="s">
        <v>1806</v>
      </c>
    </row>
    <row r="254" spans="1:6">
      <c r="A254">
        <v>19426</v>
      </c>
      <c r="B254" t="s">
        <v>585</v>
      </c>
      <c r="C254" t="s">
        <v>72</v>
      </c>
      <c r="D254" s="12" t="s">
        <v>69</v>
      </c>
      <c r="E254" t="str">
        <f t="shared" si="3"/>
        <v>No</v>
      </c>
      <c r="F254" t="s">
        <v>1800</v>
      </c>
    </row>
    <row r="255" spans="1:6">
      <c r="A255">
        <v>19427</v>
      </c>
      <c r="B255" t="s">
        <v>587</v>
      </c>
      <c r="C255" t="s">
        <v>98</v>
      </c>
      <c r="D255" s="12" t="s">
        <v>69</v>
      </c>
      <c r="E255" t="str">
        <f t="shared" si="3"/>
        <v>No</v>
      </c>
      <c r="F255" t="s">
        <v>1800</v>
      </c>
    </row>
    <row r="256" spans="1:6">
      <c r="A256">
        <v>19441</v>
      </c>
      <c r="B256" t="s">
        <v>589</v>
      </c>
      <c r="C256" t="s">
        <v>590</v>
      </c>
      <c r="D256" s="12" t="s">
        <v>69</v>
      </c>
      <c r="E256" t="str">
        <f t="shared" si="3"/>
        <v>No</v>
      </c>
      <c r="F256" t="s">
        <v>1796</v>
      </c>
    </row>
    <row r="257" spans="1:6">
      <c r="A257">
        <v>19442</v>
      </c>
      <c r="B257" t="s">
        <v>592</v>
      </c>
      <c r="C257" t="s">
        <v>555</v>
      </c>
      <c r="D257" s="12" t="s">
        <v>69</v>
      </c>
      <c r="E257" t="str">
        <f t="shared" si="3"/>
        <v>No</v>
      </c>
      <c r="F257" t="s">
        <v>1796</v>
      </c>
    </row>
    <row r="258" spans="1:6">
      <c r="A258">
        <v>19450</v>
      </c>
      <c r="B258" t="s">
        <v>594</v>
      </c>
      <c r="C258" t="s">
        <v>108</v>
      </c>
      <c r="D258" s="12" t="s">
        <v>69</v>
      </c>
      <c r="E258" t="str">
        <f t="shared" si="3"/>
        <v>No</v>
      </c>
      <c r="F258" t="s">
        <v>1800</v>
      </c>
    </row>
    <row r="259" spans="1:6">
      <c r="A259">
        <v>19452</v>
      </c>
      <c r="B259" t="s">
        <v>595</v>
      </c>
      <c r="C259" t="s">
        <v>75</v>
      </c>
      <c r="D259" s="12" t="s">
        <v>69</v>
      </c>
      <c r="E259" t="str">
        <f t="shared" si="3"/>
        <v>No</v>
      </c>
      <c r="F259" t="s">
        <v>1807</v>
      </c>
    </row>
    <row r="260" spans="1:6">
      <c r="A260">
        <v>19474</v>
      </c>
      <c r="B260" t="s">
        <v>597</v>
      </c>
      <c r="C260" t="s">
        <v>68</v>
      </c>
      <c r="D260" s="12" t="s">
        <v>69</v>
      </c>
      <c r="E260" t="str">
        <f t="shared" si="3"/>
        <v>No</v>
      </c>
      <c r="F260" t="s">
        <v>1796</v>
      </c>
    </row>
    <row r="261" spans="1:6">
      <c r="A261">
        <v>19478</v>
      </c>
      <c r="B261" t="s">
        <v>599</v>
      </c>
      <c r="C261" t="s">
        <v>111</v>
      </c>
      <c r="D261" s="12" t="s">
        <v>69</v>
      </c>
      <c r="E261" t="str">
        <f t="shared" si="3"/>
        <v>No</v>
      </c>
      <c r="F261" t="s">
        <v>1796</v>
      </c>
    </row>
    <row r="262" spans="1:6">
      <c r="A262">
        <v>19511</v>
      </c>
      <c r="B262" t="s">
        <v>601</v>
      </c>
      <c r="C262" t="s">
        <v>68</v>
      </c>
      <c r="D262" s="12" t="s">
        <v>69</v>
      </c>
      <c r="E262" t="str">
        <f t="shared" ref="E262:E325" si="4">IF(D262="E","Yes","No")</f>
        <v>No</v>
      </c>
      <c r="F262" t="s">
        <v>1798</v>
      </c>
    </row>
    <row r="263" spans="1:6">
      <c r="A263">
        <v>19533</v>
      </c>
      <c r="B263" t="s">
        <v>605</v>
      </c>
      <c r="C263" t="s">
        <v>93</v>
      </c>
      <c r="D263" s="12" t="s">
        <v>69</v>
      </c>
      <c r="E263" t="str">
        <f t="shared" si="4"/>
        <v>No</v>
      </c>
      <c r="F263" t="s">
        <v>1800</v>
      </c>
    </row>
    <row r="264" spans="1:6">
      <c r="A264">
        <v>132746</v>
      </c>
      <c r="B264" t="s">
        <v>629</v>
      </c>
      <c r="C264" t="s">
        <v>193</v>
      </c>
      <c r="D264" s="12" t="s">
        <v>69</v>
      </c>
      <c r="E264" t="str">
        <f t="shared" si="4"/>
        <v>No</v>
      </c>
      <c r="F264" t="s">
        <v>1797</v>
      </c>
    </row>
    <row r="265" spans="1:6">
      <c r="A265">
        <v>132761</v>
      </c>
      <c r="B265" t="s">
        <v>631</v>
      </c>
      <c r="C265" t="s">
        <v>324</v>
      </c>
      <c r="D265" s="12" t="s">
        <v>69</v>
      </c>
      <c r="E265" t="str">
        <f t="shared" si="4"/>
        <v>No</v>
      </c>
      <c r="F265" t="s">
        <v>1797</v>
      </c>
    </row>
    <row r="266" spans="1:6">
      <c r="A266">
        <v>132779</v>
      </c>
      <c r="B266" t="s">
        <v>633</v>
      </c>
      <c r="C266" t="s">
        <v>98</v>
      </c>
      <c r="D266" s="12" t="s">
        <v>69</v>
      </c>
      <c r="E266" t="str">
        <f t="shared" si="4"/>
        <v>No</v>
      </c>
      <c r="F266" t="s">
        <v>1797</v>
      </c>
    </row>
    <row r="267" spans="1:6">
      <c r="A267">
        <v>132795</v>
      </c>
      <c r="B267" t="s">
        <v>635</v>
      </c>
      <c r="C267" t="s">
        <v>140</v>
      </c>
      <c r="D267" s="12" t="s">
        <v>69</v>
      </c>
      <c r="E267" t="str">
        <f t="shared" si="4"/>
        <v>No</v>
      </c>
      <c r="F267" t="s">
        <v>1796</v>
      </c>
    </row>
    <row r="268" spans="1:6">
      <c r="A268">
        <v>132803</v>
      </c>
      <c r="B268" t="s">
        <v>637</v>
      </c>
      <c r="C268" t="s">
        <v>193</v>
      </c>
      <c r="D268" s="12" t="s">
        <v>69</v>
      </c>
      <c r="E268" t="str">
        <f t="shared" si="4"/>
        <v>No</v>
      </c>
      <c r="F268" t="s">
        <v>1796</v>
      </c>
    </row>
    <row r="269" spans="1:6">
      <c r="A269">
        <v>132944</v>
      </c>
      <c r="B269" t="s">
        <v>639</v>
      </c>
      <c r="C269" t="s">
        <v>72</v>
      </c>
      <c r="D269" s="12" t="s">
        <v>69</v>
      </c>
      <c r="E269" t="str">
        <f t="shared" si="4"/>
        <v>No</v>
      </c>
      <c r="F269" t="s">
        <v>1803</v>
      </c>
    </row>
    <row r="270" spans="1:6">
      <c r="A270">
        <v>132951</v>
      </c>
      <c r="B270" t="s">
        <v>641</v>
      </c>
      <c r="C270" t="s">
        <v>125</v>
      </c>
      <c r="D270" s="12" t="s">
        <v>69</v>
      </c>
      <c r="E270" t="str">
        <f t="shared" si="4"/>
        <v>No</v>
      </c>
      <c r="F270" t="s">
        <v>1797</v>
      </c>
    </row>
    <row r="271" spans="1:6">
      <c r="A271">
        <v>132969</v>
      </c>
      <c r="B271" t="s">
        <v>643</v>
      </c>
      <c r="C271" t="s">
        <v>125</v>
      </c>
      <c r="D271" s="12" t="s">
        <v>69</v>
      </c>
      <c r="E271" t="str">
        <f t="shared" si="4"/>
        <v>No</v>
      </c>
      <c r="F271" t="s">
        <v>1797</v>
      </c>
    </row>
    <row r="272" spans="1:6">
      <c r="A272">
        <v>132985</v>
      </c>
      <c r="B272" t="s">
        <v>645</v>
      </c>
      <c r="C272" t="s">
        <v>93</v>
      </c>
      <c r="D272" s="12" t="s">
        <v>69</v>
      </c>
      <c r="E272" t="str">
        <f t="shared" si="4"/>
        <v>No</v>
      </c>
      <c r="F272" t="s">
        <v>1796</v>
      </c>
    </row>
    <row r="273" spans="1:6">
      <c r="A273">
        <v>132993</v>
      </c>
      <c r="B273" t="s">
        <v>647</v>
      </c>
      <c r="C273" t="s">
        <v>80</v>
      </c>
      <c r="D273" s="12" t="s">
        <v>69</v>
      </c>
      <c r="E273" t="str">
        <f t="shared" si="4"/>
        <v>No</v>
      </c>
      <c r="F273" t="s">
        <v>1797</v>
      </c>
    </row>
    <row r="274" spans="1:6">
      <c r="A274">
        <v>133215</v>
      </c>
      <c r="B274" t="s">
        <v>649</v>
      </c>
      <c r="C274" t="s">
        <v>80</v>
      </c>
      <c r="D274" s="12" t="s">
        <v>69</v>
      </c>
      <c r="E274" t="str">
        <f t="shared" si="4"/>
        <v>No</v>
      </c>
      <c r="F274" t="s">
        <v>1797</v>
      </c>
    </row>
    <row r="275" spans="1:6">
      <c r="A275">
        <v>133256</v>
      </c>
      <c r="B275" t="s">
        <v>651</v>
      </c>
      <c r="C275" t="s">
        <v>80</v>
      </c>
      <c r="D275" s="12" t="s">
        <v>69</v>
      </c>
      <c r="E275" t="str">
        <f t="shared" si="4"/>
        <v>No</v>
      </c>
      <c r="F275" t="s">
        <v>1797</v>
      </c>
    </row>
    <row r="276" spans="1:6">
      <c r="A276">
        <v>133264</v>
      </c>
      <c r="B276" t="s">
        <v>653</v>
      </c>
      <c r="C276" t="s">
        <v>75</v>
      </c>
      <c r="D276" s="12" t="s">
        <v>69</v>
      </c>
      <c r="E276" t="str">
        <f t="shared" si="4"/>
        <v>No</v>
      </c>
      <c r="F276" t="s">
        <v>1800</v>
      </c>
    </row>
    <row r="277" spans="1:6">
      <c r="A277">
        <v>133280</v>
      </c>
      <c r="B277" t="s">
        <v>655</v>
      </c>
      <c r="C277" t="s">
        <v>80</v>
      </c>
      <c r="D277" s="12" t="s">
        <v>69</v>
      </c>
      <c r="E277" t="str">
        <f t="shared" si="4"/>
        <v>No</v>
      </c>
      <c r="F277" t="s">
        <v>1796</v>
      </c>
    </row>
    <row r="278" spans="1:6">
      <c r="A278">
        <v>133306</v>
      </c>
      <c r="B278" t="s">
        <v>657</v>
      </c>
      <c r="C278" t="s">
        <v>101</v>
      </c>
      <c r="D278" s="12" t="s">
        <v>69</v>
      </c>
      <c r="E278" t="str">
        <f t="shared" si="4"/>
        <v>No</v>
      </c>
      <c r="F278" t="s">
        <v>1797</v>
      </c>
    </row>
    <row r="279" spans="1:6">
      <c r="A279">
        <v>133322</v>
      </c>
      <c r="B279" t="s">
        <v>659</v>
      </c>
      <c r="C279" t="s">
        <v>125</v>
      </c>
      <c r="D279" s="12" t="s">
        <v>69</v>
      </c>
      <c r="E279" t="str">
        <f t="shared" si="4"/>
        <v>No</v>
      </c>
      <c r="F279" t="s">
        <v>1797</v>
      </c>
    </row>
    <row r="280" spans="1:6">
      <c r="A280">
        <v>133330</v>
      </c>
      <c r="B280" t="s">
        <v>661</v>
      </c>
      <c r="C280" t="s">
        <v>75</v>
      </c>
      <c r="D280" s="12" t="s">
        <v>69</v>
      </c>
      <c r="E280" t="str">
        <f t="shared" si="4"/>
        <v>No</v>
      </c>
      <c r="F280" t="s">
        <v>1803</v>
      </c>
    </row>
    <row r="281" spans="1:6">
      <c r="A281">
        <v>133348</v>
      </c>
      <c r="B281" t="s">
        <v>663</v>
      </c>
      <c r="C281" t="s">
        <v>72</v>
      </c>
      <c r="D281" s="12" t="s">
        <v>69</v>
      </c>
      <c r="E281" t="str">
        <f t="shared" si="4"/>
        <v>No</v>
      </c>
      <c r="F281" t="s">
        <v>1796</v>
      </c>
    </row>
    <row r="282" spans="1:6">
      <c r="A282">
        <v>133421</v>
      </c>
      <c r="B282" t="s">
        <v>665</v>
      </c>
      <c r="C282" t="s">
        <v>93</v>
      </c>
      <c r="D282" s="12" t="s">
        <v>69</v>
      </c>
      <c r="E282" t="str">
        <f t="shared" si="4"/>
        <v>No</v>
      </c>
      <c r="F282" t="s">
        <v>1804</v>
      </c>
    </row>
    <row r="283" spans="1:6">
      <c r="A283">
        <v>133439</v>
      </c>
      <c r="B283" t="s">
        <v>667</v>
      </c>
      <c r="C283" t="s">
        <v>93</v>
      </c>
      <c r="D283" s="12" t="s">
        <v>69</v>
      </c>
      <c r="E283" t="str">
        <f t="shared" si="4"/>
        <v>No</v>
      </c>
      <c r="F283" t="s">
        <v>1796</v>
      </c>
    </row>
    <row r="284" spans="1:6">
      <c r="A284">
        <v>133454</v>
      </c>
      <c r="B284" t="s">
        <v>669</v>
      </c>
      <c r="C284" t="s">
        <v>72</v>
      </c>
      <c r="D284" s="12" t="s">
        <v>69</v>
      </c>
      <c r="E284" t="str">
        <f t="shared" si="4"/>
        <v>No</v>
      </c>
      <c r="F284" t="s">
        <v>1807</v>
      </c>
    </row>
    <row r="285" spans="1:6">
      <c r="A285">
        <v>133488</v>
      </c>
      <c r="B285" t="s">
        <v>671</v>
      </c>
      <c r="C285" t="s">
        <v>111</v>
      </c>
      <c r="D285" s="12" t="s">
        <v>69</v>
      </c>
      <c r="E285" t="str">
        <f t="shared" si="4"/>
        <v>No</v>
      </c>
      <c r="F285" t="s">
        <v>1796</v>
      </c>
    </row>
    <row r="286" spans="1:6">
      <c r="A286">
        <v>133504</v>
      </c>
      <c r="B286" t="s">
        <v>673</v>
      </c>
      <c r="C286" t="s">
        <v>75</v>
      </c>
      <c r="D286" s="12" t="s">
        <v>69</v>
      </c>
      <c r="E286" t="str">
        <f t="shared" si="4"/>
        <v>No</v>
      </c>
      <c r="F286" t="s">
        <v>1807</v>
      </c>
    </row>
    <row r="287" spans="1:6">
      <c r="A287">
        <v>133512</v>
      </c>
      <c r="B287" t="s">
        <v>675</v>
      </c>
      <c r="C287" t="s">
        <v>75</v>
      </c>
      <c r="D287" s="12" t="s">
        <v>69</v>
      </c>
      <c r="E287" t="str">
        <f t="shared" si="4"/>
        <v>No</v>
      </c>
      <c r="F287" t="s">
        <v>1801</v>
      </c>
    </row>
    <row r="288" spans="1:6">
      <c r="A288">
        <v>133538</v>
      </c>
      <c r="B288" t="s">
        <v>677</v>
      </c>
      <c r="C288" t="s">
        <v>98</v>
      </c>
      <c r="D288" s="12" t="s">
        <v>69</v>
      </c>
      <c r="E288" t="str">
        <f t="shared" si="4"/>
        <v>No</v>
      </c>
      <c r="F288" t="s">
        <v>1796</v>
      </c>
    </row>
    <row r="289" spans="1:6">
      <c r="A289">
        <v>133561</v>
      </c>
      <c r="B289" t="s">
        <v>679</v>
      </c>
      <c r="C289" t="s">
        <v>93</v>
      </c>
      <c r="D289" s="12" t="s">
        <v>69</v>
      </c>
      <c r="E289" t="str">
        <f t="shared" si="4"/>
        <v>No</v>
      </c>
      <c r="F289" t="s">
        <v>1803</v>
      </c>
    </row>
    <row r="290" spans="1:6">
      <c r="A290">
        <v>133587</v>
      </c>
      <c r="B290" t="s">
        <v>681</v>
      </c>
      <c r="C290" t="s">
        <v>98</v>
      </c>
      <c r="D290" s="12" t="s">
        <v>69</v>
      </c>
      <c r="E290" t="str">
        <f t="shared" si="4"/>
        <v>No</v>
      </c>
      <c r="F290" t="s">
        <v>1797</v>
      </c>
    </row>
    <row r="291" spans="1:6">
      <c r="A291">
        <v>133629</v>
      </c>
      <c r="B291" t="s">
        <v>683</v>
      </c>
      <c r="C291" t="s">
        <v>80</v>
      </c>
      <c r="D291" s="12" t="s">
        <v>69</v>
      </c>
      <c r="E291" t="str">
        <f t="shared" si="4"/>
        <v>No</v>
      </c>
      <c r="F291" t="s">
        <v>1797</v>
      </c>
    </row>
    <row r="292" spans="1:6">
      <c r="A292">
        <v>133660</v>
      </c>
      <c r="B292" t="s">
        <v>685</v>
      </c>
      <c r="C292" t="s">
        <v>93</v>
      </c>
      <c r="D292" s="12" t="s">
        <v>69</v>
      </c>
      <c r="E292" t="str">
        <f t="shared" si="4"/>
        <v>No</v>
      </c>
      <c r="F292" t="s">
        <v>1797</v>
      </c>
    </row>
    <row r="293" spans="1:6">
      <c r="A293">
        <v>133678</v>
      </c>
      <c r="B293" t="s">
        <v>687</v>
      </c>
      <c r="C293" t="s">
        <v>75</v>
      </c>
      <c r="D293" s="12" t="s">
        <v>69</v>
      </c>
      <c r="E293" t="str">
        <f t="shared" si="4"/>
        <v>No</v>
      </c>
      <c r="F293" t="s">
        <v>1798</v>
      </c>
    </row>
    <row r="294" spans="1:6">
      <c r="A294">
        <v>133736</v>
      </c>
      <c r="B294" t="s">
        <v>689</v>
      </c>
      <c r="C294" t="s">
        <v>193</v>
      </c>
      <c r="D294" s="12" t="s">
        <v>69</v>
      </c>
      <c r="E294" t="str">
        <f t="shared" si="4"/>
        <v>No</v>
      </c>
      <c r="F294" t="s">
        <v>1796</v>
      </c>
    </row>
    <row r="295" spans="1:6">
      <c r="A295">
        <v>133785</v>
      </c>
      <c r="B295" t="s">
        <v>691</v>
      </c>
      <c r="C295" t="s">
        <v>75</v>
      </c>
      <c r="D295" s="12" t="s">
        <v>69</v>
      </c>
      <c r="E295" t="str">
        <f t="shared" si="4"/>
        <v>No</v>
      </c>
      <c r="F295" t="s">
        <v>1796</v>
      </c>
    </row>
    <row r="296" spans="1:6">
      <c r="A296">
        <v>133835</v>
      </c>
      <c r="B296" t="s">
        <v>693</v>
      </c>
      <c r="C296" t="s">
        <v>80</v>
      </c>
      <c r="D296" s="12" t="s">
        <v>69</v>
      </c>
      <c r="E296" t="str">
        <f t="shared" si="4"/>
        <v>No</v>
      </c>
      <c r="F296" t="s">
        <v>1796</v>
      </c>
    </row>
    <row r="297" spans="1:6">
      <c r="A297">
        <v>133868</v>
      </c>
      <c r="B297" t="s">
        <v>695</v>
      </c>
      <c r="C297" t="s">
        <v>98</v>
      </c>
      <c r="D297" s="12" t="s">
        <v>69</v>
      </c>
      <c r="E297" t="str">
        <f t="shared" si="4"/>
        <v>No</v>
      </c>
      <c r="F297" t="s">
        <v>1796</v>
      </c>
    </row>
    <row r="298" spans="1:6">
      <c r="A298">
        <v>133942</v>
      </c>
      <c r="B298" t="s">
        <v>697</v>
      </c>
      <c r="C298" t="s">
        <v>68</v>
      </c>
      <c r="D298" s="12" t="s">
        <v>69</v>
      </c>
      <c r="E298" t="str">
        <f t="shared" si="4"/>
        <v>No</v>
      </c>
      <c r="F298" t="s">
        <v>1812</v>
      </c>
    </row>
    <row r="299" spans="1:6">
      <c r="A299">
        <v>134072</v>
      </c>
      <c r="B299" t="s">
        <v>699</v>
      </c>
      <c r="C299" t="s">
        <v>108</v>
      </c>
      <c r="D299" s="12" t="s">
        <v>69</v>
      </c>
      <c r="E299" t="str">
        <f t="shared" si="4"/>
        <v>No</v>
      </c>
      <c r="F299" t="s">
        <v>1801</v>
      </c>
    </row>
    <row r="300" spans="1:6">
      <c r="A300">
        <v>134098</v>
      </c>
      <c r="B300" t="s">
        <v>701</v>
      </c>
      <c r="C300" t="s">
        <v>80</v>
      </c>
      <c r="D300" s="12" t="s">
        <v>69</v>
      </c>
      <c r="E300" t="str">
        <f t="shared" si="4"/>
        <v>No</v>
      </c>
      <c r="F300" t="s">
        <v>1797</v>
      </c>
    </row>
    <row r="301" spans="1:6">
      <c r="A301">
        <v>134122</v>
      </c>
      <c r="B301" t="s">
        <v>703</v>
      </c>
      <c r="C301" t="s">
        <v>68</v>
      </c>
      <c r="D301" s="12" t="s">
        <v>69</v>
      </c>
      <c r="E301" t="str">
        <f t="shared" si="4"/>
        <v>No</v>
      </c>
      <c r="F301" t="s">
        <v>1797</v>
      </c>
    </row>
    <row r="302" spans="1:6">
      <c r="A302">
        <v>134197</v>
      </c>
      <c r="B302" t="s">
        <v>705</v>
      </c>
      <c r="C302" t="s">
        <v>80</v>
      </c>
      <c r="D302" s="12" t="s">
        <v>69</v>
      </c>
      <c r="E302" t="str">
        <f t="shared" si="4"/>
        <v>No</v>
      </c>
      <c r="F302" t="s">
        <v>1796</v>
      </c>
    </row>
    <row r="303" spans="1:6">
      <c r="A303">
        <v>134213</v>
      </c>
      <c r="B303" t="s">
        <v>707</v>
      </c>
      <c r="C303" t="s">
        <v>98</v>
      </c>
      <c r="D303" s="12" t="s">
        <v>69</v>
      </c>
      <c r="E303" t="str">
        <f t="shared" si="4"/>
        <v>No</v>
      </c>
      <c r="F303" t="s">
        <v>1796</v>
      </c>
    </row>
    <row r="304" spans="1:6">
      <c r="A304">
        <v>134247</v>
      </c>
      <c r="B304" t="s">
        <v>709</v>
      </c>
      <c r="C304" t="s">
        <v>72</v>
      </c>
      <c r="D304" s="12" t="s">
        <v>69</v>
      </c>
      <c r="E304" t="str">
        <f t="shared" si="4"/>
        <v>No</v>
      </c>
      <c r="F304" t="s">
        <v>1803</v>
      </c>
    </row>
    <row r="305" spans="1:6">
      <c r="A305">
        <v>142901</v>
      </c>
      <c r="B305" t="s">
        <v>711</v>
      </c>
      <c r="C305" t="s">
        <v>101</v>
      </c>
      <c r="D305" s="12" t="s">
        <v>69</v>
      </c>
      <c r="E305" t="str">
        <f t="shared" si="4"/>
        <v>No</v>
      </c>
      <c r="F305" t="s">
        <v>1798</v>
      </c>
    </row>
    <row r="306" spans="1:6">
      <c r="A306">
        <v>142919</v>
      </c>
      <c r="B306" t="s">
        <v>713</v>
      </c>
      <c r="C306" t="s">
        <v>125</v>
      </c>
      <c r="D306" s="12" t="s">
        <v>69</v>
      </c>
      <c r="E306" t="str">
        <f t="shared" si="4"/>
        <v>No</v>
      </c>
      <c r="F306" t="s">
        <v>1796</v>
      </c>
    </row>
    <row r="307" spans="1:6">
      <c r="A307">
        <v>142927</v>
      </c>
      <c r="B307" t="s">
        <v>715</v>
      </c>
      <c r="C307" t="s">
        <v>93</v>
      </c>
      <c r="D307" s="12" t="s">
        <v>69</v>
      </c>
      <c r="E307" t="str">
        <f t="shared" si="4"/>
        <v>No</v>
      </c>
      <c r="F307" t="s">
        <v>1800</v>
      </c>
    </row>
    <row r="308" spans="1:6">
      <c r="A308">
        <v>142935</v>
      </c>
      <c r="B308" t="s">
        <v>717</v>
      </c>
      <c r="C308" t="s">
        <v>93</v>
      </c>
      <c r="D308" s="12" t="s">
        <v>69</v>
      </c>
      <c r="E308" t="str">
        <f t="shared" si="4"/>
        <v>No</v>
      </c>
      <c r="F308" t="s">
        <v>1800</v>
      </c>
    </row>
    <row r="309" spans="1:6">
      <c r="A309">
        <v>142943</v>
      </c>
      <c r="B309" t="s">
        <v>719</v>
      </c>
      <c r="C309" t="s">
        <v>93</v>
      </c>
      <c r="D309" s="12" t="s">
        <v>69</v>
      </c>
      <c r="E309" t="str">
        <f t="shared" si="4"/>
        <v>No</v>
      </c>
      <c r="F309" t="s">
        <v>1806</v>
      </c>
    </row>
    <row r="310" spans="1:6">
      <c r="A310">
        <v>142950</v>
      </c>
      <c r="B310" t="s">
        <v>721</v>
      </c>
      <c r="C310" t="s">
        <v>68</v>
      </c>
      <c r="D310" s="12" t="s">
        <v>81</v>
      </c>
      <c r="E310" t="str">
        <f t="shared" si="4"/>
        <v>Yes</v>
      </c>
      <c r="F310" t="s">
        <v>1798</v>
      </c>
    </row>
    <row r="311" spans="1:6">
      <c r="A311">
        <v>142968</v>
      </c>
      <c r="B311" t="s">
        <v>723</v>
      </c>
      <c r="C311" t="s">
        <v>80</v>
      </c>
      <c r="D311" s="12" t="s">
        <v>69</v>
      </c>
      <c r="E311" t="str">
        <f t="shared" si="4"/>
        <v>No</v>
      </c>
      <c r="F311" t="s">
        <v>1796</v>
      </c>
    </row>
    <row r="312" spans="1:6">
      <c r="A312">
        <v>143172</v>
      </c>
      <c r="B312" t="s">
        <v>725</v>
      </c>
      <c r="C312" t="s">
        <v>93</v>
      </c>
      <c r="D312" s="12" t="s">
        <v>69</v>
      </c>
      <c r="E312" t="str">
        <f t="shared" si="4"/>
        <v>No</v>
      </c>
      <c r="F312" t="s">
        <v>1800</v>
      </c>
    </row>
    <row r="313" spans="1:6">
      <c r="A313">
        <v>143198</v>
      </c>
      <c r="B313" t="s">
        <v>727</v>
      </c>
      <c r="C313" t="s">
        <v>93</v>
      </c>
      <c r="D313" s="12" t="s">
        <v>69</v>
      </c>
      <c r="E313" t="str">
        <f t="shared" si="4"/>
        <v>No</v>
      </c>
      <c r="F313" t="s">
        <v>1800</v>
      </c>
    </row>
    <row r="314" spans="1:6">
      <c r="A314">
        <v>143206</v>
      </c>
      <c r="B314" t="s">
        <v>729</v>
      </c>
      <c r="C314" t="s">
        <v>72</v>
      </c>
      <c r="D314" s="12" t="s">
        <v>69</v>
      </c>
      <c r="E314" t="str">
        <f t="shared" si="4"/>
        <v>No</v>
      </c>
      <c r="F314" t="s">
        <v>1798</v>
      </c>
    </row>
    <row r="315" spans="1:6">
      <c r="A315">
        <v>143214</v>
      </c>
      <c r="B315" t="s">
        <v>731</v>
      </c>
      <c r="C315" t="s">
        <v>193</v>
      </c>
      <c r="D315" s="12" t="s">
        <v>69</v>
      </c>
      <c r="E315" t="str">
        <f t="shared" si="4"/>
        <v>No</v>
      </c>
      <c r="F315" t="s">
        <v>1798</v>
      </c>
    </row>
    <row r="316" spans="1:6">
      <c r="A316">
        <v>143297</v>
      </c>
      <c r="B316" t="s">
        <v>733</v>
      </c>
      <c r="C316" t="s">
        <v>68</v>
      </c>
      <c r="D316" s="12" t="s">
        <v>69</v>
      </c>
      <c r="E316" t="str">
        <f t="shared" si="4"/>
        <v>No</v>
      </c>
      <c r="F316" t="s">
        <v>1797</v>
      </c>
    </row>
    <row r="317" spans="1:6">
      <c r="A317">
        <v>143305</v>
      </c>
      <c r="B317" t="s">
        <v>735</v>
      </c>
      <c r="C317" t="s">
        <v>555</v>
      </c>
      <c r="D317" s="12" t="s">
        <v>81</v>
      </c>
      <c r="E317" t="str">
        <f t="shared" si="4"/>
        <v>Yes</v>
      </c>
      <c r="F317" t="s">
        <v>1813</v>
      </c>
    </row>
    <row r="318" spans="1:6">
      <c r="A318">
        <v>143313</v>
      </c>
      <c r="B318" t="s">
        <v>737</v>
      </c>
      <c r="C318" t="s">
        <v>80</v>
      </c>
      <c r="D318" s="12" t="s">
        <v>69</v>
      </c>
      <c r="E318" t="str">
        <f t="shared" si="4"/>
        <v>No</v>
      </c>
      <c r="F318" t="s">
        <v>1796</v>
      </c>
    </row>
    <row r="319" spans="1:6">
      <c r="A319">
        <v>143396</v>
      </c>
      <c r="B319" t="s">
        <v>739</v>
      </c>
      <c r="C319" t="s">
        <v>98</v>
      </c>
      <c r="D319" s="12" t="s">
        <v>81</v>
      </c>
      <c r="E319" t="str">
        <f t="shared" si="4"/>
        <v>Yes</v>
      </c>
      <c r="F319" t="s">
        <v>1798</v>
      </c>
    </row>
    <row r="320" spans="1:6">
      <c r="A320">
        <v>143479</v>
      </c>
      <c r="B320" t="s">
        <v>741</v>
      </c>
      <c r="C320" t="s">
        <v>80</v>
      </c>
      <c r="D320" s="12" t="s">
        <v>69</v>
      </c>
      <c r="E320" t="str">
        <f t="shared" si="4"/>
        <v>No</v>
      </c>
      <c r="F320" t="s">
        <v>1797</v>
      </c>
    </row>
    <row r="321" spans="1:6">
      <c r="A321">
        <v>143487</v>
      </c>
      <c r="B321" t="s">
        <v>743</v>
      </c>
      <c r="C321" t="s">
        <v>80</v>
      </c>
      <c r="D321" s="12" t="s">
        <v>69</v>
      </c>
      <c r="E321" t="str">
        <f t="shared" si="4"/>
        <v>No</v>
      </c>
      <c r="F321" t="s">
        <v>1797</v>
      </c>
    </row>
    <row r="322" spans="1:6">
      <c r="A322">
        <v>143529</v>
      </c>
      <c r="B322" t="s">
        <v>745</v>
      </c>
      <c r="C322" t="s">
        <v>72</v>
      </c>
      <c r="D322" s="12" t="s">
        <v>69</v>
      </c>
      <c r="E322" t="str">
        <f t="shared" si="4"/>
        <v>No</v>
      </c>
      <c r="F322" t="s">
        <v>1797</v>
      </c>
    </row>
    <row r="323" spans="1:6">
      <c r="A323">
        <v>143602</v>
      </c>
      <c r="B323" t="s">
        <v>747</v>
      </c>
      <c r="C323" t="s">
        <v>75</v>
      </c>
      <c r="D323" s="12" t="s">
        <v>69</v>
      </c>
      <c r="E323" t="str">
        <f t="shared" si="4"/>
        <v>No</v>
      </c>
      <c r="F323" t="s">
        <v>1800</v>
      </c>
    </row>
    <row r="324" spans="1:6">
      <c r="A324">
        <v>143610</v>
      </c>
      <c r="B324" t="s">
        <v>749</v>
      </c>
      <c r="C324" t="s">
        <v>93</v>
      </c>
      <c r="D324" s="12" t="s">
        <v>69</v>
      </c>
      <c r="E324" t="str">
        <f t="shared" si="4"/>
        <v>No</v>
      </c>
      <c r="F324" t="s">
        <v>1798</v>
      </c>
    </row>
    <row r="325" spans="1:6">
      <c r="A325">
        <v>143644</v>
      </c>
      <c r="B325" t="s">
        <v>751</v>
      </c>
      <c r="C325" t="s">
        <v>752</v>
      </c>
      <c r="D325" s="12" t="s">
        <v>69</v>
      </c>
      <c r="E325" t="str">
        <f t="shared" si="4"/>
        <v>No</v>
      </c>
      <c r="F325" t="s">
        <v>1807</v>
      </c>
    </row>
    <row r="326" spans="1:6">
      <c r="A326">
        <v>147231</v>
      </c>
      <c r="B326" t="s">
        <v>754</v>
      </c>
      <c r="C326" t="s">
        <v>98</v>
      </c>
      <c r="D326" s="12" t="s">
        <v>69</v>
      </c>
      <c r="E326" t="str">
        <f t="shared" ref="E326:E335" si="5">IF(D326="E","Yes","No")</f>
        <v>No</v>
      </c>
      <c r="F326" t="s">
        <v>1801</v>
      </c>
    </row>
    <row r="327" spans="1:6">
      <c r="A327">
        <v>148981</v>
      </c>
      <c r="B327" t="s">
        <v>756</v>
      </c>
      <c r="C327" t="s">
        <v>757</v>
      </c>
      <c r="D327" s="12" t="s">
        <v>69</v>
      </c>
      <c r="E327" t="str">
        <f t="shared" si="5"/>
        <v>No</v>
      </c>
      <c r="F327" t="s">
        <v>1814</v>
      </c>
    </row>
    <row r="328" spans="1:6">
      <c r="A328">
        <v>148999</v>
      </c>
      <c r="B328" t="s">
        <v>759</v>
      </c>
      <c r="C328" t="s">
        <v>108</v>
      </c>
      <c r="D328" s="12" t="s">
        <v>81</v>
      </c>
      <c r="E328" t="str">
        <f t="shared" si="5"/>
        <v>Yes</v>
      </c>
      <c r="F328" t="s">
        <v>1801</v>
      </c>
    </row>
    <row r="329" spans="1:6">
      <c r="A329">
        <v>149047</v>
      </c>
      <c r="B329" t="s">
        <v>761</v>
      </c>
      <c r="C329" t="s">
        <v>230</v>
      </c>
      <c r="D329" s="12" t="s">
        <v>81</v>
      </c>
      <c r="E329" t="str">
        <f t="shared" si="5"/>
        <v>Yes</v>
      </c>
      <c r="F329" t="s">
        <v>1814</v>
      </c>
    </row>
    <row r="330" spans="1:6">
      <c r="A330">
        <v>149088</v>
      </c>
      <c r="B330" t="s">
        <v>763</v>
      </c>
      <c r="C330" t="s">
        <v>324</v>
      </c>
      <c r="D330" s="12" t="s">
        <v>81</v>
      </c>
      <c r="E330" t="str">
        <f t="shared" si="5"/>
        <v>Yes</v>
      </c>
      <c r="F330" t="s">
        <v>1796</v>
      </c>
    </row>
    <row r="331" spans="1:6">
      <c r="A331">
        <v>149302</v>
      </c>
      <c r="B331" t="s">
        <v>765</v>
      </c>
      <c r="C331" t="s">
        <v>68</v>
      </c>
      <c r="D331" s="12" t="s">
        <v>69</v>
      </c>
      <c r="E331" t="str">
        <f t="shared" si="5"/>
        <v>No</v>
      </c>
      <c r="F331" t="s">
        <v>1798</v>
      </c>
    </row>
    <row r="332" spans="1:6">
      <c r="A332">
        <v>149328</v>
      </c>
      <c r="B332" t="s">
        <v>767</v>
      </c>
      <c r="C332" t="s">
        <v>278</v>
      </c>
      <c r="D332" s="12" t="s">
        <v>69</v>
      </c>
      <c r="E332" t="str">
        <f t="shared" si="5"/>
        <v>No</v>
      </c>
      <c r="F332" t="s">
        <v>1810</v>
      </c>
    </row>
    <row r="333" spans="1:6">
      <c r="A333">
        <v>151175</v>
      </c>
      <c r="B333" t="s">
        <v>769</v>
      </c>
      <c r="C333" t="s">
        <v>90</v>
      </c>
      <c r="D333" s="12" t="s">
        <v>69</v>
      </c>
      <c r="E333" t="str">
        <f t="shared" si="5"/>
        <v>No</v>
      </c>
      <c r="F333" t="s">
        <v>1801</v>
      </c>
    </row>
    <row r="334" spans="1:6">
      <c r="A334">
        <v>151183</v>
      </c>
      <c r="B334" t="s">
        <v>771</v>
      </c>
      <c r="C334" t="s">
        <v>80</v>
      </c>
      <c r="D334" s="12" t="s">
        <v>69</v>
      </c>
      <c r="E334" t="str">
        <f t="shared" si="5"/>
        <v>No</v>
      </c>
      <c r="F334" t="s">
        <v>1796</v>
      </c>
    </row>
    <row r="335" spans="1:6">
      <c r="A335">
        <v>151209</v>
      </c>
      <c r="B335" t="s">
        <v>773</v>
      </c>
      <c r="C335" t="s">
        <v>80</v>
      </c>
      <c r="D335" s="12" t="s">
        <v>69</v>
      </c>
      <c r="E335" t="str">
        <f t="shared" si="5"/>
        <v>No</v>
      </c>
      <c r="F335" t="s">
        <v>1796</v>
      </c>
    </row>
    <row r="336" spans="1:6">
      <c r="A336">
        <v>50765</v>
      </c>
      <c r="B336" t="s">
        <v>811</v>
      </c>
      <c r="C336" t="s">
        <v>812</v>
      </c>
      <c r="E336" t="s">
        <v>1124</v>
      </c>
      <c r="F336" t="s">
        <v>812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A91-106F-46C3-A43B-C457D3423810}">
  <sheetPr>
    <tabColor rgb="FF002060"/>
    <pageSetUpPr fitToPage="1"/>
  </sheetPr>
  <dimension ref="A1:K34"/>
  <sheetViews>
    <sheetView zoomScaleNormal="100" workbookViewId="0"/>
  </sheetViews>
  <sheetFormatPr defaultColWidth="9.109375" defaultRowHeight="13.8"/>
  <cols>
    <col min="1" max="1" width="20.109375" style="141" customWidth="1"/>
    <col min="2" max="2" width="71.44140625" style="133" customWidth="1"/>
    <col min="3" max="3" width="41.5546875" style="133" customWidth="1"/>
    <col min="4" max="16384" width="9.109375" style="133"/>
  </cols>
  <sheetData>
    <row r="1" spans="1:11" ht="14.4" thickBot="1">
      <c r="A1" s="304">
        <v>46015</v>
      </c>
    </row>
    <row r="2" spans="1:11" ht="47.25" customHeight="1" thickBot="1">
      <c r="A2" s="357" t="s">
        <v>2720</v>
      </c>
      <c r="B2" s="358"/>
      <c r="C2" s="359"/>
      <c r="D2" s="193"/>
      <c r="E2" s="193"/>
      <c r="F2" s="193"/>
      <c r="G2" s="193"/>
      <c r="H2" s="193"/>
      <c r="I2" s="193"/>
      <c r="J2" s="193"/>
      <c r="K2" s="193"/>
    </row>
    <row r="3" spans="1:11" ht="30" customHeight="1">
      <c r="A3" s="360" t="s">
        <v>2698</v>
      </c>
      <c r="B3" s="361"/>
      <c r="C3" s="362"/>
    </row>
    <row r="4" spans="1:11" ht="31.2" customHeight="1">
      <c r="A4" s="134">
        <v>1</v>
      </c>
      <c r="B4" s="355" t="s">
        <v>2699</v>
      </c>
      <c r="C4" s="356"/>
    </row>
    <row r="5" spans="1:11" ht="19.2" customHeight="1">
      <c r="A5" s="134">
        <v>2</v>
      </c>
      <c r="B5" s="355" t="s">
        <v>2926</v>
      </c>
      <c r="C5" s="356"/>
    </row>
    <row r="6" spans="1:11" ht="33" customHeight="1">
      <c r="A6" s="134">
        <v>3</v>
      </c>
      <c r="B6" s="355" t="s">
        <v>2718</v>
      </c>
      <c r="C6" s="356"/>
    </row>
    <row r="7" spans="1:11" ht="31.2" customHeight="1">
      <c r="A7" s="134">
        <v>4</v>
      </c>
      <c r="B7" s="355" t="s">
        <v>2721</v>
      </c>
      <c r="C7" s="356"/>
    </row>
    <row r="8" spans="1:11" ht="16.95" customHeight="1">
      <c r="A8" s="134">
        <v>5</v>
      </c>
      <c r="B8" s="355" t="s">
        <v>2700</v>
      </c>
      <c r="C8" s="356"/>
    </row>
    <row r="9" spans="1:11" ht="20.399999999999999" customHeight="1">
      <c r="A9" s="134">
        <v>6</v>
      </c>
      <c r="B9" s="355" t="s">
        <v>2927</v>
      </c>
      <c r="C9" s="356"/>
      <c r="I9" s="133" t="s">
        <v>2742</v>
      </c>
    </row>
    <row r="10" spans="1:11" ht="33.6" customHeight="1">
      <c r="A10" s="134">
        <v>7</v>
      </c>
      <c r="B10" s="355" t="s">
        <v>2731</v>
      </c>
      <c r="C10" s="356"/>
    </row>
    <row r="11" spans="1:11" ht="27" customHeight="1">
      <c r="A11" s="134">
        <v>8</v>
      </c>
      <c r="B11" s="366" t="s">
        <v>2935</v>
      </c>
      <c r="C11" s="356"/>
    </row>
    <row r="12" spans="1:11" ht="33" customHeight="1">
      <c r="A12" s="134">
        <v>9</v>
      </c>
      <c r="B12" s="355" t="s">
        <v>2701</v>
      </c>
      <c r="C12" s="356"/>
    </row>
    <row r="13" spans="1:11" ht="28.2" customHeight="1">
      <c r="A13" s="134">
        <v>10</v>
      </c>
      <c r="B13" s="355" t="s">
        <v>2702</v>
      </c>
      <c r="C13" s="356"/>
    </row>
    <row r="14" spans="1:11" ht="24" customHeight="1">
      <c r="A14" s="134">
        <v>11</v>
      </c>
      <c r="B14" s="355" t="s">
        <v>2703</v>
      </c>
      <c r="C14" s="356"/>
    </row>
    <row r="15" spans="1:11" ht="23.25" customHeight="1">
      <c r="A15" s="363" t="s">
        <v>2928</v>
      </c>
      <c r="B15" s="364"/>
      <c r="C15" s="365"/>
    </row>
    <row r="16" spans="1:11" ht="23.25" customHeight="1">
      <c r="A16" s="363" t="s">
        <v>2929</v>
      </c>
      <c r="B16" s="364"/>
      <c r="C16" s="365"/>
    </row>
    <row r="17" spans="1:3" ht="24" customHeight="1">
      <c r="A17" s="363" t="s">
        <v>2729</v>
      </c>
      <c r="B17" s="364"/>
      <c r="C17" s="365"/>
    </row>
    <row r="18" spans="1:3" ht="14.4">
      <c r="A18" s="135"/>
      <c r="B18" s="136" t="s">
        <v>2704</v>
      </c>
      <c r="C18" s="137"/>
    </row>
    <row r="19" spans="1:3" ht="14.4">
      <c r="A19" s="135"/>
      <c r="B19" s="138" t="s">
        <v>2705</v>
      </c>
      <c r="C19" s="137"/>
    </row>
    <row r="20" spans="1:3" ht="14.4">
      <c r="A20" s="135"/>
      <c r="B20" s="138" t="s">
        <v>2730</v>
      </c>
      <c r="C20" s="137"/>
    </row>
    <row r="21" spans="1:3" ht="14.4">
      <c r="A21" s="135"/>
      <c r="B21" s="138" t="s">
        <v>2706</v>
      </c>
      <c r="C21" s="137"/>
    </row>
    <row r="22" spans="1:3" ht="15" thickBot="1">
      <c r="A22" s="135"/>
      <c r="B22" s="139"/>
      <c r="C22" s="140"/>
    </row>
    <row r="23" spans="1:3" ht="24" thickBot="1">
      <c r="A23" s="194"/>
      <c r="B23" s="195" t="s">
        <v>1</v>
      </c>
      <c r="C23" s="196" t="s">
        <v>2707</v>
      </c>
    </row>
    <row r="24" spans="1:3" ht="14.4">
      <c r="A24" s="197"/>
      <c r="B24" s="198" t="s">
        <v>5</v>
      </c>
      <c r="C24" s="199" t="s">
        <v>15</v>
      </c>
    </row>
    <row r="25" spans="1:3" ht="14.4">
      <c r="A25" s="200"/>
      <c r="B25" s="201" t="s">
        <v>6</v>
      </c>
      <c r="C25" s="202" t="s">
        <v>15</v>
      </c>
    </row>
    <row r="26" spans="1:3" ht="14.4">
      <c r="A26" s="200"/>
      <c r="B26" s="201" t="s">
        <v>2934</v>
      </c>
      <c r="C26" s="202" t="s">
        <v>15</v>
      </c>
    </row>
    <row r="27" spans="1:3" ht="14.4">
      <c r="A27" s="200"/>
      <c r="B27" s="203" t="s">
        <v>2708</v>
      </c>
      <c r="C27" s="204">
        <v>1</v>
      </c>
    </row>
    <row r="28" spans="1:3" ht="14.4">
      <c r="A28" s="200"/>
      <c r="B28" s="205" t="s">
        <v>12</v>
      </c>
      <c r="C28" s="202" t="s">
        <v>2930</v>
      </c>
    </row>
    <row r="29" spans="1:3" ht="14.4">
      <c r="A29" s="200"/>
      <c r="B29" s="205" t="s">
        <v>13</v>
      </c>
      <c r="C29" s="202" t="s">
        <v>2930</v>
      </c>
    </row>
    <row r="30" spans="1:3" ht="14.4">
      <c r="A30" s="200"/>
      <c r="B30" s="205" t="s">
        <v>2732</v>
      </c>
      <c r="C30" s="206">
        <v>8241.61</v>
      </c>
    </row>
    <row r="31" spans="1:3" ht="14.4">
      <c r="A31" s="200"/>
      <c r="B31" s="205" t="s">
        <v>16</v>
      </c>
      <c r="C31" s="206">
        <v>9855.6200000000008</v>
      </c>
    </row>
    <row r="32" spans="1:3" ht="14.4">
      <c r="A32" s="200"/>
      <c r="B32" s="205" t="s">
        <v>2932</v>
      </c>
      <c r="C32" s="207">
        <v>0.53291628000000002</v>
      </c>
    </row>
    <row r="33" spans="1:3" ht="14.4">
      <c r="A33" s="200"/>
      <c r="B33" s="205" t="s">
        <v>17</v>
      </c>
      <c r="C33" s="202" t="s">
        <v>18</v>
      </c>
    </row>
    <row r="34" spans="1:3" ht="15" thickBot="1">
      <c r="A34" s="208"/>
      <c r="B34" s="209" t="s">
        <v>978</v>
      </c>
      <c r="C34" s="210" t="s">
        <v>2931</v>
      </c>
    </row>
  </sheetData>
  <sheetProtection algorithmName="SHA-512" hashValue="/xKqr6UDuODay1YkPPXsiMAnyg3QK4Nn6IlryhYMoDKehRJBBErrW8wUiFfwuk9MvIjaGPKZ7ytsaUPmnvjoTQ==" saltValue="8y19KjXqxBZFLmlz84N7bQ==" spinCount="100000" sheet="1" objects="1" scenarios="1"/>
  <mergeCells count="16">
    <mergeCell ref="B14:C14"/>
    <mergeCell ref="A17:C17"/>
    <mergeCell ref="B8:C8"/>
    <mergeCell ref="B9:C9"/>
    <mergeCell ref="B10:C10"/>
    <mergeCell ref="B11:C11"/>
    <mergeCell ref="B12:C12"/>
    <mergeCell ref="B13:C13"/>
    <mergeCell ref="A15:C15"/>
    <mergeCell ref="A16:C16"/>
    <mergeCell ref="B7:C7"/>
    <mergeCell ref="A2:C2"/>
    <mergeCell ref="A3:C3"/>
    <mergeCell ref="B4:C4"/>
    <mergeCell ref="B5:C5"/>
    <mergeCell ref="B6:C6"/>
  </mergeCells>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99E4-26DE-406A-8C1D-E5ABFFCFB055}">
  <dimension ref="A1:E501"/>
  <sheetViews>
    <sheetView topLeftCell="A2" workbookViewId="0">
      <selection activeCell="B24" sqref="B24"/>
    </sheetView>
  </sheetViews>
  <sheetFormatPr defaultColWidth="9.109375" defaultRowHeight="14.4"/>
  <cols>
    <col min="1" max="1" width="7.109375" style="123" bestFit="1" customWidth="1"/>
    <col min="2" max="2" width="60.6640625" style="123" bestFit="1" customWidth="1"/>
    <col min="3" max="3" width="13.33203125" style="123" bestFit="1" customWidth="1"/>
    <col min="4" max="4" width="12" style="123" bestFit="1" customWidth="1"/>
    <col min="5" max="5" width="39.44140625" style="123" bestFit="1" customWidth="1"/>
    <col min="6" max="16384" width="9.109375" style="123"/>
  </cols>
  <sheetData>
    <row r="1" spans="1:5">
      <c r="A1" s="122" t="s">
        <v>55</v>
      </c>
      <c r="B1" s="122" t="s">
        <v>2044</v>
      </c>
      <c r="C1" s="122" t="s">
        <v>2047</v>
      </c>
      <c r="D1" s="122" t="s">
        <v>2048</v>
      </c>
      <c r="E1" s="122" t="s">
        <v>2049</v>
      </c>
    </row>
    <row r="2" spans="1:5">
      <c r="A2" s="123" t="s">
        <v>66</v>
      </c>
      <c r="B2" s="123" t="s">
        <v>67</v>
      </c>
      <c r="C2" s="123" t="s">
        <v>2050</v>
      </c>
      <c r="D2" s="123" t="s">
        <v>2051</v>
      </c>
      <c r="E2" s="123" t="s">
        <v>1796</v>
      </c>
    </row>
    <row r="3" spans="1:5">
      <c r="A3" s="123" t="s">
        <v>70</v>
      </c>
      <c r="B3" s="123" t="s">
        <v>71</v>
      </c>
      <c r="C3" s="123" t="s">
        <v>2050</v>
      </c>
      <c r="D3" s="123" t="s">
        <v>2052</v>
      </c>
      <c r="E3" s="123" t="s">
        <v>1797</v>
      </c>
    </row>
    <row r="4" spans="1:5">
      <c r="A4" s="123" t="s">
        <v>73</v>
      </c>
      <c r="B4" s="123" t="s">
        <v>74</v>
      </c>
      <c r="C4" s="123" t="s">
        <v>2050</v>
      </c>
      <c r="D4" s="123" t="s">
        <v>2052</v>
      </c>
      <c r="E4" s="123" t="s">
        <v>1797</v>
      </c>
    </row>
    <row r="5" spans="1:5">
      <c r="A5" s="123" t="s">
        <v>76</v>
      </c>
      <c r="B5" s="123" t="s">
        <v>77</v>
      </c>
      <c r="C5" s="123" t="s">
        <v>2050</v>
      </c>
      <c r="D5" s="123" t="s">
        <v>2053</v>
      </c>
      <c r="E5" s="123" t="s">
        <v>1798</v>
      </c>
    </row>
    <row r="6" spans="1:5">
      <c r="A6" s="123" t="s">
        <v>78</v>
      </c>
      <c r="B6" s="123" t="s">
        <v>1822</v>
      </c>
      <c r="C6" s="123" t="s">
        <v>2050</v>
      </c>
      <c r="D6" s="123" t="s">
        <v>2053</v>
      </c>
      <c r="E6" s="123" t="s">
        <v>1798</v>
      </c>
    </row>
    <row r="7" spans="1:5">
      <c r="A7" s="123" t="s">
        <v>82</v>
      </c>
      <c r="B7" s="123" t="s">
        <v>1824</v>
      </c>
      <c r="C7" s="123" t="s">
        <v>2050</v>
      </c>
      <c r="D7" s="123" t="s">
        <v>2054</v>
      </c>
      <c r="E7" s="123" t="s">
        <v>1799</v>
      </c>
    </row>
    <row r="8" spans="1:5">
      <c r="A8" s="123" t="s">
        <v>85</v>
      </c>
      <c r="B8" s="123" t="s">
        <v>86</v>
      </c>
      <c r="C8" s="123" t="s">
        <v>2050</v>
      </c>
      <c r="D8" s="123" t="s">
        <v>2051</v>
      </c>
      <c r="E8" s="123" t="s">
        <v>1796</v>
      </c>
    </row>
    <row r="9" spans="1:5">
      <c r="A9" s="123" t="s">
        <v>88</v>
      </c>
      <c r="B9" s="123" t="s">
        <v>1825</v>
      </c>
      <c r="C9" s="123" t="s">
        <v>2050</v>
      </c>
      <c r="D9" s="123" t="s">
        <v>2055</v>
      </c>
      <c r="E9" s="123" t="s">
        <v>1800</v>
      </c>
    </row>
    <row r="10" spans="1:5">
      <c r="A10" s="123" t="s">
        <v>88</v>
      </c>
      <c r="B10" s="123" t="s">
        <v>1825</v>
      </c>
      <c r="C10" s="123" t="s">
        <v>2050</v>
      </c>
      <c r="D10" s="123" t="s">
        <v>2055</v>
      </c>
      <c r="E10" s="123" t="s">
        <v>1800</v>
      </c>
    </row>
    <row r="11" spans="1:5">
      <c r="A11" s="123" t="s">
        <v>91</v>
      </c>
      <c r="B11" s="123" t="s">
        <v>1826</v>
      </c>
      <c r="C11" s="123" t="s">
        <v>2050</v>
      </c>
      <c r="D11" s="123" t="s">
        <v>2052</v>
      </c>
      <c r="E11" s="123" t="s">
        <v>1797</v>
      </c>
    </row>
    <row r="12" spans="1:5">
      <c r="A12" s="123" t="s">
        <v>94</v>
      </c>
      <c r="B12" s="123" t="s">
        <v>1827</v>
      </c>
      <c r="C12" s="123" t="s">
        <v>2050</v>
      </c>
      <c r="D12" s="123" t="s">
        <v>2052</v>
      </c>
      <c r="E12" s="123" t="s">
        <v>1797</v>
      </c>
    </row>
    <row r="13" spans="1:5">
      <c r="A13" s="123" t="s">
        <v>96</v>
      </c>
      <c r="B13" s="123" t="s">
        <v>1828</v>
      </c>
      <c r="C13" s="123" t="s">
        <v>2050</v>
      </c>
      <c r="D13" s="123" t="s">
        <v>2052</v>
      </c>
      <c r="E13" s="123" t="s">
        <v>1797</v>
      </c>
    </row>
    <row r="14" spans="1:5">
      <c r="A14" s="123" t="s">
        <v>99</v>
      </c>
      <c r="B14" s="123" t="s">
        <v>1829</v>
      </c>
      <c r="C14" s="123" t="s">
        <v>2050</v>
      </c>
      <c r="D14" s="123" t="s">
        <v>2052</v>
      </c>
      <c r="E14" s="123" t="s">
        <v>1797</v>
      </c>
    </row>
    <row r="15" spans="1:5">
      <c r="A15" s="123" t="s">
        <v>102</v>
      </c>
      <c r="B15" s="123" t="s">
        <v>103</v>
      </c>
      <c r="C15" s="123" t="s">
        <v>2050</v>
      </c>
      <c r="D15" s="123" t="s">
        <v>2052</v>
      </c>
      <c r="E15" s="123" t="s">
        <v>1797</v>
      </c>
    </row>
    <row r="16" spans="1:5">
      <c r="A16" s="123" t="s">
        <v>104</v>
      </c>
      <c r="B16" s="123" t="s">
        <v>1830</v>
      </c>
      <c r="C16" s="123" t="s">
        <v>2050</v>
      </c>
      <c r="D16" s="123" t="s">
        <v>2052</v>
      </c>
      <c r="E16" s="123" t="s">
        <v>1797</v>
      </c>
    </row>
    <row r="17" spans="1:5">
      <c r="A17" s="123" t="s">
        <v>106</v>
      </c>
      <c r="B17" s="123" t="s">
        <v>1831</v>
      </c>
      <c r="C17" s="123" t="s">
        <v>2050</v>
      </c>
      <c r="D17" s="123" t="s">
        <v>2052</v>
      </c>
      <c r="E17" s="123" t="s">
        <v>1797</v>
      </c>
    </row>
    <row r="18" spans="1:5">
      <c r="A18" s="123" t="s">
        <v>109</v>
      </c>
      <c r="B18" s="123" t="s">
        <v>1832</v>
      </c>
      <c r="C18" s="123" t="s">
        <v>2050</v>
      </c>
      <c r="D18" s="123" t="s">
        <v>2052</v>
      </c>
      <c r="E18" s="123" t="s">
        <v>1797</v>
      </c>
    </row>
    <row r="19" spans="1:5">
      <c r="A19" s="123" t="s">
        <v>112</v>
      </c>
      <c r="B19" s="123" t="s">
        <v>1833</v>
      </c>
      <c r="C19" s="123" t="s">
        <v>2050</v>
      </c>
      <c r="D19" s="123" t="s">
        <v>2052</v>
      </c>
      <c r="E19" s="123" t="s">
        <v>1797</v>
      </c>
    </row>
    <row r="20" spans="1:5">
      <c r="A20" s="123" t="s">
        <v>117</v>
      </c>
      <c r="B20" s="123" t="s">
        <v>1835</v>
      </c>
      <c r="C20" s="123" t="s">
        <v>2050</v>
      </c>
      <c r="D20" s="123" t="s">
        <v>2055</v>
      </c>
      <c r="E20" s="123" t="s">
        <v>1800</v>
      </c>
    </row>
    <row r="21" spans="1:5">
      <c r="A21" s="123" t="s">
        <v>117</v>
      </c>
      <c r="B21" s="123" t="s">
        <v>1835</v>
      </c>
      <c r="C21" s="123" t="s">
        <v>2050</v>
      </c>
      <c r="D21" s="123" t="s">
        <v>2055</v>
      </c>
      <c r="E21" s="123" t="s">
        <v>1800</v>
      </c>
    </row>
    <row r="22" spans="1:5">
      <c r="A22" s="123" t="s">
        <v>119</v>
      </c>
      <c r="B22" s="123" t="s">
        <v>120</v>
      </c>
      <c r="C22" s="123" t="s">
        <v>2050</v>
      </c>
      <c r="D22" s="123" t="s">
        <v>2052</v>
      </c>
      <c r="E22" s="123" t="s">
        <v>1797</v>
      </c>
    </row>
    <row r="23" spans="1:5">
      <c r="A23" s="123" t="s">
        <v>121</v>
      </c>
      <c r="B23" s="123" t="s">
        <v>1836</v>
      </c>
      <c r="C23" s="123" t="s">
        <v>2050</v>
      </c>
      <c r="D23" s="123" t="s">
        <v>2052</v>
      </c>
      <c r="E23" s="123" t="s">
        <v>1797</v>
      </c>
    </row>
    <row r="24" spans="1:5">
      <c r="A24" s="123" t="s">
        <v>123</v>
      </c>
      <c r="B24" s="123" t="s">
        <v>1837</v>
      </c>
      <c r="C24" s="123" t="s">
        <v>2050</v>
      </c>
      <c r="D24" s="123" t="s">
        <v>2055</v>
      </c>
      <c r="E24" s="123" t="s">
        <v>1800</v>
      </c>
    </row>
    <row r="25" spans="1:5">
      <c r="A25" s="123" t="s">
        <v>123</v>
      </c>
      <c r="B25" s="123" t="s">
        <v>1837</v>
      </c>
      <c r="C25" s="123" t="s">
        <v>2050</v>
      </c>
      <c r="D25" s="123" t="s">
        <v>2055</v>
      </c>
      <c r="E25" s="123" t="s">
        <v>1800</v>
      </c>
    </row>
    <row r="26" spans="1:5">
      <c r="A26" s="123" t="s">
        <v>126</v>
      </c>
      <c r="B26" s="123" t="s">
        <v>1838</v>
      </c>
      <c r="C26" s="123" t="s">
        <v>2050</v>
      </c>
      <c r="D26" s="123" t="s">
        <v>2055</v>
      </c>
      <c r="E26" s="123" t="s">
        <v>1800</v>
      </c>
    </row>
    <row r="27" spans="1:5">
      <c r="A27" s="123" t="s">
        <v>126</v>
      </c>
      <c r="B27" s="123" t="s">
        <v>1838</v>
      </c>
      <c r="C27" s="123" t="s">
        <v>2050</v>
      </c>
      <c r="D27" s="123" t="s">
        <v>2055</v>
      </c>
      <c r="E27" s="123" t="s">
        <v>1800</v>
      </c>
    </row>
    <row r="28" spans="1:5">
      <c r="A28" s="123" t="s">
        <v>128</v>
      </c>
      <c r="B28" s="123" t="s">
        <v>129</v>
      </c>
      <c r="C28" s="123" t="s">
        <v>2050</v>
      </c>
      <c r="D28" s="123" t="s">
        <v>2052</v>
      </c>
      <c r="E28" s="123" t="s">
        <v>1797</v>
      </c>
    </row>
    <row r="29" spans="1:5">
      <c r="A29" s="123" t="s">
        <v>130</v>
      </c>
      <c r="B29" s="123" t="s">
        <v>131</v>
      </c>
      <c r="C29" s="123" t="s">
        <v>2050</v>
      </c>
      <c r="D29" s="123" t="s">
        <v>2056</v>
      </c>
      <c r="E29" s="123" t="s">
        <v>1802</v>
      </c>
    </row>
    <row r="30" spans="1:5">
      <c r="A30" s="123" t="s">
        <v>133</v>
      </c>
      <c r="B30" s="123" t="s">
        <v>1839</v>
      </c>
      <c r="C30" s="123" t="s">
        <v>2050</v>
      </c>
      <c r="D30" s="123" t="s">
        <v>2052</v>
      </c>
      <c r="E30" s="123" t="s">
        <v>1797</v>
      </c>
    </row>
    <row r="31" spans="1:5">
      <c r="A31" s="123" t="s">
        <v>136</v>
      </c>
      <c r="B31" s="123" t="s">
        <v>1840</v>
      </c>
      <c r="C31" s="123" t="s">
        <v>2050</v>
      </c>
      <c r="D31" s="123" t="s">
        <v>2053</v>
      </c>
      <c r="E31" s="123" t="s">
        <v>1798</v>
      </c>
    </row>
    <row r="32" spans="1:5">
      <c r="A32" s="123" t="s">
        <v>138</v>
      </c>
      <c r="B32" s="123" t="s">
        <v>1841</v>
      </c>
      <c r="C32" s="123" t="s">
        <v>2050</v>
      </c>
      <c r="D32" s="123" t="s">
        <v>2053</v>
      </c>
      <c r="E32" s="123" t="s">
        <v>1798</v>
      </c>
    </row>
    <row r="33" spans="1:5">
      <c r="A33" s="123" t="s">
        <v>141</v>
      </c>
      <c r="B33" s="123" t="s">
        <v>1842</v>
      </c>
      <c r="C33" s="123" t="s">
        <v>2050</v>
      </c>
      <c r="D33" s="123" t="s">
        <v>2053</v>
      </c>
      <c r="E33" s="123" t="s">
        <v>1798</v>
      </c>
    </row>
    <row r="34" spans="1:5">
      <c r="A34" s="123" t="s">
        <v>143</v>
      </c>
      <c r="B34" s="123" t="s">
        <v>1843</v>
      </c>
      <c r="C34" s="123" t="s">
        <v>2050</v>
      </c>
      <c r="D34" s="123" t="s">
        <v>2053</v>
      </c>
      <c r="E34" s="123" t="s">
        <v>1798</v>
      </c>
    </row>
    <row r="35" spans="1:5">
      <c r="A35" s="123" t="s">
        <v>145</v>
      </c>
      <c r="B35" s="123" t="s">
        <v>1844</v>
      </c>
      <c r="C35" s="123" t="s">
        <v>2050</v>
      </c>
      <c r="D35" s="123" t="s">
        <v>2057</v>
      </c>
      <c r="E35" s="123" t="s">
        <v>1803</v>
      </c>
    </row>
    <row r="36" spans="1:5">
      <c r="A36" s="123" t="s">
        <v>145</v>
      </c>
      <c r="B36" s="123" t="s">
        <v>1844</v>
      </c>
      <c r="C36" s="123" t="s">
        <v>2050</v>
      </c>
      <c r="D36" s="123" t="s">
        <v>2057</v>
      </c>
      <c r="E36" s="123" t="s">
        <v>1803</v>
      </c>
    </row>
    <row r="37" spans="1:5">
      <c r="A37" s="123" t="s">
        <v>145</v>
      </c>
      <c r="B37" s="123" t="s">
        <v>1844</v>
      </c>
      <c r="C37" s="123" t="s">
        <v>2050</v>
      </c>
      <c r="D37" s="123" t="s">
        <v>2057</v>
      </c>
      <c r="E37" s="123" t="s">
        <v>1803</v>
      </c>
    </row>
    <row r="38" spans="1:5">
      <c r="A38" s="123" t="s">
        <v>147</v>
      </c>
      <c r="B38" s="123" t="s">
        <v>1845</v>
      </c>
      <c r="C38" s="123" t="s">
        <v>2050</v>
      </c>
      <c r="D38" s="123" t="s">
        <v>2055</v>
      </c>
      <c r="E38" s="123" t="s">
        <v>1800</v>
      </c>
    </row>
    <row r="39" spans="1:5">
      <c r="A39" s="123" t="s">
        <v>147</v>
      </c>
      <c r="B39" s="123" t="s">
        <v>1845</v>
      </c>
      <c r="C39" s="123" t="s">
        <v>2050</v>
      </c>
      <c r="D39" s="123" t="s">
        <v>2055</v>
      </c>
      <c r="E39" s="123" t="s">
        <v>1800</v>
      </c>
    </row>
    <row r="40" spans="1:5">
      <c r="A40" s="123" t="s">
        <v>149</v>
      </c>
      <c r="B40" s="123" t="s">
        <v>150</v>
      </c>
      <c r="C40" s="123" t="s">
        <v>2050</v>
      </c>
      <c r="D40" s="123" t="s">
        <v>2052</v>
      </c>
      <c r="E40" s="123" t="s">
        <v>1797</v>
      </c>
    </row>
    <row r="41" spans="1:5">
      <c r="A41" s="123" t="s">
        <v>151</v>
      </c>
      <c r="B41" s="123" t="s">
        <v>152</v>
      </c>
      <c r="C41" s="123" t="s">
        <v>2050</v>
      </c>
      <c r="D41" s="123" t="s">
        <v>2052</v>
      </c>
      <c r="E41" s="123" t="s">
        <v>1797</v>
      </c>
    </row>
    <row r="42" spans="1:5">
      <c r="A42" s="123" t="s">
        <v>153</v>
      </c>
      <c r="B42" s="123" t="s">
        <v>1846</v>
      </c>
      <c r="C42" s="123" t="s">
        <v>2050</v>
      </c>
      <c r="D42" s="123" t="s">
        <v>2053</v>
      </c>
      <c r="E42" s="123" t="s">
        <v>1798</v>
      </c>
    </row>
    <row r="43" spans="1:5">
      <c r="A43" s="123" t="s">
        <v>155</v>
      </c>
      <c r="B43" s="123" t="s">
        <v>156</v>
      </c>
      <c r="C43" s="123" t="s">
        <v>2050</v>
      </c>
      <c r="D43" s="123" t="s">
        <v>2058</v>
      </c>
      <c r="E43" s="123" t="s">
        <v>2059</v>
      </c>
    </row>
    <row r="44" spans="1:5">
      <c r="A44" s="123" t="s">
        <v>155</v>
      </c>
      <c r="B44" s="123" t="s">
        <v>156</v>
      </c>
      <c r="C44" s="123" t="s">
        <v>2050</v>
      </c>
      <c r="D44" s="123" t="s">
        <v>2058</v>
      </c>
      <c r="E44" s="123" t="s">
        <v>2059</v>
      </c>
    </row>
    <row r="45" spans="1:5">
      <c r="A45" s="123" t="s">
        <v>155</v>
      </c>
      <c r="B45" s="123" t="s">
        <v>156</v>
      </c>
      <c r="C45" s="123" t="s">
        <v>2050</v>
      </c>
      <c r="D45" s="123" t="s">
        <v>2058</v>
      </c>
      <c r="E45" s="123" t="s">
        <v>2059</v>
      </c>
    </row>
    <row r="46" spans="1:5">
      <c r="A46" s="123" t="s">
        <v>157</v>
      </c>
      <c r="B46" s="123" t="s">
        <v>1847</v>
      </c>
      <c r="C46" s="123" t="s">
        <v>2050</v>
      </c>
      <c r="D46" s="123" t="s">
        <v>2053</v>
      </c>
      <c r="E46" s="123" t="s">
        <v>1798</v>
      </c>
    </row>
    <row r="47" spans="1:5">
      <c r="A47" s="123" t="s">
        <v>159</v>
      </c>
      <c r="B47" s="123" t="s">
        <v>160</v>
      </c>
      <c r="C47" s="123" t="s">
        <v>2050</v>
      </c>
      <c r="D47" s="123" t="s">
        <v>2053</v>
      </c>
      <c r="E47" s="123" t="s">
        <v>1798</v>
      </c>
    </row>
    <row r="48" spans="1:5">
      <c r="A48" s="123" t="s">
        <v>161</v>
      </c>
      <c r="B48" s="123" t="s">
        <v>162</v>
      </c>
      <c r="C48" s="123" t="s">
        <v>2050</v>
      </c>
      <c r="D48" s="123" t="s">
        <v>2052</v>
      </c>
      <c r="E48" s="123" t="s">
        <v>1797</v>
      </c>
    </row>
    <row r="49" spans="1:5">
      <c r="A49" s="123" t="s">
        <v>163</v>
      </c>
      <c r="B49" s="123" t="s">
        <v>164</v>
      </c>
      <c r="C49" s="123" t="s">
        <v>2050</v>
      </c>
      <c r="D49" s="123" t="s">
        <v>2052</v>
      </c>
      <c r="E49" s="123" t="s">
        <v>1797</v>
      </c>
    </row>
    <row r="50" spans="1:5">
      <c r="A50" s="123" t="s">
        <v>165</v>
      </c>
      <c r="B50" s="123" t="s">
        <v>1848</v>
      </c>
      <c r="C50" s="123" t="s">
        <v>2050</v>
      </c>
      <c r="D50" s="123" t="s">
        <v>2053</v>
      </c>
      <c r="E50" s="123" t="s">
        <v>1798</v>
      </c>
    </row>
    <row r="51" spans="1:5">
      <c r="A51" s="123" t="s">
        <v>167</v>
      </c>
      <c r="B51" s="123" t="s">
        <v>1849</v>
      </c>
      <c r="C51" s="123" t="s">
        <v>2050</v>
      </c>
      <c r="D51" s="123" t="s">
        <v>2057</v>
      </c>
      <c r="E51" s="123" t="s">
        <v>1803</v>
      </c>
    </row>
    <row r="52" spans="1:5">
      <c r="A52" s="123" t="s">
        <v>167</v>
      </c>
      <c r="B52" s="123" t="s">
        <v>1849</v>
      </c>
      <c r="C52" s="123" t="s">
        <v>2050</v>
      </c>
      <c r="D52" s="123" t="s">
        <v>2057</v>
      </c>
      <c r="E52" s="123" t="s">
        <v>1803</v>
      </c>
    </row>
    <row r="53" spans="1:5">
      <c r="A53" s="123" t="s">
        <v>167</v>
      </c>
      <c r="B53" s="123" t="s">
        <v>1849</v>
      </c>
      <c r="C53" s="123" t="s">
        <v>2050</v>
      </c>
      <c r="D53" s="123" t="s">
        <v>2057</v>
      </c>
      <c r="E53" s="123" t="s">
        <v>1803</v>
      </c>
    </row>
    <row r="54" spans="1:5">
      <c r="A54" s="123" t="s">
        <v>169</v>
      </c>
      <c r="B54" s="123" t="s">
        <v>2060</v>
      </c>
      <c r="C54" s="123" t="s">
        <v>2050</v>
      </c>
      <c r="D54" s="123" t="s">
        <v>2052</v>
      </c>
      <c r="E54" s="123" t="s">
        <v>1797</v>
      </c>
    </row>
    <row r="55" spans="1:5">
      <c r="A55" s="123" t="s">
        <v>171</v>
      </c>
      <c r="B55" s="123" t="s">
        <v>172</v>
      </c>
      <c r="C55" s="123" t="s">
        <v>2050</v>
      </c>
      <c r="D55" s="123" t="s">
        <v>2058</v>
      </c>
      <c r="E55" s="123" t="s">
        <v>2059</v>
      </c>
    </row>
    <row r="56" spans="1:5">
      <c r="A56" s="123" t="s">
        <v>171</v>
      </c>
      <c r="B56" s="123" t="s">
        <v>172</v>
      </c>
      <c r="C56" s="123" t="s">
        <v>2050</v>
      </c>
      <c r="D56" s="123" t="s">
        <v>2058</v>
      </c>
      <c r="E56" s="123" t="s">
        <v>2059</v>
      </c>
    </row>
    <row r="57" spans="1:5">
      <c r="A57" s="123" t="s">
        <v>171</v>
      </c>
      <c r="B57" s="123" t="s">
        <v>172</v>
      </c>
      <c r="C57" s="123" t="s">
        <v>2050</v>
      </c>
      <c r="D57" s="123" t="s">
        <v>2058</v>
      </c>
      <c r="E57" s="123" t="s">
        <v>2059</v>
      </c>
    </row>
    <row r="58" spans="1:5">
      <c r="A58" s="123" t="s">
        <v>174</v>
      </c>
      <c r="B58" s="123" t="s">
        <v>1851</v>
      </c>
      <c r="C58" s="123" t="s">
        <v>2050</v>
      </c>
      <c r="D58" s="123" t="s">
        <v>2052</v>
      </c>
      <c r="E58" s="123" t="s">
        <v>1797</v>
      </c>
    </row>
    <row r="59" spans="1:5">
      <c r="A59" s="123" t="s">
        <v>177</v>
      </c>
      <c r="B59" s="123" t="s">
        <v>1852</v>
      </c>
      <c r="C59" s="123" t="s">
        <v>2050</v>
      </c>
      <c r="D59" s="123" t="s">
        <v>2052</v>
      </c>
      <c r="E59" s="123" t="s">
        <v>1797</v>
      </c>
    </row>
    <row r="60" spans="1:5">
      <c r="A60" s="123" t="s">
        <v>179</v>
      </c>
      <c r="B60" s="123" t="s">
        <v>180</v>
      </c>
      <c r="C60" s="123" t="s">
        <v>2050</v>
      </c>
      <c r="D60" s="123" t="s">
        <v>2052</v>
      </c>
      <c r="E60" s="123" t="s">
        <v>1797</v>
      </c>
    </row>
    <row r="61" spans="1:5">
      <c r="A61" s="123" t="s">
        <v>181</v>
      </c>
      <c r="B61" s="123" t="s">
        <v>1853</v>
      </c>
      <c r="C61" s="123" t="s">
        <v>2050</v>
      </c>
      <c r="D61" s="123" t="s">
        <v>2055</v>
      </c>
      <c r="E61" s="123" t="s">
        <v>1800</v>
      </c>
    </row>
    <row r="62" spans="1:5">
      <c r="A62" s="123" t="s">
        <v>181</v>
      </c>
      <c r="B62" s="123" t="s">
        <v>1853</v>
      </c>
      <c r="C62" s="123" t="s">
        <v>2050</v>
      </c>
      <c r="D62" s="123" t="s">
        <v>2055</v>
      </c>
      <c r="E62" s="123" t="s">
        <v>1800</v>
      </c>
    </row>
    <row r="63" spans="1:5">
      <c r="A63" s="123" t="s">
        <v>183</v>
      </c>
      <c r="B63" s="123" t="s">
        <v>1854</v>
      </c>
      <c r="C63" s="123" t="s">
        <v>2050</v>
      </c>
      <c r="D63" s="123" t="s">
        <v>2052</v>
      </c>
      <c r="E63" s="123" t="s">
        <v>1797</v>
      </c>
    </row>
    <row r="64" spans="1:5">
      <c r="A64" s="123" t="s">
        <v>185</v>
      </c>
      <c r="B64" s="123" t="s">
        <v>1855</v>
      </c>
      <c r="C64" s="123" t="s">
        <v>2050</v>
      </c>
      <c r="D64" s="123" t="s">
        <v>2055</v>
      </c>
      <c r="E64" s="123" t="s">
        <v>1800</v>
      </c>
    </row>
    <row r="65" spans="1:5">
      <c r="A65" s="123" t="s">
        <v>185</v>
      </c>
      <c r="B65" s="123" t="s">
        <v>1855</v>
      </c>
      <c r="C65" s="123" t="s">
        <v>2050</v>
      </c>
      <c r="D65" s="123" t="s">
        <v>2055</v>
      </c>
      <c r="E65" s="123" t="s">
        <v>1800</v>
      </c>
    </row>
    <row r="66" spans="1:5">
      <c r="A66" s="123" t="s">
        <v>187</v>
      </c>
      <c r="B66" s="123" t="s">
        <v>188</v>
      </c>
      <c r="C66" s="123" t="s">
        <v>2050</v>
      </c>
      <c r="D66" s="123" t="s">
        <v>2052</v>
      </c>
      <c r="E66" s="123" t="s">
        <v>1797</v>
      </c>
    </row>
    <row r="67" spans="1:5">
      <c r="A67" s="123" t="s">
        <v>191</v>
      </c>
      <c r="B67" s="123" t="s">
        <v>1856</v>
      </c>
      <c r="C67" s="123" t="s">
        <v>2050</v>
      </c>
      <c r="D67" s="123" t="s">
        <v>2052</v>
      </c>
      <c r="E67" s="123" t="s">
        <v>1797</v>
      </c>
    </row>
    <row r="68" spans="1:5">
      <c r="A68" s="123" t="s">
        <v>194</v>
      </c>
      <c r="B68" s="123" t="s">
        <v>195</v>
      </c>
      <c r="C68" s="123" t="s">
        <v>2050</v>
      </c>
      <c r="D68" s="123" t="s">
        <v>2058</v>
      </c>
      <c r="E68" s="123" t="s">
        <v>2059</v>
      </c>
    </row>
    <row r="69" spans="1:5">
      <c r="A69" s="123" t="s">
        <v>194</v>
      </c>
      <c r="B69" s="123" t="s">
        <v>195</v>
      </c>
      <c r="C69" s="123" t="s">
        <v>2050</v>
      </c>
      <c r="D69" s="123" t="s">
        <v>2058</v>
      </c>
      <c r="E69" s="123" t="s">
        <v>2059</v>
      </c>
    </row>
    <row r="70" spans="1:5">
      <c r="A70" s="123" t="s">
        <v>194</v>
      </c>
      <c r="B70" s="123" t="s">
        <v>195</v>
      </c>
      <c r="C70" s="123" t="s">
        <v>2050</v>
      </c>
      <c r="D70" s="123" t="s">
        <v>2058</v>
      </c>
      <c r="E70" s="123" t="s">
        <v>2059</v>
      </c>
    </row>
    <row r="71" spans="1:5">
      <c r="A71" s="123" t="s">
        <v>197</v>
      </c>
      <c r="B71" s="123" t="s">
        <v>1857</v>
      </c>
      <c r="C71" s="123" t="s">
        <v>2050</v>
      </c>
      <c r="D71" s="123" t="s">
        <v>2051</v>
      </c>
      <c r="E71" s="123" t="s">
        <v>1796</v>
      </c>
    </row>
    <row r="72" spans="1:5">
      <c r="A72" s="123" t="s">
        <v>199</v>
      </c>
      <c r="B72" s="123" t="s">
        <v>200</v>
      </c>
      <c r="C72" s="123" t="s">
        <v>2050</v>
      </c>
      <c r="D72" s="123" t="s">
        <v>2061</v>
      </c>
      <c r="E72" s="123" t="s">
        <v>1804</v>
      </c>
    </row>
    <row r="73" spans="1:5">
      <c r="A73" s="123" t="s">
        <v>199</v>
      </c>
      <c r="B73" s="123" t="s">
        <v>200</v>
      </c>
      <c r="C73" s="123" t="s">
        <v>2050</v>
      </c>
      <c r="D73" s="123" t="s">
        <v>2061</v>
      </c>
      <c r="E73" s="123" t="s">
        <v>1804</v>
      </c>
    </row>
    <row r="74" spans="1:5">
      <c r="A74" s="123" t="s">
        <v>199</v>
      </c>
      <c r="B74" s="123" t="s">
        <v>200</v>
      </c>
      <c r="C74" s="123" t="s">
        <v>2050</v>
      </c>
      <c r="D74" s="123" t="s">
        <v>2061</v>
      </c>
      <c r="E74" s="123" t="s">
        <v>1804</v>
      </c>
    </row>
    <row r="75" spans="1:5">
      <c r="A75" s="123" t="s">
        <v>201</v>
      </c>
      <c r="B75" s="123" t="s">
        <v>202</v>
      </c>
      <c r="C75" s="123" t="s">
        <v>2050</v>
      </c>
      <c r="D75" s="123" t="s">
        <v>2057</v>
      </c>
      <c r="E75" s="123" t="s">
        <v>1803</v>
      </c>
    </row>
    <row r="76" spans="1:5">
      <c r="A76" s="123" t="s">
        <v>201</v>
      </c>
      <c r="B76" s="123" t="s">
        <v>202</v>
      </c>
      <c r="C76" s="123" t="s">
        <v>2050</v>
      </c>
      <c r="D76" s="123" t="s">
        <v>2057</v>
      </c>
      <c r="E76" s="123" t="s">
        <v>1803</v>
      </c>
    </row>
    <row r="77" spans="1:5">
      <c r="A77" s="123" t="s">
        <v>201</v>
      </c>
      <c r="B77" s="123" t="s">
        <v>202</v>
      </c>
      <c r="C77" s="123" t="s">
        <v>2050</v>
      </c>
      <c r="D77" s="123" t="s">
        <v>2057</v>
      </c>
      <c r="E77" s="123" t="s">
        <v>1803</v>
      </c>
    </row>
    <row r="78" spans="1:5">
      <c r="A78" s="123" t="s">
        <v>203</v>
      </c>
      <c r="B78" s="123" t="s">
        <v>1858</v>
      </c>
      <c r="C78" s="123" t="s">
        <v>2050</v>
      </c>
      <c r="D78" s="123" t="s">
        <v>2062</v>
      </c>
      <c r="E78" s="123" t="s">
        <v>1805</v>
      </c>
    </row>
    <row r="79" spans="1:5">
      <c r="A79" s="123" t="s">
        <v>203</v>
      </c>
      <c r="B79" s="123" t="s">
        <v>1858</v>
      </c>
      <c r="C79" s="123" t="s">
        <v>2050</v>
      </c>
      <c r="D79" s="123" t="s">
        <v>2062</v>
      </c>
      <c r="E79" s="123" t="s">
        <v>1805</v>
      </c>
    </row>
    <row r="80" spans="1:5">
      <c r="A80" s="123" t="s">
        <v>205</v>
      </c>
      <c r="B80" s="123" t="s">
        <v>1859</v>
      </c>
      <c r="C80" s="123" t="s">
        <v>2050</v>
      </c>
      <c r="D80" s="123" t="s">
        <v>2061</v>
      </c>
      <c r="E80" s="123" t="s">
        <v>1804</v>
      </c>
    </row>
    <row r="81" spans="1:5">
      <c r="A81" s="123" t="s">
        <v>205</v>
      </c>
      <c r="B81" s="123" t="s">
        <v>1859</v>
      </c>
      <c r="C81" s="123" t="s">
        <v>2050</v>
      </c>
      <c r="D81" s="123" t="s">
        <v>2061</v>
      </c>
      <c r="E81" s="123" t="s">
        <v>1804</v>
      </c>
    </row>
    <row r="82" spans="1:5">
      <c r="A82" s="123" t="s">
        <v>205</v>
      </c>
      <c r="B82" s="123" t="s">
        <v>1859</v>
      </c>
      <c r="C82" s="123" t="s">
        <v>2050</v>
      </c>
      <c r="D82" s="123" t="s">
        <v>2061</v>
      </c>
      <c r="E82" s="123" t="s">
        <v>1804</v>
      </c>
    </row>
    <row r="83" spans="1:5">
      <c r="A83" s="123" t="s">
        <v>207</v>
      </c>
      <c r="B83" s="123" t="s">
        <v>1860</v>
      </c>
      <c r="C83" s="123" t="s">
        <v>2050</v>
      </c>
      <c r="D83" s="123" t="s">
        <v>2063</v>
      </c>
      <c r="E83" s="123" t="s">
        <v>1806</v>
      </c>
    </row>
    <row r="84" spans="1:5">
      <c r="A84" s="123" t="s">
        <v>209</v>
      </c>
      <c r="B84" s="123" t="s">
        <v>1861</v>
      </c>
      <c r="C84" s="123" t="s">
        <v>2050</v>
      </c>
      <c r="D84" s="123" t="s">
        <v>2063</v>
      </c>
      <c r="E84" s="123" t="s">
        <v>1806</v>
      </c>
    </row>
    <row r="85" spans="1:5">
      <c r="A85" s="123" t="s">
        <v>211</v>
      </c>
      <c r="B85" s="123" t="s">
        <v>1862</v>
      </c>
      <c r="C85" s="123" t="s">
        <v>2050</v>
      </c>
      <c r="D85" s="123" t="s">
        <v>2052</v>
      </c>
      <c r="E85" s="123" t="s">
        <v>1797</v>
      </c>
    </row>
    <row r="86" spans="1:5">
      <c r="A86" s="123" t="s">
        <v>213</v>
      </c>
      <c r="B86" s="123" t="s">
        <v>1863</v>
      </c>
      <c r="C86" s="123" t="s">
        <v>2050</v>
      </c>
      <c r="D86" s="123" t="s">
        <v>2052</v>
      </c>
      <c r="E86" s="123" t="s">
        <v>1797</v>
      </c>
    </row>
    <row r="87" spans="1:5">
      <c r="A87" s="123" t="s">
        <v>215</v>
      </c>
      <c r="B87" s="123" t="s">
        <v>1864</v>
      </c>
      <c r="C87" s="123" t="s">
        <v>2050</v>
      </c>
      <c r="D87" s="123" t="s">
        <v>2051</v>
      </c>
      <c r="E87" s="123" t="s">
        <v>1796</v>
      </c>
    </row>
    <row r="88" spans="1:5">
      <c r="A88" s="123" t="s">
        <v>217</v>
      </c>
      <c r="B88" s="123" t="s">
        <v>1865</v>
      </c>
      <c r="C88" s="123" t="s">
        <v>2050</v>
      </c>
      <c r="D88" s="123" t="s">
        <v>2052</v>
      </c>
      <c r="E88" s="123" t="s">
        <v>1797</v>
      </c>
    </row>
    <row r="89" spans="1:5">
      <c r="A89" s="123" t="s">
        <v>219</v>
      </c>
      <c r="B89" s="123" t="s">
        <v>1866</v>
      </c>
      <c r="C89" s="123" t="s">
        <v>2050</v>
      </c>
      <c r="D89" s="123" t="s">
        <v>2052</v>
      </c>
      <c r="E89" s="123" t="s">
        <v>1797</v>
      </c>
    </row>
    <row r="90" spans="1:5">
      <c r="A90" s="123" t="s">
        <v>221</v>
      </c>
      <c r="B90" s="123" t="s">
        <v>222</v>
      </c>
      <c r="C90" s="123" t="s">
        <v>2050</v>
      </c>
      <c r="D90" s="123" t="s">
        <v>2055</v>
      </c>
      <c r="E90" s="123" t="s">
        <v>1800</v>
      </c>
    </row>
    <row r="91" spans="1:5">
      <c r="A91" s="123" t="s">
        <v>221</v>
      </c>
      <c r="B91" s="123" t="s">
        <v>222</v>
      </c>
      <c r="C91" s="123" t="s">
        <v>2050</v>
      </c>
      <c r="D91" s="123" t="s">
        <v>2055</v>
      </c>
      <c r="E91" s="123" t="s">
        <v>1800</v>
      </c>
    </row>
    <row r="92" spans="1:5">
      <c r="A92" s="123" t="s">
        <v>223</v>
      </c>
      <c r="B92" s="123" t="s">
        <v>224</v>
      </c>
      <c r="C92" s="123" t="s">
        <v>2050</v>
      </c>
      <c r="D92" s="123" t="s">
        <v>2055</v>
      </c>
      <c r="E92" s="123" t="s">
        <v>1800</v>
      </c>
    </row>
    <row r="93" spans="1:5">
      <c r="A93" s="123" t="s">
        <v>223</v>
      </c>
      <c r="B93" s="123" t="s">
        <v>224</v>
      </c>
      <c r="C93" s="123" t="s">
        <v>2050</v>
      </c>
      <c r="D93" s="123" t="s">
        <v>2055</v>
      </c>
      <c r="E93" s="123" t="s">
        <v>1800</v>
      </c>
    </row>
    <row r="94" spans="1:5">
      <c r="A94" s="123" t="s">
        <v>225</v>
      </c>
      <c r="B94" s="123" t="s">
        <v>1867</v>
      </c>
      <c r="C94" s="123" t="s">
        <v>2050</v>
      </c>
      <c r="D94" s="123" t="s">
        <v>2052</v>
      </c>
      <c r="E94" s="123" t="s">
        <v>1797</v>
      </c>
    </row>
    <row r="95" spans="1:5">
      <c r="A95" s="123" t="s">
        <v>227</v>
      </c>
      <c r="B95" s="123" t="s">
        <v>228</v>
      </c>
      <c r="C95" s="123" t="s">
        <v>2050</v>
      </c>
      <c r="D95" s="123" t="s">
        <v>2055</v>
      </c>
      <c r="E95" s="123" t="s">
        <v>1800</v>
      </c>
    </row>
    <row r="96" spans="1:5">
      <c r="A96" s="123" t="s">
        <v>227</v>
      </c>
      <c r="B96" s="123" t="s">
        <v>228</v>
      </c>
      <c r="C96" s="123" t="s">
        <v>2050</v>
      </c>
      <c r="D96" s="123" t="s">
        <v>2055</v>
      </c>
      <c r="E96" s="123" t="s">
        <v>1800</v>
      </c>
    </row>
    <row r="97" spans="1:5">
      <c r="A97" s="123" t="s">
        <v>231</v>
      </c>
      <c r="B97" s="123" t="s">
        <v>232</v>
      </c>
      <c r="C97" s="123" t="s">
        <v>2050</v>
      </c>
      <c r="D97" s="123" t="s">
        <v>2061</v>
      </c>
      <c r="E97" s="123" t="s">
        <v>1804</v>
      </c>
    </row>
    <row r="98" spans="1:5">
      <c r="A98" s="123" t="s">
        <v>231</v>
      </c>
      <c r="B98" s="123" t="s">
        <v>232</v>
      </c>
      <c r="C98" s="123" t="s">
        <v>2050</v>
      </c>
      <c r="D98" s="123" t="s">
        <v>2061</v>
      </c>
      <c r="E98" s="123" t="s">
        <v>1804</v>
      </c>
    </row>
    <row r="99" spans="1:5">
      <c r="A99" s="123" t="s">
        <v>231</v>
      </c>
      <c r="B99" s="123" t="s">
        <v>232</v>
      </c>
      <c r="C99" s="123" t="s">
        <v>2050</v>
      </c>
      <c r="D99" s="123" t="s">
        <v>2061</v>
      </c>
      <c r="E99" s="123" t="s">
        <v>1804</v>
      </c>
    </row>
    <row r="100" spans="1:5">
      <c r="A100" s="123" t="s">
        <v>233</v>
      </c>
      <c r="B100" s="123" t="s">
        <v>234</v>
      </c>
      <c r="C100" s="123" t="s">
        <v>2050</v>
      </c>
      <c r="D100" s="123" t="s">
        <v>2055</v>
      </c>
      <c r="E100" s="123" t="s">
        <v>1800</v>
      </c>
    </row>
    <row r="101" spans="1:5">
      <c r="A101" s="123" t="s">
        <v>233</v>
      </c>
      <c r="B101" s="123" t="s">
        <v>234</v>
      </c>
      <c r="C101" s="123" t="s">
        <v>2050</v>
      </c>
      <c r="D101" s="123" t="s">
        <v>2055</v>
      </c>
      <c r="E101" s="123" t="s">
        <v>1800</v>
      </c>
    </row>
    <row r="102" spans="1:5">
      <c r="A102" s="123" t="s">
        <v>235</v>
      </c>
      <c r="B102" s="123" t="s">
        <v>1868</v>
      </c>
      <c r="C102" s="123" t="s">
        <v>2050</v>
      </c>
      <c r="D102" s="123" t="s">
        <v>2057</v>
      </c>
      <c r="E102" s="123" t="s">
        <v>1803</v>
      </c>
    </row>
    <row r="103" spans="1:5">
      <c r="A103" s="123" t="s">
        <v>235</v>
      </c>
      <c r="B103" s="123" t="s">
        <v>1868</v>
      </c>
      <c r="C103" s="123" t="s">
        <v>2050</v>
      </c>
      <c r="D103" s="123" t="s">
        <v>2057</v>
      </c>
      <c r="E103" s="123" t="s">
        <v>1803</v>
      </c>
    </row>
    <row r="104" spans="1:5">
      <c r="A104" s="123" t="s">
        <v>235</v>
      </c>
      <c r="B104" s="123" t="s">
        <v>1868</v>
      </c>
      <c r="C104" s="123" t="s">
        <v>2050</v>
      </c>
      <c r="D104" s="123" t="s">
        <v>2057</v>
      </c>
      <c r="E104" s="123" t="s">
        <v>1803</v>
      </c>
    </row>
    <row r="105" spans="1:5">
      <c r="A105" s="123" t="s">
        <v>237</v>
      </c>
      <c r="B105" s="123" t="s">
        <v>1869</v>
      </c>
      <c r="C105" s="123" t="s">
        <v>2050</v>
      </c>
      <c r="D105" s="123" t="s">
        <v>2058</v>
      </c>
      <c r="E105" s="123" t="s">
        <v>2059</v>
      </c>
    </row>
    <row r="106" spans="1:5">
      <c r="A106" s="123" t="s">
        <v>237</v>
      </c>
      <c r="B106" s="123" t="s">
        <v>1869</v>
      </c>
      <c r="C106" s="123" t="s">
        <v>2050</v>
      </c>
      <c r="D106" s="123" t="s">
        <v>2058</v>
      </c>
      <c r="E106" s="123" t="s">
        <v>2059</v>
      </c>
    </row>
    <row r="107" spans="1:5">
      <c r="A107" s="123" t="s">
        <v>237</v>
      </c>
      <c r="B107" s="123" t="s">
        <v>1869</v>
      </c>
      <c r="C107" s="123" t="s">
        <v>2050</v>
      </c>
      <c r="D107" s="123" t="s">
        <v>2058</v>
      </c>
      <c r="E107" s="123" t="s">
        <v>2059</v>
      </c>
    </row>
    <row r="108" spans="1:5">
      <c r="A108" s="123" t="s">
        <v>240</v>
      </c>
      <c r="B108" s="123" t="s">
        <v>1870</v>
      </c>
      <c r="C108" s="123" t="s">
        <v>2050</v>
      </c>
      <c r="D108" s="123" t="s">
        <v>2053</v>
      </c>
      <c r="E108" s="123" t="s">
        <v>1798</v>
      </c>
    </row>
    <row r="109" spans="1:5">
      <c r="A109" s="123" t="s">
        <v>242</v>
      </c>
      <c r="B109" s="123" t="s">
        <v>1871</v>
      </c>
      <c r="C109" s="123" t="s">
        <v>2050</v>
      </c>
      <c r="D109" s="123" t="s">
        <v>2053</v>
      </c>
      <c r="E109" s="123" t="s">
        <v>1798</v>
      </c>
    </row>
    <row r="110" spans="1:5">
      <c r="A110" s="123" t="s">
        <v>244</v>
      </c>
      <c r="B110" s="123" t="s">
        <v>1872</v>
      </c>
      <c r="C110" s="123" t="s">
        <v>2050</v>
      </c>
      <c r="D110" s="123" t="s">
        <v>2053</v>
      </c>
      <c r="E110" s="123" t="s">
        <v>1798</v>
      </c>
    </row>
    <row r="111" spans="1:5">
      <c r="A111" s="123" t="s">
        <v>246</v>
      </c>
      <c r="B111" s="123" t="s">
        <v>1873</v>
      </c>
      <c r="C111" s="123" t="s">
        <v>2050</v>
      </c>
      <c r="D111" s="123" t="s">
        <v>2051</v>
      </c>
      <c r="E111" s="123" t="s">
        <v>1796</v>
      </c>
    </row>
    <row r="112" spans="1:5">
      <c r="A112" s="123" t="s">
        <v>248</v>
      </c>
      <c r="B112" s="123" t="s">
        <v>1874</v>
      </c>
      <c r="C112" s="123" t="s">
        <v>2050</v>
      </c>
      <c r="D112" s="123" t="s">
        <v>2053</v>
      </c>
      <c r="E112" s="123" t="s">
        <v>1798</v>
      </c>
    </row>
    <row r="113" spans="1:5">
      <c r="A113" s="123" t="s">
        <v>250</v>
      </c>
      <c r="B113" s="123" t="s">
        <v>1875</v>
      </c>
      <c r="C113" s="123" t="s">
        <v>2050</v>
      </c>
      <c r="D113" s="123" t="s">
        <v>2061</v>
      </c>
      <c r="E113" s="123" t="s">
        <v>1804</v>
      </c>
    </row>
    <row r="114" spans="1:5">
      <c r="A114" s="123" t="s">
        <v>250</v>
      </c>
      <c r="B114" s="123" t="s">
        <v>1875</v>
      </c>
      <c r="C114" s="123" t="s">
        <v>2050</v>
      </c>
      <c r="D114" s="123" t="s">
        <v>2061</v>
      </c>
      <c r="E114" s="123" t="s">
        <v>1804</v>
      </c>
    </row>
    <row r="115" spans="1:5">
      <c r="A115" s="123" t="s">
        <v>250</v>
      </c>
      <c r="B115" s="123" t="s">
        <v>1875</v>
      </c>
      <c r="C115" s="123" t="s">
        <v>2050</v>
      </c>
      <c r="D115" s="123" t="s">
        <v>2061</v>
      </c>
      <c r="E115" s="123" t="s">
        <v>1804</v>
      </c>
    </row>
    <row r="116" spans="1:5">
      <c r="A116" s="123" t="s">
        <v>252</v>
      </c>
      <c r="B116" s="123" t="s">
        <v>253</v>
      </c>
      <c r="C116" s="123" t="s">
        <v>2050</v>
      </c>
      <c r="D116" s="123" t="s">
        <v>2051</v>
      </c>
      <c r="E116" s="123" t="s">
        <v>1796</v>
      </c>
    </row>
    <row r="117" spans="1:5">
      <c r="A117" s="123" t="s">
        <v>254</v>
      </c>
      <c r="B117" s="123" t="s">
        <v>1876</v>
      </c>
      <c r="C117" s="123" t="s">
        <v>2050</v>
      </c>
      <c r="D117" s="123" t="s">
        <v>2053</v>
      </c>
      <c r="E117" s="123" t="s">
        <v>1798</v>
      </c>
    </row>
    <row r="118" spans="1:5">
      <c r="A118" s="123" t="s">
        <v>256</v>
      </c>
      <c r="B118" s="123" t="s">
        <v>257</v>
      </c>
      <c r="C118" s="123" t="s">
        <v>2050</v>
      </c>
      <c r="D118" s="123" t="s">
        <v>2051</v>
      </c>
      <c r="E118" s="123" t="s">
        <v>1796</v>
      </c>
    </row>
    <row r="119" spans="1:5">
      <c r="A119" s="123" t="s">
        <v>259</v>
      </c>
      <c r="B119" s="123" t="s">
        <v>260</v>
      </c>
      <c r="C119" s="123" t="s">
        <v>2050</v>
      </c>
      <c r="D119" s="123" t="s">
        <v>2055</v>
      </c>
      <c r="E119" s="123" t="s">
        <v>1800</v>
      </c>
    </row>
    <row r="120" spans="1:5">
      <c r="A120" s="123" t="s">
        <v>259</v>
      </c>
      <c r="B120" s="123" t="s">
        <v>260</v>
      </c>
      <c r="C120" s="123" t="s">
        <v>2050</v>
      </c>
      <c r="D120" s="123" t="s">
        <v>2055</v>
      </c>
      <c r="E120" s="123" t="s">
        <v>1800</v>
      </c>
    </row>
    <row r="121" spans="1:5">
      <c r="A121" s="123" t="s">
        <v>261</v>
      </c>
      <c r="B121" s="123" t="s">
        <v>262</v>
      </c>
      <c r="C121" s="123" t="s">
        <v>2050</v>
      </c>
      <c r="D121" s="123" t="s">
        <v>2055</v>
      </c>
      <c r="E121" s="123" t="s">
        <v>1800</v>
      </c>
    </row>
    <row r="122" spans="1:5">
      <c r="A122" s="123" t="s">
        <v>261</v>
      </c>
      <c r="B122" s="123" t="s">
        <v>262</v>
      </c>
      <c r="C122" s="123" t="s">
        <v>2050</v>
      </c>
      <c r="D122" s="123" t="s">
        <v>2055</v>
      </c>
      <c r="E122" s="123" t="s">
        <v>1800</v>
      </c>
    </row>
    <row r="123" spans="1:5">
      <c r="A123" s="123" t="s">
        <v>263</v>
      </c>
      <c r="B123" s="123" t="s">
        <v>264</v>
      </c>
      <c r="C123" s="123" t="s">
        <v>2050</v>
      </c>
      <c r="D123" s="123" t="s">
        <v>2053</v>
      </c>
      <c r="E123" s="123" t="s">
        <v>1798</v>
      </c>
    </row>
    <row r="124" spans="1:5">
      <c r="A124" s="123" t="s">
        <v>265</v>
      </c>
      <c r="B124" s="123" t="s">
        <v>1877</v>
      </c>
      <c r="C124" s="123" t="s">
        <v>2050</v>
      </c>
      <c r="D124" s="123" t="s">
        <v>2051</v>
      </c>
      <c r="E124" s="123" t="s">
        <v>1796</v>
      </c>
    </row>
    <row r="125" spans="1:5">
      <c r="A125" s="123" t="s">
        <v>267</v>
      </c>
      <c r="B125" s="123" t="s">
        <v>1878</v>
      </c>
      <c r="C125" s="123" t="s">
        <v>2050</v>
      </c>
      <c r="D125" s="123" t="s">
        <v>2058</v>
      </c>
      <c r="E125" s="123" t="s">
        <v>2059</v>
      </c>
    </row>
    <row r="126" spans="1:5">
      <c r="A126" s="123" t="s">
        <v>267</v>
      </c>
      <c r="B126" s="123" t="s">
        <v>1878</v>
      </c>
      <c r="C126" s="123" t="s">
        <v>2050</v>
      </c>
      <c r="D126" s="123" t="s">
        <v>2058</v>
      </c>
      <c r="E126" s="123" t="s">
        <v>2059</v>
      </c>
    </row>
    <row r="127" spans="1:5">
      <c r="A127" s="123" t="s">
        <v>267</v>
      </c>
      <c r="B127" s="123" t="s">
        <v>1878</v>
      </c>
      <c r="C127" s="123" t="s">
        <v>2050</v>
      </c>
      <c r="D127" s="123" t="s">
        <v>2058</v>
      </c>
      <c r="E127" s="123" t="s">
        <v>2059</v>
      </c>
    </row>
    <row r="128" spans="1:5">
      <c r="A128" s="123" t="s">
        <v>269</v>
      </c>
      <c r="B128" s="123" t="s">
        <v>1879</v>
      </c>
      <c r="C128" s="123" t="s">
        <v>2050</v>
      </c>
      <c r="D128" s="123" t="s">
        <v>2051</v>
      </c>
      <c r="E128" s="123" t="s">
        <v>1796</v>
      </c>
    </row>
    <row r="129" spans="1:5">
      <c r="A129" s="123" t="s">
        <v>271</v>
      </c>
      <c r="B129" s="123" t="s">
        <v>272</v>
      </c>
      <c r="C129" s="123" t="s">
        <v>2050</v>
      </c>
      <c r="D129" s="123" t="s">
        <v>2051</v>
      </c>
      <c r="E129" s="123" t="s">
        <v>1796</v>
      </c>
    </row>
    <row r="130" spans="1:5">
      <c r="A130" s="123" t="s">
        <v>273</v>
      </c>
      <c r="B130" s="123" t="s">
        <v>274</v>
      </c>
      <c r="C130" s="123" t="s">
        <v>2050</v>
      </c>
      <c r="D130" s="123" t="s">
        <v>2058</v>
      </c>
      <c r="E130" s="123" t="s">
        <v>2059</v>
      </c>
    </row>
    <row r="131" spans="1:5">
      <c r="A131" s="123" t="s">
        <v>273</v>
      </c>
      <c r="B131" s="123" t="s">
        <v>274</v>
      </c>
      <c r="C131" s="123" t="s">
        <v>2050</v>
      </c>
      <c r="D131" s="123" t="s">
        <v>2058</v>
      </c>
      <c r="E131" s="123" t="s">
        <v>2059</v>
      </c>
    </row>
    <row r="132" spans="1:5">
      <c r="A132" s="123" t="s">
        <v>273</v>
      </c>
      <c r="B132" s="123" t="s">
        <v>274</v>
      </c>
      <c r="C132" s="123" t="s">
        <v>2050</v>
      </c>
      <c r="D132" s="123" t="s">
        <v>2058</v>
      </c>
      <c r="E132" s="123" t="s">
        <v>2059</v>
      </c>
    </row>
    <row r="133" spans="1:5">
      <c r="A133" s="123" t="s">
        <v>279</v>
      </c>
      <c r="B133" s="123" t="s">
        <v>1881</v>
      </c>
      <c r="C133" s="123" t="s">
        <v>2050</v>
      </c>
      <c r="D133" s="123" t="s">
        <v>2055</v>
      </c>
      <c r="E133" s="123" t="s">
        <v>1800</v>
      </c>
    </row>
    <row r="134" spans="1:5">
      <c r="A134" s="123" t="s">
        <v>279</v>
      </c>
      <c r="B134" s="123" t="s">
        <v>1881</v>
      </c>
      <c r="C134" s="123" t="s">
        <v>2050</v>
      </c>
      <c r="D134" s="123" t="s">
        <v>2055</v>
      </c>
      <c r="E134" s="123" t="s">
        <v>1800</v>
      </c>
    </row>
    <row r="135" spans="1:5">
      <c r="A135" s="123" t="s">
        <v>282</v>
      </c>
      <c r="B135" s="123" t="s">
        <v>1882</v>
      </c>
      <c r="C135" s="123" t="s">
        <v>2050</v>
      </c>
      <c r="D135" s="123" t="s">
        <v>2055</v>
      </c>
      <c r="E135" s="123" t="s">
        <v>1800</v>
      </c>
    </row>
    <row r="136" spans="1:5">
      <c r="A136" s="123" t="s">
        <v>282</v>
      </c>
      <c r="B136" s="123" t="s">
        <v>1882</v>
      </c>
      <c r="C136" s="123" t="s">
        <v>2050</v>
      </c>
      <c r="D136" s="123" t="s">
        <v>2055</v>
      </c>
      <c r="E136" s="123" t="s">
        <v>1800</v>
      </c>
    </row>
    <row r="137" spans="1:5">
      <c r="A137" s="123" t="s">
        <v>284</v>
      </c>
      <c r="B137" s="123" t="s">
        <v>285</v>
      </c>
      <c r="C137" s="123" t="s">
        <v>2050</v>
      </c>
      <c r="D137" s="123" t="s">
        <v>2053</v>
      </c>
      <c r="E137" s="123" t="s">
        <v>1798</v>
      </c>
    </row>
    <row r="138" spans="1:5">
      <c r="A138" s="123" t="s">
        <v>286</v>
      </c>
      <c r="B138" s="123" t="s">
        <v>1883</v>
      </c>
      <c r="C138" s="123" t="s">
        <v>2050</v>
      </c>
      <c r="D138" s="123" t="s">
        <v>2064</v>
      </c>
      <c r="E138" s="123" t="s">
        <v>1807</v>
      </c>
    </row>
    <row r="139" spans="1:5">
      <c r="A139" s="123" t="s">
        <v>288</v>
      </c>
      <c r="B139" s="123" t="s">
        <v>1884</v>
      </c>
      <c r="C139" s="123" t="s">
        <v>2050</v>
      </c>
      <c r="D139" s="123" t="s">
        <v>2051</v>
      </c>
      <c r="E139" s="123" t="s">
        <v>1796</v>
      </c>
    </row>
    <row r="140" spans="1:5">
      <c r="A140" s="123" t="s">
        <v>290</v>
      </c>
      <c r="B140" s="123" t="s">
        <v>291</v>
      </c>
      <c r="C140" s="123" t="s">
        <v>2050</v>
      </c>
      <c r="D140" s="123" t="s">
        <v>2051</v>
      </c>
      <c r="E140" s="123" t="s">
        <v>1796</v>
      </c>
    </row>
    <row r="141" spans="1:5">
      <c r="A141" s="123" t="s">
        <v>292</v>
      </c>
      <c r="B141" s="123" t="s">
        <v>293</v>
      </c>
      <c r="C141" s="123" t="s">
        <v>2050</v>
      </c>
      <c r="D141" s="123" t="s">
        <v>2051</v>
      </c>
      <c r="E141" s="123" t="s">
        <v>1796</v>
      </c>
    </row>
    <row r="142" spans="1:5">
      <c r="A142" s="123" t="s">
        <v>294</v>
      </c>
      <c r="B142" s="123" t="s">
        <v>1885</v>
      </c>
      <c r="C142" s="123" t="s">
        <v>2050</v>
      </c>
      <c r="D142" s="123" t="s">
        <v>2058</v>
      </c>
      <c r="E142" s="123" t="s">
        <v>2059</v>
      </c>
    </row>
    <row r="143" spans="1:5">
      <c r="A143" s="123" t="s">
        <v>294</v>
      </c>
      <c r="B143" s="123" t="s">
        <v>1885</v>
      </c>
      <c r="C143" s="123" t="s">
        <v>2050</v>
      </c>
      <c r="D143" s="123" t="s">
        <v>2058</v>
      </c>
      <c r="E143" s="123" t="s">
        <v>2059</v>
      </c>
    </row>
    <row r="144" spans="1:5">
      <c r="A144" s="123" t="s">
        <v>294</v>
      </c>
      <c r="B144" s="123" t="s">
        <v>1885</v>
      </c>
      <c r="C144" s="123" t="s">
        <v>2050</v>
      </c>
      <c r="D144" s="123" t="s">
        <v>2058</v>
      </c>
      <c r="E144" s="123" t="s">
        <v>2059</v>
      </c>
    </row>
    <row r="145" spans="1:5">
      <c r="A145" s="123" t="s">
        <v>297</v>
      </c>
      <c r="B145" s="123" t="s">
        <v>1886</v>
      </c>
      <c r="C145" s="123" t="s">
        <v>2050</v>
      </c>
      <c r="D145" s="123" t="s">
        <v>2055</v>
      </c>
      <c r="E145" s="123" t="s">
        <v>1800</v>
      </c>
    </row>
    <row r="146" spans="1:5">
      <c r="A146" s="123" t="s">
        <v>297</v>
      </c>
      <c r="B146" s="123" t="s">
        <v>1886</v>
      </c>
      <c r="C146" s="123" t="s">
        <v>2050</v>
      </c>
      <c r="D146" s="123" t="s">
        <v>2055</v>
      </c>
      <c r="E146" s="123" t="s">
        <v>1800</v>
      </c>
    </row>
    <row r="147" spans="1:5">
      <c r="A147" s="123" t="s">
        <v>299</v>
      </c>
      <c r="B147" s="123" t="s">
        <v>1472</v>
      </c>
      <c r="C147" s="123" t="s">
        <v>2050</v>
      </c>
      <c r="D147" s="123" t="s">
        <v>2058</v>
      </c>
      <c r="E147" s="123" t="s">
        <v>2059</v>
      </c>
    </row>
    <row r="148" spans="1:5">
      <c r="A148" s="123" t="s">
        <v>299</v>
      </c>
      <c r="B148" s="123" t="s">
        <v>1472</v>
      </c>
      <c r="C148" s="123" t="s">
        <v>2050</v>
      </c>
      <c r="D148" s="123" t="s">
        <v>2058</v>
      </c>
      <c r="E148" s="123" t="s">
        <v>2059</v>
      </c>
    </row>
    <row r="149" spans="1:5">
      <c r="A149" s="123" t="s">
        <v>299</v>
      </c>
      <c r="B149" s="123" t="s">
        <v>1472</v>
      </c>
      <c r="C149" s="123" t="s">
        <v>2050</v>
      </c>
      <c r="D149" s="123" t="s">
        <v>2058</v>
      </c>
      <c r="E149" s="123" t="s">
        <v>2059</v>
      </c>
    </row>
    <row r="150" spans="1:5">
      <c r="A150" s="123" t="s">
        <v>301</v>
      </c>
      <c r="B150" s="123" t="s">
        <v>302</v>
      </c>
      <c r="C150" s="123" t="s">
        <v>2050</v>
      </c>
      <c r="D150" s="123" t="s">
        <v>2064</v>
      </c>
      <c r="E150" s="123" t="s">
        <v>1807</v>
      </c>
    </row>
    <row r="151" spans="1:5">
      <c r="A151" s="123" t="s">
        <v>305</v>
      </c>
      <c r="B151" s="123" t="s">
        <v>306</v>
      </c>
      <c r="C151" s="123" t="s">
        <v>2050</v>
      </c>
      <c r="D151" s="123" t="s">
        <v>2053</v>
      </c>
      <c r="E151" s="123" t="s">
        <v>1798</v>
      </c>
    </row>
    <row r="152" spans="1:5">
      <c r="A152" s="123" t="s">
        <v>307</v>
      </c>
      <c r="B152" s="123" t="s">
        <v>1888</v>
      </c>
      <c r="C152" s="123" t="s">
        <v>2050</v>
      </c>
      <c r="D152" s="123" t="s">
        <v>2055</v>
      </c>
      <c r="E152" s="123" t="s">
        <v>1800</v>
      </c>
    </row>
    <row r="153" spans="1:5">
      <c r="A153" s="123" t="s">
        <v>307</v>
      </c>
      <c r="B153" s="123" t="s">
        <v>1888</v>
      </c>
      <c r="C153" s="123" t="s">
        <v>2050</v>
      </c>
      <c r="D153" s="123" t="s">
        <v>2055</v>
      </c>
      <c r="E153" s="123" t="s">
        <v>1800</v>
      </c>
    </row>
    <row r="154" spans="1:5">
      <c r="A154" s="123" t="s">
        <v>309</v>
      </c>
      <c r="B154" s="123" t="s">
        <v>1889</v>
      </c>
      <c r="C154" s="123" t="s">
        <v>2050</v>
      </c>
      <c r="D154" s="123" t="s">
        <v>2062</v>
      </c>
      <c r="E154" s="123" t="s">
        <v>1805</v>
      </c>
    </row>
    <row r="155" spans="1:5">
      <c r="A155" s="123" t="s">
        <v>309</v>
      </c>
      <c r="B155" s="123" t="s">
        <v>1889</v>
      </c>
      <c r="C155" s="123" t="s">
        <v>2050</v>
      </c>
      <c r="D155" s="123" t="s">
        <v>2062</v>
      </c>
      <c r="E155" s="123" t="s">
        <v>1805</v>
      </c>
    </row>
    <row r="156" spans="1:5">
      <c r="A156" s="123" t="s">
        <v>311</v>
      </c>
      <c r="B156" s="123" t="s">
        <v>312</v>
      </c>
      <c r="C156" s="123" t="s">
        <v>2050</v>
      </c>
      <c r="D156" s="123" t="s">
        <v>2063</v>
      </c>
      <c r="E156" s="123" t="s">
        <v>1806</v>
      </c>
    </row>
    <row r="157" spans="1:5">
      <c r="A157" s="123" t="s">
        <v>314</v>
      </c>
      <c r="B157" s="123" t="s">
        <v>1890</v>
      </c>
      <c r="C157" s="123" t="s">
        <v>2050</v>
      </c>
      <c r="D157" s="123" t="s">
        <v>2058</v>
      </c>
      <c r="E157" s="123" t="s">
        <v>2059</v>
      </c>
    </row>
    <row r="158" spans="1:5">
      <c r="A158" s="123" t="s">
        <v>314</v>
      </c>
      <c r="B158" s="123" t="s">
        <v>1890</v>
      </c>
      <c r="C158" s="123" t="s">
        <v>2050</v>
      </c>
      <c r="D158" s="123" t="s">
        <v>2058</v>
      </c>
      <c r="E158" s="123" t="s">
        <v>2059</v>
      </c>
    </row>
    <row r="159" spans="1:5">
      <c r="A159" s="123" t="s">
        <v>314</v>
      </c>
      <c r="B159" s="123" t="s">
        <v>1890</v>
      </c>
      <c r="C159" s="123" t="s">
        <v>2050</v>
      </c>
      <c r="D159" s="123" t="s">
        <v>2058</v>
      </c>
      <c r="E159" s="123" t="s">
        <v>2059</v>
      </c>
    </row>
    <row r="160" spans="1:5">
      <c r="A160" s="123" t="s">
        <v>316</v>
      </c>
      <c r="B160" s="123" t="s">
        <v>317</v>
      </c>
      <c r="C160" s="123" t="s">
        <v>2050</v>
      </c>
      <c r="D160" s="123" t="s">
        <v>2051</v>
      </c>
      <c r="E160" s="123" t="s">
        <v>1796</v>
      </c>
    </row>
    <row r="161" spans="1:5">
      <c r="A161" s="123" t="s">
        <v>318</v>
      </c>
      <c r="B161" s="123" t="s">
        <v>1891</v>
      </c>
      <c r="C161" s="123" t="s">
        <v>2050</v>
      </c>
      <c r="D161" s="123" t="s">
        <v>2057</v>
      </c>
      <c r="E161" s="123" t="s">
        <v>1803</v>
      </c>
    </row>
    <row r="162" spans="1:5">
      <c r="A162" s="123" t="s">
        <v>318</v>
      </c>
      <c r="B162" s="123" t="s">
        <v>1891</v>
      </c>
      <c r="C162" s="123" t="s">
        <v>2050</v>
      </c>
      <c r="D162" s="123" t="s">
        <v>2057</v>
      </c>
      <c r="E162" s="123" t="s">
        <v>1803</v>
      </c>
    </row>
    <row r="163" spans="1:5">
      <c r="A163" s="123" t="s">
        <v>318</v>
      </c>
      <c r="B163" s="123" t="s">
        <v>1891</v>
      </c>
      <c r="C163" s="123" t="s">
        <v>2050</v>
      </c>
      <c r="D163" s="123" t="s">
        <v>2057</v>
      </c>
      <c r="E163" s="123" t="s">
        <v>1803</v>
      </c>
    </row>
    <row r="164" spans="1:5">
      <c r="A164" s="123" t="s">
        <v>326</v>
      </c>
      <c r="B164" s="123" t="s">
        <v>1893</v>
      </c>
      <c r="C164" s="123" t="s">
        <v>2050</v>
      </c>
      <c r="D164" s="123" t="s">
        <v>2052</v>
      </c>
      <c r="E164" s="123" t="s">
        <v>1797</v>
      </c>
    </row>
    <row r="165" spans="1:5">
      <c r="A165" s="123" t="s">
        <v>329</v>
      </c>
      <c r="B165" s="123" t="s">
        <v>330</v>
      </c>
      <c r="C165" s="123" t="s">
        <v>2050</v>
      </c>
      <c r="D165" s="123" t="s">
        <v>2055</v>
      </c>
      <c r="E165" s="123" t="s">
        <v>1800</v>
      </c>
    </row>
    <row r="166" spans="1:5">
      <c r="A166" s="123" t="s">
        <v>329</v>
      </c>
      <c r="B166" s="123" t="s">
        <v>330</v>
      </c>
      <c r="C166" s="123" t="s">
        <v>2050</v>
      </c>
      <c r="D166" s="123" t="s">
        <v>2055</v>
      </c>
      <c r="E166" s="123" t="s">
        <v>1800</v>
      </c>
    </row>
    <row r="167" spans="1:5">
      <c r="A167" s="123" t="s">
        <v>331</v>
      </c>
      <c r="B167" s="123" t="s">
        <v>1894</v>
      </c>
      <c r="C167" s="123" t="s">
        <v>2050</v>
      </c>
      <c r="D167" s="123" t="s">
        <v>2055</v>
      </c>
      <c r="E167" s="123" t="s">
        <v>1800</v>
      </c>
    </row>
    <row r="168" spans="1:5">
      <c r="A168" s="123" t="s">
        <v>331</v>
      </c>
      <c r="B168" s="123" t="s">
        <v>1894</v>
      </c>
      <c r="C168" s="123" t="s">
        <v>2050</v>
      </c>
      <c r="D168" s="123" t="s">
        <v>2055</v>
      </c>
      <c r="E168" s="123" t="s">
        <v>1800</v>
      </c>
    </row>
    <row r="169" spans="1:5">
      <c r="A169" s="123" t="s">
        <v>333</v>
      </c>
      <c r="B169" s="123" t="s">
        <v>1895</v>
      </c>
      <c r="C169" s="123" t="s">
        <v>2050</v>
      </c>
      <c r="D169" s="123" t="s">
        <v>2053</v>
      </c>
      <c r="E169" s="123" t="s">
        <v>1798</v>
      </c>
    </row>
    <row r="170" spans="1:5">
      <c r="A170" s="123" t="s">
        <v>335</v>
      </c>
      <c r="B170" s="123" t="s">
        <v>336</v>
      </c>
      <c r="C170" s="123" t="s">
        <v>2050</v>
      </c>
      <c r="D170" s="123" t="s">
        <v>2055</v>
      </c>
      <c r="E170" s="123" t="s">
        <v>1800</v>
      </c>
    </row>
    <row r="171" spans="1:5">
      <c r="A171" s="123" t="s">
        <v>335</v>
      </c>
      <c r="B171" s="123" t="s">
        <v>336</v>
      </c>
      <c r="C171" s="123" t="s">
        <v>2050</v>
      </c>
      <c r="D171" s="123" t="s">
        <v>2055</v>
      </c>
      <c r="E171" s="123" t="s">
        <v>1800</v>
      </c>
    </row>
    <row r="172" spans="1:5">
      <c r="A172" s="123" t="s">
        <v>337</v>
      </c>
      <c r="B172" s="123" t="s">
        <v>1896</v>
      </c>
      <c r="C172" s="123" t="s">
        <v>2050</v>
      </c>
      <c r="D172" s="123" t="s">
        <v>2055</v>
      </c>
      <c r="E172" s="123" t="s">
        <v>1800</v>
      </c>
    </row>
    <row r="173" spans="1:5">
      <c r="A173" s="123" t="s">
        <v>337</v>
      </c>
      <c r="B173" s="123" t="s">
        <v>1896</v>
      </c>
      <c r="C173" s="123" t="s">
        <v>2050</v>
      </c>
      <c r="D173" s="123" t="s">
        <v>2055</v>
      </c>
      <c r="E173" s="123" t="s">
        <v>1800</v>
      </c>
    </row>
    <row r="174" spans="1:5">
      <c r="A174" s="123" t="s">
        <v>339</v>
      </c>
      <c r="B174" s="123" t="s">
        <v>1897</v>
      </c>
      <c r="C174" s="123" t="s">
        <v>2050</v>
      </c>
      <c r="D174" s="123" t="s">
        <v>2061</v>
      </c>
      <c r="E174" s="123" t="s">
        <v>1804</v>
      </c>
    </row>
    <row r="175" spans="1:5">
      <c r="A175" s="123" t="s">
        <v>339</v>
      </c>
      <c r="B175" s="123" t="s">
        <v>1897</v>
      </c>
      <c r="C175" s="123" t="s">
        <v>2050</v>
      </c>
      <c r="D175" s="123" t="s">
        <v>2061</v>
      </c>
      <c r="E175" s="123" t="s">
        <v>1804</v>
      </c>
    </row>
    <row r="176" spans="1:5">
      <c r="A176" s="123" t="s">
        <v>339</v>
      </c>
      <c r="B176" s="123" t="s">
        <v>1897</v>
      </c>
      <c r="C176" s="123" t="s">
        <v>2050</v>
      </c>
      <c r="D176" s="123" t="s">
        <v>2061</v>
      </c>
      <c r="E176" s="123" t="s">
        <v>1804</v>
      </c>
    </row>
    <row r="177" spans="1:5">
      <c r="A177" s="123" t="s">
        <v>341</v>
      </c>
      <c r="B177" s="123" t="s">
        <v>2065</v>
      </c>
      <c r="C177" s="123" t="s">
        <v>2050</v>
      </c>
      <c r="D177" s="123" t="s">
        <v>2055</v>
      </c>
      <c r="E177" s="123" t="s">
        <v>1800</v>
      </c>
    </row>
    <row r="178" spans="1:5">
      <c r="A178" s="123" t="s">
        <v>341</v>
      </c>
      <c r="B178" s="123" t="s">
        <v>2065</v>
      </c>
      <c r="C178" s="123" t="s">
        <v>2050</v>
      </c>
      <c r="D178" s="123" t="s">
        <v>2055</v>
      </c>
      <c r="E178" s="123" t="s">
        <v>1800</v>
      </c>
    </row>
    <row r="179" spans="1:5">
      <c r="A179" s="123" t="s">
        <v>342</v>
      </c>
      <c r="B179" s="123" t="s">
        <v>1899</v>
      </c>
      <c r="C179" s="123" t="s">
        <v>2050</v>
      </c>
      <c r="D179" s="123" t="s">
        <v>2055</v>
      </c>
      <c r="E179" s="123" t="s">
        <v>1800</v>
      </c>
    </row>
    <row r="180" spans="1:5">
      <c r="A180" s="123" t="s">
        <v>342</v>
      </c>
      <c r="B180" s="123" t="s">
        <v>1899</v>
      </c>
      <c r="C180" s="123" t="s">
        <v>2050</v>
      </c>
      <c r="D180" s="123" t="s">
        <v>2055</v>
      </c>
      <c r="E180" s="123" t="s">
        <v>1800</v>
      </c>
    </row>
    <row r="181" spans="1:5">
      <c r="A181" s="123" t="s">
        <v>344</v>
      </c>
      <c r="B181" s="123" t="s">
        <v>345</v>
      </c>
      <c r="C181" s="123" t="s">
        <v>2050</v>
      </c>
      <c r="D181" s="123" t="s">
        <v>2051</v>
      </c>
      <c r="E181" s="123" t="s">
        <v>1796</v>
      </c>
    </row>
    <row r="182" spans="1:5">
      <c r="A182" s="123" t="s">
        <v>346</v>
      </c>
      <c r="B182" s="123" t="s">
        <v>1900</v>
      </c>
      <c r="C182" s="123" t="s">
        <v>2050</v>
      </c>
      <c r="D182" s="123" t="s">
        <v>2053</v>
      </c>
      <c r="E182" s="123" t="s">
        <v>1798</v>
      </c>
    </row>
    <row r="183" spans="1:5">
      <c r="A183" s="123" t="s">
        <v>348</v>
      </c>
      <c r="B183" s="123" t="s">
        <v>349</v>
      </c>
      <c r="C183" s="123" t="s">
        <v>2050</v>
      </c>
      <c r="D183" s="123" t="s">
        <v>2053</v>
      </c>
      <c r="E183" s="123" t="s">
        <v>1798</v>
      </c>
    </row>
    <row r="184" spans="1:5">
      <c r="A184" s="123" t="s">
        <v>350</v>
      </c>
      <c r="B184" s="123" t="s">
        <v>1901</v>
      </c>
      <c r="C184" s="123" t="s">
        <v>2050</v>
      </c>
      <c r="D184" s="123" t="s">
        <v>2055</v>
      </c>
      <c r="E184" s="123" t="s">
        <v>1800</v>
      </c>
    </row>
    <row r="185" spans="1:5">
      <c r="A185" s="123" t="s">
        <v>350</v>
      </c>
      <c r="B185" s="123" t="s">
        <v>1901</v>
      </c>
      <c r="C185" s="123" t="s">
        <v>2050</v>
      </c>
      <c r="D185" s="123" t="s">
        <v>2055</v>
      </c>
      <c r="E185" s="123" t="s">
        <v>1800</v>
      </c>
    </row>
    <row r="186" spans="1:5">
      <c r="A186" s="123" t="s">
        <v>352</v>
      </c>
      <c r="B186" s="123" t="s">
        <v>1902</v>
      </c>
      <c r="C186" s="123" t="s">
        <v>2050</v>
      </c>
      <c r="D186" s="123" t="s">
        <v>2062</v>
      </c>
      <c r="E186" s="123" t="s">
        <v>1805</v>
      </c>
    </row>
    <row r="187" spans="1:5">
      <c r="A187" s="123" t="s">
        <v>352</v>
      </c>
      <c r="B187" s="123" t="s">
        <v>1902</v>
      </c>
      <c r="C187" s="123" t="s">
        <v>2050</v>
      </c>
      <c r="D187" s="123" t="s">
        <v>2062</v>
      </c>
      <c r="E187" s="123" t="s">
        <v>1805</v>
      </c>
    </row>
    <row r="188" spans="1:5">
      <c r="A188" s="123" t="s">
        <v>354</v>
      </c>
      <c r="B188" s="123" t="s">
        <v>355</v>
      </c>
      <c r="C188" s="123" t="s">
        <v>2050</v>
      </c>
      <c r="D188" s="123" t="s">
        <v>2066</v>
      </c>
      <c r="E188" s="123" t="s">
        <v>1810</v>
      </c>
    </row>
    <row r="189" spans="1:5">
      <c r="A189" s="123" t="s">
        <v>356</v>
      </c>
      <c r="B189" s="123" t="s">
        <v>357</v>
      </c>
      <c r="C189" s="123" t="s">
        <v>2050</v>
      </c>
      <c r="D189" s="123" t="s">
        <v>2057</v>
      </c>
      <c r="E189" s="123" t="s">
        <v>1803</v>
      </c>
    </row>
    <row r="190" spans="1:5">
      <c r="A190" s="123" t="s">
        <v>356</v>
      </c>
      <c r="B190" s="123" t="s">
        <v>357</v>
      </c>
      <c r="C190" s="123" t="s">
        <v>2050</v>
      </c>
      <c r="D190" s="123" t="s">
        <v>2057</v>
      </c>
      <c r="E190" s="123" t="s">
        <v>1803</v>
      </c>
    </row>
    <row r="191" spans="1:5">
      <c r="A191" s="123" t="s">
        <v>356</v>
      </c>
      <c r="B191" s="123" t="s">
        <v>357</v>
      </c>
      <c r="C191" s="123" t="s">
        <v>2050</v>
      </c>
      <c r="D191" s="123" t="s">
        <v>2057</v>
      </c>
      <c r="E191" s="123" t="s">
        <v>1803</v>
      </c>
    </row>
    <row r="192" spans="1:5">
      <c r="A192" s="123" t="s">
        <v>358</v>
      </c>
      <c r="B192" s="123" t="s">
        <v>359</v>
      </c>
      <c r="C192" s="123" t="s">
        <v>2050</v>
      </c>
      <c r="D192" s="123" t="s">
        <v>2057</v>
      </c>
      <c r="E192" s="123" t="s">
        <v>1803</v>
      </c>
    </row>
    <row r="193" spans="1:5">
      <c r="A193" s="123" t="s">
        <v>358</v>
      </c>
      <c r="B193" s="123" t="s">
        <v>359</v>
      </c>
      <c r="C193" s="123" t="s">
        <v>2050</v>
      </c>
      <c r="D193" s="123" t="s">
        <v>2057</v>
      </c>
      <c r="E193" s="123" t="s">
        <v>1803</v>
      </c>
    </row>
    <row r="194" spans="1:5">
      <c r="A194" s="123" t="s">
        <v>358</v>
      </c>
      <c r="B194" s="123" t="s">
        <v>359</v>
      </c>
      <c r="C194" s="123" t="s">
        <v>2050</v>
      </c>
      <c r="D194" s="123" t="s">
        <v>2057</v>
      </c>
      <c r="E194" s="123" t="s">
        <v>1803</v>
      </c>
    </row>
    <row r="195" spans="1:5">
      <c r="A195" s="123" t="s">
        <v>360</v>
      </c>
      <c r="B195" s="123" t="s">
        <v>1903</v>
      </c>
      <c r="C195" s="123" t="s">
        <v>2050</v>
      </c>
      <c r="D195" s="123" t="s">
        <v>2057</v>
      </c>
      <c r="E195" s="123" t="s">
        <v>1803</v>
      </c>
    </row>
    <row r="196" spans="1:5">
      <c r="A196" s="123" t="s">
        <v>360</v>
      </c>
      <c r="B196" s="123" t="s">
        <v>1903</v>
      </c>
      <c r="C196" s="123" t="s">
        <v>2050</v>
      </c>
      <c r="D196" s="123" t="s">
        <v>2057</v>
      </c>
      <c r="E196" s="123" t="s">
        <v>1803</v>
      </c>
    </row>
    <row r="197" spans="1:5">
      <c r="A197" s="123" t="s">
        <v>360</v>
      </c>
      <c r="B197" s="123" t="s">
        <v>1903</v>
      </c>
      <c r="C197" s="123" t="s">
        <v>2050</v>
      </c>
      <c r="D197" s="123" t="s">
        <v>2057</v>
      </c>
      <c r="E197" s="123" t="s">
        <v>1803</v>
      </c>
    </row>
    <row r="198" spans="1:5">
      <c r="A198" s="123" t="s">
        <v>362</v>
      </c>
      <c r="B198" s="123" t="s">
        <v>363</v>
      </c>
      <c r="C198" s="123" t="s">
        <v>2050</v>
      </c>
      <c r="D198" s="123" t="s">
        <v>2057</v>
      </c>
      <c r="E198" s="123" t="s">
        <v>1803</v>
      </c>
    </row>
    <row r="199" spans="1:5">
      <c r="A199" s="123" t="s">
        <v>362</v>
      </c>
      <c r="B199" s="123" t="s">
        <v>363</v>
      </c>
      <c r="C199" s="123" t="s">
        <v>2050</v>
      </c>
      <c r="D199" s="123" t="s">
        <v>2057</v>
      </c>
      <c r="E199" s="123" t="s">
        <v>1803</v>
      </c>
    </row>
    <row r="200" spans="1:5">
      <c r="A200" s="123" t="s">
        <v>362</v>
      </c>
      <c r="B200" s="123" t="s">
        <v>363</v>
      </c>
      <c r="C200" s="123" t="s">
        <v>2050</v>
      </c>
      <c r="D200" s="123" t="s">
        <v>2057</v>
      </c>
      <c r="E200" s="123" t="s">
        <v>1803</v>
      </c>
    </row>
    <row r="201" spans="1:5">
      <c r="A201" s="123" t="s">
        <v>364</v>
      </c>
      <c r="B201" s="123" t="s">
        <v>365</v>
      </c>
      <c r="C201" s="123" t="s">
        <v>2050</v>
      </c>
      <c r="D201" s="123" t="s">
        <v>2057</v>
      </c>
      <c r="E201" s="123" t="s">
        <v>1803</v>
      </c>
    </row>
    <row r="202" spans="1:5">
      <c r="A202" s="123" t="s">
        <v>364</v>
      </c>
      <c r="B202" s="123" t="s">
        <v>365</v>
      </c>
      <c r="C202" s="123" t="s">
        <v>2050</v>
      </c>
      <c r="D202" s="123" t="s">
        <v>2057</v>
      </c>
      <c r="E202" s="123" t="s">
        <v>1803</v>
      </c>
    </row>
    <row r="203" spans="1:5">
      <c r="A203" s="123" t="s">
        <v>364</v>
      </c>
      <c r="B203" s="123" t="s">
        <v>365</v>
      </c>
      <c r="C203" s="123" t="s">
        <v>2050</v>
      </c>
      <c r="D203" s="123" t="s">
        <v>2057</v>
      </c>
      <c r="E203" s="123" t="s">
        <v>1803</v>
      </c>
    </row>
    <row r="204" spans="1:5">
      <c r="A204" s="123" t="s">
        <v>366</v>
      </c>
      <c r="B204" s="123" t="s">
        <v>1904</v>
      </c>
      <c r="C204" s="123" t="s">
        <v>2050</v>
      </c>
      <c r="D204" s="123" t="s">
        <v>2051</v>
      </c>
      <c r="E204" s="123" t="s">
        <v>1796</v>
      </c>
    </row>
    <row r="205" spans="1:5">
      <c r="A205" s="123" t="s">
        <v>368</v>
      </c>
      <c r="B205" s="123" t="s">
        <v>1905</v>
      </c>
      <c r="C205" s="123" t="s">
        <v>2050</v>
      </c>
      <c r="D205" s="123" t="s">
        <v>2051</v>
      </c>
      <c r="E205" s="123" t="s">
        <v>1796</v>
      </c>
    </row>
    <row r="206" spans="1:5">
      <c r="A206" s="123" t="s">
        <v>370</v>
      </c>
      <c r="B206" s="123" t="s">
        <v>371</v>
      </c>
      <c r="C206" s="123" t="s">
        <v>2050</v>
      </c>
      <c r="D206" s="123" t="s">
        <v>2057</v>
      </c>
      <c r="E206" s="123" t="s">
        <v>1803</v>
      </c>
    </row>
    <row r="207" spans="1:5">
      <c r="A207" s="123" t="s">
        <v>370</v>
      </c>
      <c r="B207" s="123" t="s">
        <v>371</v>
      </c>
      <c r="C207" s="123" t="s">
        <v>2050</v>
      </c>
      <c r="D207" s="123" t="s">
        <v>2057</v>
      </c>
      <c r="E207" s="123" t="s">
        <v>1803</v>
      </c>
    </row>
    <row r="208" spans="1:5">
      <c r="A208" s="123" t="s">
        <v>370</v>
      </c>
      <c r="B208" s="123" t="s">
        <v>371</v>
      </c>
      <c r="C208" s="123" t="s">
        <v>2050</v>
      </c>
      <c r="D208" s="123" t="s">
        <v>2057</v>
      </c>
      <c r="E208" s="123" t="s">
        <v>1803</v>
      </c>
    </row>
    <row r="209" spans="1:5">
      <c r="A209" s="123" t="s">
        <v>372</v>
      </c>
      <c r="B209" s="123" t="s">
        <v>373</v>
      </c>
      <c r="C209" s="123" t="s">
        <v>2050</v>
      </c>
      <c r="D209" s="123" t="s">
        <v>2051</v>
      </c>
      <c r="E209" s="123" t="s">
        <v>1796</v>
      </c>
    </row>
    <row r="210" spans="1:5">
      <c r="A210" s="123" t="s">
        <v>374</v>
      </c>
      <c r="B210" s="123" t="s">
        <v>375</v>
      </c>
      <c r="C210" s="123" t="s">
        <v>2050</v>
      </c>
      <c r="D210" s="123" t="s">
        <v>2063</v>
      </c>
      <c r="E210" s="123" t="s">
        <v>1806</v>
      </c>
    </row>
    <row r="211" spans="1:5">
      <c r="A211" s="123" t="s">
        <v>376</v>
      </c>
      <c r="B211" s="123" t="s">
        <v>377</v>
      </c>
      <c r="C211" s="123" t="s">
        <v>2050</v>
      </c>
      <c r="D211" s="123" t="s">
        <v>2051</v>
      </c>
      <c r="E211" s="123" t="s">
        <v>1796</v>
      </c>
    </row>
    <row r="212" spans="1:5">
      <c r="A212" s="123" t="s">
        <v>378</v>
      </c>
      <c r="B212" s="123" t="s">
        <v>379</v>
      </c>
      <c r="C212" s="123" t="s">
        <v>2050</v>
      </c>
      <c r="D212" s="123" t="s">
        <v>2053</v>
      </c>
      <c r="E212" s="123" t="s">
        <v>1798</v>
      </c>
    </row>
    <row r="213" spans="1:5">
      <c r="A213" s="123" t="s">
        <v>382</v>
      </c>
      <c r="B213" s="123" t="s">
        <v>383</v>
      </c>
      <c r="C213" s="123" t="s">
        <v>2050</v>
      </c>
      <c r="D213" s="123" t="s">
        <v>2058</v>
      </c>
      <c r="E213" s="123" t="s">
        <v>2059</v>
      </c>
    </row>
    <row r="214" spans="1:5">
      <c r="A214" s="123" t="s">
        <v>382</v>
      </c>
      <c r="B214" s="123" t="s">
        <v>383</v>
      </c>
      <c r="C214" s="123" t="s">
        <v>2050</v>
      </c>
      <c r="D214" s="123" t="s">
        <v>2058</v>
      </c>
      <c r="E214" s="123" t="s">
        <v>2059</v>
      </c>
    </row>
    <row r="215" spans="1:5">
      <c r="A215" s="123" t="s">
        <v>382</v>
      </c>
      <c r="B215" s="123" t="s">
        <v>383</v>
      </c>
      <c r="C215" s="123" t="s">
        <v>2050</v>
      </c>
      <c r="D215" s="123" t="s">
        <v>2058</v>
      </c>
      <c r="E215" s="123" t="s">
        <v>2059</v>
      </c>
    </row>
    <row r="216" spans="1:5">
      <c r="A216" s="123" t="s">
        <v>384</v>
      </c>
      <c r="B216" s="123" t="s">
        <v>1908</v>
      </c>
      <c r="C216" s="123" t="s">
        <v>2050</v>
      </c>
      <c r="D216" s="123" t="s">
        <v>2055</v>
      </c>
      <c r="E216" s="123" t="s">
        <v>1800</v>
      </c>
    </row>
    <row r="217" spans="1:5">
      <c r="A217" s="123" t="s">
        <v>384</v>
      </c>
      <c r="B217" s="123" t="s">
        <v>1908</v>
      </c>
      <c r="C217" s="123" t="s">
        <v>2050</v>
      </c>
      <c r="D217" s="123" t="s">
        <v>2055</v>
      </c>
      <c r="E217" s="123" t="s">
        <v>1800</v>
      </c>
    </row>
    <row r="218" spans="1:5">
      <c r="A218" s="123" t="s">
        <v>386</v>
      </c>
      <c r="B218" s="123" t="s">
        <v>387</v>
      </c>
      <c r="C218" s="123" t="s">
        <v>2050</v>
      </c>
      <c r="D218" s="123" t="s">
        <v>2055</v>
      </c>
      <c r="E218" s="123" t="s">
        <v>1800</v>
      </c>
    </row>
    <row r="219" spans="1:5">
      <c r="A219" s="123" t="s">
        <v>386</v>
      </c>
      <c r="B219" s="123" t="s">
        <v>387</v>
      </c>
      <c r="C219" s="123" t="s">
        <v>2050</v>
      </c>
      <c r="D219" s="123" t="s">
        <v>2055</v>
      </c>
      <c r="E219" s="123" t="s">
        <v>1800</v>
      </c>
    </row>
    <row r="220" spans="1:5">
      <c r="A220" s="123" t="s">
        <v>388</v>
      </c>
      <c r="B220" s="123" t="s">
        <v>1909</v>
      </c>
      <c r="C220" s="123" t="s">
        <v>2050</v>
      </c>
      <c r="D220" s="123" t="s">
        <v>2053</v>
      </c>
      <c r="E220" s="123" t="s">
        <v>1798</v>
      </c>
    </row>
    <row r="221" spans="1:5">
      <c r="A221" s="123" t="s">
        <v>390</v>
      </c>
      <c r="B221" s="123" t="s">
        <v>391</v>
      </c>
      <c r="C221" s="123" t="s">
        <v>2050</v>
      </c>
      <c r="D221" s="123" t="s">
        <v>2058</v>
      </c>
      <c r="E221" s="123" t="s">
        <v>2059</v>
      </c>
    </row>
    <row r="222" spans="1:5">
      <c r="A222" s="123" t="s">
        <v>390</v>
      </c>
      <c r="B222" s="123" t="s">
        <v>391</v>
      </c>
      <c r="C222" s="123" t="s">
        <v>2050</v>
      </c>
      <c r="D222" s="123" t="s">
        <v>2058</v>
      </c>
      <c r="E222" s="123" t="s">
        <v>2059</v>
      </c>
    </row>
    <row r="223" spans="1:5">
      <c r="A223" s="123" t="s">
        <v>390</v>
      </c>
      <c r="B223" s="123" t="s">
        <v>391</v>
      </c>
      <c r="C223" s="123" t="s">
        <v>2050</v>
      </c>
      <c r="D223" s="123" t="s">
        <v>2058</v>
      </c>
      <c r="E223" s="123" t="s">
        <v>2059</v>
      </c>
    </row>
    <row r="224" spans="1:5">
      <c r="A224" s="123" t="s">
        <v>392</v>
      </c>
      <c r="B224" s="123" t="s">
        <v>393</v>
      </c>
      <c r="C224" s="123" t="s">
        <v>2050</v>
      </c>
      <c r="D224" s="123" t="s">
        <v>2055</v>
      </c>
      <c r="E224" s="123" t="s">
        <v>1800</v>
      </c>
    </row>
    <row r="225" spans="1:5">
      <c r="A225" s="123" t="s">
        <v>392</v>
      </c>
      <c r="B225" s="123" t="s">
        <v>393</v>
      </c>
      <c r="C225" s="123" t="s">
        <v>2050</v>
      </c>
      <c r="D225" s="123" t="s">
        <v>2055</v>
      </c>
      <c r="E225" s="123" t="s">
        <v>1800</v>
      </c>
    </row>
    <row r="226" spans="1:5">
      <c r="A226" s="123" t="s">
        <v>394</v>
      </c>
      <c r="B226" s="123" t="s">
        <v>395</v>
      </c>
      <c r="C226" s="123" t="s">
        <v>2050</v>
      </c>
      <c r="D226" s="123" t="s">
        <v>2051</v>
      </c>
      <c r="E226" s="123" t="s">
        <v>1796</v>
      </c>
    </row>
    <row r="227" spans="1:5">
      <c r="A227" s="123" t="s">
        <v>396</v>
      </c>
      <c r="B227" s="123" t="s">
        <v>1910</v>
      </c>
      <c r="C227" s="123" t="s">
        <v>2050</v>
      </c>
      <c r="D227" s="123" t="s">
        <v>2055</v>
      </c>
      <c r="E227" s="123" t="s">
        <v>1800</v>
      </c>
    </row>
    <row r="228" spans="1:5">
      <c r="A228" s="123" t="s">
        <v>396</v>
      </c>
      <c r="B228" s="123" t="s">
        <v>1910</v>
      </c>
      <c r="C228" s="123" t="s">
        <v>2050</v>
      </c>
      <c r="D228" s="123" t="s">
        <v>2055</v>
      </c>
      <c r="E228" s="123" t="s">
        <v>1800</v>
      </c>
    </row>
    <row r="229" spans="1:5">
      <c r="A229" s="123" t="s">
        <v>398</v>
      </c>
      <c r="B229" s="123" t="s">
        <v>399</v>
      </c>
      <c r="C229" s="123" t="s">
        <v>2050</v>
      </c>
      <c r="D229" s="123" t="s">
        <v>2051</v>
      </c>
      <c r="E229" s="123" t="s">
        <v>1796</v>
      </c>
    </row>
    <row r="230" spans="1:5">
      <c r="A230" s="123" t="s">
        <v>400</v>
      </c>
      <c r="B230" s="123" t="s">
        <v>1911</v>
      </c>
      <c r="C230" s="123" t="s">
        <v>2050</v>
      </c>
      <c r="D230" s="123" t="s">
        <v>2067</v>
      </c>
      <c r="E230" s="123" t="s">
        <v>1811</v>
      </c>
    </row>
    <row r="231" spans="1:5">
      <c r="A231" s="123" t="s">
        <v>402</v>
      </c>
      <c r="B231" s="123" t="s">
        <v>403</v>
      </c>
      <c r="C231" s="123" t="s">
        <v>2050</v>
      </c>
      <c r="D231" s="123" t="s">
        <v>2064</v>
      </c>
      <c r="E231" s="123" t="s">
        <v>1807</v>
      </c>
    </row>
    <row r="232" spans="1:5">
      <c r="A232" s="123" t="s">
        <v>405</v>
      </c>
      <c r="B232" s="123" t="s">
        <v>1912</v>
      </c>
      <c r="C232" s="123" t="s">
        <v>2050</v>
      </c>
      <c r="D232" s="123" t="s">
        <v>2055</v>
      </c>
      <c r="E232" s="123" t="s">
        <v>1800</v>
      </c>
    </row>
    <row r="233" spans="1:5">
      <c r="A233" s="123" t="s">
        <v>405</v>
      </c>
      <c r="B233" s="123" t="s">
        <v>1912</v>
      </c>
      <c r="C233" s="123" t="s">
        <v>2050</v>
      </c>
      <c r="D233" s="123" t="s">
        <v>2055</v>
      </c>
      <c r="E233" s="123" t="s">
        <v>1800</v>
      </c>
    </row>
    <row r="234" spans="1:5">
      <c r="A234" s="123" t="s">
        <v>407</v>
      </c>
      <c r="B234" s="123" t="s">
        <v>1913</v>
      </c>
      <c r="C234" s="123" t="s">
        <v>2050</v>
      </c>
      <c r="D234" s="123" t="s">
        <v>2053</v>
      </c>
      <c r="E234" s="123" t="s">
        <v>1798</v>
      </c>
    </row>
    <row r="235" spans="1:5">
      <c r="A235" s="123" t="s">
        <v>409</v>
      </c>
      <c r="B235" s="123" t="s">
        <v>1914</v>
      </c>
      <c r="C235" s="123" t="s">
        <v>2050</v>
      </c>
      <c r="D235" s="123" t="s">
        <v>2053</v>
      </c>
      <c r="E235" s="123" t="s">
        <v>1798</v>
      </c>
    </row>
    <row r="236" spans="1:5">
      <c r="A236" s="123" t="s">
        <v>411</v>
      </c>
      <c r="B236" s="123" t="s">
        <v>412</v>
      </c>
      <c r="C236" s="123" t="s">
        <v>2050</v>
      </c>
      <c r="D236" s="123" t="s">
        <v>2051</v>
      </c>
      <c r="E236" s="123" t="s">
        <v>1796</v>
      </c>
    </row>
    <row r="237" spans="1:5">
      <c r="A237" s="123" t="s">
        <v>413</v>
      </c>
      <c r="B237" s="123" t="s">
        <v>1915</v>
      </c>
      <c r="C237" s="123" t="s">
        <v>2050</v>
      </c>
      <c r="D237" s="123" t="s">
        <v>2057</v>
      </c>
      <c r="E237" s="123" t="s">
        <v>1803</v>
      </c>
    </row>
    <row r="238" spans="1:5">
      <c r="A238" s="123" t="s">
        <v>413</v>
      </c>
      <c r="B238" s="123" t="s">
        <v>1915</v>
      </c>
      <c r="C238" s="123" t="s">
        <v>2050</v>
      </c>
      <c r="D238" s="123" t="s">
        <v>2057</v>
      </c>
      <c r="E238" s="123" t="s">
        <v>1803</v>
      </c>
    </row>
    <row r="239" spans="1:5">
      <c r="A239" s="123" t="s">
        <v>413</v>
      </c>
      <c r="B239" s="123" t="s">
        <v>1915</v>
      </c>
      <c r="C239" s="123" t="s">
        <v>2050</v>
      </c>
      <c r="D239" s="123" t="s">
        <v>2057</v>
      </c>
      <c r="E239" s="123" t="s">
        <v>1803</v>
      </c>
    </row>
    <row r="240" spans="1:5">
      <c r="A240" s="123" t="s">
        <v>415</v>
      </c>
      <c r="B240" s="123" t="s">
        <v>1916</v>
      </c>
      <c r="C240" s="123" t="s">
        <v>2050</v>
      </c>
      <c r="D240" s="123" t="s">
        <v>2055</v>
      </c>
      <c r="E240" s="123" t="s">
        <v>1800</v>
      </c>
    </row>
    <row r="241" spans="1:5">
      <c r="A241" s="123" t="s">
        <v>415</v>
      </c>
      <c r="B241" s="123" t="s">
        <v>1916</v>
      </c>
      <c r="C241" s="123" t="s">
        <v>2050</v>
      </c>
      <c r="D241" s="123" t="s">
        <v>2055</v>
      </c>
      <c r="E241" s="123" t="s">
        <v>1800</v>
      </c>
    </row>
    <row r="242" spans="1:5">
      <c r="A242" s="123" t="s">
        <v>417</v>
      </c>
      <c r="B242" s="123" t="s">
        <v>418</v>
      </c>
      <c r="C242" s="123" t="s">
        <v>2050</v>
      </c>
      <c r="D242" s="123" t="s">
        <v>2053</v>
      </c>
      <c r="E242" s="123" t="s">
        <v>1798</v>
      </c>
    </row>
    <row r="243" spans="1:5">
      <c r="A243" s="123" t="s">
        <v>419</v>
      </c>
      <c r="B243" s="123" t="s">
        <v>1917</v>
      </c>
      <c r="C243" s="123" t="s">
        <v>2050</v>
      </c>
      <c r="D243" s="123" t="s">
        <v>2063</v>
      </c>
      <c r="E243" s="123" t="s">
        <v>1806</v>
      </c>
    </row>
    <row r="244" spans="1:5">
      <c r="A244" s="123" t="s">
        <v>421</v>
      </c>
      <c r="B244" s="123" t="s">
        <v>422</v>
      </c>
      <c r="C244" s="123" t="s">
        <v>2050</v>
      </c>
      <c r="D244" s="123" t="s">
        <v>2053</v>
      </c>
      <c r="E244" s="123" t="s">
        <v>1798</v>
      </c>
    </row>
    <row r="245" spans="1:5">
      <c r="A245" s="123" t="s">
        <v>423</v>
      </c>
      <c r="B245" s="123" t="s">
        <v>424</v>
      </c>
      <c r="C245" s="123" t="s">
        <v>2050</v>
      </c>
      <c r="D245" s="123" t="s">
        <v>2058</v>
      </c>
      <c r="E245" s="123" t="s">
        <v>2059</v>
      </c>
    </row>
    <row r="246" spans="1:5">
      <c r="A246" s="123" t="s">
        <v>423</v>
      </c>
      <c r="B246" s="123" t="s">
        <v>424</v>
      </c>
      <c r="C246" s="123" t="s">
        <v>2050</v>
      </c>
      <c r="D246" s="123" t="s">
        <v>2058</v>
      </c>
      <c r="E246" s="123" t="s">
        <v>2059</v>
      </c>
    </row>
    <row r="247" spans="1:5">
      <c r="A247" s="123" t="s">
        <v>423</v>
      </c>
      <c r="B247" s="123" t="s">
        <v>424</v>
      </c>
      <c r="C247" s="123" t="s">
        <v>2050</v>
      </c>
      <c r="D247" s="123" t="s">
        <v>2058</v>
      </c>
      <c r="E247" s="123" t="s">
        <v>2059</v>
      </c>
    </row>
    <row r="248" spans="1:5">
      <c r="A248" s="123" t="s">
        <v>425</v>
      </c>
      <c r="B248" s="123" t="s">
        <v>1918</v>
      </c>
      <c r="C248" s="123" t="s">
        <v>2050</v>
      </c>
      <c r="D248" s="123" t="s">
        <v>2055</v>
      </c>
      <c r="E248" s="123" t="s">
        <v>1800</v>
      </c>
    </row>
    <row r="249" spans="1:5">
      <c r="A249" s="123" t="s">
        <v>425</v>
      </c>
      <c r="B249" s="123" t="s">
        <v>1918</v>
      </c>
      <c r="C249" s="123" t="s">
        <v>2050</v>
      </c>
      <c r="D249" s="123" t="s">
        <v>2055</v>
      </c>
      <c r="E249" s="123" t="s">
        <v>1800</v>
      </c>
    </row>
    <row r="250" spans="1:5">
      <c r="A250" s="123" t="s">
        <v>427</v>
      </c>
      <c r="B250" s="123" t="s">
        <v>1919</v>
      </c>
      <c r="C250" s="123" t="s">
        <v>2050</v>
      </c>
      <c r="D250" s="123" t="s">
        <v>2053</v>
      </c>
      <c r="E250" s="123" t="s">
        <v>1798</v>
      </c>
    </row>
    <row r="251" spans="1:5">
      <c r="A251" s="123" t="s">
        <v>429</v>
      </c>
      <c r="B251" s="123" t="s">
        <v>430</v>
      </c>
      <c r="C251" s="123" t="s">
        <v>2050</v>
      </c>
      <c r="D251" s="123" t="s">
        <v>2053</v>
      </c>
      <c r="E251" s="123" t="s">
        <v>1798</v>
      </c>
    </row>
    <row r="252" spans="1:5">
      <c r="A252" s="123" t="s">
        <v>431</v>
      </c>
      <c r="B252" s="123" t="s">
        <v>1920</v>
      </c>
      <c r="C252" s="123" t="s">
        <v>2050</v>
      </c>
      <c r="D252" s="123" t="s">
        <v>2053</v>
      </c>
      <c r="E252" s="123" t="s">
        <v>1798</v>
      </c>
    </row>
    <row r="253" spans="1:5">
      <c r="A253" s="123" t="s">
        <v>433</v>
      </c>
      <c r="B253" s="123" t="s">
        <v>434</v>
      </c>
      <c r="C253" s="123" t="s">
        <v>2050</v>
      </c>
      <c r="D253" s="123" t="s">
        <v>2057</v>
      </c>
      <c r="E253" s="123" t="s">
        <v>1803</v>
      </c>
    </row>
    <row r="254" spans="1:5">
      <c r="A254" s="123" t="s">
        <v>433</v>
      </c>
      <c r="B254" s="123" t="s">
        <v>434</v>
      </c>
      <c r="C254" s="123" t="s">
        <v>2050</v>
      </c>
      <c r="D254" s="123" t="s">
        <v>2057</v>
      </c>
      <c r="E254" s="123" t="s">
        <v>1803</v>
      </c>
    </row>
    <row r="255" spans="1:5">
      <c r="A255" s="123" t="s">
        <v>433</v>
      </c>
      <c r="B255" s="123" t="s">
        <v>434</v>
      </c>
      <c r="C255" s="123" t="s">
        <v>2050</v>
      </c>
      <c r="D255" s="123" t="s">
        <v>2057</v>
      </c>
      <c r="E255" s="123" t="s">
        <v>1803</v>
      </c>
    </row>
    <row r="256" spans="1:5">
      <c r="A256" s="123" t="s">
        <v>437</v>
      </c>
      <c r="B256" s="123" t="s">
        <v>1921</v>
      </c>
      <c r="C256" s="123" t="s">
        <v>2050</v>
      </c>
      <c r="D256" s="123" t="s">
        <v>2058</v>
      </c>
      <c r="E256" s="123" t="s">
        <v>2059</v>
      </c>
    </row>
    <row r="257" spans="1:5">
      <c r="A257" s="123" t="s">
        <v>437</v>
      </c>
      <c r="B257" s="123" t="s">
        <v>1921</v>
      </c>
      <c r="C257" s="123" t="s">
        <v>2050</v>
      </c>
      <c r="D257" s="123" t="s">
        <v>2058</v>
      </c>
      <c r="E257" s="123" t="s">
        <v>2059</v>
      </c>
    </row>
    <row r="258" spans="1:5">
      <c r="A258" s="123" t="s">
        <v>437</v>
      </c>
      <c r="B258" s="123" t="s">
        <v>1921</v>
      </c>
      <c r="C258" s="123" t="s">
        <v>2050</v>
      </c>
      <c r="D258" s="123" t="s">
        <v>2058</v>
      </c>
      <c r="E258" s="123" t="s">
        <v>2059</v>
      </c>
    </row>
    <row r="259" spans="1:5">
      <c r="A259" s="123" t="s">
        <v>439</v>
      </c>
      <c r="B259" s="123" t="s">
        <v>1922</v>
      </c>
      <c r="C259" s="123" t="s">
        <v>2050</v>
      </c>
      <c r="D259" s="123" t="s">
        <v>2063</v>
      </c>
      <c r="E259" s="123" t="s">
        <v>1806</v>
      </c>
    </row>
    <row r="260" spans="1:5">
      <c r="A260" s="123" t="s">
        <v>441</v>
      </c>
      <c r="B260" s="123" t="s">
        <v>442</v>
      </c>
      <c r="C260" s="123" t="s">
        <v>2050</v>
      </c>
      <c r="D260" s="123" t="s">
        <v>2063</v>
      </c>
      <c r="E260" s="123" t="s">
        <v>1806</v>
      </c>
    </row>
    <row r="261" spans="1:5">
      <c r="A261" s="123" t="s">
        <v>443</v>
      </c>
      <c r="B261" s="123" t="s">
        <v>444</v>
      </c>
      <c r="C261" s="123" t="s">
        <v>2050</v>
      </c>
      <c r="D261" s="123" t="s">
        <v>2055</v>
      </c>
      <c r="E261" s="123" t="s">
        <v>1800</v>
      </c>
    </row>
    <row r="262" spans="1:5">
      <c r="A262" s="123" t="s">
        <v>443</v>
      </c>
      <c r="B262" s="123" t="s">
        <v>444</v>
      </c>
      <c r="C262" s="123" t="s">
        <v>2050</v>
      </c>
      <c r="D262" s="123" t="s">
        <v>2055</v>
      </c>
      <c r="E262" s="123" t="s">
        <v>1800</v>
      </c>
    </row>
    <row r="263" spans="1:5">
      <c r="A263" s="123" t="s">
        <v>445</v>
      </c>
      <c r="B263" s="123" t="s">
        <v>1923</v>
      </c>
      <c r="C263" s="123" t="s">
        <v>2050</v>
      </c>
      <c r="D263" s="123" t="s">
        <v>2055</v>
      </c>
      <c r="E263" s="123" t="s">
        <v>1800</v>
      </c>
    </row>
    <row r="264" spans="1:5">
      <c r="A264" s="123" t="s">
        <v>445</v>
      </c>
      <c r="B264" s="123" t="s">
        <v>1923</v>
      </c>
      <c r="C264" s="123" t="s">
        <v>2050</v>
      </c>
      <c r="D264" s="123" t="s">
        <v>2055</v>
      </c>
      <c r="E264" s="123" t="s">
        <v>1800</v>
      </c>
    </row>
    <row r="265" spans="1:5">
      <c r="A265" s="123" t="s">
        <v>447</v>
      </c>
      <c r="B265" s="123" t="s">
        <v>448</v>
      </c>
      <c r="C265" s="123" t="s">
        <v>2050</v>
      </c>
      <c r="D265" s="123" t="s">
        <v>2053</v>
      </c>
      <c r="E265" s="123" t="s">
        <v>1798</v>
      </c>
    </row>
    <row r="266" spans="1:5">
      <c r="A266" s="123" t="s">
        <v>449</v>
      </c>
      <c r="B266" s="123" t="s">
        <v>1924</v>
      </c>
      <c r="C266" s="123" t="s">
        <v>2050</v>
      </c>
      <c r="D266" s="123" t="s">
        <v>2063</v>
      </c>
      <c r="E266" s="123" t="s">
        <v>1806</v>
      </c>
    </row>
    <row r="267" spans="1:5">
      <c r="A267" s="123" t="s">
        <v>451</v>
      </c>
      <c r="B267" s="123" t="s">
        <v>1925</v>
      </c>
      <c r="C267" s="123" t="s">
        <v>2050</v>
      </c>
      <c r="D267" s="123" t="s">
        <v>2063</v>
      </c>
      <c r="E267" s="123" t="s">
        <v>1806</v>
      </c>
    </row>
    <row r="268" spans="1:5">
      <c r="A268" s="123" t="s">
        <v>453</v>
      </c>
      <c r="B268" s="123" t="s">
        <v>454</v>
      </c>
      <c r="C268" s="123" t="s">
        <v>2050</v>
      </c>
      <c r="D268" s="123" t="s">
        <v>2063</v>
      </c>
      <c r="E268" s="123" t="s">
        <v>1806</v>
      </c>
    </row>
    <row r="269" spans="1:5">
      <c r="A269" s="123" t="s">
        <v>455</v>
      </c>
      <c r="B269" s="123" t="s">
        <v>1926</v>
      </c>
      <c r="C269" s="123" t="s">
        <v>2050</v>
      </c>
      <c r="D269" s="123" t="s">
        <v>2063</v>
      </c>
      <c r="E269" s="123" t="s">
        <v>1806</v>
      </c>
    </row>
    <row r="270" spans="1:5">
      <c r="A270" s="123" t="s">
        <v>457</v>
      </c>
      <c r="B270" s="123" t="s">
        <v>1927</v>
      </c>
      <c r="C270" s="123" t="s">
        <v>2050</v>
      </c>
      <c r="D270" s="123" t="s">
        <v>2051</v>
      </c>
      <c r="E270" s="123" t="s">
        <v>1796</v>
      </c>
    </row>
    <row r="271" spans="1:5">
      <c r="A271" s="123" t="s">
        <v>459</v>
      </c>
      <c r="B271" s="123" t="s">
        <v>1928</v>
      </c>
      <c r="C271" s="123" t="s">
        <v>2050</v>
      </c>
      <c r="D271" s="123" t="s">
        <v>2053</v>
      </c>
      <c r="E271" s="123" t="s">
        <v>1798</v>
      </c>
    </row>
    <row r="272" spans="1:5">
      <c r="A272" s="123" t="s">
        <v>461</v>
      </c>
      <c r="B272" s="123" t="s">
        <v>462</v>
      </c>
      <c r="C272" s="123" t="s">
        <v>2050</v>
      </c>
      <c r="D272" s="123" t="s">
        <v>2051</v>
      </c>
      <c r="E272" s="123" t="s">
        <v>1796</v>
      </c>
    </row>
    <row r="273" spans="1:5">
      <c r="A273" s="123" t="s">
        <v>463</v>
      </c>
      <c r="B273" s="123" t="s">
        <v>464</v>
      </c>
      <c r="C273" s="123" t="s">
        <v>2050</v>
      </c>
      <c r="D273" s="123" t="s">
        <v>2058</v>
      </c>
      <c r="E273" s="123" t="s">
        <v>2059</v>
      </c>
    </row>
    <row r="274" spans="1:5">
      <c r="A274" s="123" t="s">
        <v>463</v>
      </c>
      <c r="B274" s="123" t="s">
        <v>464</v>
      </c>
      <c r="C274" s="123" t="s">
        <v>2050</v>
      </c>
      <c r="D274" s="123" t="s">
        <v>2058</v>
      </c>
      <c r="E274" s="123" t="s">
        <v>2059</v>
      </c>
    </row>
    <row r="275" spans="1:5">
      <c r="A275" s="123" t="s">
        <v>463</v>
      </c>
      <c r="B275" s="123" t="s">
        <v>464</v>
      </c>
      <c r="C275" s="123" t="s">
        <v>2050</v>
      </c>
      <c r="D275" s="123" t="s">
        <v>2058</v>
      </c>
      <c r="E275" s="123" t="s">
        <v>2059</v>
      </c>
    </row>
    <row r="276" spans="1:5">
      <c r="A276" s="123" t="s">
        <v>465</v>
      </c>
      <c r="B276" s="123" t="s">
        <v>466</v>
      </c>
      <c r="C276" s="123" t="s">
        <v>2050</v>
      </c>
      <c r="D276" s="123" t="s">
        <v>2051</v>
      </c>
      <c r="E276" s="123" t="s">
        <v>1796</v>
      </c>
    </row>
    <row r="277" spans="1:5">
      <c r="A277" s="123" t="s">
        <v>470</v>
      </c>
      <c r="B277" s="123" t="s">
        <v>471</v>
      </c>
      <c r="C277" s="123" t="s">
        <v>2050</v>
      </c>
      <c r="D277" s="123" t="s">
        <v>2064</v>
      </c>
      <c r="E277" s="123" t="s">
        <v>1807</v>
      </c>
    </row>
    <row r="278" spans="1:5">
      <c r="A278" s="123" t="s">
        <v>472</v>
      </c>
      <c r="B278" s="123" t="s">
        <v>1930</v>
      </c>
      <c r="C278" s="123" t="s">
        <v>2050</v>
      </c>
      <c r="D278" s="123" t="s">
        <v>2058</v>
      </c>
      <c r="E278" s="123" t="s">
        <v>2059</v>
      </c>
    </row>
    <row r="279" spans="1:5">
      <c r="A279" s="123" t="s">
        <v>472</v>
      </c>
      <c r="B279" s="123" t="s">
        <v>1930</v>
      </c>
      <c r="C279" s="123" t="s">
        <v>2050</v>
      </c>
      <c r="D279" s="123" t="s">
        <v>2058</v>
      </c>
      <c r="E279" s="123" t="s">
        <v>2059</v>
      </c>
    </row>
    <row r="280" spans="1:5">
      <c r="A280" s="123" t="s">
        <v>472</v>
      </c>
      <c r="B280" s="123" t="s">
        <v>1930</v>
      </c>
      <c r="C280" s="123" t="s">
        <v>2050</v>
      </c>
      <c r="D280" s="123" t="s">
        <v>2058</v>
      </c>
      <c r="E280" s="123" t="s">
        <v>2059</v>
      </c>
    </row>
    <row r="281" spans="1:5">
      <c r="A281" s="123" t="s">
        <v>474</v>
      </c>
      <c r="B281" s="123" t="s">
        <v>475</v>
      </c>
      <c r="C281" s="123" t="s">
        <v>2050</v>
      </c>
      <c r="D281" s="123" t="s">
        <v>2058</v>
      </c>
      <c r="E281" s="123" t="s">
        <v>2059</v>
      </c>
    </row>
    <row r="282" spans="1:5">
      <c r="A282" s="123" t="s">
        <v>474</v>
      </c>
      <c r="B282" s="123" t="s">
        <v>475</v>
      </c>
      <c r="C282" s="123" t="s">
        <v>2050</v>
      </c>
      <c r="D282" s="123" t="s">
        <v>2058</v>
      </c>
      <c r="E282" s="123" t="s">
        <v>2059</v>
      </c>
    </row>
    <row r="283" spans="1:5">
      <c r="A283" s="123" t="s">
        <v>474</v>
      </c>
      <c r="B283" s="123" t="s">
        <v>475</v>
      </c>
      <c r="C283" s="123" t="s">
        <v>2050</v>
      </c>
      <c r="D283" s="123" t="s">
        <v>2058</v>
      </c>
      <c r="E283" s="123" t="s">
        <v>2059</v>
      </c>
    </row>
    <row r="284" spans="1:5">
      <c r="A284" s="123" t="s">
        <v>476</v>
      </c>
      <c r="B284" s="123" t="s">
        <v>1931</v>
      </c>
      <c r="C284" s="123" t="s">
        <v>2050</v>
      </c>
      <c r="D284" s="123" t="s">
        <v>2062</v>
      </c>
      <c r="E284" s="123" t="s">
        <v>1805</v>
      </c>
    </row>
    <row r="285" spans="1:5">
      <c r="A285" s="123" t="s">
        <v>476</v>
      </c>
      <c r="B285" s="123" t="s">
        <v>1931</v>
      </c>
      <c r="C285" s="123" t="s">
        <v>2050</v>
      </c>
      <c r="D285" s="123" t="s">
        <v>2062</v>
      </c>
      <c r="E285" s="123" t="s">
        <v>1805</v>
      </c>
    </row>
    <row r="286" spans="1:5">
      <c r="A286" s="123" t="s">
        <v>478</v>
      </c>
      <c r="B286" s="123" t="s">
        <v>479</v>
      </c>
      <c r="C286" s="123" t="s">
        <v>2050</v>
      </c>
      <c r="D286" s="123" t="s">
        <v>2058</v>
      </c>
      <c r="E286" s="123" t="s">
        <v>2059</v>
      </c>
    </row>
    <row r="287" spans="1:5">
      <c r="A287" s="123" t="s">
        <v>478</v>
      </c>
      <c r="B287" s="123" t="s">
        <v>479</v>
      </c>
      <c r="C287" s="123" t="s">
        <v>2050</v>
      </c>
      <c r="D287" s="123" t="s">
        <v>2058</v>
      </c>
      <c r="E287" s="123" t="s">
        <v>2059</v>
      </c>
    </row>
    <row r="288" spans="1:5">
      <c r="A288" s="123" t="s">
        <v>478</v>
      </c>
      <c r="B288" s="123" t="s">
        <v>479</v>
      </c>
      <c r="C288" s="123" t="s">
        <v>2050</v>
      </c>
      <c r="D288" s="123" t="s">
        <v>2058</v>
      </c>
      <c r="E288" s="123" t="s">
        <v>2059</v>
      </c>
    </row>
    <row r="289" spans="1:5">
      <c r="A289" s="123" t="s">
        <v>482</v>
      </c>
      <c r="B289" s="123" t="s">
        <v>483</v>
      </c>
      <c r="C289" s="123" t="s">
        <v>2050</v>
      </c>
      <c r="D289" s="123" t="s">
        <v>2051</v>
      </c>
      <c r="E289" s="123" t="s">
        <v>1796</v>
      </c>
    </row>
    <row r="290" spans="1:5">
      <c r="A290" s="123" t="s">
        <v>484</v>
      </c>
      <c r="B290" s="123" t="s">
        <v>485</v>
      </c>
      <c r="C290" s="123" t="s">
        <v>2050</v>
      </c>
      <c r="D290" s="123" t="s">
        <v>2055</v>
      </c>
      <c r="E290" s="123" t="s">
        <v>1800</v>
      </c>
    </row>
    <row r="291" spans="1:5">
      <c r="A291" s="123" t="s">
        <v>484</v>
      </c>
      <c r="B291" s="123" t="s">
        <v>485</v>
      </c>
      <c r="C291" s="123" t="s">
        <v>2050</v>
      </c>
      <c r="D291" s="123" t="s">
        <v>2055</v>
      </c>
      <c r="E291" s="123" t="s">
        <v>1800</v>
      </c>
    </row>
    <row r="292" spans="1:5">
      <c r="A292" s="123" t="s">
        <v>486</v>
      </c>
      <c r="B292" s="123" t="s">
        <v>487</v>
      </c>
      <c r="C292" s="123" t="s">
        <v>2050</v>
      </c>
      <c r="D292" s="123" t="s">
        <v>2062</v>
      </c>
      <c r="E292" s="123" t="s">
        <v>1805</v>
      </c>
    </row>
    <row r="293" spans="1:5">
      <c r="A293" s="123" t="s">
        <v>486</v>
      </c>
      <c r="B293" s="123" t="s">
        <v>487</v>
      </c>
      <c r="C293" s="123" t="s">
        <v>2050</v>
      </c>
      <c r="D293" s="123" t="s">
        <v>2062</v>
      </c>
      <c r="E293" s="123" t="s">
        <v>1805</v>
      </c>
    </row>
    <row r="294" spans="1:5">
      <c r="A294" s="123" t="s">
        <v>493</v>
      </c>
      <c r="B294" s="123" t="s">
        <v>1935</v>
      </c>
      <c r="C294" s="123" t="s">
        <v>2050</v>
      </c>
      <c r="D294" s="123" t="s">
        <v>2058</v>
      </c>
      <c r="E294" s="123" t="s">
        <v>2059</v>
      </c>
    </row>
    <row r="295" spans="1:5">
      <c r="A295" s="123" t="s">
        <v>493</v>
      </c>
      <c r="B295" s="123" t="s">
        <v>1935</v>
      </c>
      <c r="C295" s="123" t="s">
        <v>2050</v>
      </c>
      <c r="D295" s="123" t="s">
        <v>2058</v>
      </c>
      <c r="E295" s="123" t="s">
        <v>2059</v>
      </c>
    </row>
    <row r="296" spans="1:5">
      <c r="A296" s="123" t="s">
        <v>493</v>
      </c>
      <c r="B296" s="123" t="s">
        <v>1935</v>
      </c>
      <c r="C296" s="123" t="s">
        <v>2050</v>
      </c>
      <c r="D296" s="123" t="s">
        <v>2058</v>
      </c>
      <c r="E296" s="123" t="s">
        <v>2059</v>
      </c>
    </row>
    <row r="297" spans="1:5">
      <c r="A297" s="123" t="s">
        <v>495</v>
      </c>
      <c r="B297" s="123" t="s">
        <v>496</v>
      </c>
      <c r="C297" s="123" t="s">
        <v>2050</v>
      </c>
      <c r="D297" s="123" t="s">
        <v>2057</v>
      </c>
      <c r="E297" s="123" t="s">
        <v>1803</v>
      </c>
    </row>
    <row r="298" spans="1:5">
      <c r="A298" s="123" t="s">
        <v>495</v>
      </c>
      <c r="B298" s="123" t="s">
        <v>496</v>
      </c>
      <c r="C298" s="123" t="s">
        <v>2050</v>
      </c>
      <c r="D298" s="123" t="s">
        <v>2057</v>
      </c>
      <c r="E298" s="123" t="s">
        <v>1803</v>
      </c>
    </row>
    <row r="299" spans="1:5">
      <c r="A299" s="123" t="s">
        <v>495</v>
      </c>
      <c r="B299" s="123" t="s">
        <v>496</v>
      </c>
      <c r="C299" s="123" t="s">
        <v>2050</v>
      </c>
      <c r="D299" s="123" t="s">
        <v>2057</v>
      </c>
      <c r="E299" s="123" t="s">
        <v>1803</v>
      </c>
    </row>
    <row r="300" spans="1:5">
      <c r="A300" s="123" t="s">
        <v>497</v>
      </c>
      <c r="B300" s="123" t="s">
        <v>1936</v>
      </c>
      <c r="C300" s="123" t="s">
        <v>2050</v>
      </c>
      <c r="D300" s="123" t="s">
        <v>2051</v>
      </c>
      <c r="E300" s="123" t="s">
        <v>1796</v>
      </c>
    </row>
    <row r="301" spans="1:5">
      <c r="A301" s="123" t="s">
        <v>499</v>
      </c>
      <c r="B301" s="123" t="s">
        <v>1937</v>
      </c>
      <c r="C301" s="123" t="s">
        <v>2050</v>
      </c>
      <c r="D301" s="123" t="s">
        <v>2051</v>
      </c>
      <c r="E301" s="123" t="s">
        <v>1796</v>
      </c>
    </row>
    <row r="302" spans="1:5">
      <c r="A302" s="123" t="s">
        <v>501</v>
      </c>
      <c r="B302" s="123" t="s">
        <v>1938</v>
      </c>
      <c r="C302" s="123" t="s">
        <v>2050</v>
      </c>
      <c r="D302" s="123" t="s">
        <v>2057</v>
      </c>
      <c r="E302" s="123" t="s">
        <v>1803</v>
      </c>
    </row>
    <row r="303" spans="1:5">
      <c r="A303" s="123" t="s">
        <v>501</v>
      </c>
      <c r="B303" s="123" t="s">
        <v>1938</v>
      </c>
      <c r="C303" s="123" t="s">
        <v>2050</v>
      </c>
      <c r="D303" s="123" t="s">
        <v>2057</v>
      </c>
      <c r="E303" s="123" t="s">
        <v>1803</v>
      </c>
    </row>
    <row r="304" spans="1:5">
      <c r="A304" s="123" t="s">
        <v>501</v>
      </c>
      <c r="B304" s="123" t="s">
        <v>1938</v>
      </c>
      <c r="C304" s="123" t="s">
        <v>2050</v>
      </c>
      <c r="D304" s="123" t="s">
        <v>2057</v>
      </c>
      <c r="E304" s="123" t="s">
        <v>1803</v>
      </c>
    </row>
    <row r="305" spans="1:5">
      <c r="A305" s="123" t="s">
        <v>503</v>
      </c>
      <c r="B305" s="123" t="s">
        <v>1939</v>
      </c>
      <c r="C305" s="123" t="s">
        <v>2050</v>
      </c>
      <c r="D305" s="123" t="s">
        <v>2062</v>
      </c>
      <c r="E305" s="123" t="s">
        <v>1805</v>
      </c>
    </row>
    <row r="306" spans="1:5">
      <c r="A306" s="123" t="s">
        <v>503</v>
      </c>
      <c r="B306" s="123" t="s">
        <v>1939</v>
      </c>
      <c r="C306" s="123" t="s">
        <v>2050</v>
      </c>
      <c r="D306" s="123" t="s">
        <v>2062</v>
      </c>
      <c r="E306" s="123" t="s">
        <v>1805</v>
      </c>
    </row>
    <row r="307" spans="1:5">
      <c r="A307" s="123" t="s">
        <v>506</v>
      </c>
      <c r="B307" s="123" t="s">
        <v>1940</v>
      </c>
      <c r="C307" s="123" t="s">
        <v>2050</v>
      </c>
      <c r="D307" s="123" t="s">
        <v>2055</v>
      </c>
      <c r="E307" s="123" t="s">
        <v>1800</v>
      </c>
    </row>
    <row r="308" spans="1:5">
      <c r="A308" s="123" t="s">
        <v>506</v>
      </c>
      <c r="B308" s="123" t="s">
        <v>1940</v>
      </c>
      <c r="C308" s="123" t="s">
        <v>2050</v>
      </c>
      <c r="D308" s="123" t="s">
        <v>2055</v>
      </c>
      <c r="E308" s="123" t="s">
        <v>1800</v>
      </c>
    </row>
    <row r="309" spans="1:5">
      <c r="A309" s="123" t="s">
        <v>508</v>
      </c>
      <c r="B309" s="123" t="s">
        <v>1941</v>
      </c>
      <c r="C309" s="123" t="s">
        <v>2050</v>
      </c>
      <c r="D309" s="123" t="s">
        <v>2051</v>
      </c>
      <c r="E309" s="123" t="s">
        <v>1796</v>
      </c>
    </row>
    <row r="310" spans="1:5">
      <c r="A310" s="123" t="s">
        <v>510</v>
      </c>
      <c r="B310" s="123" t="s">
        <v>511</v>
      </c>
      <c r="C310" s="123" t="s">
        <v>2050</v>
      </c>
      <c r="D310" s="123" t="s">
        <v>2058</v>
      </c>
      <c r="E310" s="123" t="s">
        <v>2059</v>
      </c>
    </row>
    <row r="311" spans="1:5">
      <c r="A311" s="123" t="s">
        <v>510</v>
      </c>
      <c r="B311" s="123" t="s">
        <v>511</v>
      </c>
      <c r="C311" s="123" t="s">
        <v>2050</v>
      </c>
      <c r="D311" s="123" t="s">
        <v>2058</v>
      </c>
      <c r="E311" s="123" t="s">
        <v>2059</v>
      </c>
    </row>
    <row r="312" spans="1:5">
      <c r="A312" s="123" t="s">
        <v>510</v>
      </c>
      <c r="B312" s="123" t="s">
        <v>511</v>
      </c>
      <c r="C312" s="123" t="s">
        <v>2050</v>
      </c>
      <c r="D312" s="123" t="s">
        <v>2058</v>
      </c>
      <c r="E312" s="123" t="s">
        <v>2059</v>
      </c>
    </row>
    <row r="313" spans="1:5">
      <c r="A313" s="123" t="s">
        <v>512</v>
      </c>
      <c r="B313" s="123" t="s">
        <v>1942</v>
      </c>
      <c r="C313" s="123" t="s">
        <v>2050</v>
      </c>
      <c r="D313" s="123" t="s">
        <v>2051</v>
      </c>
      <c r="E313" s="123" t="s">
        <v>1796</v>
      </c>
    </row>
    <row r="314" spans="1:5">
      <c r="A314" s="123" t="s">
        <v>514</v>
      </c>
      <c r="B314" s="123" t="s">
        <v>515</v>
      </c>
      <c r="C314" s="123" t="s">
        <v>2050</v>
      </c>
      <c r="D314" s="123" t="s">
        <v>2051</v>
      </c>
      <c r="E314" s="123" t="s">
        <v>1796</v>
      </c>
    </row>
    <row r="315" spans="1:5">
      <c r="A315" s="123" t="s">
        <v>516</v>
      </c>
      <c r="B315" s="123" t="s">
        <v>517</v>
      </c>
      <c r="C315" s="123" t="s">
        <v>2050</v>
      </c>
      <c r="D315" s="123" t="s">
        <v>2051</v>
      </c>
      <c r="E315" s="123" t="s">
        <v>1796</v>
      </c>
    </row>
    <row r="316" spans="1:5">
      <c r="A316" s="123" t="s">
        <v>518</v>
      </c>
      <c r="B316" s="123" t="s">
        <v>1943</v>
      </c>
      <c r="C316" s="123" t="s">
        <v>2050</v>
      </c>
      <c r="D316" s="123" t="s">
        <v>2062</v>
      </c>
      <c r="E316" s="123" t="s">
        <v>1805</v>
      </c>
    </row>
    <row r="317" spans="1:5">
      <c r="A317" s="123" t="s">
        <v>518</v>
      </c>
      <c r="B317" s="123" t="s">
        <v>1943</v>
      </c>
      <c r="C317" s="123" t="s">
        <v>2050</v>
      </c>
      <c r="D317" s="123" t="s">
        <v>2062</v>
      </c>
      <c r="E317" s="123" t="s">
        <v>1805</v>
      </c>
    </row>
    <row r="318" spans="1:5">
      <c r="A318" s="123" t="s">
        <v>520</v>
      </c>
      <c r="B318" s="123" t="s">
        <v>521</v>
      </c>
      <c r="C318" s="123" t="s">
        <v>2050</v>
      </c>
      <c r="D318" s="123" t="s">
        <v>2051</v>
      </c>
      <c r="E318" s="123" t="s">
        <v>1796</v>
      </c>
    </row>
    <row r="319" spans="1:5">
      <c r="A319" s="123" t="s">
        <v>522</v>
      </c>
      <c r="B319" s="123" t="s">
        <v>523</v>
      </c>
      <c r="C319" s="123" t="s">
        <v>2050</v>
      </c>
      <c r="D319" s="123" t="s">
        <v>2051</v>
      </c>
      <c r="E319" s="123" t="s">
        <v>1796</v>
      </c>
    </row>
    <row r="320" spans="1:5">
      <c r="A320" s="123" t="s">
        <v>525</v>
      </c>
      <c r="B320" s="123" t="s">
        <v>1944</v>
      </c>
      <c r="C320" s="123" t="s">
        <v>2050</v>
      </c>
      <c r="D320" s="123" t="s">
        <v>2055</v>
      </c>
      <c r="E320" s="123" t="s">
        <v>1800</v>
      </c>
    </row>
    <row r="321" spans="1:5">
      <c r="A321" s="123" t="s">
        <v>525</v>
      </c>
      <c r="B321" s="123" t="s">
        <v>1944</v>
      </c>
      <c r="C321" s="123" t="s">
        <v>2050</v>
      </c>
      <c r="D321" s="123" t="s">
        <v>2055</v>
      </c>
      <c r="E321" s="123" t="s">
        <v>1800</v>
      </c>
    </row>
    <row r="322" spans="1:5">
      <c r="A322" s="123" t="s">
        <v>527</v>
      </c>
      <c r="B322" s="123" t="s">
        <v>528</v>
      </c>
      <c r="C322" s="123" t="s">
        <v>2050</v>
      </c>
      <c r="D322" s="123" t="s">
        <v>2057</v>
      </c>
      <c r="E322" s="123" t="s">
        <v>1803</v>
      </c>
    </row>
    <row r="323" spans="1:5">
      <c r="A323" s="123" t="s">
        <v>527</v>
      </c>
      <c r="B323" s="123" t="s">
        <v>528</v>
      </c>
      <c r="C323" s="123" t="s">
        <v>2050</v>
      </c>
      <c r="D323" s="123" t="s">
        <v>2057</v>
      </c>
      <c r="E323" s="123" t="s">
        <v>1803</v>
      </c>
    </row>
    <row r="324" spans="1:5">
      <c r="A324" s="123" t="s">
        <v>527</v>
      </c>
      <c r="B324" s="123" t="s">
        <v>528</v>
      </c>
      <c r="C324" s="123" t="s">
        <v>2050</v>
      </c>
      <c r="D324" s="123" t="s">
        <v>2057</v>
      </c>
      <c r="E324" s="123" t="s">
        <v>1803</v>
      </c>
    </row>
    <row r="325" spans="1:5">
      <c r="A325" s="123" t="s">
        <v>529</v>
      </c>
      <c r="B325" s="123" t="s">
        <v>1945</v>
      </c>
      <c r="C325" s="123" t="s">
        <v>2050</v>
      </c>
      <c r="D325" s="123" t="s">
        <v>2053</v>
      </c>
      <c r="E325" s="123" t="s">
        <v>1798</v>
      </c>
    </row>
    <row r="326" spans="1:5">
      <c r="A326" s="123" t="s">
        <v>531</v>
      </c>
      <c r="B326" s="123" t="s">
        <v>532</v>
      </c>
      <c r="C326" s="123" t="s">
        <v>2050</v>
      </c>
      <c r="D326" s="123" t="s">
        <v>2053</v>
      </c>
      <c r="E326" s="123" t="s">
        <v>1798</v>
      </c>
    </row>
    <row r="327" spans="1:5">
      <c r="A327" s="123" t="s">
        <v>535</v>
      </c>
      <c r="B327" s="123" t="s">
        <v>1947</v>
      </c>
      <c r="C327" s="123" t="s">
        <v>2050</v>
      </c>
      <c r="D327" s="123" t="s">
        <v>2051</v>
      </c>
      <c r="E327" s="123" t="s">
        <v>1796</v>
      </c>
    </row>
    <row r="328" spans="1:5">
      <c r="A328" s="123" t="s">
        <v>537</v>
      </c>
      <c r="B328" s="123" t="s">
        <v>1948</v>
      </c>
      <c r="C328" s="123" t="s">
        <v>2050</v>
      </c>
      <c r="D328" s="123" t="s">
        <v>2051</v>
      </c>
      <c r="E328" s="123" t="s">
        <v>1796</v>
      </c>
    </row>
    <row r="329" spans="1:5">
      <c r="A329" s="123" t="s">
        <v>539</v>
      </c>
      <c r="B329" s="123" t="s">
        <v>540</v>
      </c>
      <c r="C329" s="123" t="s">
        <v>2050</v>
      </c>
      <c r="D329" s="123" t="s">
        <v>2064</v>
      </c>
      <c r="E329" s="123" t="s">
        <v>1807</v>
      </c>
    </row>
    <row r="330" spans="1:5">
      <c r="A330" s="123" t="s">
        <v>541</v>
      </c>
      <c r="B330" s="123" t="s">
        <v>542</v>
      </c>
      <c r="C330" s="123" t="s">
        <v>2050</v>
      </c>
      <c r="D330" s="123" t="s">
        <v>2051</v>
      </c>
      <c r="E330" s="123" t="s">
        <v>1796</v>
      </c>
    </row>
    <row r="331" spans="1:5">
      <c r="A331" s="123" t="s">
        <v>543</v>
      </c>
      <c r="B331" s="123" t="s">
        <v>1949</v>
      </c>
      <c r="C331" s="123" t="s">
        <v>2050</v>
      </c>
      <c r="D331" s="123" t="s">
        <v>2051</v>
      </c>
      <c r="E331" s="123" t="s">
        <v>1796</v>
      </c>
    </row>
    <row r="332" spans="1:5">
      <c r="A332" s="123" t="s">
        <v>545</v>
      </c>
      <c r="B332" s="123" t="s">
        <v>1950</v>
      </c>
      <c r="C332" s="123" t="s">
        <v>2050</v>
      </c>
      <c r="D332" s="123" t="s">
        <v>2051</v>
      </c>
      <c r="E332" s="123" t="s">
        <v>1796</v>
      </c>
    </row>
    <row r="333" spans="1:5">
      <c r="A333" s="123" t="s">
        <v>547</v>
      </c>
      <c r="B333" s="123" t="s">
        <v>1951</v>
      </c>
      <c r="C333" s="123" t="s">
        <v>2050</v>
      </c>
      <c r="D333" s="123" t="s">
        <v>2051</v>
      </c>
      <c r="E333" s="123" t="s">
        <v>1796</v>
      </c>
    </row>
    <row r="334" spans="1:5">
      <c r="A334" s="123" t="s">
        <v>549</v>
      </c>
      <c r="B334" s="123" t="s">
        <v>1952</v>
      </c>
      <c r="C334" s="123" t="s">
        <v>2050</v>
      </c>
      <c r="D334" s="123" t="s">
        <v>2051</v>
      </c>
      <c r="E334" s="123" t="s">
        <v>1796</v>
      </c>
    </row>
    <row r="335" spans="1:5">
      <c r="A335" s="123" t="s">
        <v>551</v>
      </c>
      <c r="B335" s="123" t="s">
        <v>1953</v>
      </c>
      <c r="C335" s="123" t="s">
        <v>2050</v>
      </c>
      <c r="D335" s="123" t="s">
        <v>2051</v>
      </c>
      <c r="E335" s="123" t="s">
        <v>1796</v>
      </c>
    </row>
    <row r="336" spans="1:5">
      <c r="A336" s="123" t="s">
        <v>553</v>
      </c>
      <c r="B336" s="123" t="s">
        <v>554</v>
      </c>
      <c r="C336" s="123" t="s">
        <v>2050</v>
      </c>
      <c r="D336" s="123" t="s">
        <v>2063</v>
      </c>
      <c r="E336" s="123" t="s">
        <v>1806</v>
      </c>
    </row>
    <row r="337" spans="1:5">
      <c r="A337" s="123" t="s">
        <v>556</v>
      </c>
      <c r="B337" s="123" t="s">
        <v>557</v>
      </c>
      <c r="C337" s="123" t="s">
        <v>2050</v>
      </c>
      <c r="D337" s="123" t="s">
        <v>2057</v>
      </c>
      <c r="E337" s="123" t="s">
        <v>1803</v>
      </c>
    </row>
    <row r="338" spans="1:5">
      <c r="A338" s="123" t="s">
        <v>556</v>
      </c>
      <c r="B338" s="123" t="s">
        <v>557</v>
      </c>
      <c r="C338" s="123" t="s">
        <v>2050</v>
      </c>
      <c r="D338" s="123" t="s">
        <v>2057</v>
      </c>
      <c r="E338" s="123" t="s">
        <v>1803</v>
      </c>
    </row>
    <row r="339" spans="1:5">
      <c r="A339" s="123" t="s">
        <v>556</v>
      </c>
      <c r="B339" s="123" t="s">
        <v>557</v>
      </c>
      <c r="C339" s="123" t="s">
        <v>2050</v>
      </c>
      <c r="D339" s="123" t="s">
        <v>2057</v>
      </c>
      <c r="E339" s="123" t="s">
        <v>1803</v>
      </c>
    </row>
    <row r="340" spans="1:5">
      <c r="A340" s="123" t="s">
        <v>558</v>
      </c>
      <c r="B340" s="123" t="s">
        <v>559</v>
      </c>
      <c r="C340" s="123" t="s">
        <v>2050</v>
      </c>
      <c r="D340" s="123" t="s">
        <v>2053</v>
      </c>
      <c r="E340" s="123" t="s">
        <v>1798</v>
      </c>
    </row>
    <row r="341" spans="1:5">
      <c r="A341" s="123" t="s">
        <v>560</v>
      </c>
      <c r="B341" s="123" t="s">
        <v>561</v>
      </c>
      <c r="C341" s="123" t="s">
        <v>2050</v>
      </c>
      <c r="D341" s="123" t="s">
        <v>2051</v>
      </c>
      <c r="E341" s="123" t="s">
        <v>1796</v>
      </c>
    </row>
    <row r="342" spans="1:5">
      <c r="A342" s="123" t="s">
        <v>562</v>
      </c>
      <c r="B342" s="123" t="s">
        <v>563</v>
      </c>
      <c r="C342" s="123" t="s">
        <v>2050</v>
      </c>
      <c r="D342" s="123" t="s">
        <v>2054</v>
      </c>
      <c r="E342" s="123" t="s">
        <v>1799</v>
      </c>
    </row>
    <row r="343" spans="1:5">
      <c r="A343" s="123" t="s">
        <v>564</v>
      </c>
      <c r="B343" s="123" t="s">
        <v>565</v>
      </c>
      <c r="C343" s="123" t="s">
        <v>2050</v>
      </c>
      <c r="D343" s="123" t="s">
        <v>2055</v>
      </c>
      <c r="E343" s="123" t="s">
        <v>1800</v>
      </c>
    </row>
    <row r="344" spans="1:5">
      <c r="A344" s="123" t="s">
        <v>564</v>
      </c>
      <c r="B344" s="123" t="s">
        <v>565</v>
      </c>
      <c r="C344" s="123" t="s">
        <v>2050</v>
      </c>
      <c r="D344" s="123" t="s">
        <v>2055</v>
      </c>
      <c r="E344" s="123" t="s">
        <v>1800</v>
      </c>
    </row>
    <row r="345" spans="1:5">
      <c r="A345" s="123" t="s">
        <v>566</v>
      </c>
      <c r="B345" s="123" t="s">
        <v>1954</v>
      </c>
      <c r="C345" s="123" t="s">
        <v>2050</v>
      </c>
      <c r="D345" s="123" t="s">
        <v>2051</v>
      </c>
      <c r="E345" s="123" t="s">
        <v>1796</v>
      </c>
    </row>
    <row r="346" spans="1:5">
      <c r="A346" s="123" t="s">
        <v>568</v>
      </c>
      <c r="B346" s="123" t="s">
        <v>1955</v>
      </c>
      <c r="C346" s="123" t="s">
        <v>2050</v>
      </c>
      <c r="D346" s="123" t="s">
        <v>2051</v>
      </c>
      <c r="E346" s="123" t="s">
        <v>1796</v>
      </c>
    </row>
    <row r="347" spans="1:5">
      <c r="A347" s="123" t="s">
        <v>570</v>
      </c>
      <c r="B347" s="123" t="s">
        <v>571</v>
      </c>
      <c r="C347" s="123" t="s">
        <v>2050</v>
      </c>
      <c r="D347" s="123" t="s">
        <v>2051</v>
      </c>
      <c r="E347" s="123" t="s">
        <v>1796</v>
      </c>
    </row>
    <row r="348" spans="1:5">
      <c r="A348" s="123" t="s">
        <v>572</v>
      </c>
      <c r="B348" s="123" t="s">
        <v>573</v>
      </c>
      <c r="C348" s="123" t="s">
        <v>2050</v>
      </c>
      <c r="D348" s="123" t="s">
        <v>2053</v>
      </c>
      <c r="E348" s="123" t="s">
        <v>1798</v>
      </c>
    </row>
    <row r="349" spans="1:5">
      <c r="A349" s="123" t="s">
        <v>574</v>
      </c>
      <c r="B349" s="123" t="s">
        <v>575</v>
      </c>
      <c r="C349" s="123" t="s">
        <v>2050</v>
      </c>
      <c r="D349" s="123" t="s">
        <v>2055</v>
      </c>
      <c r="E349" s="123" t="s">
        <v>1800</v>
      </c>
    </row>
    <row r="350" spans="1:5">
      <c r="A350" s="123" t="s">
        <v>574</v>
      </c>
      <c r="B350" s="123" t="s">
        <v>575</v>
      </c>
      <c r="C350" s="123" t="s">
        <v>2050</v>
      </c>
      <c r="D350" s="123" t="s">
        <v>2055</v>
      </c>
      <c r="E350" s="123" t="s">
        <v>1800</v>
      </c>
    </row>
    <row r="351" spans="1:5">
      <c r="A351" s="123" t="s">
        <v>578</v>
      </c>
      <c r="B351" s="123" t="s">
        <v>579</v>
      </c>
      <c r="C351" s="123" t="s">
        <v>2050</v>
      </c>
      <c r="D351" s="123" t="s">
        <v>2058</v>
      </c>
      <c r="E351" s="123" t="s">
        <v>2059</v>
      </c>
    </row>
    <row r="352" spans="1:5">
      <c r="A352" s="123" t="s">
        <v>578</v>
      </c>
      <c r="B352" s="123" t="s">
        <v>579</v>
      </c>
      <c r="C352" s="123" t="s">
        <v>2050</v>
      </c>
      <c r="D352" s="123" t="s">
        <v>2058</v>
      </c>
      <c r="E352" s="123" t="s">
        <v>2059</v>
      </c>
    </row>
    <row r="353" spans="1:5">
      <c r="A353" s="123" t="s">
        <v>578</v>
      </c>
      <c r="B353" s="123" t="s">
        <v>579</v>
      </c>
      <c r="C353" s="123" t="s">
        <v>2050</v>
      </c>
      <c r="D353" s="123" t="s">
        <v>2058</v>
      </c>
      <c r="E353" s="123" t="s">
        <v>2059</v>
      </c>
    </row>
    <row r="354" spans="1:5">
      <c r="A354" s="123" t="s">
        <v>582</v>
      </c>
      <c r="B354" s="123" t="s">
        <v>1957</v>
      </c>
      <c r="C354" s="123" t="s">
        <v>2050</v>
      </c>
      <c r="D354" s="123" t="s">
        <v>2063</v>
      </c>
      <c r="E354" s="123" t="s">
        <v>1806</v>
      </c>
    </row>
    <row r="355" spans="1:5">
      <c r="A355" s="123" t="s">
        <v>584</v>
      </c>
      <c r="B355" s="123" t="s">
        <v>1958</v>
      </c>
      <c r="C355" s="123" t="s">
        <v>2050</v>
      </c>
      <c r="D355" s="123" t="s">
        <v>2055</v>
      </c>
      <c r="E355" s="123" t="s">
        <v>1800</v>
      </c>
    </row>
    <row r="356" spans="1:5">
      <c r="A356" s="123" t="s">
        <v>584</v>
      </c>
      <c r="B356" s="123" t="s">
        <v>1958</v>
      </c>
      <c r="C356" s="123" t="s">
        <v>2050</v>
      </c>
      <c r="D356" s="123" t="s">
        <v>2055</v>
      </c>
      <c r="E356" s="123" t="s">
        <v>1800</v>
      </c>
    </row>
    <row r="357" spans="1:5">
      <c r="A357" s="123" t="s">
        <v>586</v>
      </c>
      <c r="B357" s="123" t="s">
        <v>587</v>
      </c>
      <c r="C357" s="123" t="s">
        <v>2050</v>
      </c>
      <c r="D357" s="123" t="s">
        <v>2055</v>
      </c>
      <c r="E357" s="123" t="s">
        <v>1800</v>
      </c>
    </row>
    <row r="358" spans="1:5">
      <c r="A358" s="123" t="s">
        <v>586</v>
      </c>
      <c r="B358" s="123" t="s">
        <v>587</v>
      </c>
      <c r="C358" s="123" t="s">
        <v>2050</v>
      </c>
      <c r="D358" s="123" t="s">
        <v>2055</v>
      </c>
      <c r="E358" s="123" t="s">
        <v>1800</v>
      </c>
    </row>
    <row r="359" spans="1:5">
      <c r="A359" s="123" t="s">
        <v>588</v>
      </c>
      <c r="B359" s="123" t="s">
        <v>1959</v>
      </c>
      <c r="C359" s="123" t="s">
        <v>2050</v>
      </c>
      <c r="D359" s="123" t="s">
        <v>2051</v>
      </c>
      <c r="E359" s="123" t="s">
        <v>1796</v>
      </c>
    </row>
    <row r="360" spans="1:5">
      <c r="A360" s="123" t="s">
        <v>591</v>
      </c>
      <c r="B360" s="123" t="s">
        <v>1960</v>
      </c>
      <c r="C360" s="123" t="s">
        <v>2050</v>
      </c>
      <c r="D360" s="123" t="s">
        <v>2051</v>
      </c>
      <c r="E360" s="123" t="s">
        <v>1796</v>
      </c>
    </row>
    <row r="361" spans="1:5">
      <c r="A361" s="123" t="s">
        <v>593</v>
      </c>
      <c r="B361" s="123" t="s">
        <v>594</v>
      </c>
      <c r="C361" s="123" t="s">
        <v>2050</v>
      </c>
      <c r="D361" s="123" t="s">
        <v>2055</v>
      </c>
      <c r="E361" s="123" t="s">
        <v>1800</v>
      </c>
    </row>
    <row r="362" spans="1:5">
      <c r="A362" s="123" t="s">
        <v>593</v>
      </c>
      <c r="B362" s="123" t="s">
        <v>594</v>
      </c>
      <c r="C362" s="123" t="s">
        <v>2050</v>
      </c>
      <c r="D362" s="123" t="s">
        <v>2055</v>
      </c>
      <c r="E362" s="123" t="s">
        <v>1800</v>
      </c>
    </row>
    <row r="363" spans="1:5">
      <c r="A363" s="123" t="s">
        <v>596</v>
      </c>
      <c r="B363" s="123" t="s">
        <v>1961</v>
      </c>
      <c r="C363" s="123" t="s">
        <v>2050</v>
      </c>
      <c r="D363" s="123" t="s">
        <v>2051</v>
      </c>
      <c r="E363" s="123" t="s">
        <v>1796</v>
      </c>
    </row>
    <row r="364" spans="1:5">
      <c r="A364" s="123" t="s">
        <v>598</v>
      </c>
      <c r="B364" s="123" t="s">
        <v>599</v>
      </c>
      <c r="C364" s="123" t="s">
        <v>2050</v>
      </c>
      <c r="D364" s="123" t="s">
        <v>2051</v>
      </c>
      <c r="E364" s="123" t="s">
        <v>1796</v>
      </c>
    </row>
    <row r="365" spans="1:5">
      <c r="A365" s="123" t="s">
        <v>600</v>
      </c>
      <c r="B365" s="123" t="s">
        <v>1962</v>
      </c>
      <c r="C365" s="123" t="s">
        <v>2050</v>
      </c>
      <c r="D365" s="123" t="s">
        <v>2053</v>
      </c>
      <c r="E365" s="123" t="s">
        <v>1798</v>
      </c>
    </row>
    <row r="366" spans="1:5">
      <c r="A366" s="123" t="s">
        <v>602</v>
      </c>
      <c r="B366" s="123" t="s">
        <v>603</v>
      </c>
      <c r="C366" s="123" t="s">
        <v>2050</v>
      </c>
      <c r="D366" s="123" t="s">
        <v>2051</v>
      </c>
      <c r="E366" s="123" t="s">
        <v>1796</v>
      </c>
    </row>
    <row r="367" spans="1:5">
      <c r="A367" s="123" t="s">
        <v>604</v>
      </c>
      <c r="B367" s="123" t="s">
        <v>1963</v>
      </c>
      <c r="C367" s="123" t="s">
        <v>2050</v>
      </c>
      <c r="D367" s="123" t="s">
        <v>2055</v>
      </c>
      <c r="E367" s="123" t="s">
        <v>1800</v>
      </c>
    </row>
    <row r="368" spans="1:5">
      <c r="A368" s="123" t="s">
        <v>604</v>
      </c>
      <c r="B368" s="123" t="s">
        <v>1963</v>
      </c>
      <c r="C368" s="123" t="s">
        <v>2050</v>
      </c>
      <c r="D368" s="123" t="s">
        <v>2055</v>
      </c>
      <c r="E368" s="123" t="s">
        <v>1800</v>
      </c>
    </row>
    <row r="369" spans="1:5">
      <c r="A369" s="123" t="s">
        <v>606</v>
      </c>
      <c r="B369" s="123" t="s">
        <v>607</v>
      </c>
      <c r="C369" s="123" t="s">
        <v>2050</v>
      </c>
      <c r="D369" s="123" t="s">
        <v>2064</v>
      </c>
      <c r="E369" s="123" t="s">
        <v>1807</v>
      </c>
    </row>
    <row r="370" spans="1:5">
      <c r="A370" s="123" t="s">
        <v>608</v>
      </c>
      <c r="B370" s="123" t="s">
        <v>609</v>
      </c>
      <c r="C370" s="123" t="s">
        <v>2050</v>
      </c>
      <c r="D370" s="123" t="s">
        <v>2063</v>
      </c>
      <c r="E370" s="123" t="s">
        <v>1806</v>
      </c>
    </row>
    <row r="371" spans="1:5">
      <c r="A371" s="123" t="s">
        <v>610</v>
      </c>
      <c r="B371" s="123" t="s">
        <v>611</v>
      </c>
      <c r="C371" s="123" t="s">
        <v>2050</v>
      </c>
      <c r="D371" s="123" t="s">
        <v>2051</v>
      </c>
      <c r="E371" s="123" t="s">
        <v>1796</v>
      </c>
    </row>
    <row r="372" spans="1:5">
      <c r="A372" s="123" t="s">
        <v>612</v>
      </c>
      <c r="B372" s="123" t="s">
        <v>613</v>
      </c>
      <c r="C372" s="123" t="s">
        <v>2050</v>
      </c>
      <c r="D372" s="123" t="s">
        <v>2051</v>
      </c>
      <c r="E372" s="123" t="s">
        <v>1796</v>
      </c>
    </row>
    <row r="373" spans="1:5">
      <c r="A373" s="123" t="s">
        <v>614</v>
      </c>
      <c r="B373" s="123" t="s">
        <v>615</v>
      </c>
      <c r="C373" s="123" t="s">
        <v>2050</v>
      </c>
      <c r="D373" s="123" t="s">
        <v>2051</v>
      </c>
      <c r="E373" s="123" t="s">
        <v>1796</v>
      </c>
    </row>
    <row r="374" spans="1:5">
      <c r="A374" s="123" t="s">
        <v>616</v>
      </c>
      <c r="B374" s="123" t="s">
        <v>617</v>
      </c>
      <c r="C374" s="123" t="s">
        <v>2050</v>
      </c>
      <c r="D374" s="123" t="s">
        <v>2053</v>
      </c>
      <c r="E374" s="123" t="s">
        <v>1798</v>
      </c>
    </row>
    <row r="375" spans="1:5">
      <c r="A375" s="123" t="s">
        <v>618</v>
      </c>
      <c r="B375" s="123" t="s">
        <v>619</v>
      </c>
      <c r="C375" s="123" t="s">
        <v>2050</v>
      </c>
      <c r="D375" s="123" t="s">
        <v>2053</v>
      </c>
      <c r="E375" s="123" t="s">
        <v>1798</v>
      </c>
    </row>
    <row r="376" spans="1:5">
      <c r="A376" s="123" t="s">
        <v>620</v>
      </c>
      <c r="B376" s="123" t="s">
        <v>621</v>
      </c>
      <c r="C376" s="123" t="s">
        <v>2050</v>
      </c>
      <c r="D376" s="123" t="s">
        <v>2051</v>
      </c>
      <c r="E376" s="123" t="s">
        <v>1796</v>
      </c>
    </row>
    <row r="377" spans="1:5">
      <c r="A377" s="123" t="s">
        <v>1966</v>
      </c>
      <c r="B377" s="123" t="s">
        <v>1967</v>
      </c>
      <c r="C377" s="123" t="s">
        <v>2050</v>
      </c>
      <c r="D377" s="123" t="s">
        <v>2051</v>
      </c>
      <c r="E377" s="123" t="s">
        <v>1796</v>
      </c>
    </row>
    <row r="378" spans="1:5">
      <c r="A378" s="123" t="s">
        <v>622</v>
      </c>
      <c r="B378" s="123" t="s">
        <v>623</v>
      </c>
      <c r="C378" s="123" t="s">
        <v>2050</v>
      </c>
      <c r="D378" s="123" t="s">
        <v>2051</v>
      </c>
      <c r="E378" s="123" t="s">
        <v>1796</v>
      </c>
    </row>
    <row r="379" spans="1:5">
      <c r="A379" s="123" t="s">
        <v>1968</v>
      </c>
      <c r="B379" s="123" t="s">
        <v>1969</v>
      </c>
      <c r="C379" s="123" t="s">
        <v>2050</v>
      </c>
      <c r="D379" s="123" t="s">
        <v>2055</v>
      </c>
      <c r="E379" s="123" t="s">
        <v>1800</v>
      </c>
    </row>
    <row r="380" spans="1:5">
      <c r="A380" s="123" t="s">
        <v>1968</v>
      </c>
      <c r="B380" s="123" t="s">
        <v>1969</v>
      </c>
      <c r="C380" s="123" t="s">
        <v>2050</v>
      </c>
      <c r="D380" s="123" t="s">
        <v>2055</v>
      </c>
      <c r="E380" s="123" t="s">
        <v>1800</v>
      </c>
    </row>
    <row r="381" spans="1:5">
      <c r="A381" s="123" t="s">
        <v>624</v>
      </c>
      <c r="B381" s="123" t="s">
        <v>625</v>
      </c>
      <c r="C381" s="123" t="s">
        <v>2050</v>
      </c>
      <c r="D381" s="123" t="s">
        <v>2055</v>
      </c>
      <c r="E381" s="123" t="s">
        <v>1800</v>
      </c>
    </row>
    <row r="382" spans="1:5">
      <c r="A382" s="123" t="s">
        <v>624</v>
      </c>
      <c r="B382" s="123" t="s">
        <v>625</v>
      </c>
      <c r="C382" s="123" t="s">
        <v>2050</v>
      </c>
      <c r="D382" s="123" t="s">
        <v>2055</v>
      </c>
      <c r="E382" s="123" t="s">
        <v>1800</v>
      </c>
    </row>
    <row r="383" spans="1:5">
      <c r="A383" s="123" t="s">
        <v>626</v>
      </c>
      <c r="B383" s="123" t="s">
        <v>627</v>
      </c>
      <c r="C383" s="123" t="s">
        <v>2050</v>
      </c>
      <c r="D383" s="123" t="s">
        <v>2055</v>
      </c>
      <c r="E383" s="123" t="s">
        <v>1800</v>
      </c>
    </row>
    <row r="384" spans="1:5">
      <c r="A384" s="123" t="s">
        <v>626</v>
      </c>
      <c r="B384" s="123" t="s">
        <v>627</v>
      </c>
      <c r="C384" s="123" t="s">
        <v>2050</v>
      </c>
      <c r="D384" s="123" t="s">
        <v>2055</v>
      </c>
      <c r="E384" s="123" t="s">
        <v>1800</v>
      </c>
    </row>
    <row r="385" spans="1:5">
      <c r="A385" s="123" t="s">
        <v>1970</v>
      </c>
      <c r="B385" s="123" t="s">
        <v>1971</v>
      </c>
      <c r="C385" s="123" t="s">
        <v>2050</v>
      </c>
      <c r="D385" s="123" t="s">
        <v>2051</v>
      </c>
      <c r="E385" s="123" t="s">
        <v>1796</v>
      </c>
    </row>
    <row r="386" spans="1:5">
      <c r="A386" s="123" t="s">
        <v>1972</v>
      </c>
      <c r="B386" s="123" t="s">
        <v>1973</v>
      </c>
      <c r="C386" s="123" t="s">
        <v>2050</v>
      </c>
      <c r="D386" s="123" t="s">
        <v>2051</v>
      </c>
      <c r="E386" s="123" t="s">
        <v>1796</v>
      </c>
    </row>
    <row r="387" spans="1:5">
      <c r="A387" s="123" t="s">
        <v>1974</v>
      </c>
      <c r="B387" s="123" t="s">
        <v>1975</v>
      </c>
      <c r="C387" s="123" t="s">
        <v>2050</v>
      </c>
      <c r="D387" s="123" t="s">
        <v>2051</v>
      </c>
      <c r="E387" s="123" t="s">
        <v>1796</v>
      </c>
    </row>
    <row r="388" spans="1:5">
      <c r="A388" s="123" t="s">
        <v>1976</v>
      </c>
      <c r="B388" s="123" t="s">
        <v>1977</v>
      </c>
      <c r="C388" s="123" t="s">
        <v>2050</v>
      </c>
      <c r="D388" s="123" t="s">
        <v>2051</v>
      </c>
      <c r="E388" s="123" t="s">
        <v>1796</v>
      </c>
    </row>
    <row r="389" spans="1:5">
      <c r="A389" s="123" t="s">
        <v>1978</v>
      </c>
      <c r="B389" s="123" t="s">
        <v>1979</v>
      </c>
      <c r="C389" s="123" t="s">
        <v>2050</v>
      </c>
      <c r="D389" s="123" t="s">
        <v>2051</v>
      </c>
      <c r="E389" s="123" t="s">
        <v>1796</v>
      </c>
    </row>
    <row r="390" spans="1:5">
      <c r="A390" s="123" t="s">
        <v>1980</v>
      </c>
      <c r="B390" s="123" t="s">
        <v>1981</v>
      </c>
      <c r="C390" s="123" t="s">
        <v>2050</v>
      </c>
      <c r="D390" s="123" t="s">
        <v>2053</v>
      </c>
      <c r="E390" s="123" t="s">
        <v>1798</v>
      </c>
    </row>
    <row r="391" spans="1:5">
      <c r="A391" s="123" t="s">
        <v>1982</v>
      </c>
      <c r="B391" s="123" t="s">
        <v>1983</v>
      </c>
      <c r="C391" s="123" t="s">
        <v>2050</v>
      </c>
      <c r="D391" s="123" t="s">
        <v>2051</v>
      </c>
      <c r="E391" s="123" t="s">
        <v>1796</v>
      </c>
    </row>
    <row r="392" spans="1:5">
      <c r="A392" s="123" t="s">
        <v>1984</v>
      </c>
      <c r="B392" s="123" t="s">
        <v>1985</v>
      </c>
      <c r="C392" s="123" t="s">
        <v>2050</v>
      </c>
      <c r="D392" s="123" t="s">
        <v>2055</v>
      </c>
      <c r="E392" s="123" t="s">
        <v>1800</v>
      </c>
    </row>
    <row r="393" spans="1:5">
      <c r="A393" s="123" t="s">
        <v>1984</v>
      </c>
      <c r="B393" s="123" t="s">
        <v>1985</v>
      </c>
      <c r="C393" s="123" t="s">
        <v>2050</v>
      </c>
      <c r="D393" s="123" t="s">
        <v>2055</v>
      </c>
      <c r="E393" s="123" t="s">
        <v>1800</v>
      </c>
    </row>
    <row r="394" spans="1:5">
      <c r="A394" s="123" t="s">
        <v>1986</v>
      </c>
      <c r="B394" s="123" t="s">
        <v>1987</v>
      </c>
      <c r="C394" s="123" t="s">
        <v>2050</v>
      </c>
      <c r="D394" s="123" t="s">
        <v>2064</v>
      </c>
      <c r="E394" s="123" t="s">
        <v>1807</v>
      </c>
    </row>
    <row r="395" spans="1:5">
      <c r="A395" s="123" t="s">
        <v>628</v>
      </c>
      <c r="B395" s="123" t="s">
        <v>1990</v>
      </c>
      <c r="C395" s="123" t="s">
        <v>2050</v>
      </c>
      <c r="D395" s="123" t="s">
        <v>2052</v>
      </c>
      <c r="E395" s="123" t="s">
        <v>1797</v>
      </c>
    </row>
    <row r="396" spans="1:5">
      <c r="A396" s="123" t="s">
        <v>630</v>
      </c>
      <c r="B396" s="123" t="s">
        <v>1991</v>
      </c>
      <c r="C396" s="123" t="s">
        <v>2050</v>
      </c>
      <c r="D396" s="123" t="s">
        <v>2052</v>
      </c>
      <c r="E396" s="123" t="s">
        <v>1797</v>
      </c>
    </row>
    <row r="397" spans="1:5">
      <c r="A397" s="123" t="s">
        <v>632</v>
      </c>
      <c r="B397" s="123" t="s">
        <v>1992</v>
      </c>
      <c r="C397" s="123" t="s">
        <v>2050</v>
      </c>
      <c r="D397" s="123" t="s">
        <v>2052</v>
      </c>
      <c r="E397" s="123" t="s">
        <v>1797</v>
      </c>
    </row>
    <row r="398" spans="1:5">
      <c r="A398" s="123" t="s">
        <v>634</v>
      </c>
      <c r="B398" s="123" t="s">
        <v>635</v>
      </c>
      <c r="C398" s="123" t="s">
        <v>2050</v>
      </c>
      <c r="D398" s="123" t="s">
        <v>2051</v>
      </c>
      <c r="E398" s="123" t="s">
        <v>1796</v>
      </c>
    </row>
    <row r="399" spans="1:5">
      <c r="A399" s="123" t="s">
        <v>636</v>
      </c>
      <c r="B399" s="123" t="s">
        <v>637</v>
      </c>
      <c r="C399" s="123" t="s">
        <v>2050</v>
      </c>
      <c r="D399" s="123" t="s">
        <v>2051</v>
      </c>
      <c r="E399" s="123" t="s">
        <v>1796</v>
      </c>
    </row>
    <row r="400" spans="1:5">
      <c r="A400" s="123" t="s">
        <v>638</v>
      </c>
      <c r="B400" s="123" t="s">
        <v>639</v>
      </c>
      <c r="C400" s="123" t="s">
        <v>2050</v>
      </c>
      <c r="D400" s="123" t="s">
        <v>2057</v>
      </c>
      <c r="E400" s="123" t="s">
        <v>1803</v>
      </c>
    </row>
    <row r="401" spans="1:5">
      <c r="A401" s="123" t="s">
        <v>638</v>
      </c>
      <c r="B401" s="123" t="s">
        <v>639</v>
      </c>
      <c r="C401" s="123" t="s">
        <v>2050</v>
      </c>
      <c r="D401" s="123" t="s">
        <v>2057</v>
      </c>
      <c r="E401" s="123" t="s">
        <v>1803</v>
      </c>
    </row>
    <row r="402" spans="1:5">
      <c r="A402" s="123" t="s">
        <v>638</v>
      </c>
      <c r="B402" s="123" t="s">
        <v>639</v>
      </c>
      <c r="C402" s="123" t="s">
        <v>2050</v>
      </c>
      <c r="D402" s="123" t="s">
        <v>2057</v>
      </c>
      <c r="E402" s="123" t="s">
        <v>1803</v>
      </c>
    </row>
    <row r="403" spans="1:5">
      <c r="A403" s="123" t="s">
        <v>640</v>
      </c>
      <c r="B403" s="123" t="s">
        <v>1993</v>
      </c>
      <c r="C403" s="123" t="s">
        <v>2050</v>
      </c>
      <c r="D403" s="123" t="s">
        <v>2052</v>
      </c>
      <c r="E403" s="123" t="s">
        <v>1797</v>
      </c>
    </row>
    <row r="404" spans="1:5">
      <c r="A404" s="123" t="s">
        <v>642</v>
      </c>
      <c r="B404" s="123" t="s">
        <v>1994</v>
      </c>
      <c r="C404" s="123" t="s">
        <v>2050</v>
      </c>
      <c r="D404" s="123" t="s">
        <v>2052</v>
      </c>
      <c r="E404" s="123" t="s">
        <v>1797</v>
      </c>
    </row>
    <row r="405" spans="1:5">
      <c r="A405" s="123" t="s">
        <v>644</v>
      </c>
      <c r="B405" s="123" t="s">
        <v>1995</v>
      </c>
      <c r="C405" s="123" t="s">
        <v>2050</v>
      </c>
      <c r="D405" s="123" t="s">
        <v>2051</v>
      </c>
      <c r="E405" s="123" t="s">
        <v>1796</v>
      </c>
    </row>
    <row r="406" spans="1:5">
      <c r="A406" s="123" t="s">
        <v>646</v>
      </c>
      <c r="B406" s="123" t="s">
        <v>1996</v>
      </c>
      <c r="C406" s="123" t="s">
        <v>2050</v>
      </c>
      <c r="D406" s="123" t="s">
        <v>2052</v>
      </c>
      <c r="E406" s="123" t="s">
        <v>1797</v>
      </c>
    </row>
    <row r="407" spans="1:5">
      <c r="A407" s="123" t="s">
        <v>648</v>
      </c>
      <c r="B407" s="123" t="s">
        <v>649</v>
      </c>
      <c r="C407" s="123" t="s">
        <v>2050</v>
      </c>
      <c r="D407" s="123" t="s">
        <v>2052</v>
      </c>
      <c r="E407" s="123" t="s">
        <v>1797</v>
      </c>
    </row>
    <row r="408" spans="1:5">
      <c r="A408" s="123" t="s">
        <v>650</v>
      </c>
      <c r="B408" s="123" t="s">
        <v>1997</v>
      </c>
      <c r="C408" s="123" t="s">
        <v>2050</v>
      </c>
      <c r="D408" s="123" t="s">
        <v>2052</v>
      </c>
      <c r="E408" s="123" t="s">
        <v>1797</v>
      </c>
    </row>
    <row r="409" spans="1:5">
      <c r="A409" s="123" t="s">
        <v>652</v>
      </c>
      <c r="B409" s="123" t="s">
        <v>653</v>
      </c>
      <c r="C409" s="123" t="s">
        <v>2050</v>
      </c>
      <c r="D409" s="123" t="s">
        <v>2055</v>
      </c>
      <c r="E409" s="123" t="s">
        <v>1800</v>
      </c>
    </row>
    <row r="410" spans="1:5">
      <c r="A410" s="123" t="s">
        <v>652</v>
      </c>
      <c r="B410" s="123" t="s">
        <v>653</v>
      </c>
      <c r="C410" s="123" t="s">
        <v>2050</v>
      </c>
      <c r="D410" s="123" t="s">
        <v>2055</v>
      </c>
      <c r="E410" s="123" t="s">
        <v>1800</v>
      </c>
    </row>
    <row r="411" spans="1:5">
      <c r="A411" s="123" t="s">
        <v>654</v>
      </c>
      <c r="B411" s="123" t="s">
        <v>1998</v>
      </c>
      <c r="C411" s="123" t="s">
        <v>2050</v>
      </c>
      <c r="D411" s="123" t="s">
        <v>2057</v>
      </c>
      <c r="E411" s="123" t="s">
        <v>1803</v>
      </c>
    </row>
    <row r="412" spans="1:5">
      <c r="A412" s="123" t="s">
        <v>654</v>
      </c>
      <c r="B412" s="123" t="s">
        <v>1998</v>
      </c>
      <c r="C412" s="123" t="s">
        <v>2050</v>
      </c>
      <c r="D412" s="123" t="s">
        <v>2057</v>
      </c>
      <c r="E412" s="123" t="s">
        <v>1803</v>
      </c>
    </row>
    <row r="413" spans="1:5">
      <c r="A413" s="123" t="s">
        <v>654</v>
      </c>
      <c r="B413" s="123" t="s">
        <v>1998</v>
      </c>
      <c r="C413" s="123" t="s">
        <v>2050</v>
      </c>
      <c r="D413" s="123" t="s">
        <v>2057</v>
      </c>
      <c r="E413" s="123" t="s">
        <v>1803</v>
      </c>
    </row>
    <row r="414" spans="1:5">
      <c r="A414" s="123" t="s">
        <v>656</v>
      </c>
      <c r="B414" s="123" t="s">
        <v>1999</v>
      </c>
      <c r="C414" s="123" t="s">
        <v>2050</v>
      </c>
      <c r="D414" s="123" t="s">
        <v>2052</v>
      </c>
      <c r="E414" s="123" t="s">
        <v>1797</v>
      </c>
    </row>
    <row r="415" spans="1:5">
      <c r="A415" s="123" t="s">
        <v>658</v>
      </c>
      <c r="B415" s="123" t="s">
        <v>2000</v>
      </c>
      <c r="C415" s="123" t="s">
        <v>2050</v>
      </c>
      <c r="D415" s="123" t="s">
        <v>2052</v>
      </c>
      <c r="E415" s="123" t="s">
        <v>1797</v>
      </c>
    </row>
    <row r="416" spans="1:5">
      <c r="A416" s="123" t="s">
        <v>660</v>
      </c>
      <c r="B416" s="123" t="s">
        <v>661</v>
      </c>
      <c r="C416" s="123" t="s">
        <v>2050</v>
      </c>
      <c r="D416" s="123" t="s">
        <v>2057</v>
      </c>
      <c r="E416" s="123" t="s">
        <v>1803</v>
      </c>
    </row>
    <row r="417" spans="1:5">
      <c r="A417" s="123" t="s">
        <v>660</v>
      </c>
      <c r="B417" s="123" t="s">
        <v>661</v>
      </c>
      <c r="C417" s="123" t="s">
        <v>2050</v>
      </c>
      <c r="D417" s="123" t="s">
        <v>2057</v>
      </c>
      <c r="E417" s="123" t="s">
        <v>1803</v>
      </c>
    </row>
    <row r="418" spans="1:5">
      <c r="A418" s="123" t="s">
        <v>660</v>
      </c>
      <c r="B418" s="123" t="s">
        <v>661</v>
      </c>
      <c r="C418" s="123" t="s">
        <v>2050</v>
      </c>
      <c r="D418" s="123" t="s">
        <v>2057</v>
      </c>
      <c r="E418" s="123" t="s">
        <v>1803</v>
      </c>
    </row>
    <row r="419" spans="1:5">
      <c r="A419" s="123" t="s">
        <v>662</v>
      </c>
      <c r="B419" s="123" t="s">
        <v>663</v>
      </c>
      <c r="C419" s="123" t="s">
        <v>2050</v>
      </c>
      <c r="D419" s="123" t="s">
        <v>2051</v>
      </c>
      <c r="E419" s="123" t="s">
        <v>1796</v>
      </c>
    </row>
    <row r="420" spans="1:5">
      <c r="A420" s="123" t="s">
        <v>664</v>
      </c>
      <c r="B420" s="123" t="s">
        <v>665</v>
      </c>
      <c r="C420" s="123" t="s">
        <v>2050</v>
      </c>
      <c r="D420" s="123" t="s">
        <v>2061</v>
      </c>
      <c r="E420" s="123" t="s">
        <v>1804</v>
      </c>
    </row>
    <row r="421" spans="1:5">
      <c r="A421" s="123" t="s">
        <v>664</v>
      </c>
      <c r="B421" s="123" t="s">
        <v>665</v>
      </c>
      <c r="C421" s="123" t="s">
        <v>2050</v>
      </c>
      <c r="D421" s="123" t="s">
        <v>2061</v>
      </c>
      <c r="E421" s="123" t="s">
        <v>1804</v>
      </c>
    </row>
    <row r="422" spans="1:5">
      <c r="A422" s="123" t="s">
        <v>664</v>
      </c>
      <c r="B422" s="123" t="s">
        <v>665</v>
      </c>
      <c r="C422" s="123" t="s">
        <v>2050</v>
      </c>
      <c r="D422" s="123" t="s">
        <v>2061</v>
      </c>
      <c r="E422" s="123" t="s">
        <v>1804</v>
      </c>
    </row>
    <row r="423" spans="1:5">
      <c r="A423" s="123" t="s">
        <v>666</v>
      </c>
      <c r="B423" s="123" t="s">
        <v>2001</v>
      </c>
      <c r="C423" s="123" t="s">
        <v>2050</v>
      </c>
      <c r="D423" s="123" t="s">
        <v>2051</v>
      </c>
      <c r="E423" s="123" t="s">
        <v>1796</v>
      </c>
    </row>
    <row r="424" spans="1:5">
      <c r="A424" s="123" t="s">
        <v>668</v>
      </c>
      <c r="B424" s="123" t="s">
        <v>2002</v>
      </c>
      <c r="C424" s="123" t="s">
        <v>2050</v>
      </c>
      <c r="D424" s="123" t="s">
        <v>2064</v>
      </c>
      <c r="E424" s="123" t="s">
        <v>1807</v>
      </c>
    </row>
    <row r="425" spans="1:5">
      <c r="A425" s="123" t="s">
        <v>670</v>
      </c>
      <c r="B425" s="123" t="s">
        <v>671</v>
      </c>
      <c r="C425" s="123" t="s">
        <v>2050</v>
      </c>
      <c r="D425" s="123" t="s">
        <v>2051</v>
      </c>
      <c r="E425" s="123" t="s">
        <v>1796</v>
      </c>
    </row>
    <row r="426" spans="1:5">
      <c r="A426" s="123" t="s">
        <v>672</v>
      </c>
      <c r="B426" s="123" t="s">
        <v>2003</v>
      </c>
      <c r="C426" s="123" t="s">
        <v>2050</v>
      </c>
      <c r="D426" s="123" t="s">
        <v>2064</v>
      </c>
      <c r="E426" s="123" t="s">
        <v>1807</v>
      </c>
    </row>
    <row r="427" spans="1:5">
      <c r="A427" s="123" t="s">
        <v>674</v>
      </c>
      <c r="B427" s="123" t="s">
        <v>2004</v>
      </c>
      <c r="C427" s="123" t="s">
        <v>2050</v>
      </c>
      <c r="D427" s="123" t="s">
        <v>2058</v>
      </c>
      <c r="E427" s="123" t="s">
        <v>2059</v>
      </c>
    </row>
    <row r="428" spans="1:5">
      <c r="A428" s="123" t="s">
        <v>674</v>
      </c>
      <c r="B428" s="123" t="s">
        <v>2004</v>
      </c>
      <c r="C428" s="123" t="s">
        <v>2050</v>
      </c>
      <c r="D428" s="123" t="s">
        <v>2058</v>
      </c>
      <c r="E428" s="123" t="s">
        <v>2059</v>
      </c>
    </row>
    <row r="429" spans="1:5">
      <c r="A429" s="123" t="s">
        <v>674</v>
      </c>
      <c r="B429" s="123" t="s">
        <v>2004</v>
      </c>
      <c r="C429" s="123" t="s">
        <v>2050</v>
      </c>
      <c r="D429" s="123" t="s">
        <v>2058</v>
      </c>
      <c r="E429" s="123" t="s">
        <v>2059</v>
      </c>
    </row>
    <row r="430" spans="1:5">
      <c r="A430" s="123" t="s">
        <v>676</v>
      </c>
      <c r="B430" s="123" t="s">
        <v>2005</v>
      </c>
      <c r="C430" s="123" t="s">
        <v>2050</v>
      </c>
      <c r="D430" s="123" t="s">
        <v>2051</v>
      </c>
      <c r="E430" s="123" t="s">
        <v>1796</v>
      </c>
    </row>
    <row r="431" spans="1:5">
      <c r="A431" s="123" t="s">
        <v>678</v>
      </c>
      <c r="B431" s="123" t="s">
        <v>2006</v>
      </c>
      <c r="C431" s="123" t="s">
        <v>2050</v>
      </c>
      <c r="D431" s="123" t="s">
        <v>2057</v>
      </c>
      <c r="E431" s="123" t="s">
        <v>1803</v>
      </c>
    </row>
    <row r="432" spans="1:5">
      <c r="A432" s="123" t="s">
        <v>678</v>
      </c>
      <c r="B432" s="123" t="s">
        <v>2006</v>
      </c>
      <c r="C432" s="123" t="s">
        <v>2050</v>
      </c>
      <c r="D432" s="123" t="s">
        <v>2057</v>
      </c>
      <c r="E432" s="123" t="s">
        <v>1803</v>
      </c>
    </row>
    <row r="433" spans="1:5">
      <c r="A433" s="123" t="s">
        <v>678</v>
      </c>
      <c r="B433" s="123" t="s">
        <v>2006</v>
      </c>
      <c r="C433" s="123" t="s">
        <v>2050</v>
      </c>
      <c r="D433" s="123" t="s">
        <v>2057</v>
      </c>
      <c r="E433" s="123" t="s">
        <v>1803</v>
      </c>
    </row>
    <row r="434" spans="1:5">
      <c r="A434" s="123" t="s">
        <v>680</v>
      </c>
      <c r="B434" s="123" t="s">
        <v>2007</v>
      </c>
      <c r="C434" s="123" t="s">
        <v>2050</v>
      </c>
      <c r="D434" s="123" t="s">
        <v>2052</v>
      </c>
      <c r="E434" s="123" t="s">
        <v>1797</v>
      </c>
    </row>
    <row r="435" spans="1:5">
      <c r="A435" s="123" t="s">
        <v>682</v>
      </c>
      <c r="B435" s="123" t="s">
        <v>683</v>
      </c>
      <c r="C435" s="123" t="s">
        <v>2050</v>
      </c>
      <c r="D435" s="123" t="s">
        <v>2052</v>
      </c>
      <c r="E435" s="123" t="s">
        <v>1797</v>
      </c>
    </row>
    <row r="436" spans="1:5">
      <c r="A436" s="123" t="s">
        <v>684</v>
      </c>
      <c r="B436" s="123" t="s">
        <v>2008</v>
      </c>
      <c r="C436" s="123" t="s">
        <v>2050</v>
      </c>
      <c r="D436" s="123" t="s">
        <v>2052</v>
      </c>
      <c r="E436" s="123" t="s">
        <v>1797</v>
      </c>
    </row>
    <row r="437" spans="1:5">
      <c r="A437" s="123" t="s">
        <v>686</v>
      </c>
      <c r="B437" s="123" t="s">
        <v>2068</v>
      </c>
      <c r="C437" s="123" t="s">
        <v>2050</v>
      </c>
      <c r="D437" s="123" t="s">
        <v>2053</v>
      </c>
      <c r="E437" s="123" t="s">
        <v>1798</v>
      </c>
    </row>
    <row r="438" spans="1:5">
      <c r="A438" s="123" t="s">
        <v>688</v>
      </c>
      <c r="B438" s="123" t="s">
        <v>689</v>
      </c>
      <c r="C438" s="123" t="s">
        <v>2050</v>
      </c>
      <c r="D438" s="123" t="s">
        <v>2051</v>
      </c>
      <c r="E438" s="123" t="s">
        <v>1796</v>
      </c>
    </row>
    <row r="439" spans="1:5">
      <c r="A439" s="123" t="s">
        <v>690</v>
      </c>
      <c r="B439" s="123" t="s">
        <v>2010</v>
      </c>
      <c r="C439" s="123" t="s">
        <v>2050</v>
      </c>
      <c r="D439" s="123" t="s">
        <v>2051</v>
      </c>
      <c r="E439" s="123" t="s">
        <v>1796</v>
      </c>
    </row>
    <row r="440" spans="1:5">
      <c r="A440" s="123" t="s">
        <v>692</v>
      </c>
      <c r="B440" s="123" t="s">
        <v>693</v>
      </c>
      <c r="C440" s="123" t="s">
        <v>2050</v>
      </c>
      <c r="D440" s="123" t="s">
        <v>2057</v>
      </c>
      <c r="E440" s="123" t="s">
        <v>1803</v>
      </c>
    </row>
    <row r="441" spans="1:5">
      <c r="A441" s="123" t="s">
        <v>692</v>
      </c>
      <c r="B441" s="123" t="s">
        <v>693</v>
      </c>
      <c r="C441" s="123" t="s">
        <v>2050</v>
      </c>
      <c r="D441" s="123" t="s">
        <v>2057</v>
      </c>
      <c r="E441" s="123" t="s">
        <v>1803</v>
      </c>
    </row>
    <row r="442" spans="1:5">
      <c r="A442" s="123" t="s">
        <v>692</v>
      </c>
      <c r="B442" s="123" t="s">
        <v>693</v>
      </c>
      <c r="C442" s="123" t="s">
        <v>2050</v>
      </c>
      <c r="D442" s="123" t="s">
        <v>2057</v>
      </c>
      <c r="E442" s="123" t="s">
        <v>1803</v>
      </c>
    </row>
    <row r="443" spans="1:5">
      <c r="A443" s="123" t="s">
        <v>694</v>
      </c>
      <c r="B443" s="123" t="s">
        <v>695</v>
      </c>
      <c r="C443" s="123" t="s">
        <v>2050</v>
      </c>
      <c r="D443" s="123" t="s">
        <v>2051</v>
      </c>
      <c r="E443" s="123" t="s">
        <v>1796</v>
      </c>
    </row>
    <row r="444" spans="1:5">
      <c r="A444" s="123" t="s">
        <v>696</v>
      </c>
      <c r="B444" s="123" t="s">
        <v>697</v>
      </c>
      <c r="C444" s="123" t="s">
        <v>2050</v>
      </c>
      <c r="D444" s="123" t="s">
        <v>2069</v>
      </c>
      <c r="E444" s="123" t="s">
        <v>1812</v>
      </c>
    </row>
    <row r="445" spans="1:5">
      <c r="A445" s="123" t="s">
        <v>698</v>
      </c>
      <c r="B445" s="123" t="s">
        <v>699</v>
      </c>
      <c r="C445" s="123" t="s">
        <v>2050</v>
      </c>
      <c r="D445" s="123" t="s">
        <v>2058</v>
      </c>
      <c r="E445" s="123" t="s">
        <v>2059</v>
      </c>
    </row>
    <row r="446" spans="1:5">
      <c r="A446" s="123" t="s">
        <v>698</v>
      </c>
      <c r="B446" s="123" t="s">
        <v>699</v>
      </c>
      <c r="C446" s="123" t="s">
        <v>2050</v>
      </c>
      <c r="D446" s="123" t="s">
        <v>2058</v>
      </c>
      <c r="E446" s="123" t="s">
        <v>2059</v>
      </c>
    </row>
    <row r="447" spans="1:5">
      <c r="A447" s="123" t="s">
        <v>698</v>
      </c>
      <c r="B447" s="123" t="s">
        <v>699</v>
      </c>
      <c r="C447" s="123" t="s">
        <v>2050</v>
      </c>
      <c r="D447" s="123" t="s">
        <v>2058</v>
      </c>
      <c r="E447" s="123" t="s">
        <v>2059</v>
      </c>
    </row>
    <row r="448" spans="1:5">
      <c r="A448" s="123" t="s">
        <v>700</v>
      </c>
      <c r="B448" s="123" t="s">
        <v>2011</v>
      </c>
      <c r="C448" s="123" t="s">
        <v>2050</v>
      </c>
      <c r="D448" s="123" t="s">
        <v>2052</v>
      </c>
      <c r="E448" s="123" t="s">
        <v>1797</v>
      </c>
    </row>
    <row r="449" spans="1:5">
      <c r="A449" s="123" t="s">
        <v>702</v>
      </c>
      <c r="B449" s="123" t="s">
        <v>703</v>
      </c>
      <c r="C449" s="123" t="s">
        <v>2050</v>
      </c>
      <c r="D449" s="123" t="s">
        <v>2052</v>
      </c>
      <c r="E449" s="123" t="s">
        <v>1797</v>
      </c>
    </row>
    <row r="450" spans="1:5">
      <c r="A450" s="123" t="s">
        <v>704</v>
      </c>
      <c r="B450" s="123" t="s">
        <v>2012</v>
      </c>
      <c r="C450" s="123" t="s">
        <v>2050</v>
      </c>
      <c r="D450" s="123" t="s">
        <v>2051</v>
      </c>
      <c r="E450" s="123" t="s">
        <v>1796</v>
      </c>
    </row>
    <row r="451" spans="1:5">
      <c r="A451" s="123" t="s">
        <v>706</v>
      </c>
      <c r="B451" s="123" t="s">
        <v>707</v>
      </c>
      <c r="C451" s="123" t="s">
        <v>2050</v>
      </c>
      <c r="D451" s="123" t="s">
        <v>2051</v>
      </c>
      <c r="E451" s="123" t="s">
        <v>1796</v>
      </c>
    </row>
    <row r="452" spans="1:5">
      <c r="A452" s="123" t="s">
        <v>708</v>
      </c>
      <c r="B452" s="123" t="s">
        <v>709</v>
      </c>
      <c r="C452" s="123" t="s">
        <v>2050</v>
      </c>
      <c r="D452" s="123" t="s">
        <v>2057</v>
      </c>
      <c r="E452" s="123" t="s">
        <v>1803</v>
      </c>
    </row>
    <row r="453" spans="1:5">
      <c r="A453" s="123" t="s">
        <v>708</v>
      </c>
      <c r="B453" s="123" t="s">
        <v>709</v>
      </c>
      <c r="C453" s="123" t="s">
        <v>2050</v>
      </c>
      <c r="D453" s="123" t="s">
        <v>2057</v>
      </c>
      <c r="E453" s="123" t="s">
        <v>1803</v>
      </c>
    </row>
    <row r="454" spans="1:5">
      <c r="A454" s="123" t="s">
        <v>708</v>
      </c>
      <c r="B454" s="123" t="s">
        <v>709</v>
      </c>
      <c r="C454" s="123" t="s">
        <v>2050</v>
      </c>
      <c r="D454" s="123" t="s">
        <v>2057</v>
      </c>
      <c r="E454" s="123" t="s">
        <v>1803</v>
      </c>
    </row>
    <row r="455" spans="1:5">
      <c r="A455" s="123" t="s">
        <v>710</v>
      </c>
      <c r="B455" s="123" t="s">
        <v>2013</v>
      </c>
      <c r="C455" s="123" t="s">
        <v>2050</v>
      </c>
      <c r="D455" s="123" t="s">
        <v>2053</v>
      </c>
      <c r="E455" s="123" t="s">
        <v>1798</v>
      </c>
    </row>
    <row r="456" spans="1:5">
      <c r="A456" s="123" t="s">
        <v>712</v>
      </c>
      <c r="B456" s="123" t="s">
        <v>2014</v>
      </c>
      <c r="C456" s="123" t="s">
        <v>2050</v>
      </c>
      <c r="D456" s="123" t="s">
        <v>2051</v>
      </c>
      <c r="E456" s="123" t="s">
        <v>1796</v>
      </c>
    </row>
    <row r="457" spans="1:5">
      <c r="A457" s="123" t="s">
        <v>714</v>
      </c>
      <c r="B457" s="123" t="s">
        <v>2015</v>
      </c>
      <c r="C457" s="123" t="s">
        <v>2050</v>
      </c>
      <c r="D457" s="123" t="s">
        <v>2055</v>
      </c>
      <c r="E457" s="123" t="s">
        <v>1800</v>
      </c>
    </row>
    <row r="458" spans="1:5">
      <c r="A458" s="123" t="s">
        <v>714</v>
      </c>
      <c r="B458" s="123" t="s">
        <v>2015</v>
      </c>
      <c r="C458" s="123" t="s">
        <v>2050</v>
      </c>
      <c r="D458" s="123" t="s">
        <v>2055</v>
      </c>
      <c r="E458" s="123" t="s">
        <v>1800</v>
      </c>
    </row>
    <row r="459" spans="1:5">
      <c r="A459" s="123" t="s">
        <v>716</v>
      </c>
      <c r="B459" s="123" t="s">
        <v>2016</v>
      </c>
      <c r="C459" s="123" t="s">
        <v>2050</v>
      </c>
      <c r="D459" s="123" t="s">
        <v>2055</v>
      </c>
      <c r="E459" s="123" t="s">
        <v>1800</v>
      </c>
    </row>
    <row r="460" spans="1:5">
      <c r="A460" s="123" t="s">
        <v>716</v>
      </c>
      <c r="B460" s="123" t="s">
        <v>2016</v>
      </c>
      <c r="C460" s="123" t="s">
        <v>2050</v>
      </c>
      <c r="D460" s="123" t="s">
        <v>2055</v>
      </c>
      <c r="E460" s="123" t="s">
        <v>1800</v>
      </c>
    </row>
    <row r="461" spans="1:5">
      <c r="A461" s="123" t="s">
        <v>718</v>
      </c>
      <c r="B461" s="123" t="s">
        <v>2017</v>
      </c>
      <c r="C461" s="123" t="s">
        <v>2050</v>
      </c>
      <c r="D461" s="123" t="s">
        <v>2063</v>
      </c>
      <c r="E461" s="123" t="s">
        <v>1806</v>
      </c>
    </row>
    <row r="462" spans="1:5">
      <c r="A462" s="123" t="s">
        <v>720</v>
      </c>
      <c r="B462" s="123" t="s">
        <v>721</v>
      </c>
      <c r="C462" s="123" t="s">
        <v>2050</v>
      </c>
      <c r="D462" s="123" t="s">
        <v>2053</v>
      </c>
      <c r="E462" s="123" t="s">
        <v>1798</v>
      </c>
    </row>
    <row r="463" spans="1:5">
      <c r="A463" s="123" t="s">
        <v>722</v>
      </c>
      <c r="B463" s="123" t="s">
        <v>723</v>
      </c>
      <c r="C463" s="123" t="s">
        <v>2050</v>
      </c>
      <c r="D463" s="123" t="s">
        <v>2051</v>
      </c>
      <c r="E463" s="123" t="s">
        <v>1796</v>
      </c>
    </row>
    <row r="464" spans="1:5">
      <c r="A464" s="123" t="s">
        <v>724</v>
      </c>
      <c r="B464" s="123" t="s">
        <v>725</v>
      </c>
      <c r="C464" s="123" t="s">
        <v>2050</v>
      </c>
      <c r="D464" s="123" t="s">
        <v>2055</v>
      </c>
      <c r="E464" s="123" t="s">
        <v>1800</v>
      </c>
    </row>
    <row r="465" spans="1:5">
      <c r="A465" s="123" t="s">
        <v>724</v>
      </c>
      <c r="B465" s="123" t="s">
        <v>725</v>
      </c>
      <c r="C465" s="123" t="s">
        <v>2050</v>
      </c>
      <c r="D465" s="123" t="s">
        <v>2055</v>
      </c>
      <c r="E465" s="123" t="s">
        <v>1800</v>
      </c>
    </row>
    <row r="466" spans="1:5">
      <c r="A466" s="123" t="s">
        <v>726</v>
      </c>
      <c r="B466" s="123" t="s">
        <v>727</v>
      </c>
      <c r="C466" s="123" t="s">
        <v>2050</v>
      </c>
      <c r="D466" s="123" t="s">
        <v>2055</v>
      </c>
      <c r="E466" s="123" t="s">
        <v>1800</v>
      </c>
    </row>
    <row r="467" spans="1:5">
      <c r="A467" s="123" t="s">
        <v>726</v>
      </c>
      <c r="B467" s="123" t="s">
        <v>727</v>
      </c>
      <c r="C467" s="123" t="s">
        <v>2050</v>
      </c>
      <c r="D467" s="123" t="s">
        <v>2055</v>
      </c>
      <c r="E467" s="123" t="s">
        <v>1800</v>
      </c>
    </row>
    <row r="468" spans="1:5">
      <c r="A468" s="123" t="s">
        <v>728</v>
      </c>
      <c r="B468" s="123" t="s">
        <v>2018</v>
      </c>
      <c r="C468" s="123" t="s">
        <v>2050</v>
      </c>
      <c r="D468" s="123" t="s">
        <v>2053</v>
      </c>
      <c r="E468" s="123" t="s">
        <v>1798</v>
      </c>
    </row>
    <row r="469" spans="1:5">
      <c r="A469" s="123" t="s">
        <v>730</v>
      </c>
      <c r="B469" s="123" t="s">
        <v>2019</v>
      </c>
      <c r="C469" s="123" t="s">
        <v>2050</v>
      </c>
      <c r="D469" s="123" t="s">
        <v>2053</v>
      </c>
      <c r="E469" s="123" t="s">
        <v>1798</v>
      </c>
    </row>
    <row r="470" spans="1:5">
      <c r="A470" s="123" t="s">
        <v>732</v>
      </c>
      <c r="B470" s="123" t="s">
        <v>2020</v>
      </c>
      <c r="C470" s="123" t="s">
        <v>2050</v>
      </c>
      <c r="D470" s="123" t="s">
        <v>2052</v>
      </c>
      <c r="E470" s="123" t="s">
        <v>1797</v>
      </c>
    </row>
    <row r="471" spans="1:5">
      <c r="A471" s="123" t="s">
        <v>734</v>
      </c>
      <c r="B471" s="123" t="s">
        <v>735</v>
      </c>
      <c r="C471" s="123" t="s">
        <v>2050</v>
      </c>
      <c r="D471" s="123" t="s">
        <v>2070</v>
      </c>
      <c r="E471" s="123" t="s">
        <v>1813</v>
      </c>
    </row>
    <row r="472" spans="1:5">
      <c r="A472" s="123" t="s">
        <v>736</v>
      </c>
      <c r="B472" s="123" t="s">
        <v>737</v>
      </c>
      <c r="C472" s="123" t="s">
        <v>2050</v>
      </c>
      <c r="D472" s="123" t="s">
        <v>2051</v>
      </c>
      <c r="E472" s="123" t="s">
        <v>1796</v>
      </c>
    </row>
    <row r="473" spans="1:5">
      <c r="A473" s="123" t="s">
        <v>738</v>
      </c>
      <c r="B473" s="123" t="s">
        <v>2021</v>
      </c>
      <c r="C473" s="123" t="s">
        <v>2050</v>
      </c>
      <c r="D473" s="123" t="s">
        <v>2053</v>
      </c>
      <c r="E473" s="123" t="s">
        <v>1798</v>
      </c>
    </row>
    <row r="474" spans="1:5">
      <c r="A474" s="123" t="s">
        <v>740</v>
      </c>
      <c r="B474" s="123" t="s">
        <v>2022</v>
      </c>
      <c r="C474" s="123" t="s">
        <v>2050</v>
      </c>
      <c r="D474" s="123" t="s">
        <v>2052</v>
      </c>
      <c r="E474" s="123" t="s">
        <v>1797</v>
      </c>
    </row>
    <row r="475" spans="1:5">
      <c r="A475" s="123" t="s">
        <v>742</v>
      </c>
      <c r="B475" s="123" t="s">
        <v>2023</v>
      </c>
      <c r="C475" s="123" t="s">
        <v>2050</v>
      </c>
      <c r="D475" s="123" t="s">
        <v>2052</v>
      </c>
      <c r="E475" s="123" t="s">
        <v>1797</v>
      </c>
    </row>
    <row r="476" spans="1:5">
      <c r="A476" s="123" t="s">
        <v>744</v>
      </c>
      <c r="B476" s="123" t="s">
        <v>2024</v>
      </c>
      <c r="C476" s="123" t="s">
        <v>2050</v>
      </c>
      <c r="D476" s="123" t="s">
        <v>2052</v>
      </c>
      <c r="E476" s="123" t="s">
        <v>1797</v>
      </c>
    </row>
    <row r="477" spans="1:5">
      <c r="A477" s="123" t="s">
        <v>746</v>
      </c>
      <c r="B477" s="123" t="s">
        <v>747</v>
      </c>
      <c r="C477" s="123" t="s">
        <v>2050</v>
      </c>
      <c r="D477" s="123" t="s">
        <v>2055</v>
      </c>
      <c r="E477" s="123" t="s">
        <v>1800</v>
      </c>
    </row>
    <row r="478" spans="1:5">
      <c r="A478" s="123" t="s">
        <v>746</v>
      </c>
      <c r="B478" s="123" t="s">
        <v>747</v>
      </c>
      <c r="C478" s="123" t="s">
        <v>2050</v>
      </c>
      <c r="D478" s="123" t="s">
        <v>2055</v>
      </c>
      <c r="E478" s="123" t="s">
        <v>1800</v>
      </c>
    </row>
    <row r="479" spans="1:5">
      <c r="A479" s="123" t="s">
        <v>748</v>
      </c>
      <c r="B479" s="123" t="s">
        <v>2025</v>
      </c>
      <c r="C479" s="123" t="s">
        <v>2050</v>
      </c>
      <c r="D479" s="123" t="s">
        <v>2053</v>
      </c>
      <c r="E479" s="123" t="s">
        <v>1798</v>
      </c>
    </row>
    <row r="480" spans="1:5">
      <c r="A480" s="123" t="s">
        <v>750</v>
      </c>
      <c r="B480" s="123" t="s">
        <v>2026</v>
      </c>
      <c r="C480" s="123" t="s">
        <v>2050</v>
      </c>
      <c r="D480" s="123" t="s">
        <v>2064</v>
      </c>
      <c r="E480" s="123" t="s">
        <v>1807</v>
      </c>
    </row>
    <row r="481" spans="1:5">
      <c r="A481" s="123" t="s">
        <v>753</v>
      </c>
      <c r="B481" s="123" t="s">
        <v>2027</v>
      </c>
      <c r="C481" s="123" t="s">
        <v>2050</v>
      </c>
      <c r="D481" s="123" t="s">
        <v>2058</v>
      </c>
      <c r="E481" s="123" t="s">
        <v>2059</v>
      </c>
    </row>
    <row r="482" spans="1:5">
      <c r="A482" s="123" t="s">
        <v>753</v>
      </c>
      <c r="B482" s="123" t="s">
        <v>2027</v>
      </c>
      <c r="C482" s="123" t="s">
        <v>2050</v>
      </c>
      <c r="D482" s="123" t="s">
        <v>2058</v>
      </c>
      <c r="E482" s="123" t="s">
        <v>2059</v>
      </c>
    </row>
    <row r="483" spans="1:5">
      <c r="A483" s="123" t="s">
        <v>753</v>
      </c>
      <c r="B483" s="123" t="s">
        <v>2027</v>
      </c>
      <c r="C483" s="123" t="s">
        <v>2050</v>
      </c>
      <c r="D483" s="123" t="s">
        <v>2058</v>
      </c>
      <c r="E483" s="123" t="s">
        <v>2059</v>
      </c>
    </row>
    <row r="484" spans="1:5">
      <c r="A484" s="123" t="s">
        <v>755</v>
      </c>
      <c r="B484" s="123" t="s">
        <v>756</v>
      </c>
      <c r="C484" s="123" t="s">
        <v>2050</v>
      </c>
      <c r="D484" s="123" t="s">
        <v>2071</v>
      </c>
      <c r="E484" s="123" t="s">
        <v>1814</v>
      </c>
    </row>
    <row r="485" spans="1:5">
      <c r="A485" s="123" t="s">
        <v>755</v>
      </c>
      <c r="B485" s="123" t="s">
        <v>756</v>
      </c>
      <c r="C485" s="123" t="s">
        <v>2050</v>
      </c>
      <c r="D485" s="123" t="s">
        <v>2071</v>
      </c>
      <c r="E485" s="123" t="s">
        <v>1814</v>
      </c>
    </row>
    <row r="486" spans="1:5">
      <c r="A486" s="123" t="s">
        <v>755</v>
      </c>
      <c r="B486" s="123" t="s">
        <v>756</v>
      </c>
      <c r="C486" s="123" t="s">
        <v>2050</v>
      </c>
      <c r="D486" s="123" t="s">
        <v>2071</v>
      </c>
      <c r="E486" s="123" t="s">
        <v>1814</v>
      </c>
    </row>
    <row r="487" spans="1:5">
      <c r="A487" s="123" t="s">
        <v>758</v>
      </c>
      <c r="B487" s="123" t="s">
        <v>2028</v>
      </c>
      <c r="C487" s="123" t="s">
        <v>2050</v>
      </c>
      <c r="D487" s="123" t="s">
        <v>2058</v>
      </c>
      <c r="E487" s="123" t="s">
        <v>2059</v>
      </c>
    </row>
    <row r="488" spans="1:5">
      <c r="A488" s="123" t="s">
        <v>758</v>
      </c>
      <c r="B488" s="123" t="s">
        <v>2028</v>
      </c>
      <c r="C488" s="123" t="s">
        <v>2050</v>
      </c>
      <c r="D488" s="123" t="s">
        <v>2058</v>
      </c>
      <c r="E488" s="123" t="s">
        <v>2059</v>
      </c>
    </row>
    <row r="489" spans="1:5">
      <c r="A489" s="123" t="s">
        <v>758</v>
      </c>
      <c r="B489" s="123" t="s">
        <v>2028</v>
      </c>
      <c r="C489" s="123" t="s">
        <v>2050</v>
      </c>
      <c r="D489" s="123" t="s">
        <v>2058</v>
      </c>
      <c r="E489" s="123" t="s">
        <v>2059</v>
      </c>
    </row>
    <row r="490" spans="1:5">
      <c r="A490" s="123" t="s">
        <v>760</v>
      </c>
      <c r="B490" s="123" t="s">
        <v>761</v>
      </c>
      <c r="C490" s="123" t="s">
        <v>2050</v>
      </c>
      <c r="D490" s="123" t="s">
        <v>2071</v>
      </c>
      <c r="E490" s="123" t="s">
        <v>1814</v>
      </c>
    </row>
    <row r="491" spans="1:5">
      <c r="A491" s="123" t="s">
        <v>760</v>
      </c>
      <c r="B491" s="123" t="s">
        <v>761</v>
      </c>
      <c r="C491" s="123" t="s">
        <v>2050</v>
      </c>
      <c r="D491" s="123" t="s">
        <v>2071</v>
      </c>
      <c r="E491" s="123" t="s">
        <v>1814</v>
      </c>
    </row>
    <row r="492" spans="1:5">
      <c r="A492" s="123" t="s">
        <v>760</v>
      </c>
      <c r="B492" s="123" t="s">
        <v>761</v>
      </c>
      <c r="C492" s="123" t="s">
        <v>2050</v>
      </c>
      <c r="D492" s="123" t="s">
        <v>2071</v>
      </c>
      <c r="E492" s="123" t="s">
        <v>1814</v>
      </c>
    </row>
    <row r="493" spans="1:5">
      <c r="A493" s="123" t="s">
        <v>762</v>
      </c>
      <c r="B493" s="123" t="s">
        <v>763</v>
      </c>
      <c r="C493" s="123" t="s">
        <v>2050</v>
      </c>
      <c r="D493" s="123" t="s">
        <v>2051</v>
      </c>
      <c r="E493" s="123" t="s">
        <v>1796</v>
      </c>
    </row>
    <row r="494" spans="1:5">
      <c r="A494" s="123" t="s">
        <v>764</v>
      </c>
      <c r="B494" s="123" t="s">
        <v>2029</v>
      </c>
      <c r="C494" s="123" t="s">
        <v>2050</v>
      </c>
      <c r="D494" s="123" t="s">
        <v>2053</v>
      </c>
      <c r="E494" s="123" t="s">
        <v>1798</v>
      </c>
    </row>
    <row r="495" spans="1:5">
      <c r="A495" s="123" t="s">
        <v>766</v>
      </c>
      <c r="B495" s="123" t="s">
        <v>767</v>
      </c>
      <c r="C495" s="123" t="s">
        <v>2050</v>
      </c>
      <c r="D495" s="123" t="s">
        <v>2066</v>
      </c>
      <c r="E495" s="123" t="s">
        <v>1810</v>
      </c>
    </row>
    <row r="496" spans="1:5">
      <c r="A496" s="123" t="s">
        <v>768</v>
      </c>
      <c r="B496" s="123" t="s">
        <v>2030</v>
      </c>
      <c r="C496" s="123" t="s">
        <v>2050</v>
      </c>
      <c r="D496" s="123" t="s">
        <v>2058</v>
      </c>
      <c r="E496" s="123" t="s">
        <v>2059</v>
      </c>
    </row>
    <row r="497" spans="1:5">
      <c r="A497" s="123" t="s">
        <v>768</v>
      </c>
      <c r="B497" s="123" t="s">
        <v>2030</v>
      </c>
      <c r="C497" s="123" t="s">
        <v>2050</v>
      </c>
      <c r="D497" s="123" t="s">
        <v>2058</v>
      </c>
      <c r="E497" s="123" t="s">
        <v>2059</v>
      </c>
    </row>
    <row r="498" spans="1:5">
      <c r="A498" s="123" t="s">
        <v>768</v>
      </c>
      <c r="B498" s="123" t="s">
        <v>2030</v>
      </c>
      <c r="C498" s="123" t="s">
        <v>2050</v>
      </c>
      <c r="D498" s="123" t="s">
        <v>2058</v>
      </c>
      <c r="E498" s="123" t="s">
        <v>2059</v>
      </c>
    </row>
    <row r="499" spans="1:5">
      <c r="A499" s="123" t="s">
        <v>770</v>
      </c>
      <c r="B499" s="123" t="s">
        <v>2031</v>
      </c>
      <c r="C499" s="123" t="s">
        <v>2050</v>
      </c>
      <c r="D499" s="123" t="s">
        <v>2051</v>
      </c>
      <c r="E499" s="123" t="s">
        <v>1796</v>
      </c>
    </row>
    <row r="500" spans="1:5">
      <c r="A500" s="123" t="s">
        <v>772</v>
      </c>
      <c r="B500" s="123" t="s">
        <v>773</v>
      </c>
      <c r="C500" s="123" t="s">
        <v>2050</v>
      </c>
      <c r="D500" s="123" t="s">
        <v>2051</v>
      </c>
      <c r="E500" s="123" t="s">
        <v>1796</v>
      </c>
    </row>
    <row r="501" spans="1:5">
      <c r="A501" s="124" t="s">
        <v>1821</v>
      </c>
      <c r="B501" s="123" t="s">
        <v>2072</v>
      </c>
      <c r="E501" s="123" t="s">
        <v>2072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13A1-E912-4563-8C4A-E3D5101A91AE}">
  <dimension ref="A1:F346"/>
  <sheetViews>
    <sheetView workbookViewId="0">
      <pane xSplit="4" ySplit="1" topLeftCell="E316" activePane="bottomRight" state="frozen"/>
      <selection pane="topRight"/>
      <selection pane="bottomLeft"/>
      <selection pane="bottomRight" activeCell="C347" sqref="C347"/>
    </sheetView>
  </sheetViews>
  <sheetFormatPr defaultColWidth="11.44140625" defaultRowHeight="14.4"/>
  <cols>
    <col min="1" max="1" width="6.6640625" style="118" customWidth="1"/>
    <col min="2" max="2" width="64.6640625" style="118" customWidth="1"/>
    <col min="3" max="3" width="11.6640625" style="118" customWidth="1"/>
    <col min="4" max="4" width="8.6640625" style="118" customWidth="1"/>
    <col min="5" max="16384" width="11.44140625" style="118"/>
  </cols>
  <sheetData>
    <row r="1" spans="1:6" ht="54" customHeight="1">
      <c r="A1" s="117" t="s">
        <v>55</v>
      </c>
      <c r="B1" s="117" t="s">
        <v>2044</v>
      </c>
      <c r="C1" s="117" t="s">
        <v>2045</v>
      </c>
      <c r="D1" s="117" t="s">
        <v>2046</v>
      </c>
    </row>
    <row r="2" spans="1:6">
      <c r="A2" s="119" t="s">
        <v>66</v>
      </c>
      <c r="B2" s="119" t="s">
        <v>67</v>
      </c>
      <c r="C2" s="119" t="s">
        <v>68</v>
      </c>
      <c r="D2" s="119" t="s">
        <v>1070</v>
      </c>
      <c r="E2" s="121" t="str">
        <f>IF(D2="Y","Yes",IF( D2="S","STEM","No"))</f>
        <v>No</v>
      </c>
      <c r="F2" s="118" t="str">
        <f>IF(D2="Y","E",D2)</f>
        <v>N</v>
      </c>
    </row>
    <row r="3" spans="1:6">
      <c r="A3" s="120" t="s">
        <v>70</v>
      </c>
      <c r="B3" s="120" t="s">
        <v>71</v>
      </c>
      <c r="C3" s="120" t="s">
        <v>72</v>
      </c>
      <c r="D3" s="120" t="s">
        <v>1070</v>
      </c>
      <c r="E3" s="121" t="str">
        <f t="shared" ref="E3:E66" si="0">IF(D3="Y","Yes",IF( D3="S","STEM","No"))</f>
        <v>No</v>
      </c>
      <c r="F3" s="118" t="str">
        <f t="shared" ref="F3:F66" si="1">IF(D3="Y","E",D3)</f>
        <v>N</v>
      </c>
    </row>
    <row r="4" spans="1:6">
      <c r="A4" s="119" t="s">
        <v>73</v>
      </c>
      <c r="B4" s="119" t="s">
        <v>74</v>
      </c>
      <c r="C4" s="119" t="s">
        <v>75</v>
      </c>
      <c r="D4" s="119" t="s">
        <v>1070</v>
      </c>
      <c r="E4" s="121" t="str">
        <f t="shared" si="0"/>
        <v>No</v>
      </c>
      <c r="F4" s="118" t="str">
        <f t="shared" si="1"/>
        <v>N</v>
      </c>
    </row>
    <row r="5" spans="1:6">
      <c r="A5" s="120" t="s">
        <v>76</v>
      </c>
      <c r="B5" s="120" t="s">
        <v>77</v>
      </c>
      <c r="C5" s="120" t="s">
        <v>68</v>
      </c>
      <c r="D5" s="120" t="s">
        <v>1070</v>
      </c>
      <c r="E5" s="121" t="str">
        <f t="shared" si="0"/>
        <v>No</v>
      </c>
      <c r="F5" s="118" t="str">
        <f t="shared" si="1"/>
        <v>N</v>
      </c>
    </row>
    <row r="6" spans="1:6">
      <c r="A6" s="119" t="s">
        <v>78</v>
      </c>
      <c r="B6" s="119" t="s">
        <v>1822</v>
      </c>
      <c r="C6" s="119" t="s">
        <v>80</v>
      </c>
      <c r="D6" s="119" t="s">
        <v>1823</v>
      </c>
      <c r="E6" s="121" t="str">
        <f t="shared" si="0"/>
        <v>Yes</v>
      </c>
      <c r="F6" s="118" t="str">
        <f t="shared" si="1"/>
        <v>E</v>
      </c>
    </row>
    <row r="7" spans="1:6">
      <c r="A7" s="120" t="s">
        <v>82</v>
      </c>
      <c r="B7" s="120" t="s">
        <v>1824</v>
      </c>
      <c r="C7" s="120" t="s">
        <v>84</v>
      </c>
      <c r="D7" s="120" t="s">
        <v>1823</v>
      </c>
      <c r="E7" s="121" t="str">
        <f t="shared" si="0"/>
        <v>Yes</v>
      </c>
      <c r="F7" s="118" t="str">
        <f t="shared" si="1"/>
        <v>E</v>
      </c>
    </row>
    <row r="8" spans="1:6">
      <c r="A8" s="119" t="s">
        <v>85</v>
      </c>
      <c r="B8" s="119" t="s">
        <v>86</v>
      </c>
      <c r="C8" s="119" t="s">
        <v>87</v>
      </c>
      <c r="D8" s="119" t="s">
        <v>1823</v>
      </c>
      <c r="E8" s="121" t="str">
        <f t="shared" si="0"/>
        <v>Yes</v>
      </c>
      <c r="F8" s="118" t="str">
        <f t="shared" si="1"/>
        <v>E</v>
      </c>
    </row>
    <row r="9" spans="1:6">
      <c r="A9" s="120" t="s">
        <v>88</v>
      </c>
      <c r="B9" s="120" t="s">
        <v>1825</v>
      </c>
      <c r="C9" s="120" t="s">
        <v>1512</v>
      </c>
      <c r="D9" s="120" t="s">
        <v>1823</v>
      </c>
      <c r="E9" s="121" t="str">
        <f t="shared" si="0"/>
        <v>Yes</v>
      </c>
      <c r="F9" s="118" t="str">
        <f t="shared" si="1"/>
        <v>E</v>
      </c>
    </row>
    <row r="10" spans="1:6">
      <c r="A10" s="119" t="s">
        <v>91</v>
      </c>
      <c r="B10" s="119" t="s">
        <v>1826</v>
      </c>
      <c r="C10" s="119" t="s">
        <v>93</v>
      </c>
      <c r="D10" s="119" t="s">
        <v>1070</v>
      </c>
      <c r="E10" s="121" t="str">
        <f t="shared" si="0"/>
        <v>No</v>
      </c>
      <c r="F10" s="118" t="str">
        <f t="shared" si="1"/>
        <v>N</v>
      </c>
    </row>
    <row r="11" spans="1:6">
      <c r="A11" s="120" t="s">
        <v>94</v>
      </c>
      <c r="B11" s="120" t="s">
        <v>1827</v>
      </c>
      <c r="C11" s="120" t="s">
        <v>72</v>
      </c>
      <c r="D11" s="120" t="s">
        <v>1070</v>
      </c>
      <c r="E11" s="121" t="str">
        <f t="shared" si="0"/>
        <v>No</v>
      </c>
      <c r="F11" s="118" t="str">
        <f t="shared" si="1"/>
        <v>N</v>
      </c>
    </row>
    <row r="12" spans="1:6">
      <c r="A12" s="119" t="s">
        <v>96</v>
      </c>
      <c r="B12" s="119" t="s">
        <v>1828</v>
      </c>
      <c r="C12" s="119" t="s">
        <v>98</v>
      </c>
      <c r="D12" s="119" t="s">
        <v>1070</v>
      </c>
      <c r="E12" s="121" t="str">
        <f t="shared" si="0"/>
        <v>No</v>
      </c>
      <c r="F12" s="118" t="str">
        <f t="shared" si="1"/>
        <v>N</v>
      </c>
    </row>
    <row r="13" spans="1:6">
      <c r="A13" s="120" t="s">
        <v>99</v>
      </c>
      <c r="B13" s="120" t="s">
        <v>1829</v>
      </c>
      <c r="C13" s="120" t="s">
        <v>101</v>
      </c>
      <c r="D13" s="120" t="s">
        <v>1070</v>
      </c>
      <c r="E13" s="121" t="str">
        <f t="shared" si="0"/>
        <v>No</v>
      </c>
      <c r="F13" s="118" t="str">
        <f t="shared" si="1"/>
        <v>N</v>
      </c>
    </row>
    <row r="14" spans="1:6">
      <c r="A14" s="119" t="s">
        <v>102</v>
      </c>
      <c r="B14" s="119" t="s">
        <v>103</v>
      </c>
      <c r="C14" s="119" t="s">
        <v>68</v>
      </c>
      <c r="D14" s="119" t="s">
        <v>1070</v>
      </c>
      <c r="E14" s="121" t="str">
        <f t="shared" si="0"/>
        <v>No</v>
      </c>
      <c r="F14" s="118" t="str">
        <f t="shared" si="1"/>
        <v>N</v>
      </c>
    </row>
    <row r="15" spans="1:6">
      <c r="A15" s="120" t="s">
        <v>104</v>
      </c>
      <c r="B15" s="120" t="s">
        <v>1830</v>
      </c>
      <c r="C15" s="120" t="s">
        <v>80</v>
      </c>
      <c r="D15" s="120" t="s">
        <v>1070</v>
      </c>
      <c r="E15" s="121" t="str">
        <f t="shared" si="0"/>
        <v>No</v>
      </c>
      <c r="F15" s="118" t="str">
        <f t="shared" si="1"/>
        <v>N</v>
      </c>
    </row>
    <row r="16" spans="1:6">
      <c r="A16" s="119" t="s">
        <v>106</v>
      </c>
      <c r="B16" s="119" t="s">
        <v>1831</v>
      </c>
      <c r="C16" s="119" t="s">
        <v>108</v>
      </c>
      <c r="D16" s="119" t="s">
        <v>1070</v>
      </c>
      <c r="E16" s="121" t="str">
        <f t="shared" si="0"/>
        <v>No</v>
      </c>
      <c r="F16" s="118" t="str">
        <f t="shared" si="1"/>
        <v>N</v>
      </c>
    </row>
    <row r="17" spans="1:6">
      <c r="A17" s="120" t="s">
        <v>109</v>
      </c>
      <c r="B17" s="120" t="s">
        <v>1832</v>
      </c>
      <c r="C17" s="120" t="s">
        <v>111</v>
      </c>
      <c r="D17" s="120" t="s">
        <v>1070</v>
      </c>
      <c r="E17" s="121" t="str">
        <f t="shared" si="0"/>
        <v>No</v>
      </c>
      <c r="F17" s="118" t="str">
        <f t="shared" si="1"/>
        <v>N</v>
      </c>
    </row>
    <row r="18" spans="1:6">
      <c r="A18" s="119" t="s">
        <v>112</v>
      </c>
      <c r="B18" s="119" t="s">
        <v>1833</v>
      </c>
      <c r="C18" s="119" t="s">
        <v>75</v>
      </c>
      <c r="D18" s="119" t="s">
        <v>1070</v>
      </c>
      <c r="E18" s="121" t="str">
        <f t="shared" si="0"/>
        <v>No</v>
      </c>
      <c r="F18" s="118" t="str">
        <f t="shared" si="1"/>
        <v>N</v>
      </c>
    </row>
    <row r="19" spans="1:6">
      <c r="A19" s="120" t="s">
        <v>114</v>
      </c>
      <c r="B19" s="120" t="s">
        <v>1834</v>
      </c>
      <c r="C19" s="120" t="s">
        <v>116</v>
      </c>
      <c r="D19" s="120" t="s">
        <v>1070</v>
      </c>
      <c r="E19" s="121" t="str">
        <f t="shared" si="0"/>
        <v>No</v>
      </c>
      <c r="F19" s="118" t="str">
        <f t="shared" si="1"/>
        <v>N</v>
      </c>
    </row>
    <row r="20" spans="1:6">
      <c r="A20" s="119" t="s">
        <v>117</v>
      </c>
      <c r="B20" s="119" t="s">
        <v>1835</v>
      </c>
      <c r="C20" s="119" t="s">
        <v>80</v>
      </c>
      <c r="D20" s="119" t="s">
        <v>1070</v>
      </c>
      <c r="E20" s="121" t="str">
        <f t="shared" si="0"/>
        <v>No</v>
      </c>
      <c r="F20" s="118" t="str">
        <f t="shared" si="1"/>
        <v>N</v>
      </c>
    </row>
    <row r="21" spans="1:6">
      <c r="A21" s="120" t="s">
        <v>119</v>
      </c>
      <c r="B21" s="120" t="s">
        <v>120</v>
      </c>
      <c r="C21" s="120" t="s">
        <v>80</v>
      </c>
      <c r="D21" s="120" t="s">
        <v>1070</v>
      </c>
      <c r="E21" s="121" t="str">
        <f t="shared" si="0"/>
        <v>No</v>
      </c>
      <c r="F21" s="118" t="str">
        <f t="shared" si="1"/>
        <v>N</v>
      </c>
    </row>
    <row r="22" spans="1:6">
      <c r="A22" s="119" t="s">
        <v>121</v>
      </c>
      <c r="B22" s="119" t="s">
        <v>1836</v>
      </c>
      <c r="C22" s="119" t="s">
        <v>80</v>
      </c>
      <c r="D22" s="119" t="s">
        <v>1070</v>
      </c>
      <c r="E22" s="121" t="str">
        <f t="shared" si="0"/>
        <v>No</v>
      </c>
      <c r="F22" s="118" t="str">
        <f t="shared" si="1"/>
        <v>N</v>
      </c>
    </row>
    <row r="23" spans="1:6">
      <c r="A23" s="120" t="s">
        <v>123</v>
      </c>
      <c r="B23" s="120" t="s">
        <v>1837</v>
      </c>
      <c r="C23" s="120" t="s">
        <v>125</v>
      </c>
      <c r="D23" s="120" t="s">
        <v>1070</v>
      </c>
      <c r="E23" s="121" t="str">
        <f t="shared" si="0"/>
        <v>No</v>
      </c>
      <c r="F23" s="118" t="str">
        <f t="shared" si="1"/>
        <v>N</v>
      </c>
    </row>
    <row r="24" spans="1:6">
      <c r="A24" s="119" t="s">
        <v>126</v>
      </c>
      <c r="B24" s="119" t="s">
        <v>1838</v>
      </c>
      <c r="C24" s="119" t="s">
        <v>80</v>
      </c>
      <c r="D24" s="119" t="s">
        <v>1070</v>
      </c>
      <c r="E24" s="121" t="str">
        <f t="shared" si="0"/>
        <v>No</v>
      </c>
      <c r="F24" s="118" t="str">
        <f t="shared" si="1"/>
        <v>N</v>
      </c>
    </row>
    <row r="25" spans="1:6">
      <c r="A25" s="120" t="s">
        <v>128</v>
      </c>
      <c r="B25" s="120" t="s">
        <v>129</v>
      </c>
      <c r="C25" s="120" t="s">
        <v>68</v>
      </c>
      <c r="D25" s="120" t="s">
        <v>1070</v>
      </c>
      <c r="E25" s="121" t="str">
        <f t="shared" si="0"/>
        <v>No</v>
      </c>
      <c r="F25" s="118" t="str">
        <f t="shared" si="1"/>
        <v>N</v>
      </c>
    </row>
    <row r="26" spans="1:6">
      <c r="A26" s="119" t="s">
        <v>130</v>
      </c>
      <c r="B26" s="119" t="s">
        <v>131</v>
      </c>
      <c r="C26" s="119" t="s">
        <v>132</v>
      </c>
      <c r="D26" s="119" t="s">
        <v>1823</v>
      </c>
      <c r="E26" s="121" t="str">
        <f t="shared" si="0"/>
        <v>Yes</v>
      </c>
      <c r="F26" s="118" t="str">
        <f t="shared" si="1"/>
        <v>E</v>
      </c>
    </row>
    <row r="27" spans="1:6">
      <c r="A27" s="120" t="s">
        <v>133</v>
      </c>
      <c r="B27" s="120" t="s">
        <v>1839</v>
      </c>
      <c r="C27" s="120" t="s">
        <v>135</v>
      </c>
      <c r="D27" s="120" t="s">
        <v>1823</v>
      </c>
      <c r="E27" s="121" t="str">
        <f t="shared" si="0"/>
        <v>Yes</v>
      </c>
      <c r="F27" s="118" t="str">
        <f t="shared" si="1"/>
        <v>E</v>
      </c>
    </row>
    <row r="28" spans="1:6">
      <c r="A28" s="119" t="s">
        <v>136</v>
      </c>
      <c r="B28" s="119" t="s">
        <v>1840</v>
      </c>
      <c r="C28" s="119" t="s">
        <v>93</v>
      </c>
      <c r="D28" s="119" t="s">
        <v>1070</v>
      </c>
      <c r="E28" s="121" t="str">
        <f t="shared" si="0"/>
        <v>No</v>
      </c>
      <c r="F28" s="118" t="str">
        <f t="shared" si="1"/>
        <v>N</v>
      </c>
    </row>
    <row r="29" spans="1:6">
      <c r="A29" s="120" t="s">
        <v>138</v>
      </c>
      <c r="B29" s="120" t="s">
        <v>1841</v>
      </c>
      <c r="C29" s="120" t="s">
        <v>140</v>
      </c>
      <c r="D29" s="120" t="s">
        <v>1070</v>
      </c>
      <c r="E29" s="121" t="str">
        <f t="shared" si="0"/>
        <v>No</v>
      </c>
      <c r="F29" s="118" t="str">
        <f t="shared" si="1"/>
        <v>N</v>
      </c>
    </row>
    <row r="30" spans="1:6">
      <c r="A30" s="119" t="s">
        <v>141</v>
      </c>
      <c r="B30" s="119" t="s">
        <v>1842</v>
      </c>
      <c r="C30" s="119" t="s">
        <v>93</v>
      </c>
      <c r="D30" s="119" t="s">
        <v>1070</v>
      </c>
      <c r="E30" s="121" t="str">
        <f t="shared" si="0"/>
        <v>No</v>
      </c>
      <c r="F30" s="118" t="str">
        <f t="shared" si="1"/>
        <v>N</v>
      </c>
    </row>
    <row r="31" spans="1:6">
      <c r="A31" s="120" t="s">
        <v>143</v>
      </c>
      <c r="B31" s="120" t="s">
        <v>1843</v>
      </c>
      <c r="C31" s="120" t="s">
        <v>101</v>
      </c>
      <c r="D31" s="120" t="s">
        <v>1070</v>
      </c>
      <c r="E31" s="121" t="str">
        <f t="shared" si="0"/>
        <v>No</v>
      </c>
      <c r="F31" s="118" t="str">
        <f t="shared" si="1"/>
        <v>N</v>
      </c>
    </row>
    <row r="32" spans="1:6">
      <c r="A32" s="119" t="s">
        <v>145</v>
      </c>
      <c r="B32" s="119" t="s">
        <v>1844</v>
      </c>
      <c r="C32" s="119" t="s">
        <v>80</v>
      </c>
      <c r="D32" s="119" t="s">
        <v>1070</v>
      </c>
      <c r="E32" s="121" t="str">
        <f t="shared" si="0"/>
        <v>No</v>
      </c>
      <c r="F32" s="118" t="str">
        <f t="shared" si="1"/>
        <v>N</v>
      </c>
    </row>
    <row r="33" spans="1:6">
      <c r="A33" s="120" t="s">
        <v>147</v>
      </c>
      <c r="B33" s="120" t="s">
        <v>1845</v>
      </c>
      <c r="C33" s="120" t="s">
        <v>80</v>
      </c>
      <c r="D33" s="120" t="s">
        <v>1070</v>
      </c>
      <c r="E33" s="121" t="str">
        <f t="shared" si="0"/>
        <v>No</v>
      </c>
      <c r="F33" s="118" t="str">
        <f t="shared" si="1"/>
        <v>N</v>
      </c>
    </row>
    <row r="34" spans="1:6">
      <c r="A34" s="119" t="s">
        <v>149</v>
      </c>
      <c r="B34" s="119" t="s">
        <v>150</v>
      </c>
      <c r="C34" s="119" t="s">
        <v>80</v>
      </c>
      <c r="D34" s="119" t="s">
        <v>1070</v>
      </c>
      <c r="E34" s="121" t="str">
        <f t="shared" si="0"/>
        <v>No</v>
      </c>
      <c r="F34" s="118" t="str">
        <f t="shared" si="1"/>
        <v>N</v>
      </c>
    </row>
    <row r="35" spans="1:6">
      <c r="A35" s="120" t="s">
        <v>151</v>
      </c>
      <c r="B35" s="120" t="s">
        <v>152</v>
      </c>
      <c r="C35" s="120" t="s">
        <v>68</v>
      </c>
      <c r="D35" s="120" t="s">
        <v>1070</v>
      </c>
      <c r="E35" s="121" t="str">
        <f t="shared" si="0"/>
        <v>No</v>
      </c>
      <c r="F35" s="118" t="str">
        <f t="shared" si="1"/>
        <v>N</v>
      </c>
    </row>
    <row r="36" spans="1:6">
      <c r="A36" s="119" t="s">
        <v>153</v>
      </c>
      <c r="B36" s="119" t="s">
        <v>1846</v>
      </c>
      <c r="C36" s="119" t="s">
        <v>93</v>
      </c>
      <c r="D36" s="119" t="s">
        <v>1070</v>
      </c>
      <c r="E36" s="121" t="str">
        <f t="shared" si="0"/>
        <v>No</v>
      </c>
      <c r="F36" s="118" t="str">
        <f t="shared" si="1"/>
        <v>N</v>
      </c>
    </row>
    <row r="37" spans="1:6">
      <c r="A37" s="120" t="s">
        <v>155</v>
      </c>
      <c r="B37" s="120" t="s">
        <v>156</v>
      </c>
      <c r="C37" s="120" t="s">
        <v>93</v>
      </c>
      <c r="D37" s="120" t="s">
        <v>1070</v>
      </c>
      <c r="E37" s="121" t="str">
        <f t="shared" si="0"/>
        <v>No</v>
      </c>
      <c r="F37" s="118" t="str">
        <f t="shared" si="1"/>
        <v>N</v>
      </c>
    </row>
    <row r="38" spans="1:6">
      <c r="A38" s="119" t="s">
        <v>157</v>
      </c>
      <c r="B38" s="119" t="s">
        <v>1847</v>
      </c>
      <c r="C38" s="119" t="s">
        <v>93</v>
      </c>
      <c r="D38" s="119" t="s">
        <v>1070</v>
      </c>
      <c r="E38" s="121" t="str">
        <f t="shared" si="0"/>
        <v>No</v>
      </c>
      <c r="F38" s="118" t="str">
        <f t="shared" si="1"/>
        <v>N</v>
      </c>
    </row>
    <row r="39" spans="1:6">
      <c r="A39" s="120" t="s">
        <v>159</v>
      </c>
      <c r="B39" s="120" t="s">
        <v>160</v>
      </c>
      <c r="C39" s="120" t="s">
        <v>93</v>
      </c>
      <c r="D39" s="120" t="s">
        <v>1070</v>
      </c>
      <c r="E39" s="121" t="str">
        <f t="shared" si="0"/>
        <v>No</v>
      </c>
      <c r="F39" s="118" t="str">
        <f t="shared" si="1"/>
        <v>N</v>
      </c>
    </row>
    <row r="40" spans="1:6">
      <c r="A40" s="119" t="s">
        <v>161</v>
      </c>
      <c r="B40" s="119" t="s">
        <v>162</v>
      </c>
      <c r="C40" s="119" t="s">
        <v>75</v>
      </c>
      <c r="D40" s="119" t="s">
        <v>1070</v>
      </c>
      <c r="E40" s="121" t="str">
        <f t="shared" si="0"/>
        <v>No</v>
      </c>
      <c r="F40" s="118" t="str">
        <f t="shared" si="1"/>
        <v>N</v>
      </c>
    </row>
    <row r="41" spans="1:6">
      <c r="A41" s="120" t="s">
        <v>163</v>
      </c>
      <c r="B41" s="120" t="s">
        <v>164</v>
      </c>
      <c r="C41" s="120" t="s">
        <v>80</v>
      </c>
      <c r="D41" s="120" t="s">
        <v>1070</v>
      </c>
      <c r="E41" s="121" t="str">
        <f t="shared" si="0"/>
        <v>No</v>
      </c>
      <c r="F41" s="118" t="str">
        <f t="shared" si="1"/>
        <v>N</v>
      </c>
    </row>
    <row r="42" spans="1:6">
      <c r="A42" s="119" t="s">
        <v>165</v>
      </c>
      <c r="B42" s="119" t="s">
        <v>1848</v>
      </c>
      <c r="C42" s="119" t="s">
        <v>80</v>
      </c>
      <c r="D42" s="119" t="s">
        <v>1070</v>
      </c>
      <c r="E42" s="121" t="str">
        <f t="shared" si="0"/>
        <v>No</v>
      </c>
      <c r="F42" s="118" t="str">
        <f t="shared" si="1"/>
        <v>N</v>
      </c>
    </row>
    <row r="43" spans="1:6">
      <c r="A43" s="120" t="s">
        <v>167</v>
      </c>
      <c r="B43" s="120" t="s">
        <v>1849</v>
      </c>
      <c r="C43" s="120" t="s">
        <v>75</v>
      </c>
      <c r="D43" s="120" t="s">
        <v>1070</v>
      </c>
      <c r="E43" s="121" t="str">
        <f t="shared" si="0"/>
        <v>No</v>
      </c>
      <c r="F43" s="118" t="str">
        <f t="shared" si="1"/>
        <v>N</v>
      </c>
    </row>
    <row r="44" spans="1:6">
      <c r="A44" s="119" t="s">
        <v>169</v>
      </c>
      <c r="B44" s="119" t="s">
        <v>1850</v>
      </c>
      <c r="C44" s="119" t="s">
        <v>72</v>
      </c>
      <c r="D44" s="119" t="s">
        <v>1070</v>
      </c>
      <c r="E44" s="121" t="str">
        <f t="shared" si="0"/>
        <v>No</v>
      </c>
      <c r="F44" s="118" t="str">
        <f t="shared" si="1"/>
        <v>N</v>
      </c>
    </row>
    <row r="45" spans="1:6">
      <c r="A45" s="120" t="s">
        <v>171</v>
      </c>
      <c r="B45" s="120" t="s">
        <v>172</v>
      </c>
      <c r="C45" s="120" t="s">
        <v>173</v>
      </c>
      <c r="D45" s="120" t="s">
        <v>1070</v>
      </c>
      <c r="E45" s="121" t="str">
        <f t="shared" si="0"/>
        <v>No</v>
      </c>
      <c r="F45" s="118" t="str">
        <f t="shared" si="1"/>
        <v>N</v>
      </c>
    </row>
    <row r="46" spans="1:6">
      <c r="A46" s="119" t="s">
        <v>174</v>
      </c>
      <c r="B46" s="119" t="s">
        <v>1851</v>
      </c>
      <c r="C46" s="119" t="s">
        <v>75</v>
      </c>
      <c r="D46" s="119" t="s">
        <v>1070</v>
      </c>
      <c r="E46" s="121" t="str">
        <f t="shared" si="0"/>
        <v>No</v>
      </c>
      <c r="F46" s="118" t="str">
        <f t="shared" si="1"/>
        <v>N</v>
      </c>
    </row>
    <row r="47" spans="1:6">
      <c r="A47" s="120" t="s">
        <v>177</v>
      </c>
      <c r="B47" s="120" t="s">
        <v>1852</v>
      </c>
      <c r="C47" s="120" t="s">
        <v>93</v>
      </c>
      <c r="D47" s="120" t="s">
        <v>1070</v>
      </c>
      <c r="E47" s="121" t="str">
        <f t="shared" si="0"/>
        <v>No</v>
      </c>
      <c r="F47" s="118" t="str">
        <f t="shared" si="1"/>
        <v>N</v>
      </c>
    </row>
    <row r="48" spans="1:6">
      <c r="A48" s="119" t="s">
        <v>179</v>
      </c>
      <c r="B48" s="119" t="s">
        <v>180</v>
      </c>
      <c r="C48" s="119" t="s">
        <v>90</v>
      </c>
      <c r="D48" s="119" t="s">
        <v>1070</v>
      </c>
      <c r="E48" s="121" t="str">
        <f t="shared" si="0"/>
        <v>No</v>
      </c>
      <c r="F48" s="118" t="str">
        <f t="shared" si="1"/>
        <v>N</v>
      </c>
    </row>
    <row r="49" spans="1:6">
      <c r="A49" s="120" t="s">
        <v>181</v>
      </c>
      <c r="B49" s="120" t="s">
        <v>1853</v>
      </c>
      <c r="C49" s="120" t="s">
        <v>93</v>
      </c>
      <c r="D49" s="120" t="s">
        <v>1070</v>
      </c>
      <c r="E49" s="121" t="str">
        <f t="shared" si="0"/>
        <v>No</v>
      </c>
      <c r="F49" s="118" t="str">
        <f t="shared" si="1"/>
        <v>N</v>
      </c>
    </row>
    <row r="50" spans="1:6">
      <c r="A50" s="119" t="s">
        <v>183</v>
      </c>
      <c r="B50" s="119" t="s">
        <v>1854</v>
      </c>
      <c r="C50" s="119" t="s">
        <v>111</v>
      </c>
      <c r="D50" s="119" t="s">
        <v>1070</v>
      </c>
      <c r="E50" s="121" t="str">
        <f t="shared" si="0"/>
        <v>No</v>
      </c>
      <c r="F50" s="118" t="str">
        <f t="shared" si="1"/>
        <v>N</v>
      </c>
    </row>
    <row r="51" spans="1:6">
      <c r="A51" s="120" t="s">
        <v>185</v>
      </c>
      <c r="B51" s="120" t="s">
        <v>1855</v>
      </c>
      <c r="C51" s="120" t="s">
        <v>72</v>
      </c>
      <c r="D51" s="120" t="s">
        <v>1070</v>
      </c>
      <c r="E51" s="121" t="str">
        <f t="shared" si="0"/>
        <v>No</v>
      </c>
      <c r="F51" s="118" t="str">
        <f t="shared" si="1"/>
        <v>N</v>
      </c>
    </row>
    <row r="52" spans="1:6">
      <c r="A52" s="119" t="s">
        <v>187</v>
      </c>
      <c r="B52" s="119" t="s">
        <v>188</v>
      </c>
      <c r="C52" s="119" t="s">
        <v>108</v>
      </c>
      <c r="D52" s="119" t="s">
        <v>1070</v>
      </c>
      <c r="E52" s="121" t="str">
        <f t="shared" si="0"/>
        <v>No</v>
      </c>
      <c r="F52" s="118" t="str">
        <f t="shared" si="1"/>
        <v>N</v>
      </c>
    </row>
    <row r="53" spans="1:6">
      <c r="A53" s="120" t="s">
        <v>191</v>
      </c>
      <c r="B53" s="120" t="s">
        <v>1856</v>
      </c>
      <c r="C53" s="120" t="s">
        <v>193</v>
      </c>
      <c r="D53" s="120" t="s">
        <v>1070</v>
      </c>
      <c r="E53" s="121" t="str">
        <f t="shared" si="0"/>
        <v>No</v>
      </c>
      <c r="F53" s="118" t="str">
        <f t="shared" si="1"/>
        <v>N</v>
      </c>
    </row>
    <row r="54" spans="1:6">
      <c r="A54" s="119" t="s">
        <v>194</v>
      </c>
      <c r="B54" s="119" t="s">
        <v>195</v>
      </c>
      <c r="C54" s="119" t="s">
        <v>196</v>
      </c>
      <c r="D54" s="119" t="s">
        <v>1070</v>
      </c>
      <c r="E54" s="121" t="str">
        <f t="shared" si="0"/>
        <v>No</v>
      </c>
      <c r="F54" s="118" t="str">
        <f t="shared" si="1"/>
        <v>N</v>
      </c>
    </row>
    <row r="55" spans="1:6">
      <c r="A55" s="120" t="s">
        <v>197</v>
      </c>
      <c r="B55" s="120" t="s">
        <v>1857</v>
      </c>
      <c r="C55" s="120" t="s">
        <v>93</v>
      </c>
      <c r="D55" s="120" t="s">
        <v>1070</v>
      </c>
      <c r="E55" s="121" t="str">
        <f t="shared" si="0"/>
        <v>No</v>
      </c>
      <c r="F55" s="118" t="str">
        <f t="shared" si="1"/>
        <v>N</v>
      </c>
    </row>
    <row r="56" spans="1:6">
      <c r="A56" s="119" t="s">
        <v>199</v>
      </c>
      <c r="B56" s="119" t="s">
        <v>200</v>
      </c>
      <c r="C56" s="119" t="s">
        <v>93</v>
      </c>
      <c r="D56" s="119" t="s">
        <v>1070</v>
      </c>
      <c r="E56" s="121" t="str">
        <f t="shared" si="0"/>
        <v>No</v>
      </c>
      <c r="F56" s="118" t="str">
        <f t="shared" si="1"/>
        <v>N</v>
      </c>
    </row>
    <row r="57" spans="1:6">
      <c r="A57" s="120" t="s">
        <v>201</v>
      </c>
      <c r="B57" s="120" t="s">
        <v>202</v>
      </c>
      <c r="C57" s="120" t="s">
        <v>93</v>
      </c>
      <c r="D57" s="120" t="s">
        <v>1070</v>
      </c>
      <c r="E57" s="121" t="str">
        <f t="shared" si="0"/>
        <v>No</v>
      </c>
      <c r="F57" s="118" t="str">
        <f t="shared" si="1"/>
        <v>N</v>
      </c>
    </row>
    <row r="58" spans="1:6">
      <c r="A58" s="119" t="s">
        <v>203</v>
      </c>
      <c r="B58" s="119" t="s">
        <v>1858</v>
      </c>
      <c r="C58" s="119" t="s">
        <v>80</v>
      </c>
      <c r="D58" s="119" t="s">
        <v>1070</v>
      </c>
      <c r="E58" s="121" t="str">
        <f t="shared" si="0"/>
        <v>No</v>
      </c>
      <c r="F58" s="118" t="str">
        <f t="shared" si="1"/>
        <v>N</v>
      </c>
    </row>
    <row r="59" spans="1:6">
      <c r="A59" s="120" t="s">
        <v>205</v>
      </c>
      <c r="B59" s="120" t="s">
        <v>1859</v>
      </c>
      <c r="C59" s="120" t="s">
        <v>68</v>
      </c>
      <c r="D59" s="120" t="s">
        <v>1070</v>
      </c>
      <c r="E59" s="121" t="str">
        <f t="shared" si="0"/>
        <v>No</v>
      </c>
      <c r="F59" s="118" t="str">
        <f t="shared" si="1"/>
        <v>N</v>
      </c>
    </row>
    <row r="60" spans="1:6">
      <c r="A60" s="119" t="s">
        <v>207</v>
      </c>
      <c r="B60" s="119" t="s">
        <v>1860</v>
      </c>
      <c r="C60" s="119" t="s">
        <v>93</v>
      </c>
      <c r="D60" s="119" t="s">
        <v>1070</v>
      </c>
      <c r="E60" s="121" t="str">
        <f t="shared" si="0"/>
        <v>No</v>
      </c>
      <c r="F60" s="118" t="str">
        <f t="shared" si="1"/>
        <v>N</v>
      </c>
    </row>
    <row r="61" spans="1:6">
      <c r="A61" s="120" t="s">
        <v>209</v>
      </c>
      <c r="B61" s="120" t="s">
        <v>1861</v>
      </c>
      <c r="C61" s="120" t="s">
        <v>93</v>
      </c>
      <c r="D61" s="120" t="s">
        <v>1070</v>
      </c>
      <c r="E61" s="121" t="str">
        <f t="shared" si="0"/>
        <v>No</v>
      </c>
      <c r="F61" s="118" t="str">
        <f t="shared" si="1"/>
        <v>N</v>
      </c>
    </row>
    <row r="62" spans="1:6">
      <c r="A62" s="119" t="s">
        <v>211</v>
      </c>
      <c r="B62" s="119" t="s">
        <v>1862</v>
      </c>
      <c r="C62" s="119" t="s">
        <v>75</v>
      </c>
      <c r="D62" s="119" t="s">
        <v>1070</v>
      </c>
      <c r="E62" s="121" t="str">
        <f t="shared" si="0"/>
        <v>No</v>
      </c>
      <c r="F62" s="118" t="str">
        <f t="shared" si="1"/>
        <v>N</v>
      </c>
    </row>
    <row r="63" spans="1:6">
      <c r="A63" s="120" t="s">
        <v>213</v>
      </c>
      <c r="B63" s="120" t="s">
        <v>1863</v>
      </c>
      <c r="C63" s="120" t="s">
        <v>72</v>
      </c>
      <c r="D63" s="120" t="s">
        <v>1070</v>
      </c>
      <c r="E63" s="121" t="str">
        <f t="shared" si="0"/>
        <v>No</v>
      </c>
      <c r="F63" s="118" t="str">
        <f t="shared" si="1"/>
        <v>N</v>
      </c>
    </row>
    <row r="64" spans="1:6">
      <c r="A64" s="119" t="s">
        <v>215</v>
      </c>
      <c r="B64" s="119" t="s">
        <v>1864</v>
      </c>
      <c r="C64" s="119" t="s">
        <v>72</v>
      </c>
      <c r="D64" s="119" t="s">
        <v>1070</v>
      </c>
      <c r="E64" s="121" t="str">
        <f t="shared" si="0"/>
        <v>No</v>
      </c>
      <c r="F64" s="118" t="str">
        <f t="shared" si="1"/>
        <v>N</v>
      </c>
    </row>
    <row r="65" spans="1:6">
      <c r="A65" s="120" t="s">
        <v>217</v>
      </c>
      <c r="B65" s="120" t="s">
        <v>1865</v>
      </c>
      <c r="C65" s="120" t="s">
        <v>68</v>
      </c>
      <c r="D65" s="120" t="s">
        <v>1070</v>
      </c>
      <c r="E65" s="121" t="str">
        <f t="shared" si="0"/>
        <v>No</v>
      </c>
      <c r="F65" s="118" t="str">
        <f t="shared" si="1"/>
        <v>N</v>
      </c>
    </row>
    <row r="66" spans="1:6">
      <c r="A66" s="119" t="s">
        <v>219</v>
      </c>
      <c r="B66" s="119" t="s">
        <v>1866</v>
      </c>
      <c r="C66" s="119" t="s">
        <v>80</v>
      </c>
      <c r="D66" s="119" t="s">
        <v>1070</v>
      </c>
      <c r="E66" s="121" t="str">
        <f t="shared" si="0"/>
        <v>No</v>
      </c>
      <c r="F66" s="118" t="str">
        <f t="shared" si="1"/>
        <v>N</v>
      </c>
    </row>
    <row r="67" spans="1:6">
      <c r="A67" s="120" t="s">
        <v>221</v>
      </c>
      <c r="B67" s="120" t="s">
        <v>222</v>
      </c>
      <c r="C67" s="120" t="s">
        <v>68</v>
      </c>
      <c r="D67" s="120" t="s">
        <v>1070</v>
      </c>
      <c r="E67" s="121" t="str">
        <f t="shared" ref="E67:E130" si="2">IF(D67="Y","Yes",IF( D67="S","STEM","No"))</f>
        <v>No</v>
      </c>
      <c r="F67" s="118" t="str">
        <f t="shared" ref="F67:F130" si="3">IF(D67="Y","E",D67)</f>
        <v>N</v>
      </c>
    </row>
    <row r="68" spans="1:6">
      <c r="A68" s="119" t="s">
        <v>223</v>
      </c>
      <c r="B68" s="119" t="s">
        <v>224</v>
      </c>
      <c r="C68" s="119" t="s">
        <v>108</v>
      </c>
      <c r="D68" s="119" t="s">
        <v>1070</v>
      </c>
      <c r="E68" s="121" t="str">
        <f t="shared" si="2"/>
        <v>No</v>
      </c>
      <c r="F68" s="118" t="str">
        <f t="shared" si="3"/>
        <v>N</v>
      </c>
    </row>
    <row r="69" spans="1:6">
      <c r="A69" s="120" t="s">
        <v>225</v>
      </c>
      <c r="B69" s="120" t="s">
        <v>1867</v>
      </c>
      <c r="C69" s="120" t="s">
        <v>80</v>
      </c>
      <c r="D69" s="120" t="s">
        <v>1070</v>
      </c>
      <c r="E69" s="121" t="str">
        <f t="shared" si="2"/>
        <v>No</v>
      </c>
      <c r="F69" s="118" t="str">
        <f t="shared" si="3"/>
        <v>N</v>
      </c>
    </row>
    <row r="70" spans="1:6">
      <c r="A70" s="119" t="s">
        <v>227</v>
      </c>
      <c r="B70" s="119" t="s">
        <v>228</v>
      </c>
      <c r="C70" s="119" t="s">
        <v>93</v>
      </c>
      <c r="D70" s="119" t="s">
        <v>1070</v>
      </c>
      <c r="E70" s="121" t="str">
        <f t="shared" si="2"/>
        <v>No</v>
      </c>
      <c r="F70" s="118" t="str">
        <f t="shared" si="3"/>
        <v>N</v>
      </c>
    </row>
    <row r="71" spans="1:6">
      <c r="A71" s="120" t="s">
        <v>231</v>
      </c>
      <c r="B71" s="120" t="s">
        <v>232</v>
      </c>
      <c r="C71" s="120" t="s">
        <v>93</v>
      </c>
      <c r="D71" s="120" t="s">
        <v>1070</v>
      </c>
      <c r="E71" s="121" t="str">
        <f t="shared" si="2"/>
        <v>No</v>
      </c>
      <c r="F71" s="118" t="str">
        <f t="shared" si="3"/>
        <v>N</v>
      </c>
    </row>
    <row r="72" spans="1:6">
      <c r="A72" s="119" t="s">
        <v>233</v>
      </c>
      <c r="B72" s="119" t="s">
        <v>234</v>
      </c>
      <c r="C72" s="119" t="s">
        <v>80</v>
      </c>
      <c r="D72" s="119" t="s">
        <v>1070</v>
      </c>
      <c r="E72" s="121" t="str">
        <f t="shared" si="2"/>
        <v>No</v>
      </c>
      <c r="F72" s="118" t="str">
        <f t="shared" si="3"/>
        <v>N</v>
      </c>
    </row>
    <row r="73" spans="1:6">
      <c r="A73" s="120" t="s">
        <v>235</v>
      </c>
      <c r="B73" s="120" t="s">
        <v>1868</v>
      </c>
      <c r="C73" s="120" t="s">
        <v>93</v>
      </c>
      <c r="D73" s="120" t="s">
        <v>1070</v>
      </c>
      <c r="E73" s="121" t="str">
        <f t="shared" si="2"/>
        <v>No</v>
      </c>
      <c r="F73" s="118" t="str">
        <f t="shared" si="3"/>
        <v>N</v>
      </c>
    </row>
    <row r="74" spans="1:6">
      <c r="A74" s="119" t="s">
        <v>237</v>
      </c>
      <c r="B74" s="119" t="s">
        <v>1869</v>
      </c>
      <c r="C74" s="119" t="s">
        <v>239</v>
      </c>
      <c r="D74" s="119" t="s">
        <v>1070</v>
      </c>
      <c r="E74" s="121" t="str">
        <f t="shared" si="2"/>
        <v>No</v>
      </c>
      <c r="F74" s="118" t="str">
        <f t="shared" si="3"/>
        <v>N</v>
      </c>
    </row>
    <row r="75" spans="1:6">
      <c r="A75" s="120" t="s">
        <v>240</v>
      </c>
      <c r="B75" s="120" t="s">
        <v>1870</v>
      </c>
      <c r="C75" s="120" t="s">
        <v>68</v>
      </c>
      <c r="D75" s="120" t="s">
        <v>1070</v>
      </c>
      <c r="E75" s="121" t="str">
        <f t="shared" si="2"/>
        <v>No</v>
      </c>
      <c r="F75" s="118" t="str">
        <f t="shared" si="3"/>
        <v>N</v>
      </c>
    </row>
    <row r="76" spans="1:6">
      <c r="A76" s="119" t="s">
        <v>242</v>
      </c>
      <c r="B76" s="119" t="s">
        <v>1871</v>
      </c>
      <c r="C76" s="119" t="s">
        <v>93</v>
      </c>
      <c r="D76" s="119" t="s">
        <v>1070</v>
      </c>
      <c r="E76" s="121" t="str">
        <f t="shared" si="2"/>
        <v>No</v>
      </c>
      <c r="F76" s="118" t="str">
        <f t="shared" si="3"/>
        <v>N</v>
      </c>
    </row>
    <row r="77" spans="1:6">
      <c r="A77" s="120" t="s">
        <v>244</v>
      </c>
      <c r="B77" s="120" t="s">
        <v>1872</v>
      </c>
      <c r="C77" s="120" t="s">
        <v>75</v>
      </c>
      <c r="D77" s="120" t="s">
        <v>1070</v>
      </c>
      <c r="E77" s="121" t="str">
        <f t="shared" si="2"/>
        <v>No</v>
      </c>
      <c r="F77" s="118" t="str">
        <f t="shared" si="3"/>
        <v>N</v>
      </c>
    </row>
    <row r="78" spans="1:6">
      <c r="A78" s="119" t="s">
        <v>246</v>
      </c>
      <c r="B78" s="119" t="s">
        <v>1873</v>
      </c>
      <c r="C78" s="119" t="s">
        <v>108</v>
      </c>
      <c r="D78" s="119" t="s">
        <v>1070</v>
      </c>
      <c r="E78" s="121" t="str">
        <f t="shared" si="2"/>
        <v>No</v>
      </c>
      <c r="F78" s="118" t="str">
        <f t="shared" si="3"/>
        <v>N</v>
      </c>
    </row>
    <row r="79" spans="1:6">
      <c r="A79" s="120" t="s">
        <v>248</v>
      </c>
      <c r="B79" s="120" t="s">
        <v>1874</v>
      </c>
      <c r="C79" s="120" t="s">
        <v>80</v>
      </c>
      <c r="D79" s="120" t="s">
        <v>1070</v>
      </c>
      <c r="E79" s="121" t="str">
        <f t="shared" si="2"/>
        <v>No</v>
      </c>
      <c r="F79" s="118" t="str">
        <f t="shared" si="3"/>
        <v>N</v>
      </c>
    </row>
    <row r="80" spans="1:6">
      <c r="A80" s="119" t="s">
        <v>250</v>
      </c>
      <c r="B80" s="119" t="s">
        <v>1875</v>
      </c>
      <c r="C80" s="119" t="s">
        <v>93</v>
      </c>
      <c r="D80" s="119" t="s">
        <v>1070</v>
      </c>
      <c r="E80" s="121" t="str">
        <f t="shared" si="2"/>
        <v>No</v>
      </c>
      <c r="F80" s="118" t="str">
        <f t="shared" si="3"/>
        <v>N</v>
      </c>
    </row>
    <row r="81" spans="1:6">
      <c r="A81" s="120" t="s">
        <v>252</v>
      </c>
      <c r="B81" s="120" t="s">
        <v>253</v>
      </c>
      <c r="C81" s="120" t="s">
        <v>125</v>
      </c>
      <c r="D81" s="120" t="s">
        <v>1070</v>
      </c>
      <c r="E81" s="121" t="str">
        <f t="shared" si="2"/>
        <v>No</v>
      </c>
      <c r="F81" s="118" t="str">
        <f t="shared" si="3"/>
        <v>N</v>
      </c>
    </row>
    <row r="82" spans="1:6">
      <c r="A82" s="119" t="s">
        <v>254</v>
      </c>
      <c r="B82" s="119" t="s">
        <v>1876</v>
      </c>
      <c r="C82" s="119" t="s">
        <v>98</v>
      </c>
      <c r="D82" s="119" t="s">
        <v>1070</v>
      </c>
      <c r="E82" s="121" t="str">
        <f t="shared" si="2"/>
        <v>No</v>
      </c>
      <c r="F82" s="118" t="str">
        <f t="shared" si="3"/>
        <v>N</v>
      </c>
    </row>
    <row r="83" spans="1:6">
      <c r="A83" s="120" t="s">
        <v>256</v>
      </c>
      <c r="B83" s="120" t="s">
        <v>257</v>
      </c>
      <c r="C83" s="120" t="s">
        <v>258</v>
      </c>
      <c r="D83" s="120" t="s">
        <v>1070</v>
      </c>
      <c r="E83" s="121" t="str">
        <f t="shared" si="2"/>
        <v>No</v>
      </c>
      <c r="F83" s="118" t="str">
        <f t="shared" si="3"/>
        <v>N</v>
      </c>
    </row>
    <row r="84" spans="1:6">
      <c r="A84" s="119" t="s">
        <v>259</v>
      </c>
      <c r="B84" s="119" t="s">
        <v>260</v>
      </c>
      <c r="C84" s="119" t="s">
        <v>80</v>
      </c>
      <c r="D84" s="119" t="s">
        <v>1070</v>
      </c>
      <c r="E84" s="121" t="str">
        <f t="shared" si="2"/>
        <v>No</v>
      </c>
      <c r="F84" s="118" t="str">
        <f t="shared" si="3"/>
        <v>N</v>
      </c>
    </row>
    <row r="85" spans="1:6">
      <c r="A85" s="120" t="s">
        <v>261</v>
      </c>
      <c r="B85" s="120" t="s">
        <v>262</v>
      </c>
      <c r="C85" s="120" t="s">
        <v>93</v>
      </c>
      <c r="D85" s="120" t="s">
        <v>1070</v>
      </c>
      <c r="E85" s="121" t="str">
        <f t="shared" si="2"/>
        <v>No</v>
      </c>
      <c r="F85" s="118" t="str">
        <f t="shared" si="3"/>
        <v>N</v>
      </c>
    </row>
    <row r="86" spans="1:6">
      <c r="A86" s="119" t="s">
        <v>263</v>
      </c>
      <c r="B86" s="119" t="s">
        <v>264</v>
      </c>
      <c r="C86" s="119" t="s">
        <v>93</v>
      </c>
      <c r="D86" s="119" t="s">
        <v>1070</v>
      </c>
      <c r="E86" s="121" t="str">
        <f t="shared" si="2"/>
        <v>No</v>
      </c>
      <c r="F86" s="118" t="str">
        <f t="shared" si="3"/>
        <v>N</v>
      </c>
    </row>
    <row r="87" spans="1:6">
      <c r="A87" s="120" t="s">
        <v>265</v>
      </c>
      <c r="B87" s="120" t="s">
        <v>1877</v>
      </c>
      <c r="C87" s="120" t="s">
        <v>93</v>
      </c>
      <c r="D87" s="120" t="s">
        <v>1070</v>
      </c>
      <c r="E87" s="121" t="str">
        <f t="shared" si="2"/>
        <v>No</v>
      </c>
      <c r="F87" s="118" t="str">
        <f t="shared" si="3"/>
        <v>N</v>
      </c>
    </row>
    <row r="88" spans="1:6">
      <c r="A88" s="119" t="s">
        <v>267</v>
      </c>
      <c r="B88" s="119" t="s">
        <v>1878</v>
      </c>
      <c r="C88" s="119" t="s">
        <v>72</v>
      </c>
      <c r="D88" s="119" t="s">
        <v>1070</v>
      </c>
      <c r="E88" s="121" t="str">
        <f t="shared" si="2"/>
        <v>No</v>
      </c>
      <c r="F88" s="118" t="str">
        <f t="shared" si="3"/>
        <v>N</v>
      </c>
    </row>
    <row r="89" spans="1:6">
      <c r="A89" s="120" t="s">
        <v>269</v>
      </c>
      <c r="B89" s="120" t="s">
        <v>1879</v>
      </c>
      <c r="C89" s="120" t="s">
        <v>80</v>
      </c>
      <c r="D89" s="120" t="s">
        <v>1070</v>
      </c>
      <c r="E89" s="121" t="str">
        <f t="shared" si="2"/>
        <v>No</v>
      </c>
      <c r="F89" s="118" t="str">
        <f t="shared" si="3"/>
        <v>N</v>
      </c>
    </row>
    <row r="90" spans="1:6">
      <c r="A90" s="119" t="s">
        <v>271</v>
      </c>
      <c r="B90" s="119" t="s">
        <v>272</v>
      </c>
      <c r="C90" s="119" t="s">
        <v>93</v>
      </c>
      <c r="D90" s="119" t="s">
        <v>1070</v>
      </c>
      <c r="E90" s="121" t="str">
        <f t="shared" si="2"/>
        <v>No</v>
      </c>
      <c r="F90" s="118" t="str">
        <f t="shared" si="3"/>
        <v>N</v>
      </c>
    </row>
    <row r="91" spans="1:6">
      <c r="A91" s="120" t="s">
        <v>273</v>
      </c>
      <c r="B91" s="120" t="s">
        <v>274</v>
      </c>
      <c r="C91" s="120" t="s">
        <v>68</v>
      </c>
      <c r="D91" s="120" t="s">
        <v>1070</v>
      </c>
      <c r="E91" s="121" t="str">
        <f t="shared" si="2"/>
        <v>No</v>
      </c>
      <c r="F91" s="118" t="str">
        <f t="shared" si="3"/>
        <v>N</v>
      </c>
    </row>
    <row r="92" spans="1:6">
      <c r="A92" s="119" t="s">
        <v>276</v>
      </c>
      <c r="B92" s="119" t="s">
        <v>1880</v>
      </c>
      <c r="C92" s="119" t="s">
        <v>278</v>
      </c>
      <c r="D92" s="119" t="s">
        <v>1070</v>
      </c>
      <c r="E92" s="121" t="str">
        <f t="shared" si="2"/>
        <v>No</v>
      </c>
      <c r="F92" s="118" t="str">
        <f t="shared" si="3"/>
        <v>N</v>
      </c>
    </row>
    <row r="93" spans="1:6">
      <c r="A93" s="120" t="s">
        <v>279</v>
      </c>
      <c r="B93" s="120" t="s">
        <v>1881</v>
      </c>
      <c r="C93" s="120" t="s">
        <v>80</v>
      </c>
      <c r="D93" s="120" t="s">
        <v>1070</v>
      </c>
      <c r="E93" s="121" t="str">
        <f t="shared" si="2"/>
        <v>No</v>
      </c>
      <c r="F93" s="118" t="str">
        <f t="shared" si="3"/>
        <v>N</v>
      </c>
    </row>
    <row r="94" spans="1:6">
      <c r="A94" s="119" t="s">
        <v>282</v>
      </c>
      <c r="B94" s="119" t="s">
        <v>1882</v>
      </c>
      <c r="C94" s="119" t="s">
        <v>93</v>
      </c>
      <c r="D94" s="119" t="s">
        <v>1070</v>
      </c>
      <c r="E94" s="121" t="str">
        <f t="shared" si="2"/>
        <v>No</v>
      </c>
      <c r="F94" s="118" t="str">
        <f t="shared" si="3"/>
        <v>N</v>
      </c>
    </row>
    <row r="95" spans="1:6">
      <c r="A95" s="120" t="s">
        <v>284</v>
      </c>
      <c r="B95" s="120" t="s">
        <v>285</v>
      </c>
      <c r="C95" s="120" t="s">
        <v>230</v>
      </c>
      <c r="D95" s="120" t="s">
        <v>1070</v>
      </c>
      <c r="E95" s="121" t="str">
        <f t="shared" si="2"/>
        <v>No</v>
      </c>
      <c r="F95" s="118" t="str">
        <f t="shared" si="3"/>
        <v>N</v>
      </c>
    </row>
    <row r="96" spans="1:6">
      <c r="A96" s="119" t="s">
        <v>286</v>
      </c>
      <c r="B96" s="119" t="s">
        <v>1883</v>
      </c>
      <c r="C96" s="119" t="s">
        <v>72</v>
      </c>
      <c r="D96" s="119" t="s">
        <v>1070</v>
      </c>
      <c r="E96" s="121" t="str">
        <f t="shared" si="2"/>
        <v>No</v>
      </c>
      <c r="F96" s="118" t="str">
        <f t="shared" si="3"/>
        <v>N</v>
      </c>
    </row>
    <row r="97" spans="1:6">
      <c r="A97" s="120" t="s">
        <v>288</v>
      </c>
      <c r="B97" s="120" t="s">
        <v>1884</v>
      </c>
      <c r="C97" s="120" t="s">
        <v>93</v>
      </c>
      <c r="D97" s="120" t="s">
        <v>1070</v>
      </c>
      <c r="E97" s="121" t="str">
        <f t="shared" si="2"/>
        <v>No</v>
      </c>
      <c r="F97" s="118" t="str">
        <f t="shared" si="3"/>
        <v>N</v>
      </c>
    </row>
    <row r="98" spans="1:6">
      <c r="A98" s="119" t="s">
        <v>290</v>
      </c>
      <c r="B98" s="119" t="s">
        <v>291</v>
      </c>
      <c r="C98" s="119" t="s">
        <v>68</v>
      </c>
      <c r="D98" s="119" t="s">
        <v>1070</v>
      </c>
      <c r="E98" s="121" t="str">
        <f t="shared" si="2"/>
        <v>No</v>
      </c>
      <c r="F98" s="118" t="str">
        <f t="shared" si="3"/>
        <v>N</v>
      </c>
    </row>
    <row r="99" spans="1:6">
      <c r="A99" s="120" t="s">
        <v>292</v>
      </c>
      <c r="B99" s="120" t="s">
        <v>293</v>
      </c>
      <c r="C99" s="120" t="s">
        <v>72</v>
      </c>
      <c r="D99" s="120" t="s">
        <v>1070</v>
      </c>
      <c r="E99" s="121" t="str">
        <f t="shared" si="2"/>
        <v>No</v>
      </c>
      <c r="F99" s="118" t="str">
        <f t="shared" si="3"/>
        <v>N</v>
      </c>
    </row>
    <row r="100" spans="1:6">
      <c r="A100" s="119" t="s">
        <v>294</v>
      </c>
      <c r="B100" s="119" t="s">
        <v>1885</v>
      </c>
      <c r="C100" s="119" t="s">
        <v>296</v>
      </c>
      <c r="D100" s="119" t="s">
        <v>1070</v>
      </c>
      <c r="E100" s="121" t="str">
        <f t="shared" si="2"/>
        <v>No</v>
      </c>
      <c r="F100" s="118" t="str">
        <f t="shared" si="3"/>
        <v>N</v>
      </c>
    </row>
    <row r="101" spans="1:6">
      <c r="A101" s="120" t="s">
        <v>297</v>
      </c>
      <c r="B101" s="120" t="s">
        <v>1886</v>
      </c>
      <c r="C101" s="120" t="s">
        <v>93</v>
      </c>
      <c r="D101" s="120" t="s">
        <v>1070</v>
      </c>
      <c r="E101" s="121" t="str">
        <f t="shared" si="2"/>
        <v>No</v>
      </c>
      <c r="F101" s="118" t="str">
        <f t="shared" si="3"/>
        <v>N</v>
      </c>
    </row>
    <row r="102" spans="1:6">
      <c r="A102" s="119" t="s">
        <v>299</v>
      </c>
      <c r="B102" s="119" t="s">
        <v>1472</v>
      </c>
      <c r="C102" s="119" t="s">
        <v>108</v>
      </c>
      <c r="D102" s="119" t="s">
        <v>1070</v>
      </c>
      <c r="E102" s="121" t="str">
        <f t="shared" si="2"/>
        <v>No</v>
      </c>
      <c r="F102" s="118" t="str">
        <f t="shared" si="3"/>
        <v>N</v>
      </c>
    </row>
    <row r="103" spans="1:6">
      <c r="A103" s="120" t="s">
        <v>301</v>
      </c>
      <c r="B103" s="120" t="s">
        <v>302</v>
      </c>
      <c r="C103" s="120" t="s">
        <v>93</v>
      </c>
      <c r="D103" s="120" t="s">
        <v>1070</v>
      </c>
      <c r="E103" s="121" t="str">
        <f t="shared" si="2"/>
        <v>No</v>
      </c>
      <c r="F103" s="118" t="str">
        <f t="shared" si="3"/>
        <v>N</v>
      </c>
    </row>
    <row r="104" spans="1:6">
      <c r="A104" s="119" t="s">
        <v>303</v>
      </c>
      <c r="B104" s="119" t="s">
        <v>1887</v>
      </c>
      <c r="C104" s="119" t="s">
        <v>93</v>
      </c>
      <c r="D104" s="119" t="s">
        <v>1070</v>
      </c>
      <c r="E104" s="121" t="str">
        <f t="shared" si="2"/>
        <v>No</v>
      </c>
      <c r="F104" s="118" t="str">
        <f t="shared" si="3"/>
        <v>N</v>
      </c>
    </row>
    <row r="105" spans="1:6">
      <c r="A105" s="120" t="s">
        <v>305</v>
      </c>
      <c r="B105" s="120" t="s">
        <v>306</v>
      </c>
      <c r="C105" s="120" t="s">
        <v>93</v>
      </c>
      <c r="D105" s="120" t="s">
        <v>1070</v>
      </c>
      <c r="E105" s="121" t="str">
        <f t="shared" si="2"/>
        <v>No</v>
      </c>
      <c r="F105" s="118" t="str">
        <f t="shared" si="3"/>
        <v>N</v>
      </c>
    </row>
    <row r="106" spans="1:6">
      <c r="A106" s="119" t="s">
        <v>307</v>
      </c>
      <c r="B106" s="119" t="s">
        <v>1888</v>
      </c>
      <c r="C106" s="119" t="s">
        <v>68</v>
      </c>
      <c r="D106" s="119" t="s">
        <v>1070</v>
      </c>
      <c r="E106" s="121" t="str">
        <f t="shared" si="2"/>
        <v>No</v>
      </c>
      <c r="F106" s="118" t="str">
        <f t="shared" si="3"/>
        <v>N</v>
      </c>
    </row>
    <row r="107" spans="1:6">
      <c r="A107" s="120" t="s">
        <v>309</v>
      </c>
      <c r="B107" s="120" t="s">
        <v>1889</v>
      </c>
      <c r="C107" s="120" t="s">
        <v>80</v>
      </c>
      <c r="D107" s="120" t="s">
        <v>1070</v>
      </c>
      <c r="E107" s="121" t="str">
        <f t="shared" si="2"/>
        <v>No</v>
      </c>
      <c r="F107" s="118" t="str">
        <f t="shared" si="3"/>
        <v>N</v>
      </c>
    </row>
    <row r="108" spans="1:6">
      <c r="A108" s="119" t="s">
        <v>311</v>
      </c>
      <c r="B108" s="119" t="s">
        <v>312</v>
      </c>
      <c r="C108" s="119" t="s">
        <v>313</v>
      </c>
      <c r="D108" s="119" t="s">
        <v>1070</v>
      </c>
      <c r="E108" s="121" t="str">
        <f t="shared" si="2"/>
        <v>No</v>
      </c>
      <c r="F108" s="118" t="str">
        <f t="shared" si="3"/>
        <v>N</v>
      </c>
    </row>
    <row r="109" spans="1:6">
      <c r="A109" s="120" t="s">
        <v>314</v>
      </c>
      <c r="B109" s="120" t="s">
        <v>1890</v>
      </c>
      <c r="C109" s="120" t="s">
        <v>98</v>
      </c>
      <c r="D109" s="120" t="s">
        <v>1070</v>
      </c>
      <c r="E109" s="121" t="str">
        <f t="shared" si="2"/>
        <v>No</v>
      </c>
      <c r="F109" s="118" t="str">
        <f t="shared" si="3"/>
        <v>N</v>
      </c>
    </row>
    <row r="110" spans="1:6">
      <c r="A110" s="119" t="s">
        <v>316</v>
      </c>
      <c r="B110" s="119" t="s">
        <v>317</v>
      </c>
      <c r="C110" s="119" t="s">
        <v>80</v>
      </c>
      <c r="D110" s="119" t="s">
        <v>1070</v>
      </c>
      <c r="E110" s="121" t="str">
        <f t="shared" si="2"/>
        <v>No</v>
      </c>
      <c r="F110" s="118" t="str">
        <f t="shared" si="3"/>
        <v>N</v>
      </c>
    </row>
    <row r="111" spans="1:6">
      <c r="A111" s="120" t="s">
        <v>318</v>
      </c>
      <c r="B111" s="120" t="s">
        <v>1891</v>
      </c>
      <c r="C111" s="120" t="s">
        <v>93</v>
      </c>
      <c r="D111" s="120" t="s">
        <v>1070</v>
      </c>
      <c r="E111" s="121" t="str">
        <f t="shared" si="2"/>
        <v>No</v>
      </c>
      <c r="F111" s="118" t="str">
        <f t="shared" si="3"/>
        <v>N</v>
      </c>
    </row>
    <row r="112" spans="1:6">
      <c r="A112" s="119" t="s">
        <v>320</v>
      </c>
      <c r="B112" s="119" t="s">
        <v>1892</v>
      </c>
      <c r="C112" s="119" t="s">
        <v>93</v>
      </c>
      <c r="D112" s="119" t="s">
        <v>1070</v>
      </c>
      <c r="E112" s="121" t="str">
        <f t="shared" si="2"/>
        <v>No</v>
      </c>
      <c r="F112" s="118" t="str">
        <f t="shared" si="3"/>
        <v>N</v>
      </c>
    </row>
    <row r="113" spans="1:6">
      <c r="A113" s="120" t="s">
        <v>322</v>
      </c>
      <c r="B113" s="120" t="s">
        <v>323</v>
      </c>
      <c r="C113" s="120" t="s">
        <v>72</v>
      </c>
      <c r="D113" s="120" t="s">
        <v>2032</v>
      </c>
      <c r="E113" s="121" t="str">
        <f t="shared" si="2"/>
        <v>STEM</v>
      </c>
      <c r="F113" s="118" t="str">
        <f t="shared" si="3"/>
        <v>S</v>
      </c>
    </row>
    <row r="114" spans="1:6">
      <c r="A114" s="119" t="s">
        <v>326</v>
      </c>
      <c r="B114" s="119" t="s">
        <v>1893</v>
      </c>
      <c r="C114" s="119" t="s">
        <v>328</v>
      </c>
      <c r="D114" s="119" t="s">
        <v>1070</v>
      </c>
      <c r="E114" s="121" t="str">
        <f t="shared" si="2"/>
        <v>No</v>
      </c>
      <c r="F114" s="118" t="str">
        <f t="shared" si="3"/>
        <v>N</v>
      </c>
    </row>
    <row r="115" spans="1:6">
      <c r="A115" s="120" t="s">
        <v>329</v>
      </c>
      <c r="B115" s="120" t="s">
        <v>330</v>
      </c>
      <c r="C115" s="120" t="s">
        <v>125</v>
      </c>
      <c r="D115" s="120" t="s">
        <v>1070</v>
      </c>
      <c r="E115" s="121" t="str">
        <f t="shared" si="2"/>
        <v>No</v>
      </c>
      <c r="F115" s="118" t="str">
        <f t="shared" si="3"/>
        <v>N</v>
      </c>
    </row>
    <row r="116" spans="1:6">
      <c r="A116" s="119" t="s">
        <v>331</v>
      </c>
      <c r="B116" s="119" t="s">
        <v>1894</v>
      </c>
      <c r="C116" s="119" t="s">
        <v>72</v>
      </c>
      <c r="D116" s="119" t="s">
        <v>1070</v>
      </c>
      <c r="E116" s="121" t="str">
        <f t="shared" si="2"/>
        <v>No</v>
      </c>
      <c r="F116" s="118" t="str">
        <f t="shared" si="3"/>
        <v>N</v>
      </c>
    </row>
    <row r="117" spans="1:6">
      <c r="A117" s="120" t="s">
        <v>333</v>
      </c>
      <c r="B117" s="120" t="s">
        <v>1895</v>
      </c>
      <c r="C117" s="120" t="s">
        <v>80</v>
      </c>
      <c r="D117" s="120" t="s">
        <v>1070</v>
      </c>
      <c r="E117" s="121" t="str">
        <f t="shared" si="2"/>
        <v>No</v>
      </c>
      <c r="F117" s="118" t="str">
        <f t="shared" si="3"/>
        <v>N</v>
      </c>
    </row>
    <row r="118" spans="1:6">
      <c r="A118" s="119" t="s">
        <v>335</v>
      </c>
      <c r="B118" s="119" t="s">
        <v>336</v>
      </c>
      <c r="C118" s="119" t="s">
        <v>98</v>
      </c>
      <c r="D118" s="119" t="s">
        <v>1070</v>
      </c>
      <c r="E118" s="121" t="str">
        <f t="shared" si="2"/>
        <v>No</v>
      </c>
      <c r="F118" s="118" t="str">
        <f t="shared" si="3"/>
        <v>N</v>
      </c>
    </row>
    <row r="119" spans="1:6">
      <c r="A119" s="120" t="s">
        <v>337</v>
      </c>
      <c r="B119" s="120" t="s">
        <v>1896</v>
      </c>
      <c r="C119" s="120" t="s">
        <v>230</v>
      </c>
      <c r="D119" s="120" t="s">
        <v>1070</v>
      </c>
      <c r="E119" s="121" t="str">
        <f t="shared" si="2"/>
        <v>No</v>
      </c>
      <c r="F119" s="118" t="str">
        <f t="shared" si="3"/>
        <v>N</v>
      </c>
    </row>
    <row r="120" spans="1:6">
      <c r="A120" s="119" t="s">
        <v>339</v>
      </c>
      <c r="B120" s="119" t="s">
        <v>1897</v>
      </c>
      <c r="C120" s="119" t="s">
        <v>93</v>
      </c>
      <c r="D120" s="119" t="s">
        <v>1070</v>
      </c>
      <c r="E120" s="121" t="str">
        <f t="shared" si="2"/>
        <v>No</v>
      </c>
      <c r="F120" s="118" t="str">
        <f t="shared" si="3"/>
        <v>N</v>
      </c>
    </row>
    <row r="121" spans="1:6">
      <c r="A121" s="120" t="s">
        <v>341</v>
      </c>
      <c r="B121" s="120" t="s">
        <v>1898</v>
      </c>
      <c r="C121" s="120" t="s">
        <v>72</v>
      </c>
      <c r="D121" s="120" t="s">
        <v>1070</v>
      </c>
      <c r="E121" s="121" t="str">
        <f t="shared" si="2"/>
        <v>No</v>
      </c>
      <c r="F121" s="118" t="str">
        <f t="shared" si="3"/>
        <v>N</v>
      </c>
    </row>
    <row r="122" spans="1:6">
      <c r="A122" s="119" t="s">
        <v>342</v>
      </c>
      <c r="B122" s="119" t="s">
        <v>1899</v>
      </c>
      <c r="C122" s="119" t="s">
        <v>108</v>
      </c>
      <c r="D122" s="119" t="s">
        <v>1070</v>
      </c>
      <c r="E122" s="121" t="str">
        <f t="shared" si="2"/>
        <v>No</v>
      </c>
      <c r="F122" s="118" t="str">
        <f t="shared" si="3"/>
        <v>N</v>
      </c>
    </row>
    <row r="123" spans="1:6">
      <c r="A123" s="120" t="s">
        <v>344</v>
      </c>
      <c r="B123" s="120" t="s">
        <v>345</v>
      </c>
      <c r="C123" s="120" t="s">
        <v>93</v>
      </c>
      <c r="D123" s="120" t="s">
        <v>1070</v>
      </c>
      <c r="E123" s="121" t="str">
        <f t="shared" si="2"/>
        <v>No</v>
      </c>
      <c r="F123" s="118" t="str">
        <f t="shared" si="3"/>
        <v>N</v>
      </c>
    </row>
    <row r="124" spans="1:6">
      <c r="A124" s="119" t="s">
        <v>346</v>
      </c>
      <c r="B124" s="119" t="s">
        <v>1900</v>
      </c>
      <c r="C124" s="119" t="s">
        <v>80</v>
      </c>
      <c r="D124" s="119" t="s">
        <v>1070</v>
      </c>
      <c r="E124" s="121" t="str">
        <f t="shared" si="2"/>
        <v>No</v>
      </c>
      <c r="F124" s="118" t="str">
        <f t="shared" si="3"/>
        <v>N</v>
      </c>
    </row>
    <row r="125" spans="1:6">
      <c r="A125" s="120" t="s">
        <v>348</v>
      </c>
      <c r="B125" s="120" t="s">
        <v>349</v>
      </c>
      <c r="C125" s="120" t="s">
        <v>93</v>
      </c>
      <c r="D125" s="120" t="s">
        <v>1070</v>
      </c>
      <c r="E125" s="121" t="str">
        <f t="shared" si="2"/>
        <v>No</v>
      </c>
      <c r="F125" s="118" t="str">
        <f t="shared" si="3"/>
        <v>N</v>
      </c>
    </row>
    <row r="126" spans="1:6">
      <c r="A126" s="119" t="s">
        <v>350</v>
      </c>
      <c r="B126" s="119" t="s">
        <v>1901</v>
      </c>
      <c r="C126" s="119" t="s">
        <v>80</v>
      </c>
      <c r="D126" s="119" t="s">
        <v>1070</v>
      </c>
      <c r="E126" s="121" t="str">
        <f t="shared" si="2"/>
        <v>No</v>
      </c>
      <c r="F126" s="118" t="str">
        <f t="shared" si="3"/>
        <v>N</v>
      </c>
    </row>
    <row r="127" spans="1:6">
      <c r="A127" s="120" t="s">
        <v>352</v>
      </c>
      <c r="B127" s="120" t="s">
        <v>1902</v>
      </c>
      <c r="C127" s="120" t="s">
        <v>80</v>
      </c>
      <c r="D127" s="120" t="s">
        <v>1070</v>
      </c>
      <c r="E127" s="121" t="str">
        <f t="shared" si="2"/>
        <v>No</v>
      </c>
      <c r="F127" s="118" t="str">
        <f t="shared" si="3"/>
        <v>N</v>
      </c>
    </row>
    <row r="128" spans="1:6">
      <c r="A128" s="119" t="s">
        <v>354</v>
      </c>
      <c r="B128" s="119" t="s">
        <v>355</v>
      </c>
      <c r="C128" s="119" t="s">
        <v>278</v>
      </c>
      <c r="D128" s="119" t="s">
        <v>1070</v>
      </c>
      <c r="E128" s="121" t="str">
        <f t="shared" si="2"/>
        <v>No</v>
      </c>
      <c r="F128" s="118" t="str">
        <f t="shared" si="3"/>
        <v>N</v>
      </c>
    </row>
    <row r="129" spans="1:6">
      <c r="A129" s="120" t="s">
        <v>356</v>
      </c>
      <c r="B129" s="120" t="s">
        <v>357</v>
      </c>
      <c r="C129" s="120" t="s">
        <v>80</v>
      </c>
      <c r="D129" s="120" t="s">
        <v>1070</v>
      </c>
      <c r="E129" s="121" t="str">
        <f t="shared" si="2"/>
        <v>No</v>
      </c>
      <c r="F129" s="118" t="str">
        <f t="shared" si="3"/>
        <v>N</v>
      </c>
    </row>
    <row r="130" spans="1:6">
      <c r="A130" s="119" t="s">
        <v>358</v>
      </c>
      <c r="B130" s="119" t="s">
        <v>359</v>
      </c>
      <c r="C130" s="119" t="s">
        <v>93</v>
      </c>
      <c r="D130" s="119" t="s">
        <v>1070</v>
      </c>
      <c r="E130" s="121" t="str">
        <f t="shared" si="2"/>
        <v>No</v>
      </c>
      <c r="F130" s="118" t="str">
        <f t="shared" si="3"/>
        <v>N</v>
      </c>
    </row>
    <row r="131" spans="1:6">
      <c r="A131" s="120" t="s">
        <v>360</v>
      </c>
      <c r="B131" s="120" t="s">
        <v>1903</v>
      </c>
      <c r="C131" s="120" t="s">
        <v>80</v>
      </c>
      <c r="D131" s="120" t="s">
        <v>1070</v>
      </c>
      <c r="E131" s="121" t="str">
        <f t="shared" ref="E131:E194" si="4">IF(D131="Y","Yes",IF( D131="S","STEM","No"))</f>
        <v>No</v>
      </c>
      <c r="F131" s="118" t="str">
        <f t="shared" ref="F131:F194" si="5">IF(D131="Y","E",D131)</f>
        <v>N</v>
      </c>
    </row>
    <row r="132" spans="1:6">
      <c r="A132" s="119" t="s">
        <v>362</v>
      </c>
      <c r="B132" s="119" t="s">
        <v>363</v>
      </c>
      <c r="C132" s="119" t="s">
        <v>93</v>
      </c>
      <c r="D132" s="119" t="s">
        <v>1070</v>
      </c>
      <c r="E132" s="121" t="str">
        <f t="shared" si="4"/>
        <v>No</v>
      </c>
      <c r="F132" s="118" t="str">
        <f t="shared" si="5"/>
        <v>N</v>
      </c>
    </row>
    <row r="133" spans="1:6">
      <c r="A133" s="120" t="s">
        <v>364</v>
      </c>
      <c r="B133" s="120" t="s">
        <v>365</v>
      </c>
      <c r="C133" s="120" t="s">
        <v>93</v>
      </c>
      <c r="D133" s="120" t="s">
        <v>1070</v>
      </c>
      <c r="E133" s="121" t="str">
        <f t="shared" si="4"/>
        <v>No</v>
      </c>
      <c r="F133" s="118" t="str">
        <f t="shared" si="5"/>
        <v>N</v>
      </c>
    </row>
    <row r="134" spans="1:6">
      <c r="A134" s="119" t="s">
        <v>366</v>
      </c>
      <c r="B134" s="119" t="s">
        <v>1904</v>
      </c>
      <c r="C134" s="119" t="s">
        <v>80</v>
      </c>
      <c r="D134" s="119" t="s">
        <v>1070</v>
      </c>
      <c r="E134" s="121" t="str">
        <f t="shared" si="4"/>
        <v>No</v>
      </c>
      <c r="F134" s="118" t="str">
        <f t="shared" si="5"/>
        <v>N</v>
      </c>
    </row>
    <row r="135" spans="1:6">
      <c r="A135" s="120" t="s">
        <v>368</v>
      </c>
      <c r="B135" s="120" t="s">
        <v>1905</v>
      </c>
      <c r="C135" s="120" t="s">
        <v>80</v>
      </c>
      <c r="D135" s="120" t="s">
        <v>1070</v>
      </c>
      <c r="E135" s="121" t="str">
        <f t="shared" si="4"/>
        <v>No</v>
      </c>
      <c r="F135" s="118" t="str">
        <f t="shared" si="5"/>
        <v>N</v>
      </c>
    </row>
    <row r="136" spans="1:6">
      <c r="A136" s="119" t="s">
        <v>370</v>
      </c>
      <c r="B136" s="119" t="s">
        <v>371</v>
      </c>
      <c r="C136" s="119" t="s">
        <v>93</v>
      </c>
      <c r="D136" s="119" t="s">
        <v>1070</v>
      </c>
      <c r="E136" s="121" t="str">
        <f t="shared" si="4"/>
        <v>No</v>
      </c>
      <c r="F136" s="118" t="str">
        <f t="shared" si="5"/>
        <v>N</v>
      </c>
    </row>
    <row r="137" spans="1:6">
      <c r="A137" s="120" t="s">
        <v>372</v>
      </c>
      <c r="B137" s="120" t="s">
        <v>373</v>
      </c>
      <c r="C137" s="120" t="s">
        <v>93</v>
      </c>
      <c r="D137" s="120" t="s">
        <v>1070</v>
      </c>
      <c r="E137" s="121" t="str">
        <f t="shared" si="4"/>
        <v>No</v>
      </c>
      <c r="F137" s="118" t="str">
        <f t="shared" si="5"/>
        <v>N</v>
      </c>
    </row>
    <row r="138" spans="1:6">
      <c r="A138" s="119" t="s">
        <v>374</v>
      </c>
      <c r="B138" s="119" t="s">
        <v>1906</v>
      </c>
      <c r="C138" s="119" t="s">
        <v>116</v>
      </c>
      <c r="D138" s="119" t="s">
        <v>1070</v>
      </c>
      <c r="E138" s="121" t="str">
        <f t="shared" si="4"/>
        <v>No</v>
      </c>
      <c r="F138" s="118" t="str">
        <f t="shared" si="5"/>
        <v>N</v>
      </c>
    </row>
    <row r="139" spans="1:6">
      <c r="A139" s="120" t="s">
        <v>376</v>
      </c>
      <c r="B139" s="120" t="s">
        <v>377</v>
      </c>
      <c r="C139" s="120" t="s">
        <v>98</v>
      </c>
      <c r="D139" s="120" t="s">
        <v>1070</v>
      </c>
      <c r="E139" s="121" t="str">
        <f t="shared" si="4"/>
        <v>No</v>
      </c>
      <c r="F139" s="118" t="str">
        <f t="shared" si="5"/>
        <v>N</v>
      </c>
    </row>
    <row r="140" spans="1:6">
      <c r="A140" s="119" t="s">
        <v>378</v>
      </c>
      <c r="B140" s="119" t="s">
        <v>379</v>
      </c>
      <c r="C140" s="119" t="s">
        <v>108</v>
      </c>
      <c r="D140" s="119" t="s">
        <v>1070</v>
      </c>
      <c r="E140" s="121" t="str">
        <f t="shared" si="4"/>
        <v>No</v>
      </c>
      <c r="F140" s="118" t="str">
        <f t="shared" si="5"/>
        <v>N</v>
      </c>
    </row>
    <row r="141" spans="1:6">
      <c r="A141" s="120" t="s">
        <v>380</v>
      </c>
      <c r="B141" s="120" t="s">
        <v>1907</v>
      </c>
      <c r="C141" s="120" t="s">
        <v>93</v>
      </c>
      <c r="D141" s="120" t="s">
        <v>2032</v>
      </c>
      <c r="E141" s="121" t="str">
        <f t="shared" si="4"/>
        <v>STEM</v>
      </c>
      <c r="F141" s="118" t="str">
        <f t="shared" si="5"/>
        <v>S</v>
      </c>
    </row>
    <row r="142" spans="1:6">
      <c r="A142" s="119" t="s">
        <v>382</v>
      </c>
      <c r="B142" s="119" t="s">
        <v>383</v>
      </c>
      <c r="C142" s="119" t="s">
        <v>196</v>
      </c>
      <c r="D142" s="119" t="s">
        <v>1070</v>
      </c>
      <c r="E142" s="121" t="str">
        <f t="shared" si="4"/>
        <v>No</v>
      </c>
      <c r="F142" s="118" t="str">
        <f t="shared" si="5"/>
        <v>N</v>
      </c>
    </row>
    <row r="143" spans="1:6">
      <c r="A143" s="120" t="s">
        <v>384</v>
      </c>
      <c r="B143" s="120" t="s">
        <v>1908</v>
      </c>
      <c r="C143" s="120" t="s">
        <v>93</v>
      </c>
      <c r="D143" s="120" t="s">
        <v>1070</v>
      </c>
      <c r="E143" s="121" t="str">
        <f t="shared" si="4"/>
        <v>No</v>
      </c>
      <c r="F143" s="118" t="str">
        <f t="shared" si="5"/>
        <v>N</v>
      </c>
    </row>
    <row r="144" spans="1:6">
      <c r="A144" s="119" t="s">
        <v>386</v>
      </c>
      <c r="B144" s="119" t="s">
        <v>387</v>
      </c>
      <c r="C144" s="119" t="s">
        <v>93</v>
      </c>
      <c r="D144" s="119" t="s">
        <v>1070</v>
      </c>
      <c r="E144" s="121" t="str">
        <f t="shared" si="4"/>
        <v>No</v>
      </c>
      <c r="F144" s="118" t="str">
        <f t="shared" si="5"/>
        <v>N</v>
      </c>
    </row>
    <row r="145" spans="1:6">
      <c r="A145" s="120" t="s">
        <v>388</v>
      </c>
      <c r="B145" s="120" t="s">
        <v>1909</v>
      </c>
      <c r="C145" s="120" t="s">
        <v>80</v>
      </c>
      <c r="D145" s="120" t="s">
        <v>1070</v>
      </c>
      <c r="E145" s="121" t="str">
        <f t="shared" si="4"/>
        <v>No</v>
      </c>
      <c r="F145" s="118" t="str">
        <f t="shared" si="5"/>
        <v>N</v>
      </c>
    </row>
    <row r="146" spans="1:6">
      <c r="A146" s="119" t="s">
        <v>390</v>
      </c>
      <c r="B146" s="119" t="s">
        <v>391</v>
      </c>
      <c r="C146" s="119" t="s">
        <v>80</v>
      </c>
      <c r="D146" s="119" t="s">
        <v>1070</v>
      </c>
      <c r="E146" s="121" t="str">
        <f t="shared" si="4"/>
        <v>No</v>
      </c>
      <c r="F146" s="118" t="str">
        <f t="shared" si="5"/>
        <v>N</v>
      </c>
    </row>
    <row r="147" spans="1:6">
      <c r="A147" s="120" t="s">
        <v>392</v>
      </c>
      <c r="B147" s="120" t="s">
        <v>393</v>
      </c>
      <c r="C147" s="120" t="s">
        <v>98</v>
      </c>
      <c r="D147" s="120" t="s">
        <v>1070</v>
      </c>
      <c r="E147" s="121" t="str">
        <f t="shared" si="4"/>
        <v>No</v>
      </c>
      <c r="F147" s="118" t="str">
        <f t="shared" si="5"/>
        <v>N</v>
      </c>
    </row>
    <row r="148" spans="1:6">
      <c r="A148" s="119" t="s">
        <v>394</v>
      </c>
      <c r="B148" s="119" t="s">
        <v>395</v>
      </c>
      <c r="C148" s="119" t="s">
        <v>111</v>
      </c>
      <c r="D148" s="119" t="s">
        <v>1070</v>
      </c>
      <c r="E148" s="121" t="str">
        <f t="shared" si="4"/>
        <v>No</v>
      </c>
      <c r="F148" s="118" t="str">
        <f t="shared" si="5"/>
        <v>N</v>
      </c>
    </row>
    <row r="149" spans="1:6">
      <c r="A149" s="120" t="s">
        <v>396</v>
      </c>
      <c r="B149" s="120" t="s">
        <v>1910</v>
      </c>
      <c r="C149" s="120" t="s">
        <v>80</v>
      </c>
      <c r="D149" s="120" t="s">
        <v>1070</v>
      </c>
      <c r="E149" s="121" t="str">
        <f t="shared" si="4"/>
        <v>No</v>
      </c>
      <c r="F149" s="118" t="str">
        <f t="shared" si="5"/>
        <v>N</v>
      </c>
    </row>
    <row r="150" spans="1:6">
      <c r="A150" s="119" t="s">
        <v>398</v>
      </c>
      <c r="B150" s="119" t="s">
        <v>399</v>
      </c>
      <c r="C150" s="119" t="s">
        <v>80</v>
      </c>
      <c r="D150" s="119" t="s">
        <v>1070</v>
      </c>
      <c r="E150" s="121" t="str">
        <f t="shared" si="4"/>
        <v>No</v>
      </c>
      <c r="F150" s="118" t="str">
        <f t="shared" si="5"/>
        <v>N</v>
      </c>
    </row>
    <row r="151" spans="1:6">
      <c r="A151" s="120" t="s">
        <v>400</v>
      </c>
      <c r="B151" s="120" t="s">
        <v>1911</v>
      </c>
      <c r="C151" s="120" t="s">
        <v>258</v>
      </c>
      <c r="D151" s="120" t="s">
        <v>1070</v>
      </c>
      <c r="E151" s="121" t="str">
        <f t="shared" si="4"/>
        <v>No</v>
      </c>
      <c r="F151" s="118" t="str">
        <f t="shared" si="5"/>
        <v>N</v>
      </c>
    </row>
    <row r="152" spans="1:6">
      <c r="A152" s="119" t="s">
        <v>402</v>
      </c>
      <c r="B152" s="119" t="s">
        <v>403</v>
      </c>
      <c r="C152" s="119" t="s">
        <v>72</v>
      </c>
      <c r="D152" s="119" t="s">
        <v>1070</v>
      </c>
      <c r="E152" s="121" t="str">
        <f t="shared" si="4"/>
        <v>No</v>
      </c>
      <c r="F152" s="118" t="str">
        <f t="shared" si="5"/>
        <v>N</v>
      </c>
    </row>
    <row r="153" spans="1:6">
      <c r="A153" s="120" t="s">
        <v>405</v>
      </c>
      <c r="B153" s="120" t="s">
        <v>1912</v>
      </c>
      <c r="C153" s="120" t="s">
        <v>80</v>
      </c>
      <c r="D153" s="120" t="s">
        <v>1070</v>
      </c>
      <c r="E153" s="121" t="str">
        <f t="shared" si="4"/>
        <v>No</v>
      </c>
      <c r="F153" s="118" t="str">
        <f t="shared" si="5"/>
        <v>N</v>
      </c>
    </row>
    <row r="154" spans="1:6">
      <c r="A154" s="119" t="s">
        <v>407</v>
      </c>
      <c r="B154" s="119" t="s">
        <v>1913</v>
      </c>
      <c r="C154" s="119" t="s">
        <v>80</v>
      </c>
      <c r="D154" s="119" t="s">
        <v>1070</v>
      </c>
      <c r="E154" s="121" t="str">
        <f t="shared" si="4"/>
        <v>No</v>
      </c>
      <c r="F154" s="118" t="str">
        <f t="shared" si="5"/>
        <v>N</v>
      </c>
    </row>
    <row r="155" spans="1:6">
      <c r="A155" s="120" t="s">
        <v>409</v>
      </c>
      <c r="B155" s="120" t="s">
        <v>1914</v>
      </c>
      <c r="C155" s="120" t="s">
        <v>80</v>
      </c>
      <c r="D155" s="120" t="s">
        <v>1070</v>
      </c>
      <c r="E155" s="121" t="str">
        <f t="shared" si="4"/>
        <v>No</v>
      </c>
      <c r="F155" s="118" t="str">
        <f t="shared" si="5"/>
        <v>N</v>
      </c>
    </row>
    <row r="156" spans="1:6">
      <c r="A156" s="119" t="s">
        <v>411</v>
      </c>
      <c r="B156" s="119" t="s">
        <v>412</v>
      </c>
      <c r="C156" s="119" t="s">
        <v>80</v>
      </c>
      <c r="D156" s="119" t="s">
        <v>1070</v>
      </c>
      <c r="E156" s="121" t="str">
        <f t="shared" si="4"/>
        <v>No</v>
      </c>
      <c r="F156" s="118" t="str">
        <f t="shared" si="5"/>
        <v>N</v>
      </c>
    </row>
    <row r="157" spans="1:6">
      <c r="A157" s="120" t="s">
        <v>413</v>
      </c>
      <c r="B157" s="120" t="s">
        <v>1915</v>
      </c>
      <c r="C157" s="120" t="s">
        <v>80</v>
      </c>
      <c r="D157" s="120" t="s">
        <v>1070</v>
      </c>
      <c r="E157" s="121" t="str">
        <f t="shared" si="4"/>
        <v>No</v>
      </c>
      <c r="F157" s="118" t="str">
        <f t="shared" si="5"/>
        <v>N</v>
      </c>
    </row>
    <row r="158" spans="1:6">
      <c r="A158" s="119" t="s">
        <v>415</v>
      </c>
      <c r="B158" s="119" t="s">
        <v>1916</v>
      </c>
      <c r="C158" s="119" t="s">
        <v>68</v>
      </c>
      <c r="D158" s="119" t="s">
        <v>1070</v>
      </c>
      <c r="E158" s="121" t="str">
        <f t="shared" si="4"/>
        <v>No</v>
      </c>
      <c r="F158" s="118" t="str">
        <f t="shared" si="5"/>
        <v>N</v>
      </c>
    </row>
    <row r="159" spans="1:6">
      <c r="A159" s="120" t="s">
        <v>417</v>
      </c>
      <c r="B159" s="120" t="s">
        <v>418</v>
      </c>
      <c r="C159" s="120" t="s">
        <v>68</v>
      </c>
      <c r="D159" s="120" t="s">
        <v>1070</v>
      </c>
      <c r="E159" s="121" t="str">
        <f t="shared" si="4"/>
        <v>No</v>
      </c>
      <c r="F159" s="118" t="str">
        <f t="shared" si="5"/>
        <v>N</v>
      </c>
    </row>
    <row r="160" spans="1:6">
      <c r="A160" s="119" t="s">
        <v>419</v>
      </c>
      <c r="B160" s="119" t="s">
        <v>1917</v>
      </c>
      <c r="C160" s="119" t="s">
        <v>68</v>
      </c>
      <c r="D160" s="119" t="s">
        <v>1070</v>
      </c>
      <c r="E160" s="121" t="str">
        <f t="shared" si="4"/>
        <v>No</v>
      </c>
      <c r="F160" s="118" t="str">
        <f t="shared" si="5"/>
        <v>N</v>
      </c>
    </row>
    <row r="161" spans="1:6">
      <c r="A161" s="120" t="s">
        <v>421</v>
      </c>
      <c r="B161" s="120" t="s">
        <v>422</v>
      </c>
      <c r="C161" s="120" t="s">
        <v>80</v>
      </c>
      <c r="D161" s="120" t="s">
        <v>1070</v>
      </c>
      <c r="E161" s="121" t="str">
        <f t="shared" si="4"/>
        <v>No</v>
      </c>
      <c r="F161" s="118" t="str">
        <f t="shared" si="5"/>
        <v>N</v>
      </c>
    </row>
    <row r="162" spans="1:6">
      <c r="A162" s="119" t="s">
        <v>423</v>
      </c>
      <c r="B162" s="119" t="s">
        <v>424</v>
      </c>
      <c r="C162" s="119" t="s">
        <v>93</v>
      </c>
      <c r="D162" s="119" t="s">
        <v>1070</v>
      </c>
      <c r="E162" s="121" t="str">
        <f t="shared" si="4"/>
        <v>No</v>
      </c>
      <c r="F162" s="118" t="str">
        <f t="shared" si="5"/>
        <v>N</v>
      </c>
    </row>
    <row r="163" spans="1:6">
      <c r="A163" s="120" t="s">
        <v>425</v>
      </c>
      <c r="B163" s="120" t="s">
        <v>1918</v>
      </c>
      <c r="C163" s="120" t="s">
        <v>108</v>
      </c>
      <c r="D163" s="120" t="s">
        <v>1070</v>
      </c>
      <c r="E163" s="121" t="str">
        <f t="shared" si="4"/>
        <v>No</v>
      </c>
      <c r="F163" s="118" t="str">
        <f t="shared" si="5"/>
        <v>N</v>
      </c>
    </row>
    <row r="164" spans="1:6">
      <c r="A164" s="119" t="s">
        <v>427</v>
      </c>
      <c r="B164" s="119" t="s">
        <v>1919</v>
      </c>
      <c r="C164" s="119" t="s">
        <v>80</v>
      </c>
      <c r="D164" s="119" t="s">
        <v>1070</v>
      </c>
      <c r="E164" s="121" t="str">
        <f t="shared" si="4"/>
        <v>No</v>
      </c>
      <c r="F164" s="118" t="str">
        <f t="shared" si="5"/>
        <v>N</v>
      </c>
    </row>
    <row r="165" spans="1:6">
      <c r="A165" s="120" t="s">
        <v>429</v>
      </c>
      <c r="B165" s="120" t="s">
        <v>430</v>
      </c>
      <c r="C165" s="120" t="s">
        <v>98</v>
      </c>
      <c r="D165" s="120" t="s">
        <v>1070</v>
      </c>
      <c r="E165" s="121" t="str">
        <f t="shared" si="4"/>
        <v>No</v>
      </c>
      <c r="F165" s="118" t="str">
        <f t="shared" si="5"/>
        <v>N</v>
      </c>
    </row>
    <row r="166" spans="1:6">
      <c r="A166" s="119" t="s">
        <v>431</v>
      </c>
      <c r="B166" s="119" t="s">
        <v>1920</v>
      </c>
      <c r="C166" s="119" t="s">
        <v>101</v>
      </c>
      <c r="D166" s="119" t="s">
        <v>1070</v>
      </c>
      <c r="E166" s="121" t="str">
        <f t="shared" si="4"/>
        <v>No</v>
      </c>
      <c r="F166" s="118" t="str">
        <f t="shared" si="5"/>
        <v>N</v>
      </c>
    </row>
    <row r="167" spans="1:6">
      <c r="A167" s="120" t="s">
        <v>433</v>
      </c>
      <c r="B167" s="120" t="s">
        <v>434</v>
      </c>
      <c r="C167" s="120" t="s">
        <v>75</v>
      </c>
      <c r="D167" s="120" t="s">
        <v>1070</v>
      </c>
      <c r="E167" s="121" t="str">
        <f t="shared" si="4"/>
        <v>No</v>
      </c>
      <c r="F167" s="118" t="str">
        <f t="shared" si="5"/>
        <v>N</v>
      </c>
    </row>
    <row r="168" spans="1:6">
      <c r="A168" s="119" t="s">
        <v>435</v>
      </c>
      <c r="B168" s="119" t="s">
        <v>436</v>
      </c>
      <c r="C168" s="119" t="s">
        <v>140</v>
      </c>
      <c r="D168" s="119" t="s">
        <v>2032</v>
      </c>
      <c r="E168" s="121" t="str">
        <f t="shared" si="4"/>
        <v>STEM</v>
      </c>
      <c r="F168" s="118" t="str">
        <f t="shared" si="5"/>
        <v>S</v>
      </c>
    </row>
    <row r="169" spans="1:6">
      <c r="A169" s="120" t="s">
        <v>437</v>
      </c>
      <c r="B169" s="120" t="s">
        <v>1921</v>
      </c>
      <c r="C169" s="120" t="s">
        <v>196</v>
      </c>
      <c r="D169" s="120" t="s">
        <v>1070</v>
      </c>
      <c r="E169" s="121" t="str">
        <f t="shared" si="4"/>
        <v>No</v>
      </c>
      <c r="F169" s="118" t="str">
        <f t="shared" si="5"/>
        <v>N</v>
      </c>
    </row>
    <row r="170" spans="1:6">
      <c r="A170" s="119" t="s">
        <v>439</v>
      </c>
      <c r="B170" s="119" t="s">
        <v>1922</v>
      </c>
      <c r="C170" s="119" t="s">
        <v>80</v>
      </c>
      <c r="D170" s="119" t="s">
        <v>1070</v>
      </c>
      <c r="E170" s="121" t="str">
        <f t="shared" si="4"/>
        <v>No</v>
      </c>
      <c r="F170" s="118" t="str">
        <f t="shared" si="5"/>
        <v>N</v>
      </c>
    </row>
    <row r="171" spans="1:6">
      <c r="A171" s="120" t="s">
        <v>441</v>
      </c>
      <c r="B171" s="120" t="s">
        <v>442</v>
      </c>
      <c r="C171" s="120" t="s">
        <v>68</v>
      </c>
      <c r="D171" s="120" t="s">
        <v>1070</v>
      </c>
      <c r="E171" s="121" t="str">
        <f t="shared" si="4"/>
        <v>No</v>
      </c>
      <c r="F171" s="118" t="str">
        <f t="shared" si="5"/>
        <v>N</v>
      </c>
    </row>
    <row r="172" spans="1:6">
      <c r="A172" s="119" t="s">
        <v>443</v>
      </c>
      <c r="B172" s="119" t="s">
        <v>444</v>
      </c>
      <c r="C172" s="119" t="s">
        <v>80</v>
      </c>
      <c r="D172" s="119" t="s">
        <v>1070</v>
      </c>
      <c r="E172" s="121" t="str">
        <f t="shared" si="4"/>
        <v>No</v>
      </c>
      <c r="F172" s="118" t="str">
        <f t="shared" si="5"/>
        <v>N</v>
      </c>
    </row>
    <row r="173" spans="1:6">
      <c r="A173" s="120" t="s">
        <v>445</v>
      </c>
      <c r="B173" s="120" t="s">
        <v>1923</v>
      </c>
      <c r="C173" s="120" t="s">
        <v>98</v>
      </c>
      <c r="D173" s="120" t="s">
        <v>1070</v>
      </c>
      <c r="E173" s="121" t="str">
        <f t="shared" si="4"/>
        <v>No</v>
      </c>
      <c r="F173" s="118" t="str">
        <f t="shared" si="5"/>
        <v>N</v>
      </c>
    </row>
    <row r="174" spans="1:6">
      <c r="A174" s="119" t="s">
        <v>447</v>
      </c>
      <c r="B174" s="119" t="s">
        <v>448</v>
      </c>
      <c r="C174" s="119" t="s">
        <v>93</v>
      </c>
      <c r="D174" s="119" t="s">
        <v>1070</v>
      </c>
      <c r="E174" s="121" t="str">
        <f t="shared" si="4"/>
        <v>No</v>
      </c>
      <c r="F174" s="118" t="str">
        <f t="shared" si="5"/>
        <v>N</v>
      </c>
    </row>
    <row r="175" spans="1:6">
      <c r="A175" s="120" t="s">
        <v>449</v>
      </c>
      <c r="B175" s="120" t="s">
        <v>1924</v>
      </c>
      <c r="C175" s="120" t="s">
        <v>93</v>
      </c>
      <c r="D175" s="120" t="s">
        <v>1070</v>
      </c>
      <c r="E175" s="121" t="str">
        <f t="shared" si="4"/>
        <v>No</v>
      </c>
      <c r="F175" s="118" t="str">
        <f t="shared" si="5"/>
        <v>N</v>
      </c>
    </row>
    <row r="176" spans="1:6">
      <c r="A176" s="119" t="s">
        <v>451</v>
      </c>
      <c r="B176" s="119" t="s">
        <v>1925</v>
      </c>
      <c r="C176" s="119" t="s">
        <v>68</v>
      </c>
      <c r="D176" s="119" t="s">
        <v>1070</v>
      </c>
      <c r="E176" s="121" t="str">
        <f t="shared" si="4"/>
        <v>No</v>
      </c>
      <c r="F176" s="118" t="str">
        <f t="shared" si="5"/>
        <v>N</v>
      </c>
    </row>
    <row r="177" spans="1:6">
      <c r="A177" s="120" t="s">
        <v>453</v>
      </c>
      <c r="B177" s="120" t="s">
        <v>454</v>
      </c>
      <c r="C177" s="120" t="s">
        <v>98</v>
      </c>
      <c r="D177" s="120" t="s">
        <v>1070</v>
      </c>
      <c r="E177" s="121" t="str">
        <f t="shared" si="4"/>
        <v>No</v>
      </c>
      <c r="F177" s="118" t="str">
        <f t="shared" si="5"/>
        <v>N</v>
      </c>
    </row>
    <row r="178" spans="1:6">
      <c r="A178" s="119" t="s">
        <v>455</v>
      </c>
      <c r="B178" s="119" t="s">
        <v>1926</v>
      </c>
      <c r="C178" s="119" t="s">
        <v>93</v>
      </c>
      <c r="D178" s="119" t="s">
        <v>1070</v>
      </c>
      <c r="E178" s="121" t="str">
        <f t="shared" si="4"/>
        <v>No</v>
      </c>
      <c r="F178" s="118" t="str">
        <f t="shared" si="5"/>
        <v>N</v>
      </c>
    </row>
    <row r="179" spans="1:6">
      <c r="A179" s="120" t="s">
        <v>457</v>
      </c>
      <c r="B179" s="120" t="s">
        <v>1927</v>
      </c>
      <c r="C179" s="120" t="s">
        <v>80</v>
      </c>
      <c r="D179" s="120" t="s">
        <v>1070</v>
      </c>
      <c r="E179" s="121" t="str">
        <f t="shared" si="4"/>
        <v>No</v>
      </c>
      <c r="F179" s="118" t="str">
        <f t="shared" si="5"/>
        <v>N</v>
      </c>
    </row>
    <row r="180" spans="1:6">
      <c r="A180" s="119" t="s">
        <v>459</v>
      </c>
      <c r="B180" s="119" t="s">
        <v>1928</v>
      </c>
      <c r="C180" s="119" t="s">
        <v>72</v>
      </c>
      <c r="D180" s="119" t="s">
        <v>1070</v>
      </c>
      <c r="E180" s="121" t="str">
        <f t="shared" si="4"/>
        <v>No</v>
      </c>
      <c r="F180" s="118" t="str">
        <f t="shared" si="5"/>
        <v>N</v>
      </c>
    </row>
    <row r="181" spans="1:6">
      <c r="A181" s="120" t="s">
        <v>461</v>
      </c>
      <c r="B181" s="120" t="s">
        <v>462</v>
      </c>
      <c r="C181" s="120" t="s">
        <v>80</v>
      </c>
      <c r="D181" s="120" t="s">
        <v>1070</v>
      </c>
      <c r="E181" s="121" t="str">
        <f t="shared" si="4"/>
        <v>No</v>
      </c>
      <c r="F181" s="118" t="str">
        <f t="shared" si="5"/>
        <v>N</v>
      </c>
    </row>
    <row r="182" spans="1:6">
      <c r="A182" s="119" t="s">
        <v>463</v>
      </c>
      <c r="B182" s="119" t="s">
        <v>464</v>
      </c>
      <c r="C182" s="119" t="s">
        <v>68</v>
      </c>
      <c r="D182" s="119" t="s">
        <v>1070</v>
      </c>
      <c r="E182" s="121" t="str">
        <f t="shared" si="4"/>
        <v>No</v>
      </c>
      <c r="F182" s="118" t="str">
        <f t="shared" si="5"/>
        <v>N</v>
      </c>
    </row>
    <row r="183" spans="1:6">
      <c r="A183" s="120" t="s">
        <v>465</v>
      </c>
      <c r="B183" s="120" t="s">
        <v>466</v>
      </c>
      <c r="C183" s="120" t="s">
        <v>80</v>
      </c>
      <c r="D183" s="120" t="s">
        <v>1070</v>
      </c>
      <c r="E183" s="121" t="str">
        <f t="shared" si="4"/>
        <v>No</v>
      </c>
      <c r="F183" s="118" t="str">
        <f t="shared" si="5"/>
        <v>N</v>
      </c>
    </row>
    <row r="184" spans="1:6">
      <c r="A184" s="119" t="s">
        <v>467</v>
      </c>
      <c r="B184" s="119" t="s">
        <v>1929</v>
      </c>
      <c r="C184" s="119" t="s">
        <v>469</v>
      </c>
      <c r="D184" s="119" t="s">
        <v>2032</v>
      </c>
      <c r="E184" s="121" t="str">
        <f t="shared" si="4"/>
        <v>STEM</v>
      </c>
      <c r="F184" s="118" t="str">
        <f t="shared" si="5"/>
        <v>S</v>
      </c>
    </row>
    <row r="185" spans="1:6">
      <c r="A185" s="120" t="s">
        <v>470</v>
      </c>
      <c r="B185" s="120" t="s">
        <v>471</v>
      </c>
      <c r="C185" s="120" t="s">
        <v>93</v>
      </c>
      <c r="D185" s="120" t="s">
        <v>1070</v>
      </c>
      <c r="E185" s="121" t="str">
        <f t="shared" si="4"/>
        <v>No</v>
      </c>
      <c r="F185" s="118" t="str">
        <f t="shared" si="5"/>
        <v>N</v>
      </c>
    </row>
    <row r="186" spans="1:6">
      <c r="A186" s="119" t="s">
        <v>472</v>
      </c>
      <c r="B186" s="119" t="s">
        <v>1930</v>
      </c>
      <c r="C186" s="119" t="s">
        <v>135</v>
      </c>
      <c r="D186" s="119" t="s">
        <v>1070</v>
      </c>
      <c r="E186" s="121" t="str">
        <f t="shared" si="4"/>
        <v>No</v>
      </c>
      <c r="F186" s="118" t="str">
        <f t="shared" si="5"/>
        <v>N</v>
      </c>
    </row>
    <row r="187" spans="1:6">
      <c r="A187" s="120" t="s">
        <v>474</v>
      </c>
      <c r="B187" s="120" t="s">
        <v>475</v>
      </c>
      <c r="C187" s="120" t="s">
        <v>80</v>
      </c>
      <c r="D187" s="120" t="s">
        <v>1070</v>
      </c>
      <c r="E187" s="121" t="str">
        <f t="shared" si="4"/>
        <v>No</v>
      </c>
      <c r="F187" s="118" t="str">
        <f t="shared" si="5"/>
        <v>N</v>
      </c>
    </row>
    <row r="188" spans="1:6">
      <c r="A188" s="119" t="s">
        <v>476</v>
      </c>
      <c r="B188" s="119" t="s">
        <v>1931</v>
      </c>
      <c r="C188" s="119" t="s">
        <v>80</v>
      </c>
      <c r="D188" s="119" t="s">
        <v>1070</v>
      </c>
      <c r="E188" s="121" t="str">
        <f t="shared" si="4"/>
        <v>No</v>
      </c>
      <c r="F188" s="118" t="str">
        <f t="shared" si="5"/>
        <v>N</v>
      </c>
    </row>
    <row r="189" spans="1:6">
      <c r="A189" s="120" t="s">
        <v>478</v>
      </c>
      <c r="B189" s="120" t="s">
        <v>479</v>
      </c>
      <c r="C189" s="120" t="s">
        <v>98</v>
      </c>
      <c r="D189" s="120" t="s">
        <v>1070</v>
      </c>
      <c r="E189" s="121" t="str">
        <f t="shared" si="4"/>
        <v>No</v>
      </c>
      <c r="F189" s="118" t="str">
        <f t="shared" si="5"/>
        <v>N</v>
      </c>
    </row>
    <row r="190" spans="1:6">
      <c r="A190" s="119" t="s">
        <v>480</v>
      </c>
      <c r="B190" s="119" t="s">
        <v>1932</v>
      </c>
      <c r="C190" s="119" t="s">
        <v>108</v>
      </c>
      <c r="D190" s="119" t="s">
        <v>2032</v>
      </c>
      <c r="E190" s="121" t="str">
        <f t="shared" si="4"/>
        <v>STEM</v>
      </c>
      <c r="F190" s="118" t="str">
        <f t="shared" si="5"/>
        <v>S</v>
      </c>
    </row>
    <row r="191" spans="1:6">
      <c r="A191" s="120" t="s">
        <v>482</v>
      </c>
      <c r="B191" s="120" t="s">
        <v>483</v>
      </c>
      <c r="C191" s="120" t="s">
        <v>93</v>
      </c>
      <c r="D191" s="120" t="s">
        <v>1070</v>
      </c>
      <c r="E191" s="121" t="str">
        <f t="shared" si="4"/>
        <v>No</v>
      </c>
      <c r="F191" s="118" t="str">
        <f t="shared" si="5"/>
        <v>N</v>
      </c>
    </row>
    <row r="192" spans="1:6">
      <c r="A192" s="119" t="s">
        <v>484</v>
      </c>
      <c r="B192" s="119" t="s">
        <v>485</v>
      </c>
      <c r="C192" s="119" t="s">
        <v>93</v>
      </c>
      <c r="D192" s="119" t="s">
        <v>1070</v>
      </c>
      <c r="E192" s="121" t="str">
        <f t="shared" si="4"/>
        <v>No</v>
      </c>
      <c r="F192" s="118" t="str">
        <f t="shared" si="5"/>
        <v>N</v>
      </c>
    </row>
    <row r="193" spans="1:6">
      <c r="A193" s="120" t="s">
        <v>486</v>
      </c>
      <c r="B193" s="120" t="s">
        <v>487</v>
      </c>
      <c r="C193" s="120" t="s">
        <v>80</v>
      </c>
      <c r="D193" s="120" t="s">
        <v>1070</v>
      </c>
      <c r="E193" s="121" t="str">
        <f t="shared" si="4"/>
        <v>No</v>
      </c>
      <c r="F193" s="118" t="str">
        <f t="shared" si="5"/>
        <v>N</v>
      </c>
    </row>
    <row r="194" spans="1:6">
      <c r="A194" s="119" t="s">
        <v>488</v>
      </c>
      <c r="B194" s="119" t="s">
        <v>1933</v>
      </c>
      <c r="C194" s="119" t="s">
        <v>190</v>
      </c>
      <c r="D194" s="119" t="s">
        <v>2032</v>
      </c>
      <c r="E194" s="121" t="str">
        <f t="shared" si="4"/>
        <v>STEM</v>
      </c>
      <c r="F194" s="118" t="str">
        <f t="shared" si="5"/>
        <v>S</v>
      </c>
    </row>
    <row r="195" spans="1:6">
      <c r="A195" s="120" t="s">
        <v>490</v>
      </c>
      <c r="B195" s="120" t="s">
        <v>1934</v>
      </c>
      <c r="C195" s="120" t="s">
        <v>492</v>
      </c>
      <c r="D195" s="120" t="s">
        <v>2032</v>
      </c>
      <c r="E195" s="121" t="str">
        <f t="shared" ref="E195:E258" si="6">IF(D195="Y","Yes",IF( D195="S","STEM","No"))</f>
        <v>STEM</v>
      </c>
      <c r="F195" s="118" t="str">
        <f t="shared" ref="F195:F258" si="7">IF(D195="Y","E",D195)</f>
        <v>S</v>
      </c>
    </row>
    <row r="196" spans="1:6">
      <c r="A196" s="119" t="s">
        <v>493</v>
      </c>
      <c r="B196" s="119" t="s">
        <v>1935</v>
      </c>
      <c r="C196" s="119" t="s">
        <v>101</v>
      </c>
      <c r="D196" s="119" t="s">
        <v>1070</v>
      </c>
      <c r="E196" s="121" t="str">
        <f t="shared" si="6"/>
        <v>No</v>
      </c>
      <c r="F196" s="118" t="str">
        <f t="shared" si="7"/>
        <v>N</v>
      </c>
    </row>
    <row r="197" spans="1:6">
      <c r="A197" s="120" t="s">
        <v>495</v>
      </c>
      <c r="B197" s="120" t="s">
        <v>496</v>
      </c>
      <c r="C197" s="120" t="s">
        <v>93</v>
      </c>
      <c r="D197" s="120" t="s">
        <v>1070</v>
      </c>
      <c r="E197" s="121" t="str">
        <f t="shared" si="6"/>
        <v>No</v>
      </c>
      <c r="F197" s="118" t="str">
        <f t="shared" si="7"/>
        <v>N</v>
      </c>
    </row>
    <row r="198" spans="1:6">
      <c r="A198" s="119" t="s">
        <v>497</v>
      </c>
      <c r="B198" s="119" t="s">
        <v>1936</v>
      </c>
      <c r="C198" s="119" t="s">
        <v>80</v>
      </c>
      <c r="D198" s="119" t="s">
        <v>1070</v>
      </c>
      <c r="E198" s="121" t="str">
        <f t="shared" si="6"/>
        <v>No</v>
      </c>
      <c r="F198" s="118" t="str">
        <f t="shared" si="7"/>
        <v>N</v>
      </c>
    </row>
    <row r="199" spans="1:6">
      <c r="A199" s="120" t="s">
        <v>499</v>
      </c>
      <c r="B199" s="120" t="s">
        <v>1937</v>
      </c>
      <c r="C199" s="120" t="s">
        <v>101</v>
      </c>
      <c r="D199" s="120" t="s">
        <v>1070</v>
      </c>
      <c r="E199" s="121" t="str">
        <f t="shared" si="6"/>
        <v>No</v>
      </c>
      <c r="F199" s="118" t="str">
        <f t="shared" si="7"/>
        <v>N</v>
      </c>
    </row>
    <row r="200" spans="1:6">
      <c r="A200" s="119" t="s">
        <v>501</v>
      </c>
      <c r="B200" s="119" t="s">
        <v>1938</v>
      </c>
      <c r="C200" s="119" t="s">
        <v>72</v>
      </c>
      <c r="D200" s="119" t="s">
        <v>1070</v>
      </c>
      <c r="E200" s="121" t="str">
        <f t="shared" si="6"/>
        <v>No</v>
      </c>
      <c r="F200" s="118" t="str">
        <f t="shared" si="7"/>
        <v>N</v>
      </c>
    </row>
    <row r="201" spans="1:6">
      <c r="A201" s="120" t="s">
        <v>503</v>
      </c>
      <c r="B201" s="120" t="s">
        <v>1939</v>
      </c>
      <c r="C201" s="120" t="s">
        <v>80</v>
      </c>
      <c r="D201" s="120" t="s">
        <v>1070</v>
      </c>
      <c r="E201" s="121" t="str">
        <f t="shared" si="6"/>
        <v>No</v>
      </c>
      <c r="F201" s="118" t="str">
        <f t="shared" si="7"/>
        <v>N</v>
      </c>
    </row>
    <row r="202" spans="1:6">
      <c r="A202" s="119" t="s">
        <v>506</v>
      </c>
      <c r="B202" s="119" t="s">
        <v>1940</v>
      </c>
      <c r="C202" s="119" t="s">
        <v>80</v>
      </c>
      <c r="D202" s="119" t="s">
        <v>1070</v>
      </c>
      <c r="E202" s="121" t="str">
        <f t="shared" si="6"/>
        <v>No</v>
      </c>
      <c r="F202" s="118" t="str">
        <f t="shared" si="7"/>
        <v>N</v>
      </c>
    </row>
    <row r="203" spans="1:6">
      <c r="A203" s="120" t="s">
        <v>508</v>
      </c>
      <c r="B203" s="120" t="s">
        <v>1941</v>
      </c>
      <c r="C203" s="120" t="s">
        <v>93</v>
      </c>
      <c r="D203" s="120" t="s">
        <v>1070</v>
      </c>
      <c r="E203" s="121" t="str">
        <f t="shared" si="6"/>
        <v>No</v>
      </c>
      <c r="F203" s="118" t="str">
        <f t="shared" si="7"/>
        <v>N</v>
      </c>
    </row>
    <row r="204" spans="1:6">
      <c r="A204" s="119" t="s">
        <v>510</v>
      </c>
      <c r="B204" s="119" t="s">
        <v>511</v>
      </c>
      <c r="C204" s="119" t="s">
        <v>80</v>
      </c>
      <c r="D204" s="119" t="s">
        <v>1070</v>
      </c>
      <c r="E204" s="121" t="str">
        <f t="shared" si="6"/>
        <v>No</v>
      </c>
      <c r="F204" s="118" t="str">
        <f t="shared" si="7"/>
        <v>N</v>
      </c>
    </row>
    <row r="205" spans="1:6">
      <c r="A205" s="120" t="s">
        <v>512</v>
      </c>
      <c r="B205" s="120" t="s">
        <v>1942</v>
      </c>
      <c r="C205" s="120" t="s">
        <v>93</v>
      </c>
      <c r="D205" s="120" t="s">
        <v>1070</v>
      </c>
      <c r="E205" s="121" t="str">
        <f t="shared" si="6"/>
        <v>No</v>
      </c>
      <c r="F205" s="118" t="str">
        <f t="shared" si="7"/>
        <v>N</v>
      </c>
    </row>
    <row r="206" spans="1:6">
      <c r="A206" s="119" t="s">
        <v>514</v>
      </c>
      <c r="B206" s="119" t="s">
        <v>515</v>
      </c>
      <c r="C206" s="119" t="s">
        <v>93</v>
      </c>
      <c r="D206" s="119" t="s">
        <v>1070</v>
      </c>
      <c r="E206" s="121" t="str">
        <f t="shared" si="6"/>
        <v>No</v>
      </c>
      <c r="F206" s="118" t="str">
        <f t="shared" si="7"/>
        <v>N</v>
      </c>
    </row>
    <row r="207" spans="1:6">
      <c r="A207" s="120" t="s">
        <v>516</v>
      </c>
      <c r="B207" s="120" t="s">
        <v>517</v>
      </c>
      <c r="C207" s="120" t="s">
        <v>80</v>
      </c>
      <c r="D207" s="120" t="s">
        <v>1070</v>
      </c>
      <c r="E207" s="121" t="str">
        <f t="shared" si="6"/>
        <v>No</v>
      </c>
      <c r="F207" s="118" t="str">
        <f t="shared" si="7"/>
        <v>N</v>
      </c>
    </row>
    <row r="208" spans="1:6">
      <c r="A208" s="119" t="s">
        <v>518</v>
      </c>
      <c r="B208" s="119" t="s">
        <v>1943</v>
      </c>
      <c r="C208" s="119" t="s">
        <v>80</v>
      </c>
      <c r="D208" s="119" t="s">
        <v>1070</v>
      </c>
      <c r="E208" s="121" t="str">
        <f t="shared" si="6"/>
        <v>No</v>
      </c>
      <c r="F208" s="118" t="str">
        <f t="shared" si="7"/>
        <v>N</v>
      </c>
    </row>
    <row r="209" spans="1:6">
      <c r="A209" s="120" t="s">
        <v>520</v>
      </c>
      <c r="B209" s="120" t="s">
        <v>521</v>
      </c>
      <c r="C209" s="120" t="s">
        <v>72</v>
      </c>
      <c r="D209" s="120" t="s">
        <v>1070</v>
      </c>
      <c r="E209" s="121" t="str">
        <f t="shared" si="6"/>
        <v>No</v>
      </c>
      <c r="F209" s="118" t="str">
        <f t="shared" si="7"/>
        <v>N</v>
      </c>
    </row>
    <row r="210" spans="1:6">
      <c r="A210" s="119" t="s">
        <v>522</v>
      </c>
      <c r="B210" s="119" t="s">
        <v>523</v>
      </c>
      <c r="C210" s="119" t="s">
        <v>75</v>
      </c>
      <c r="D210" s="119" t="s">
        <v>1070</v>
      </c>
      <c r="E210" s="121" t="str">
        <f t="shared" si="6"/>
        <v>No</v>
      </c>
      <c r="F210" s="118" t="str">
        <f t="shared" si="7"/>
        <v>N</v>
      </c>
    </row>
    <row r="211" spans="1:6">
      <c r="A211" s="120" t="s">
        <v>525</v>
      </c>
      <c r="B211" s="120" t="s">
        <v>1944</v>
      </c>
      <c r="C211" s="120" t="s">
        <v>93</v>
      </c>
      <c r="D211" s="120" t="s">
        <v>1070</v>
      </c>
      <c r="E211" s="121" t="str">
        <f t="shared" si="6"/>
        <v>No</v>
      </c>
      <c r="F211" s="118" t="str">
        <f t="shared" si="7"/>
        <v>N</v>
      </c>
    </row>
    <row r="212" spans="1:6">
      <c r="A212" s="119" t="s">
        <v>527</v>
      </c>
      <c r="B212" s="119" t="s">
        <v>528</v>
      </c>
      <c r="C212" s="119" t="s">
        <v>75</v>
      </c>
      <c r="D212" s="119" t="s">
        <v>1070</v>
      </c>
      <c r="E212" s="121" t="str">
        <f t="shared" si="6"/>
        <v>No</v>
      </c>
      <c r="F212" s="118" t="str">
        <f t="shared" si="7"/>
        <v>N</v>
      </c>
    </row>
    <row r="213" spans="1:6">
      <c r="A213" s="120" t="s">
        <v>529</v>
      </c>
      <c r="B213" s="120" t="s">
        <v>1945</v>
      </c>
      <c r="C213" s="120" t="s">
        <v>93</v>
      </c>
      <c r="D213" s="120" t="s">
        <v>1823</v>
      </c>
      <c r="E213" s="121" t="str">
        <f t="shared" si="6"/>
        <v>Yes</v>
      </c>
      <c r="F213" s="118" t="str">
        <f t="shared" si="7"/>
        <v>E</v>
      </c>
    </row>
    <row r="214" spans="1:6">
      <c r="A214" s="119" t="s">
        <v>531</v>
      </c>
      <c r="B214" s="119" t="s">
        <v>532</v>
      </c>
      <c r="C214" s="119" t="s">
        <v>72</v>
      </c>
      <c r="D214" s="119" t="s">
        <v>1070</v>
      </c>
      <c r="E214" s="121" t="str">
        <f t="shared" si="6"/>
        <v>No</v>
      </c>
      <c r="F214" s="118" t="str">
        <f t="shared" si="7"/>
        <v>N</v>
      </c>
    </row>
    <row r="215" spans="1:6">
      <c r="A215" s="120" t="s">
        <v>533</v>
      </c>
      <c r="B215" s="120" t="s">
        <v>1946</v>
      </c>
      <c r="C215" s="120" t="s">
        <v>125</v>
      </c>
      <c r="D215" s="120" t="s">
        <v>1070</v>
      </c>
      <c r="E215" s="121" t="str">
        <f t="shared" si="6"/>
        <v>No</v>
      </c>
      <c r="F215" s="118" t="str">
        <f t="shared" si="7"/>
        <v>N</v>
      </c>
    </row>
    <row r="216" spans="1:6">
      <c r="A216" s="119" t="s">
        <v>535</v>
      </c>
      <c r="B216" s="119" t="s">
        <v>1947</v>
      </c>
      <c r="C216" s="119" t="s">
        <v>75</v>
      </c>
      <c r="D216" s="119" t="s">
        <v>1070</v>
      </c>
      <c r="E216" s="121" t="str">
        <f t="shared" si="6"/>
        <v>No</v>
      </c>
      <c r="F216" s="118" t="str">
        <f t="shared" si="7"/>
        <v>N</v>
      </c>
    </row>
    <row r="217" spans="1:6">
      <c r="A217" s="120" t="s">
        <v>537</v>
      </c>
      <c r="B217" s="120" t="s">
        <v>1948</v>
      </c>
      <c r="C217" s="120" t="s">
        <v>75</v>
      </c>
      <c r="D217" s="120" t="s">
        <v>1070</v>
      </c>
      <c r="E217" s="121" t="str">
        <f t="shared" si="6"/>
        <v>No</v>
      </c>
      <c r="F217" s="118" t="str">
        <f t="shared" si="7"/>
        <v>N</v>
      </c>
    </row>
    <row r="218" spans="1:6">
      <c r="A218" s="119" t="s">
        <v>539</v>
      </c>
      <c r="B218" s="119" t="s">
        <v>540</v>
      </c>
      <c r="C218" s="119" t="s">
        <v>75</v>
      </c>
      <c r="D218" s="119" t="s">
        <v>1070</v>
      </c>
      <c r="E218" s="121" t="str">
        <f t="shared" si="6"/>
        <v>No</v>
      </c>
      <c r="F218" s="118" t="str">
        <f t="shared" si="7"/>
        <v>N</v>
      </c>
    </row>
    <row r="219" spans="1:6">
      <c r="A219" s="120" t="s">
        <v>541</v>
      </c>
      <c r="B219" s="120" t="s">
        <v>542</v>
      </c>
      <c r="C219" s="120" t="s">
        <v>230</v>
      </c>
      <c r="D219" s="120" t="s">
        <v>1070</v>
      </c>
      <c r="E219" s="121" t="str">
        <f t="shared" si="6"/>
        <v>No</v>
      </c>
      <c r="F219" s="118" t="str">
        <f t="shared" si="7"/>
        <v>N</v>
      </c>
    </row>
    <row r="220" spans="1:6">
      <c r="A220" s="119" t="s">
        <v>543</v>
      </c>
      <c r="B220" s="119" t="s">
        <v>1949</v>
      </c>
      <c r="C220" s="119" t="s">
        <v>68</v>
      </c>
      <c r="D220" s="119" t="s">
        <v>1070</v>
      </c>
      <c r="E220" s="121" t="str">
        <f t="shared" si="6"/>
        <v>No</v>
      </c>
      <c r="F220" s="118" t="str">
        <f t="shared" si="7"/>
        <v>N</v>
      </c>
    </row>
    <row r="221" spans="1:6">
      <c r="A221" s="120" t="s">
        <v>545</v>
      </c>
      <c r="B221" s="120" t="s">
        <v>1950</v>
      </c>
      <c r="C221" s="120" t="s">
        <v>80</v>
      </c>
      <c r="D221" s="120" t="s">
        <v>1070</v>
      </c>
      <c r="E221" s="121" t="str">
        <f t="shared" si="6"/>
        <v>No</v>
      </c>
      <c r="F221" s="118" t="str">
        <f t="shared" si="7"/>
        <v>N</v>
      </c>
    </row>
    <row r="222" spans="1:6">
      <c r="A222" s="119" t="s">
        <v>547</v>
      </c>
      <c r="B222" s="119" t="s">
        <v>1951</v>
      </c>
      <c r="C222" s="119" t="s">
        <v>68</v>
      </c>
      <c r="D222" s="119" t="s">
        <v>1070</v>
      </c>
      <c r="E222" s="121" t="str">
        <f t="shared" si="6"/>
        <v>No</v>
      </c>
      <c r="F222" s="118" t="str">
        <f t="shared" si="7"/>
        <v>N</v>
      </c>
    </row>
    <row r="223" spans="1:6">
      <c r="A223" s="120" t="s">
        <v>549</v>
      </c>
      <c r="B223" s="120" t="s">
        <v>1952</v>
      </c>
      <c r="C223" s="120" t="s">
        <v>93</v>
      </c>
      <c r="D223" s="120" t="s">
        <v>1070</v>
      </c>
      <c r="E223" s="121" t="str">
        <f t="shared" si="6"/>
        <v>No</v>
      </c>
      <c r="F223" s="118" t="str">
        <f t="shared" si="7"/>
        <v>N</v>
      </c>
    </row>
    <row r="224" spans="1:6">
      <c r="A224" s="119" t="s">
        <v>551</v>
      </c>
      <c r="B224" s="119" t="s">
        <v>1953</v>
      </c>
      <c r="C224" s="119" t="s">
        <v>93</v>
      </c>
      <c r="D224" s="119" t="s">
        <v>1070</v>
      </c>
      <c r="E224" s="121" t="str">
        <f t="shared" si="6"/>
        <v>No</v>
      </c>
      <c r="F224" s="118" t="str">
        <f t="shared" si="7"/>
        <v>N</v>
      </c>
    </row>
    <row r="225" spans="1:6">
      <c r="A225" s="120" t="s">
        <v>553</v>
      </c>
      <c r="B225" s="120" t="s">
        <v>554</v>
      </c>
      <c r="C225" s="120" t="s">
        <v>555</v>
      </c>
      <c r="D225" s="120" t="s">
        <v>1070</v>
      </c>
      <c r="E225" s="121" t="str">
        <f t="shared" si="6"/>
        <v>No</v>
      </c>
      <c r="F225" s="118" t="str">
        <f t="shared" si="7"/>
        <v>N</v>
      </c>
    </row>
    <row r="226" spans="1:6">
      <c r="A226" s="119" t="s">
        <v>556</v>
      </c>
      <c r="B226" s="119" t="s">
        <v>557</v>
      </c>
      <c r="C226" s="119" t="s">
        <v>75</v>
      </c>
      <c r="D226" s="119" t="s">
        <v>1070</v>
      </c>
      <c r="E226" s="121" t="str">
        <f t="shared" si="6"/>
        <v>No</v>
      </c>
      <c r="F226" s="118" t="str">
        <f t="shared" si="7"/>
        <v>N</v>
      </c>
    </row>
    <row r="227" spans="1:6">
      <c r="A227" s="120" t="s">
        <v>558</v>
      </c>
      <c r="B227" s="120" t="s">
        <v>559</v>
      </c>
      <c r="C227" s="120" t="s">
        <v>68</v>
      </c>
      <c r="D227" s="120" t="s">
        <v>1823</v>
      </c>
      <c r="E227" s="121" t="str">
        <f t="shared" si="6"/>
        <v>Yes</v>
      </c>
      <c r="F227" s="118" t="str">
        <f t="shared" si="7"/>
        <v>E</v>
      </c>
    </row>
    <row r="228" spans="1:6">
      <c r="A228" s="119" t="s">
        <v>560</v>
      </c>
      <c r="B228" s="119" t="s">
        <v>561</v>
      </c>
      <c r="C228" s="119" t="s">
        <v>230</v>
      </c>
      <c r="D228" s="119" t="s">
        <v>1070</v>
      </c>
      <c r="E228" s="121" t="str">
        <f t="shared" si="6"/>
        <v>No</v>
      </c>
      <c r="F228" s="118" t="str">
        <f t="shared" si="7"/>
        <v>N</v>
      </c>
    </row>
    <row r="229" spans="1:6">
      <c r="A229" s="120" t="s">
        <v>562</v>
      </c>
      <c r="B229" s="120" t="s">
        <v>563</v>
      </c>
      <c r="C229" s="120" t="s">
        <v>84</v>
      </c>
      <c r="D229" s="120" t="s">
        <v>1823</v>
      </c>
      <c r="E229" s="121" t="str">
        <f t="shared" si="6"/>
        <v>Yes</v>
      </c>
      <c r="F229" s="118" t="str">
        <f t="shared" si="7"/>
        <v>E</v>
      </c>
    </row>
    <row r="230" spans="1:6">
      <c r="A230" s="119" t="s">
        <v>564</v>
      </c>
      <c r="B230" s="119" t="s">
        <v>565</v>
      </c>
      <c r="C230" s="119" t="s">
        <v>80</v>
      </c>
      <c r="D230" s="119" t="s">
        <v>1070</v>
      </c>
      <c r="E230" s="121" t="str">
        <f t="shared" si="6"/>
        <v>No</v>
      </c>
      <c r="F230" s="118" t="str">
        <f t="shared" si="7"/>
        <v>N</v>
      </c>
    </row>
    <row r="231" spans="1:6">
      <c r="A231" s="120" t="s">
        <v>566</v>
      </c>
      <c r="B231" s="120" t="s">
        <v>1954</v>
      </c>
      <c r="C231" s="120" t="s">
        <v>93</v>
      </c>
      <c r="D231" s="120" t="s">
        <v>1070</v>
      </c>
      <c r="E231" s="121" t="str">
        <f t="shared" si="6"/>
        <v>No</v>
      </c>
      <c r="F231" s="118" t="str">
        <f t="shared" si="7"/>
        <v>N</v>
      </c>
    </row>
    <row r="232" spans="1:6">
      <c r="A232" s="119" t="s">
        <v>568</v>
      </c>
      <c r="B232" s="119" t="s">
        <v>1955</v>
      </c>
      <c r="C232" s="119" t="s">
        <v>93</v>
      </c>
      <c r="D232" s="119" t="s">
        <v>1070</v>
      </c>
      <c r="E232" s="121" t="str">
        <f t="shared" si="6"/>
        <v>No</v>
      </c>
      <c r="F232" s="118" t="str">
        <f t="shared" si="7"/>
        <v>N</v>
      </c>
    </row>
    <row r="233" spans="1:6">
      <c r="A233" s="120" t="s">
        <v>570</v>
      </c>
      <c r="B233" s="120" t="s">
        <v>571</v>
      </c>
      <c r="C233" s="120" t="s">
        <v>93</v>
      </c>
      <c r="D233" s="120" t="s">
        <v>1070</v>
      </c>
      <c r="E233" s="121" t="str">
        <f t="shared" si="6"/>
        <v>No</v>
      </c>
      <c r="F233" s="118" t="str">
        <f t="shared" si="7"/>
        <v>N</v>
      </c>
    </row>
    <row r="234" spans="1:6">
      <c r="A234" s="119" t="s">
        <v>572</v>
      </c>
      <c r="B234" s="119" t="s">
        <v>573</v>
      </c>
      <c r="C234" s="119" t="s">
        <v>93</v>
      </c>
      <c r="D234" s="119" t="s">
        <v>1070</v>
      </c>
      <c r="E234" s="121" t="str">
        <f t="shared" si="6"/>
        <v>No</v>
      </c>
      <c r="F234" s="118" t="str">
        <f t="shared" si="7"/>
        <v>N</v>
      </c>
    </row>
    <row r="235" spans="1:6">
      <c r="A235" s="120" t="s">
        <v>574</v>
      </c>
      <c r="B235" s="120" t="s">
        <v>575</v>
      </c>
      <c r="C235" s="120" t="s">
        <v>80</v>
      </c>
      <c r="D235" s="120" t="s">
        <v>1070</v>
      </c>
      <c r="E235" s="121" t="str">
        <f t="shared" si="6"/>
        <v>No</v>
      </c>
      <c r="F235" s="118" t="str">
        <f t="shared" si="7"/>
        <v>N</v>
      </c>
    </row>
    <row r="236" spans="1:6">
      <c r="A236" s="119" t="s">
        <v>576</v>
      </c>
      <c r="B236" s="119" t="s">
        <v>577</v>
      </c>
      <c r="C236" s="119" t="s">
        <v>98</v>
      </c>
      <c r="D236" s="119" t="s">
        <v>1070</v>
      </c>
      <c r="E236" s="121" t="str">
        <f t="shared" si="6"/>
        <v>No</v>
      </c>
      <c r="F236" s="118" t="str">
        <f t="shared" si="7"/>
        <v>N</v>
      </c>
    </row>
    <row r="237" spans="1:6">
      <c r="A237" s="120" t="s">
        <v>578</v>
      </c>
      <c r="B237" s="120" t="s">
        <v>579</v>
      </c>
      <c r="C237" s="120" t="s">
        <v>93</v>
      </c>
      <c r="D237" s="120" t="s">
        <v>1070</v>
      </c>
      <c r="E237" s="121" t="str">
        <f t="shared" si="6"/>
        <v>No</v>
      </c>
      <c r="F237" s="118" t="str">
        <f t="shared" si="7"/>
        <v>N</v>
      </c>
    </row>
    <row r="238" spans="1:6">
      <c r="A238" s="119" t="s">
        <v>580</v>
      </c>
      <c r="B238" s="119" t="s">
        <v>1956</v>
      </c>
      <c r="C238" s="119" t="s">
        <v>75</v>
      </c>
      <c r="D238" s="119" t="s">
        <v>1070</v>
      </c>
      <c r="E238" s="121" t="str">
        <f t="shared" si="6"/>
        <v>No</v>
      </c>
      <c r="F238" s="118" t="str">
        <f t="shared" si="7"/>
        <v>N</v>
      </c>
    </row>
    <row r="239" spans="1:6">
      <c r="A239" s="120" t="s">
        <v>582</v>
      </c>
      <c r="B239" s="120" t="s">
        <v>1957</v>
      </c>
      <c r="C239" s="120" t="s">
        <v>93</v>
      </c>
      <c r="D239" s="120" t="s">
        <v>1070</v>
      </c>
      <c r="E239" s="121" t="str">
        <f t="shared" si="6"/>
        <v>No</v>
      </c>
      <c r="F239" s="118" t="str">
        <f t="shared" si="7"/>
        <v>N</v>
      </c>
    </row>
    <row r="240" spans="1:6">
      <c r="A240" s="119" t="s">
        <v>584</v>
      </c>
      <c r="B240" s="119" t="s">
        <v>1958</v>
      </c>
      <c r="C240" s="119" t="s">
        <v>72</v>
      </c>
      <c r="D240" s="119" t="s">
        <v>1070</v>
      </c>
      <c r="E240" s="121" t="str">
        <f t="shared" si="6"/>
        <v>No</v>
      </c>
      <c r="F240" s="118" t="str">
        <f t="shared" si="7"/>
        <v>N</v>
      </c>
    </row>
    <row r="241" spans="1:6">
      <c r="A241" s="120" t="s">
        <v>586</v>
      </c>
      <c r="B241" s="120" t="s">
        <v>587</v>
      </c>
      <c r="C241" s="120" t="s">
        <v>98</v>
      </c>
      <c r="D241" s="120" t="s">
        <v>1070</v>
      </c>
      <c r="E241" s="121" t="str">
        <f t="shared" si="6"/>
        <v>No</v>
      </c>
      <c r="F241" s="118" t="str">
        <f t="shared" si="7"/>
        <v>N</v>
      </c>
    </row>
    <row r="242" spans="1:6">
      <c r="A242" s="119" t="s">
        <v>588</v>
      </c>
      <c r="B242" s="119" t="s">
        <v>1959</v>
      </c>
      <c r="C242" s="119" t="s">
        <v>590</v>
      </c>
      <c r="D242" s="119" t="s">
        <v>1070</v>
      </c>
      <c r="E242" s="121" t="str">
        <f t="shared" si="6"/>
        <v>No</v>
      </c>
      <c r="F242" s="118" t="str">
        <f t="shared" si="7"/>
        <v>N</v>
      </c>
    </row>
    <row r="243" spans="1:6">
      <c r="A243" s="120" t="s">
        <v>591</v>
      </c>
      <c r="B243" s="120" t="s">
        <v>1960</v>
      </c>
      <c r="C243" s="120" t="s">
        <v>555</v>
      </c>
      <c r="D243" s="120" t="s">
        <v>1070</v>
      </c>
      <c r="E243" s="121" t="str">
        <f t="shared" si="6"/>
        <v>No</v>
      </c>
      <c r="F243" s="118" t="str">
        <f t="shared" si="7"/>
        <v>N</v>
      </c>
    </row>
    <row r="244" spans="1:6">
      <c r="A244" s="119" t="s">
        <v>593</v>
      </c>
      <c r="B244" s="119" t="s">
        <v>594</v>
      </c>
      <c r="C244" s="119" t="s">
        <v>108</v>
      </c>
      <c r="D244" s="119" t="s">
        <v>1070</v>
      </c>
      <c r="E244" s="121" t="str">
        <f t="shared" si="6"/>
        <v>No</v>
      </c>
      <c r="F244" s="118" t="str">
        <f t="shared" si="7"/>
        <v>N</v>
      </c>
    </row>
    <row r="245" spans="1:6">
      <c r="A245" s="120" t="s">
        <v>596</v>
      </c>
      <c r="B245" s="120" t="s">
        <v>1961</v>
      </c>
      <c r="C245" s="120" t="s">
        <v>68</v>
      </c>
      <c r="D245" s="120" t="s">
        <v>1070</v>
      </c>
      <c r="E245" s="121" t="str">
        <f t="shared" si="6"/>
        <v>No</v>
      </c>
      <c r="F245" s="118" t="str">
        <f t="shared" si="7"/>
        <v>N</v>
      </c>
    </row>
    <row r="246" spans="1:6">
      <c r="A246" s="119" t="s">
        <v>598</v>
      </c>
      <c r="B246" s="119" t="s">
        <v>599</v>
      </c>
      <c r="C246" s="119" t="s">
        <v>111</v>
      </c>
      <c r="D246" s="119" t="s">
        <v>1070</v>
      </c>
      <c r="E246" s="121" t="str">
        <f t="shared" si="6"/>
        <v>No</v>
      </c>
      <c r="F246" s="118" t="str">
        <f t="shared" si="7"/>
        <v>N</v>
      </c>
    </row>
    <row r="247" spans="1:6">
      <c r="A247" s="120" t="s">
        <v>600</v>
      </c>
      <c r="B247" s="120" t="s">
        <v>1962</v>
      </c>
      <c r="C247" s="120" t="s">
        <v>68</v>
      </c>
      <c r="D247" s="120" t="s">
        <v>1070</v>
      </c>
      <c r="E247" s="121" t="str">
        <f t="shared" si="6"/>
        <v>No</v>
      </c>
      <c r="F247" s="118" t="str">
        <f t="shared" si="7"/>
        <v>N</v>
      </c>
    </row>
    <row r="248" spans="1:6">
      <c r="A248" s="119" t="s">
        <v>602</v>
      </c>
      <c r="B248" s="119" t="s">
        <v>603</v>
      </c>
      <c r="C248" s="119" t="s">
        <v>75</v>
      </c>
      <c r="D248" s="119" t="s">
        <v>1070</v>
      </c>
      <c r="E248" s="121" t="str">
        <f t="shared" si="6"/>
        <v>No</v>
      </c>
      <c r="F248" s="118" t="str">
        <f t="shared" si="7"/>
        <v>N</v>
      </c>
    </row>
    <row r="249" spans="1:6">
      <c r="A249" s="120" t="s">
        <v>604</v>
      </c>
      <c r="B249" s="120" t="s">
        <v>1963</v>
      </c>
      <c r="C249" s="120" t="s">
        <v>93</v>
      </c>
      <c r="D249" s="120" t="s">
        <v>1070</v>
      </c>
      <c r="E249" s="121" t="str">
        <f t="shared" si="6"/>
        <v>No</v>
      </c>
      <c r="F249" s="118" t="str">
        <f t="shared" si="7"/>
        <v>N</v>
      </c>
    </row>
    <row r="250" spans="1:6">
      <c r="A250" s="119" t="s">
        <v>1964</v>
      </c>
      <c r="B250" s="119" t="s">
        <v>1965</v>
      </c>
      <c r="C250" s="119" t="s">
        <v>324</v>
      </c>
      <c r="D250" s="119" t="s">
        <v>2032</v>
      </c>
      <c r="E250" s="121" t="str">
        <f t="shared" si="6"/>
        <v>STEM</v>
      </c>
      <c r="F250" s="118" t="str">
        <f t="shared" si="7"/>
        <v>S</v>
      </c>
    </row>
    <row r="251" spans="1:6">
      <c r="A251" s="120" t="s">
        <v>606</v>
      </c>
      <c r="B251" s="120" t="s">
        <v>607</v>
      </c>
      <c r="C251" s="120" t="s">
        <v>75</v>
      </c>
      <c r="D251" s="120" t="s">
        <v>1070</v>
      </c>
      <c r="E251" s="121" t="str">
        <f t="shared" si="6"/>
        <v>No</v>
      </c>
      <c r="F251" s="118" t="str">
        <f t="shared" si="7"/>
        <v>N</v>
      </c>
    </row>
    <row r="252" spans="1:6">
      <c r="A252" s="119" t="s">
        <v>608</v>
      </c>
      <c r="B252" s="119" t="s">
        <v>609</v>
      </c>
      <c r="C252" s="119" t="s">
        <v>93</v>
      </c>
      <c r="D252" s="119" t="s">
        <v>1070</v>
      </c>
      <c r="E252" s="121" t="str">
        <f t="shared" si="6"/>
        <v>No</v>
      </c>
      <c r="F252" s="118" t="str">
        <f t="shared" si="7"/>
        <v>N</v>
      </c>
    </row>
    <row r="253" spans="1:6">
      <c r="A253" s="120" t="s">
        <v>610</v>
      </c>
      <c r="B253" s="120" t="s">
        <v>611</v>
      </c>
      <c r="C253" s="120" t="s">
        <v>80</v>
      </c>
      <c r="D253" s="120" t="s">
        <v>1070</v>
      </c>
      <c r="E253" s="121" t="str">
        <f t="shared" si="6"/>
        <v>No</v>
      </c>
      <c r="F253" s="118" t="str">
        <f t="shared" si="7"/>
        <v>N</v>
      </c>
    </row>
    <row r="254" spans="1:6">
      <c r="A254" s="119" t="s">
        <v>612</v>
      </c>
      <c r="B254" s="119" t="s">
        <v>613</v>
      </c>
      <c r="C254" s="119" t="s">
        <v>80</v>
      </c>
      <c r="D254" s="119" t="s">
        <v>1070</v>
      </c>
      <c r="E254" s="121" t="str">
        <f t="shared" si="6"/>
        <v>No</v>
      </c>
      <c r="F254" s="118" t="str">
        <f t="shared" si="7"/>
        <v>N</v>
      </c>
    </row>
    <row r="255" spans="1:6">
      <c r="A255" s="120" t="s">
        <v>614</v>
      </c>
      <c r="B255" s="120" t="s">
        <v>615</v>
      </c>
      <c r="C255" s="120" t="s">
        <v>80</v>
      </c>
      <c r="D255" s="120" t="s">
        <v>1823</v>
      </c>
      <c r="E255" s="121" t="str">
        <f t="shared" si="6"/>
        <v>Yes</v>
      </c>
      <c r="F255" s="118" t="str">
        <f t="shared" si="7"/>
        <v>E</v>
      </c>
    </row>
    <row r="256" spans="1:6">
      <c r="A256" s="119" t="s">
        <v>616</v>
      </c>
      <c r="B256" s="119" t="s">
        <v>617</v>
      </c>
      <c r="C256" s="119" t="s">
        <v>93</v>
      </c>
      <c r="D256" s="119" t="s">
        <v>1070</v>
      </c>
      <c r="E256" s="121" t="str">
        <f t="shared" si="6"/>
        <v>No</v>
      </c>
      <c r="F256" s="118" t="str">
        <f t="shared" si="7"/>
        <v>N</v>
      </c>
    </row>
    <row r="257" spans="1:6">
      <c r="A257" s="120" t="s">
        <v>618</v>
      </c>
      <c r="B257" s="120" t="s">
        <v>619</v>
      </c>
      <c r="C257" s="120" t="s">
        <v>125</v>
      </c>
      <c r="D257" s="120" t="s">
        <v>1070</v>
      </c>
      <c r="E257" s="121" t="str">
        <f t="shared" si="6"/>
        <v>No</v>
      </c>
      <c r="F257" s="118" t="str">
        <f t="shared" si="7"/>
        <v>N</v>
      </c>
    </row>
    <row r="258" spans="1:6">
      <c r="A258" s="119" t="s">
        <v>620</v>
      </c>
      <c r="B258" s="119" t="s">
        <v>621</v>
      </c>
      <c r="C258" s="119" t="s">
        <v>125</v>
      </c>
      <c r="D258" s="119" t="s">
        <v>1070</v>
      </c>
      <c r="E258" s="121" t="str">
        <f t="shared" si="6"/>
        <v>No</v>
      </c>
      <c r="F258" s="118" t="str">
        <f t="shared" si="7"/>
        <v>N</v>
      </c>
    </row>
    <row r="259" spans="1:6">
      <c r="A259" s="120" t="s">
        <v>1966</v>
      </c>
      <c r="B259" s="120" t="s">
        <v>1967</v>
      </c>
      <c r="C259" s="120" t="s">
        <v>1192</v>
      </c>
      <c r="D259" s="120" t="s">
        <v>1070</v>
      </c>
      <c r="E259" s="121" t="str">
        <f t="shared" ref="E259:E322" si="8">IF(D259="Y","Yes",IF( D259="S","STEM","No"))</f>
        <v>No</v>
      </c>
      <c r="F259" s="118" t="str">
        <f t="shared" ref="F259:F322" si="9">IF(D259="Y","E",D259)</f>
        <v>N</v>
      </c>
    </row>
    <row r="260" spans="1:6">
      <c r="A260" s="119" t="s">
        <v>622</v>
      </c>
      <c r="B260" s="119" t="s">
        <v>623</v>
      </c>
      <c r="C260" s="119" t="s">
        <v>80</v>
      </c>
      <c r="D260" s="119" t="s">
        <v>1070</v>
      </c>
      <c r="E260" s="121" t="str">
        <f t="shared" si="8"/>
        <v>No</v>
      </c>
      <c r="F260" s="118" t="str">
        <f t="shared" si="9"/>
        <v>N</v>
      </c>
    </row>
    <row r="261" spans="1:6">
      <c r="A261" s="120" t="s">
        <v>1968</v>
      </c>
      <c r="B261" s="120" t="s">
        <v>1969</v>
      </c>
      <c r="C261" s="120" t="s">
        <v>80</v>
      </c>
      <c r="D261" s="120" t="s">
        <v>1070</v>
      </c>
      <c r="E261" s="121" t="str">
        <f t="shared" si="8"/>
        <v>No</v>
      </c>
      <c r="F261" s="118" t="str">
        <f t="shared" si="9"/>
        <v>N</v>
      </c>
    </row>
    <row r="262" spans="1:6">
      <c r="A262" s="119" t="s">
        <v>624</v>
      </c>
      <c r="B262" s="119" t="s">
        <v>625</v>
      </c>
      <c r="C262" s="119" t="s">
        <v>68</v>
      </c>
      <c r="D262" s="119" t="s">
        <v>1070</v>
      </c>
      <c r="E262" s="121" t="str">
        <f t="shared" si="8"/>
        <v>No</v>
      </c>
      <c r="F262" s="118" t="str">
        <f t="shared" si="9"/>
        <v>N</v>
      </c>
    </row>
    <row r="263" spans="1:6">
      <c r="A263" s="120" t="s">
        <v>626</v>
      </c>
      <c r="B263" s="120" t="s">
        <v>627</v>
      </c>
      <c r="C263" s="120" t="s">
        <v>72</v>
      </c>
      <c r="D263" s="120" t="s">
        <v>1070</v>
      </c>
      <c r="E263" s="121" t="str">
        <f t="shared" si="8"/>
        <v>No</v>
      </c>
      <c r="F263" s="118" t="str">
        <f t="shared" si="9"/>
        <v>N</v>
      </c>
    </row>
    <row r="264" spans="1:6">
      <c r="A264" s="119" t="s">
        <v>1970</v>
      </c>
      <c r="B264" s="119" t="s">
        <v>1971</v>
      </c>
      <c r="C264" s="119" t="s">
        <v>75</v>
      </c>
      <c r="D264" s="119" t="s">
        <v>1823</v>
      </c>
      <c r="E264" s="121" t="str">
        <f t="shared" si="8"/>
        <v>Yes</v>
      </c>
      <c r="F264" s="118" t="str">
        <f t="shared" si="9"/>
        <v>E</v>
      </c>
    </row>
    <row r="265" spans="1:6">
      <c r="A265" s="120" t="s">
        <v>1972</v>
      </c>
      <c r="B265" s="120" t="s">
        <v>1973</v>
      </c>
      <c r="C265" s="120" t="s">
        <v>68</v>
      </c>
      <c r="D265" s="120" t="s">
        <v>1070</v>
      </c>
      <c r="E265" s="121" t="str">
        <f t="shared" si="8"/>
        <v>No</v>
      </c>
      <c r="F265" s="118" t="str">
        <f t="shared" si="9"/>
        <v>N</v>
      </c>
    </row>
    <row r="266" spans="1:6">
      <c r="A266" s="119" t="s">
        <v>1974</v>
      </c>
      <c r="B266" s="119" t="s">
        <v>1975</v>
      </c>
      <c r="C266" s="119" t="s">
        <v>98</v>
      </c>
      <c r="D266" s="119" t="s">
        <v>1070</v>
      </c>
      <c r="E266" s="121" t="str">
        <f t="shared" si="8"/>
        <v>No</v>
      </c>
      <c r="F266" s="118" t="str">
        <f t="shared" si="9"/>
        <v>N</v>
      </c>
    </row>
    <row r="267" spans="1:6">
      <c r="A267" s="120" t="s">
        <v>1976</v>
      </c>
      <c r="B267" s="120" t="s">
        <v>1977</v>
      </c>
      <c r="C267" s="120" t="s">
        <v>1268</v>
      </c>
      <c r="D267" s="120" t="s">
        <v>1070</v>
      </c>
      <c r="E267" s="121" t="str">
        <f t="shared" si="8"/>
        <v>No</v>
      </c>
      <c r="F267" s="118" t="str">
        <f t="shared" si="9"/>
        <v>N</v>
      </c>
    </row>
    <row r="268" spans="1:6">
      <c r="A268" s="119" t="s">
        <v>1978</v>
      </c>
      <c r="B268" s="119" t="s">
        <v>1979</v>
      </c>
      <c r="C268" s="119" t="s">
        <v>80</v>
      </c>
      <c r="D268" s="119" t="s">
        <v>1823</v>
      </c>
      <c r="E268" s="121" t="str">
        <f t="shared" si="8"/>
        <v>Yes</v>
      </c>
      <c r="F268" s="118" t="str">
        <f t="shared" si="9"/>
        <v>E</v>
      </c>
    </row>
    <row r="269" spans="1:6">
      <c r="A269" s="120" t="s">
        <v>1980</v>
      </c>
      <c r="B269" s="120" t="s">
        <v>1981</v>
      </c>
      <c r="C269" s="120" t="s">
        <v>193</v>
      </c>
      <c r="D269" s="120" t="s">
        <v>1070</v>
      </c>
      <c r="E269" s="121" t="str">
        <f t="shared" si="8"/>
        <v>No</v>
      </c>
      <c r="F269" s="118" t="str">
        <f t="shared" si="9"/>
        <v>N</v>
      </c>
    </row>
    <row r="270" spans="1:6">
      <c r="A270" s="119" t="s">
        <v>1982</v>
      </c>
      <c r="B270" s="119" t="s">
        <v>1983</v>
      </c>
      <c r="C270" s="119" t="s">
        <v>93</v>
      </c>
      <c r="D270" s="119" t="s">
        <v>1070</v>
      </c>
      <c r="E270" s="121" t="str">
        <f t="shared" si="8"/>
        <v>No</v>
      </c>
      <c r="F270" s="118" t="str">
        <f t="shared" si="9"/>
        <v>N</v>
      </c>
    </row>
    <row r="271" spans="1:6">
      <c r="A271" s="120" t="s">
        <v>1984</v>
      </c>
      <c r="B271" s="120" t="s">
        <v>1985</v>
      </c>
      <c r="C271" s="120" t="s">
        <v>1129</v>
      </c>
      <c r="D271" s="120" t="s">
        <v>1070</v>
      </c>
      <c r="E271" s="121" t="str">
        <f t="shared" si="8"/>
        <v>No</v>
      </c>
      <c r="F271" s="118" t="str">
        <f t="shared" si="9"/>
        <v>N</v>
      </c>
    </row>
    <row r="272" spans="1:6">
      <c r="A272" s="119" t="s">
        <v>1986</v>
      </c>
      <c r="B272" s="119" t="s">
        <v>1987</v>
      </c>
      <c r="C272" s="119" t="s">
        <v>75</v>
      </c>
      <c r="D272" s="119" t="s">
        <v>1070</v>
      </c>
      <c r="E272" s="121" t="str">
        <f t="shared" si="8"/>
        <v>No</v>
      </c>
      <c r="F272" s="118" t="str">
        <f t="shared" si="9"/>
        <v>N</v>
      </c>
    </row>
    <row r="273" spans="1:6">
      <c r="A273" s="120" t="s">
        <v>1988</v>
      </c>
      <c r="B273" s="120" t="s">
        <v>1989</v>
      </c>
      <c r="C273" s="120" t="s">
        <v>140</v>
      </c>
      <c r="D273" s="120" t="s">
        <v>1070</v>
      </c>
      <c r="E273" s="121" t="str">
        <f t="shared" si="8"/>
        <v>No</v>
      </c>
      <c r="F273" s="118" t="str">
        <f t="shared" si="9"/>
        <v>N</v>
      </c>
    </row>
    <row r="274" spans="1:6">
      <c r="A274" s="119" t="s">
        <v>628</v>
      </c>
      <c r="B274" s="119" t="s">
        <v>1990</v>
      </c>
      <c r="C274" s="119" t="s">
        <v>193</v>
      </c>
      <c r="D274" s="119" t="s">
        <v>1070</v>
      </c>
      <c r="E274" s="121" t="str">
        <f t="shared" si="8"/>
        <v>No</v>
      </c>
      <c r="F274" s="118" t="str">
        <f t="shared" si="9"/>
        <v>N</v>
      </c>
    </row>
    <row r="275" spans="1:6">
      <c r="A275" s="120" t="s">
        <v>630</v>
      </c>
      <c r="B275" s="120" t="s">
        <v>1991</v>
      </c>
      <c r="C275" s="120" t="s">
        <v>324</v>
      </c>
      <c r="D275" s="120" t="s">
        <v>1070</v>
      </c>
      <c r="E275" s="121" t="str">
        <f t="shared" si="8"/>
        <v>No</v>
      </c>
      <c r="F275" s="118" t="str">
        <f t="shared" si="9"/>
        <v>N</v>
      </c>
    </row>
    <row r="276" spans="1:6">
      <c r="A276" s="119" t="s">
        <v>632</v>
      </c>
      <c r="B276" s="119" t="s">
        <v>1992</v>
      </c>
      <c r="C276" s="119" t="s">
        <v>98</v>
      </c>
      <c r="D276" s="119" t="s">
        <v>1070</v>
      </c>
      <c r="E276" s="121" t="str">
        <f t="shared" si="8"/>
        <v>No</v>
      </c>
      <c r="F276" s="118" t="str">
        <f t="shared" si="9"/>
        <v>N</v>
      </c>
    </row>
    <row r="277" spans="1:6">
      <c r="A277" s="120" t="s">
        <v>634</v>
      </c>
      <c r="B277" s="120" t="s">
        <v>635</v>
      </c>
      <c r="C277" s="120" t="s">
        <v>140</v>
      </c>
      <c r="D277" s="120" t="s">
        <v>1070</v>
      </c>
      <c r="E277" s="121" t="str">
        <f t="shared" si="8"/>
        <v>No</v>
      </c>
      <c r="F277" s="118" t="str">
        <f t="shared" si="9"/>
        <v>N</v>
      </c>
    </row>
    <row r="278" spans="1:6">
      <c r="A278" s="119" t="s">
        <v>636</v>
      </c>
      <c r="B278" s="119" t="s">
        <v>637</v>
      </c>
      <c r="C278" s="119" t="s">
        <v>193</v>
      </c>
      <c r="D278" s="119" t="s">
        <v>1070</v>
      </c>
      <c r="E278" s="121" t="str">
        <f t="shared" si="8"/>
        <v>No</v>
      </c>
      <c r="F278" s="118" t="str">
        <f t="shared" si="9"/>
        <v>N</v>
      </c>
    </row>
    <row r="279" spans="1:6">
      <c r="A279" s="120" t="s">
        <v>638</v>
      </c>
      <c r="B279" s="120" t="s">
        <v>639</v>
      </c>
      <c r="C279" s="120" t="s">
        <v>72</v>
      </c>
      <c r="D279" s="120" t="s">
        <v>1070</v>
      </c>
      <c r="E279" s="121" t="str">
        <f t="shared" si="8"/>
        <v>No</v>
      </c>
      <c r="F279" s="118" t="str">
        <f t="shared" si="9"/>
        <v>N</v>
      </c>
    </row>
    <row r="280" spans="1:6">
      <c r="A280" s="119" t="s">
        <v>640</v>
      </c>
      <c r="B280" s="119" t="s">
        <v>1993</v>
      </c>
      <c r="C280" s="119" t="s">
        <v>125</v>
      </c>
      <c r="D280" s="119" t="s">
        <v>1070</v>
      </c>
      <c r="E280" s="121" t="str">
        <f t="shared" si="8"/>
        <v>No</v>
      </c>
      <c r="F280" s="118" t="str">
        <f t="shared" si="9"/>
        <v>N</v>
      </c>
    </row>
    <row r="281" spans="1:6">
      <c r="A281" s="120" t="s">
        <v>642</v>
      </c>
      <c r="B281" s="120" t="s">
        <v>1994</v>
      </c>
      <c r="C281" s="120" t="s">
        <v>125</v>
      </c>
      <c r="D281" s="120" t="s">
        <v>1070</v>
      </c>
      <c r="E281" s="121" t="str">
        <f t="shared" si="8"/>
        <v>No</v>
      </c>
      <c r="F281" s="118" t="str">
        <f t="shared" si="9"/>
        <v>N</v>
      </c>
    </row>
    <row r="282" spans="1:6">
      <c r="A282" s="119" t="s">
        <v>644</v>
      </c>
      <c r="B282" s="119" t="s">
        <v>1995</v>
      </c>
      <c r="C282" s="119" t="s">
        <v>93</v>
      </c>
      <c r="D282" s="119" t="s">
        <v>1070</v>
      </c>
      <c r="E282" s="121" t="str">
        <f t="shared" si="8"/>
        <v>No</v>
      </c>
      <c r="F282" s="118" t="str">
        <f t="shared" si="9"/>
        <v>N</v>
      </c>
    </row>
    <row r="283" spans="1:6">
      <c r="A283" s="120" t="s">
        <v>646</v>
      </c>
      <c r="B283" s="120" t="s">
        <v>1996</v>
      </c>
      <c r="C283" s="120" t="s">
        <v>80</v>
      </c>
      <c r="D283" s="120" t="s">
        <v>1070</v>
      </c>
      <c r="E283" s="121" t="str">
        <f t="shared" si="8"/>
        <v>No</v>
      </c>
      <c r="F283" s="118" t="str">
        <f t="shared" si="9"/>
        <v>N</v>
      </c>
    </row>
    <row r="284" spans="1:6">
      <c r="A284" s="119" t="s">
        <v>648</v>
      </c>
      <c r="B284" s="119" t="s">
        <v>649</v>
      </c>
      <c r="C284" s="119" t="s">
        <v>80</v>
      </c>
      <c r="D284" s="119" t="s">
        <v>1070</v>
      </c>
      <c r="E284" s="121" t="str">
        <f t="shared" si="8"/>
        <v>No</v>
      </c>
      <c r="F284" s="118" t="str">
        <f t="shared" si="9"/>
        <v>N</v>
      </c>
    </row>
    <row r="285" spans="1:6">
      <c r="A285" s="120" t="s">
        <v>650</v>
      </c>
      <c r="B285" s="120" t="s">
        <v>1997</v>
      </c>
      <c r="C285" s="120" t="s">
        <v>80</v>
      </c>
      <c r="D285" s="120" t="s">
        <v>1070</v>
      </c>
      <c r="E285" s="121" t="str">
        <f t="shared" si="8"/>
        <v>No</v>
      </c>
      <c r="F285" s="118" t="str">
        <f t="shared" si="9"/>
        <v>N</v>
      </c>
    </row>
    <row r="286" spans="1:6">
      <c r="A286" s="119" t="s">
        <v>652</v>
      </c>
      <c r="B286" s="119" t="s">
        <v>653</v>
      </c>
      <c r="C286" s="119" t="s">
        <v>75</v>
      </c>
      <c r="D286" s="119" t="s">
        <v>1070</v>
      </c>
      <c r="E286" s="121" t="str">
        <f t="shared" si="8"/>
        <v>No</v>
      </c>
      <c r="F286" s="118" t="str">
        <f t="shared" si="9"/>
        <v>N</v>
      </c>
    </row>
    <row r="287" spans="1:6">
      <c r="A287" s="120" t="s">
        <v>654</v>
      </c>
      <c r="B287" s="120" t="s">
        <v>1998</v>
      </c>
      <c r="C287" s="120" t="s">
        <v>80</v>
      </c>
      <c r="D287" s="120" t="s">
        <v>1070</v>
      </c>
      <c r="E287" s="121" t="str">
        <f t="shared" si="8"/>
        <v>No</v>
      </c>
      <c r="F287" s="118" t="str">
        <f t="shared" si="9"/>
        <v>N</v>
      </c>
    </row>
    <row r="288" spans="1:6">
      <c r="A288" s="119" t="s">
        <v>656</v>
      </c>
      <c r="B288" s="119" t="s">
        <v>1999</v>
      </c>
      <c r="C288" s="119" t="s">
        <v>101</v>
      </c>
      <c r="D288" s="119" t="s">
        <v>1070</v>
      </c>
      <c r="E288" s="121" t="str">
        <f t="shared" si="8"/>
        <v>No</v>
      </c>
      <c r="F288" s="118" t="str">
        <f t="shared" si="9"/>
        <v>N</v>
      </c>
    </row>
    <row r="289" spans="1:6">
      <c r="A289" s="120" t="s">
        <v>658</v>
      </c>
      <c r="B289" s="120" t="s">
        <v>2000</v>
      </c>
      <c r="C289" s="120" t="s">
        <v>125</v>
      </c>
      <c r="D289" s="120" t="s">
        <v>1070</v>
      </c>
      <c r="E289" s="121" t="str">
        <f t="shared" si="8"/>
        <v>No</v>
      </c>
      <c r="F289" s="118" t="str">
        <f t="shared" si="9"/>
        <v>N</v>
      </c>
    </row>
    <row r="290" spans="1:6">
      <c r="A290" s="119" t="s">
        <v>660</v>
      </c>
      <c r="B290" s="119" t="s">
        <v>661</v>
      </c>
      <c r="C290" s="119" t="s">
        <v>75</v>
      </c>
      <c r="D290" s="119" t="s">
        <v>1070</v>
      </c>
      <c r="E290" s="121" t="str">
        <f t="shared" si="8"/>
        <v>No</v>
      </c>
      <c r="F290" s="118" t="str">
        <f t="shared" si="9"/>
        <v>N</v>
      </c>
    </row>
    <row r="291" spans="1:6">
      <c r="A291" s="120" t="s">
        <v>662</v>
      </c>
      <c r="B291" s="120" t="s">
        <v>663</v>
      </c>
      <c r="C291" s="120" t="s">
        <v>72</v>
      </c>
      <c r="D291" s="120" t="s">
        <v>1070</v>
      </c>
      <c r="E291" s="121" t="str">
        <f t="shared" si="8"/>
        <v>No</v>
      </c>
      <c r="F291" s="118" t="str">
        <f t="shared" si="9"/>
        <v>N</v>
      </c>
    </row>
    <row r="292" spans="1:6">
      <c r="A292" s="119" t="s">
        <v>664</v>
      </c>
      <c r="B292" s="119" t="s">
        <v>665</v>
      </c>
      <c r="C292" s="119" t="s">
        <v>93</v>
      </c>
      <c r="D292" s="119" t="s">
        <v>1070</v>
      </c>
      <c r="E292" s="121" t="str">
        <f t="shared" si="8"/>
        <v>No</v>
      </c>
      <c r="F292" s="118" t="str">
        <f t="shared" si="9"/>
        <v>N</v>
      </c>
    </row>
    <row r="293" spans="1:6">
      <c r="A293" s="120" t="s">
        <v>666</v>
      </c>
      <c r="B293" s="120" t="s">
        <v>2001</v>
      </c>
      <c r="C293" s="120" t="s">
        <v>93</v>
      </c>
      <c r="D293" s="120" t="s">
        <v>1070</v>
      </c>
      <c r="E293" s="121" t="str">
        <f t="shared" si="8"/>
        <v>No</v>
      </c>
      <c r="F293" s="118" t="str">
        <f t="shared" si="9"/>
        <v>N</v>
      </c>
    </row>
    <row r="294" spans="1:6">
      <c r="A294" s="119" t="s">
        <v>668</v>
      </c>
      <c r="B294" s="119" t="s">
        <v>2002</v>
      </c>
      <c r="C294" s="119" t="s">
        <v>72</v>
      </c>
      <c r="D294" s="119" t="s">
        <v>1070</v>
      </c>
      <c r="E294" s="121" t="str">
        <f t="shared" si="8"/>
        <v>No</v>
      </c>
      <c r="F294" s="118" t="str">
        <f t="shared" si="9"/>
        <v>N</v>
      </c>
    </row>
    <row r="295" spans="1:6">
      <c r="A295" s="120" t="s">
        <v>670</v>
      </c>
      <c r="B295" s="120" t="s">
        <v>671</v>
      </c>
      <c r="C295" s="120" t="s">
        <v>111</v>
      </c>
      <c r="D295" s="120" t="s">
        <v>1070</v>
      </c>
      <c r="E295" s="121" t="str">
        <f t="shared" si="8"/>
        <v>No</v>
      </c>
      <c r="F295" s="118" t="str">
        <f t="shared" si="9"/>
        <v>N</v>
      </c>
    </row>
    <row r="296" spans="1:6">
      <c r="A296" s="119" t="s">
        <v>672</v>
      </c>
      <c r="B296" s="119" t="s">
        <v>2003</v>
      </c>
      <c r="C296" s="119" t="s">
        <v>75</v>
      </c>
      <c r="D296" s="119" t="s">
        <v>1070</v>
      </c>
      <c r="E296" s="121" t="str">
        <f t="shared" si="8"/>
        <v>No</v>
      </c>
      <c r="F296" s="118" t="str">
        <f t="shared" si="9"/>
        <v>N</v>
      </c>
    </row>
    <row r="297" spans="1:6">
      <c r="A297" s="120" t="s">
        <v>674</v>
      </c>
      <c r="B297" s="120" t="s">
        <v>2004</v>
      </c>
      <c r="C297" s="120" t="s">
        <v>75</v>
      </c>
      <c r="D297" s="120" t="s">
        <v>1070</v>
      </c>
      <c r="E297" s="121" t="str">
        <f t="shared" si="8"/>
        <v>No</v>
      </c>
      <c r="F297" s="118" t="str">
        <f t="shared" si="9"/>
        <v>N</v>
      </c>
    </row>
    <row r="298" spans="1:6">
      <c r="A298" s="119" t="s">
        <v>676</v>
      </c>
      <c r="B298" s="119" t="s">
        <v>2005</v>
      </c>
      <c r="C298" s="119" t="s">
        <v>98</v>
      </c>
      <c r="D298" s="119" t="s">
        <v>1070</v>
      </c>
      <c r="E298" s="121" t="str">
        <f t="shared" si="8"/>
        <v>No</v>
      </c>
      <c r="F298" s="118" t="str">
        <f t="shared" si="9"/>
        <v>N</v>
      </c>
    </row>
    <row r="299" spans="1:6">
      <c r="A299" s="120" t="s">
        <v>678</v>
      </c>
      <c r="B299" s="120" t="s">
        <v>2006</v>
      </c>
      <c r="C299" s="120" t="s">
        <v>93</v>
      </c>
      <c r="D299" s="120" t="s">
        <v>1070</v>
      </c>
      <c r="E299" s="121" t="str">
        <f t="shared" si="8"/>
        <v>No</v>
      </c>
      <c r="F299" s="118" t="str">
        <f t="shared" si="9"/>
        <v>N</v>
      </c>
    </row>
    <row r="300" spans="1:6">
      <c r="A300" s="119" t="s">
        <v>680</v>
      </c>
      <c r="B300" s="119" t="s">
        <v>2007</v>
      </c>
      <c r="C300" s="119" t="s">
        <v>98</v>
      </c>
      <c r="D300" s="119" t="s">
        <v>1070</v>
      </c>
      <c r="E300" s="121" t="str">
        <f t="shared" si="8"/>
        <v>No</v>
      </c>
      <c r="F300" s="118" t="str">
        <f t="shared" si="9"/>
        <v>N</v>
      </c>
    </row>
    <row r="301" spans="1:6">
      <c r="A301" s="120" t="s">
        <v>682</v>
      </c>
      <c r="B301" s="120" t="s">
        <v>683</v>
      </c>
      <c r="C301" s="120" t="s">
        <v>80</v>
      </c>
      <c r="D301" s="120" t="s">
        <v>1070</v>
      </c>
      <c r="E301" s="121" t="str">
        <f t="shared" si="8"/>
        <v>No</v>
      </c>
      <c r="F301" s="118" t="str">
        <f t="shared" si="9"/>
        <v>N</v>
      </c>
    </row>
    <row r="302" spans="1:6">
      <c r="A302" s="119" t="s">
        <v>684</v>
      </c>
      <c r="B302" s="119" t="s">
        <v>2008</v>
      </c>
      <c r="C302" s="119" t="s">
        <v>93</v>
      </c>
      <c r="D302" s="119" t="s">
        <v>1070</v>
      </c>
      <c r="E302" s="121" t="str">
        <f t="shared" si="8"/>
        <v>No</v>
      </c>
      <c r="F302" s="118" t="str">
        <f t="shared" si="9"/>
        <v>N</v>
      </c>
    </row>
    <row r="303" spans="1:6">
      <c r="A303" s="120" t="s">
        <v>686</v>
      </c>
      <c r="B303" s="120" t="s">
        <v>2009</v>
      </c>
      <c r="C303" s="120" t="s">
        <v>75</v>
      </c>
      <c r="D303" s="120" t="s">
        <v>1070</v>
      </c>
      <c r="E303" s="121" t="str">
        <f t="shared" si="8"/>
        <v>No</v>
      </c>
      <c r="F303" s="118" t="str">
        <f t="shared" si="9"/>
        <v>N</v>
      </c>
    </row>
    <row r="304" spans="1:6">
      <c r="A304" s="119" t="s">
        <v>688</v>
      </c>
      <c r="B304" s="119" t="s">
        <v>689</v>
      </c>
      <c r="C304" s="119" t="s">
        <v>193</v>
      </c>
      <c r="D304" s="119" t="s">
        <v>1070</v>
      </c>
      <c r="E304" s="121" t="str">
        <f t="shared" si="8"/>
        <v>No</v>
      </c>
      <c r="F304" s="118" t="str">
        <f t="shared" si="9"/>
        <v>N</v>
      </c>
    </row>
    <row r="305" spans="1:6">
      <c r="A305" s="120" t="s">
        <v>690</v>
      </c>
      <c r="B305" s="120" t="s">
        <v>2010</v>
      </c>
      <c r="C305" s="120" t="s">
        <v>75</v>
      </c>
      <c r="D305" s="120" t="s">
        <v>1070</v>
      </c>
      <c r="E305" s="121" t="str">
        <f t="shared" si="8"/>
        <v>No</v>
      </c>
      <c r="F305" s="118" t="str">
        <f t="shared" si="9"/>
        <v>N</v>
      </c>
    </row>
    <row r="306" spans="1:6">
      <c r="A306" s="119" t="s">
        <v>692</v>
      </c>
      <c r="B306" s="119" t="s">
        <v>693</v>
      </c>
      <c r="C306" s="119" t="s">
        <v>80</v>
      </c>
      <c r="D306" s="119" t="s">
        <v>1070</v>
      </c>
      <c r="E306" s="121" t="str">
        <f t="shared" si="8"/>
        <v>No</v>
      </c>
      <c r="F306" s="118" t="str">
        <f t="shared" si="9"/>
        <v>N</v>
      </c>
    </row>
    <row r="307" spans="1:6">
      <c r="A307" s="120" t="s">
        <v>694</v>
      </c>
      <c r="B307" s="120" t="s">
        <v>695</v>
      </c>
      <c r="C307" s="120" t="s">
        <v>98</v>
      </c>
      <c r="D307" s="120" t="s">
        <v>1070</v>
      </c>
      <c r="E307" s="121" t="str">
        <f t="shared" si="8"/>
        <v>No</v>
      </c>
      <c r="F307" s="118" t="str">
        <f t="shared" si="9"/>
        <v>N</v>
      </c>
    </row>
    <row r="308" spans="1:6">
      <c r="A308" s="119" t="s">
        <v>696</v>
      </c>
      <c r="B308" s="119" t="s">
        <v>697</v>
      </c>
      <c r="C308" s="119" t="s">
        <v>68</v>
      </c>
      <c r="D308" s="119" t="s">
        <v>1070</v>
      </c>
      <c r="E308" s="121" t="str">
        <f t="shared" si="8"/>
        <v>No</v>
      </c>
      <c r="F308" s="118" t="str">
        <f t="shared" si="9"/>
        <v>N</v>
      </c>
    </row>
    <row r="309" spans="1:6">
      <c r="A309" s="120" t="s">
        <v>698</v>
      </c>
      <c r="B309" s="120" t="s">
        <v>699</v>
      </c>
      <c r="C309" s="120" t="s">
        <v>108</v>
      </c>
      <c r="D309" s="120" t="s">
        <v>1070</v>
      </c>
      <c r="E309" s="121" t="str">
        <f t="shared" si="8"/>
        <v>No</v>
      </c>
      <c r="F309" s="118" t="str">
        <f t="shared" si="9"/>
        <v>N</v>
      </c>
    </row>
    <row r="310" spans="1:6">
      <c r="A310" s="119" t="s">
        <v>700</v>
      </c>
      <c r="B310" s="119" t="s">
        <v>2011</v>
      </c>
      <c r="C310" s="119" t="s">
        <v>80</v>
      </c>
      <c r="D310" s="119" t="s">
        <v>1070</v>
      </c>
      <c r="E310" s="121" t="str">
        <f t="shared" si="8"/>
        <v>No</v>
      </c>
      <c r="F310" s="118" t="str">
        <f t="shared" si="9"/>
        <v>N</v>
      </c>
    </row>
    <row r="311" spans="1:6">
      <c r="A311" s="120" t="s">
        <v>702</v>
      </c>
      <c r="B311" s="120" t="s">
        <v>703</v>
      </c>
      <c r="C311" s="120" t="s">
        <v>68</v>
      </c>
      <c r="D311" s="120" t="s">
        <v>1070</v>
      </c>
      <c r="E311" s="121" t="str">
        <f t="shared" si="8"/>
        <v>No</v>
      </c>
      <c r="F311" s="118" t="str">
        <f t="shared" si="9"/>
        <v>N</v>
      </c>
    </row>
    <row r="312" spans="1:6">
      <c r="A312" s="119" t="s">
        <v>704</v>
      </c>
      <c r="B312" s="119" t="s">
        <v>2012</v>
      </c>
      <c r="C312" s="119" t="s">
        <v>80</v>
      </c>
      <c r="D312" s="119" t="s">
        <v>1070</v>
      </c>
      <c r="E312" s="121" t="str">
        <f t="shared" si="8"/>
        <v>No</v>
      </c>
      <c r="F312" s="118" t="str">
        <f t="shared" si="9"/>
        <v>N</v>
      </c>
    </row>
    <row r="313" spans="1:6">
      <c r="A313" s="120" t="s">
        <v>706</v>
      </c>
      <c r="B313" s="120" t="s">
        <v>707</v>
      </c>
      <c r="C313" s="120" t="s">
        <v>98</v>
      </c>
      <c r="D313" s="120" t="s">
        <v>1070</v>
      </c>
      <c r="E313" s="121" t="str">
        <f t="shared" si="8"/>
        <v>No</v>
      </c>
      <c r="F313" s="118" t="str">
        <f t="shared" si="9"/>
        <v>N</v>
      </c>
    </row>
    <row r="314" spans="1:6">
      <c r="A314" s="119" t="s">
        <v>708</v>
      </c>
      <c r="B314" s="119" t="s">
        <v>709</v>
      </c>
      <c r="C314" s="119" t="s">
        <v>72</v>
      </c>
      <c r="D314" s="119" t="s">
        <v>1070</v>
      </c>
      <c r="E314" s="121" t="str">
        <f t="shared" si="8"/>
        <v>No</v>
      </c>
      <c r="F314" s="118" t="str">
        <f t="shared" si="9"/>
        <v>N</v>
      </c>
    </row>
    <row r="315" spans="1:6">
      <c r="A315" s="120" t="s">
        <v>710</v>
      </c>
      <c r="B315" s="120" t="s">
        <v>2013</v>
      </c>
      <c r="C315" s="120" t="s">
        <v>101</v>
      </c>
      <c r="D315" s="120" t="s">
        <v>1070</v>
      </c>
      <c r="E315" s="121" t="str">
        <f t="shared" si="8"/>
        <v>No</v>
      </c>
      <c r="F315" s="118" t="str">
        <f t="shared" si="9"/>
        <v>N</v>
      </c>
    </row>
    <row r="316" spans="1:6">
      <c r="A316" s="119" t="s">
        <v>712</v>
      </c>
      <c r="B316" s="119" t="s">
        <v>2014</v>
      </c>
      <c r="C316" s="119" t="s">
        <v>125</v>
      </c>
      <c r="D316" s="119" t="s">
        <v>1070</v>
      </c>
      <c r="E316" s="121" t="str">
        <f t="shared" si="8"/>
        <v>No</v>
      </c>
      <c r="F316" s="118" t="str">
        <f t="shared" si="9"/>
        <v>N</v>
      </c>
    </row>
    <row r="317" spans="1:6">
      <c r="A317" s="120" t="s">
        <v>714</v>
      </c>
      <c r="B317" s="120" t="s">
        <v>2015</v>
      </c>
      <c r="C317" s="120" t="s">
        <v>93</v>
      </c>
      <c r="D317" s="120" t="s">
        <v>1070</v>
      </c>
      <c r="E317" s="121" t="str">
        <f t="shared" si="8"/>
        <v>No</v>
      </c>
      <c r="F317" s="118" t="str">
        <f t="shared" si="9"/>
        <v>N</v>
      </c>
    </row>
    <row r="318" spans="1:6">
      <c r="A318" s="119" t="s">
        <v>716</v>
      </c>
      <c r="B318" s="119" t="s">
        <v>2016</v>
      </c>
      <c r="C318" s="119" t="s">
        <v>93</v>
      </c>
      <c r="D318" s="119" t="s">
        <v>1070</v>
      </c>
      <c r="E318" s="121" t="str">
        <f t="shared" si="8"/>
        <v>No</v>
      </c>
      <c r="F318" s="118" t="str">
        <f t="shared" si="9"/>
        <v>N</v>
      </c>
    </row>
    <row r="319" spans="1:6">
      <c r="A319" s="120" t="s">
        <v>718</v>
      </c>
      <c r="B319" s="120" t="s">
        <v>2017</v>
      </c>
      <c r="C319" s="120" t="s">
        <v>93</v>
      </c>
      <c r="D319" s="120" t="s">
        <v>1070</v>
      </c>
      <c r="E319" s="121" t="str">
        <f t="shared" si="8"/>
        <v>No</v>
      </c>
      <c r="F319" s="118" t="str">
        <f t="shared" si="9"/>
        <v>N</v>
      </c>
    </row>
    <row r="320" spans="1:6">
      <c r="A320" s="119" t="s">
        <v>720</v>
      </c>
      <c r="B320" s="119" t="s">
        <v>721</v>
      </c>
      <c r="C320" s="119" t="s">
        <v>68</v>
      </c>
      <c r="D320" s="119" t="s">
        <v>1823</v>
      </c>
      <c r="E320" s="121" t="str">
        <f t="shared" si="8"/>
        <v>Yes</v>
      </c>
      <c r="F320" s="118" t="str">
        <f t="shared" si="9"/>
        <v>E</v>
      </c>
    </row>
    <row r="321" spans="1:6">
      <c r="A321" s="120" t="s">
        <v>722</v>
      </c>
      <c r="B321" s="120" t="s">
        <v>723</v>
      </c>
      <c r="C321" s="120" t="s">
        <v>80</v>
      </c>
      <c r="D321" s="120" t="s">
        <v>1070</v>
      </c>
      <c r="E321" s="121" t="str">
        <f t="shared" si="8"/>
        <v>No</v>
      </c>
      <c r="F321" s="118" t="str">
        <f t="shared" si="9"/>
        <v>N</v>
      </c>
    </row>
    <row r="322" spans="1:6">
      <c r="A322" s="119" t="s">
        <v>724</v>
      </c>
      <c r="B322" s="119" t="s">
        <v>725</v>
      </c>
      <c r="C322" s="119" t="s">
        <v>93</v>
      </c>
      <c r="D322" s="119" t="s">
        <v>1070</v>
      </c>
      <c r="E322" s="121" t="str">
        <f t="shared" si="8"/>
        <v>No</v>
      </c>
      <c r="F322" s="118" t="str">
        <f t="shared" si="9"/>
        <v>N</v>
      </c>
    </row>
    <row r="323" spans="1:6">
      <c r="A323" s="120" t="s">
        <v>726</v>
      </c>
      <c r="B323" s="120" t="s">
        <v>727</v>
      </c>
      <c r="C323" s="120" t="s">
        <v>93</v>
      </c>
      <c r="D323" s="120" t="s">
        <v>1070</v>
      </c>
      <c r="E323" s="121" t="str">
        <f t="shared" ref="E323:E345" si="10">IF(D323="Y","Yes",IF( D323="S","STEM","No"))</f>
        <v>No</v>
      </c>
      <c r="F323" s="118" t="str">
        <f t="shared" ref="F323:F346" si="11">IF(D323="Y","E",D323)</f>
        <v>N</v>
      </c>
    </row>
    <row r="324" spans="1:6">
      <c r="A324" s="119" t="s">
        <v>728</v>
      </c>
      <c r="B324" s="119" t="s">
        <v>2018</v>
      </c>
      <c r="C324" s="119" t="s">
        <v>72</v>
      </c>
      <c r="D324" s="119" t="s">
        <v>1070</v>
      </c>
      <c r="E324" s="121" t="str">
        <f t="shared" si="10"/>
        <v>No</v>
      </c>
      <c r="F324" s="118" t="str">
        <f t="shared" si="11"/>
        <v>N</v>
      </c>
    </row>
    <row r="325" spans="1:6">
      <c r="A325" s="120" t="s">
        <v>730</v>
      </c>
      <c r="B325" s="120" t="s">
        <v>2019</v>
      </c>
      <c r="C325" s="120" t="s">
        <v>193</v>
      </c>
      <c r="D325" s="120" t="s">
        <v>1070</v>
      </c>
      <c r="E325" s="121" t="str">
        <f t="shared" si="10"/>
        <v>No</v>
      </c>
      <c r="F325" s="118" t="str">
        <f t="shared" si="11"/>
        <v>N</v>
      </c>
    </row>
    <row r="326" spans="1:6">
      <c r="A326" s="119" t="s">
        <v>732</v>
      </c>
      <c r="B326" s="119" t="s">
        <v>2020</v>
      </c>
      <c r="C326" s="119" t="s">
        <v>68</v>
      </c>
      <c r="D326" s="119" t="s">
        <v>1070</v>
      </c>
      <c r="E326" s="121" t="str">
        <f t="shared" si="10"/>
        <v>No</v>
      </c>
      <c r="F326" s="118" t="str">
        <f t="shared" si="11"/>
        <v>N</v>
      </c>
    </row>
    <row r="327" spans="1:6">
      <c r="A327" s="120" t="s">
        <v>734</v>
      </c>
      <c r="B327" s="120" t="s">
        <v>735</v>
      </c>
      <c r="C327" s="120" t="s">
        <v>555</v>
      </c>
      <c r="D327" s="120" t="s">
        <v>1823</v>
      </c>
      <c r="E327" s="121" t="str">
        <f t="shared" si="10"/>
        <v>Yes</v>
      </c>
      <c r="F327" s="118" t="str">
        <f t="shared" si="11"/>
        <v>E</v>
      </c>
    </row>
    <row r="328" spans="1:6">
      <c r="A328" s="119" t="s">
        <v>736</v>
      </c>
      <c r="B328" s="119" t="s">
        <v>737</v>
      </c>
      <c r="C328" s="119" t="s">
        <v>80</v>
      </c>
      <c r="D328" s="119" t="s">
        <v>1070</v>
      </c>
      <c r="E328" s="121" t="str">
        <f t="shared" si="10"/>
        <v>No</v>
      </c>
      <c r="F328" s="118" t="str">
        <f t="shared" si="11"/>
        <v>N</v>
      </c>
    </row>
    <row r="329" spans="1:6">
      <c r="A329" s="120" t="s">
        <v>738</v>
      </c>
      <c r="B329" s="120" t="s">
        <v>2021</v>
      </c>
      <c r="C329" s="120" t="s">
        <v>98</v>
      </c>
      <c r="D329" s="120" t="s">
        <v>1823</v>
      </c>
      <c r="E329" s="121" t="str">
        <f t="shared" si="10"/>
        <v>Yes</v>
      </c>
      <c r="F329" s="118" t="str">
        <f t="shared" si="11"/>
        <v>E</v>
      </c>
    </row>
    <row r="330" spans="1:6">
      <c r="A330" s="119" t="s">
        <v>740</v>
      </c>
      <c r="B330" s="119" t="s">
        <v>2022</v>
      </c>
      <c r="C330" s="119" t="s">
        <v>80</v>
      </c>
      <c r="D330" s="119" t="s">
        <v>1070</v>
      </c>
      <c r="E330" s="121" t="str">
        <f t="shared" si="10"/>
        <v>No</v>
      </c>
      <c r="F330" s="118" t="str">
        <f t="shared" si="11"/>
        <v>N</v>
      </c>
    </row>
    <row r="331" spans="1:6">
      <c r="A331" s="120" t="s">
        <v>742</v>
      </c>
      <c r="B331" s="120" t="s">
        <v>2023</v>
      </c>
      <c r="C331" s="120" t="s">
        <v>80</v>
      </c>
      <c r="D331" s="120" t="s">
        <v>1070</v>
      </c>
      <c r="E331" s="121" t="str">
        <f t="shared" si="10"/>
        <v>No</v>
      </c>
      <c r="F331" s="118" t="str">
        <f t="shared" si="11"/>
        <v>N</v>
      </c>
    </row>
    <row r="332" spans="1:6">
      <c r="A332" s="119" t="s">
        <v>744</v>
      </c>
      <c r="B332" s="119" t="s">
        <v>2024</v>
      </c>
      <c r="C332" s="119" t="s">
        <v>72</v>
      </c>
      <c r="D332" s="119" t="s">
        <v>1070</v>
      </c>
      <c r="E332" s="121" t="str">
        <f t="shared" si="10"/>
        <v>No</v>
      </c>
      <c r="F332" s="118" t="str">
        <f t="shared" si="11"/>
        <v>N</v>
      </c>
    </row>
    <row r="333" spans="1:6">
      <c r="A333" s="120" t="s">
        <v>746</v>
      </c>
      <c r="B333" s="120" t="s">
        <v>747</v>
      </c>
      <c r="C333" s="120" t="s">
        <v>75</v>
      </c>
      <c r="D333" s="120" t="s">
        <v>1070</v>
      </c>
      <c r="E333" s="121" t="str">
        <f t="shared" si="10"/>
        <v>No</v>
      </c>
      <c r="F333" s="118" t="str">
        <f t="shared" si="11"/>
        <v>N</v>
      </c>
    </row>
    <row r="334" spans="1:6">
      <c r="A334" s="119" t="s">
        <v>748</v>
      </c>
      <c r="B334" s="119" t="s">
        <v>2025</v>
      </c>
      <c r="C334" s="119" t="s">
        <v>93</v>
      </c>
      <c r="D334" s="119" t="s">
        <v>1070</v>
      </c>
      <c r="E334" s="121" t="str">
        <f t="shared" si="10"/>
        <v>No</v>
      </c>
      <c r="F334" s="118" t="str">
        <f t="shared" si="11"/>
        <v>N</v>
      </c>
    </row>
    <row r="335" spans="1:6">
      <c r="A335" s="120" t="s">
        <v>750</v>
      </c>
      <c r="B335" s="120" t="s">
        <v>2026</v>
      </c>
      <c r="C335" s="120" t="s">
        <v>752</v>
      </c>
      <c r="D335" s="120" t="s">
        <v>1070</v>
      </c>
      <c r="E335" s="121" t="str">
        <f t="shared" si="10"/>
        <v>No</v>
      </c>
      <c r="F335" s="118" t="str">
        <f t="shared" si="11"/>
        <v>N</v>
      </c>
    </row>
    <row r="336" spans="1:6">
      <c r="A336" s="119" t="s">
        <v>753</v>
      </c>
      <c r="B336" s="119" t="s">
        <v>2027</v>
      </c>
      <c r="C336" s="119" t="s">
        <v>98</v>
      </c>
      <c r="D336" s="119" t="s">
        <v>1070</v>
      </c>
      <c r="E336" s="121" t="str">
        <f t="shared" si="10"/>
        <v>No</v>
      </c>
      <c r="F336" s="118" t="str">
        <f t="shared" si="11"/>
        <v>N</v>
      </c>
    </row>
    <row r="337" spans="1:6">
      <c r="A337" s="120" t="s">
        <v>755</v>
      </c>
      <c r="B337" s="120" t="s">
        <v>756</v>
      </c>
      <c r="C337" s="120" t="s">
        <v>757</v>
      </c>
      <c r="D337" s="120" t="s">
        <v>1070</v>
      </c>
      <c r="E337" s="121" t="str">
        <f t="shared" si="10"/>
        <v>No</v>
      </c>
      <c r="F337" s="118" t="str">
        <f t="shared" si="11"/>
        <v>N</v>
      </c>
    </row>
    <row r="338" spans="1:6">
      <c r="A338" s="119" t="s">
        <v>758</v>
      </c>
      <c r="B338" s="119" t="s">
        <v>2028</v>
      </c>
      <c r="C338" s="119" t="s">
        <v>108</v>
      </c>
      <c r="D338" s="119" t="s">
        <v>1823</v>
      </c>
      <c r="E338" s="121" t="str">
        <f t="shared" si="10"/>
        <v>Yes</v>
      </c>
      <c r="F338" s="118" t="str">
        <f t="shared" si="11"/>
        <v>E</v>
      </c>
    </row>
    <row r="339" spans="1:6">
      <c r="A339" s="120" t="s">
        <v>760</v>
      </c>
      <c r="B339" s="120" t="s">
        <v>761</v>
      </c>
      <c r="C339" s="120" t="s">
        <v>230</v>
      </c>
      <c r="D339" s="120" t="s">
        <v>1823</v>
      </c>
      <c r="E339" s="121" t="str">
        <f t="shared" si="10"/>
        <v>Yes</v>
      </c>
      <c r="F339" s="118" t="str">
        <f t="shared" si="11"/>
        <v>E</v>
      </c>
    </row>
    <row r="340" spans="1:6">
      <c r="A340" s="119" t="s">
        <v>762</v>
      </c>
      <c r="B340" s="119" t="s">
        <v>763</v>
      </c>
      <c r="C340" s="119" t="s">
        <v>324</v>
      </c>
      <c r="D340" s="119" t="s">
        <v>1823</v>
      </c>
      <c r="E340" s="121" t="str">
        <f t="shared" si="10"/>
        <v>Yes</v>
      </c>
      <c r="F340" s="118" t="str">
        <f t="shared" si="11"/>
        <v>E</v>
      </c>
    </row>
    <row r="341" spans="1:6">
      <c r="A341" s="120" t="s">
        <v>764</v>
      </c>
      <c r="B341" s="120" t="s">
        <v>2029</v>
      </c>
      <c r="C341" s="120" t="s">
        <v>68</v>
      </c>
      <c r="D341" s="120" t="s">
        <v>1070</v>
      </c>
      <c r="E341" s="121" t="str">
        <f t="shared" si="10"/>
        <v>No</v>
      </c>
      <c r="F341" s="118" t="str">
        <f t="shared" si="11"/>
        <v>N</v>
      </c>
    </row>
    <row r="342" spans="1:6">
      <c r="A342" s="119" t="s">
        <v>766</v>
      </c>
      <c r="B342" s="119" t="s">
        <v>767</v>
      </c>
      <c r="C342" s="119" t="s">
        <v>278</v>
      </c>
      <c r="D342" s="119" t="s">
        <v>1070</v>
      </c>
      <c r="E342" s="121" t="str">
        <f t="shared" si="10"/>
        <v>No</v>
      </c>
      <c r="F342" s="118" t="str">
        <f t="shared" si="11"/>
        <v>N</v>
      </c>
    </row>
    <row r="343" spans="1:6">
      <c r="A343" s="120" t="s">
        <v>768</v>
      </c>
      <c r="B343" s="120" t="s">
        <v>2030</v>
      </c>
      <c r="C343" s="120" t="s">
        <v>90</v>
      </c>
      <c r="D343" s="120" t="s">
        <v>1070</v>
      </c>
      <c r="E343" s="121" t="str">
        <f t="shared" si="10"/>
        <v>No</v>
      </c>
      <c r="F343" s="118" t="str">
        <f t="shared" si="11"/>
        <v>N</v>
      </c>
    </row>
    <row r="344" spans="1:6">
      <c r="A344" s="119" t="s">
        <v>770</v>
      </c>
      <c r="B344" s="119" t="s">
        <v>2031</v>
      </c>
      <c r="C344" s="119" t="s">
        <v>80</v>
      </c>
      <c r="D344" s="119" t="s">
        <v>1070</v>
      </c>
      <c r="E344" s="121" t="str">
        <f t="shared" si="10"/>
        <v>No</v>
      </c>
      <c r="F344" s="118" t="str">
        <f t="shared" si="11"/>
        <v>N</v>
      </c>
    </row>
    <row r="345" spans="1:6">
      <c r="A345" s="120" t="s">
        <v>772</v>
      </c>
      <c r="B345" s="120" t="s">
        <v>773</v>
      </c>
      <c r="C345" s="120" t="s">
        <v>80</v>
      </c>
      <c r="D345" s="120" t="s">
        <v>1070</v>
      </c>
      <c r="E345" s="121" t="str">
        <f t="shared" si="10"/>
        <v>No</v>
      </c>
      <c r="F345" s="118" t="str">
        <f t="shared" si="11"/>
        <v>N</v>
      </c>
    </row>
    <row r="346" spans="1:6">
      <c r="A346" s="118" t="s">
        <v>1821</v>
      </c>
      <c r="B346" s="118" t="s">
        <v>811</v>
      </c>
      <c r="C346" s="118" t="s">
        <v>2041</v>
      </c>
      <c r="E346" s="118" t="s">
        <v>1124</v>
      </c>
      <c r="F346" s="118">
        <f t="shared" si="11"/>
        <v>0</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2D4D-8A32-440F-84D4-AA513CFBD79E}">
  <dimension ref="A1:I35"/>
  <sheetViews>
    <sheetView workbookViewId="0">
      <selection activeCell="I12" sqref="I12"/>
    </sheetView>
  </sheetViews>
  <sheetFormatPr defaultRowHeight="14.4"/>
  <cols>
    <col min="1" max="1" width="32" customWidth="1"/>
    <col min="2" max="2" width="42.33203125" customWidth="1"/>
    <col min="3" max="3" width="32.44140625" style="11" customWidth="1"/>
    <col min="4" max="4" width="32.44140625" style="11" bestFit="1" customWidth="1"/>
    <col min="5" max="8" width="10.88671875" bestFit="1" customWidth="1"/>
    <col min="9" max="9" width="22.6640625" customWidth="1"/>
  </cols>
  <sheetData>
    <row r="1" spans="1:6" ht="23.4">
      <c r="A1" s="104" t="s">
        <v>0</v>
      </c>
      <c r="B1" s="105" t="s">
        <v>1</v>
      </c>
      <c r="C1" s="106" t="s">
        <v>2</v>
      </c>
      <c r="D1" s="106" t="s">
        <v>3</v>
      </c>
      <c r="E1" s="107"/>
      <c r="F1" s="107"/>
    </row>
    <row r="2" spans="1:6">
      <c r="A2" s="112" t="s">
        <v>4</v>
      </c>
      <c r="B2" s="66" t="s">
        <v>5</v>
      </c>
      <c r="C2" s="11" t="s">
        <v>15</v>
      </c>
      <c r="D2" s="11" t="s">
        <v>15</v>
      </c>
    </row>
    <row r="3" spans="1:6">
      <c r="A3" s="112"/>
      <c r="B3" s="66" t="s">
        <v>6</v>
      </c>
      <c r="C3" s="11" t="s">
        <v>15</v>
      </c>
      <c r="D3" s="11" t="s">
        <v>15</v>
      </c>
    </row>
    <row r="4" spans="1:6">
      <c r="A4" s="112"/>
      <c r="B4" s="66" t="s">
        <v>7</v>
      </c>
      <c r="C4" s="11" t="s">
        <v>15</v>
      </c>
      <c r="D4" s="11" t="s">
        <v>15</v>
      </c>
    </row>
    <row r="5" spans="1:6">
      <c r="A5" s="112"/>
      <c r="B5" s="66" t="s">
        <v>8</v>
      </c>
      <c r="C5" s="11" t="s">
        <v>9</v>
      </c>
      <c r="D5" s="11" t="s">
        <v>9</v>
      </c>
    </row>
    <row r="6" spans="1:6">
      <c r="A6" s="112"/>
      <c r="B6" s="38" t="s">
        <v>10</v>
      </c>
      <c r="C6" s="11" t="s">
        <v>9</v>
      </c>
      <c r="D6" s="11" t="s">
        <v>9</v>
      </c>
    </row>
    <row r="8" spans="1:6">
      <c r="A8" s="112"/>
    </row>
    <row r="9" spans="1:6">
      <c r="A9" s="112" t="s">
        <v>11</v>
      </c>
      <c r="B9" s="38" t="s">
        <v>12</v>
      </c>
      <c r="C9" s="11" t="s">
        <v>9</v>
      </c>
      <c r="D9" s="11" t="s">
        <v>9</v>
      </c>
    </row>
    <row r="10" spans="1:6">
      <c r="A10" s="112"/>
      <c r="B10" s="38" t="s">
        <v>13</v>
      </c>
      <c r="C10" s="11" t="s">
        <v>9</v>
      </c>
      <c r="D10" s="11" t="s">
        <v>9</v>
      </c>
    </row>
    <row r="11" spans="1:6">
      <c r="A11" s="112"/>
      <c r="B11" s="67" t="s">
        <v>14</v>
      </c>
      <c r="C11" s="11" t="s">
        <v>1816</v>
      </c>
      <c r="D11" s="11" t="s">
        <v>1816</v>
      </c>
    </row>
    <row r="12" spans="1:6">
      <c r="A12" s="112"/>
      <c r="B12" s="67" t="s">
        <v>16</v>
      </c>
      <c r="C12" s="11" t="s">
        <v>1816</v>
      </c>
      <c r="D12" s="11" t="s">
        <v>1816</v>
      </c>
    </row>
    <row r="13" spans="1:6">
      <c r="A13" s="112"/>
      <c r="B13" s="38" t="s">
        <v>17</v>
      </c>
      <c r="C13" s="11" t="s">
        <v>18</v>
      </c>
      <c r="D13" s="11" t="s">
        <v>18</v>
      </c>
    </row>
    <row r="14" spans="1:6">
      <c r="A14" s="112"/>
      <c r="B14" s="38" t="s">
        <v>1820</v>
      </c>
      <c r="C14" s="11" t="s">
        <v>19</v>
      </c>
      <c r="D14" s="11" t="s">
        <v>19</v>
      </c>
    </row>
    <row r="15" spans="1:6">
      <c r="A15" s="112"/>
      <c r="B15" s="38" t="s">
        <v>1818</v>
      </c>
      <c r="C15" s="11" t="s">
        <v>20</v>
      </c>
      <c r="D15" s="11" t="s">
        <v>20</v>
      </c>
    </row>
    <row r="16" spans="1:6">
      <c r="A16" s="112"/>
      <c r="B16" s="38" t="s">
        <v>1817</v>
      </c>
      <c r="C16" s="114">
        <v>650</v>
      </c>
      <c r="D16" s="114">
        <v>650</v>
      </c>
    </row>
    <row r="17" spans="1:9">
      <c r="A17" s="112"/>
      <c r="B17" s="38"/>
    </row>
    <row r="18" spans="1:9">
      <c r="A18" s="112" t="s">
        <v>21</v>
      </c>
      <c r="B18" t="s">
        <v>22</v>
      </c>
      <c r="C18" s="68">
        <v>0.5</v>
      </c>
      <c r="D18" s="68">
        <v>0.66669999999999996</v>
      </c>
    </row>
    <row r="19" spans="1:9">
      <c r="A19" s="112"/>
      <c r="B19" s="38"/>
      <c r="C19" s="69"/>
      <c r="D19" s="69"/>
    </row>
    <row r="20" spans="1:9">
      <c r="A20" s="112" t="s">
        <v>23</v>
      </c>
      <c r="B20" s="38" t="s">
        <v>24</v>
      </c>
      <c r="C20" s="11" t="s">
        <v>25</v>
      </c>
      <c r="D20" s="11" t="s">
        <v>26</v>
      </c>
    </row>
    <row r="21" spans="1:9">
      <c r="A21" s="112"/>
      <c r="B21" s="38" t="s">
        <v>27</v>
      </c>
      <c r="C21" s="11" t="s">
        <v>9</v>
      </c>
      <c r="D21" s="11" t="s">
        <v>9</v>
      </c>
      <c r="E21" t="s">
        <v>1819</v>
      </c>
    </row>
    <row r="22" spans="1:9">
      <c r="A22" s="112"/>
      <c r="B22" s="38"/>
    </row>
    <row r="23" spans="1:9">
      <c r="A23" s="93" t="s">
        <v>28</v>
      </c>
      <c r="B23" s="38" t="s">
        <v>29</v>
      </c>
      <c r="C23" s="11" t="s">
        <v>30</v>
      </c>
      <c r="D23" s="11" t="s">
        <v>30</v>
      </c>
    </row>
    <row r="24" spans="1:9" ht="15" thickBot="1">
      <c r="D24" s="11" t="s">
        <v>31</v>
      </c>
    </row>
    <row r="25" spans="1:9" s="103" customFormat="1" ht="63">
      <c r="A25" s="70" t="s">
        <v>32</v>
      </c>
      <c r="B25" s="71" t="s">
        <v>33</v>
      </c>
      <c r="C25" s="101"/>
      <c r="D25" s="71" t="s">
        <v>34</v>
      </c>
      <c r="E25" s="71" t="s">
        <v>35</v>
      </c>
      <c r="F25" s="71" t="s">
        <v>36</v>
      </c>
      <c r="G25" s="71" t="s">
        <v>37</v>
      </c>
      <c r="H25" s="71" t="s">
        <v>38</v>
      </c>
      <c r="I25" s="102" t="s">
        <v>39</v>
      </c>
    </row>
    <row r="26" spans="1:9">
      <c r="A26" s="72" t="s">
        <v>40</v>
      </c>
      <c r="B26" s="73" t="s">
        <v>41</v>
      </c>
      <c r="C26" s="74" t="s">
        <v>42</v>
      </c>
      <c r="D26" s="75">
        <v>62696.180841512636</v>
      </c>
      <c r="E26" s="75">
        <v>64225.251978138636</v>
      </c>
      <c r="F26" s="76">
        <v>65839.104414769972</v>
      </c>
      <c r="G26" s="75">
        <v>67117.775891176003</v>
      </c>
      <c r="H26" s="77">
        <v>68022.223189749609</v>
      </c>
      <c r="I26" s="78">
        <f t="shared" ref="I26:I27" si="0">(H26-D26)/D26</f>
        <v>8.4950028482603746E-2</v>
      </c>
    </row>
    <row r="27" spans="1:9">
      <c r="A27" s="72" t="s">
        <v>43</v>
      </c>
      <c r="B27" s="73" t="s">
        <v>44</v>
      </c>
      <c r="C27" s="74" t="s">
        <v>45</v>
      </c>
      <c r="D27" s="75">
        <v>14265.532887945592</v>
      </c>
      <c r="E27" s="75">
        <v>15995.31</v>
      </c>
      <c r="F27" s="79">
        <v>16395.740000000002</v>
      </c>
      <c r="G27" s="75">
        <v>16930.91</v>
      </c>
      <c r="H27" s="77">
        <v>17152.68</v>
      </c>
      <c r="I27" s="78">
        <f t="shared" si="0"/>
        <v>0.20238620840403757</v>
      </c>
    </row>
    <row r="28" spans="1:9">
      <c r="A28" s="72" t="s">
        <v>46</v>
      </c>
      <c r="B28" s="73" t="s">
        <v>47</v>
      </c>
      <c r="C28" s="74" t="s">
        <v>48</v>
      </c>
      <c r="D28" s="75">
        <v>871.35</v>
      </c>
      <c r="E28" s="75"/>
      <c r="F28" s="76">
        <v>925.34804844017128</v>
      </c>
      <c r="G28" s="75"/>
      <c r="H28" s="77">
        <v>972.71611387674056</v>
      </c>
      <c r="I28" s="78"/>
    </row>
    <row r="29" spans="1:9">
      <c r="A29" s="72"/>
      <c r="B29" s="73" t="s">
        <v>49</v>
      </c>
      <c r="C29" s="74" t="s">
        <v>50</v>
      </c>
      <c r="D29" s="75">
        <v>512.37</v>
      </c>
      <c r="E29" s="75"/>
      <c r="F29" s="76">
        <v>527.48383456109639</v>
      </c>
      <c r="G29" s="75"/>
      <c r="H29" s="77">
        <v>532.81310235445517</v>
      </c>
      <c r="I29" s="78"/>
    </row>
    <row r="30" spans="1:9">
      <c r="A30" s="72"/>
      <c r="B30" s="73" t="s">
        <v>51</v>
      </c>
      <c r="C30" s="74" t="s">
        <v>52</v>
      </c>
      <c r="D30" s="75">
        <v>1555.83</v>
      </c>
      <c r="E30" s="75"/>
      <c r="F30" s="76">
        <v>1633.7838744875501</v>
      </c>
      <c r="G30" s="75"/>
      <c r="H30" s="77">
        <v>1848.3989469113576</v>
      </c>
      <c r="I30" s="78"/>
    </row>
    <row r="31" spans="1:9" ht="15" thickBot="1">
      <c r="A31" s="80"/>
      <c r="B31" s="81" t="s">
        <v>53</v>
      </c>
      <c r="C31" s="82" t="s">
        <v>54</v>
      </c>
      <c r="D31" s="83">
        <v>163.28</v>
      </c>
      <c r="E31" s="83"/>
      <c r="F31" s="84">
        <v>172.68036592741589</v>
      </c>
      <c r="G31" s="83"/>
      <c r="H31" s="85">
        <v>192.21407165403903</v>
      </c>
      <c r="I31" s="78"/>
    </row>
    <row r="35" spans="1:2" ht="84">
      <c r="A35" s="108" t="s">
        <v>1815</v>
      </c>
      <c r="B35" s="86">
        <f>Summary_SFPR!P336</f>
        <v>7832173.2300222851</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9009-84F8-4A18-BEC0-CAE3DEA9BB55}">
  <sheetPr>
    <tabColor rgb="FF92D050"/>
  </sheetPr>
  <dimension ref="A1:N88"/>
  <sheetViews>
    <sheetView tabSelected="1" workbookViewId="0">
      <pane ySplit="8" topLeftCell="A9" activePane="bottomLeft" state="frozen"/>
      <selection pane="bottomLeft" activeCell="C7" sqref="C7"/>
    </sheetView>
  </sheetViews>
  <sheetFormatPr defaultColWidth="9.109375" defaultRowHeight="14.4"/>
  <cols>
    <col min="1" max="1" width="5.5546875" style="144" customWidth="1"/>
    <col min="2" max="2" width="5.6640625" style="144" customWidth="1"/>
    <col min="3" max="3" width="12" style="144" customWidth="1"/>
    <col min="4" max="4" width="13.109375" style="144" customWidth="1"/>
    <col min="5" max="5" width="19.88671875" style="144" customWidth="1"/>
    <col min="6" max="6" width="3.5546875" style="144" customWidth="1"/>
    <col min="7" max="7" width="10.88671875" style="144" customWidth="1"/>
    <col min="8" max="8" width="10.44140625" style="144" customWidth="1"/>
    <col min="9" max="9" width="6.109375" style="144" customWidth="1"/>
    <col min="10" max="10" width="14.6640625" style="144" customWidth="1"/>
    <col min="11" max="11" width="16.6640625" style="144" customWidth="1"/>
    <col min="12" max="12" width="16" style="144" customWidth="1"/>
    <col min="13" max="13" width="14.88671875" style="144" customWidth="1"/>
    <col min="14" max="14" width="11.5546875" style="144" customWidth="1"/>
    <col min="15" max="16384" width="9.109375" style="144"/>
  </cols>
  <sheetData>
    <row r="1" spans="1:14" s="142" customFormat="1" ht="15" customHeight="1">
      <c r="A1" s="146"/>
      <c r="B1" s="147"/>
      <c r="C1" s="147"/>
      <c r="D1" s="147"/>
      <c r="E1" s="147"/>
      <c r="F1" s="147"/>
      <c r="G1" s="147"/>
      <c r="H1" s="147"/>
      <c r="I1" s="147"/>
      <c r="J1" s="147"/>
      <c r="K1" s="147"/>
      <c r="L1" s="147"/>
      <c r="M1" s="148"/>
      <c r="N1" s="149"/>
    </row>
    <row r="2" spans="1:14" s="143" customFormat="1" ht="15" customHeight="1">
      <c r="A2" s="308" t="s">
        <v>2722</v>
      </c>
      <c r="B2" s="309"/>
      <c r="C2" s="309"/>
      <c r="D2" s="309"/>
      <c r="E2" s="309"/>
      <c r="F2" s="309"/>
      <c r="G2" s="309"/>
      <c r="H2" s="309"/>
      <c r="I2" s="309"/>
      <c r="J2" s="309"/>
      <c r="K2" s="309"/>
      <c r="L2" s="309"/>
      <c r="M2" s="309"/>
      <c r="N2" s="310"/>
    </row>
    <row r="3" spans="1:14" ht="15" customHeight="1">
      <c r="A3" s="311" t="s">
        <v>911</v>
      </c>
      <c r="B3" s="312"/>
      <c r="C3" s="312"/>
      <c r="D3" s="312"/>
      <c r="E3" s="312"/>
      <c r="F3" s="312"/>
      <c r="G3" s="312"/>
      <c r="H3" s="312"/>
      <c r="I3" s="312"/>
      <c r="J3" s="312"/>
      <c r="K3" s="312"/>
      <c r="L3" s="312"/>
      <c r="M3" s="312"/>
      <c r="N3" s="313"/>
    </row>
    <row r="4" spans="1:14" ht="29.25" customHeight="1">
      <c r="A4" s="314" t="s">
        <v>2723</v>
      </c>
      <c r="B4" s="315"/>
      <c r="C4" s="315"/>
      <c r="D4" s="315"/>
      <c r="E4" s="315"/>
      <c r="F4" s="315"/>
      <c r="G4" s="315"/>
      <c r="H4" s="315"/>
      <c r="I4" s="315"/>
      <c r="J4" s="315"/>
      <c r="K4" s="315"/>
      <c r="L4" s="315"/>
      <c r="M4" s="315"/>
      <c r="N4" s="316"/>
    </row>
    <row r="5" spans="1:14" ht="20.25" customHeight="1">
      <c r="A5" s="311" t="s">
        <v>2885</v>
      </c>
      <c r="B5" s="312"/>
      <c r="C5" s="312"/>
      <c r="D5" s="312"/>
      <c r="E5" s="312"/>
      <c r="F5" s="312"/>
      <c r="G5" s="312"/>
      <c r="H5" s="312"/>
      <c r="I5" s="312"/>
      <c r="J5" s="312"/>
      <c r="K5" s="312"/>
      <c r="L5" s="312"/>
      <c r="M5" s="312"/>
      <c r="N5" s="313"/>
    </row>
    <row r="6" spans="1:14" ht="4.5" customHeight="1">
      <c r="A6" s="381"/>
      <c r="B6" s="382"/>
      <c r="C6" s="382"/>
      <c r="D6" s="382"/>
      <c r="E6" s="382"/>
      <c r="F6" s="382"/>
      <c r="G6" s="382"/>
      <c r="H6" s="382"/>
      <c r="I6" s="382"/>
      <c r="J6" s="382"/>
      <c r="K6" s="382"/>
      <c r="L6" s="382"/>
      <c r="M6" s="150"/>
      <c r="N6" s="151"/>
    </row>
    <row r="7" spans="1:14" s="222" customFormat="1" ht="22.5" customHeight="1">
      <c r="A7" s="383" t="s">
        <v>914</v>
      </c>
      <c r="B7" s="384"/>
      <c r="C7" s="259" t="s">
        <v>1821</v>
      </c>
      <c r="D7" s="153" t="s">
        <v>2725</v>
      </c>
      <c r="E7" s="307" t="str">
        <f>VLOOKUP(C7,'Detail SFPR'!$A$5:$C$360,2,FALSE)</f>
        <v>State of Ohio</v>
      </c>
      <c r="F7" s="307"/>
      <c r="G7" s="307"/>
      <c r="H7" s="307"/>
      <c r="I7" s="307"/>
      <c r="J7" s="307"/>
      <c r="K7" s="153" t="s">
        <v>916</v>
      </c>
      <c r="L7" s="220" t="str">
        <f>VLOOKUP(C7,'Detail SFPR'!$A$5:$C$360,3,FALSE)</f>
        <v>***</v>
      </c>
      <c r="M7" s="178"/>
      <c r="N7" s="221"/>
    </row>
    <row r="8" spans="1:14" s="222" customFormat="1" ht="15" customHeight="1" thickBot="1">
      <c r="A8" s="383" t="s">
        <v>917</v>
      </c>
      <c r="B8" s="384"/>
      <c r="C8" s="384"/>
      <c r="D8" s="307" t="str">
        <f>VLOOKUP(C7,Export!$A$2:$E$501,5,FALSE)</f>
        <v>****</v>
      </c>
      <c r="E8" s="307"/>
      <c r="F8" s="307"/>
      <c r="G8" s="307"/>
      <c r="H8" s="307"/>
      <c r="I8" s="307"/>
      <c r="J8" s="307"/>
      <c r="K8" s="154" t="s">
        <v>2073</v>
      </c>
      <c r="L8" s="223" t="str">
        <f>VLOOKUP(C7,sch_list!$A$2:$E$346,5,FALSE)</f>
        <v>No</v>
      </c>
      <c r="M8" s="282" t="s">
        <v>2709</v>
      </c>
      <c r="N8" s="283" t="s">
        <v>2710</v>
      </c>
    </row>
    <row r="9" spans="1:14" ht="5.25" customHeight="1">
      <c r="A9" s="152"/>
      <c r="B9" s="306"/>
      <c r="C9" s="306"/>
      <c r="D9" s="306"/>
      <c r="E9" s="306"/>
      <c r="F9" s="306"/>
      <c r="G9" s="306"/>
      <c r="H9" s="306"/>
      <c r="I9" s="306"/>
      <c r="J9" s="306"/>
      <c r="K9" s="306"/>
      <c r="L9" s="306"/>
      <c r="M9" s="150"/>
      <c r="N9" s="151"/>
    </row>
    <row r="10" spans="1:14" s="145" customFormat="1" ht="14.4" customHeight="1">
      <c r="A10" s="377" t="s">
        <v>919</v>
      </c>
      <c r="B10" s="378"/>
      <c r="C10" s="378"/>
      <c r="D10" s="378"/>
      <c r="E10" s="378"/>
      <c r="F10" s="378"/>
      <c r="G10" s="378"/>
      <c r="H10" s="378"/>
      <c r="I10" s="378"/>
      <c r="J10" s="378"/>
      <c r="K10" s="378"/>
      <c r="L10" s="378"/>
      <c r="M10" s="155"/>
      <c r="N10" s="161"/>
    </row>
    <row r="11" spans="1:14" s="145" customFormat="1" ht="14.4" customHeight="1">
      <c r="A11" s="224" t="s">
        <v>41</v>
      </c>
      <c r="B11" s="368" t="s">
        <v>852</v>
      </c>
      <c r="C11" s="368"/>
      <c r="D11" s="368"/>
      <c r="E11" s="368"/>
      <c r="F11" s="368"/>
      <c r="G11" s="368"/>
      <c r="H11" s="368"/>
      <c r="I11" s="368"/>
      <c r="J11" s="368"/>
      <c r="K11" s="368"/>
      <c r="L11" s="226">
        <v>8241.61</v>
      </c>
      <c r="M11" s="156"/>
      <c r="N11" s="162"/>
    </row>
    <row r="12" spans="1:14" s="145" customFormat="1" ht="14.4" customHeight="1">
      <c r="A12" s="224" t="s">
        <v>44</v>
      </c>
      <c r="B12" s="368" t="s">
        <v>976</v>
      </c>
      <c r="C12" s="368"/>
      <c r="D12" s="368"/>
      <c r="E12" s="368"/>
      <c r="F12" s="368"/>
      <c r="G12" s="368"/>
      <c r="H12" s="368"/>
      <c r="I12" s="368"/>
      <c r="J12" s="368"/>
      <c r="K12" s="368"/>
      <c r="L12" s="226">
        <v>9855.6200000000008</v>
      </c>
      <c r="M12" s="156"/>
      <c r="N12" s="162"/>
    </row>
    <row r="13" spans="1:14" s="145" customFormat="1" ht="14.4" customHeight="1">
      <c r="A13" s="227" t="s">
        <v>922</v>
      </c>
      <c r="B13" s="375" t="s">
        <v>2933</v>
      </c>
      <c r="C13" s="375"/>
      <c r="D13" s="375"/>
      <c r="E13" s="375"/>
      <c r="F13" s="375"/>
      <c r="G13" s="375"/>
      <c r="H13" s="375"/>
      <c r="I13" s="375"/>
      <c r="J13" s="375"/>
      <c r="K13" s="375"/>
      <c r="L13" s="228">
        <v>0.53291628000000002</v>
      </c>
      <c r="M13" s="156"/>
      <c r="N13" s="162"/>
    </row>
    <row r="14" spans="1:14" s="145" customFormat="1" ht="14.4" customHeight="1">
      <c r="A14" s="227" t="s">
        <v>977</v>
      </c>
      <c r="B14" s="375" t="s">
        <v>2922</v>
      </c>
      <c r="C14" s="375"/>
      <c r="D14" s="375"/>
      <c r="E14" s="375"/>
      <c r="F14" s="375"/>
      <c r="G14" s="375"/>
      <c r="H14" s="375"/>
      <c r="I14" s="375"/>
      <c r="J14" s="375"/>
      <c r="K14" s="375"/>
      <c r="L14" s="229">
        <v>1337.18</v>
      </c>
      <c r="M14" s="156"/>
      <c r="N14" s="162"/>
    </row>
    <row r="15" spans="1:14" s="145" customFormat="1" ht="6.75" customHeight="1">
      <c r="A15" s="227"/>
      <c r="B15" s="375"/>
      <c r="C15" s="380"/>
      <c r="D15" s="380"/>
      <c r="E15" s="380"/>
      <c r="F15" s="380"/>
      <c r="G15" s="380"/>
      <c r="H15" s="380"/>
      <c r="I15" s="380"/>
      <c r="J15" s="380"/>
      <c r="K15" s="380"/>
      <c r="L15" s="230"/>
      <c r="M15" s="156"/>
      <c r="N15" s="162"/>
    </row>
    <row r="16" spans="1:14" s="145" customFormat="1" ht="14.4" customHeight="1">
      <c r="A16" s="377" t="s">
        <v>924</v>
      </c>
      <c r="B16" s="378"/>
      <c r="C16" s="378"/>
      <c r="D16" s="378"/>
      <c r="E16" s="378"/>
      <c r="F16" s="378"/>
      <c r="G16" s="378"/>
      <c r="H16" s="378"/>
      <c r="I16" s="378"/>
      <c r="J16" s="378"/>
      <c r="K16" s="378"/>
      <c r="L16" s="231"/>
      <c r="M16" s="156"/>
      <c r="N16" s="162"/>
    </row>
    <row r="17" spans="1:14" s="145" customFormat="1" ht="14.4" customHeight="1">
      <c r="A17" s="227" t="s">
        <v>925</v>
      </c>
      <c r="B17" s="379" t="s">
        <v>979</v>
      </c>
      <c r="C17" s="379"/>
      <c r="D17" s="379"/>
      <c r="E17" s="379"/>
      <c r="F17" s="379"/>
      <c r="G17" s="379"/>
      <c r="H17" s="379"/>
      <c r="I17" s="379"/>
      <c r="J17" s="379"/>
      <c r="K17" s="379"/>
      <c r="L17" s="232">
        <f>VLOOKUP(C7,'ADM Data'!$A$2:$J$357,10,FALSE)</f>
        <v>126714.25514200007</v>
      </c>
      <c r="M17" s="157" t="s">
        <v>2711</v>
      </c>
      <c r="N17" s="163" t="s">
        <v>2736</v>
      </c>
    </row>
    <row r="18" spans="1:14" s="145" customFormat="1" ht="14.4" customHeight="1">
      <c r="A18" s="227" t="s">
        <v>980</v>
      </c>
      <c r="B18" s="379" t="s">
        <v>981</v>
      </c>
      <c r="C18" s="379"/>
      <c r="D18" s="379"/>
      <c r="E18" s="379"/>
      <c r="F18" s="379"/>
      <c r="G18" s="379"/>
      <c r="H18" s="379"/>
      <c r="I18" s="379"/>
      <c r="J18" s="379"/>
      <c r="K18" s="379"/>
      <c r="L18" s="233">
        <f>VLOOKUP(C7,'B.spe ed'!$A$5:$S$360,19,FALSE)</f>
        <v>20477.894462000007</v>
      </c>
      <c r="M18" s="156"/>
      <c r="N18" s="163"/>
    </row>
    <row r="19" spans="1:14" s="145" customFormat="1" ht="14.4" customHeight="1">
      <c r="A19" s="227"/>
      <c r="B19" s="234" t="s">
        <v>982</v>
      </c>
      <c r="C19" s="379" t="s">
        <v>983</v>
      </c>
      <c r="D19" s="379"/>
      <c r="E19" s="379"/>
      <c r="F19" s="379"/>
      <c r="G19" s="379"/>
      <c r="H19" s="379"/>
      <c r="I19" s="379"/>
      <c r="J19" s="379"/>
      <c r="K19" s="233">
        <f>VLOOKUP(C7,'B.spe ed'!$A$5:$F$360,6,FALSE)</f>
        <v>1284.2915160000007</v>
      </c>
      <c r="L19" s="232"/>
      <c r="M19" s="157" t="s">
        <v>2711</v>
      </c>
      <c r="N19" s="163" t="s">
        <v>1067</v>
      </c>
    </row>
    <row r="20" spans="1:14" s="145" customFormat="1" ht="14.4" customHeight="1">
      <c r="A20" s="227"/>
      <c r="B20" s="234" t="s">
        <v>984</v>
      </c>
      <c r="C20" s="379" t="s">
        <v>985</v>
      </c>
      <c r="D20" s="379"/>
      <c r="E20" s="379"/>
      <c r="F20" s="379"/>
      <c r="G20" s="379"/>
      <c r="H20" s="379"/>
      <c r="I20" s="379"/>
      <c r="J20" s="379"/>
      <c r="K20" s="233">
        <f>VLOOKUP(C7,'B.spe ed'!$A$5:$G$360,7,FALSE)</f>
        <v>15042.169647000001</v>
      </c>
      <c r="L20" s="232"/>
      <c r="M20" s="157" t="s">
        <v>2711</v>
      </c>
      <c r="N20" s="163" t="s">
        <v>1068</v>
      </c>
    </row>
    <row r="21" spans="1:14" s="145" customFormat="1" ht="14.4" customHeight="1">
      <c r="A21" s="227"/>
      <c r="B21" s="234" t="s">
        <v>986</v>
      </c>
      <c r="C21" s="379" t="s">
        <v>987</v>
      </c>
      <c r="D21" s="369"/>
      <c r="E21" s="369"/>
      <c r="F21" s="369"/>
      <c r="G21" s="369"/>
      <c r="H21" s="369"/>
      <c r="I21" s="369"/>
      <c r="J21" s="369"/>
      <c r="K21" s="233">
        <f>VLOOKUP(C7,'B.spe ed'!$A$5:$H$360,8,FALSE)</f>
        <v>1388.1461500000005</v>
      </c>
      <c r="L21" s="232"/>
      <c r="M21" s="157" t="s">
        <v>2711</v>
      </c>
      <c r="N21" s="163" t="s">
        <v>1069</v>
      </c>
    </row>
    <row r="22" spans="1:14" s="145" customFormat="1" ht="14.4" customHeight="1">
      <c r="A22" s="227"/>
      <c r="B22" s="234" t="s">
        <v>988</v>
      </c>
      <c r="C22" s="379" t="s">
        <v>989</v>
      </c>
      <c r="D22" s="369"/>
      <c r="E22" s="369"/>
      <c r="F22" s="369"/>
      <c r="G22" s="369"/>
      <c r="H22" s="369"/>
      <c r="I22" s="369"/>
      <c r="J22" s="369"/>
      <c r="K22" s="233">
        <f>VLOOKUP(C7,'B.spe ed'!$A$5:$I$360,9,FALSE)</f>
        <v>70.235979999999998</v>
      </c>
      <c r="L22" s="232"/>
      <c r="M22" s="157" t="s">
        <v>2711</v>
      </c>
      <c r="N22" s="163" t="s">
        <v>1070</v>
      </c>
    </row>
    <row r="23" spans="1:14" s="145" customFormat="1" ht="14.4" customHeight="1">
      <c r="A23" s="227"/>
      <c r="B23" s="234" t="s">
        <v>990</v>
      </c>
      <c r="C23" s="379" t="s">
        <v>991</v>
      </c>
      <c r="D23" s="369"/>
      <c r="E23" s="369"/>
      <c r="F23" s="369"/>
      <c r="G23" s="369"/>
      <c r="H23" s="369"/>
      <c r="I23" s="369"/>
      <c r="J23" s="369"/>
      <c r="K23" s="233">
        <f>VLOOKUP(C7,'B.spe ed'!$A$5:$J$360,10,FALSE)</f>
        <v>273.19746199999992</v>
      </c>
      <c r="L23" s="232"/>
      <c r="M23" s="157" t="s">
        <v>2711</v>
      </c>
      <c r="N23" s="163" t="s">
        <v>2081</v>
      </c>
    </row>
    <row r="24" spans="1:14" s="145" customFormat="1" ht="14.4" customHeight="1">
      <c r="A24" s="227"/>
      <c r="B24" s="234" t="s">
        <v>992</v>
      </c>
      <c r="C24" s="379" t="s">
        <v>993</v>
      </c>
      <c r="D24" s="369"/>
      <c r="E24" s="369"/>
      <c r="F24" s="369"/>
      <c r="G24" s="369"/>
      <c r="H24" s="369"/>
      <c r="I24" s="369"/>
      <c r="J24" s="369"/>
      <c r="K24" s="233">
        <f>VLOOKUP(C7,'B.spe ed'!$A$5:$K$360,11,FALSE)</f>
        <v>2419.8537069999998</v>
      </c>
      <c r="L24" s="232"/>
      <c r="M24" s="157" t="s">
        <v>2711</v>
      </c>
      <c r="N24" s="163" t="s">
        <v>2712</v>
      </c>
    </row>
    <row r="25" spans="1:14" s="145" customFormat="1" ht="14.4" customHeight="1">
      <c r="A25" s="227" t="s">
        <v>994</v>
      </c>
      <c r="B25" s="369" t="s">
        <v>995</v>
      </c>
      <c r="C25" s="369"/>
      <c r="D25" s="369"/>
      <c r="E25" s="369"/>
      <c r="F25" s="369"/>
      <c r="G25" s="369"/>
      <c r="H25" s="369"/>
      <c r="I25" s="369"/>
      <c r="J25" s="369"/>
      <c r="K25" s="369"/>
      <c r="L25" s="232"/>
      <c r="M25" s="158"/>
      <c r="N25" s="163"/>
    </row>
    <row r="26" spans="1:14" s="145" customFormat="1" ht="14.4" customHeight="1">
      <c r="A26" s="227"/>
      <c r="B26" s="234" t="s">
        <v>996</v>
      </c>
      <c r="C26" s="379" t="s">
        <v>2921</v>
      </c>
      <c r="D26" s="379"/>
      <c r="E26" s="379"/>
      <c r="F26" s="379"/>
      <c r="G26" s="379"/>
      <c r="H26" s="379"/>
      <c r="I26" s="379"/>
      <c r="J26" s="379"/>
      <c r="K26" s="233">
        <f>VLOOKUP(C7,'C.DPIA'!$A$5:$I$360,9,FALSE)</f>
        <v>92131.902873249972</v>
      </c>
      <c r="L26" s="232"/>
      <c r="M26" s="157" t="s">
        <v>2711</v>
      </c>
      <c r="N26" s="163" t="s">
        <v>2713</v>
      </c>
    </row>
    <row r="27" spans="1:14" s="145" customFormat="1" ht="14.4" customHeight="1">
      <c r="A27" s="227"/>
      <c r="B27" s="281" t="s">
        <v>2890</v>
      </c>
      <c r="C27" s="379" t="s">
        <v>2893</v>
      </c>
      <c r="D27" s="379"/>
      <c r="E27" s="379"/>
      <c r="F27" s="379"/>
      <c r="G27" s="379"/>
      <c r="H27" s="379"/>
      <c r="I27" s="379"/>
      <c r="J27" s="278"/>
      <c r="K27" s="233">
        <f>VLOOKUP(C7,'C.DPIA'!$A$5:$F$360,6,FALSE)</f>
        <v>100351.23414399996</v>
      </c>
      <c r="L27" s="232"/>
      <c r="M27" s="157"/>
      <c r="N27" s="163"/>
    </row>
    <row r="28" spans="1:14" s="145" customFormat="1" ht="14.4" customHeight="1">
      <c r="A28" s="227"/>
      <c r="B28" s="281" t="s">
        <v>2891</v>
      </c>
      <c r="C28" s="379" t="s">
        <v>2894</v>
      </c>
      <c r="D28" s="379"/>
      <c r="E28" s="379"/>
      <c r="F28" s="379"/>
      <c r="G28" s="379"/>
      <c r="H28" s="379"/>
      <c r="I28" s="379"/>
      <c r="J28" s="379"/>
      <c r="K28" s="241">
        <f>VLOOKUP(C7,'C.DPIA'!$A$5:$J$360,7,FALSE)</f>
        <v>76690.174318999954</v>
      </c>
      <c r="L28" s="237"/>
      <c r="M28" s="158"/>
      <c r="N28" s="163"/>
    </row>
    <row r="29" spans="1:14" s="145" customFormat="1" ht="14.4" customHeight="1">
      <c r="A29" s="227"/>
      <c r="B29" s="281" t="s">
        <v>2892</v>
      </c>
      <c r="C29" s="379" t="s">
        <v>2912</v>
      </c>
      <c r="D29" s="379"/>
      <c r="E29" s="379"/>
      <c r="F29" s="379"/>
      <c r="G29" s="379"/>
      <c r="H29" s="379"/>
      <c r="I29" s="379"/>
      <c r="J29" s="379"/>
      <c r="K29" s="236" t="str">
        <f>VLOOKUP(C7,'C.DPIA'!$A$5:$H$360,8,FALSE)</f>
        <v>N/A</v>
      </c>
      <c r="L29" s="237"/>
      <c r="M29" s="158"/>
      <c r="N29" s="163"/>
    </row>
    <row r="30" spans="1:14" s="145" customFormat="1" ht="14.4" customHeight="1">
      <c r="A30" s="227"/>
      <c r="B30" s="234" t="s">
        <v>2895</v>
      </c>
      <c r="C30" s="379" t="s">
        <v>2897</v>
      </c>
      <c r="D30" s="379"/>
      <c r="E30" s="379"/>
      <c r="F30" s="379"/>
      <c r="G30" s="379"/>
      <c r="H30" s="379"/>
      <c r="I30" s="379"/>
      <c r="J30" s="379"/>
      <c r="K30" s="236">
        <f>VLOOKUP(C7,'C.DPIA'!$A$5:$J$360,10,FALSE)</f>
        <v>0.53291628043548811</v>
      </c>
      <c r="L30" s="237"/>
      <c r="M30" s="158"/>
      <c r="N30" s="163"/>
    </row>
    <row r="31" spans="1:14" s="145" customFormat="1" ht="14.4" customHeight="1">
      <c r="A31" s="227"/>
      <c r="B31" s="234" t="s">
        <v>2896</v>
      </c>
      <c r="C31" s="379" t="s">
        <v>2757</v>
      </c>
      <c r="D31" s="369"/>
      <c r="E31" s="369"/>
      <c r="F31" s="369"/>
      <c r="G31" s="369"/>
      <c r="H31" s="369"/>
      <c r="I31" s="369"/>
      <c r="J31" s="369"/>
      <c r="K31" s="238" t="str">
        <f>VLOOKUP(C7,'C.DPIA'!$A$5:$K$360,11,FALSE)</f>
        <v>N/A</v>
      </c>
      <c r="L31" s="239"/>
      <c r="M31" s="158"/>
      <c r="N31" s="163"/>
    </row>
    <row r="32" spans="1:14" s="145" customFormat="1" ht="14.4" customHeight="1">
      <c r="A32" s="240" t="s">
        <v>997</v>
      </c>
      <c r="B32" s="379" t="s">
        <v>998</v>
      </c>
      <c r="C32" s="379"/>
      <c r="D32" s="379"/>
      <c r="E32" s="379"/>
      <c r="F32" s="379"/>
      <c r="G32" s="379"/>
      <c r="H32" s="379"/>
      <c r="I32" s="379"/>
      <c r="J32" s="379"/>
      <c r="K32" s="379"/>
      <c r="L32" s="233">
        <f>VLOOKUP(C7,D.EL!$A$5:$H$360,8,FALSE)</f>
        <v>8740.0297950000004</v>
      </c>
      <c r="M32" s="158"/>
      <c r="N32" s="163"/>
    </row>
    <row r="33" spans="1:14" s="145" customFormat="1" ht="14.4" customHeight="1">
      <c r="A33" s="227"/>
      <c r="B33" s="234" t="s">
        <v>999</v>
      </c>
      <c r="C33" s="379" t="s">
        <v>983</v>
      </c>
      <c r="D33" s="369"/>
      <c r="E33" s="369"/>
      <c r="F33" s="369"/>
      <c r="G33" s="369"/>
      <c r="H33" s="369"/>
      <c r="I33" s="369"/>
      <c r="J33" s="369"/>
      <c r="K33" s="233">
        <f>VLOOKUP(C7,D.EL!$A$5:$E$360,5,FALSE)</f>
        <v>1445.5921100000003</v>
      </c>
      <c r="L33" s="232"/>
      <c r="M33" s="157" t="s">
        <v>2711</v>
      </c>
      <c r="N33" s="163" t="s">
        <v>2714</v>
      </c>
    </row>
    <row r="34" spans="1:14" s="145" customFormat="1" ht="14.4" customHeight="1">
      <c r="A34" s="227"/>
      <c r="B34" s="234" t="s">
        <v>1000</v>
      </c>
      <c r="C34" s="379" t="s">
        <v>985</v>
      </c>
      <c r="D34" s="369"/>
      <c r="E34" s="369"/>
      <c r="F34" s="369"/>
      <c r="G34" s="369"/>
      <c r="H34" s="369"/>
      <c r="I34" s="369"/>
      <c r="J34" s="369"/>
      <c r="K34" s="233">
        <f>VLOOKUP(C7,D.EL!$A$5:$F$360,6,FALSE)</f>
        <v>5910.747266000003</v>
      </c>
      <c r="L34" s="232"/>
      <c r="M34" s="157" t="s">
        <v>2711</v>
      </c>
      <c r="N34" s="163" t="s">
        <v>2032</v>
      </c>
    </row>
    <row r="35" spans="1:14" s="145" customFormat="1" ht="14.4" customHeight="1">
      <c r="A35" s="227"/>
      <c r="B35" s="234" t="s">
        <v>1001</v>
      </c>
      <c r="C35" s="379" t="s">
        <v>987</v>
      </c>
      <c r="D35" s="369"/>
      <c r="E35" s="369"/>
      <c r="F35" s="369"/>
      <c r="G35" s="369"/>
      <c r="H35" s="369"/>
      <c r="I35" s="369"/>
      <c r="J35" s="369"/>
      <c r="K35" s="233">
        <f>VLOOKUP(C7,D.EL!$A$5:$G$360,7,FALSE)</f>
        <v>1383.690419</v>
      </c>
      <c r="L35" s="232"/>
      <c r="M35" s="157" t="s">
        <v>2711</v>
      </c>
      <c r="N35" s="163" t="s">
        <v>2715</v>
      </c>
    </row>
    <row r="36" spans="1:14" s="145" customFormat="1" ht="14.4" customHeight="1">
      <c r="A36" s="227" t="s">
        <v>1002</v>
      </c>
      <c r="B36" s="379" t="s">
        <v>1003</v>
      </c>
      <c r="C36" s="379"/>
      <c r="D36" s="379"/>
      <c r="E36" s="379"/>
      <c r="F36" s="379"/>
      <c r="G36" s="379"/>
      <c r="H36" s="379"/>
      <c r="I36" s="379"/>
      <c r="J36" s="379"/>
      <c r="K36" s="379"/>
      <c r="L36" s="232">
        <f>VLOOKUP(C7,E.CTE!$A$5:$P$360,16,FALSE)</f>
        <v>14293.674793999999</v>
      </c>
      <c r="M36" s="158"/>
      <c r="N36" s="163"/>
    </row>
    <row r="37" spans="1:14" s="145" customFormat="1" ht="14.4" customHeight="1">
      <c r="A37" s="227"/>
      <c r="B37" s="234" t="s">
        <v>2752</v>
      </c>
      <c r="C37" s="379" t="s">
        <v>983</v>
      </c>
      <c r="D37" s="369"/>
      <c r="E37" s="369"/>
      <c r="F37" s="369"/>
      <c r="G37" s="369"/>
      <c r="H37" s="369"/>
      <c r="I37" s="369"/>
      <c r="J37" s="369"/>
      <c r="K37" s="233">
        <f>VLOOKUP(C7,E.CTE!$A$5:$E$360,5,FALSE)</f>
        <v>6828.669981</v>
      </c>
      <c r="L37" s="232"/>
      <c r="M37" s="157" t="s">
        <v>2711</v>
      </c>
      <c r="N37" s="163" t="s">
        <v>2716</v>
      </c>
    </row>
    <row r="38" spans="1:14" s="145" customFormat="1" ht="14.4" customHeight="1">
      <c r="A38" s="227"/>
      <c r="B38" s="234" t="s">
        <v>2753</v>
      </c>
      <c r="C38" s="379" t="s">
        <v>985</v>
      </c>
      <c r="D38" s="369"/>
      <c r="E38" s="369"/>
      <c r="F38" s="369"/>
      <c r="G38" s="369"/>
      <c r="H38" s="369"/>
      <c r="I38" s="369"/>
      <c r="J38" s="369"/>
      <c r="K38" s="233">
        <f>VLOOKUP(C7,E.CTE!$A$5:$F$360,6,FALSE)</f>
        <v>437.17290300000002</v>
      </c>
      <c r="L38" s="232"/>
      <c r="M38" s="157" t="s">
        <v>2711</v>
      </c>
      <c r="N38" s="163" t="s">
        <v>2717</v>
      </c>
    </row>
    <row r="39" spans="1:14" s="145" customFormat="1" ht="14.4" customHeight="1">
      <c r="A39" s="227"/>
      <c r="B39" s="234" t="s">
        <v>2754</v>
      </c>
      <c r="C39" s="379" t="s">
        <v>987</v>
      </c>
      <c r="D39" s="379"/>
      <c r="E39" s="379"/>
      <c r="F39" s="379"/>
      <c r="G39" s="379"/>
      <c r="H39" s="379"/>
      <c r="I39" s="379"/>
      <c r="J39" s="379"/>
      <c r="K39" s="233">
        <f>VLOOKUP(C7,E.CTE!$A$5:$G$360,7,FALSE)</f>
        <v>6605.2718250000007</v>
      </c>
      <c r="L39" s="232"/>
      <c r="M39" s="157" t="s">
        <v>2711</v>
      </c>
      <c r="N39" s="163" t="s">
        <v>2737</v>
      </c>
    </row>
    <row r="40" spans="1:14" s="145" customFormat="1" ht="14.4" customHeight="1">
      <c r="A40" s="227"/>
      <c r="B40" s="234" t="s">
        <v>2755</v>
      </c>
      <c r="C40" s="379" t="s">
        <v>989</v>
      </c>
      <c r="D40" s="369"/>
      <c r="E40" s="369"/>
      <c r="F40" s="369"/>
      <c r="G40" s="369"/>
      <c r="H40" s="369"/>
      <c r="I40" s="369"/>
      <c r="J40" s="369"/>
      <c r="K40" s="241">
        <f>VLOOKUP(C7,E.CTE!$A$5:$H$360,8,FALSE)</f>
        <v>327.851743</v>
      </c>
      <c r="L40" s="232"/>
      <c r="M40" s="157" t="s">
        <v>2711</v>
      </c>
      <c r="N40" s="163" t="s">
        <v>2738</v>
      </c>
    </row>
    <row r="41" spans="1:14" s="145" customFormat="1" ht="14.4" customHeight="1">
      <c r="A41" s="227"/>
      <c r="B41" s="234" t="s">
        <v>2756</v>
      </c>
      <c r="C41" s="379" t="s">
        <v>991</v>
      </c>
      <c r="D41" s="369"/>
      <c r="E41" s="369"/>
      <c r="F41" s="369"/>
      <c r="G41" s="369"/>
      <c r="H41" s="369"/>
      <c r="I41" s="369"/>
      <c r="J41" s="369"/>
      <c r="K41" s="241">
        <f>VLOOKUP(C7,E.CTE!$A$5:$I$360,9,FALSE)</f>
        <v>94.708342000000002</v>
      </c>
      <c r="L41" s="232"/>
      <c r="M41" s="157" t="s">
        <v>2711</v>
      </c>
      <c r="N41" s="163" t="s">
        <v>1823</v>
      </c>
    </row>
    <row r="42" spans="1:14" s="145" customFormat="1" ht="14.4" customHeight="1">
      <c r="A42" s="242" t="s">
        <v>1004</v>
      </c>
      <c r="B42" s="369" t="s">
        <v>1005</v>
      </c>
      <c r="C42" s="369"/>
      <c r="D42" s="369"/>
      <c r="E42" s="369"/>
      <c r="F42" s="369"/>
      <c r="G42" s="369"/>
      <c r="H42" s="369"/>
      <c r="I42" s="369"/>
      <c r="J42" s="369"/>
      <c r="K42" s="369"/>
      <c r="L42" s="230">
        <f>VLOOKUP(C7,'ADM Data'!$A$2:$AA$357,26,FALSE)</f>
        <v>321.75674199999997</v>
      </c>
      <c r="M42" s="157" t="s">
        <v>2711</v>
      </c>
      <c r="N42" s="163" t="s">
        <v>2739</v>
      </c>
    </row>
    <row r="43" spans="1:14" s="145" customFormat="1" ht="14.4" customHeight="1">
      <c r="A43" s="242" t="s">
        <v>1006</v>
      </c>
      <c r="B43" s="369" t="s">
        <v>908</v>
      </c>
      <c r="C43" s="369"/>
      <c r="D43" s="369"/>
      <c r="E43" s="369"/>
      <c r="F43" s="369"/>
      <c r="G43" s="369"/>
      <c r="H43" s="369"/>
      <c r="I43" s="369"/>
      <c r="J43" s="369"/>
      <c r="K43" s="369"/>
      <c r="L43" s="230">
        <f>VLOOKUP(C7,'ADM Data'!$A$2:$AA$357,27,FALSE)</f>
        <v>9463</v>
      </c>
      <c r="M43" s="157" t="s">
        <v>2711</v>
      </c>
      <c r="N43" s="163" t="s">
        <v>2740</v>
      </c>
    </row>
    <row r="44" spans="1:14" s="145" customFormat="1" ht="6.75" customHeight="1">
      <c r="A44" s="227"/>
      <c r="B44" s="376"/>
      <c r="C44" s="376"/>
      <c r="D44" s="376"/>
      <c r="E44" s="376"/>
      <c r="F44" s="376"/>
      <c r="G44" s="376"/>
      <c r="H44" s="376"/>
      <c r="I44" s="376"/>
      <c r="J44" s="376"/>
      <c r="K44" s="376"/>
      <c r="L44" s="230"/>
      <c r="M44" s="156"/>
      <c r="N44" s="163"/>
    </row>
    <row r="45" spans="1:14" s="145" customFormat="1" ht="14.4" customHeight="1">
      <c r="A45" s="377" t="s">
        <v>939</v>
      </c>
      <c r="B45" s="378"/>
      <c r="C45" s="378"/>
      <c r="D45" s="378"/>
      <c r="E45" s="378"/>
      <c r="F45" s="378"/>
      <c r="G45" s="378"/>
      <c r="H45" s="378"/>
      <c r="I45" s="378"/>
      <c r="J45" s="378"/>
      <c r="K45" s="378"/>
      <c r="L45" s="230"/>
      <c r="M45" s="156"/>
      <c r="N45" s="164"/>
    </row>
    <row r="46" spans="1:14" s="145" customFormat="1" ht="14.4" customHeight="1">
      <c r="A46" s="227" t="s">
        <v>940</v>
      </c>
      <c r="B46" s="368" t="s">
        <v>2735</v>
      </c>
      <c r="C46" s="368"/>
      <c r="D46" s="368"/>
      <c r="E46" s="368"/>
      <c r="F46" s="368"/>
      <c r="G46" s="368"/>
      <c r="H46" s="368"/>
      <c r="I46" s="368"/>
      <c r="J46" s="368"/>
      <c r="K46" s="368"/>
      <c r="L46" s="243">
        <f>VLOOKUP(C7,'Detail SFPR'!$A$5:$E$360,5,FALSE)</f>
        <v>1029830065.4164102</v>
      </c>
      <c r="M46" s="156"/>
      <c r="N46" s="165"/>
    </row>
    <row r="47" spans="1:14" s="145" customFormat="1" ht="14.4" customHeight="1">
      <c r="A47" s="227" t="s">
        <v>1007</v>
      </c>
      <c r="B47" s="368" t="s">
        <v>1008</v>
      </c>
      <c r="C47" s="368"/>
      <c r="D47" s="368"/>
      <c r="E47" s="368"/>
      <c r="F47" s="368"/>
      <c r="G47" s="368"/>
      <c r="H47" s="368"/>
      <c r="I47" s="368"/>
      <c r="J47" s="368"/>
      <c r="K47" s="368"/>
      <c r="L47" s="243">
        <f>VLOOKUP(C7,'B.spe ed'!$A$5:$R$360,18,FALSE)</f>
        <v>182235300.91821906</v>
      </c>
      <c r="M47" s="156"/>
      <c r="N47" s="165"/>
    </row>
    <row r="48" spans="1:14" s="145" customFormat="1" ht="14.4" customHeight="1">
      <c r="A48" s="227"/>
      <c r="B48" s="244" t="s">
        <v>1009</v>
      </c>
      <c r="C48" s="368" t="s">
        <v>1010</v>
      </c>
      <c r="D48" s="374"/>
      <c r="E48" s="374"/>
      <c r="F48" s="374"/>
      <c r="G48" s="374"/>
      <c r="H48" s="374"/>
      <c r="I48" s="374"/>
      <c r="J48" s="374"/>
      <c r="K48" s="226">
        <f>VLOOKUP(C7,'B.spe ed'!$A$5:$L$360,12,FALSE)</f>
        <v>2577357.2800000017</v>
      </c>
      <c r="L48" s="232"/>
      <c r="M48" s="156"/>
      <c r="N48" s="165"/>
    </row>
    <row r="49" spans="1:14" s="145" customFormat="1" ht="14.4" customHeight="1">
      <c r="A49" s="227"/>
      <c r="B49" s="244" t="s">
        <v>1011</v>
      </c>
      <c r="C49" s="368" t="s">
        <v>1012</v>
      </c>
      <c r="D49" s="374"/>
      <c r="E49" s="374"/>
      <c r="F49" s="374"/>
      <c r="G49" s="374"/>
      <c r="H49" s="374"/>
      <c r="I49" s="374"/>
      <c r="J49" s="374"/>
      <c r="K49" s="226">
        <f>VLOOKUP(C7,'B.spe ed'!$A$5:$M$360,13,FALSE)</f>
        <v>76602110.799999997</v>
      </c>
      <c r="L49" s="232"/>
      <c r="M49" s="156"/>
      <c r="N49" s="165"/>
    </row>
    <row r="50" spans="1:14" s="145" customFormat="1" ht="14.4" customHeight="1">
      <c r="A50" s="227"/>
      <c r="B50" s="244" t="s">
        <v>1013</v>
      </c>
      <c r="C50" s="368" t="s">
        <v>1014</v>
      </c>
      <c r="D50" s="374"/>
      <c r="E50" s="374"/>
      <c r="F50" s="374"/>
      <c r="G50" s="374"/>
      <c r="H50" s="374"/>
      <c r="I50" s="374"/>
      <c r="J50" s="374"/>
      <c r="K50" s="226">
        <f>VLOOKUP(C7,'B.spe ed'!$A$5:$N$360,14,FALSE)</f>
        <v>16983510.109999996</v>
      </c>
      <c r="L50" s="232"/>
      <c r="M50" s="156"/>
      <c r="N50" s="165"/>
    </row>
    <row r="51" spans="1:14" s="145" customFormat="1" ht="14.4" customHeight="1">
      <c r="A51" s="227"/>
      <c r="B51" s="244" t="s">
        <v>1015</v>
      </c>
      <c r="C51" s="368" t="s">
        <v>1016</v>
      </c>
      <c r="D51" s="374"/>
      <c r="E51" s="374"/>
      <c r="F51" s="374"/>
      <c r="G51" s="374"/>
      <c r="H51" s="374"/>
      <c r="I51" s="374"/>
      <c r="J51" s="374"/>
      <c r="K51" s="226">
        <f>VLOOKUP(C7,'B.spe ed'!$A$5:$O$360,15,FALSE)</f>
        <v>1146832.588219197</v>
      </c>
      <c r="L51" s="232"/>
      <c r="M51" s="156"/>
      <c r="N51" s="165"/>
    </row>
    <row r="52" spans="1:14" s="145" customFormat="1" ht="14.4" customHeight="1">
      <c r="A52" s="227"/>
      <c r="B52" s="244" t="s">
        <v>1017</v>
      </c>
      <c r="C52" s="368" t="s">
        <v>1018</v>
      </c>
      <c r="D52" s="374"/>
      <c r="E52" s="374"/>
      <c r="F52" s="374"/>
      <c r="G52" s="374"/>
      <c r="H52" s="374"/>
      <c r="I52" s="374"/>
      <c r="J52" s="374"/>
      <c r="K52" s="226">
        <f>VLOOKUP(C7,'B.spe ed'!$A$5:$P$360,16,FALSE)</f>
        <v>6041007.8100000033</v>
      </c>
      <c r="L52" s="232"/>
      <c r="M52" s="156"/>
      <c r="N52" s="165"/>
    </row>
    <row r="53" spans="1:14" s="145" customFormat="1" ht="14.4" customHeight="1">
      <c r="A53" s="227"/>
      <c r="B53" s="244" t="s">
        <v>1019</v>
      </c>
      <c r="C53" s="368" t="s">
        <v>1020</v>
      </c>
      <c r="D53" s="374"/>
      <c r="E53" s="374"/>
      <c r="F53" s="374"/>
      <c r="G53" s="374"/>
      <c r="H53" s="374"/>
      <c r="I53" s="374"/>
      <c r="J53" s="374"/>
      <c r="K53" s="226">
        <f>VLOOKUP(C7,'B.spe ed'!$A$5:$Q$360,17,FALSE)</f>
        <v>78884482.330000043</v>
      </c>
      <c r="L53" s="232"/>
      <c r="M53" s="156"/>
      <c r="N53" s="165"/>
    </row>
    <row r="54" spans="1:14" s="145" customFormat="1" ht="14.4" customHeight="1">
      <c r="A54" s="227" t="s">
        <v>1021</v>
      </c>
      <c r="B54" s="375" t="s">
        <v>1022</v>
      </c>
      <c r="C54" s="375"/>
      <c r="D54" s="375"/>
      <c r="E54" s="375"/>
      <c r="F54" s="375"/>
      <c r="G54" s="375"/>
      <c r="H54" s="375"/>
      <c r="I54" s="375"/>
      <c r="J54" s="375"/>
      <c r="K54" s="375"/>
      <c r="L54" s="243">
        <f>VLOOKUP(C7,'C.DPIA'!$A$5:$M$360,13,FALSE)</f>
        <v>80517118.102974311</v>
      </c>
      <c r="M54" s="156"/>
      <c r="N54" s="164"/>
    </row>
    <row r="55" spans="1:14" s="145" customFormat="1" ht="14.4" customHeight="1">
      <c r="A55" s="227" t="s">
        <v>1023</v>
      </c>
      <c r="B55" s="368" t="s">
        <v>1024</v>
      </c>
      <c r="C55" s="368"/>
      <c r="D55" s="368"/>
      <c r="E55" s="368"/>
      <c r="F55" s="368"/>
      <c r="G55" s="368"/>
      <c r="H55" s="368"/>
      <c r="I55" s="368"/>
      <c r="J55" s="368"/>
      <c r="K55" s="368"/>
      <c r="L55" s="243">
        <f>VLOOKUP(C7,D.EL!$A$5:$M$360,13,FALSE)</f>
        <v>11389740.39312241</v>
      </c>
      <c r="M55" s="156"/>
      <c r="N55" s="164"/>
    </row>
    <row r="56" spans="1:14" s="145" customFormat="1" ht="14.4" customHeight="1">
      <c r="A56" s="227"/>
      <c r="B56" s="244" t="s">
        <v>1025</v>
      </c>
      <c r="C56" s="368" t="s">
        <v>1026</v>
      </c>
      <c r="D56" s="374"/>
      <c r="E56" s="374"/>
      <c r="F56" s="374"/>
      <c r="G56" s="374"/>
      <c r="H56" s="374"/>
      <c r="I56" s="374"/>
      <c r="J56" s="374"/>
      <c r="K56" s="226">
        <f>VLOOKUP(C7,D.EL!$A$5:$N$360,14,FALSE)</f>
        <v>2506706.9443922709</v>
      </c>
      <c r="L56" s="232"/>
      <c r="M56" s="156"/>
      <c r="N56" s="164"/>
    </row>
    <row r="57" spans="1:14" s="145" customFormat="1" ht="14.4" customHeight="1">
      <c r="A57" s="227"/>
      <c r="B57" s="244" t="s">
        <v>1027</v>
      </c>
      <c r="C57" s="368" t="s">
        <v>1028</v>
      </c>
      <c r="D57" s="374"/>
      <c r="E57" s="374"/>
      <c r="F57" s="374"/>
      <c r="G57" s="374"/>
      <c r="H57" s="374"/>
      <c r="I57" s="374"/>
      <c r="J57" s="374"/>
      <c r="K57" s="245">
        <f>VLOOKUP(C7,D.EL!$A$5:$O$360,15,FALSE)</f>
        <v>7682209.4343077578</v>
      </c>
      <c r="L57" s="232"/>
      <c r="M57" s="156"/>
      <c r="N57" s="164"/>
    </row>
    <row r="58" spans="1:14" s="145" customFormat="1" ht="14.4" customHeight="1">
      <c r="A58" s="227"/>
      <c r="B58" s="244" t="s">
        <v>1029</v>
      </c>
      <c r="C58" s="368" t="s">
        <v>1030</v>
      </c>
      <c r="D58" s="374"/>
      <c r="E58" s="374"/>
      <c r="F58" s="374"/>
      <c r="G58" s="374"/>
      <c r="H58" s="374"/>
      <c r="I58" s="374"/>
      <c r="J58" s="374"/>
      <c r="K58" s="245">
        <f>VLOOKUP(C7,D.EL!$A$5:$P$360,16,FALSE)</f>
        <v>1200824.0144223722</v>
      </c>
      <c r="L58" s="232"/>
      <c r="M58" s="156"/>
      <c r="N58" s="164"/>
    </row>
    <row r="59" spans="1:14" s="145" customFormat="1" ht="14.4" customHeight="1">
      <c r="A59" s="227" t="s">
        <v>1031</v>
      </c>
      <c r="B59" s="368" t="s">
        <v>1032</v>
      </c>
      <c r="C59" s="368"/>
      <c r="D59" s="368"/>
      <c r="E59" s="368"/>
      <c r="F59" s="368"/>
      <c r="G59" s="368"/>
      <c r="H59" s="368"/>
      <c r="I59" s="368"/>
      <c r="J59" s="368"/>
      <c r="K59" s="368"/>
      <c r="L59" s="243">
        <f>VLOOKUP(C7,E.CTE!$A$5:$R$360,18,FALSE)</f>
        <v>63374471.727730036</v>
      </c>
      <c r="M59" s="159"/>
      <c r="N59" s="164"/>
    </row>
    <row r="60" spans="1:14" s="145" customFormat="1" ht="14.4" customHeight="1">
      <c r="A60" s="227"/>
      <c r="B60" s="244" t="s">
        <v>1033</v>
      </c>
      <c r="C60" s="368" t="s">
        <v>1034</v>
      </c>
      <c r="D60" s="374"/>
      <c r="E60" s="374"/>
      <c r="F60" s="374"/>
      <c r="G60" s="374"/>
      <c r="H60" s="374"/>
      <c r="I60" s="374"/>
      <c r="J60" s="374"/>
      <c r="K60" s="246">
        <f>VLOOKUP(C7,E.CTE!$A$5:$J$360,10,FALSE)</f>
        <v>41928383.72096324</v>
      </c>
      <c r="L60" s="247"/>
      <c r="M60" s="159"/>
      <c r="N60" s="164"/>
    </row>
    <row r="61" spans="1:14" s="145" customFormat="1" ht="14.4" customHeight="1">
      <c r="A61" s="227"/>
      <c r="B61" s="244" t="s">
        <v>1035</v>
      </c>
      <c r="C61" s="368" t="s">
        <v>1036</v>
      </c>
      <c r="D61" s="374"/>
      <c r="E61" s="374"/>
      <c r="F61" s="374"/>
      <c r="G61" s="374"/>
      <c r="H61" s="374"/>
      <c r="I61" s="374"/>
      <c r="J61" s="374"/>
      <c r="K61" s="246">
        <f>VLOOKUP(C7,E.CTE!$A$5:$K$360,11,FALSE)</f>
        <v>2544234.2086994001</v>
      </c>
      <c r="L61" s="247"/>
      <c r="M61" s="156"/>
      <c r="N61" s="164"/>
    </row>
    <row r="62" spans="1:14" s="145" customFormat="1" ht="14.4" customHeight="1">
      <c r="A62" s="227"/>
      <c r="B62" s="244" t="s">
        <v>1037</v>
      </c>
      <c r="C62" s="368" t="s">
        <v>1038</v>
      </c>
      <c r="D62" s="374"/>
      <c r="E62" s="374"/>
      <c r="F62" s="374"/>
      <c r="G62" s="374"/>
      <c r="H62" s="374"/>
      <c r="I62" s="374"/>
      <c r="J62" s="374"/>
      <c r="K62" s="246">
        <f>VLOOKUP(C7,E.CTE!$A$5:$L$360,12,FALSE)</f>
        <v>14022335.17698146</v>
      </c>
      <c r="L62" s="248"/>
      <c r="M62" s="156"/>
      <c r="N62" s="164"/>
    </row>
    <row r="63" spans="1:14" s="145" customFormat="1" ht="14.4" customHeight="1">
      <c r="A63" s="227"/>
      <c r="B63" s="244" t="s">
        <v>1039</v>
      </c>
      <c r="C63" s="368" t="s">
        <v>1040</v>
      </c>
      <c r="D63" s="374"/>
      <c r="E63" s="374"/>
      <c r="F63" s="374"/>
      <c r="G63" s="374"/>
      <c r="H63" s="374"/>
      <c r="I63" s="374"/>
      <c r="J63" s="374"/>
      <c r="K63" s="246">
        <f>VLOOKUP(C7,E.CTE!$A$5:$M$360,13,FALSE)</f>
        <v>591306.34174825577</v>
      </c>
      <c r="L63" s="248"/>
      <c r="M63" s="159"/>
      <c r="N63" s="211"/>
    </row>
    <row r="64" spans="1:14" s="145" customFormat="1" ht="14.4" customHeight="1">
      <c r="A64" s="227"/>
      <c r="B64" s="244" t="s">
        <v>1041</v>
      </c>
      <c r="C64" s="368" t="s">
        <v>1042</v>
      </c>
      <c r="D64" s="374"/>
      <c r="E64" s="374"/>
      <c r="F64" s="374"/>
      <c r="G64" s="374"/>
      <c r="H64" s="374"/>
      <c r="I64" s="374"/>
      <c r="J64" s="374"/>
      <c r="K64" s="246">
        <f>VLOOKUP(C7,E.CTE!$A$5:$N$360,14,FALSE)</f>
        <v>146545.28044438027</v>
      </c>
      <c r="L64" s="248"/>
      <c r="M64" s="156"/>
      <c r="N64" s="164"/>
    </row>
    <row r="65" spans="1:14" s="145" customFormat="1" ht="14.4" customHeight="1">
      <c r="A65" s="227"/>
      <c r="B65" s="244" t="s">
        <v>1043</v>
      </c>
      <c r="C65" s="368" t="s">
        <v>1044</v>
      </c>
      <c r="D65" s="374"/>
      <c r="E65" s="374"/>
      <c r="F65" s="374"/>
      <c r="G65" s="374"/>
      <c r="H65" s="374"/>
      <c r="I65" s="374"/>
      <c r="J65" s="374"/>
      <c r="K65" s="246">
        <f>VLOOKUP(C7,E.CTE!$A$5:$Q$360,17,FALSE)</f>
        <v>4141666.9988933224</v>
      </c>
      <c r="L65" s="248"/>
      <c r="M65" s="156"/>
      <c r="N65" s="166"/>
    </row>
    <row r="66" spans="1:14" s="145" customFormat="1" ht="14.4" customHeight="1">
      <c r="A66" s="227" t="s">
        <v>1045</v>
      </c>
      <c r="B66" s="368" t="s">
        <v>2886</v>
      </c>
      <c r="C66" s="368"/>
      <c r="D66" s="368"/>
      <c r="E66" s="368"/>
      <c r="F66" s="368"/>
      <c r="G66" s="368"/>
      <c r="H66" s="368"/>
      <c r="I66" s="368"/>
      <c r="J66" s="368"/>
      <c r="K66" s="368"/>
      <c r="L66" s="287">
        <f>VLOOKUP(C7,Summary_SFPR!$A$5:$J$361,10,FALSE)</f>
        <v>1367346696.5584564</v>
      </c>
      <c r="M66" s="156"/>
      <c r="N66" s="164"/>
    </row>
    <row r="67" spans="1:14" s="145" customFormat="1" ht="14.4" customHeight="1">
      <c r="A67" s="227"/>
      <c r="B67" s="249" t="s">
        <v>1046</v>
      </c>
      <c r="C67" s="368" t="s">
        <v>1047</v>
      </c>
      <c r="D67" s="374"/>
      <c r="E67" s="374"/>
      <c r="F67" s="374"/>
      <c r="G67" s="374"/>
      <c r="H67" s="374"/>
      <c r="I67" s="374"/>
      <c r="J67" s="374"/>
      <c r="K67" s="246">
        <f>VLOOKUP(C7,'Detail SFPR'!$A$5:$J$360,10,FALSE)</f>
        <v>1367346696.5584571</v>
      </c>
      <c r="L67" s="232"/>
      <c r="M67" s="156"/>
      <c r="N67" s="166"/>
    </row>
    <row r="68" spans="1:14" s="145" customFormat="1" ht="14.4" customHeight="1">
      <c r="A68" s="227"/>
      <c r="B68" s="249" t="s">
        <v>1048</v>
      </c>
      <c r="C68" s="368" t="s">
        <v>1049</v>
      </c>
      <c r="D68" s="374"/>
      <c r="E68" s="374"/>
      <c r="F68" s="374"/>
      <c r="G68" s="374"/>
      <c r="H68" s="374"/>
      <c r="I68" s="374"/>
      <c r="J68" s="374"/>
      <c r="K68" s="246">
        <f>VLOOKUP(C7,'Detail SFPR'!$A$5:$K$360,11,FALSE)</f>
        <v>957715363.86999953</v>
      </c>
      <c r="L68" s="232"/>
      <c r="M68" s="156"/>
      <c r="N68" s="164"/>
    </row>
    <row r="69" spans="1:14" s="145" customFormat="1" ht="14.4" customHeight="1">
      <c r="A69" s="227" t="s">
        <v>1050</v>
      </c>
      <c r="B69" s="369" t="s">
        <v>2080</v>
      </c>
      <c r="C69" s="369"/>
      <c r="D69" s="369"/>
      <c r="E69" s="369"/>
      <c r="F69" s="369"/>
      <c r="G69" s="369"/>
      <c r="H69" s="369"/>
      <c r="I69" s="369"/>
      <c r="J69" s="369"/>
      <c r="K69" s="369"/>
      <c r="L69" s="243">
        <f>VLOOKUP(C7,'Detail SFPR'!$A$5:$M$360,13,FALSE)</f>
        <v>12653734.340000004</v>
      </c>
      <c r="M69" s="156"/>
      <c r="N69" s="164"/>
    </row>
    <row r="70" spans="1:14" s="145" customFormat="1" ht="14.4" customHeight="1">
      <c r="A70" s="227"/>
      <c r="B70" s="235" t="s">
        <v>2074</v>
      </c>
      <c r="C70" s="369" t="s">
        <v>1056</v>
      </c>
      <c r="D70" s="369"/>
      <c r="E70" s="369"/>
      <c r="F70" s="369"/>
      <c r="G70" s="369"/>
      <c r="H70" s="369"/>
      <c r="I70" s="369"/>
      <c r="J70" s="369"/>
      <c r="K70" s="235"/>
      <c r="L70" s="250">
        <v>1</v>
      </c>
      <c r="M70" s="156"/>
      <c r="N70" s="164"/>
    </row>
    <row r="71" spans="1:14" s="145" customFormat="1" ht="14.4" customHeight="1">
      <c r="A71" s="227" t="s">
        <v>971</v>
      </c>
      <c r="B71" s="369" t="s">
        <v>2920</v>
      </c>
      <c r="C71" s="369"/>
      <c r="D71" s="369"/>
      <c r="E71" s="369"/>
      <c r="F71" s="369"/>
      <c r="G71" s="369"/>
      <c r="H71" s="369"/>
      <c r="I71" s="369"/>
      <c r="J71" s="369"/>
      <c r="K71" s="235"/>
      <c r="L71" s="243">
        <f>VLOOKUP(C7,'Detail SFPR'!$A$5:$X$360,14,FALSE)</f>
        <v>34650906.261999987</v>
      </c>
      <c r="M71" s="156"/>
      <c r="N71" s="164"/>
    </row>
    <row r="72" spans="1:14" s="145" customFormat="1" ht="14.4" customHeight="1">
      <c r="A72" s="227" t="s">
        <v>1054</v>
      </c>
      <c r="B72" s="369" t="s">
        <v>1051</v>
      </c>
      <c r="C72" s="369"/>
      <c r="D72" s="369"/>
      <c r="E72" s="369"/>
      <c r="F72" s="369"/>
      <c r="G72" s="369"/>
      <c r="H72" s="369"/>
      <c r="I72" s="369"/>
      <c r="J72" s="369"/>
      <c r="K72" s="369"/>
      <c r="L72" s="243">
        <f>VLOOKUP(C7,'Detail SFPR'!$A$5:$T$360,20,FALSE)</f>
        <v>1914864.7662724503</v>
      </c>
      <c r="M72" s="156"/>
      <c r="N72" s="164"/>
    </row>
    <row r="73" spans="1:14" s="145" customFormat="1" ht="14.4" customHeight="1">
      <c r="A73" s="227"/>
      <c r="B73" s="235" t="s">
        <v>1055</v>
      </c>
      <c r="C73" s="369" t="s">
        <v>2078</v>
      </c>
      <c r="D73" s="369"/>
      <c r="E73" s="369"/>
      <c r="F73" s="369"/>
      <c r="G73" s="369"/>
      <c r="H73" s="369"/>
      <c r="I73" s="369"/>
      <c r="J73" s="369"/>
      <c r="K73" s="245" t="str">
        <f>VLOOKUP(C7,'Detail SFPR'!$A$5:$Q$360,17,FALSE)</f>
        <v>N/A</v>
      </c>
      <c r="L73" s="232"/>
      <c r="M73" s="156"/>
      <c r="N73" s="164"/>
    </row>
    <row r="74" spans="1:14" s="145" customFormat="1" ht="14.4" customHeight="1">
      <c r="A74" s="227"/>
      <c r="B74" s="249" t="s">
        <v>2075</v>
      </c>
      <c r="C74" s="369" t="s">
        <v>1052</v>
      </c>
      <c r="D74" s="369"/>
      <c r="E74" s="369"/>
      <c r="F74" s="369"/>
      <c r="G74" s="369"/>
      <c r="H74" s="369"/>
      <c r="I74" s="369"/>
      <c r="J74" s="369"/>
      <c r="K74" s="246">
        <f>VLOOKUP(C7,'Detail SFPR'!$A$5:$O$360,15,FALSE)</f>
        <v>964101490.80000019</v>
      </c>
      <c r="L74" s="232"/>
      <c r="M74" s="156"/>
      <c r="N74" s="164"/>
    </row>
    <row r="75" spans="1:14" s="145" customFormat="1" ht="14.4" customHeight="1">
      <c r="A75" s="227"/>
      <c r="B75" s="249" t="s">
        <v>2076</v>
      </c>
      <c r="C75" s="368" t="s">
        <v>1053</v>
      </c>
      <c r="D75" s="368"/>
      <c r="E75" s="368"/>
      <c r="F75" s="368"/>
      <c r="G75" s="368"/>
      <c r="H75" s="368"/>
      <c r="I75" s="368"/>
      <c r="J75" s="368"/>
      <c r="K75" s="251">
        <f>VLOOKUP(C7,'Detail SFPR'!$A$5:$P$360,16,FALSE)</f>
        <v>115341.68999999999</v>
      </c>
      <c r="L75" s="232"/>
      <c r="M75" s="156"/>
      <c r="N75" s="164"/>
    </row>
    <row r="76" spans="1:14" s="145" customFormat="1" ht="14.4" customHeight="1">
      <c r="A76" s="227"/>
      <c r="B76" s="225" t="s">
        <v>2077</v>
      </c>
      <c r="C76" s="368" t="s">
        <v>2924</v>
      </c>
      <c r="D76" s="368"/>
      <c r="E76" s="368"/>
      <c r="F76" s="368"/>
      <c r="G76" s="368"/>
      <c r="H76" s="368"/>
      <c r="I76" s="368"/>
      <c r="J76" s="368"/>
      <c r="K76" s="245" t="str">
        <f>VLOOKUP(C7,'Detail SFPR'!$A$5:$S$360,19,FALSE)</f>
        <v>N/A</v>
      </c>
      <c r="L76" s="230"/>
      <c r="M76" s="156"/>
      <c r="N76" s="164"/>
    </row>
    <row r="77" spans="1:14" s="145" customFormat="1" ht="14.4" customHeight="1">
      <c r="A77" s="227" t="s">
        <v>1057</v>
      </c>
      <c r="B77" s="368" t="s">
        <v>2887</v>
      </c>
      <c r="C77" s="368"/>
      <c r="D77" s="368"/>
      <c r="E77" s="368"/>
      <c r="F77" s="368"/>
      <c r="G77" s="368"/>
      <c r="H77" s="368"/>
      <c r="I77" s="368"/>
      <c r="J77" s="368"/>
      <c r="K77" s="368"/>
      <c r="L77" s="297">
        <f>VLOOKUP(C7,'Detail SFPR'!$A$5:$U$360,21,FALSE)</f>
        <v>5068570.2056799997</v>
      </c>
      <c r="M77" s="156"/>
      <c r="N77" s="164"/>
    </row>
    <row r="78" spans="1:14" s="145" customFormat="1" ht="14.4" customHeight="1">
      <c r="A78" s="227" t="s">
        <v>1067</v>
      </c>
      <c r="B78" s="368" t="s">
        <v>2079</v>
      </c>
      <c r="C78" s="368"/>
      <c r="D78" s="368"/>
      <c r="E78" s="368"/>
      <c r="F78" s="368"/>
      <c r="G78" s="368"/>
      <c r="H78" s="368"/>
      <c r="I78" s="368"/>
      <c r="J78" s="368"/>
      <c r="K78" s="368"/>
      <c r="L78" s="243">
        <f>VLOOKUP(C7,'Detail SFPR'!$A$5:$V$360,22,FALSE)</f>
        <v>90154999.043400109</v>
      </c>
      <c r="M78" s="156"/>
      <c r="N78" s="164"/>
    </row>
    <row r="79" spans="1:14" s="145" customFormat="1" ht="14.4" customHeight="1">
      <c r="A79" s="227"/>
      <c r="B79" s="231" t="s">
        <v>2852</v>
      </c>
      <c r="C79" s="368" t="s">
        <v>1056</v>
      </c>
      <c r="D79" s="368"/>
      <c r="E79" s="368"/>
      <c r="F79" s="368"/>
      <c r="G79" s="368"/>
      <c r="H79" s="368"/>
      <c r="I79" s="368"/>
      <c r="J79" s="368"/>
      <c r="K79" s="298">
        <v>0.97887820000000003</v>
      </c>
      <c r="L79" s="243"/>
      <c r="M79" s="156"/>
      <c r="N79" s="164"/>
    </row>
    <row r="80" spans="1:14" s="145" customFormat="1" ht="14.4" customHeight="1">
      <c r="A80" s="252" t="s">
        <v>1068</v>
      </c>
      <c r="B80" s="371" t="s">
        <v>2853</v>
      </c>
      <c r="C80" s="371"/>
      <c r="D80" s="371"/>
      <c r="E80" s="371"/>
      <c r="F80" s="371"/>
      <c r="G80" s="371"/>
      <c r="H80" s="371"/>
      <c r="I80" s="371"/>
      <c r="J80" s="371"/>
      <c r="K80" s="371"/>
      <c r="L80" s="253">
        <f>VLOOKUP(C7,'Detail SFPR'!$A$5:$X$360,23,FALSE)</f>
        <v>1511789771.1758087</v>
      </c>
      <c r="M80" s="156"/>
      <c r="N80" s="165"/>
    </row>
    <row r="81" spans="1:14" s="145" customFormat="1" ht="14.4" customHeight="1">
      <c r="A81" s="267"/>
      <c r="B81" s="373"/>
      <c r="C81" s="373"/>
      <c r="D81" s="373"/>
      <c r="E81" s="373"/>
      <c r="F81" s="373"/>
      <c r="G81" s="373"/>
      <c r="H81" s="373"/>
      <c r="I81" s="373"/>
      <c r="J81" s="373"/>
      <c r="K81" s="373"/>
      <c r="L81" s="253"/>
      <c r="M81" s="156"/>
      <c r="N81" s="165"/>
    </row>
    <row r="82" spans="1:14" s="145" customFormat="1" ht="14.4" customHeight="1">
      <c r="A82" s="252" t="s">
        <v>1069</v>
      </c>
      <c r="B82" s="372" t="s">
        <v>2854</v>
      </c>
      <c r="C82" s="372"/>
      <c r="D82" s="372"/>
      <c r="E82" s="372"/>
      <c r="F82" s="372"/>
      <c r="G82" s="372"/>
      <c r="H82" s="372"/>
      <c r="I82" s="372"/>
      <c r="J82" s="372"/>
      <c r="K82" s="372"/>
      <c r="L82" s="253"/>
      <c r="M82" s="156"/>
      <c r="N82" s="165"/>
    </row>
    <row r="83" spans="1:14" s="145" customFormat="1" ht="14.4" customHeight="1">
      <c r="A83" s="252"/>
      <c r="B83" s="289" t="s">
        <v>2855</v>
      </c>
      <c r="C83" s="372" t="s">
        <v>2858</v>
      </c>
      <c r="D83" s="372"/>
      <c r="E83" s="372"/>
      <c r="F83" s="372"/>
      <c r="G83" s="372"/>
      <c r="H83" s="372"/>
      <c r="I83" s="372"/>
      <c r="J83" s="372"/>
      <c r="K83" s="288"/>
      <c r="L83" s="290"/>
      <c r="M83" s="156"/>
      <c r="N83" s="165"/>
    </row>
    <row r="84" spans="1:14" s="145" customFormat="1" ht="14.4" customHeight="1">
      <c r="A84" s="252"/>
      <c r="B84" s="289" t="s">
        <v>2856</v>
      </c>
      <c r="C84" s="372" t="s">
        <v>2859</v>
      </c>
      <c r="D84" s="372"/>
      <c r="E84" s="372"/>
      <c r="F84" s="372"/>
      <c r="G84" s="372"/>
      <c r="H84" s="372"/>
      <c r="I84" s="372"/>
      <c r="J84" s="372"/>
      <c r="K84" s="288"/>
      <c r="L84" s="291"/>
      <c r="M84" s="156"/>
      <c r="N84" s="165"/>
    </row>
    <row r="85" spans="1:14" s="145" customFormat="1" ht="14.4" customHeight="1">
      <c r="A85" s="252"/>
      <c r="B85" s="289" t="s">
        <v>2857</v>
      </c>
      <c r="C85" s="372" t="s">
        <v>2860</v>
      </c>
      <c r="D85" s="372"/>
      <c r="E85" s="372"/>
      <c r="F85" s="372"/>
      <c r="G85" s="372"/>
      <c r="H85" s="372"/>
      <c r="I85" s="372"/>
      <c r="J85" s="372"/>
      <c r="K85" s="288"/>
      <c r="L85" s="292"/>
      <c r="M85" s="156"/>
      <c r="N85" s="165"/>
    </row>
    <row r="86" spans="1:14">
      <c r="A86" s="293"/>
      <c r="B86" s="370"/>
      <c r="C86" s="370"/>
      <c r="D86" s="370"/>
      <c r="E86" s="370"/>
      <c r="F86" s="370"/>
      <c r="G86" s="370"/>
      <c r="H86" s="370"/>
      <c r="I86" s="370"/>
      <c r="J86" s="370"/>
      <c r="K86" s="370"/>
      <c r="L86" s="294"/>
      <c r="M86" s="150"/>
      <c r="N86" s="167"/>
    </row>
    <row r="87" spans="1:14">
      <c r="A87" s="293"/>
      <c r="B87" s="367" t="s">
        <v>2741</v>
      </c>
      <c r="C87" s="367"/>
      <c r="D87" s="367"/>
      <c r="E87" s="367"/>
      <c r="F87" s="367"/>
      <c r="G87" s="367"/>
      <c r="H87" s="367"/>
      <c r="I87" s="367"/>
      <c r="J87" s="367"/>
      <c r="K87" s="367"/>
      <c r="L87" s="294"/>
      <c r="M87" s="150"/>
      <c r="N87" s="167"/>
    </row>
    <row r="88" spans="1:14" ht="15" thickBot="1">
      <c r="A88" s="295"/>
      <c r="B88" s="296"/>
      <c r="C88" s="296" t="s">
        <v>2724</v>
      </c>
      <c r="D88" s="296"/>
      <c r="E88" s="296"/>
      <c r="F88" s="296"/>
      <c r="G88" s="296"/>
      <c r="H88" s="296"/>
      <c r="I88" s="296"/>
      <c r="J88" s="296"/>
      <c r="K88" s="296"/>
      <c r="L88" s="296"/>
      <c r="M88" s="160"/>
      <c r="N88" s="168"/>
    </row>
  </sheetData>
  <sheetProtection algorithmName="SHA-512" hashValue="Mei+6rPEIcy3qZD8mSNYH5IDjyuCftlaOqu0U9bw8a/pVXnnQbXD28UOblJg1tcnefRmbuPzLJ8P6d22eEmspA==" saltValue="9Cllv/A9ZffncTptLAt+Ww==" spinCount="100000" sheet="1" objects="1" scenarios="1"/>
  <mergeCells count="88">
    <mergeCell ref="C29:J29"/>
    <mergeCell ref="C30:J30"/>
    <mergeCell ref="A6:L6"/>
    <mergeCell ref="A2:N2"/>
    <mergeCell ref="A3:N3"/>
    <mergeCell ref="A4:N4"/>
    <mergeCell ref="A5:N5"/>
    <mergeCell ref="A10:L10"/>
    <mergeCell ref="A7:B7"/>
    <mergeCell ref="B9:L9"/>
    <mergeCell ref="A8:C8"/>
    <mergeCell ref="D8:J8"/>
    <mergeCell ref="E7:J7"/>
    <mergeCell ref="C22:J22"/>
    <mergeCell ref="B11:K11"/>
    <mergeCell ref="B12:K12"/>
    <mergeCell ref="B13:K13"/>
    <mergeCell ref="B15:K15"/>
    <mergeCell ref="A16:K16"/>
    <mergeCell ref="B17:K17"/>
    <mergeCell ref="B18:K18"/>
    <mergeCell ref="C19:J19"/>
    <mergeCell ref="C20:J20"/>
    <mergeCell ref="C21:J21"/>
    <mergeCell ref="B14:K14"/>
    <mergeCell ref="C23:J23"/>
    <mergeCell ref="C24:J24"/>
    <mergeCell ref="B25:K25"/>
    <mergeCell ref="C26:J26"/>
    <mergeCell ref="C28:J28"/>
    <mergeCell ref="C27:I27"/>
    <mergeCell ref="C31:J31"/>
    <mergeCell ref="B32:K32"/>
    <mergeCell ref="C33:J33"/>
    <mergeCell ref="C34:J34"/>
    <mergeCell ref="C35:J35"/>
    <mergeCell ref="B36:K36"/>
    <mergeCell ref="C41:J41"/>
    <mergeCell ref="B42:K42"/>
    <mergeCell ref="C64:J64"/>
    <mergeCell ref="C65:J65"/>
    <mergeCell ref="B43:K43"/>
    <mergeCell ref="C38:J38"/>
    <mergeCell ref="C39:J39"/>
    <mergeCell ref="C40:J40"/>
    <mergeCell ref="C37:J37"/>
    <mergeCell ref="B66:K66"/>
    <mergeCell ref="B44:K44"/>
    <mergeCell ref="A45:K45"/>
    <mergeCell ref="B46:K46"/>
    <mergeCell ref="B59:K59"/>
    <mergeCell ref="C60:J60"/>
    <mergeCell ref="C61:J61"/>
    <mergeCell ref="C62:J62"/>
    <mergeCell ref="C63:J63"/>
    <mergeCell ref="B47:K47"/>
    <mergeCell ref="C85:J85"/>
    <mergeCell ref="B81:K81"/>
    <mergeCell ref="C57:J57"/>
    <mergeCell ref="C48:J48"/>
    <mergeCell ref="C49:J49"/>
    <mergeCell ref="C50:J50"/>
    <mergeCell ref="C51:J51"/>
    <mergeCell ref="C52:J52"/>
    <mergeCell ref="C53:J53"/>
    <mergeCell ref="B54:K54"/>
    <mergeCell ref="B55:K55"/>
    <mergeCell ref="C56:J56"/>
    <mergeCell ref="C67:J67"/>
    <mergeCell ref="C68:J68"/>
    <mergeCell ref="C74:J74"/>
    <mergeCell ref="C58:J58"/>
    <mergeCell ref="B87:K87"/>
    <mergeCell ref="C79:J79"/>
    <mergeCell ref="B72:K72"/>
    <mergeCell ref="B69:K69"/>
    <mergeCell ref="B86:K86"/>
    <mergeCell ref="B80:K80"/>
    <mergeCell ref="C73:J73"/>
    <mergeCell ref="B78:K78"/>
    <mergeCell ref="C76:J76"/>
    <mergeCell ref="C75:J75"/>
    <mergeCell ref="C70:J70"/>
    <mergeCell ref="B71:J71"/>
    <mergeCell ref="B77:K77"/>
    <mergeCell ref="B82:K82"/>
    <mergeCell ref="C83:J83"/>
    <mergeCell ref="C84:J84"/>
  </mergeCells>
  <pageMargins left="0.25" right="0.25" top="0" bottom="0" header="0" footer="0"/>
  <pageSetup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A14C-A509-4AEE-9EAF-4EA8A3FD9DD4}">
  <sheetPr>
    <tabColor rgb="FF92D050"/>
  </sheetPr>
  <dimension ref="A1:L37"/>
  <sheetViews>
    <sheetView workbookViewId="0">
      <pane ySplit="9" topLeftCell="A10" activePane="bottomLeft" state="frozen"/>
      <selection pane="bottomLeft" activeCell="A4" sqref="A4:L4"/>
    </sheetView>
  </sheetViews>
  <sheetFormatPr defaultColWidth="9.109375" defaultRowHeight="14.4"/>
  <cols>
    <col min="1" max="1" width="5.5546875" style="171" customWidth="1"/>
    <col min="2" max="2" width="5.6640625" style="171" customWidth="1"/>
    <col min="3" max="3" width="12" style="171" customWidth="1"/>
    <col min="4" max="4" width="13.109375" style="171" customWidth="1"/>
    <col min="5" max="5" width="18.33203125" style="171" customWidth="1"/>
    <col min="6" max="6" width="3.5546875" style="171" customWidth="1"/>
    <col min="7" max="7" width="2.109375" style="171" customWidth="1"/>
    <col min="8" max="8" width="0.44140625" style="171" customWidth="1"/>
    <col min="9" max="9" width="6.109375" style="171" customWidth="1"/>
    <col min="10" max="10" width="1.109375" style="171" customWidth="1"/>
    <col min="11" max="11" width="13.5546875" style="171" customWidth="1"/>
    <col min="12" max="12" width="25" style="171" customWidth="1"/>
    <col min="13" max="16384" width="9.109375" style="171"/>
  </cols>
  <sheetData>
    <row r="1" spans="1:12" s="169" customFormat="1" ht="15" customHeight="1">
      <c r="A1" s="146"/>
      <c r="B1" s="147"/>
      <c r="C1" s="147"/>
      <c r="D1" s="147"/>
      <c r="E1" s="147"/>
      <c r="F1" s="147"/>
      <c r="G1" s="147"/>
      <c r="H1" s="147"/>
      <c r="I1" s="147"/>
      <c r="J1" s="147"/>
      <c r="K1" s="147"/>
      <c r="L1" s="177"/>
    </row>
    <row r="2" spans="1:12" s="170" customFormat="1" ht="15" customHeight="1">
      <c r="A2" s="308" t="s">
        <v>2722</v>
      </c>
      <c r="B2" s="309"/>
      <c r="C2" s="309"/>
      <c r="D2" s="309"/>
      <c r="E2" s="309"/>
      <c r="F2" s="309"/>
      <c r="G2" s="309"/>
      <c r="H2" s="309"/>
      <c r="I2" s="309"/>
      <c r="J2" s="309"/>
      <c r="K2" s="309"/>
      <c r="L2" s="310"/>
    </row>
    <row r="3" spans="1:12" ht="15" customHeight="1">
      <c r="A3" s="311" t="s">
        <v>911</v>
      </c>
      <c r="B3" s="312"/>
      <c r="C3" s="312"/>
      <c r="D3" s="312"/>
      <c r="E3" s="312"/>
      <c r="F3" s="312"/>
      <c r="G3" s="312"/>
      <c r="H3" s="312"/>
      <c r="I3" s="312"/>
      <c r="J3" s="312"/>
      <c r="K3" s="312"/>
      <c r="L3" s="313"/>
    </row>
    <row r="4" spans="1:12" ht="32.25" customHeight="1">
      <c r="A4" s="395" t="s">
        <v>2727</v>
      </c>
      <c r="B4" s="396"/>
      <c r="C4" s="396"/>
      <c r="D4" s="396"/>
      <c r="E4" s="396"/>
      <c r="F4" s="396"/>
      <c r="G4" s="396"/>
      <c r="H4" s="396"/>
      <c r="I4" s="396"/>
      <c r="J4" s="396"/>
      <c r="K4" s="396"/>
      <c r="L4" s="397"/>
    </row>
    <row r="5" spans="1:12" ht="15" customHeight="1">
      <c r="A5" s="311" t="s">
        <v>2885</v>
      </c>
      <c r="B5" s="312"/>
      <c r="C5" s="312"/>
      <c r="D5" s="312"/>
      <c r="E5" s="312"/>
      <c r="F5" s="312"/>
      <c r="G5" s="312"/>
      <c r="H5" s="312"/>
      <c r="I5" s="312"/>
      <c r="J5" s="312"/>
      <c r="K5" s="312"/>
      <c r="L5" s="313"/>
    </row>
    <row r="6" spans="1:12" ht="4.5" customHeight="1">
      <c r="A6" s="305"/>
      <c r="B6" s="306"/>
      <c r="C6" s="306"/>
      <c r="D6" s="306"/>
      <c r="E6" s="306"/>
      <c r="F6" s="306"/>
      <c r="G6" s="306"/>
      <c r="H6" s="306"/>
      <c r="I6" s="306"/>
      <c r="J6" s="306"/>
      <c r="K6" s="306"/>
      <c r="L6" s="317"/>
    </row>
    <row r="7" spans="1:12" ht="15" customHeight="1">
      <c r="A7" s="305" t="s">
        <v>1092</v>
      </c>
      <c r="B7" s="306"/>
      <c r="C7" s="255" t="str">
        <f>'Detailed SFPR '!C7</f>
        <v>050765</v>
      </c>
      <c r="D7" s="178" t="s">
        <v>2728</v>
      </c>
      <c r="E7" s="307" t="str">
        <f>VLOOKUP(C7,'Detail SFPR'!$A$5:$B$360,2,FALSE)</f>
        <v>State of Ohio</v>
      </c>
      <c r="F7" s="307"/>
      <c r="G7" s="307"/>
      <c r="H7" s="307"/>
      <c r="I7" s="307"/>
      <c r="J7" s="307"/>
      <c r="K7" s="153" t="s">
        <v>916</v>
      </c>
      <c r="L7" s="179" t="str">
        <f>VLOOKUP(C7,'Detail SFPR'!$A$5:$C$360,3,FALSE)</f>
        <v>***</v>
      </c>
    </row>
    <row r="8" spans="1:12" ht="15" customHeight="1">
      <c r="A8" s="305" t="s">
        <v>1795</v>
      </c>
      <c r="B8" s="306"/>
      <c r="C8" s="306"/>
      <c r="D8" s="318" t="str">
        <f>VLOOKUP(C7,Export!$A$2:$E$501,5,FALSE)</f>
        <v>****</v>
      </c>
      <c r="E8" s="318"/>
      <c r="F8" s="318"/>
      <c r="G8" s="318"/>
      <c r="H8" s="318"/>
      <c r="I8" s="318"/>
      <c r="J8" s="318"/>
      <c r="K8" s="299" t="s">
        <v>2073</v>
      </c>
      <c r="L8" s="180" t="str">
        <f>VLOOKUP(C7,sch_list!$A$2:$E$346,5,FALSE)</f>
        <v>No</v>
      </c>
    </row>
    <row r="9" spans="1:12" s="172" customFormat="1" ht="2.4" customHeight="1">
      <c r="A9" s="319"/>
      <c r="B9" s="320"/>
      <c r="C9" s="320"/>
      <c r="D9" s="320"/>
      <c r="E9" s="320"/>
      <c r="F9" s="320"/>
      <c r="G9" s="320"/>
      <c r="H9" s="320"/>
      <c r="I9" s="320"/>
      <c r="J9" s="320"/>
      <c r="K9" s="320"/>
      <c r="L9" s="321"/>
    </row>
    <row r="10" spans="1:12" s="172" customFormat="1" ht="12" customHeight="1">
      <c r="A10" s="322"/>
      <c r="B10" s="323"/>
      <c r="C10" s="323"/>
      <c r="D10" s="323"/>
      <c r="E10" s="323"/>
      <c r="F10" s="324"/>
      <c r="G10" s="324"/>
      <c r="H10" s="324"/>
      <c r="I10" s="324"/>
      <c r="J10" s="324"/>
      <c r="K10" s="324"/>
      <c r="L10" s="394" t="s">
        <v>2919</v>
      </c>
    </row>
    <row r="11" spans="1:12" s="172" customFormat="1" ht="13.2" customHeight="1">
      <c r="A11" s="322"/>
      <c r="B11" s="323"/>
      <c r="C11" s="323"/>
      <c r="D11" s="323"/>
      <c r="E11" s="323"/>
      <c r="F11" s="324"/>
      <c r="G11" s="324"/>
      <c r="H11" s="324"/>
      <c r="I11" s="324"/>
      <c r="J11" s="324"/>
      <c r="K11" s="324"/>
      <c r="L11" s="394"/>
    </row>
    <row r="12" spans="1:12" s="172" customFormat="1" ht="14.4" hidden="1" customHeight="1">
      <c r="A12" s="322"/>
      <c r="B12" s="323"/>
      <c r="C12" s="323"/>
      <c r="D12" s="323"/>
      <c r="E12" s="323"/>
      <c r="F12" s="324"/>
      <c r="G12" s="324"/>
      <c r="H12" s="324"/>
      <c r="I12" s="324"/>
      <c r="J12" s="324"/>
      <c r="K12" s="324"/>
      <c r="L12" s="394"/>
    </row>
    <row r="13" spans="1:12" s="172" customFormat="1" ht="14.4" customHeight="1">
      <c r="A13" s="326" t="s">
        <v>1060</v>
      </c>
      <c r="B13" s="327"/>
      <c r="C13" s="327"/>
      <c r="D13" s="327"/>
      <c r="E13" s="327"/>
      <c r="F13" s="328"/>
      <c r="G13" s="328"/>
      <c r="H13" s="328"/>
      <c r="I13" s="328"/>
      <c r="J13" s="328"/>
      <c r="K13" s="181"/>
      <c r="L13" s="284"/>
    </row>
    <row r="14" spans="1:12" s="172" customFormat="1" ht="14.4" customHeight="1">
      <c r="A14" s="183" t="s">
        <v>940</v>
      </c>
      <c r="B14" s="329" t="s">
        <v>4</v>
      </c>
      <c r="C14" s="329"/>
      <c r="D14" s="329"/>
      <c r="E14" s="329"/>
      <c r="F14" s="330"/>
      <c r="G14" s="330"/>
      <c r="H14" s="330"/>
      <c r="I14" s="330"/>
      <c r="J14" s="330"/>
      <c r="K14" s="174"/>
      <c r="L14" s="184">
        <f>VLOOKUP(C7,Summary_SFPR!$A$5:$E$361,5,FALSE)</f>
        <v>1029830065.4164104</v>
      </c>
    </row>
    <row r="15" spans="1:12" s="172" customFormat="1" ht="14.4" customHeight="1">
      <c r="A15" s="183" t="s">
        <v>958</v>
      </c>
      <c r="B15" s="329" t="s">
        <v>1061</v>
      </c>
      <c r="C15" s="329"/>
      <c r="D15" s="329"/>
      <c r="E15" s="329"/>
      <c r="F15" s="330"/>
      <c r="G15" s="330"/>
      <c r="H15" s="330"/>
      <c r="I15" s="330"/>
      <c r="J15" s="330"/>
      <c r="K15" s="174"/>
      <c r="L15" s="184">
        <f>VLOOKUP(C7,Summary_SFPR!$A$5:$F$361,6,FALSE)</f>
        <v>182235300.91821906</v>
      </c>
    </row>
    <row r="16" spans="1:12" s="172" customFormat="1" ht="14.4" customHeight="1">
      <c r="A16" s="183" t="s">
        <v>960</v>
      </c>
      <c r="B16" s="329" t="s">
        <v>1062</v>
      </c>
      <c r="C16" s="329"/>
      <c r="D16" s="329"/>
      <c r="E16" s="329"/>
      <c r="F16" s="330"/>
      <c r="G16" s="330"/>
      <c r="H16" s="330"/>
      <c r="I16" s="330"/>
      <c r="J16" s="330"/>
      <c r="K16" s="185"/>
      <c r="L16" s="184">
        <f>VLOOKUP(C7,Summary_SFPR!$A$5:$G$361,7,FALSE)</f>
        <v>80517118.102974311</v>
      </c>
    </row>
    <row r="17" spans="1:12" s="172" customFormat="1" ht="14.4" customHeight="1">
      <c r="A17" s="183" t="s">
        <v>962</v>
      </c>
      <c r="B17" s="329" t="s">
        <v>1063</v>
      </c>
      <c r="C17" s="329"/>
      <c r="D17" s="329"/>
      <c r="E17" s="329"/>
      <c r="F17" s="330"/>
      <c r="G17" s="330"/>
      <c r="H17" s="330"/>
      <c r="I17" s="330"/>
      <c r="J17" s="330"/>
      <c r="K17" s="185"/>
      <c r="L17" s="184">
        <f>VLOOKUP(C7,Summary_SFPR!$A$5:$H$361,8,FALSE)</f>
        <v>11389740.39312241</v>
      </c>
    </row>
    <row r="18" spans="1:12" s="172" customFormat="1" ht="14.4" customHeight="1">
      <c r="A18" s="183" t="s">
        <v>81</v>
      </c>
      <c r="B18" s="329" t="s">
        <v>1064</v>
      </c>
      <c r="C18" s="329"/>
      <c r="D18" s="329"/>
      <c r="E18" s="329"/>
      <c r="F18" s="331"/>
      <c r="G18" s="331"/>
      <c r="H18" s="331"/>
      <c r="I18" s="331"/>
      <c r="J18" s="331"/>
      <c r="K18" s="185"/>
      <c r="L18" s="184">
        <f>VLOOKUP(C7,Summary_SFPR!$A$5:$I$361,9,FALSE)</f>
        <v>63374471.727730036</v>
      </c>
    </row>
    <row r="19" spans="1:12" s="172" customFormat="1" ht="3" customHeight="1">
      <c r="A19" s="332"/>
      <c r="B19" s="333"/>
      <c r="C19" s="333"/>
      <c r="D19" s="333"/>
      <c r="E19" s="333"/>
      <c r="F19" s="333"/>
      <c r="G19" s="333"/>
      <c r="H19" s="333"/>
      <c r="I19" s="333"/>
      <c r="J19" s="333"/>
      <c r="K19" s="333"/>
      <c r="L19" s="334"/>
    </row>
    <row r="20" spans="1:12" s="172" customFormat="1" ht="14.4" customHeight="1">
      <c r="A20" s="187" t="s">
        <v>967</v>
      </c>
      <c r="B20" s="339" t="s">
        <v>1065</v>
      </c>
      <c r="C20" s="339"/>
      <c r="D20" s="339"/>
      <c r="E20" s="339"/>
      <c r="F20" s="331"/>
      <c r="G20" s="331"/>
      <c r="H20" s="331"/>
      <c r="I20" s="331"/>
      <c r="J20" s="331"/>
      <c r="K20" s="185"/>
      <c r="L20" s="188">
        <f>VLOOKUP(C7,Summary_SFPR!$A$5:$J$361,10,FALSE)</f>
        <v>1367346696.5584564</v>
      </c>
    </row>
    <row r="21" spans="1:12" s="172" customFormat="1" ht="3.75" customHeight="1">
      <c r="A21" s="332"/>
      <c r="B21" s="333"/>
      <c r="C21" s="333"/>
      <c r="D21" s="333"/>
      <c r="E21" s="333"/>
      <c r="F21" s="333"/>
      <c r="G21" s="333"/>
      <c r="H21" s="333"/>
      <c r="I21" s="333"/>
      <c r="J21" s="333"/>
      <c r="K21" s="333"/>
      <c r="L21" s="334"/>
    </row>
    <row r="22" spans="1:12" s="172" customFormat="1" ht="14.4" customHeight="1">
      <c r="A22" s="183" t="s">
        <v>969</v>
      </c>
      <c r="B22" s="329" t="s">
        <v>23</v>
      </c>
      <c r="C22" s="329"/>
      <c r="D22" s="329"/>
      <c r="E22" s="329"/>
      <c r="F22" s="329"/>
      <c r="G22" s="329"/>
      <c r="H22" s="329"/>
      <c r="I22" s="329"/>
      <c r="J22" s="329"/>
      <c r="K22" s="329"/>
      <c r="L22" s="186">
        <f>VLOOKUP(C7,Summary_SFPR!$A$5:$K$361,11,FALSE)</f>
        <v>12653734.34</v>
      </c>
    </row>
    <row r="23" spans="1:12" s="172" customFormat="1" ht="14.4" customHeight="1">
      <c r="A23" s="183" t="s">
        <v>971</v>
      </c>
      <c r="B23" s="335" t="s">
        <v>1817</v>
      </c>
      <c r="C23" s="335"/>
      <c r="D23" s="335"/>
      <c r="E23" s="335"/>
      <c r="F23" s="335"/>
      <c r="G23" s="335"/>
      <c r="H23" s="335"/>
      <c r="I23" s="335"/>
      <c r="J23" s="335"/>
      <c r="K23" s="335"/>
      <c r="L23" s="186">
        <f>VLOOKUP(C7,Summary_SFPR!$A$5:$L$361,12,FALSE)</f>
        <v>34650906.262000009</v>
      </c>
    </row>
    <row r="24" spans="1:12" s="172" customFormat="1" ht="14.4" customHeight="1">
      <c r="A24" s="183" t="s">
        <v>973</v>
      </c>
      <c r="B24" s="329" t="s">
        <v>1066</v>
      </c>
      <c r="C24" s="329"/>
      <c r="D24" s="329"/>
      <c r="E24" s="329"/>
      <c r="F24" s="329"/>
      <c r="G24" s="329"/>
      <c r="H24" s="329"/>
      <c r="I24" s="329"/>
      <c r="J24" s="329"/>
      <c r="K24" s="329"/>
      <c r="L24" s="186">
        <f>VLOOKUP(C7,Summary_SFPR!$A$5:$M$361,13,FALSE)</f>
        <v>1914864.7662724506</v>
      </c>
    </row>
    <row r="25" spans="1:12" s="172" customFormat="1" ht="14.4" customHeight="1">
      <c r="A25" s="183" t="s">
        <v>2869</v>
      </c>
      <c r="B25" s="329" t="s">
        <v>2870</v>
      </c>
      <c r="C25" s="329"/>
      <c r="D25" s="329"/>
      <c r="E25" s="329"/>
      <c r="F25" s="329"/>
      <c r="G25" s="329"/>
      <c r="H25" s="329"/>
      <c r="I25" s="329"/>
      <c r="J25" s="329"/>
      <c r="K25" s="329"/>
      <c r="L25" s="186">
        <f>VLOOKUP(C7,Summary_SFPR!$A$5:$N$361,14,FALSE)</f>
        <v>5068570.2056800006</v>
      </c>
    </row>
    <row r="26" spans="1:12" s="172" customFormat="1" ht="14.4" customHeight="1">
      <c r="A26" s="183" t="s">
        <v>1067</v>
      </c>
      <c r="B26" s="329" t="s">
        <v>28</v>
      </c>
      <c r="C26" s="329"/>
      <c r="D26" s="329"/>
      <c r="E26" s="329"/>
      <c r="F26" s="329"/>
      <c r="G26" s="329"/>
      <c r="H26" s="329"/>
      <c r="I26" s="329"/>
      <c r="J26" s="329"/>
      <c r="K26" s="329"/>
      <c r="L26" s="186">
        <f>VLOOKUP(C7,Summary_SFPR!$A$5:$O$361,15,FALSE)</f>
        <v>90154999.043400005</v>
      </c>
    </row>
    <row r="27" spans="1:12" s="172" customFormat="1" ht="3.75" customHeight="1">
      <c r="A27" s="337"/>
      <c r="B27" s="329"/>
      <c r="C27" s="329"/>
      <c r="D27" s="329"/>
      <c r="E27" s="329"/>
      <c r="F27" s="329"/>
      <c r="G27" s="329"/>
      <c r="H27" s="329"/>
      <c r="I27" s="329"/>
      <c r="J27" s="329"/>
      <c r="K27" s="329"/>
      <c r="L27" s="338"/>
    </row>
    <row r="28" spans="1:12" s="172" customFormat="1" ht="14.4" customHeight="1">
      <c r="A28" s="187" t="s">
        <v>1068</v>
      </c>
      <c r="B28" s="339" t="s">
        <v>2853</v>
      </c>
      <c r="C28" s="339"/>
      <c r="D28" s="339"/>
      <c r="E28" s="339"/>
      <c r="F28" s="339"/>
      <c r="G28" s="339"/>
      <c r="H28" s="339"/>
      <c r="I28" s="339"/>
      <c r="J28" s="339"/>
      <c r="K28" s="339"/>
      <c r="L28" s="188">
        <f>VLOOKUP(C7,Summary_SFPR!$A$5:$P$361,16,FALSE)</f>
        <v>1511789771.1758096</v>
      </c>
    </row>
    <row r="29" spans="1:12" s="172" customFormat="1" ht="3" customHeight="1">
      <c r="A29" s="390"/>
      <c r="B29" s="391"/>
      <c r="C29" s="391"/>
      <c r="D29" s="391"/>
      <c r="E29" s="391"/>
      <c r="F29" s="391"/>
      <c r="G29" s="391"/>
      <c r="H29" s="391"/>
      <c r="I29" s="391"/>
      <c r="J29" s="391"/>
      <c r="K29" s="391"/>
      <c r="L29" s="392"/>
    </row>
    <row r="30" spans="1:12" s="172" customFormat="1" ht="14.4" customHeight="1">
      <c r="A30" s="285" t="s">
        <v>1069</v>
      </c>
      <c r="B30" s="393" t="s">
        <v>2871</v>
      </c>
      <c r="C30" s="393"/>
      <c r="D30" s="393"/>
      <c r="E30" s="393"/>
      <c r="F30" s="393"/>
      <c r="G30" s="393"/>
      <c r="H30" s="393"/>
      <c r="I30" s="393"/>
      <c r="J30" s="393"/>
      <c r="K30" s="393"/>
      <c r="L30" s="286"/>
    </row>
    <row r="31" spans="1:12" s="172" customFormat="1" ht="4.5" customHeight="1">
      <c r="A31" s="332"/>
      <c r="B31" s="333"/>
      <c r="C31" s="333"/>
      <c r="D31" s="333"/>
      <c r="E31" s="333"/>
      <c r="F31" s="333"/>
      <c r="G31" s="333"/>
      <c r="H31" s="333"/>
      <c r="I31" s="333"/>
      <c r="J31" s="333"/>
      <c r="K31" s="333"/>
      <c r="L31" s="334"/>
    </row>
    <row r="32" spans="1:12" s="172" customFormat="1" ht="14.4" customHeight="1">
      <c r="A32" s="387" t="s">
        <v>1071</v>
      </c>
      <c r="B32" s="388"/>
      <c r="C32" s="388"/>
      <c r="D32" s="388"/>
      <c r="E32" s="388"/>
      <c r="F32" s="388"/>
      <c r="G32" s="388"/>
      <c r="H32" s="388"/>
      <c r="I32" s="388"/>
      <c r="J32" s="388"/>
      <c r="K32" s="388"/>
      <c r="L32" s="389"/>
    </row>
    <row r="33" spans="1:12" s="172" customFormat="1" ht="14.4" customHeight="1" thickBot="1">
      <c r="A33" s="385" t="s">
        <v>1072</v>
      </c>
      <c r="B33" s="386"/>
      <c r="C33" s="386"/>
      <c r="D33" s="386"/>
      <c r="E33" s="386"/>
      <c r="F33" s="386"/>
      <c r="G33" s="386"/>
      <c r="H33" s="386"/>
      <c r="I33" s="386"/>
      <c r="J33" s="386"/>
      <c r="K33" s="386"/>
      <c r="L33" s="300">
        <f>VLOOKUP(C7,'Base Cost'!$A$5:$AF$361,32,FALSE)</f>
        <v>53299119.51172059</v>
      </c>
    </row>
    <row r="34" spans="1:12" s="172" customFormat="1" ht="14.4" customHeight="1">
      <c r="A34" s="173"/>
      <c r="B34" s="353"/>
      <c r="C34" s="353"/>
      <c r="D34" s="353"/>
      <c r="E34" s="353"/>
      <c r="F34" s="353"/>
      <c r="G34" s="353"/>
      <c r="H34" s="353"/>
      <c r="I34" s="353"/>
      <c r="J34" s="353"/>
      <c r="K34" s="353"/>
      <c r="L34" s="175"/>
    </row>
    <row r="35" spans="1:12" s="172" customFormat="1" ht="6.75" customHeight="1">
      <c r="A35" s="173"/>
      <c r="B35" s="333"/>
      <c r="C35" s="333"/>
      <c r="D35" s="333"/>
      <c r="E35" s="333"/>
      <c r="F35" s="333"/>
      <c r="G35" s="333"/>
      <c r="H35" s="333"/>
      <c r="I35" s="333"/>
      <c r="J35" s="333"/>
      <c r="K35" s="333"/>
      <c r="L35" s="176"/>
    </row>
    <row r="36" spans="1:12" s="172" customFormat="1" ht="14.4" customHeight="1">
      <c r="A36" s="354"/>
      <c r="B36" s="354"/>
      <c r="C36" s="354"/>
      <c r="D36" s="354"/>
      <c r="E36" s="354"/>
      <c r="F36" s="354"/>
      <c r="G36" s="354"/>
      <c r="H36" s="354"/>
      <c r="I36" s="354"/>
      <c r="J36" s="354"/>
      <c r="K36" s="354"/>
      <c r="L36" s="176"/>
    </row>
    <row r="37" spans="1:12" s="172" customFormat="1" ht="14.4" customHeight="1">
      <c r="A37" s="173"/>
      <c r="B37" s="354"/>
      <c r="C37" s="354"/>
      <c r="D37" s="354"/>
      <c r="E37" s="354"/>
      <c r="F37" s="354"/>
      <c r="G37" s="354"/>
      <c r="H37" s="354"/>
      <c r="I37" s="354"/>
      <c r="J37" s="354"/>
      <c r="K37" s="354"/>
      <c r="L37" s="174"/>
    </row>
  </sheetData>
  <sheetProtection algorithmName="SHA-512" hashValue="2rKC0zztn8icFz3I2o/o5DUYOJJmbO800dcvVtuLcN+/wLxJERak/j7phy3/mfe+1QrbKMqAC29j59/hrQ1Ldg==" saltValue="UTMvNJYZ85A2ULC5TYrv+A==" spinCount="100000" sheet="1" objects="1" scenarios="1"/>
  <mergeCells count="54">
    <mergeCell ref="B34:K34"/>
    <mergeCell ref="A21:L21"/>
    <mergeCell ref="F14:G14"/>
    <mergeCell ref="F15:G15"/>
    <mergeCell ref="H14:J14"/>
    <mergeCell ref="H15:J15"/>
    <mergeCell ref="F16:G16"/>
    <mergeCell ref="B16:E16"/>
    <mergeCell ref="F18:G18"/>
    <mergeCell ref="F17:G17"/>
    <mergeCell ref="H16:J16"/>
    <mergeCell ref="H17:J17"/>
    <mergeCell ref="B35:K35"/>
    <mergeCell ref="A36:K36"/>
    <mergeCell ref="B37:K37"/>
    <mergeCell ref="A2:L2"/>
    <mergeCell ref="A3:L3"/>
    <mergeCell ref="A4:L4"/>
    <mergeCell ref="A5:L5"/>
    <mergeCell ref="B23:K23"/>
    <mergeCell ref="A6:L6"/>
    <mergeCell ref="B17:E17"/>
    <mergeCell ref="B18:E18"/>
    <mergeCell ref="B20:E20"/>
    <mergeCell ref="B14:E14"/>
    <mergeCell ref="B15:E15"/>
    <mergeCell ref="E7:J7"/>
    <mergeCell ref="A19:L19"/>
    <mergeCell ref="A7:B7"/>
    <mergeCell ref="L10:L12"/>
    <mergeCell ref="H10:J12"/>
    <mergeCell ref="F10:G12"/>
    <mergeCell ref="A13:E13"/>
    <mergeCell ref="F13:G13"/>
    <mergeCell ref="H13:J13"/>
    <mergeCell ref="A10:E12"/>
    <mergeCell ref="A8:C8"/>
    <mergeCell ref="D8:J8"/>
    <mergeCell ref="A9:L9"/>
    <mergeCell ref="K10:K12"/>
    <mergeCell ref="H18:J18"/>
    <mergeCell ref="A33:K33"/>
    <mergeCell ref="A31:L31"/>
    <mergeCell ref="A32:L32"/>
    <mergeCell ref="F20:G20"/>
    <mergeCell ref="H20:J20"/>
    <mergeCell ref="A29:L29"/>
    <mergeCell ref="B26:K26"/>
    <mergeCell ref="B24:K24"/>
    <mergeCell ref="A27:L27"/>
    <mergeCell ref="B28:K28"/>
    <mergeCell ref="B22:K22"/>
    <mergeCell ref="B25:K25"/>
    <mergeCell ref="B30:K30"/>
  </mergeCells>
  <pageMargins left="0.25" right="0.25" top="0" bottom="0" header="0" footer="0"/>
  <pageSetup scale="7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909B-4757-407F-8254-064926464116}">
  <sheetPr>
    <tabColor theme="4" tint="0.79998168889431442"/>
  </sheetPr>
  <dimension ref="A1:AB363"/>
  <sheetViews>
    <sheetView zoomScale="95" zoomScaleNormal="95" workbookViewId="0">
      <pane xSplit="4" ySplit="1" topLeftCell="E2" activePane="bottomRight" state="frozen"/>
      <selection pane="topRight" activeCell="D1" sqref="D1"/>
      <selection pane="bottomLeft" activeCell="A3" sqref="A3"/>
      <selection pane="bottomRight" activeCell="B22" sqref="B22"/>
    </sheetView>
  </sheetViews>
  <sheetFormatPr defaultColWidth="9.109375" defaultRowHeight="14.4"/>
  <cols>
    <col min="1" max="1" width="10.6640625" style="214" bestFit="1" customWidth="1"/>
    <col min="2" max="2" width="62.44140625" style="214" bestFit="1" customWidth="1"/>
    <col min="3" max="3" width="12.44140625" style="214" customWidth="1"/>
    <col min="4" max="4" width="9.6640625" style="263" customWidth="1"/>
    <col min="5" max="5" width="16.44140625" style="257" customWidth="1"/>
    <col min="6" max="6" width="14" style="257" customWidth="1"/>
    <col min="7" max="7" width="15.6640625" style="257" customWidth="1"/>
    <col min="8" max="8" width="16.44140625" style="257" customWidth="1"/>
    <col min="9" max="9" width="15.33203125" style="257" customWidth="1"/>
    <col min="10" max="10" width="15" style="215" bestFit="1" customWidth="1"/>
    <col min="11" max="11" width="16.6640625" style="215" customWidth="1"/>
    <col min="12" max="12" width="16.109375" style="215" customWidth="1"/>
    <col min="13" max="13" width="14.5546875" style="215" customWidth="1"/>
    <col min="14" max="14" width="16.44140625" style="215" bestFit="1" customWidth="1"/>
    <col min="15" max="15" width="15.109375" style="215" customWidth="1"/>
    <col min="16" max="16" width="14.33203125" style="215" customWidth="1"/>
    <col min="17" max="17" width="12.88671875" style="215" bestFit="1" customWidth="1"/>
    <col min="18" max="18" width="16.33203125" style="215" customWidth="1"/>
    <col min="19" max="19" width="16.6640625" style="215" customWidth="1"/>
    <col min="20" max="20" width="16.5546875" style="215" customWidth="1"/>
    <col min="21" max="21" width="12.44140625" style="215" customWidth="1"/>
    <col min="22" max="22" width="13.109375" style="215" customWidth="1"/>
    <col min="23" max="23" width="12.6640625" style="215" customWidth="1"/>
    <col min="24" max="24" width="12.88671875" style="215" customWidth="1"/>
    <col min="25" max="25" width="13.33203125" style="215" customWidth="1"/>
    <col min="26" max="26" width="18.33203125" style="215" customWidth="1"/>
    <col min="27" max="27" width="16.109375" style="303" customWidth="1"/>
    <col min="28" max="16384" width="9.109375" style="215"/>
  </cols>
  <sheetData>
    <row r="1" spans="1:27" s="258" customFormat="1" ht="75" customHeight="1">
      <c r="A1" s="212" t="s">
        <v>1092</v>
      </c>
      <c r="B1" s="212" t="s">
        <v>2733</v>
      </c>
      <c r="C1" s="212" t="s">
        <v>1118</v>
      </c>
      <c r="D1" s="213" t="s">
        <v>2726</v>
      </c>
      <c r="E1" s="219" t="s">
        <v>60</v>
      </c>
      <c r="F1" s="219" t="s">
        <v>61</v>
      </c>
      <c r="G1" s="219" t="s">
        <v>2750</v>
      </c>
      <c r="H1" s="219" t="s">
        <v>2751</v>
      </c>
      <c r="I1" s="219" t="s">
        <v>784</v>
      </c>
      <c r="J1" s="213" t="s">
        <v>59</v>
      </c>
      <c r="K1" s="213" t="s">
        <v>2744</v>
      </c>
      <c r="L1" s="213" t="s">
        <v>2745</v>
      </c>
      <c r="M1" s="213" t="s">
        <v>2746</v>
      </c>
      <c r="N1" s="213" t="s">
        <v>2747</v>
      </c>
      <c r="O1" s="213" t="s">
        <v>2748</v>
      </c>
      <c r="P1" s="213" t="s">
        <v>2749</v>
      </c>
      <c r="Q1" s="213" t="s">
        <v>2843</v>
      </c>
      <c r="R1" s="213" t="s">
        <v>2033</v>
      </c>
      <c r="S1" s="213" t="s">
        <v>2035</v>
      </c>
      <c r="T1" s="213" t="s">
        <v>2036</v>
      </c>
      <c r="U1" s="213" t="s">
        <v>2034</v>
      </c>
      <c r="V1" s="213" t="s">
        <v>2037</v>
      </c>
      <c r="W1" s="213" t="s">
        <v>2038</v>
      </c>
      <c r="X1" s="213" t="s">
        <v>2039</v>
      </c>
      <c r="Y1" s="213" t="s">
        <v>2040</v>
      </c>
      <c r="Z1" s="213" t="s">
        <v>813</v>
      </c>
      <c r="AA1" s="301" t="s">
        <v>814</v>
      </c>
    </row>
    <row r="2" spans="1:27">
      <c r="A2" s="261" t="s">
        <v>66</v>
      </c>
      <c r="B2" s="261" t="s">
        <v>67</v>
      </c>
      <c r="C2" s="261" t="s">
        <v>68</v>
      </c>
      <c r="D2" s="262" t="s">
        <v>69</v>
      </c>
      <c r="E2" s="260">
        <v>0</v>
      </c>
      <c r="F2" s="260">
        <v>0</v>
      </c>
      <c r="G2" s="260">
        <v>0</v>
      </c>
      <c r="H2" s="260">
        <v>358.41486600000002</v>
      </c>
      <c r="I2" s="260">
        <v>26.022698999999999</v>
      </c>
      <c r="J2" s="217">
        <f t="shared" ref="J2:J65" si="0">E2+F2+G2+H2+I2</f>
        <v>384.43756500000001</v>
      </c>
      <c r="K2" s="218">
        <v>0</v>
      </c>
      <c r="L2" s="218">
        <v>67.247557999999998</v>
      </c>
      <c r="M2" s="218">
        <v>20.053895000000001</v>
      </c>
      <c r="N2" s="218">
        <v>0.31756800000000002</v>
      </c>
      <c r="O2" s="218">
        <v>0</v>
      </c>
      <c r="P2" s="218">
        <v>1.905405</v>
      </c>
      <c r="Q2" s="218">
        <v>262.54713600000002</v>
      </c>
      <c r="R2" s="218">
        <v>0</v>
      </c>
      <c r="S2" s="218">
        <v>0</v>
      </c>
      <c r="T2" s="218">
        <v>0</v>
      </c>
      <c r="U2" s="218">
        <v>0</v>
      </c>
      <c r="V2" s="218">
        <v>0</v>
      </c>
      <c r="W2" s="218">
        <v>26.236937000000001</v>
      </c>
      <c r="X2" s="218">
        <v>0</v>
      </c>
      <c r="Y2" s="218">
        <v>0</v>
      </c>
      <c r="Z2" s="218">
        <v>0</v>
      </c>
      <c r="AA2" s="218">
        <v>0</v>
      </c>
    </row>
    <row r="3" spans="1:27">
      <c r="A3" s="261" t="s">
        <v>70</v>
      </c>
      <c r="B3" s="261" t="s">
        <v>71</v>
      </c>
      <c r="C3" s="261" t="s">
        <v>72</v>
      </c>
      <c r="D3" s="262" t="s">
        <v>69</v>
      </c>
      <c r="E3" s="260">
        <v>91.966091000000006</v>
      </c>
      <c r="F3" s="260">
        <v>272.58539000000002</v>
      </c>
      <c r="G3" s="260">
        <v>429.64923700000003</v>
      </c>
      <c r="H3" s="260">
        <v>0</v>
      </c>
      <c r="I3" s="260">
        <v>0</v>
      </c>
      <c r="J3" s="217">
        <f t="shared" si="0"/>
        <v>794.20071800000005</v>
      </c>
      <c r="K3" s="218">
        <v>9.531072</v>
      </c>
      <c r="L3" s="218">
        <v>69.186430999999999</v>
      </c>
      <c r="M3" s="218">
        <v>4.8870050000000003</v>
      </c>
      <c r="N3" s="218">
        <v>0</v>
      </c>
      <c r="O3" s="218">
        <v>0.97740099999999996</v>
      </c>
      <c r="P3" s="218">
        <v>16.615817</v>
      </c>
      <c r="Q3" s="218">
        <v>532.73747200000003</v>
      </c>
      <c r="R3" s="218">
        <v>27.644065000000001</v>
      </c>
      <c r="S3" s="218">
        <v>97.688288999999997</v>
      </c>
      <c r="T3" s="218">
        <v>19.548020000000001</v>
      </c>
      <c r="U3" s="218">
        <v>0</v>
      </c>
      <c r="V3" s="218">
        <v>0</v>
      </c>
      <c r="W3" s="218">
        <v>0</v>
      </c>
      <c r="X3" s="218">
        <v>0</v>
      </c>
      <c r="Y3" s="218">
        <v>0</v>
      </c>
      <c r="Z3" s="218">
        <v>0</v>
      </c>
      <c r="AA3" s="218">
        <v>0</v>
      </c>
    </row>
    <row r="4" spans="1:27">
      <c r="A4" s="261" t="s">
        <v>73</v>
      </c>
      <c r="B4" s="261" t="s">
        <v>74</v>
      </c>
      <c r="C4" s="261" t="s">
        <v>75</v>
      </c>
      <c r="D4" s="262" t="s">
        <v>69</v>
      </c>
      <c r="E4" s="260">
        <v>47.881352</v>
      </c>
      <c r="F4" s="260">
        <v>111.83049699999999</v>
      </c>
      <c r="G4" s="260">
        <v>152.00563399999999</v>
      </c>
      <c r="H4" s="260">
        <v>0</v>
      </c>
      <c r="I4" s="260">
        <v>0</v>
      </c>
      <c r="J4" s="217">
        <f t="shared" si="0"/>
        <v>311.71748300000002</v>
      </c>
      <c r="K4" s="218">
        <v>8.0338969999999996</v>
      </c>
      <c r="L4" s="218">
        <v>36.683611999999997</v>
      </c>
      <c r="M4" s="218">
        <v>1.1355930000000001</v>
      </c>
      <c r="N4" s="218">
        <v>0</v>
      </c>
      <c r="O4" s="218">
        <v>0</v>
      </c>
      <c r="P4" s="218">
        <v>2.937853</v>
      </c>
      <c r="Q4" s="218">
        <v>243.80223899999999</v>
      </c>
      <c r="R4" s="218">
        <v>2.627119</v>
      </c>
      <c r="S4" s="218">
        <v>3.9096039999999999</v>
      </c>
      <c r="T4" s="218">
        <v>0</v>
      </c>
      <c r="U4" s="218">
        <v>0</v>
      </c>
      <c r="V4" s="218">
        <v>0</v>
      </c>
      <c r="W4" s="218">
        <v>0</v>
      </c>
      <c r="X4" s="218">
        <v>0</v>
      </c>
      <c r="Y4" s="218">
        <v>0</v>
      </c>
      <c r="Z4" s="218">
        <v>0</v>
      </c>
      <c r="AA4" s="218">
        <v>202</v>
      </c>
    </row>
    <row r="5" spans="1:27">
      <c r="A5" s="261" t="s">
        <v>76</v>
      </c>
      <c r="B5" s="261" t="s">
        <v>77</v>
      </c>
      <c r="C5" s="261" t="s">
        <v>68</v>
      </c>
      <c r="D5" s="262" t="s">
        <v>69</v>
      </c>
      <c r="E5" s="260">
        <v>38.006579000000002</v>
      </c>
      <c r="F5" s="260">
        <v>97.981763000000001</v>
      </c>
      <c r="G5" s="260">
        <v>160.18297100000001</v>
      </c>
      <c r="H5" s="260">
        <v>61.527521</v>
      </c>
      <c r="I5" s="260">
        <v>0</v>
      </c>
      <c r="J5" s="217">
        <f t="shared" si="0"/>
        <v>357.69883399999998</v>
      </c>
      <c r="K5" s="218">
        <v>1.9368590000000001</v>
      </c>
      <c r="L5" s="218">
        <v>70.172109000000006</v>
      </c>
      <c r="M5" s="218">
        <v>1</v>
      </c>
      <c r="N5" s="218">
        <v>0</v>
      </c>
      <c r="O5" s="218">
        <v>2</v>
      </c>
      <c r="P5" s="218">
        <v>16</v>
      </c>
      <c r="Q5" s="218">
        <v>210.25156999999999</v>
      </c>
      <c r="R5" s="218">
        <v>0</v>
      </c>
      <c r="S5" s="218">
        <v>0</v>
      </c>
      <c r="T5" s="218">
        <v>0</v>
      </c>
      <c r="U5" s="218">
        <v>0</v>
      </c>
      <c r="V5" s="218">
        <v>0</v>
      </c>
      <c r="W5" s="218">
        <v>0</v>
      </c>
      <c r="X5" s="218">
        <v>0</v>
      </c>
      <c r="Y5" s="218">
        <v>0</v>
      </c>
      <c r="Z5" s="218">
        <v>0</v>
      </c>
      <c r="AA5" s="218">
        <v>0</v>
      </c>
    </row>
    <row r="6" spans="1:27">
      <c r="A6" s="261" t="s">
        <v>78</v>
      </c>
      <c r="B6" s="261" t="s">
        <v>1822</v>
      </c>
      <c r="C6" s="261" t="s">
        <v>93</v>
      </c>
      <c r="D6" s="262" t="s">
        <v>2046</v>
      </c>
      <c r="E6" s="260">
        <v>203.96328800000001</v>
      </c>
      <c r="F6" s="260">
        <v>658.70242800000005</v>
      </c>
      <c r="G6" s="260">
        <v>1799.3602470000001</v>
      </c>
      <c r="H6" s="260">
        <v>1905.314492</v>
      </c>
      <c r="I6" s="260">
        <v>98.723326</v>
      </c>
      <c r="J6" s="217">
        <f t="shared" si="0"/>
        <v>4666.0637809999998</v>
      </c>
      <c r="K6" s="218">
        <v>52.357903</v>
      </c>
      <c r="L6" s="218">
        <v>451.72876200000002</v>
      </c>
      <c r="M6" s="218">
        <v>35.424284</v>
      </c>
      <c r="N6" s="218">
        <v>5</v>
      </c>
      <c r="O6" s="218">
        <v>22.44858</v>
      </c>
      <c r="P6" s="218">
        <v>167.424294</v>
      </c>
      <c r="Q6" s="218">
        <v>1973.5286120000001</v>
      </c>
      <c r="R6" s="218">
        <v>0.95</v>
      </c>
      <c r="S6" s="218">
        <v>31.107810000000001</v>
      </c>
      <c r="T6" s="218">
        <v>8.5587569999999999</v>
      </c>
      <c r="U6" s="218">
        <v>11.116463</v>
      </c>
      <c r="V6" s="218">
        <v>6.0072929999999998</v>
      </c>
      <c r="W6" s="218">
        <v>0</v>
      </c>
      <c r="X6" s="218">
        <v>0</v>
      </c>
      <c r="Y6" s="218">
        <v>90.115351000000004</v>
      </c>
      <c r="Z6" s="218">
        <v>27.531746999999999</v>
      </c>
      <c r="AA6" s="218">
        <v>0</v>
      </c>
    </row>
    <row r="7" spans="1:27">
      <c r="A7" s="261" t="s">
        <v>82</v>
      </c>
      <c r="B7" s="261" t="s">
        <v>1824</v>
      </c>
      <c r="C7" s="261" t="s">
        <v>84</v>
      </c>
      <c r="D7" s="262" t="s">
        <v>2046</v>
      </c>
      <c r="E7" s="260">
        <v>7.1282230000000002</v>
      </c>
      <c r="F7" s="260">
        <v>37.434024000000001</v>
      </c>
      <c r="G7" s="260">
        <v>164.77290400000001</v>
      </c>
      <c r="H7" s="260">
        <v>610.15279799999996</v>
      </c>
      <c r="I7" s="260">
        <v>0</v>
      </c>
      <c r="J7" s="217">
        <f t="shared" si="0"/>
        <v>819.48794899999996</v>
      </c>
      <c r="K7" s="218">
        <v>5.0795269999999997</v>
      </c>
      <c r="L7" s="218">
        <v>124.518866</v>
      </c>
      <c r="M7" s="218">
        <v>4.6267339999999999</v>
      </c>
      <c r="N7" s="218">
        <v>0.66696</v>
      </c>
      <c r="O7" s="218">
        <v>1.776713</v>
      </c>
      <c r="P7" s="218">
        <v>7.3309249999999997</v>
      </c>
      <c r="Q7" s="218">
        <v>421.20837799999998</v>
      </c>
      <c r="R7" s="218">
        <v>0</v>
      </c>
      <c r="S7" s="218">
        <v>17.230450000000001</v>
      </c>
      <c r="T7" s="218">
        <v>2.1777329999999999</v>
      </c>
      <c r="U7" s="218">
        <v>1.7308859999999999</v>
      </c>
      <c r="V7" s="218">
        <v>0</v>
      </c>
      <c r="W7" s="218">
        <v>0</v>
      </c>
      <c r="X7" s="218">
        <v>0</v>
      </c>
      <c r="Y7" s="218">
        <v>0</v>
      </c>
      <c r="Z7" s="218">
        <v>19.935919999999999</v>
      </c>
      <c r="AA7" s="218">
        <v>0</v>
      </c>
    </row>
    <row r="8" spans="1:27">
      <c r="A8" s="261" t="s">
        <v>85</v>
      </c>
      <c r="B8" s="261" t="s">
        <v>86</v>
      </c>
      <c r="C8" s="261" t="s">
        <v>87</v>
      </c>
      <c r="D8" s="262" t="s">
        <v>2046</v>
      </c>
      <c r="E8" s="260">
        <v>0</v>
      </c>
      <c r="F8" s="260">
        <v>0</v>
      </c>
      <c r="G8" s="260">
        <v>15.657228999999999</v>
      </c>
      <c r="H8" s="260">
        <v>348.58376099999998</v>
      </c>
      <c r="I8" s="260">
        <v>0</v>
      </c>
      <c r="J8" s="217">
        <f t="shared" si="0"/>
        <v>364.24098999999995</v>
      </c>
      <c r="K8" s="218">
        <v>0</v>
      </c>
      <c r="L8" s="218">
        <v>57.805385000000001</v>
      </c>
      <c r="M8" s="218">
        <v>14.209783</v>
      </c>
      <c r="N8" s="218">
        <v>0</v>
      </c>
      <c r="O8" s="218">
        <v>0.88</v>
      </c>
      <c r="P8" s="218">
        <v>4.5999999999999996</v>
      </c>
      <c r="Q8" s="218">
        <v>146.881845</v>
      </c>
      <c r="R8" s="218">
        <v>0.90271699999999999</v>
      </c>
      <c r="S8" s="218">
        <v>4.8098910000000004</v>
      </c>
      <c r="T8" s="218">
        <v>1.024783</v>
      </c>
      <c r="U8" s="218">
        <v>0</v>
      </c>
      <c r="V8" s="218">
        <v>0</v>
      </c>
      <c r="W8" s="218">
        <v>0</v>
      </c>
      <c r="X8" s="218">
        <v>0</v>
      </c>
      <c r="Y8" s="218">
        <v>0</v>
      </c>
      <c r="Z8" s="218">
        <v>9.8914069999999992</v>
      </c>
      <c r="AA8" s="218">
        <v>0</v>
      </c>
    </row>
    <row r="9" spans="1:27">
      <c r="A9" s="261" t="s">
        <v>88</v>
      </c>
      <c r="B9" s="261" t="s">
        <v>1825</v>
      </c>
      <c r="C9" s="261" t="s">
        <v>1512</v>
      </c>
      <c r="D9" s="262" t="s">
        <v>2046</v>
      </c>
      <c r="E9" s="260">
        <v>0</v>
      </c>
      <c r="F9" s="260">
        <v>0</v>
      </c>
      <c r="G9" s="260">
        <v>6.7632999999999999E-2</v>
      </c>
      <c r="H9" s="260">
        <v>30.505309</v>
      </c>
      <c r="I9" s="260">
        <v>56.667225999999999</v>
      </c>
      <c r="J9" s="217">
        <f t="shared" si="0"/>
        <v>87.240167999999997</v>
      </c>
      <c r="K9" s="218">
        <v>0</v>
      </c>
      <c r="L9" s="218">
        <v>11.416111000000001</v>
      </c>
      <c r="M9" s="218">
        <v>1.2328330000000001</v>
      </c>
      <c r="N9" s="218">
        <v>0</v>
      </c>
      <c r="O9" s="218">
        <v>0</v>
      </c>
      <c r="P9" s="218">
        <v>0</v>
      </c>
      <c r="Q9" s="218">
        <v>37.555436999999998</v>
      </c>
      <c r="R9" s="218">
        <v>0</v>
      </c>
      <c r="S9" s="218">
        <v>0</v>
      </c>
      <c r="T9" s="218">
        <v>0</v>
      </c>
      <c r="U9" s="218">
        <v>9.6042249999999996</v>
      </c>
      <c r="V9" s="218">
        <v>3.1979860000000002</v>
      </c>
      <c r="W9" s="218">
        <v>56.302475999999999</v>
      </c>
      <c r="X9" s="218">
        <v>0.14854999999999999</v>
      </c>
      <c r="Y9" s="218">
        <v>0</v>
      </c>
      <c r="Z9" s="218">
        <v>4.9370570000000003</v>
      </c>
      <c r="AA9" s="218">
        <v>0</v>
      </c>
    </row>
    <row r="10" spans="1:27">
      <c r="A10" s="261" t="s">
        <v>96</v>
      </c>
      <c r="B10" s="261" t="s">
        <v>1828</v>
      </c>
      <c r="C10" s="261" t="s">
        <v>98</v>
      </c>
      <c r="D10" s="262" t="s">
        <v>69</v>
      </c>
      <c r="E10" s="260">
        <v>0</v>
      </c>
      <c r="F10" s="260">
        <v>0</v>
      </c>
      <c r="G10" s="260">
        <v>0</v>
      </c>
      <c r="H10" s="260">
        <v>68.301370000000006</v>
      </c>
      <c r="I10" s="260">
        <v>0</v>
      </c>
      <c r="J10" s="217">
        <f t="shared" si="0"/>
        <v>68.301370000000006</v>
      </c>
      <c r="K10" s="218">
        <v>0</v>
      </c>
      <c r="L10" s="218">
        <v>27.328766999999999</v>
      </c>
      <c r="M10" s="218">
        <v>8</v>
      </c>
      <c r="N10" s="218">
        <v>0</v>
      </c>
      <c r="O10" s="218">
        <v>0</v>
      </c>
      <c r="P10" s="218">
        <v>17.301369999999999</v>
      </c>
      <c r="Q10" s="218">
        <v>37.917805000000001</v>
      </c>
      <c r="R10" s="218">
        <v>0</v>
      </c>
      <c r="S10" s="218">
        <v>0</v>
      </c>
      <c r="T10" s="218">
        <v>0</v>
      </c>
      <c r="U10" s="218">
        <v>0</v>
      </c>
      <c r="V10" s="218">
        <v>0</v>
      </c>
      <c r="W10" s="218">
        <v>0</v>
      </c>
      <c r="X10" s="218">
        <v>0</v>
      </c>
      <c r="Y10" s="218">
        <v>0</v>
      </c>
      <c r="Z10" s="218">
        <v>0</v>
      </c>
      <c r="AA10" s="218">
        <v>0</v>
      </c>
    </row>
    <row r="11" spans="1:27">
      <c r="A11" s="261" t="s">
        <v>99</v>
      </c>
      <c r="B11" s="261" t="s">
        <v>1829</v>
      </c>
      <c r="C11" s="261" t="s">
        <v>101</v>
      </c>
      <c r="D11" s="262" t="s">
        <v>69</v>
      </c>
      <c r="E11" s="260">
        <v>0</v>
      </c>
      <c r="F11" s="260">
        <v>0</v>
      </c>
      <c r="G11" s="260">
        <v>0</v>
      </c>
      <c r="H11" s="260">
        <v>78.822811000000002</v>
      </c>
      <c r="I11" s="260">
        <v>0</v>
      </c>
      <c r="J11" s="217">
        <f t="shared" si="0"/>
        <v>78.822811000000002</v>
      </c>
      <c r="K11" s="218">
        <v>0</v>
      </c>
      <c r="L11" s="218">
        <v>31.794521</v>
      </c>
      <c r="M11" s="218">
        <v>2</v>
      </c>
      <c r="N11" s="218">
        <v>0</v>
      </c>
      <c r="O11" s="218">
        <v>0</v>
      </c>
      <c r="P11" s="218">
        <v>14.739727</v>
      </c>
      <c r="Q11" s="218">
        <v>47.898152000000003</v>
      </c>
      <c r="R11" s="218">
        <v>0</v>
      </c>
      <c r="S11" s="218">
        <v>0</v>
      </c>
      <c r="T11" s="218">
        <v>0</v>
      </c>
      <c r="U11" s="218">
        <v>0</v>
      </c>
      <c r="V11" s="218">
        <v>0</v>
      </c>
      <c r="W11" s="218">
        <v>0</v>
      </c>
      <c r="X11" s="218">
        <v>0</v>
      </c>
      <c r="Y11" s="218">
        <v>0</v>
      </c>
      <c r="Z11" s="218">
        <v>0</v>
      </c>
      <c r="AA11" s="218">
        <v>0</v>
      </c>
    </row>
    <row r="12" spans="1:27">
      <c r="A12" s="261" t="s">
        <v>102</v>
      </c>
      <c r="B12" s="261" t="s">
        <v>103</v>
      </c>
      <c r="C12" s="261" t="s">
        <v>68</v>
      </c>
      <c r="D12" s="262" t="s">
        <v>69</v>
      </c>
      <c r="E12" s="260">
        <v>10.602836</v>
      </c>
      <c r="F12" s="260">
        <v>21.758866000000001</v>
      </c>
      <c r="G12" s="260">
        <v>56.134751999999999</v>
      </c>
      <c r="H12" s="260">
        <v>47.340425000000003</v>
      </c>
      <c r="I12" s="260">
        <v>0</v>
      </c>
      <c r="J12" s="217">
        <f t="shared" si="0"/>
        <v>135.83687900000001</v>
      </c>
      <c r="K12" s="218">
        <v>0.70921999999999996</v>
      </c>
      <c r="L12" s="218">
        <v>43.992908</v>
      </c>
      <c r="M12" s="218">
        <v>1</v>
      </c>
      <c r="N12" s="218">
        <v>0</v>
      </c>
      <c r="O12" s="218">
        <v>0</v>
      </c>
      <c r="P12" s="218">
        <v>19.631205000000001</v>
      </c>
      <c r="Q12" s="218">
        <v>95.836875000000006</v>
      </c>
      <c r="R12" s="218">
        <v>0</v>
      </c>
      <c r="S12" s="218">
        <v>0</v>
      </c>
      <c r="T12" s="218">
        <v>0</v>
      </c>
      <c r="U12" s="218">
        <v>0</v>
      </c>
      <c r="V12" s="218">
        <v>0</v>
      </c>
      <c r="W12" s="218">
        <v>0</v>
      </c>
      <c r="X12" s="218">
        <v>0</v>
      </c>
      <c r="Y12" s="218">
        <v>0</v>
      </c>
      <c r="Z12" s="218">
        <v>0</v>
      </c>
      <c r="AA12" s="218">
        <v>0</v>
      </c>
    </row>
    <row r="13" spans="1:27">
      <c r="A13" s="261" t="s">
        <v>104</v>
      </c>
      <c r="B13" s="261" t="s">
        <v>2758</v>
      </c>
      <c r="C13" s="261" t="s">
        <v>80</v>
      </c>
      <c r="D13" s="262" t="s">
        <v>69</v>
      </c>
      <c r="E13" s="260">
        <v>4</v>
      </c>
      <c r="F13" s="260">
        <v>14.906041</v>
      </c>
      <c r="G13" s="260">
        <v>51.234453999999999</v>
      </c>
      <c r="H13" s="260">
        <v>46.857166999999997</v>
      </c>
      <c r="I13" s="260">
        <v>0</v>
      </c>
      <c r="J13" s="217">
        <f t="shared" si="0"/>
        <v>116.99766199999999</v>
      </c>
      <c r="K13" s="218">
        <v>2</v>
      </c>
      <c r="L13" s="218">
        <v>31.065577999999999</v>
      </c>
      <c r="M13" s="218">
        <v>12.375838999999999</v>
      </c>
      <c r="N13" s="218">
        <v>0</v>
      </c>
      <c r="O13" s="218">
        <v>0</v>
      </c>
      <c r="P13" s="218">
        <v>26.993288</v>
      </c>
      <c r="Q13" s="218">
        <v>66.032308999999998</v>
      </c>
      <c r="R13" s="218">
        <v>0</v>
      </c>
      <c r="S13" s="218">
        <v>1</v>
      </c>
      <c r="T13" s="218">
        <v>0.96644300000000005</v>
      </c>
      <c r="U13" s="218">
        <v>0</v>
      </c>
      <c r="V13" s="218">
        <v>0</v>
      </c>
      <c r="W13" s="218">
        <v>0</v>
      </c>
      <c r="X13" s="218">
        <v>0</v>
      </c>
      <c r="Y13" s="218">
        <v>0</v>
      </c>
      <c r="Z13" s="218">
        <v>0</v>
      </c>
      <c r="AA13" s="218">
        <v>0</v>
      </c>
    </row>
    <row r="14" spans="1:27">
      <c r="A14" s="261" t="s">
        <v>106</v>
      </c>
      <c r="B14" s="261" t="s">
        <v>1831</v>
      </c>
      <c r="C14" s="261" t="s">
        <v>108</v>
      </c>
      <c r="D14" s="262" t="s">
        <v>69</v>
      </c>
      <c r="E14" s="260">
        <v>0</v>
      </c>
      <c r="F14" s="260">
        <v>0</v>
      </c>
      <c r="G14" s="260">
        <v>15.219621999999999</v>
      </c>
      <c r="H14" s="260">
        <v>58.962077999999998</v>
      </c>
      <c r="I14" s="260">
        <v>0</v>
      </c>
      <c r="J14" s="217">
        <f t="shared" si="0"/>
        <v>74.181699999999992</v>
      </c>
      <c r="K14" s="218">
        <v>0</v>
      </c>
      <c r="L14" s="218">
        <v>30.657712</v>
      </c>
      <c r="M14" s="218">
        <v>23.949473999999999</v>
      </c>
      <c r="N14" s="218">
        <v>0</v>
      </c>
      <c r="O14" s="218">
        <v>0.91734599999999999</v>
      </c>
      <c r="P14" s="218">
        <v>4.0141809999999998</v>
      </c>
      <c r="Q14" s="218">
        <v>45.431547000000002</v>
      </c>
      <c r="R14" s="218">
        <v>0</v>
      </c>
      <c r="S14" s="218">
        <v>0</v>
      </c>
      <c r="T14" s="218">
        <v>0</v>
      </c>
      <c r="U14" s="218">
        <v>0</v>
      </c>
      <c r="V14" s="218">
        <v>0</v>
      </c>
      <c r="W14" s="218">
        <v>0</v>
      </c>
      <c r="X14" s="218">
        <v>0</v>
      </c>
      <c r="Y14" s="218">
        <v>0</v>
      </c>
      <c r="Z14" s="218">
        <v>2.1653180000000001</v>
      </c>
      <c r="AA14" s="218">
        <v>0</v>
      </c>
    </row>
    <row r="15" spans="1:27">
      <c r="A15" s="261" t="s">
        <v>109</v>
      </c>
      <c r="B15" s="261" t="s">
        <v>1832</v>
      </c>
      <c r="C15" s="261" t="s">
        <v>111</v>
      </c>
      <c r="D15" s="262" t="s">
        <v>69</v>
      </c>
      <c r="E15" s="260">
        <v>5</v>
      </c>
      <c r="F15" s="260">
        <v>31.608391999999998</v>
      </c>
      <c r="G15" s="260">
        <v>54.870896000000002</v>
      </c>
      <c r="H15" s="260">
        <v>0</v>
      </c>
      <c r="I15" s="260">
        <v>0</v>
      </c>
      <c r="J15" s="217">
        <f t="shared" si="0"/>
        <v>91.479287999999997</v>
      </c>
      <c r="K15" s="218">
        <v>8.076924</v>
      </c>
      <c r="L15" s="218">
        <v>27.318449999999999</v>
      </c>
      <c r="M15" s="218">
        <v>5.0279720000000001</v>
      </c>
      <c r="N15" s="218">
        <v>0</v>
      </c>
      <c r="O15" s="218">
        <v>0</v>
      </c>
      <c r="P15" s="218">
        <v>24.762238</v>
      </c>
      <c r="Q15" s="218">
        <v>56.612155999999999</v>
      </c>
      <c r="R15" s="218">
        <v>0</v>
      </c>
      <c r="S15" s="218">
        <v>1</v>
      </c>
      <c r="T15" s="218">
        <v>0</v>
      </c>
      <c r="U15" s="218">
        <v>0</v>
      </c>
      <c r="V15" s="218">
        <v>0</v>
      </c>
      <c r="W15" s="218">
        <v>0</v>
      </c>
      <c r="X15" s="218">
        <v>0</v>
      </c>
      <c r="Y15" s="218">
        <v>0</v>
      </c>
      <c r="Z15" s="218">
        <v>0</v>
      </c>
      <c r="AA15" s="218">
        <v>0</v>
      </c>
    </row>
    <row r="16" spans="1:27">
      <c r="A16" s="261" t="s">
        <v>114</v>
      </c>
      <c r="B16" s="261" t="s">
        <v>1834</v>
      </c>
      <c r="C16" s="261" t="s">
        <v>116</v>
      </c>
      <c r="D16" s="262" t="s">
        <v>69</v>
      </c>
      <c r="E16" s="260">
        <v>19.839376000000001</v>
      </c>
      <c r="F16" s="260">
        <v>35.760384000000002</v>
      </c>
      <c r="G16" s="260">
        <v>59.442445999999997</v>
      </c>
      <c r="H16" s="260">
        <v>0</v>
      </c>
      <c r="I16" s="260">
        <v>0</v>
      </c>
      <c r="J16" s="217">
        <f t="shared" si="0"/>
        <v>115.04220599999999</v>
      </c>
      <c r="K16" s="218">
        <v>5.661225</v>
      </c>
      <c r="L16" s="218">
        <v>18.873228999999998</v>
      </c>
      <c r="M16" s="218">
        <v>2</v>
      </c>
      <c r="N16" s="218">
        <v>0</v>
      </c>
      <c r="O16" s="218">
        <v>0</v>
      </c>
      <c r="P16" s="218">
        <v>1</v>
      </c>
      <c r="Q16" s="218">
        <v>79.600673999999998</v>
      </c>
      <c r="R16" s="218">
        <v>0</v>
      </c>
      <c r="S16" s="218">
        <v>0</v>
      </c>
      <c r="T16" s="218">
        <v>0</v>
      </c>
      <c r="U16" s="218">
        <v>0</v>
      </c>
      <c r="V16" s="218">
        <v>0</v>
      </c>
      <c r="W16" s="218">
        <v>0</v>
      </c>
      <c r="X16" s="218">
        <v>0</v>
      </c>
      <c r="Y16" s="218">
        <v>0</v>
      </c>
      <c r="Z16" s="218">
        <v>0</v>
      </c>
      <c r="AA16" s="218">
        <v>0</v>
      </c>
    </row>
    <row r="17" spans="1:27">
      <c r="A17" s="261" t="s">
        <v>117</v>
      </c>
      <c r="B17" s="261" t="s">
        <v>1835</v>
      </c>
      <c r="C17" s="261" t="s">
        <v>80</v>
      </c>
      <c r="D17" s="262" t="s">
        <v>69</v>
      </c>
      <c r="E17" s="260">
        <v>0</v>
      </c>
      <c r="F17" s="260">
        <v>0</v>
      </c>
      <c r="G17" s="260">
        <v>147.987041</v>
      </c>
      <c r="H17" s="260">
        <v>0</v>
      </c>
      <c r="I17" s="260">
        <v>0</v>
      </c>
      <c r="J17" s="217">
        <f t="shared" si="0"/>
        <v>147.987041</v>
      </c>
      <c r="K17" s="218">
        <v>2</v>
      </c>
      <c r="L17" s="218">
        <v>16.404762000000002</v>
      </c>
      <c r="M17" s="218">
        <v>0</v>
      </c>
      <c r="N17" s="218">
        <v>0</v>
      </c>
      <c r="O17" s="218">
        <v>0</v>
      </c>
      <c r="P17" s="218">
        <v>2.3214290000000002</v>
      </c>
      <c r="Q17" s="218">
        <v>76.784666000000001</v>
      </c>
      <c r="R17" s="218">
        <v>0</v>
      </c>
      <c r="S17" s="218">
        <v>4.7619049999999996</v>
      </c>
      <c r="T17" s="218">
        <v>2</v>
      </c>
      <c r="U17" s="218">
        <v>0</v>
      </c>
      <c r="V17" s="218">
        <v>0</v>
      </c>
      <c r="W17" s="218">
        <v>0</v>
      </c>
      <c r="X17" s="218">
        <v>0</v>
      </c>
      <c r="Y17" s="218">
        <v>0</v>
      </c>
      <c r="Z17" s="218">
        <v>0</v>
      </c>
      <c r="AA17" s="218">
        <v>0</v>
      </c>
    </row>
    <row r="18" spans="1:27">
      <c r="A18" s="261" t="s">
        <v>119</v>
      </c>
      <c r="B18" s="261" t="s">
        <v>120</v>
      </c>
      <c r="C18" s="261" t="s">
        <v>80</v>
      </c>
      <c r="D18" s="262" t="s">
        <v>69</v>
      </c>
      <c r="E18" s="260">
        <v>33.060240999999998</v>
      </c>
      <c r="F18" s="260">
        <v>110.132046</v>
      </c>
      <c r="G18" s="260">
        <v>207.268339</v>
      </c>
      <c r="H18" s="260">
        <v>0</v>
      </c>
      <c r="I18" s="260">
        <v>0</v>
      </c>
      <c r="J18" s="217">
        <f t="shared" si="0"/>
        <v>350.46062599999999</v>
      </c>
      <c r="K18" s="218">
        <v>2</v>
      </c>
      <c r="L18" s="218">
        <v>11.728915000000001</v>
      </c>
      <c r="M18" s="218">
        <v>1</v>
      </c>
      <c r="N18" s="218">
        <v>0</v>
      </c>
      <c r="O18" s="218">
        <v>0</v>
      </c>
      <c r="P18" s="218">
        <v>9.9638550000000006</v>
      </c>
      <c r="Q18" s="218">
        <v>76.320972999999995</v>
      </c>
      <c r="R18" s="218">
        <v>0</v>
      </c>
      <c r="S18" s="218">
        <v>1</v>
      </c>
      <c r="T18" s="218">
        <v>10</v>
      </c>
      <c r="U18" s="218">
        <v>0</v>
      </c>
      <c r="V18" s="218">
        <v>0</v>
      </c>
      <c r="W18" s="218">
        <v>0</v>
      </c>
      <c r="X18" s="218">
        <v>0</v>
      </c>
      <c r="Y18" s="218">
        <v>0</v>
      </c>
      <c r="Z18" s="218">
        <v>0</v>
      </c>
      <c r="AA18" s="218">
        <v>0</v>
      </c>
    </row>
    <row r="19" spans="1:27">
      <c r="A19" s="261" t="s">
        <v>121</v>
      </c>
      <c r="B19" s="261" t="s">
        <v>1836</v>
      </c>
      <c r="C19" s="261" t="s">
        <v>80</v>
      </c>
      <c r="D19" s="262" t="s">
        <v>69</v>
      </c>
      <c r="E19" s="260">
        <v>31.380399000000001</v>
      </c>
      <c r="F19" s="260">
        <v>70.801204999999996</v>
      </c>
      <c r="G19" s="260">
        <v>116.953114</v>
      </c>
      <c r="H19" s="260">
        <v>0</v>
      </c>
      <c r="I19" s="260">
        <v>0</v>
      </c>
      <c r="J19" s="217">
        <f t="shared" si="0"/>
        <v>219.13471799999999</v>
      </c>
      <c r="K19" s="218">
        <v>6</v>
      </c>
      <c r="L19" s="218">
        <v>27.855270999999998</v>
      </c>
      <c r="M19" s="218">
        <v>1</v>
      </c>
      <c r="N19" s="218">
        <v>1</v>
      </c>
      <c r="O19" s="218">
        <v>0</v>
      </c>
      <c r="P19" s="218">
        <v>1.819277</v>
      </c>
      <c r="Q19" s="218">
        <v>154.15744699999999</v>
      </c>
      <c r="R19" s="218">
        <v>0</v>
      </c>
      <c r="S19" s="218">
        <v>32.156627</v>
      </c>
      <c r="T19" s="218">
        <v>5.9819279999999999</v>
      </c>
      <c r="U19" s="218">
        <v>0</v>
      </c>
      <c r="V19" s="218">
        <v>0</v>
      </c>
      <c r="W19" s="218">
        <v>0</v>
      </c>
      <c r="X19" s="218">
        <v>0</v>
      </c>
      <c r="Y19" s="218">
        <v>0</v>
      </c>
      <c r="Z19" s="218">
        <v>0</v>
      </c>
      <c r="AA19" s="218">
        <v>0</v>
      </c>
    </row>
    <row r="20" spans="1:27">
      <c r="A20" s="261" t="s">
        <v>123</v>
      </c>
      <c r="B20" s="261" t="s">
        <v>1837</v>
      </c>
      <c r="C20" s="261" t="s">
        <v>125</v>
      </c>
      <c r="D20" s="262" t="s">
        <v>69</v>
      </c>
      <c r="E20" s="260">
        <v>0</v>
      </c>
      <c r="F20" s="260">
        <v>0</v>
      </c>
      <c r="G20" s="260">
        <v>88.058280999999994</v>
      </c>
      <c r="H20" s="260">
        <v>0</v>
      </c>
      <c r="I20" s="260">
        <v>0</v>
      </c>
      <c r="J20" s="217">
        <f t="shared" si="0"/>
        <v>88.058280999999994</v>
      </c>
      <c r="K20" s="218">
        <v>0</v>
      </c>
      <c r="L20" s="218">
        <v>15.011976000000001</v>
      </c>
      <c r="M20" s="218">
        <v>0</v>
      </c>
      <c r="N20" s="218">
        <v>1</v>
      </c>
      <c r="O20" s="218">
        <v>0</v>
      </c>
      <c r="P20" s="218">
        <v>1</v>
      </c>
      <c r="Q20" s="218">
        <v>60.830736999999999</v>
      </c>
      <c r="R20" s="218">
        <v>0</v>
      </c>
      <c r="S20" s="218">
        <v>5.1736519999999997</v>
      </c>
      <c r="T20" s="218">
        <v>1</v>
      </c>
      <c r="U20" s="218">
        <v>0</v>
      </c>
      <c r="V20" s="218">
        <v>0</v>
      </c>
      <c r="W20" s="218">
        <v>0</v>
      </c>
      <c r="X20" s="218">
        <v>0</v>
      </c>
      <c r="Y20" s="218">
        <v>0</v>
      </c>
      <c r="Z20" s="218">
        <v>0</v>
      </c>
      <c r="AA20" s="218">
        <v>0</v>
      </c>
    </row>
    <row r="21" spans="1:27">
      <c r="A21" s="261" t="s">
        <v>126</v>
      </c>
      <c r="B21" s="261" t="s">
        <v>1838</v>
      </c>
      <c r="C21" s="261" t="s">
        <v>80</v>
      </c>
      <c r="D21" s="262" t="s">
        <v>69</v>
      </c>
      <c r="E21" s="260">
        <v>0</v>
      </c>
      <c r="F21" s="260">
        <v>0</v>
      </c>
      <c r="G21" s="260">
        <v>235.07869700000001</v>
      </c>
      <c r="H21" s="260">
        <v>0</v>
      </c>
      <c r="I21" s="260">
        <v>0</v>
      </c>
      <c r="J21" s="217">
        <f t="shared" si="0"/>
        <v>235.07869700000001</v>
      </c>
      <c r="K21" s="218">
        <v>1</v>
      </c>
      <c r="L21" s="218">
        <v>44.469732999999998</v>
      </c>
      <c r="M21" s="218">
        <v>2</v>
      </c>
      <c r="N21" s="218">
        <v>0</v>
      </c>
      <c r="O21" s="218">
        <v>0</v>
      </c>
      <c r="P21" s="218">
        <v>9.7228919999999999</v>
      </c>
      <c r="Q21" s="218">
        <v>146.974039</v>
      </c>
      <c r="R21" s="218">
        <v>1</v>
      </c>
      <c r="S21" s="218">
        <v>1</v>
      </c>
      <c r="T21" s="218">
        <v>0</v>
      </c>
      <c r="U21" s="218">
        <v>0</v>
      </c>
      <c r="V21" s="218">
        <v>0</v>
      </c>
      <c r="W21" s="218">
        <v>0</v>
      </c>
      <c r="X21" s="218">
        <v>0</v>
      </c>
      <c r="Y21" s="218">
        <v>0</v>
      </c>
      <c r="Z21" s="218">
        <v>0</v>
      </c>
      <c r="AA21" s="218">
        <v>0</v>
      </c>
    </row>
    <row r="22" spans="1:27">
      <c r="A22" s="261" t="s">
        <v>128</v>
      </c>
      <c r="B22" s="261" t="s">
        <v>129</v>
      </c>
      <c r="C22" s="261" t="s">
        <v>68</v>
      </c>
      <c r="D22" s="262" t="s">
        <v>69</v>
      </c>
      <c r="E22" s="260">
        <v>35.802708000000003</v>
      </c>
      <c r="F22" s="260">
        <v>128.66730999999999</v>
      </c>
      <c r="G22" s="260">
        <v>208.298474</v>
      </c>
      <c r="H22" s="260">
        <v>117.053659</v>
      </c>
      <c r="I22" s="260">
        <v>43.738261000000001</v>
      </c>
      <c r="J22" s="217">
        <f t="shared" si="0"/>
        <v>533.56041199999993</v>
      </c>
      <c r="K22" s="218">
        <v>8</v>
      </c>
      <c r="L22" s="218">
        <v>44.507736999999999</v>
      </c>
      <c r="M22" s="218">
        <v>0.97098600000000002</v>
      </c>
      <c r="N22" s="218">
        <v>0</v>
      </c>
      <c r="O22" s="218">
        <v>1</v>
      </c>
      <c r="P22" s="218">
        <v>5</v>
      </c>
      <c r="Q22" s="218">
        <v>313.54738500000002</v>
      </c>
      <c r="R22" s="218">
        <v>2</v>
      </c>
      <c r="S22" s="218">
        <v>10</v>
      </c>
      <c r="T22" s="218">
        <v>0</v>
      </c>
      <c r="U22" s="218">
        <v>9.9939529999999994</v>
      </c>
      <c r="V22" s="218">
        <v>23.586935</v>
      </c>
      <c r="W22" s="218">
        <v>0</v>
      </c>
      <c r="X22" s="218">
        <v>5.5643820000000002</v>
      </c>
      <c r="Y22" s="218">
        <v>4.5929909999999996</v>
      </c>
      <c r="Z22" s="218">
        <v>0</v>
      </c>
      <c r="AA22" s="218">
        <v>309</v>
      </c>
    </row>
    <row r="23" spans="1:27">
      <c r="A23" s="261" t="s">
        <v>130</v>
      </c>
      <c r="B23" s="261" t="s">
        <v>131</v>
      </c>
      <c r="C23" s="261" t="s">
        <v>132</v>
      </c>
      <c r="D23" s="262" t="s">
        <v>2046</v>
      </c>
      <c r="E23" s="260">
        <v>0</v>
      </c>
      <c r="F23" s="260">
        <v>0</v>
      </c>
      <c r="G23" s="260">
        <v>0</v>
      </c>
      <c r="H23" s="260">
        <v>236.424992</v>
      </c>
      <c r="I23" s="260">
        <v>0</v>
      </c>
      <c r="J23" s="217">
        <f t="shared" si="0"/>
        <v>236.424992</v>
      </c>
      <c r="K23" s="218">
        <v>0.97222799999999998</v>
      </c>
      <c r="L23" s="218">
        <v>36.431235999999998</v>
      </c>
      <c r="M23" s="218">
        <v>1.0610980000000001</v>
      </c>
      <c r="N23" s="218">
        <v>0</v>
      </c>
      <c r="O23" s="218">
        <v>0</v>
      </c>
      <c r="P23" s="218">
        <v>4.4889340000000004</v>
      </c>
      <c r="Q23" s="218">
        <v>108.539554</v>
      </c>
      <c r="R23" s="218">
        <v>0.97222799999999998</v>
      </c>
      <c r="S23" s="218">
        <v>0</v>
      </c>
      <c r="T23" s="218">
        <v>0</v>
      </c>
      <c r="U23" s="218">
        <v>0</v>
      </c>
      <c r="V23" s="218">
        <v>0</v>
      </c>
      <c r="W23" s="218">
        <v>0</v>
      </c>
      <c r="X23" s="218">
        <v>0</v>
      </c>
      <c r="Y23" s="218">
        <v>0</v>
      </c>
      <c r="Z23" s="218">
        <v>11.718607</v>
      </c>
      <c r="AA23" s="218">
        <v>0</v>
      </c>
    </row>
    <row r="24" spans="1:27">
      <c r="A24" s="261" t="s">
        <v>133</v>
      </c>
      <c r="B24" s="261" t="s">
        <v>1839</v>
      </c>
      <c r="C24" s="261" t="s">
        <v>135</v>
      </c>
      <c r="D24" s="262" t="s">
        <v>2046</v>
      </c>
      <c r="E24" s="260">
        <v>16.986228000000001</v>
      </c>
      <c r="F24" s="260">
        <v>64.623278999999997</v>
      </c>
      <c r="G24" s="260">
        <v>228.59201400000001</v>
      </c>
      <c r="H24" s="260">
        <v>290.77652</v>
      </c>
      <c r="I24" s="260">
        <v>0</v>
      </c>
      <c r="J24" s="217">
        <f t="shared" si="0"/>
        <v>600.97804100000008</v>
      </c>
      <c r="K24" s="218">
        <v>6.082732</v>
      </c>
      <c r="L24" s="218">
        <v>96.425514000000007</v>
      </c>
      <c r="M24" s="218">
        <v>11.306298999999999</v>
      </c>
      <c r="N24" s="218">
        <v>0</v>
      </c>
      <c r="O24" s="218">
        <v>2.5250270000000001</v>
      </c>
      <c r="P24" s="218">
        <v>15.932785000000001</v>
      </c>
      <c r="Q24" s="218">
        <v>306.94359100000003</v>
      </c>
      <c r="R24" s="218">
        <v>0.96</v>
      </c>
      <c r="S24" s="218">
        <v>3.6442619999999999</v>
      </c>
      <c r="T24" s="218">
        <v>0</v>
      </c>
      <c r="U24" s="218">
        <v>0</v>
      </c>
      <c r="V24" s="218">
        <v>0</v>
      </c>
      <c r="W24" s="218">
        <v>0</v>
      </c>
      <c r="X24" s="218">
        <v>0</v>
      </c>
      <c r="Y24" s="218">
        <v>0</v>
      </c>
      <c r="Z24" s="218">
        <v>1.9550559999999999</v>
      </c>
      <c r="AA24" s="218">
        <v>0</v>
      </c>
    </row>
    <row r="25" spans="1:27">
      <c r="A25" s="261" t="s">
        <v>136</v>
      </c>
      <c r="B25" s="261" t="s">
        <v>1840</v>
      </c>
      <c r="C25" s="261" t="s">
        <v>93</v>
      </c>
      <c r="D25" s="262" t="s">
        <v>69</v>
      </c>
      <c r="E25" s="260">
        <v>39.094455000000004</v>
      </c>
      <c r="F25" s="260">
        <v>138.074288</v>
      </c>
      <c r="G25" s="260">
        <v>191.02558500000001</v>
      </c>
      <c r="H25" s="260">
        <v>0</v>
      </c>
      <c r="I25" s="260">
        <v>0</v>
      </c>
      <c r="J25" s="217">
        <f t="shared" si="0"/>
        <v>368.19432800000004</v>
      </c>
      <c r="K25" s="218">
        <v>8.1111109999999993</v>
      </c>
      <c r="L25" s="218">
        <v>55.296295999999998</v>
      </c>
      <c r="M25" s="218">
        <v>2</v>
      </c>
      <c r="N25" s="218">
        <v>1</v>
      </c>
      <c r="O25" s="218">
        <v>0</v>
      </c>
      <c r="P25" s="218">
        <v>11.524692</v>
      </c>
      <c r="Q25" s="218">
        <v>245.49892299999999</v>
      </c>
      <c r="R25" s="218">
        <v>10.440251</v>
      </c>
      <c r="S25" s="218">
        <v>14.969137</v>
      </c>
      <c r="T25" s="218">
        <v>2</v>
      </c>
      <c r="U25" s="218">
        <v>0</v>
      </c>
      <c r="V25" s="218">
        <v>0</v>
      </c>
      <c r="W25" s="218">
        <v>0</v>
      </c>
      <c r="X25" s="218">
        <v>0</v>
      </c>
      <c r="Y25" s="218">
        <v>0</v>
      </c>
      <c r="Z25" s="218">
        <v>0</v>
      </c>
      <c r="AA25" s="218">
        <v>0</v>
      </c>
    </row>
    <row r="26" spans="1:27">
      <c r="A26" s="261" t="s">
        <v>138</v>
      </c>
      <c r="B26" s="261" t="s">
        <v>1841</v>
      </c>
      <c r="C26" s="261" t="s">
        <v>140</v>
      </c>
      <c r="D26" s="262" t="s">
        <v>69</v>
      </c>
      <c r="E26" s="260">
        <v>27.044025999999999</v>
      </c>
      <c r="F26" s="260">
        <v>49.837884000000003</v>
      </c>
      <c r="G26" s="260">
        <v>82.089346000000006</v>
      </c>
      <c r="H26" s="260">
        <v>0</v>
      </c>
      <c r="I26" s="260">
        <v>0</v>
      </c>
      <c r="J26" s="217">
        <f t="shared" si="0"/>
        <v>158.97125600000001</v>
      </c>
      <c r="K26" s="218">
        <v>2.1913580000000001</v>
      </c>
      <c r="L26" s="218">
        <v>44.282328</v>
      </c>
      <c r="M26" s="218">
        <v>0</v>
      </c>
      <c r="N26" s="218">
        <v>0</v>
      </c>
      <c r="O26" s="218">
        <v>0</v>
      </c>
      <c r="P26" s="218">
        <v>3.0555560000000002</v>
      </c>
      <c r="Q26" s="218">
        <v>122.339528</v>
      </c>
      <c r="R26" s="218">
        <v>9</v>
      </c>
      <c r="S26" s="218">
        <v>13.334633999999999</v>
      </c>
      <c r="T26" s="218">
        <v>2.0493830000000002</v>
      </c>
      <c r="U26" s="218">
        <v>0</v>
      </c>
      <c r="V26" s="218">
        <v>0</v>
      </c>
      <c r="W26" s="218">
        <v>0</v>
      </c>
      <c r="X26" s="218">
        <v>0</v>
      </c>
      <c r="Y26" s="218">
        <v>0</v>
      </c>
      <c r="Z26" s="218">
        <v>0</v>
      </c>
      <c r="AA26" s="218">
        <v>0</v>
      </c>
    </row>
    <row r="27" spans="1:27">
      <c r="A27" s="261" t="s">
        <v>141</v>
      </c>
      <c r="B27" s="261" t="s">
        <v>1842</v>
      </c>
      <c r="C27" s="261" t="s">
        <v>93</v>
      </c>
      <c r="D27" s="262" t="s">
        <v>69</v>
      </c>
      <c r="E27" s="260">
        <v>14.216044999999999</v>
      </c>
      <c r="F27" s="260">
        <v>35.693797000000004</v>
      </c>
      <c r="G27" s="260">
        <v>75.018514999999994</v>
      </c>
      <c r="H27" s="260">
        <v>0</v>
      </c>
      <c r="I27" s="260">
        <v>0</v>
      </c>
      <c r="J27" s="217">
        <f t="shared" si="0"/>
        <v>124.92835700000001</v>
      </c>
      <c r="K27" s="218">
        <v>1</v>
      </c>
      <c r="L27" s="218">
        <v>25.878983000000002</v>
      </c>
      <c r="M27" s="218">
        <v>0</v>
      </c>
      <c r="N27" s="218">
        <v>0</v>
      </c>
      <c r="O27" s="218">
        <v>0</v>
      </c>
      <c r="P27" s="218">
        <v>3.6111110000000002</v>
      </c>
      <c r="Q27" s="218">
        <v>81.169438</v>
      </c>
      <c r="R27" s="218">
        <v>0.49382599999999999</v>
      </c>
      <c r="S27" s="218">
        <v>9.0679010000000009</v>
      </c>
      <c r="T27" s="218">
        <v>2</v>
      </c>
      <c r="U27" s="218">
        <v>0</v>
      </c>
      <c r="V27" s="218">
        <v>0</v>
      </c>
      <c r="W27" s="218">
        <v>0</v>
      </c>
      <c r="X27" s="218">
        <v>0</v>
      </c>
      <c r="Y27" s="218">
        <v>0</v>
      </c>
      <c r="Z27" s="218">
        <v>0</v>
      </c>
      <c r="AA27" s="218">
        <v>0</v>
      </c>
    </row>
    <row r="28" spans="1:27">
      <c r="A28" s="261" t="s">
        <v>143</v>
      </c>
      <c r="B28" s="261" t="s">
        <v>1843</v>
      </c>
      <c r="C28" s="261" t="s">
        <v>101</v>
      </c>
      <c r="D28" s="262" t="s">
        <v>69</v>
      </c>
      <c r="E28" s="260">
        <v>0</v>
      </c>
      <c r="F28" s="260">
        <v>0</v>
      </c>
      <c r="G28" s="260">
        <v>0</v>
      </c>
      <c r="H28" s="260">
        <v>89.182067000000004</v>
      </c>
      <c r="I28" s="260">
        <v>5.8358100000000004</v>
      </c>
      <c r="J28" s="217">
        <f t="shared" si="0"/>
        <v>95.017876999999999</v>
      </c>
      <c r="K28" s="218">
        <v>0</v>
      </c>
      <c r="L28" s="218">
        <v>23.504560000000001</v>
      </c>
      <c r="M28" s="218">
        <v>2</v>
      </c>
      <c r="N28" s="218">
        <v>0</v>
      </c>
      <c r="O28" s="218">
        <v>0</v>
      </c>
      <c r="P28" s="218">
        <v>1.178112</v>
      </c>
      <c r="Q28" s="218">
        <v>64.510361000000003</v>
      </c>
      <c r="R28" s="218">
        <v>0</v>
      </c>
      <c r="S28" s="218">
        <v>0</v>
      </c>
      <c r="T28" s="218">
        <v>0</v>
      </c>
      <c r="U28" s="218">
        <v>0</v>
      </c>
      <c r="V28" s="218">
        <v>0</v>
      </c>
      <c r="W28" s="218">
        <v>5.8388790000000004</v>
      </c>
      <c r="X28" s="218">
        <v>0</v>
      </c>
      <c r="Y28" s="218">
        <v>0</v>
      </c>
      <c r="Z28" s="218">
        <v>0</v>
      </c>
      <c r="AA28" s="218">
        <v>0</v>
      </c>
    </row>
    <row r="29" spans="1:27">
      <c r="A29" s="261" t="s">
        <v>145</v>
      </c>
      <c r="B29" s="261" t="s">
        <v>1844</v>
      </c>
      <c r="C29" s="261" t="s">
        <v>80</v>
      </c>
      <c r="D29" s="262" t="s">
        <v>69</v>
      </c>
      <c r="E29" s="260">
        <v>0</v>
      </c>
      <c r="F29" s="260">
        <v>0</v>
      </c>
      <c r="G29" s="260">
        <v>0</v>
      </c>
      <c r="H29" s="260">
        <v>150.67576700000001</v>
      </c>
      <c r="I29" s="260">
        <v>140.924485</v>
      </c>
      <c r="J29" s="217">
        <f t="shared" si="0"/>
        <v>291.60025200000001</v>
      </c>
      <c r="K29" s="218">
        <v>0</v>
      </c>
      <c r="L29" s="218">
        <v>56.358806999999999</v>
      </c>
      <c r="M29" s="218">
        <v>2.3018869999999998</v>
      </c>
      <c r="N29" s="218">
        <v>0</v>
      </c>
      <c r="O29" s="218">
        <v>2</v>
      </c>
      <c r="P29" s="218">
        <v>4.9211840000000002</v>
      </c>
      <c r="Q29" s="218">
        <v>219.33315400000001</v>
      </c>
      <c r="R29" s="218">
        <v>0</v>
      </c>
      <c r="S29" s="218">
        <v>2</v>
      </c>
      <c r="T29" s="218">
        <v>0</v>
      </c>
      <c r="U29" s="218">
        <v>82.815027000000001</v>
      </c>
      <c r="V29" s="218">
        <v>0</v>
      </c>
      <c r="W29" s="218">
        <v>146.30504400000001</v>
      </c>
      <c r="X29" s="218">
        <v>0</v>
      </c>
      <c r="Y29" s="218">
        <v>0</v>
      </c>
      <c r="Z29" s="218">
        <v>0</v>
      </c>
      <c r="AA29" s="218">
        <v>98</v>
      </c>
    </row>
    <row r="30" spans="1:27">
      <c r="A30" s="261" t="s">
        <v>147</v>
      </c>
      <c r="B30" s="261" t="s">
        <v>1845</v>
      </c>
      <c r="C30" s="261" t="s">
        <v>80</v>
      </c>
      <c r="D30" s="262" t="s">
        <v>69</v>
      </c>
      <c r="E30" s="260">
        <v>0</v>
      </c>
      <c r="F30" s="260">
        <v>0</v>
      </c>
      <c r="G30" s="260">
        <v>85.923062000000002</v>
      </c>
      <c r="H30" s="260">
        <v>0</v>
      </c>
      <c r="I30" s="260">
        <v>0</v>
      </c>
      <c r="J30" s="217">
        <f t="shared" si="0"/>
        <v>85.923062000000002</v>
      </c>
      <c r="K30" s="218">
        <v>1</v>
      </c>
      <c r="L30" s="218">
        <v>9.3373489999999997</v>
      </c>
      <c r="M30" s="218">
        <v>1</v>
      </c>
      <c r="N30" s="218">
        <v>0</v>
      </c>
      <c r="O30" s="218">
        <v>0</v>
      </c>
      <c r="P30" s="218">
        <v>0</v>
      </c>
      <c r="Q30" s="218">
        <v>53.224266</v>
      </c>
      <c r="R30" s="218">
        <v>0</v>
      </c>
      <c r="S30" s="218">
        <v>9</v>
      </c>
      <c r="T30" s="218">
        <v>4.8362579999999999</v>
      </c>
      <c r="U30" s="218">
        <v>0</v>
      </c>
      <c r="V30" s="218">
        <v>0</v>
      </c>
      <c r="W30" s="218">
        <v>0</v>
      </c>
      <c r="X30" s="218">
        <v>0</v>
      </c>
      <c r="Y30" s="218">
        <v>0</v>
      </c>
      <c r="Z30" s="218">
        <v>0</v>
      </c>
      <c r="AA30" s="218">
        <v>0</v>
      </c>
    </row>
    <row r="31" spans="1:27">
      <c r="A31" s="261" t="s">
        <v>149</v>
      </c>
      <c r="B31" s="261" t="s">
        <v>150</v>
      </c>
      <c r="C31" s="261" t="s">
        <v>80</v>
      </c>
      <c r="D31" s="262" t="s">
        <v>69</v>
      </c>
      <c r="E31" s="260">
        <v>74.779651999999999</v>
      </c>
      <c r="F31" s="260">
        <v>250.19770800000001</v>
      </c>
      <c r="G31" s="260">
        <v>399.60447599999998</v>
      </c>
      <c r="H31" s="260">
        <v>0</v>
      </c>
      <c r="I31" s="260">
        <v>0</v>
      </c>
      <c r="J31" s="217">
        <f t="shared" si="0"/>
        <v>724.58183599999995</v>
      </c>
      <c r="K31" s="218">
        <v>1.209039</v>
      </c>
      <c r="L31" s="218">
        <v>96.796599999999998</v>
      </c>
      <c r="M31" s="218">
        <v>0.97740099999999996</v>
      </c>
      <c r="N31" s="218">
        <v>0.97740099999999996</v>
      </c>
      <c r="O31" s="218">
        <v>0</v>
      </c>
      <c r="P31" s="218">
        <v>10.672314999999999</v>
      </c>
      <c r="Q31" s="218">
        <v>502.96328299999999</v>
      </c>
      <c r="R31" s="218">
        <v>0</v>
      </c>
      <c r="S31" s="218">
        <v>1.9548019999999999</v>
      </c>
      <c r="T31" s="218">
        <v>0</v>
      </c>
      <c r="U31" s="218">
        <v>0</v>
      </c>
      <c r="V31" s="218">
        <v>0</v>
      </c>
      <c r="W31" s="218">
        <v>0</v>
      </c>
      <c r="X31" s="218">
        <v>0</v>
      </c>
      <c r="Y31" s="218">
        <v>0</v>
      </c>
      <c r="Z31" s="218">
        <v>0</v>
      </c>
      <c r="AA31" s="218">
        <v>0</v>
      </c>
    </row>
    <row r="32" spans="1:27">
      <c r="A32" s="261" t="s">
        <v>151</v>
      </c>
      <c r="B32" s="261" t="s">
        <v>152</v>
      </c>
      <c r="C32" s="261" t="s">
        <v>68</v>
      </c>
      <c r="D32" s="262" t="s">
        <v>69</v>
      </c>
      <c r="E32" s="260">
        <v>44.536735999999998</v>
      </c>
      <c r="F32" s="260">
        <v>105.07347799999999</v>
      </c>
      <c r="G32" s="260">
        <v>159.75629000000001</v>
      </c>
      <c r="H32" s="260">
        <v>0</v>
      </c>
      <c r="I32" s="260">
        <v>0</v>
      </c>
      <c r="J32" s="217">
        <f t="shared" si="0"/>
        <v>309.36650399999996</v>
      </c>
      <c r="K32" s="218">
        <v>4.1694930000000001</v>
      </c>
      <c r="L32" s="218">
        <v>41.508481000000003</v>
      </c>
      <c r="M32" s="218">
        <v>0.96610200000000002</v>
      </c>
      <c r="N32" s="218">
        <v>0</v>
      </c>
      <c r="O32" s="218">
        <v>0</v>
      </c>
      <c r="P32" s="218">
        <v>4.8305100000000003</v>
      </c>
      <c r="Q32" s="218">
        <v>232.54975200000001</v>
      </c>
      <c r="R32" s="218">
        <v>0</v>
      </c>
      <c r="S32" s="218">
        <v>0.96610200000000002</v>
      </c>
      <c r="T32" s="218">
        <v>0</v>
      </c>
      <c r="U32" s="218">
        <v>0</v>
      </c>
      <c r="V32" s="218">
        <v>0</v>
      </c>
      <c r="W32" s="218">
        <v>0</v>
      </c>
      <c r="X32" s="218">
        <v>0</v>
      </c>
      <c r="Y32" s="218">
        <v>0</v>
      </c>
      <c r="Z32" s="218">
        <v>0</v>
      </c>
      <c r="AA32" s="218">
        <v>117</v>
      </c>
    </row>
    <row r="33" spans="1:27">
      <c r="A33" s="261" t="s">
        <v>153</v>
      </c>
      <c r="B33" s="261" t="s">
        <v>1846</v>
      </c>
      <c r="C33" s="261" t="s">
        <v>93</v>
      </c>
      <c r="D33" s="262" t="s">
        <v>69</v>
      </c>
      <c r="E33" s="260">
        <v>81.685139000000007</v>
      </c>
      <c r="F33" s="260">
        <v>251.67051699999999</v>
      </c>
      <c r="G33" s="260">
        <v>293.20873</v>
      </c>
      <c r="H33" s="260">
        <v>0</v>
      </c>
      <c r="I33" s="260">
        <v>0</v>
      </c>
      <c r="J33" s="217">
        <f t="shared" si="0"/>
        <v>626.56438600000001</v>
      </c>
      <c r="K33" s="218">
        <v>5.8265890000000002</v>
      </c>
      <c r="L33" s="218">
        <v>27.34104</v>
      </c>
      <c r="M33" s="218">
        <v>3.7919079999999998</v>
      </c>
      <c r="N33" s="218">
        <v>0</v>
      </c>
      <c r="O33" s="218">
        <v>1</v>
      </c>
      <c r="P33" s="218">
        <v>7.4537579999999997</v>
      </c>
      <c r="Q33" s="218">
        <v>332.65743600000002</v>
      </c>
      <c r="R33" s="218">
        <v>0</v>
      </c>
      <c r="S33" s="218">
        <v>139.81502800000001</v>
      </c>
      <c r="T33" s="218">
        <v>25</v>
      </c>
      <c r="U33" s="218">
        <v>0</v>
      </c>
      <c r="V33" s="218">
        <v>0</v>
      </c>
      <c r="W33" s="218">
        <v>0</v>
      </c>
      <c r="X33" s="218">
        <v>0</v>
      </c>
      <c r="Y33" s="218">
        <v>0</v>
      </c>
      <c r="Z33" s="218">
        <v>0</v>
      </c>
      <c r="AA33" s="218">
        <v>0</v>
      </c>
    </row>
    <row r="34" spans="1:27">
      <c r="A34" s="261" t="s">
        <v>155</v>
      </c>
      <c r="B34" s="261" t="s">
        <v>156</v>
      </c>
      <c r="C34" s="261" t="s">
        <v>93</v>
      </c>
      <c r="D34" s="262" t="s">
        <v>69</v>
      </c>
      <c r="E34" s="260">
        <v>17.78669</v>
      </c>
      <c r="F34" s="260">
        <v>64.352444000000006</v>
      </c>
      <c r="G34" s="260">
        <v>105.223675</v>
      </c>
      <c r="H34" s="260">
        <v>0</v>
      </c>
      <c r="I34" s="260">
        <v>0</v>
      </c>
      <c r="J34" s="217">
        <f t="shared" si="0"/>
        <v>187.36280900000003</v>
      </c>
      <c r="K34" s="218">
        <v>1</v>
      </c>
      <c r="L34" s="218">
        <v>12.064994</v>
      </c>
      <c r="M34" s="218">
        <v>1</v>
      </c>
      <c r="N34" s="218">
        <v>0</v>
      </c>
      <c r="O34" s="218">
        <v>0</v>
      </c>
      <c r="P34" s="218">
        <v>1</v>
      </c>
      <c r="Q34" s="218">
        <v>162.74742599999999</v>
      </c>
      <c r="R34" s="218">
        <v>0</v>
      </c>
      <c r="S34" s="218">
        <v>0</v>
      </c>
      <c r="T34" s="218">
        <v>0</v>
      </c>
      <c r="U34" s="218">
        <v>0</v>
      </c>
      <c r="V34" s="218">
        <v>0</v>
      </c>
      <c r="W34" s="218">
        <v>0</v>
      </c>
      <c r="X34" s="218">
        <v>0</v>
      </c>
      <c r="Y34" s="218">
        <v>0</v>
      </c>
      <c r="Z34" s="218">
        <v>0</v>
      </c>
      <c r="AA34" s="218">
        <v>0</v>
      </c>
    </row>
    <row r="35" spans="1:27">
      <c r="A35" s="261" t="s">
        <v>157</v>
      </c>
      <c r="B35" s="261" t="s">
        <v>1847</v>
      </c>
      <c r="C35" s="261" t="s">
        <v>93</v>
      </c>
      <c r="D35" s="262" t="s">
        <v>69</v>
      </c>
      <c r="E35" s="260">
        <v>51.109091999999997</v>
      </c>
      <c r="F35" s="260">
        <v>149.158624</v>
      </c>
      <c r="G35" s="260">
        <v>247.64482599999999</v>
      </c>
      <c r="H35" s="260">
        <v>137.903637</v>
      </c>
      <c r="I35" s="260">
        <v>29.382438</v>
      </c>
      <c r="J35" s="217">
        <f t="shared" si="0"/>
        <v>615.19861700000001</v>
      </c>
      <c r="K35" s="218">
        <v>7.1151520000000001</v>
      </c>
      <c r="L35" s="218">
        <v>58.200890999999999</v>
      </c>
      <c r="M35" s="218">
        <v>1.0124839999999999</v>
      </c>
      <c r="N35" s="218">
        <v>0</v>
      </c>
      <c r="O35" s="218">
        <v>1</v>
      </c>
      <c r="P35" s="218">
        <v>5.1761679999999997</v>
      </c>
      <c r="Q35" s="218">
        <v>389.96525800000001</v>
      </c>
      <c r="R35" s="218">
        <v>0</v>
      </c>
      <c r="S35" s="218">
        <v>45.975757999999999</v>
      </c>
      <c r="T35" s="218">
        <v>7</v>
      </c>
      <c r="U35" s="218">
        <v>13.410752</v>
      </c>
      <c r="V35" s="218">
        <v>5.1999060000000004</v>
      </c>
      <c r="W35" s="218">
        <v>10.781869</v>
      </c>
      <c r="X35" s="218">
        <v>0</v>
      </c>
      <c r="Y35" s="218">
        <v>0</v>
      </c>
      <c r="Z35" s="218">
        <v>0</v>
      </c>
      <c r="AA35" s="218">
        <v>0</v>
      </c>
    </row>
    <row r="36" spans="1:27">
      <c r="A36" s="261" t="s">
        <v>159</v>
      </c>
      <c r="B36" s="261" t="s">
        <v>160</v>
      </c>
      <c r="C36" s="261" t="s">
        <v>93</v>
      </c>
      <c r="D36" s="262" t="s">
        <v>69</v>
      </c>
      <c r="E36" s="260">
        <v>60.723922999999999</v>
      </c>
      <c r="F36" s="260">
        <v>182.551894</v>
      </c>
      <c r="G36" s="260">
        <v>333.95509499999997</v>
      </c>
      <c r="H36" s="260">
        <v>151.20245499999999</v>
      </c>
      <c r="I36" s="260">
        <v>0</v>
      </c>
      <c r="J36" s="217">
        <f t="shared" si="0"/>
        <v>728.43336699999998</v>
      </c>
      <c r="K36" s="218">
        <v>5.6993879999999999</v>
      </c>
      <c r="L36" s="218">
        <v>48.245398000000002</v>
      </c>
      <c r="M36" s="218">
        <v>2.8895710000000001</v>
      </c>
      <c r="N36" s="218">
        <v>0</v>
      </c>
      <c r="O36" s="218">
        <v>0</v>
      </c>
      <c r="P36" s="218">
        <v>1.920245</v>
      </c>
      <c r="Q36" s="218">
        <v>344.16295400000001</v>
      </c>
      <c r="R36" s="218">
        <v>15.085886</v>
      </c>
      <c r="S36" s="218">
        <v>77.999999000000003</v>
      </c>
      <c r="T36" s="218">
        <v>40.272824</v>
      </c>
      <c r="U36" s="218">
        <v>0</v>
      </c>
      <c r="V36" s="218">
        <v>0</v>
      </c>
      <c r="W36" s="218">
        <v>0</v>
      </c>
      <c r="X36" s="218">
        <v>0</v>
      </c>
      <c r="Y36" s="218">
        <v>0</v>
      </c>
      <c r="Z36" s="218">
        <v>0</v>
      </c>
      <c r="AA36" s="218">
        <v>0</v>
      </c>
    </row>
    <row r="37" spans="1:27">
      <c r="A37" s="261" t="s">
        <v>161</v>
      </c>
      <c r="B37" s="261" t="s">
        <v>162</v>
      </c>
      <c r="C37" s="261" t="s">
        <v>75</v>
      </c>
      <c r="D37" s="262" t="s">
        <v>69</v>
      </c>
      <c r="E37" s="260">
        <v>52.689261000000002</v>
      </c>
      <c r="F37" s="260">
        <v>128.06982600000001</v>
      </c>
      <c r="G37" s="260">
        <v>265.37800399999998</v>
      </c>
      <c r="H37" s="260">
        <v>0</v>
      </c>
      <c r="I37" s="260">
        <v>0</v>
      </c>
      <c r="J37" s="217">
        <f t="shared" si="0"/>
        <v>446.137091</v>
      </c>
      <c r="K37" s="218">
        <v>3.9096039999999999</v>
      </c>
      <c r="L37" s="218">
        <v>34.53107</v>
      </c>
      <c r="M37" s="218">
        <v>4.8870050000000003</v>
      </c>
      <c r="N37" s="218">
        <v>0.97740099999999996</v>
      </c>
      <c r="O37" s="218">
        <v>0</v>
      </c>
      <c r="P37" s="218">
        <v>3</v>
      </c>
      <c r="Q37" s="218">
        <v>320.31225000000001</v>
      </c>
      <c r="R37" s="218">
        <v>1.8361590000000001</v>
      </c>
      <c r="S37" s="218">
        <v>22.288132999999998</v>
      </c>
      <c r="T37" s="218">
        <v>11.728812</v>
      </c>
      <c r="U37" s="218">
        <v>0</v>
      </c>
      <c r="V37" s="218">
        <v>0</v>
      </c>
      <c r="W37" s="218">
        <v>0</v>
      </c>
      <c r="X37" s="218">
        <v>0</v>
      </c>
      <c r="Y37" s="218">
        <v>0</v>
      </c>
      <c r="Z37" s="218">
        <v>0</v>
      </c>
      <c r="AA37" s="218">
        <v>305</v>
      </c>
    </row>
    <row r="38" spans="1:27">
      <c r="A38" s="261" t="s">
        <v>163</v>
      </c>
      <c r="B38" s="261" t="s">
        <v>164</v>
      </c>
      <c r="C38" s="261" t="s">
        <v>80</v>
      </c>
      <c r="D38" s="262" t="s">
        <v>69</v>
      </c>
      <c r="E38" s="260">
        <v>71.508465000000001</v>
      </c>
      <c r="F38" s="260">
        <v>141.305072</v>
      </c>
      <c r="G38" s="260">
        <v>236.54234500000001</v>
      </c>
      <c r="H38" s="260">
        <v>0</v>
      </c>
      <c r="I38" s="260">
        <v>0</v>
      </c>
      <c r="J38" s="217">
        <f t="shared" si="0"/>
        <v>449.35588200000001</v>
      </c>
      <c r="K38" s="218">
        <v>3.2372879999999999</v>
      </c>
      <c r="L38" s="218">
        <v>55.141235999999999</v>
      </c>
      <c r="M38" s="218">
        <v>4.7683609999999996</v>
      </c>
      <c r="N38" s="218">
        <v>0</v>
      </c>
      <c r="O38" s="218">
        <v>0</v>
      </c>
      <c r="P38" s="218">
        <v>3.9096039999999999</v>
      </c>
      <c r="Q38" s="218">
        <v>343.06861800000001</v>
      </c>
      <c r="R38" s="218">
        <v>0</v>
      </c>
      <c r="S38" s="218">
        <v>0.92655399999999999</v>
      </c>
      <c r="T38" s="218">
        <v>0</v>
      </c>
      <c r="U38" s="218">
        <v>0</v>
      </c>
      <c r="V38" s="218">
        <v>0</v>
      </c>
      <c r="W38" s="218">
        <v>0</v>
      </c>
      <c r="X38" s="218">
        <v>0</v>
      </c>
      <c r="Y38" s="218">
        <v>0</v>
      </c>
      <c r="Z38" s="218">
        <v>0</v>
      </c>
      <c r="AA38" s="218">
        <v>0</v>
      </c>
    </row>
    <row r="39" spans="1:27">
      <c r="A39" s="261" t="s">
        <v>165</v>
      </c>
      <c r="B39" s="261" t="s">
        <v>1848</v>
      </c>
      <c r="C39" s="261" t="s">
        <v>80</v>
      </c>
      <c r="D39" s="262" t="s">
        <v>69</v>
      </c>
      <c r="E39" s="260">
        <v>27.529412000000001</v>
      </c>
      <c r="F39" s="260">
        <v>107.258822</v>
      </c>
      <c r="G39" s="260">
        <v>168.60000299999999</v>
      </c>
      <c r="H39" s="260">
        <v>0</v>
      </c>
      <c r="I39" s="260">
        <v>0</v>
      </c>
      <c r="J39" s="217">
        <f t="shared" si="0"/>
        <v>303.388237</v>
      </c>
      <c r="K39" s="218">
        <v>8</v>
      </c>
      <c r="L39" s="218">
        <v>31.376473000000001</v>
      </c>
      <c r="M39" s="218">
        <v>7.6470999999999997E-2</v>
      </c>
      <c r="N39" s="218">
        <v>0</v>
      </c>
      <c r="O39" s="218">
        <v>1</v>
      </c>
      <c r="P39" s="218">
        <v>3.1705890000000001</v>
      </c>
      <c r="Q39" s="218">
        <v>227.39149900000001</v>
      </c>
      <c r="R39" s="218">
        <v>0</v>
      </c>
      <c r="S39" s="218">
        <v>5</v>
      </c>
      <c r="T39" s="218">
        <v>2</v>
      </c>
      <c r="U39" s="218">
        <v>0</v>
      </c>
      <c r="V39" s="218">
        <v>0</v>
      </c>
      <c r="W39" s="218">
        <v>0</v>
      </c>
      <c r="X39" s="218">
        <v>0</v>
      </c>
      <c r="Y39" s="218">
        <v>0</v>
      </c>
      <c r="Z39" s="218">
        <v>0</v>
      </c>
      <c r="AA39" s="218">
        <v>0</v>
      </c>
    </row>
    <row r="40" spans="1:27">
      <c r="A40" s="261" t="s">
        <v>169</v>
      </c>
      <c r="B40" s="261" t="s">
        <v>1850</v>
      </c>
      <c r="C40" s="261" t="s">
        <v>72</v>
      </c>
      <c r="D40" s="262" t="s">
        <v>69</v>
      </c>
      <c r="E40" s="260">
        <v>44.172412000000001</v>
      </c>
      <c r="F40" s="260">
        <v>207.045739</v>
      </c>
      <c r="G40" s="260">
        <v>346.07040899999998</v>
      </c>
      <c r="H40" s="260">
        <v>0</v>
      </c>
      <c r="I40" s="260">
        <v>0</v>
      </c>
      <c r="J40" s="217">
        <f t="shared" si="0"/>
        <v>597.28855999999996</v>
      </c>
      <c r="K40" s="218">
        <v>10.305083</v>
      </c>
      <c r="L40" s="218">
        <v>62.745759</v>
      </c>
      <c r="M40" s="218">
        <v>5.2429370000000004</v>
      </c>
      <c r="N40" s="218">
        <v>0</v>
      </c>
      <c r="O40" s="218">
        <v>0</v>
      </c>
      <c r="P40" s="218">
        <v>1.9604520000000001</v>
      </c>
      <c r="Q40" s="218">
        <v>426.87342699999999</v>
      </c>
      <c r="R40" s="218">
        <v>2.9209040000000002</v>
      </c>
      <c r="S40" s="218">
        <v>16.711863999999998</v>
      </c>
      <c r="T40" s="218">
        <v>2.9322029999999999</v>
      </c>
      <c r="U40" s="218">
        <v>0</v>
      </c>
      <c r="V40" s="218">
        <v>0</v>
      </c>
      <c r="W40" s="218">
        <v>0</v>
      </c>
      <c r="X40" s="218">
        <v>0</v>
      </c>
      <c r="Y40" s="218">
        <v>0</v>
      </c>
      <c r="Z40" s="218">
        <v>0</v>
      </c>
      <c r="AA40" s="218">
        <v>0</v>
      </c>
    </row>
    <row r="41" spans="1:27">
      <c r="A41" s="261" t="s">
        <v>171</v>
      </c>
      <c r="B41" s="261" t="s">
        <v>172</v>
      </c>
      <c r="C41" s="261" t="s">
        <v>173</v>
      </c>
      <c r="D41" s="262" t="s">
        <v>69</v>
      </c>
      <c r="E41" s="260">
        <v>0</v>
      </c>
      <c r="F41" s="260">
        <v>0</v>
      </c>
      <c r="G41" s="260">
        <v>0</v>
      </c>
      <c r="H41" s="260">
        <v>31.832442</v>
      </c>
      <c r="I41" s="260">
        <v>10.75043</v>
      </c>
      <c r="J41" s="217">
        <f t="shared" si="0"/>
        <v>42.582872000000002</v>
      </c>
      <c r="K41" s="218">
        <v>0</v>
      </c>
      <c r="L41" s="218">
        <v>3.3922650000000001</v>
      </c>
      <c r="M41" s="218">
        <v>1</v>
      </c>
      <c r="N41" s="218">
        <v>0</v>
      </c>
      <c r="O41" s="218">
        <v>0</v>
      </c>
      <c r="P41" s="218">
        <v>0.40055200000000002</v>
      </c>
      <c r="Q41" s="218">
        <v>31.892271000000001</v>
      </c>
      <c r="R41" s="218">
        <v>0</v>
      </c>
      <c r="S41" s="218">
        <v>0</v>
      </c>
      <c r="T41" s="218">
        <v>0</v>
      </c>
      <c r="U41" s="218">
        <v>0</v>
      </c>
      <c r="V41" s="218">
        <v>0</v>
      </c>
      <c r="W41" s="218">
        <v>10.75043</v>
      </c>
      <c r="X41" s="218">
        <v>0</v>
      </c>
      <c r="Y41" s="218">
        <v>0</v>
      </c>
      <c r="Z41" s="218">
        <v>9.0301000000000006E-2</v>
      </c>
      <c r="AA41" s="218">
        <v>0</v>
      </c>
    </row>
    <row r="42" spans="1:27">
      <c r="A42" s="261" t="s">
        <v>174</v>
      </c>
      <c r="B42" s="261" t="s">
        <v>2898</v>
      </c>
      <c r="C42" s="261" t="s">
        <v>75</v>
      </c>
      <c r="D42" s="262" t="s">
        <v>69</v>
      </c>
      <c r="E42" s="260">
        <v>2.9565220000000001</v>
      </c>
      <c r="F42" s="260">
        <v>13.782609000000001</v>
      </c>
      <c r="G42" s="260">
        <v>44.239131</v>
      </c>
      <c r="H42" s="260">
        <v>39.913041999999997</v>
      </c>
      <c r="I42" s="260">
        <v>0</v>
      </c>
      <c r="J42" s="217">
        <f t="shared" si="0"/>
        <v>100.89130399999999</v>
      </c>
      <c r="K42" s="218">
        <v>1</v>
      </c>
      <c r="L42" s="218">
        <v>23.420289</v>
      </c>
      <c r="M42" s="218">
        <v>8.8695660000000007</v>
      </c>
      <c r="N42" s="218">
        <v>0</v>
      </c>
      <c r="O42" s="218">
        <v>0.76087000000000005</v>
      </c>
      <c r="P42" s="218">
        <v>25.050725</v>
      </c>
      <c r="Q42" s="218">
        <v>53.434778999999999</v>
      </c>
      <c r="R42" s="218">
        <v>0</v>
      </c>
      <c r="S42" s="218">
        <v>0</v>
      </c>
      <c r="T42" s="218">
        <v>0</v>
      </c>
      <c r="U42" s="218">
        <v>0</v>
      </c>
      <c r="V42" s="218">
        <v>0</v>
      </c>
      <c r="W42" s="218">
        <v>0</v>
      </c>
      <c r="X42" s="218">
        <v>0</v>
      </c>
      <c r="Y42" s="218">
        <v>0</v>
      </c>
      <c r="Z42" s="218">
        <v>0</v>
      </c>
      <c r="AA42" s="218">
        <v>0</v>
      </c>
    </row>
    <row r="43" spans="1:27">
      <c r="A43" s="261" t="s">
        <v>179</v>
      </c>
      <c r="B43" s="261" t="s">
        <v>180</v>
      </c>
      <c r="C43" s="261" t="s">
        <v>90</v>
      </c>
      <c r="D43" s="262" t="s">
        <v>69</v>
      </c>
      <c r="E43" s="260">
        <v>27.220372000000001</v>
      </c>
      <c r="F43" s="260">
        <v>74.145807000000005</v>
      </c>
      <c r="G43" s="260">
        <v>120.821032</v>
      </c>
      <c r="H43" s="260">
        <v>0</v>
      </c>
      <c r="I43" s="260">
        <v>0</v>
      </c>
      <c r="J43" s="217">
        <f t="shared" si="0"/>
        <v>222.18721099999999</v>
      </c>
      <c r="K43" s="218">
        <v>5.3063580000000004</v>
      </c>
      <c r="L43" s="218">
        <v>15.075144</v>
      </c>
      <c r="M43" s="218">
        <v>0</v>
      </c>
      <c r="N43" s="218">
        <v>0</v>
      </c>
      <c r="O43" s="218">
        <v>0.26589600000000002</v>
      </c>
      <c r="P43" s="218">
        <v>0.76300599999999996</v>
      </c>
      <c r="Q43" s="218">
        <v>152.43576100000001</v>
      </c>
      <c r="R43" s="218">
        <v>0</v>
      </c>
      <c r="S43" s="218">
        <v>0</v>
      </c>
      <c r="T43" s="218">
        <v>0</v>
      </c>
      <c r="U43" s="218">
        <v>0</v>
      </c>
      <c r="V43" s="218">
        <v>0</v>
      </c>
      <c r="W43" s="218">
        <v>0</v>
      </c>
      <c r="X43" s="218">
        <v>0</v>
      </c>
      <c r="Y43" s="218">
        <v>0</v>
      </c>
      <c r="Z43" s="218">
        <v>0</v>
      </c>
      <c r="AA43" s="218">
        <v>0</v>
      </c>
    </row>
    <row r="44" spans="1:27">
      <c r="A44" s="261" t="s">
        <v>181</v>
      </c>
      <c r="B44" s="261" t="s">
        <v>2899</v>
      </c>
      <c r="C44" s="261" t="s">
        <v>93</v>
      </c>
      <c r="D44" s="262" t="s">
        <v>69</v>
      </c>
      <c r="E44" s="260">
        <v>2.0689660000000001</v>
      </c>
      <c r="F44" s="260">
        <v>17.075862000000001</v>
      </c>
      <c r="G44" s="260">
        <v>42.404848999999999</v>
      </c>
      <c r="H44" s="260">
        <v>23.582757999999998</v>
      </c>
      <c r="I44" s="260">
        <v>0</v>
      </c>
      <c r="J44" s="217">
        <f t="shared" si="0"/>
        <v>85.132435000000001</v>
      </c>
      <c r="K44" s="218">
        <v>5.7241379999999999</v>
      </c>
      <c r="L44" s="218">
        <v>13.082758999999999</v>
      </c>
      <c r="M44" s="218">
        <v>15.935885000000001</v>
      </c>
      <c r="N44" s="218">
        <v>0</v>
      </c>
      <c r="O44" s="218">
        <v>3.7068970000000001</v>
      </c>
      <c r="P44" s="218">
        <v>9.3034490000000005</v>
      </c>
      <c r="Q44" s="218">
        <v>68.994521000000006</v>
      </c>
      <c r="R44" s="218">
        <v>0</v>
      </c>
      <c r="S44" s="218">
        <v>0</v>
      </c>
      <c r="T44" s="218">
        <v>0</v>
      </c>
      <c r="U44" s="218">
        <v>0</v>
      </c>
      <c r="V44" s="218">
        <v>0</v>
      </c>
      <c r="W44" s="218">
        <v>0</v>
      </c>
      <c r="X44" s="218">
        <v>0</v>
      </c>
      <c r="Y44" s="218">
        <v>0</v>
      </c>
      <c r="Z44" s="218">
        <v>0</v>
      </c>
      <c r="AA44" s="218">
        <v>0</v>
      </c>
    </row>
    <row r="45" spans="1:27">
      <c r="A45" s="261" t="s">
        <v>183</v>
      </c>
      <c r="B45" s="261" t="s">
        <v>1854</v>
      </c>
      <c r="C45" s="261" t="s">
        <v>111</v>
      </c>
      <c r="D45" s="262" t="s">
        <v>69</v>
      </c>
      <c r="E45" s="260">
        <v>0</v>
      </c>
      <c r="F45" s="260">
        <v>0</v>
      </c>
      <c r="G45" s="260">
        <v>11.210884</v>
      </c>
      <c r="H45" s="260">
        <v>53.272109</v>
      </c>
      <c r="I45" s="260">
        <v>0</v>
      </c>
      <c r="J45" s="217">
        <f t="shared" si="0"/>
        <v>64.482992999999993</v>
      </c>
      <c r="K45" s="218">
        <v>0</v>
      </c>
      <c r="L45" s="218">
        <v>25.904762999999999</v>
      </c>
      <c r="M45" s="218">
        <v>7.965986</v>
      </c>
      <c r="N45" s="218">
        <v>0</v>
      </c>
      <c r="O45" s="218">
        <v>0</v>
      </c>
      <c r="P45" s="218">
        <v>5.6530620000000003</v>
      </c>
      <c r="Q45" s="218">
        <v>38.006802999999998</v>
      </c>
      <c r="R45" s="218">
        <v>0</v>
      </c>
      <c r="S45" s="218">
        <v>0</v>
      </c>
      <c r="T45" s="218">
        <v>0</v>
      </c>
      <c r="U45" s="218">
        <v>0</v>
      </c>
      <c r="V45" s="218">
        <v>0</v>
      </c>
      <c r="W45" s="218">
        <v>0</v>
      </c>
      <c r="X45" s="218">
        <v>0</v>
      </c>
      <c r="Y45" s="218">
        <v>0</v>
      </c>
      <c r="Z45" s="218">
        <v>0</v>
      </c>
      <c r="AA45" s="218">
        <v>0</v>
      </c>
    </row>
    <row r="46" spans="1:27">
      <c r="A46" s="261" t="s">
        <v>185</v>
      </c>
      <c r="B46" s="261" t="s">
        <v>2900</v>
      </c>
      <c r="C46" s="261" t="s">
        <v>72</v>
      </c>
      <c r="D46" s="262" t="s">
        <v>69</v>
      </c>
      <c r="E46" s="260">
        <v>6.7948380000000004</v>
      </c>
      <c r="F46" s="260">
        <v>22.740722000000002</v>
      </c>
      <c r="G46" s="260">
        <v>41.913237000000002</v>
      </c>
      <c r="H46" s="260">
        <v>57.373238999999998</v>
      </c>
      <c r="I46" s="260">
        <v>0</v>
      </c>
      <c r="J46" s="217">
        <f t="shared" si="0"/>
        <v>128.82203600000003</v>
      </c>
      <c r="K46" s="218">
        <v>0</v>
      </c>
      <c r="L46" s="218">
        <v>40.034275999999998</v>
      </c>
      <c r="M46" s="218">
        <v>7.8098590000000003</v>
      </c>
      <c r="N46" s="218">
        <v>0</v>
      </c>
      <c r="O46" s="218">
        <v>0</v>
      </c>
      <c r="P46" s="218">
        <v>25.309858999999999</v>
      </c>
      <c r="Q46" s="218">
        <v>91.190489999999997</v>
      </c>
      <c r="R46" s="218">
        <v>0</v>
      </c>
      <c r="S46" s="218">
        <v>0</v>
      </c>
      <c r="T46" s="218">
        <v>0</v>
      </c>
      <c r="U46" s="218">
        <v>0</v>
      </c>
      <c r="V46" s="218">
        <v>0</v>
      </c>
      <c r="W46" s="218">
        <v>0</v>
      </c>
      <c r="X46" s="218">
        <v>0</v>
      </c>
      <c r="Y46" s="218">
        <v>0</v>
      </c>
      <c r="Z46" s="218">
        <v>0</v>
      </c>
      <c r="AA46" s="218">
        <v>0</v>
      </c>
    </row>
    <row r="47" spans="1:27">
      <c r="A47" s="261" t="s">
        <v>187</v>
      </c>
      <c r="B47" s="261" t="s">
        <v>188</v>
      </c>
      <c r="C47" s="261" t="s">
        <v>108</v>
      </c>
      <c r="D47" s="262" t="s">
        <v>69</v>
      </c>
      <c r="E47" s="260">
        <v>15.157999</v>
      </c>
      <c r="F47" s="260">
        <v>35.943649999999998</v>
      </c>
      <c r="G47" s="260">
        <v>76.652601000000004</v>
      </c>
      <c r="H47" s="260">
        <v>0</v>
      </c>
      <c r="I47" s="260">
        <v>0</v>
      </c>
      <c r="J47" s="217">
        <f t="shared" si="0"/>
        <v>127.75425</v>
      </c>
      <c r="K47" s="218">
        <v>6.1099119999999996</v>
      </c>
      <c r="L47" s="218">
        <v>44.361137999999997</v>
      </c>
      <c r="M47" s="218">
        <v>8.0726200000000006</v>
      </c>
      <c r="N47" s="218">
        <v>0</v>
      </c>
      <c r="O47" s="218">
        <v>1.068695</v>
      </c>
      <c r="P47" s="218">
        <v>16.297920000000001</v>
      </c>
      <c r="Q47" s="218">
        <v>97.732094000000004</v>
      </c>
      <c r="R47" s="218">
        <v>0</v>
      </c>
      <c r="S47" s="218">
        <v>1</v>
      </c>
      <c r="T47" s="218">
        <v>0</v>
      </c>
      <c r="U47" s="218">
        <v>0</v>
      </c>
      <c r="V47" s="218">
        <v>0</v>
      </c>
      <c r="W47" s="218">
        <v>0</v>
      </c>
      <c r="X47" s="218">
        <v>0</v>
      </c>
      <c r="Y47" s="218">
        <v>0</v>
      </c>
      <c r="Z47" s="218">
        <v>0</v>
      </c>
      <c r="AA47" s="218">
        <v>0</v>
      </c>
    </row>
    <row r="48" spans="1:27">
      <c r="A48" s="261" t="s">
        <v>191</v>
      </c>
      <c r="B48" s="261" t="s">
        <v>1856</v>
      </c>
      <c r="C48" s="261" t="s">
        <v>193</v>
      </c>
      <c r="D48" s="262" t="s">
        <v>69</v>
      </c>
      <c r="E48" s="260">
        <v>0</v>
      </c>
      <c r="F48" s="260">
        <v>0</v>
      </c>
      <c r="G48" s="260">
        <v>36.882084999999996</v>
      </c>
      <c r="H48" s="260">
        <v>56.826903000000001</v>
      </c>
      <c r="I48" s="260">
        <v>0</v>
      </c>
      <c r="J48" s="217">
        <f t="shared" si="0"/>
        <v>93.708988000000005</v>
      </c>
      <c r="K48" s="218">
        <v>0</v>
      </c>
      <c r="L48" s="218">
        <v>26.731884999999998</v>
      </c>
      <c r="M48" s="218">
        <v>11.925288</v>
      </c>
      <c r="N48" s="218">
        <v>0</v>
      </c>
      <c r="O48" s="218">
        <v>0</v>
      </c>
      <c r="P48" s="218">
        <v>24.362317999999998</v>
      </c>
      <c r="Q48" s="218">
        <v>51.899973000000003</v>
      </c>
      <c r="R48" s="218">
        <v>0</v>
      </c>
      <c r="S48" s="218">
        <v>0</v>
      </c>
      <c r="T48" s="218">
        <v>0</v>
      </c>
      <c r="U48" s="218">
        <v>0</v>
      </c>
      <c r="V48" s="218">
        <v>0</v>
      </c>
      <c r="W48" s="218">
        <v>0</v>
      </c>
      <c r="X48" s="218">
        <v>0</v>
      </c>
      <c r="Y48" s="218">
        <v>0</v>
      </c>
      <c r="Z48" s="218">
        <v>1.2727269999999999</v>
      </c>
      <c r="AA48" s="218">
        <v>0</v>
      </c>
    </row>
    <row r="49" spans="1:27">
      <c r="A49" s="261" t="s">
        <v>194</v>
      </c>
      <c r="B49" s="261" t="s">
        <v>195</v>
      </c>
      <c r="C49" s="261" t="s">
        <v>196</v>
      </c>
      <c r="D49" s="262" t="s">
        <v>69</v>
      </c>
      <c r="E49" s="260">
        <v>0</v>
      </c>
      <c r="F49" s="260">
        <v>0</v>
      </c>
      <c r="G49" s="260">
        <v>0</v>
      </c>
      <c r="H49" s="260">
        <v>25.561821999999999</v>
      </c>
      <c r="I49" s="260">
        <v>0</v>
      </c>
      <c r="J49" s="217">
        <f t="shared" si="0"/>
        <v>25.561821999999999</v>
      </c>
      <c r="K49" s="218">
        <v>0</v>
      </c>
      <c r="L49" s="218">
        <v>3.7643559999999998</v>
      </c>
      <c r="M49" s="218">
        <v>1.1835439999999999</v>
      </c>
      <c r="N49" s="218">
        <v>0</v>
      </c>
      <c r="O49" s="218">
        <v>0</v>
      </c>
      <c r="P49" s="218">
        <v>0</v>
      </c>
      <c r="Q49" s="218">
        <v>12.670881</v>
      </c>
      <c r="R49" s="218">
        <v>0</v>
      </c>
      <c r="S49" s="218">
        <v>0</v>
      </c>
      <c r="T49" s="218">
        <v>0</v>
      </c>
      <c r="U49" s="218">
        <v>0</v>
      </c>
      <c r="V49" s="218">
        <v>0</v>
      </c>
      <c r="W49" s="218">
        <v>0</v>
      </c>
      <c r="X49" s="218">
        <v>0</v>
      </c>
      <c r="Y49" s="218">
        <v>0</v>
      </c>
      <c r="Z49" s="218">
        <v>0.48587599999999997</v>
      </c>
      <c r="AA49" s="218">
        <v>0</v>
      </c>
    </row>
    <row r="50" spans="1:27">
      <c r="A50" s="261" t="s">
        <v>197</v>
      </c>
      <c r="B50" s="261" t="s">
        <v>1857</v>
      </c>
      <c r="C50" s="261" t="s">
        <v>93</v>
      </c>
      <c r="D50" s="262" t="s">
        <v>69</v>
      </c>
      <c r="E50" s="260">
        <v>0</v>
      </c>
      <c r="F50" s="260">
        <v>0</v>
      </c>
      <c r="G50" s="260">
        <v>0</v>
      </c>
      <c r="H50" s="260">
        <v>61.631543999999998</v>
      </c>
      <c r="I50" s="260">
        <v>40.310533999999997</v>
      </c>
      <c r="J50" s="217">
        <f t="shared" si="0"/>
        <v>101.942078</v>
      </c>
      <c r="K50" s="218">
        <v>0</v>
      </c>
      <c r="L50" s="218">
        <v>14.093023000000001</v>
      </c>
      <c r="M50" s="218">
        <v>4.359381</v>
      </c>
      <c r="N50" s="218">
        <v>0</v>
      </c>
      <c r="O50" s="218">
        <v>0</v>
      </c>
      <c r="P50" s="218">
        <v>1</v>
      </c>
      <c r="Q50" s="218">
        <v>58.843237000000002</v>
      </c>
      <c r="R50" s="218">
        <v>2</v>
      </c>
      <c r="S50" s="218">
        <v>9.2965119999999999</v>
      </c>
      <c r="T50" s="218">
        <v>0</v>
      </c>
      <c r="U50" s="218">
        <v>16.720932000000001</v>
      </c>
      <c r="V50" s="218">
        <v>0</v>
      </c>
      <c r="W50" s="218">
        <v>41.417709000000002</v>
      </c>
      <c r="X50" s="218">
        <v>0</v>
      </c>
      <c r="Y50" s="218">
        <v>0</v>
      </c>
      <c r="Z50" s="218">
        <v>0</v>
      </c>
      <c r="AA50" s="218">
        <v>0</v>
      </c>
    </row>
    <row r="51" spans="1:27">
      <c r="A51" s="261" t="s">
        <v>199</v>
      </c>
      <c r="B51" s="261" t="s">
        <v>200</v>
      </c>
      <c r="C51" s="261" t="s">
        <v>93</v>
      </c>
      <c r="D51" s="262" t="s">
        <v>69</v>
      </c>
      <c r="E51" s="260">
        <v>1.6808099999999999</v>
      </c>
      <c r="F51" s="260">
        <v>14.738372</v>
      </c>
      <c r="G51" s="260">
        <v>68.083922999999999</v>
      </c>
      <c r="H51" s="260">
        <v>66.940146999999996</v>
      </c>
      <c r="I51" s="260">
        <v>0</v>
      </c>
      <c r="J51" s="217">
        <f t="shared" si="0"/>
        <v>151.443252</v>
      </c>
      <c r="K51" s="218">
        <v>1.377964</v>
      </c>
      <c r="L51" s="218">
        <v>23.902405000000002</v>
      </c>
      <c r="M51" s="218">
        <v>0</v>
      </c>
      <c r="N51" s="218">
        <v>0</v>
      </c>
      <c r="O51" s="218">
        <v>0</v>
      </c>
      <c r="P51" s="218">
        <v>126.04717599999999</v>
      </c>
      <c r="Q51" s="218">
        <v>26.26164</v>
      </c>
      <c r="R51" s="218">
        <v>0</v>
      </c>
      <c r="S51" s="218">
        <v>2</v>
      </c>
      <c r="T51" s="218">
        <v>1</v>
      </c>
      <c r="U51" s="218">
        <v>0</v>
      </c>
      <c r="V51" s="218">
        <v>0</v>
      </c>
      <c r="W51" s="218">
        <v>0</v>
      </c>
      <c r="X51" s="218">
        <v>0</v>
      </c>
      <c r="Y51" s="218">
        <v>0</v>
      </c>
      <c r="Z51" s="218">
        <v>0.5</v>
      </c>
      <c r="AA51" s="218">
        <v>0</v>
      </c>
    </row>
    <row r="52" spans="1:27">
      <c r="A52" s="261" t="s">
        <v>201</v>
      </c>
      <c r="B52" s="261" t="s">
        <v>202</v>
      </c>
      <c r="C52" s="261" t="s">
        <v>93</v>
      </c>
      <c r="D52" s="262" t="s">
        <v>69</v>
      </c>
      <c r="E52" s="260">
        <v>24.932514999999999</v>
      </c>
      <c r="F52" s="260">
        <v>66.870749000000004</v>
      </c>
      <c r="G52" s="260">
        <v>145.583653</v>
      </c>
      <c r="H52" s="260">
        <v>181.085756</v>
      </c>
      <c r="I52" s="260">
        <v>47.609617</v>
      </c>
      <c r="J52" s="217">
        <f t="shared" si="0"/>
        <v>466.08229</v>
      </c>
      <c r="K52" s="218">
        <v>2</v>
      </c>
      <c r="L52" s="218">
        <v>19.883436</v>
      </c>
      <c r="M52" s="218">
        <v>1</v>
      </c>
      <c r="N52" s="218">
        <v>0</v>
      </c>
      <c r="O52" s="218">
        <v>1</v>
      </c>
      <c r="P52" s="218">
        <v>2</v>
      </c>
      <c r="Q52" s="218">
        <v>332.56296400000002</v>
      </c>
      <c r="R52" s="218">
        <v>8</v>
      </c>
      <c r="S52" s="218">
        <v>23</v>
      </c>
      <c r="T52" s="218">
        <v>43.030675000000002</v>
      </c>
      <c r="U52" s="218">
        <v>40.383951000000003</v>
      </c>
      <c r="V52" s="218">
        <v>7.2256660000000004</v>
      </c>
      <c r="W52" s="218">
        <v>0</v>
      </c>
      <c r="X52" s="218">
        <v>0</v>
      </c>
      <c r="Y52" s="218">
        <v>0</v>
      </c>
      <c r="Z52" s="218">
        <v>0</v>
      </c>
      <c r="AA52" s="218">
        <v>382</v>
      </c>
    </row>
    <row r="53" spans="1:27">
      <c r="A53" s="261" t="s">
        <v>203</v>
      </c>
      <c r="B53" s="261" t="s">
        <v>1858</v>
      </c>
      <c r="C53" s="261" t="s">
        <v>80</v>
      </c>
      <c r="D53" s="262" t="s">
        <v>69</v>
      </c>
      <c r="E53" s="260">
        <v>8.9653179999999999</v>
      </c>
      <c r="F53" s="260">
        <v>32.028860999999999</v>
      </c>
      <c r="G53" s="260">
        <v>53.248604</v>
      </c>
      <c r="H53" s="260">
        <v>0</v>
      </c>
      <c r="I53" s="260">
        <v>0</v>
      </c>
      <c r="J53" s="217">
        <f t="shared" si="0"/>
        <v>94.242783000000003</v>
      </c>
      <c r="K53" s="218">
        <v>0</v>
      </c>
      <c r="L53" s="218">
        <v>4</v>
      </c>
      <c r="M53" s="218">
        <v>0</v>
      </c>
      <c r="N53" s="218">
        <v>0</v>
      </c>
      <c r="O53" s="218">
        <v>0</v>
      </c>
      <c r="P53" s="218">
        <v>0</v>
      </c>
      <c r="Q53" s="218">
        <v>62.659272000000001</v>
      </c>
      <c r="R53" s="218">
        <v>0</v>
      </c>
      <c r="S53" s="218">
        <v>0</v>
      </c>
      <c r="T53" s="218">
        <v>0</v>
      </c>
      <c r="U53" s="218">
        <v>0</v>
      </c>
      <c r="V53" s="218">
        <v>0</v>
      </c>
      <c r="W53" s="218">
        <v>0</v>
      </c>
      <c r="X53" s="218">
        <v>0</v>
      </c>
      <c r="Y53" s="218">
        <v>0</v>
      </c>
      <c r="Z53" s="218">
        <v>0</v>
      </c>
      <c r="AA53" s="218">
        <v>0</v>
      </c>
    </row>
    <row r="54" spans="1:27">
      <c r="A54" s="261" t="s">
        <v>205</v>
      </c>
      <c r="B54" s="261" t="s">
        <v>1859</v>
      </c>
      <c r="C54" s="261" t="s">
        <v>68</v>
      </c>
      <c r="D54" s="262" t="s">
        <v>69</v>
      </c>
      <c r="E54" s="260">
        <v>0</v>
      </c>
      <c r="F54" s="260">
        <v>0</v>
      </c>
      <c r="G54" s="260">
        <v>34.068897999999997</v>
      </c>
      <c r="H54" s="260">
        <v>100.941062</v>
      </c>
      <c r="I54" s="260">
        <v>0</v>
      </c>
      <c r="J54" s="217">
        <f t="shared" si="0"/>
        <v>135.00996000000001</v>
      </c>
      <c r="K54" s="218">
        <v>0</v>
      </c>
      <c r="L54" s="218">
        <v>40.042307000000001</v>
      </c>
      <c r="M54" s="218">
        <v>4.027933</v>
      </c>
      <c r="N54" s="218">
        <v>0</v>
      </c>
      <c r="O54" s="218">
        <v>1</v>
      </c>
      <c r="P54" s="218">
        <v>3.1899440000000001</v>
      </c>
      <c r="Q54" s="218">
        <v>92.390131999999994</v>
      </c>
      <c r="R54" s="218">
        <v>1</v>
      </c>
      <c r="S54" s="218">
        <v>2</v>
      </c>
      <c r="T54" s="218">
        <v>0</v>
      </c>
      <c r="U54" s="218">
        <v>0</v>
      </c>
      <c r="V54" s="218">
        <v>0</v>
      </c>
      <c r="W54" s="218">
        <v>0</v>
      </c>
      <c r="X54" s="218">
        <v>0</v>
      </c>
      <c r="Y54" s="218">
        <v>0</v>
      </c>
      <c r="Z54" s="218">
        <v>0</v>
      </c>
      <c r="AA54" s="218">
        <v>0</v>
      </c>
    </row>
    <row r="55" spans="1:27">
      <c r="A55" s="261" t="s">
        <v>207</v>
      </c>
      <c r="B55" s="261" t="s">
        <v>1860</v>
      </c>
      <c r="C55" s="261" t="s">
        <v>93</v>
      </c>
      <c r="D55" s="262" t="s">
        <v>69</v>
      </c>
      <c r="E55" s="260">
        <v>23.932099000000001</v>
      </c>
      <c r="F55" s="260">
        <v>83.462963000000002</v>
      </c>
      <c r="G55" s="260">
        <v>53.537036999999998</v>
      </c>
      <c r="H55" s="260">
        <v>0</v>
      </c>
      <c r="I55" s="260">
        <v>0</v>
      </c>
      <c r="J55" s="217">
        <f t="shared" si="0"/>
        <v>160.93209899999999</v>
      </c>
      <c r="K55" s="218">
        <v>0</v>
      </c>
      <c r="L55" s="218">
        <v>4.080247</v>
      </c>
      <c r="M55" s="218">
        <v>0.91975300000000004</v>
      </c>
      <c r="N55" s="218">
        <v>0</v>
      </c>
      <c r="O55" s="218">
        <v>0</v>
      </c>
      <c r="P55" s="218">
        <v>0</v>
      </c>
      <c r="Q55" s="218">
        <v>27.172840000000001</v>
      </c>
      <c r="R55" s="218">
        <v>56.265431999999997</v>
      </c>
      <c r="S55" s="218">
        <v>44.296297000000003</v>
      </c>
      <c r="T55" s="218">
        <v>12</v>
      </c>
      <c r="U55" s="218">
        <v>0</v>
      </c>
      <c r="V55" s="218">
        <v>0</v>
      </c>
      <c r="W55" s="218">
        <v>0</v>
      </c>
      <c r="X55" s="218">
        <v>0</v>
      </c>
      <c r="Y55" s="218">
        <v>0</v>
      </c>
      <c r="Z55" s="218">
        <v>0</v>
      </c>
      <c r="AA55" s="218">
        <v>0</v>
      </c>
    </row>
    <row r="56" spans="1:27">
      <c r="A56" s="261" t="s">
        <v>209</v>
      </c>
      <c r="B56" s="261" t="s">
        <v>1861</v>
      </c>
      <c r="C56" s="261" t="s">
        <v>93</v>
      </c>
      <c r="D56" s="262" t="s">
        <v>69</v>
      </c>
      <c r="E56" s="260">
        <v>0</v>
      </c>
      <c r="F56" s="260">
        <v>0</v>
      </c>
      <c r="G56" s="260">
        <v>189.93959100000001</v>
      </c>
      <c r="H56" s="260">
        <v>0</v>
      </c>
      <c r="I56" s="260">
        <v>0</v>
      </c>
      <c r="J56" s="217">
        <f t="shared" si="0"/>
        <v>189.93959100000001</v>
      </c>
      <c r="K56" s="218">
        <v>2</v>
      </c>
      <c r="L56" s="218">
        <v>15.666665999999999</v>
      </c>
      <c r="M56" s="218">
        <v>0</v>
      </c>
      <c r="N56" s="218">
        <v>0</v>
      </c>
      <c r="O56" s="218">
        <v>0</v>
      </c>
      <c r="P56" s="218">
        <v>0</v>
      </c>
      <c r="Q56" s="218">
        <v>147.85933199999999</v>
      </c>
      <c r="R56" s="218">
        <v>13.080247</v>
      </c>
      <c r="S56" s="218">
        <v>47.716048999999998</v>
      </c>
      <c r="T56" s="218">
        <v>25.012346000000001</v>
      </c>
      <c r="U56" s="218">
        <v>0</v>
      </c>
      <c r="V56" s="218">
        <v>0</v>
      </c>
      <c r="W56" s="218">
        <v>0</v>
      </c>
      <c r="X56" s="218">
        <v>0</v>
      </c>
      <c r="Y56" s="218">
        <v>0</v>
      </c>
      <c r="Z56" s="218">
        <v>0</v>
      </c>
      <c r="AA56" s="218">
        <v>0</v>
      </c>
    </row>
    <row r="57" spans="1:27">
      <c r="A57" s="261" t="s">
        <v>211</v>
      </c>
      <c r="B57" s="261" t="s">
        <v>1862</v>
      </c>
      <c r="C57" s="261" t="s">
        <v>75</v>
      </c>
      <c r="D57" s="262" t="s">
        <v>69</v>
      </c>
      <c r="E57" s="260">
        <v>18.977899000000001</v>
      </c>
      <c r="F57" s="260">
        <v>64.585634999999996</v>
      </c>
      <c r="G57" s="260">
        <v>142.27162899999999</v>
      </c>
      <c r="H57" s="260">
        <v>0</v>
      </c>
      <c r="I57" s="260">
        <v>28.461438000000001</v>
      </c>
      <c r="J57" s="217">
        <f t="shared" si="0"/>
        <v>254.29660100000001</v>
      </c>
      <c r="K57" s="218">
        <v>2.2209940000000001</v>
      </c>
      <c r="L57" s="218">
        <v>38.187845000000003</v>
      </c>
      <c r="M57" s="218">
        <v>6</v>
      </c>
      <c r="N57" s="218">
        <v>0</v>
      </c>
      <c r="O57" s="218">
        <v>0</v>
      </c>
      <c r="P57" s="218">
        <v>0</v>
      </c>
      <c r="Q57" s="218">
        <v>202.69740999999999</v>
      </c>
      <c r="R57" s="218">
        <v>0</v>
      </c>
      <c r="S57" s="218">
        <v>3</v>
      </c>
      <c r="T57" s="218">
        <v>0</v>
      </c>
      <c r="U57" s="218">
        <v>21.185002999999998</v>
      </c>
      <c r="V57" s="218">
        <v>7.2764350000000002</v>
      </c>
      <c r="W57" s="218">
        <v>0</v>
      </c>
      <c r="X57" s="218">
        <v>0</v>
      </c>
      <c r="Y57" s="218">
        <v>0</v>
      </c>
      <c r="Z57" s="218">
        <v>0</v>
      </c>
      <c r="AA57" s="218">
        <v>0</v>
      </c>
    </row>
    <row r="58" spans="1:27">
      <c r="A58" s="261" t="s">
        <v>213</v>
      </c>
      <c r="B58" s="261" t="s">
        <v>1863</v>
      </c>
      <c r="C58" s="261" t="s">
        <v>72</v>
      </c>
      <c r="D58" s="262" t="s">
        <v>69</v>
      </c>
      <c r="E58" s="260">
        <v>30.138891000000001</v>
      </c>
      <c r="F58" s="260">
        <v>104.794443</v>
      </c>
      <c r="G58" s="260">
        <v>61.822220999999999</v>
      </c>
      <c r="H58" s="260">
        <v>0</v>
      </c>
      <c r="I58" s="260">
        <v>0</v>
      </c>
      <c r="J58" s="217">
        <f t="shared" si="0"/>
        <v>196.75555500000002</v>
      </c>
      <c r="K58" s="218">
        <v>1.25</v>
      </c>
      <c r="L58" s="218">
        <v>8.1111109999999993</v>
      </c>
      <c r="M58" s="218">
        <v>0</v>
      </c>
      <c r="N58" s="218">
        <v>0</v>
      </c>
      <c r="O58" s="218">
        <v>0</v>
      </c>
      <c r="P58" s="218">
        <v>1</v>
      </c>
      <c r="Q58" s="218">
        <v>155.96111200000001</v>
      </c>
      <c r="R58" s="218">
        <v>0</v>
      </c>
      <c r="S58" s="218">
        <v>0</v>
      </c>
      <c r="T58" s="218">
        <v>0</v>
      </c>
      <c r="U58" s="218">
        <v>0</v>
      </c>
      <c r="V58" s="218">
        <v>0</v>
      </c>
      <c r="W58" s="218">
        <v>0</v>
      </c>
      <c r="X58" s="218">
        <v>0</v>
      </c>
      <c r="Y58" s="218">
        <v>0</v>
      </c>
      <c r="Z58" s="218">
        <v>0</v>
      </c>
      <c r="AA58" s="218">
        <v>148</v>
      </c>
    </row>
    <row r="59" spans="1:27">
      <c r="A59" s="261" t="s">
        <v>215</v>
      </c>
      <c r="B59" s="261" t="s">
        <v>1864</v>
      </c>
      <c r="C59" s="261" t="s">
        <v>72</v>
      </c>
      <c r="D59" s="262" t="s">
        <v>69</v>
      </c>
      <c r="E59" s="260">
        <v>0</v>
      </c>
      <c r="F59" s="260">
        <v>0</v>
      </c>
      <c r="G59" s="260">
        <v>0</v>
      </c>
      <c r="H59" s="260">
        <v>152.64813599999999</v>
      </c>
      <c r="I59" s="260">
        <v>0</v>
      </c>
      <c r="J59" s="217">
        <f t="shared" si="0"/>
        <v>152.64813599999999</v>
      </c>
      <c r="K59" s="218">
        <v>0</v>
      </c>
      <c r="L59" s="218">
        <v>16.468643</v>
      </c>
      <c r="M59" s="218">
        <v>3.9766080000000001</v>
      </c>
      <c r="N59" s="218">
        <v>1</v>
      </c>
      <c r="O59" s="218">
        <v>0</v>
      </c>
      <c r="P59" s="218">
        <v>0</v>
      </c>
      <c r="Q59" s="218">
        <v>112.41984600000001</v>
      </c>
      <c r="R59" s="218">
        <v>0</v>
      </c>
      <c r="S59" s="218">
        <v>6.2690039999999998</v>
      </c>
      <c r="T59" s="218">
        <v>0</v>
      </c>
      <c r="U59" s="218">
        <v>50.853803999999997</v>
      </c>
      <c r="V59" s="218">
        <v>0</v>
      </c>
      <c r="W59" s="218">
        <v>0</v>
      </c>
      <c r="X59" s="218">
        <v>0</v>
      </c>
      <c r="Y59" s="218">
        <v>0</v>
      </c>
      <c r="Z59" s="218">
        <v>0</v>
      </c>
      <c r="AA59" s="218">
        <v>0</v>
      </c>
    </row>
    <row r="60" spans="1:27">
      <c r="A60" s="261" t="s">
        <v>217</v>
      </c>
      <c r="B60" s="261" t="s">
        <v>1865</v>
      </c>
      <c r="C60" s="261" t="s">
        <v>68</v>
      </c>
      <c r="D60" s="262" t="s">
        <v>69</v>
      </c>
      <c r="E60" s="260">
        <v>64.472168999999994</v>
      </c>
      <c r="F60" s="260">
        <v>152.28240199999999</v>
      </c>
      <c r="G60" s="260">
        <v>132.87562800000001</v>
      </c>
      <c r="H60" s="260">
        <v>0</v>
      </c>
      <c r="I60" s="260">
        <v>22.962755999999999</v>
      </c>
      <c r="J60" s="217">
        <f t="shared" si="0"/>
        <v>372.59295500000002</v>
      </c>
      <c r="K60" s="218">
        <v>6.3426099999999996</v>
      </c>
      <c r="L60" s="218">
        <v>21.752400000000002</v>
      </c>
      <c r="M60" s="218">
        <v>0</v>
      </c>
      <c r="N60" s="218">
        <v>0</v>
      </c>
      <c r="O60" s="218">
        <v>0</v>
      </c>
      <c r="P60" s="218">
        <v>0</v>
      </c>
      <c r="Q60" s="218">
        <v>271.23375900000002</v>
      </c>
      <c r="R60" s="218">
        <v>0</v>
      </c>
      <c r="S60" s="218">
        <v>1.388676</v>
      </c>
      <c r="T60" s="218">
        <v>3.3886759999999998</v>
      </c>
      <c r="U60" s="218">
        <v>14.271229999999999</v>
      </c>
      <c r="V60" s="218">
        <v>8.6915259999999996</v>
      </c>
      <c r="W60" s="218">
        <v>0</v>
      </c>
      <c r="X60" s="218">
        <v>0</v>
      </c>
      <c r="Y60" s="218">
        <v>0</v>
      </c>
      <c r="Z60" s="218">
        <v>0</v>
      </c>
      <c r="AA60" s="218">
        <v>284</v>
      </c>
    </row>
    <row r="61" spans="1:27">
      <c r="A61" s="261" t="s">
        <v>219</v>
      </c>
      <c r="B61" s="261" t="s">
        <v>1866</v>
      </c>
      <c r="C61" s="261" t="s">
        <v>80</v>
      </c>
      <c r="D61" s="262" t="s">
        <v>69</v>
      </c>
      <c r="E61" s="260">
        <v>22.682231999999999</v>
      </c>
      <c r="F61" s="260">
        <v>84.128084999999999</v>
      </c>
      <c r="G61" s="260">
        <v>141.760312</v>
      </c>
      <c r="H61" s="260">
        <v>0</v>
      </c>
      <c r="I61" s="260">
        <v>20.004280000000001</v>
      </c>
      <c r="J61" s="217">
        <f t="shared" si="0"/>
        <v>268.57490899999999</v>
      </c>
      <c r="K61" s="218">
        <v>2.8007049999999998</v>
      </c>
      <c r="L61" s="218">
        <v>23.860896</v>
      </c>
      <c r="M61" s="218">
        <v>0</v>
      </c>
      <c r="N61" s="218">
        <v>0</v>
      </c>
      <c r="O61" s="218">
        <v>0</v>
      </c>
      <c r="P61" s="218">
        <v>3</v>
      </c>
      <c r="Q61" s="218">
        <v>176.528896</v>
      </c>
      <c r="R61" s="218">
        <v>11.547613</v>
      </c>
      <c r="S61" s="218">
        <v>32.706403999999999</v>
      </c>
      <c r="T61" s="218">
        <v>10.355105</v>
      </c>
      <c r="U61" s="218">
        <v>11.015636000000001</v>
      </c>
      <c r="V61" s="218">
        <v>5.35914</v>
      </c>
      <c r="W61" s="218">
        <v>0</v>
      </c>
      <c r="X61" s="218">
        <v>3.7069380000000001</v>
      </c>
      <c r="Y61" s="218">
        <v>0</v>
      </c>
      <c r="Z61" s="218">
        <v>0</v>
      </c>
      <c r="AA61" s="218">
        <v>0</v>
      </c>
    </row>
    <row r="62" spans="1:27">
      <c r="A62" s="261" t="s">
        <v>221</v>
      </c>
      <c r="B62" s="261" t="s">
        <v>222</v>
      </c>
      <c r="C62" s="261" t="s">
        <v>68</v>
      </c>
      <c r="D62" s="262" t="s">
        <v>69</v>
      </c>
      <c r="E62" s="260">
        <v>56.655379000000003</v>
      </c>
      <c r="F62" s="260">
        <v>146.71755099999999</v>
      </c>
      <c r="G62" s="260">
        <v>168.608666</v>
      </c>
      <c r="H62" s="260">
        <v>0</v>
      </c>
      <c r="I62" s="260">
        <v>0</v>
      </c>
      <c r="J62" s="217">
        <f t="shared" si="0"/>
        <v>371.98159599999997</v>
      </c>
      <c r="K62" s="218">
        <v>6.4745780000000002</v>
      </c>
      <c r="L62" s="218">
        <v>28.806370000000001</v>
      </c>
      <c r="M62" s="218">
        <v>2.1525430000000001</v>
      </c>
      <c r="N62" s="218">
        <v>0</v>
      </c>
      <c r="O62" s="218">
        <v>0</v>
      </c>
      <c r="P62" s="218">
        <v>0.96610200000000002</v>
      </c>
      <c r="Q62" s="218">
        <v>264.42226499999998</v>
      </c>
      <c r="R62" s="218">
        <v>0</v>
      </c>
      <c r="S62" s="218">
        <v>0.96610200000000002</v>
      </c>
      <c r="T62" s="218">
        <v>0</v>
      </c>
      <c r="U62" s="218">
        <v>0</v>
      </c>
      <c r="V62" s="218">
        <v>0</v>
      </c>
      <c r="W62" s="218">
        <v>0</v>
      </c>
      <c r="X62" s="218">
        <v>0</v>
      </c>
      <c r="Y62" s="218">
        <v>0</v>
      </c>
      <c r="Z62" s="218">
        <v>0</v>
      </c>
      <c r="AA62" s="218">
        <v>0</v>
      </c>
    </row>
    <row r="63" spans="1:27">
      <c r="A63" s="261" t="s">
        <v>223</v>
      </c>
      <c r="B63" s="261" t="s">
        <v>224</v>
      </c>
      <c r="C63" s="261" t="s">
        <v>108</v>
      </c>
      <c r="D63" s="262" t="s">
        <v>69</v>
      </c>
      <c r="E63" s="260">
        <v>61.994349999999997</v>
      </c>
      <c r="F63" s="260">
        <v>175.19208800000001</v>
      </c>
      <c r="G63" s="260">
        <v>200.69492099999999</v>
      </c>
      <c r="H63" s="260">
        <v>0</v>
      </c>
      <c r="I63" s="260">
        <v>0</v>
      </c>
      <c r="J63" s="217">
        <f t="shared" si="0"/>
        <v>437.88135899999997</v>
      </c>
      <c r="K63" s="218">
        <v>4.7740109999999998</v>
      </c>
      <c r="L63" s="218">
        <v>44.796612000000003</v>
      </c>
      <c r="M63" s="218">
        <v>1.9209039999999999</v>
      </c>
      <c r="N63" s="218">
        <v>0.85310699999999995</v>
      </c>
      <c r="O63" s="218">
        <v>2.8813559999999998</v>
      </c>
      <c r="P63" s="218">
        <v>10.158189999999999</v>
      </c>
      <c r="Q63" s="218">
        <v>359.33593999999999</v>
      </c>
      <c r="R63" s="218">
        <v>6.7231639999999997</v>
      </c>
      <c r="S63" s="218">
        <v>37.728814999999997</v>
      </c>
      <c r="T63" s="218">
        <v>3.8418079999999999</v>
      </c>
      <c r="U63" s="218">
        <v>0</v>
      </c>
      <c r="V63" s="218">
        <v>0</v>
      </c>
      <c r="W63" s="218">
        <v>0</v>
      </c>
      <c r="X63" s="218">
        <v>0</v>
      </c>
      <c r="Y63" s="218">
        <v>0</v>
      </c>
      <c r="Z63" s="218">
        <v>0</v>
      </c>
      <c r="AA63" s="218">
        <v>0</v>
      </c>
    </row>
    <row r="64" spans="1:27">
      <c r="A64" s="261" t="s">
        <v>225</v>
      </c>
      <c r="B64" s="261" t="s">
        <v>1867</v>
      </c>
      <c r="C64" s="261" t="s">
        <v>80</v>
      </c>
      <c r="D64" s="262" t="s">
        <v>69</v>
      </c>
      <c r="E64" s="260">
        <v>23.771435</v>
      </c>
      <c r="F64" s="260">
        <v>90.388574000000006</v>
      </c>
      <c r="G64" s="260">
        <v>119.452546</v>
      </c>
      <c r="H64" s="260">
        <v>0</v>
      </c>
      <c r="I64" s="260">
        <v>26.953177</v>
      </c>
      <c r="J64" s="217">
        <f t="shared" si="0"/>
        <v>260.56573199999997</v>
      </c>
      <c r="K64" s="218">
        <v>3</v>
      </c>
      <c r="L64" s="218">
        <v>19.251428000000001</v>
      </c>
      <c r="M64" s="218">
        <v>1.0571429999999999</v>
      </c>
      <c r="N64" s="218">
        <v>0</v>
      </c>
      <c r="O64" s="218">
        <v>1</v>
      </c>
      <c r="P64" s="218">
        <v>1</v>
      </c>
      <c r="Q64" s="218">
        <v>177.097159</v>
      </c>
      <c r="R64" s="218">
        <v>0</v>
      </c>
      <c r="S64" s="218">
        <v>0</v>
      </c>
      <c r="T64" s="218">
        <v>0</v>
      </c>
      <c r="U64" s="218">
        <v>15.526818</v>
      </c>
      <c r="V64" s="218">
        <v>7.7052209999999999</v>
      </c>
      <c r="W64" s="218">
        <v>0</v>
      </c>
      <c r="X64" s="218">
        <v>3.7211379999999998</v>
      </c>
      <c r="Y64" s="218">
        <v>0</v>
      </c>
      <c r="Z64" s="218">
        <v>0</v>
      </c>
      <c r="AA64" s="218">
        <v>0</v>
      </c>
    </row>
    <row r="65" spans="1:27">
      <c r="A65" s="261" t="s">
        <v>227</v>
      </c>
      <c r="B65" s="261" t="s">
        <v>228</v>
      </c>
      <c r="C65" s="261" t="s">
        <v>93</v>
      </c>
      <c r="D65" s="262" t="s">
        <v>69</v>
      </c>
      <c r="E65" s="260">
        <v>46.229886999999998</v>
      </c>
      <c r="F65" s="260">
        <v>131.729885</v>
      </c>
      <c r="G65" s="260">
        <v>167.01149599999999</v>
      </c>
      <c r="H65" s="260">
        <v>0</v>
      </c>
      <c r="I65" s="260">
        <v>0</v>
      </c>
      <c r="J65" s="217">
        <f t="shared" si="0"/>
        <v>344.97126800000001</v>
      </c>
      <c r="K65" s="218">
        <v>4.063218</v>
      </c>
      <c r="L65" s="218">
        <v>11.701148999999999</v>
      </c>
      <c r="M65" s="218">
        <v>0</v>
      </c>
      <c r="N65" s="218">
        <v>0</v>
      </c>
      <c r="O65" s="218">
        <v>2.643678</v>
      </c>
      <c r="P65" s="218">
        <v>1.137931</v>
      </c>
      <c r="Q65" s="218">
        <v>267.37931300000002</v>
      </c>
      <c r="R65" s="218">
        <v>38.747129999999999</v>
      </c>
      <c r="S65" s="218">
        <v>124.568967</v>
      </c>
      <c r="T65" s="218">
        <v>44.436781000000003</v>
      </c>
      <c r="U65" s="218">
        <v>0</v>
      </c>
      <c r="V65" s="218">
        <v>0</v>
      </c>
      <c r="W65" s="218">
        <v>0</v>
      </c>
      <c r="X65" s="218">
        <v>0</v>
      </c>
      <c r="Y65" s="218">
        <v>0</v>
      </c>
      <c r="Z65" s="218">
        <v>0</v>
      </c>
      <c r="AA65" s="218">
        <v>0</v>
      </c>
    </row>
    <row r="66" spans="1:27">
      <c r="A66" s="261" t="s">
        <v>231</v>
      </c>
      <c r="B66" s="261" t="s">
        <v>232</v>
      </c>
      <c r="C66" s="261" t="s">
        <v>93</v>
      </c>
      <c r="D66" s="262" t="s">
        <v>69</v>
      </c>
      <c r="E66" s="260">
        <v>0</v>
      </c>
      <c r="F66" s="260">
        <v>0</v>
      </c>
      <c r="G66" s="260">
        <v>0</v>
      </c>
      <c r="H66" s="260">
        <v>95.483779999999996</v>
      </c>
      <c r="I66" s="260">
        <v>0</v>
      </c>
      <c r="J66" s="217">
        <f t="shared" ref="J66:J129" si="1">E66+F66+G66+H66+I66</f>
        <v>95.483779999999996</v>
      </c>
      <c r="K66" s="218">
        <v>0</v>
      </c>
      <c r="L66" s="218">
        <v>13.454545</v>
      </c>
      <c r="M66" s="218">
        <v>1</v>
      </c>
      <c r="N66" s="218">
        <v>3.2937059999999998</v>
      </c>
      <c r="O66" s="218">
        <v>0</v>
      </c>
      <c r="P66" s="218">
        <v>0</v>
      </c>
      <c r="Q66" s="218">
        <v>70.434830000000005</v>
      </c>
      <c r="R66" s="218">
        <v>0</v>
      </c>
      <c r="S66" s="218">
        <v>0</v>
      </c>
      <c r="T66" s="218">
        <v>0</v>
      </c>
      <c r="U66" s="218">
        <v>0</v>
      </c>
      <c r="V66" s="218">
        <v>0</v>
      </c>
      <c r="W66" s="218">
        <v>0</v>
      </c>
      <c r="X66" s="218">
        <v>0</v>
      </c>
      <c r="Y66" s="218">
        <v>0</v>
      </c>
      <c r="Z66" s="218">
        <v>0</v>
      </c>
      <c r="AA66" s="218">
        <v>0</v>
      </c>
    </row>
    <row r="67" spans="1:27">
      <c r="A67" s="261" t="s">
        <v>233</v>
      </c>
      <c r="B67" s="261" t="s">
        <v>234</v>
      </c>
      <c r="C67" s="261" t="s">
        <v>80</v>
      </c>
      <c r="D67" s="262" t="s">
        <v>69</v>
      </c>
      <c r="E67" s="260">
        <v>0</v>
      </c>
      <c r="F67" s="260">
        <v>0</v>
      </c>
      <c r="G67" s="260">
        <v>0</v>
      </c>
      <c r="H67" s="260">
        <v>84.586134000000001</v>
      </c>
      <c r="I67" s="260">
        <v>0</v>
      </c>
      <c r="J67" s="217">
        <f t="shared" si="1"/>
        <v>84.586134000000001</v>
      </c>
      <c r="K67" s="218">
        <v>0</v>
      </c>
      <c r="L67" s="218">
        <v>16.366423999999999</v>
      </c>
      <c r="M67" s="218">
        <v>1.413257</v>
      </c>
      <c r="N67" s="218">
        <v>0</v>
      </c>
      <c r="O67" s="218">
        <v>0</v>
      </c>
      <c r="P67" s="218">
        <v>0</v>
      </c>
      <c r="Q67" s="218">
        <v>64.703346999999994</v>
      </c>
      <c r="R67" s="218">
        <v>0</v>
      </c>
      <c r="S67" s="218">
        <v>0</v>
      </c>
      <c r="T67" s="218">
        <v>0</v>
      </c>
      <c r="U67" s="218">
        <v>0</v>
      </c>
      <c r="V67" s="218">
        <v>0</v>
      </c>
      <c r="W67" s="218">
        <v>0</v>
      </c>
      <c r="X67" s="218">
        <v>0</v>
      </c>
      <c r="Y67" s="218">
        <v>0</v>
      </c>
      <c r="Z67" s="218">
        <v>0</v>
      </c>
      <c r="AA67" s="218">
        <v>0</v>
      </c>
    </row>
    <row r="68" spans="1:27">
      <c r="A68" s="261" t="s">
        <v>235</v>
      </c>
      <c r="B68" s="261" t="s">
        <v>1868</v>
      </c>
      <c r="C68" s="261" t="s">
        <v>93</v>
      </c>
      <c r="D68" s="262" t="s">
        <v>69</v>
      </c>
      <c r="E68" s="260">
        <v>5.9878790000000004</v>
      </c>
      <c r="F68" s="260">
        <v>31.975756000000001</v>
      </c>
      <c r="G68" s="260">
        <v>32.519869</v>
      </c>
      <c r="H68" s="260">
        <v>0</v>
      </c>
      <c r="I68" s="260">
        <v>13.668010000000001</v>
      </c>
      <c r="J68" s="217">
        <f t="shared" si="1"/>
        <v>84.151514000000006</v>
      </c>
      <c r="K68" s="218">
        <v>0</v>
      </c>
      <c r="L68" s="218">
        <v>4.2666659999999998</v>
      </c>
      <c r="M68" s="218">
        <v>0</v>
      </c>
      <c r="N68" s="218">
        <v>0</v>
      </c>
      <c r="O68" s="218">
        <v>0</v>
      </c>
      <c r="P68" s="218">
        <v>0</v>
      </c>
      <c r="Q68" s="218">
        <v>70.551513</v>
      </c>
      <c r="R68" s="218">
        <v>6.0606E-2</v>
      </c>
      <c r="S68" s="218">
        <v>31.436364000000001</v>
      </c>
      <c r="T68" s="218">
        <v>1</v>
      </c>
      <c r="U68" s="218">
        <v>0</v>
      </c>
      <c r="V68" s="218">
        <v>0</v>
      </c>
      <c r="W68" s="218">
        <v>13.668010000000001</v>
      </c>
      <c r="X68" s="218">
        <v>0</v>
      </c>
      <c r="Y68" s="218">
        <v>0</v>
      </c>
      <c r="Z68" s="218">
        <v>0</v>
      </c>
      <c r="AA68" s="218">
        <v>0</v>
      </c>
    </row>
    <row r="69" spans="1:27">
      <c r="A69" s="261" t="s">
        <v>237</v>
      </c>
      <c r="B69" s="261" t="s">
        <v>1869</v>
      </c>
      <c r="C69" s="261" t="s">
        <v>239</v>
      </c>
      <c r="D69" s="262" t="s">
        <v>69</v>
      </c>
      <c r="E69" s="260">
        <v>37.088236000000002</v>
      </c>
      <c r="F69" s="260">
        <v>107.013321</v>
      </c>
      <c r="G69" s="260">
        <v>83.087829999999997</v>
      </c>
      <c r="H69" s="260">
        <v>0</v>
      </c>
      <c r="I69" s="260">
        <v>0</v>
      </c>
      <c r="J69" s="217">
        <f t="shared" si="1"/>
        <v>227.18938700000001</v>
      </c>
      <c r="K69" s="218">
        <v>6.9778900000000004</v>
      </c>
      <c r="L69" s="218">
        <v>36.335295000000002</v>
      </c>
      <c r="M69" s="218">
        <v>3.2588240000000002</v>
      </c>
      <c r="N69" s="218">
        <v>0</v>
      </c>
      <c r="O69" s="218">
        <v>0</v>
      </c>
      <c r="P69" s="218">
        <v>6.9882359999999997</v>
      </c>
      <c r="Q69" s="218">
        <v>138.432389</v>
      </c>
      <c r="R69" s="218">
        <v>1</v>
      </c>
      <c r="S69" s="218">
        <v>1</v>
      </c>
      <c r="T69" s="218">
        <v>0</v>
      </c>
      <c r="U69" s="218">
        <v>0</v>
      </c>
      <c r="V69" s="218">
        <v>0</v>
      </c>
      <c r="W69" s="218">
        <v>0</v>
      </c>
      <c r="X69" s="218">
        <v>0</v>
      </c>
      <c r="Y69" s="218">
        <v>0</v>
      </c>
      <c r="Z69" s="218">
        <v>0</v>
      </c>
      <c r="AA69" s="218">
        <v>0</v>
      </c>
    </row>
    <row r="70" spans="1:27">
      <c r="A70" s="261" t="s">
        <v>240</v>
      </c>
      <c r="B70" s="261" t="s">
        <v>1870</v>
      </c>
      <c r="C70" s="261" t="s">
        <v>68</v>
      </c>
      <c r="D70" s="262" t="s">
        <v>69</v>
      </c>
      <c r="E70" s="260">
        <v>39.385624999999997</v>
      </c>
      <c r="F70" s="260">
        <v>98.451218999999995</v>
      </c>
      <c r="G70" s="260">
        <v>118.640244</v>
      </c>
      <c r="H70" s="260">
        <v>0</v>
      </c>
      <c r="I70" s="260">
        <v>0</v>
      </c>
      <c r="J70" s="217">
        <f t="shared" si="1"/>
        <v>256.47708799999998</v>
      </c>
      <c r="K70" s="218">
        <v>0</v>
      </c>
      <c r="L70" s="218">
        <v>48.902436000000002</v>
      </c>
      <c r="M70" s="218">
        <v>2</v>
      </c>
      <c r="N70" s="218">
        <v>0</v>
      </c>
      <c r="O70" s="218">
        <v>1</v>
      </c>
      <c r="P70" s="218">
        <v>9.9288360000000004</v>
      </c>
      <c r="Q70" s="218">
        <v>172.94467299999999</v>
      </c>
      <c r="R70" s="218">
        <v>2</v>
      </c>
      <c r="S70" s="218">
        <v>0</v>
      </c>
      <c r="T70" s="218">
        <v>0</v>
      </c>
      <c r="U70" s="218">
        <v>0</v>
      </c>
      <c r="V70" s="218">
        <v>0</v>
      </c>
      <c r="W70" s="218">
        <v>0</v>
      </c>
      <c r="X70" s="218">
        <v>0</v>
      </c>
      <c r="Y70" s="218">
        <v>0</v>
      </c>
      <c r="Z70" s="218">
        <v>0</v>
      </c>
      <c r="AA70" s="218">
        <v>0</v>
      </c>
    </row>
    <row r="71" spans="1:27">
      <c r="A71" s="261" t="s">
        <v>242</v>
      </c>
      <c r="B71" s="261" t="s">
        <v>1871</v>
      </c>
      <c r="C71" s="261" t="s">
        <v>93</v>
      </c>
      <c r="D71" s="262" t="s">
        <v>69</v>
      </c>
      <c r="E71" s="260">
        <v>57.196581000000002</v>
      </c>
      <c r="F71" s="260">
        <v>136.796189</v>
      </c>
      <c r="G71" s="260">
        <v>234.06463099999999</v>
      </c>
      <c r="H71" s="260">
        <v>24.796296000000002</v>
      </c>
      <c r="I71" s="260">
        <v>0</v>
      </c>
      <c r="J71" s="217">
        <f t="shared" si="1"/>
        <v>452.85369700000001</v>
      </c>
      <c r="K71" s="218">
        <v>13.885396</v>
      </c>
      <c r="L71" s="218">
        <v>41.870370000000001</v>
      </c>
      <c r="M71" s="218">
        <v>2</v>
      </c>
      <c r="N71" s="218">
        <v>0</v>
      </c>
      <c r="O71" s="218">
        <v>0</v>
      </c>
      <c r="P71" s="218">
        <v>7</v>
      </c>
      <c r="Q71" s="218">
        <v>169.84365700000001</v>
      </c>
      <c r="R71" s="218">
        <v>37.531908999999999</v>
      </c>
      <c r="S71" s="218">
        <v>146.467827</v>
      </c>
      <c r="T71" s="218">
        <v>15.950616999999999</v>
      </c>
      <c r="U71" s="218">
        <v>0</v>
      </c>
      <c r="V71" s="218">
        <v>0</v>
      </c>
      <c r="W71" s="218">
        <v>0</v>
      </c>
      <c r="X71" s="218">
        <v>0</v>
      </c>
      <c r="Y71" s="218">
        <v>0</v>
      </c>
      <c r="Z71" s="218">
        <v>0</v>
      </c>
      <c r="AA71" s="218">
        <v>0</v>
      </c>
    </row>
    <row r="72" spans="1:27">
      <c r="A72" s="261" t="s">
        <v>244</v>
      </c>
      <c r="B72" s="261" t="s">
        <v>1872</v>
      </c>
      <c r="C72" s="261" t="s">
        <v>75</v>
      </c>
      <c r="D72" s="262" t="s">
        <v>69</v>
      </c>
      <c r="E72" s="260">
        <v>32.612938</v>
      </c>
      <c r="F72" s="260">
        <v>70.630681999999993</v>
      </c>
      <c r="G72" s="260">
        <v>89.506173000000004</v>
      </c>
      <c r="H72" s="260">
        <v>0</v>
      </c>
      <c r="I72" s="260">
        <v>0</v>
      </c>
      <c r="J72" s="217">
        <f t="shared" si="1"/>
        <v>192.74979300000001</v>
      </c>
      <c r="K72" s="218">
        <v>8.2962959999999999</v>
      </c>
      <c r="L72" s="218">
        <v>36</v>
      </c>
      <c r="M72" s="218">
        <v>2</v>
      </c>
      <c r="N72" s="218">
        <v>0</v>
      </c>
      <c r="O72" s="218">
        <v>0</v>
      </c>
      <c r="P72" s="218">
        <v>3.1666669999999999</v>
      </c>
      <c r="Q72" s="218">
        <v>133.832031</v>
      </c>
      <c r="R72" s="218">
        <v>0</v>
      </c>
      <c r="S72" s="218">
        <v>1.067901</v>
      </c>
      <c r="T72" s="218">
        <v>0</v>
      </c>
      <c r="U72" s="218">
        <v>0</v>
      </c>
      <c r="V72" s="218">
        <v>0</v>
      </c>
      <c r="W72" s="218">
        <v>0</v>
      </c>
      <c r="X72" s="218">
        <v>0</v>
      </c>
      <c r="Y72" s="218">
        <v>0</v>
      </c>
      <c r="Z72" s="218">
        <v>0</v>
      </c>
      <c r="AA72" s="218">
        <v>0</v>
      </c>
    </row>
    <row r="73" spans="1:27">
      <c r="A73" s="261" t="s">
        <v>246</v>
      </c>
      <c r="B73" s="261" t="s">
        <v>1873</v>
      </c>
      <c r="C73" s="261" t="s">
        <v>108</v>
      </c>
      <c r="D73" s="262" t="s">
        <v>69</v>
      </c>
      <c r="E73" s="260">
        <v>43.187134</v>
      </c>
      <c r="F73" s="260">
        <v>101.350877</v>
      </c>
      <c r="G73" s="260">
        <v>124.43859500000001</v>
      </c>
      <c r="H73" s="260">
        <v>0</v>
      </c>
      <c r="I73" s="260">
        <v>0</v>
      </c>
      <c r="J73" s="217">
        <f t="shared" si="1"/>
        <v>268.976606</v>
      </c>
      <c r="K73" s="218">
        <v>4.2865500000000001</v>
      </c>
      <c r="L73" s="218">
        <v>16.894736999999999</v>
      </c>
      <c r="M73" s="218">
        <v>0.94736799999999999</v>
      </c>
      <c r="N73" s="218">
        <v>0</v>
      </c>
      <c r="O73" s="218">
        <v>0</v>
      </c>
      <c r="P73" s="218">
        <v>2</v>
      </c>
      <c r="Q73" s="218">
        <v>209.157894</v>
      </c>
      <c r="R73" s="218">
        <v>4</v>
      </c>
      <c r="S73" s="218">
        <v>40.409357</v>
      </c>
      <c r="T73" s="218">
        <v>4</v>
      </c>
      <c r="U73" s="218">
        <v>0</v>
      </c>
      <c r="V73" s="218">
        <v>0</v>
      </c>
      <c r="W73" s="218">
        <v>0</v>
      </c>
      <c r="X73" s="218">
        <v>0</v>
      </c>
      <c r="Y73" s="218">
        <v>0</v>
      </c>
      <c r="Z73" s="218">
        <v>0</v>
      </c>
      <c r="AA73" s="218">
        <v>0</v>
      </c>
    </row>
    <row r="74" spans="1:27">
      <c r="A74" s="261" t="s">
        <v>248</v>
      </c>
      <c r="B74" s="261" t="s">
        <v>1874</v>
      </c>
      <c r="C74" s="261" t="s">
        <v>80</v>
      </c>
      <c r="D74" s="262" t="s">
        <v>69</v>
      </c>
      <c r="E74" s="260">
        <v>45.817140999999999</v>
      </c>
      <c r="F74" s="260">
        <v>123.09709100000001</v>
      </c>
      <c r="G74" s="260">
        <v>196.57570200000001</v>
      </c>
      <c r="H74" s="260">
        <v>0</v>
      </c>
      <c r="I74" s="260">
        <v>19.325818999999999</v>
      </c>
      <c r="J74" s="217">
        <f t="shared" si="1"/>
        <v>384.81575300000003</v>
      </c>
      <c r="K74" s="218">
        <v>2.0457139999999998</v>
      </c>
      <c r="L74" s="218">
        <v>33.794221</v>
      </c>
      <c r="M74" s="218">
        <v>1</v>
      </c>
      <c r="N74" s="218">
        <v>0</v>
      </c>
      <c r="O74" s="218">
        <v>0</v>
      </c>
      <c r="P74" s="218">
        <v>1.9142859999999999</v>
      </c>
      <c r="Q74" s="218">
        <v>291.85239899999999</v>
      </c>
      <c r="R74" s="218">
        <v>0</v>
      </c>
      <c r="S74" s="218">
        <v>0</v>
      </c>
      <c r="T74" s="218">
        <v>1</v>
      </c>
      <c r="U74" s="218">
        <v>0</v>
      </c>
      <c r="V74" s="218">
        <v>0</v>
      </c>
      <c r="W74" s="218">
        <v>19.325818999999999</v>
      </c>
      <c r="X74" s="218">
        <v>0</v>
      </c>
      <c r="Y74" s="218">
        <v>0</v>
      </c>
      <c r="Z74" s="218">
        <v>0</v>
      </c>
      <c r="AA74" s="218">
        <v>0</v>
      </c>
    </row>
    <row r="75" spans="1:27">
      <c r="A75" s="261" t="s">
        <v>250</v>
      </c>
      <c r="B75" s="261" t="s">
        <v>1875</v>
      </c>
      <c r="C75" s="261" t="s">
        <v>93</v>
      </c>
      <c r="D75" s="262" t="s">
        <v>69</v>
      </c>
      <c r="E75" s="260">
        <v>0</v>
      </c>
      <c r="F75" s="260">
        <v>0</v>
      </c>
      <c r="G75" s="260">
        <v>0</v>
      </c>
      <c r="H75" s="260">
        <v>290.33966500000002</v>
      </c>
      <c r="I75" s="260">
        <v>24.396241</v>
      </c>
      <c r="J75" s="217">
        <f t="shared" si="1"/>
        <v>314.735906</v>
      </c>
      <c r="K75" s="218">
        <v>0</v>
      </c>
      <c r="L75" s="218">
        <v>54.495308999999999</v>
      </c>
      <c r="M75" s="218">
        <v>5.9992419999999997</v>
      </c>
      <c r="N75" s="218">
        <v>0</v>
      </c>
      <c r="O75" s="218">
        <v>0</v>
      </c>
      <c r="P75" s="218">
        <v>3.9421240000000002</v>
      </c>
      <c r="Q75" s="218">
        <v>167.79477900000001</v>
      </c>
      <c r="R75" s="218">
        <v>0</v>
      </c>
      <c r="S75" s="218">
        <v>30.934601000000001</v>
      </c>
      <c r="T75" s="218">
        <v>5.9662920000000002</v>
      </c>
      <c r="U75" s="218">
        <v>24.440701000000001</v>
      </c>
      <c r="V75" s="218">
        <v>0</v>
      </c>
      <c r="W75" s="218">
        <v>0</v>
      </c>
      <c r="X75" s="218">
        <v>0</v>
      </c>
      <c r="Y75" s="218">
        <v>0</v>
      </c>
      <c r="Z75" s="218">
        <v>0.129944</v>
      </c>
      <c r="AA75" s="218">
        <v>0</v>
      </c>
    </row>
    <row r="76" spans="1:27">
      <c r="A76" s="261" t="s">
        <v>252</v>
      </c>
      <c r="B76" s="261" t="s">
        <v>253</v>
      </c>
      <c r="C76" s="261" t="s">
        <v>125</v>
      </c>
      <c r="D76" s="262" t="s">
        <v>69</v>
      </c>
      <c r="E76" s="260">
        <v>46.947671</v>
      </c>
      <c r="F76" s="260">
        <v>146.563954</v>
      </c>
      <c r="G76" s="260">
        <v>209.04611800000001</v>
      </c>
      <c r="H76" s="260">
        <v>0</v>
      </c>
      <c r="I76" s="260">
        <v>0</v>
      </c>
      <c r="J76" s="217">
        <f t="shared" si="1"/>
        <v>402.55774299999996</v>
      </c>
      <c r="K76" s="218">
        <v>3.6569769999999999</v>
      </c>
      <c r="L76" s="218">
        <v>47.273254000000001</v>
      </c>
      <c r="M76" s="218">
        <v>0</v>
      </c>
      <c r="N76" s="218">
        <v>0</v>
      </c>
      <c r="O76" s="218">
        <v>0</v>
      </c>
      <c r="P76" s="218">
        <v>2.232558</v>
      </c>
      <c r="Q76" s="218">
        <v>297.75541800000002</v>
      </c>
      <c r="R76" s="218">
        <v>0</v>
      </c>
      <c r="S76" s="218">
        <v>19.139534999999999</v>
      </c>
      <c r="T76" s="218">
        <v>8</v>
      </c>
      <c r="U76" s="218">
        <v>0</v>
      </c>
      <c r="V76" s="218">
        <v>0</v>
      </c>
      <c r="W76" s="218">
        <v>0</v>
      </c>
      <c r="X76" s="218">
        <v>0</v>
      </c>
      <c r="Y76" s="218">
        <v>0</v>
      </c>
      <c r="Z76" s="218">
        <v>0</v>
      </c>
      <c r="AA76" s="218">
        <v>0</v>
      </c>
    </row>
    <row r="77" spans="1:27">
      <c r="A77" s="261" t="s">
        <v>254</v>
      </c>
      <c r="B77" s="261" t="s">
        <v>1876</v>
      </c>
      <c r="C77" s="261" t="s">
        <v>98</v>
      </c>
      <c r="D77" s="262" t="s">
        <v>69</v>
      </c>
      <c r="E77" s="260">
        <v>0</v>
      </c>
      <c r="F77" s="260">
        <v>0</v>
      </c>
      <c r="G77" s="260">
        <v>0</v>
      </c>
      <c r="H77" s="260">
        <v>92.057958999999997</v>
      </c>
      <c r="I77" s="260">
        <v>0</v>
      </c>
      <c r="J77" s="217">
        <f t="shared" si="1"/>
        <v>92.057958999999997</v>
      </c>
      <c r="K77" s="218">
        <v>0</v>
      </c>
      <c r="L77" s="218">
        <v>25.691859999999998</v>
      </c>
      <c r="M77" s="218">
        <v>4.2848839999999999</v>
      </c>
      <c r="N77" s="218">
        <v>0</v>
      </c>
      <c r="O77" s="218">
        <v>0</v>
      </c>
      <c r="P77" s="218">
        <v>0</v>
      </c>
      <c r="Q77" s="218">
        <v>67.317781999999994</v>
      </c>
      <c r="R77" s="218">
        <v>0</v>
      </c>
      <c r="S77" s="218">
        <v>1.75</v>
      </c>
      <c r="T77" s="218">
        <v>0</v>
      </c>
      <c r="U77" s="218">
        <v>0</v>
      </c>
      <c r="V77" s="218">
        <v>0</v>
      </c>
      <c r="W77" s="218">
        <v>0</v>
      </c>
      <c r="X77" s="218">
        <v>0</v>
      </c>
      <c r="Y77" s="218">
        <v>0</v>
      </c>
      <c r="Z77" s="218">
        <v>0</v>
      </c>
      <c r="AA77" s="218">
        <v>0</v>
      </c>
    </row>
    <row r="78" spans="1:27">
      <c r="A78" s="261" t="s">
        <v>256</v>
      </c>
      <c r="B78" s="261" t="s">
        <v>257</v>
      </c>
      <c r="C78" s="261" t="s">
        <v>258</v>
      </c>
      <c r="D78" s="262" t="s">
        <v>69</v>
      </c>
      <c r="E78" s="260">
        <v>25.057804999999998</v>
      </c>
      <c r="F78" s="260">
        <v>68.381505000000004</v>
      </c>
      <c r="G78" s="260">
        <v>93.797691</v>
      </c>
      <c r="H78" s="260">
        <v>0</v>
      </c>
      <c r="I78" s="260">
        <v>0</v>
      </c>
      <c r="J78" s="217">
        <f t="shared" si="1"/>
        <v>187.23700100000002</v>
      </c>
      <c r="K78" s="218">
        <v>6</v>
      </c>
      <c r="L78" s="218">
        <v>29.745664999999999</v>
      </c>
      <c r="M78" s="218">
        <v>0.26011600000000001</v>
      </c>
      <c r="N78" s="218">
        <v>0</v>
      </c>
      <c r="O78" s="218">
        <v>2.676301</v>
      </c>
      <c r="P78" s="218">
        <v>4.9479769999999998</v>
      </c>
      <c r="Q78" s="218">
        <v>145.44509600000001</v>
      </c>
      <c r="R78" s="218">
        <v>0</v>
      </c>
      <c r="S78" s="218">
        <v>0</v>
      </c>
      <c r="T78" s="218">
        <v>0</v>
      </c>
      <c r="U78" s="218">
        <v>0</v>
      </c>
      <c r="V78" s="218">
        <v>0</v>
      </c>
      <c r="W78" s="218">
        <v>0</v>
      </c>
      <c r="X78" s="218">
        <v>0</v>
      </c>
      <c r="Y78" s="218">
        <v>0</v>
      </c>
      <c r="Z78" s="218">
        <v>0</v>
      </c>
      <c r="AA78" s="218">
        <v>0</v>
      </c>
    </row>
    <row r="79" spans="1:27">
      <c r="A79" s="261" t="s">
        <v>259</v>
      </c>
      <c r="B79" s="261" t="s">
        <v>260</v>
      </c>
      <c r="C79" s="261" t="s">
        <v>80</v>
      </c>
      <c r="D79" s="262" t="s">
        <v>69</v>
      </c>
      <c r="E79" s="260">
        <v>25.772727</v>
      </c>
      <c r="F79" s="260">
        <v>78.278409999999994</v>
      </c>
      <c r="G79" s="260">
        <v>115.60924900000001</v>
      </c>
      <c r="H79" s="260">
        <v>0</v>
      </c>
      <c r="I79" s="260">
        <v>34.748707000000003</v>
      </c>
      <c r="J79" s="217">
        <f t="shared" si="1"/>
        <v>254.40909300000001</v>
      </c>
      <c r="K79" s="218">
        <v>6.6875</v>
      </c>
      <c r="L79" s="218">
        <v>27.698865000000001</v>
      </c>
      <c r="M79" s="218">
        <v>1.306818</v>
      </c>
      <c r="N79" s="218">
        <v>0</v>
      </c>
      <c r="O79" s="218">
        <v>0</v>
      </c>
      <c r="P79" s="218">
        <v>0</v>
      </c>
      <c r="Q79" s="218">
        <v>152.76728600000001</v>
      </c>
      <c r="R79" s="218">
        <v>0</v>
      </c>
      <c r="S79" s="218">
        <v>0</v>
      </c>
      <c r="T79" s="218">
        <v>0</v>
      </c>
      <c r="U79" s="218">
        <v>18.145057999999999</v>
      </c>
      <c r="V79" s="218">
        <v>16.713367000000002</v>
      </c>
      <c r="W79" s="218">
        <v>0</v>
      </c>
      <c r="X79" s="218">
        <v>0</v>
      </c>
      <c r="Y79" s="218">
        <v>0</v>
      </c>
      <c r="Z79" s="218">
        <v>0</v>
      </c>
      <c r="AA79" s="218">
        <v>0</v>
      </c>
    </row>
    <row r="80" spans="1:27">
      <c r="A80" s="261" t="s">
        <v>261</v>
      </c>
      <c r="B80" s="261" t="s">
        <v>262</v>
      </c>
      <c r="C80" s="261" t="s">
        <v>93</v>
      </c>
      <c r="D80" s="262" t="s">
        <v>69</v>
      </c>
      <c r="E80" s="260">
        <v>26.024636000000001</v>
      </c>
      <c r="F80" s="260">
        <v>102.72952100000001</v>
      </c>
      <c r="G80" s="260">
        <v>124.652265</v>
      </c>
      <c r="H80" s="260">
        <v>0</v>
      </c>
      <c r="I80" s="260">
        <v>4.5978219999999999</v>
      </c>
      <c r="J80" s="217">
        <f t="shared" si="1"/>
        <v>258.00424400000003</v>
      </c>
      <c r="K80" s="218">
        <v>4</v>
      </c>
      <c r="L80" s="218">
        <v>19.513622000000002</v>
      </c>
      <c r="M80" s="218">
        <v>0</v>
      </c>
      <c r="N80" s="218">
        <v>0</v>
      </c>
      <c r="O80" s="218">
        <v>0</v>
      </c>
      <c r="P80" s="218">
        <v>3.5192399999999999</v>
      </c>
      <c r="Q80" s="218">
        <v>148.55678599999999</v>
      </c>
      <c r="R80" s="218">
        <v>21.113420999999999</v>
      </c>
      <c r="S80" s="218">
        <v>83.663707000000002</v>
      </c>
      <c r="T80" s="218">
        <v>13.7577</v>
      </c>
      <c r="U80" s="218">
        <v>4.5978219999999999</v>
      </c>
      <c r="V80" s="218">
        <v>0</v>
      </c>
      <c r="W80" s="218">
        <v>0</v>
      </c>
      <c r="X80" s="218">
        <v>0</v>
      </c>
      <c r="Y80" s="218">
        <v>0</v>
      </c>
      <c r="Z80" s="218">
        <v>0</v>
      </c>
      <c r="AA80" s="218">
        <v>0</v>
      </c>
    </row>
    <row r="81" spans="1:27">
      <c r="A81" s="261" t="s">
        <v>263</v>
      </c>
      <c r="B81" s="261" t="s">
        <v>264</v>
      </c>
      <c r="C81" s="261" t="s">
        <v>93</v>
      </c>
      <c r="D81" s="262" t="s">
        <v>69</v>
      </c>
      <c r="E81" s="260">
        <v>21.251573</v>
      </c>
      <c r="F81" s="260">
        <v>77.881494000000004</v>
      </c>
      <c r="G81" s="260">
        <v>117.372546</v>
      </c>
      <c r="H81" s="260">
        <v>0</v>
      </c>
      <c r="I81" s="260">
        <v>0</v>
      </c>
      <c r="J81" s="217">
        <f t="shared" si="1"/>
        <v>216.50561300000001</v>
      </c>
      <c r="K81" s="218">
        <v>6.0536909999999997</v>
      </c>
      <c r="L81" s="218">
        <v>45.388888000000001</v>
      </c>
      <c r="M81" s="218">
        <v>1.6851849999999999</v>
      </c>
      <c r="N81" s="218">
        <v>0</v>
      </c>
      <c r="O81" s="218">
        <v>0</v>
      </c>
      <c r="P81" s="218">
        <v>5.2592590000000001</v>
      </c>
      <c r="Q81" s="218">
        <v>152.28054499999999</v>
      </c>
      <c r="R81" s="218">
        <v>5.9371070000000001</v>
      </c>
      <c r="S81" s="218">
        <v>0</v>
      </c>
      <c r="T81" s="218">
        <v>1</v>
      </c>
      <c r="U81" s="218">
        <v>0</v>
      </c>
      <c r="V81" s="218">
        <v>0</v>
      </c>
      <c r="W81" s="218">
        <v>0</v>
      </c>
      <c r="X81" s="218">
        <v>0</v>
      </c>
      <c r="Y81" s="218">
        <v>0</v>
      </c>
      <c r="Z81" s="218">
        <v>0</v>
      </c>
      <c r="AA81" s="218">
        <v>0</v>
      </c>
    </row>
    <row r="82" spans="1:27">
      <c r="A82" s="261" t="s">
        <v>265</v>
      </c>
      <c r="B82" s="261" t="s">
        <v>1877</v>
      </c>
      <c r="C82" s="261" t="s">
        <v>93</v>
      </c>
      <c r="D82" s="262" t="s">
        <v>69</v>
      </c>
      <c r="E82" s="260">
        <v>0</v>
      </c>
      <c r="F82" s="260">
        <v>0</v>
      </c>
      <c r="G82" s="260">
        <v>0</v>
      </c>
      <c r="H82" s="260">
        <v>198.09424899999999</v>
      </c>
      <c r="I82" s="260">
        <v>0</v>
      </c>
      <c r="J82" s="217">
        <f t="shared" si="1"/>
        <v>198.09424899999999</v>
      </c>
      <c r="K82" s="218">
        <v>0</v>
      </c>
      <c r="L82" s="218">
        <v>10.882106</v>
      </c>
      <c r="M82" s="218">
        <v>2.8657360000000001</v>
      </c>
      <c r="N82" s="218">
        <v>0</v>
      </c>
      <c r="O82" s="218">
        <v>0</v>
      </c>
      <c r="P82" s="218">
        <v>1.2012989999999999</v>
      </c>
      <c r="Q82" s="218">
        <v>123.911778</v>
      </c>
      <c r="R82" s="218">
        <v>40.521073000000001</v>
      </c>
      <c r="S82" s="218">
        <v>38.397756999999999</v>
      </c>
      <c r="T82" s="218">
        <v>4.9480519999999997</v>
      </c>
      <c r="U82" s="218">
        <v>0</v>
      </c>
      <c r="V82" s="218">
        <v>0</v>
      </c>
      <c r="W82" s="218">
        <v>0</v>
      </c>
      <c r="X82" s="218">
        <v>0</v>
      </c>
      <c r="Y82" s="218">
        <v>0</v>
      </c>
      <c r="Z82" s="218">
        <v>0</v>
      </c>
      <c r="AA82" s="218">
        <v>0</v>
      </c>
    </row>
    <row r="83" spans="1:27">
      <c r="A83" s="261" t="s">
        <v>267</v>
      </c>
      <c r="B83" s="261" t="s">
        <v>1878</v>
      </c>
      <c r="C83" s="261" t="s">
        <v>72</v>
      </c>
      <c r="D83" s="262" t="s">
        <v>69</v>
      </c>
      <c r="E83" s="260">
        <v>0</v>
      </c>
      <c r="F83" s="260">
        <v>0</v>
      </c>
      <c r="G83" s="260">
        <v>0</v>
      </c>
      <c r="H83" s="260">
        <v>59.293861</v>
      </c>
      <c r="I83" s="260">
        <v>28.172256000000001</v>
      </c>
      <c r="J83" s="217">
        <f t="shared" si="1"/>
        <v>87.466116999999997</v>
      </c>
      <c r="K83" s="218">
        <v>1</v>
      </c>
      <c r="L83" s="218">
        <v>27.049206000000002</v>
      </c>
      <c r="M83" s="218">
        <v>1</v>
      </c>
      <c r="N83" s="218">
        <v>0</v>
      </c>
      <c r="O83" s="218">
        <v>0</v>
      </c>
      <c r="P83" s="218">
        <v>0</v>
      </c>
      <c r="Q83" s="218">
        <v>67.353012000000007</v>
      </c>
      <c r="R83" s="218">
        <v>0</v>
      </c>
      <c r="S83" s="218">
        <v>0</v>
      </c>
      <c r="T83" s="218">
        <v>0</v>
      </c>
      <c r="U83" s="218">
        <v>58.052627000000001</v>
      </c>
      <c r="V83" s="218">
        <v>0</v>
      </c>
      <c r="W83" s="218">
        <v>27.40183</v>
      </c>
      <c r="X83" s="218">
        <v>0.81406400000000001</v>
      </c>
      <c r="Y83" s="218">
        <v>0</v>
      </c>
      <c r="Z83" s="218">
        <v>0</v>
      </c>
      <c r="AA83" s="218">
        <v>0</v>
      </c>
    </row>
    <row r="84" spans="1:27">
      <c r="A84" s="261" t="s">
        <v>269</v>
      </c>
      <c r="B84" s="261" t="s">
        <v>1879</v>
      </c>
      <c r="C84" s="261" t="s">
        <v>80</v>
      </c>
      <c r="D84" s="262" t="s">
        <v>69</v>
      </c>
      <c r="E84" s="260">
        <v>27.30142</v>
      </c>
      <c r="F84" s="260">
        <v>107.890676</v>
      </c>
      <c r="G84" s="260">
        <v>219.83027200000001</v>
      </c>
      <c r="H84" s="260">
        <v>26.328965</v>
      </c>
      <c r="I84" s="260">
        <v>0</v>
      </c>
      <c r="J84" s="217">
        <f t="shared" si="1"/>
        <v>381.35133300000001</v>
      </c>
      <c r="K84" s="218">
        <v>1.7924519999999999</v>
      </c>
      <c r="L84" s="218">
        <v>78.570993999999999</v>
      </c>
      <c r="M84" s="218">
        <v>1.6851849999999999</v>
      </c>
      <c r="N84" s="218">
        <v>0</v>
      </c>
      <c r="O84" s="218">
        <v>0</v>
      </c>
      <c r="P84" s="218">
        <v>3.3518509999999999</v>
      </c>
      <c r="Q84" s="218">
        <v>298.85959200000002</v>
      </c>
      <c r="R84" s="218">
        <v>0</v>
      </c>
      <c r="S84" s="218">
        <v>0</v>
      </c>
      <c r="T84" s="218">
        <v>0</v>
      </c>
      <c r="U84" s="218">
        <v>0</v>
      </c>
      <c r="V84" s="218">
        <v>0</v>
      </c>
      <c r="W84" s="218">
        <v>0</v>
      </c>
      <c r="X84" s="218">
        <v>0</v>
      </c>
      <c r="Y84" s="218">
        <v>0</v>
      </c>
      <c r="Z84" s="218">
        <v>0</v>
      </c>
      <c r="AA84" s="218">
        <v>0</v>
      </c>
    </row>
    <row r="85" spans="1:27">
      <c r="A85" s="261" t="s">
        <v>271</v>
      </c>
      <c r="B85" s="261" t="s">
        <v>272</v>
      </c>
      <c r="C85" s="261" t="s">
        <v>93</v>
      </c>
      <c r="D85" s="262" t="s">
        <v>69</v>
      </c>
      <c r="E85" s="260">
        <v>61.847451</v>
      </c>
      <c r="F85" s="260">
        <v>181.83048400000001</v>
      </c>
      <c r="G85" s="260">
        <v>319.740073</v>
      </c>
      <c r="H85" s="260">
        <v>0</v>
      </c>
      <c r="I85" s="260">
        <v>0</v>
      </c>
      <c r="J85" s="217">
        <f t="shared" si="1"/>
        <v>563.41800799999999</v>
      </c>
      <c r="K85" s="218">
        <v>12.638415999999999</v>
      </c>
      <c r="L85" s="218">
        <v>21.604517000000001</v>
      </c>
      <c r="M85" s="218">
        <v>1.9548019999999999</v>
      </c>
      <c r="N85" s="218">
        <v>0</v>
      </c>
      <c r="O85" s="218">
        <v>0.97740099999999996</v>
      </c>
      <c r="P85" s="218">
        <v>0.97740099999999996</v>
      </c>
      <c r="Q85" s="218">
        <v>319.94565799999998</v>
      </c>
      <c r="R85" s="218">
        <v>16.740110999999999</v>
      </c>
      <c r="S85" s="218">
        <v>53.841800999999997</v>
      </c>
      <c r="T85" s="218">
        <v>14.661015000000001</v>
      </c>
      <c r="U85" s="218">
        <v>0</v>
      </c>
      <c r="V85" s="218">
        <v>0</v>
      </c>
      <c r="W85" s="218">
        <v>0</v>
      </c>
      <c r="X85" s="218">
        <v>0</v>
      </c>
      <c r="Y85" s="218">
        <v>0</v>
      </c>
      <c r="Z85" s="218">
        <v>0</v>
      </c>
      <c r="AA85" s="218">
        <v>0</v>
      </c>
    </row>
    <row r="86" spans="1:27">
      <c r="A86" s="261" t="s">
        <v>273</v>
      </c>
      <c r="B86" s="261" t="s">
        <v>274</v>
      </c>
      <c r="C86" s="261" t="s">
        <v>68</v>
      </c>
      <c r="D86" s="262" t="s">
        <v>69</v>
      </c>
      <c r="E86" s="260">
        <v>0</v>
      </c>
      <c r="F86" s="260">
        <v>0</v>
      </c>
      <c r="G86" s="260">
        <v>0</v>
      </c>
      <c r="H86" s="260">
        <v>46.078729000000003</v>
      </c>
      <c r="I86" s="260">
        <v>0</v>
      </c>
      <c r="J86" s="217">
        <f t="shared" si="1"/>
        <v>46.078729000000003</v>
      </c>
      <c r="K86" s="218">
        <v>0</v>
      </c>
      <c r="L86" s="218">
        <v>2.0486339999999998</v>
      </c>
      <c r="M86" s="218">
        <v>1</v>
      </c>
      <c r="N86" s="218">
        <v>0</v>
      </c>
      <c r="O86" s="218">
        <v>0</v>
      </c>
      <c r="P86" s="218">
        <v>0</v>
      </c>
      <c r="Q86" s="218">
        <v>28.513507000000001</v>
      </c>
      <c r="R86" s="218">
        <v>0</v>
      </c>
      <c r="S86" s="218">
        <v>0</v>
      </c>
      <c r="T86" s="218">
        <v>0</v>
      </c>
      <c r="U86" s="218">
        <v>0</v>
      </c>
      <c r="V86" s="218">
        <v>0</v>
      </c>
      <c r="W86" s="218">
        <v>0</v>
      </c>
      <c r="X86" s="218">
        <v>0</v>
      </c>
      <c r="Y86" s="218">
        <v>0</v>
      </c>
      <c r="Z86" s="218">
        <v>0</v>
      </c>
      <c r="AA86" s="218">
        <v>0</v>
      </c>
    </row>
    <row r="87" spans="1:27">
      <c r="A87" s="261" t="s">
        <v>276</v>
      </c>
      <c r="B87" s="261" t="s">
        <v>1880</v>
      </c>
      <c r="C87" s="261" t="s">
        <v>278</v>
      </c>
      <c r="D87" s="262" t="s">
        <v>69</v>
      </c>
      <c r="E87" s="260">
        <v>0</v>
      </c>
      <c r="F87" s="260">
        <v>0</v>
      </c>
      <c r="G87" s="260">
        <v>0</v>
      </c>
      <c r="H87" s="260">
        <v>154.20589699999999</v>
      </c>
      <c r="I87" s="260">
        <v>0</v>
      </c>
      <c r="J87" s="217">
        <f t="shared" si="1"/>
        <v>154.20589699999999</v>
      </c>
      <c r="K87" s="218">
        <v>0</v>
      </c>
      <c r="L87" s="218">
        <v>45.464902000000002</v>
      </c>
      <c r="M87" s="218">
        <v>4.5465109999999997</v>
      </c>
      <c r="N87" s="218">
        <v>0</v>
      </c>
      <c r="O87" s="218">
        <v>2</v>
      </c>
      <c r="P87" s="218">
        <v>0</v>
      </c>
      <c r="Q87" s="218">
        <v>122.624222</v>
      </c>
      <c r="R87" s="218">
        <v>0</v>
      </c>
      <c r="S87" s="218">
        <v>1.982558</v>
      </c>
      <c r="T87" s="218">
        <v>0</v>
      </c>
      <c r="U87" s="218">
        <v>0</v>
      </c>
      <c r="V87" s="218">
        <v>0</v>
      </c>
      <c r="W87" s="218">
        <v>0</v>
      </c>
      <c r="X87" s="218">
        <v>0</v>
      </c>
      <c r="Y87" s="218">
        <v>0</v>
      </c>
      <c r="Z87" s="218">
        <v>4.1022730000000003</v>
      </c>
      <c r="AA87" s="218">
        <v>0</v>
      </c>
    </row>
    <row r="88" spans="1:27">
      <c r="A88" s="261" t="s">
        <v>279</v>
      </c>
      <c r="B88" s="261" t="s">
        <v>1881</v>
      </c>
      <c r="C88" s="261" t="s">
        <v>80</v>
      </c>
      <c r="D88" s="262" t="s">
        <v>69</v>
      </c>
      <c r="E88" s="260">
        <v>19.301687000000001</v>
      </c>
      <c r="F88" s="260">
        <v>62.065893000000003</v>
      </c>
      <c r="G88" s="260">
        <v>114.732608</v>
      </c>
      <c r="H88" s="260">
        <v>0</v>
      </c>
      <c r="I88" s="260">
        <v>0</v>
      </c>
      <c r="J88" s="217">
        <f t="shared" si="1"/>
        <v>196.100188</v>
      </c>
      <c r="K88" s="218">
        <v>3.7891569999999999</v>
      </c>
      <c r="L88" s="218">
        <v>17.115718000000001</v>
      </c>
      <c r="M88" s="218">
        <v>1.873494</v>
      </c>
      <c r="N88" s="218">
        <v>0</v>
      </c>
      <c r="O88" s="218">
        <v>0</v>
      </c>
      <c r="P88" s="218">
        <v>3</v>
      </c>
      <c r="Q88" s="218">
        <v>147.78499299999999</v>
      </c>
      <c r="R88" s="218">
        <v>1</v>
      </c>
      <c r="S88" s="218">
        <v>7</v>
      </c>
      <c r="T88" s="218">
        <v>1.036144</v>
      </c>
      <c r="U88" s="218">
        <v>0</v>
      </c>
      <c r="V88" s="218">
        <v>0</v>
      </c>
      <c r="W88" s="218">
        <v>0</v>
      </c>
      <c r="X88" s="218">
        <v>0</v>
      </c>
      <c r="Y88" s="218">
        <v>0</v>
      </c>
      <c r="Z88" s="218">
        <v>0</v>
      </c>
      <c r="AA88" s="218">
        <v>0</v>
      </c>
    </row>
    <row r="89" spans="1:27">
      <c r="A89" s="261" t="s">
        <v>282</v>
      </c>
      <c r="B89" s="261" t="s">
        <v>1882</v>
      </c>
      <c r="C89" s="261" t="s">
        <v>93</v>
      </c>
      <c r="D89" s="262" t="s">
        <v>69</v>
      </c>
      <c r="E89" s="260">
        <v>0</v>
      </c>
      <c r="F89" s="260">
        <v>0</v>
      </c>
      <c r="G89" s="260">
        <v>410.745769</v>
      </c>
      <c r="H89" s="260">
        <v>0</v>
      </c>
      <c r="I89" s="260">
        <v>20.518041</v>
      </c>
      <c r="J89" s="217">
        <f t="shared" si="1"/>
        <v>431.26380999999998</v>
      </c>
      <c r="K89" s="218">
        <v>2</v>
      </c>
      <c r="L89" s="218">
        <v>34.819253000000003</v>
      </c>
      <c r="M89" s="218">
        <v>1.9419729999999999</v>
      </c>
      <c r="N89" s="218">
        <v>1</v>
      </c>
      <c r="O89" s="218">
        <v>1.907157</v>
      </c>
      <c r="P89" s="218">
        <v>3.005592</v>
      </c>
      <c r="Q89" s="218">
        <v>256.75382000000002</v>
      </c>
      <c r="R89" s="218">
        <v>11.590833999999999</v>
      </c>
      <c r="S89" s="218">
        <v>99.779612</v>
      </c>
      <c r="T89" s="218">
        <v>49.609613000000003</v>
      </c>
      <c r="U89" s="218">
        <v>13.822773</v>
      </c>
      <c r="V89" s="218">
        <v>6.6952680000000004</v>
      </c>
      <c r="W89" s="218">
        <v>0</v>
      </c>
      <c r="X89" s="218">
        <v>0</v>
      </c>
      <c r="Y89" s="218">
        <v>0</v>
      </c>
      <c r="Z89" s="218">
        <v>0</v>
      </c>
      <c r="AA89" s="218">
        <v>0</v>
      </c>
    </row>
    <row r="90" spans="1:27">
      <c r="A90" s="261" t="s">
        <v>284</v>
      </c>
      <c r="B90" s="261" t="s">
        <v>285</v>
      </c>
      <c r="C90" s="261" t="s">
        <v>230</v>
      </c>
      <c r="D90" s="262" t="s">
        <v>69</v>
      </c>
      <c r="E90" s="260">
        <v>40.135593</v>
      </c>
      <c r="F90" s="260">
        <v>131.143553</v>
      </c>
      <c r="G90" s="260">
        <v>200.15254300000001</v>
      </c>
      <c r="H90" s="260">
        <v>0</v>
      </c>
      <c r="I90" s="260">
        <v>0</v>
      </c>
      <c r="J90" s="217">
        <f t="shared" si="1"/>
        <v>371.43168900000001</v>
      </c>
      <c r="K90" s="218">
        <v>26.598869000000001</v>
      </c>
      <c r="L90" s="218">
        <v>72.604517999999999</v>
      </c>
      <c r="M90" s="218">
        <v>4.0508470000000001</v>
      </c>
      <c r="N90" s="218">
        <v>2</v>
      </c>
      <c r="O90" s="218">
        <v>1</v>
      </c>
      <c r="P90" s="218">
        <v>2.9717509999999998</v>
      </c>
      <c r="Q90" s="218">
        <v>270.257024</v>
      </c>
      <c r="R90" s="218">
        <v>0</v>
      </c>
      <c r="S90" s="218">
        <v>1</v>
      </c>
      <c r="T90" s="218">
        <v>0</v>
      </c>
      <c r="U90" s="218">
        <v>0</v>
      </c>
      <c r="V90" s="218">
        <v>0</v>
      </c>
      <c r="W90" s="218">
        <v>0</v>
      </c>
      <c r="X90" s="218">
        <v>0</v>
      </c>
      <c r="Y90" s="218">
        <v>0</v>
      </c>
      <c r="Z90" s="218">
        <v>0</v>
      </c>
      <c r="AA90" s="218">
        <v>0</v>
      </c>
    </row>
    <row r="91" spans="1:27">
      <c r="A91" s="261" t="s">
        <v>286</v>
      </c>
      <c r="B91" s="261" t="s">
        <v>1883</v>
      </c>
      <c r="C91" s="261" t="s">
        <v>72</v>
      </c>
      <c r="D91" s="262" t="s">
        <v>69</v>
      </c>
      <c r="E91" s="260">
        <v>0</v>
      </c>
      <c r="F91" s="260">
        <v>0</v>
      </c>
      <c r="G91" s="260">
        <v>0</v>
      </c>
      <c r="H91" s="260">
        <v>321.64285699999999</v>
      </c>
      <c r="I91" s="260">
        <v>0</v>
      </c>
      <c r="J91" s="217">
        <f t="shared" si="1"/>
        <v>321.64285699999999</v>
      </c>
      <c r="K91" s="218">
        <v>0</v>
      </c>
      <c r="L91" s="218">
        <v>26.428571999999999</v>
      </c>
      <c r="M91" s="218">
        <v>2</v>
      </c>
      <c r="N91" s="218">
        <v>0</v>
      </c>
      <c r="O91" s="218">
        <v>0</v>
      </c>
      <c r="P91" s="218">
        <v>1</v>
      </c>
      <c r="Q91" s="218">
        <v>163.374754</v>
      </c>
      <c r="R91" s="218">
        <v>0</v>
      </c>
      <c r="S91" s="218">
        <v>3</v>
      </c>
      <c r="T91" s="218">
        <v>1</v>
      </c>
      <c r="U91" s="218">
        <v>0</v>
      </c>
      <c r="V91" s="218">
        <v>0</v>
      </c>
      <c r="W91" s="218">
        <v>0</v>
      </c>
      <c r="X91" s="218">
        <v>0</v>
      </c>
      <c r="Y91" s="218">
        <v>0</v>
      </c>
      <c r="Z91" s="218">
        <v>0</v>
      </c>
      <c r="AA91" s="218">
        <v>0</v>
      </c>
    </row>
    <row r="92" spans="1:27">
      <c r="A92" s="261" t="s">
        <v>288</v>
      </c>
      <c r="B92" s="261" t="s">
        <v>1884</v>
      </c>
      <c r="C92" s="261" t="s">
        <v>93</v>
      </c>
      <c r="D92" s="262" t="s">
        <v>69</v>
      </c>
      <c r="E92" s="260">
        <v>51.933328000000003</v>
      </c>
      <c r="F92" s="260">
        <v>150.078791</v>
      </c>
      <c r="G92" s="260">
        <v>108.306061</v>
      </c>
      <c r="H92" s="260">
        <v>0</v>
      </c>
      <c r="I92" s="260">
        <v>0</v>
      </c>
      <c r="J92" s="217">
        <f t="shared" si="1"/>
        <v>310.31817999999998</v>
      </c>
      <c r="K92" s="218">
        <v>1.4424239999999999</v>
      </c>
      <c r="L92" s="218">
        <v>14.936363</v>
      </c>
      <c r="M92" s="218">
        <v>0</v>
      </c>
      <c r="N92" s="218">
        <v>0</v>
      </c>
      <c r="O92" s="218">
        <v>1</v>
      </c>
      <c r="P92" s="218">
        <v>0</v>
      </c>
      <c r="Q92" s="218">
        <v>119.778785</v>
      </c>
      <c r="R92" s="218">
        <v>55.526452999999997</v>
      </c>
      <c r="S92" s="218">
        <v>153.612122</v>
      </c>
      <c r="T92" s="218">
        <v>7</v>
      </c>
      <c r="U92" s="218">
        <v>0</v>
      </c>
      <c r="V92" s="218">
        <v>0</v>
      </c>
      <c r="W92" s="218">
        <v>0</v>
      </c>
      <c r="X92" s="218">
        <v>0</v>
      </c>
      <c r="Y92" s="218">
        <v>0</v>
      </c>
      <c r="Z92" s="218">
        <v>0</v>
      </c>
      <c r="AA92" s="218">
        <v>116</v>
      </c>
    </row>
    <row r="93" spans="1:27">
      <c r="A93" s="261" t="s">
        <v>290</v>
      </c>
      <c r="B93" s="261" t="s">
        <v>291</v>
      </c>
      <c r="C93" s="261" t="s">
        <v>68</v>
      </c>
      <c r="D93" s="262" t="s">
        <v>69</v>
      </c>
      <c r="E93" s="260">
        <v>49.177214999999997</v>
      </c>
      <c r="F93" s="260">
        <v>172.746836</v>
      </c>
      <c r="G93" s="260">
        <v>194.310126</v>
      </c>
      <c r="H93" s="260">
        <v>0</v>
      </c>
      <c r="I93" s="260">
        <v>0</v>
      </c>
      <c r="J93" s="217">
        <f t="shared" si="1"/>
        <v>416.23417699999999</v>
      </c>
      <c r="K93" s="218">
        <v>2</v>
      </c>
      <c r="L93" s="218">
        <v>27.854431000000002</v>
      </c>
      <c r="M93" s="218">
        <v>1.6898740000000001</v>
      </c>
      <c r="N93" s="218">
        <v>0</v>
      </c>
      <c r="O93" s="218">
        <v>1</v>
      </c>
      <c r="P93" s="218">
        <v>2</v>
      </c>
      <c r="Q93" s="218">
        <v>351.39873499999999</v>
      </c>
      <c r="R93" s="218">
        <v>0</v>
      </c>
      <c r="S93" s="218">
        <v>0</v>
      </c>
      <c r="T93" s="218">
        <v>0</v>
      </c>
      <c r="U93" s="218">
        <v>0</v>
      </c>
      <c r="V93" s="218">
        <v>0</v>
      </c>
      <c r="W93" s="218">
        <v>0</v>
      </c>
      <c r="X93" s="218">
        <v>0</v>
      </c>
      <c r="Y93" s="218">
        <v>0</v>
      </c>
      <c r="Z93" s="218">
        <v>0</v>
      </c>
      <c r="AA93" s="218">
        <v>237</v>
      </c>
    </row>
    <row r="94" spans="1:27">
      <c r="A94" s="261" t="s">
        <v>292</v>
      </c>
      <c r="B94" s="261" t="s">
        <v>293</v>
      </c>
      <c r="C94" s="261" t="s">
        <v>72</v>
      </c>
      <c r="D94" s="262" t="s">
        <v>69</v>
      </c>
      <c r="E94" s="260">
        <v>66.485866000000001</v>
      </c>
      <c r="F94" s="260">
        <v>174.993199</v>
      </c>
      <c r="G94" s="260">
        <v>248.61573300000001</v>
      </c>
      <c r="H94" s="260">
        <v>0</v>
      </c>
      <c r="I94" s="260">
        <v>0</v>
      </c>
      <c r="J94" s="217">
        <f t="shared" si="1"/>
        <v>490.09479799999997</v>
      </c>
      <c r="K94" s="218">
        <v>1.9548019999999999</v>
      </c>
      <c r="L94" s="218">
        <v>46.661011000000002</v>
      </c>
      <c r="M94" s="218">
        <v>0.81355900000000003</v>
      </c>
      <c r="N94" s="218">
        <v>0.97740099999999996</v>
      </c>
      <c r="O94" s="218">
        <v>0.97740099999999996</v>
      </c>
      <c r="P94" s="218">
        <v>3.8248579999999999</v>
      </c>
      <c r="Q94" s="218">
        <v>397.88000799999998</v>
      </c>
      <c r="R94" s="218">
        <v>0</v>
      </c>
      <c r="S94" s="218">
        <v>0</v>
      </c>
      <c r="T94" s="218">
        <v>0</v>
      </c>
      <c r="U94" s="218">
        <v>0</v>
      </c>
      <c r="V94" s="218">
        <v>0</v>
      </c>
      <c r="W94" s="218">
        <v>0</v>
      </c>
      <c r="X94" s="218">
        <v>0</v>
      </c>
      <c r="Y94" s="218">
        <v>0</v>
      </c>
      <c r="Z94" s="218">
        <v>0</v>
      </c>
      <c r="AA94" s="218">
        <v>421</v>
      </c>
    </row>
    <row r="95" spans="1:27">
      <c r="A95" s="261" t="s">
        <v>294</v>
      </c>
      <c r="B95" s="261" t="s">
        <v>1885</v>
      </c>
      <c r="C95" s="261" t="s">
        <v>296</v>
      </c>
      <c r="D95" s="262" t="s">
        <v>69</v>
      </c>
      <c r="E95" s="260">
        <v>0</v>
      </c>
      <c r="F95" s="260">
        <v>0</v>
      </c>
      <c r="G95" s="260">
        <v>10.580940999999999</v>
      </c>
      <c r="H95" s="260">
        <v>39.471702999999998</v>
      </c>
      <c r="I95" s="260">
        <v>11.607051999999999</v>
      </c>
      <c r="J95" s="217">
        <f t="shared" si="1"/>
        <v>61.659695999999997</v>
      </c>
      <c r="K95" s="218">
        <v>0</v>
      </c>
      <c r="L95" s="218">
        <v>8.4437540000000002</v>
      </c>
      <c r="M95" s="218">
        <v>1.8531070000000001</v>
      </c>
      <c r="N95" s="218">
        <v>0</v>
      </c>
      <c r="O95" s="218">
        <v>0</v>
      </c>
      <c r="P95" s="218">
        <v>0</v>
      </c>
      <c r="Q95" s="218">
        <v>44.711478999999997</v>
      </c>
      <c r="R95" s="218">
        <v>0</v>
      </c>
      <c r="S95" s="218">
        <v>0</v>
      </c>
      <c r="T95" s="218">
        <v>0</v>
      </c>
      <c r="U95" s="218">
        <v>0</v>
      </c>
      <c r="V95" s="218">
        <v>0</v>
      </c>
      <c r="W95" s="218">
        <v>11.607051999999999</v>
      </c>
      <c r="X95" s="218">
        <v>0</v>
      </c>
      <c r="Y95" s="218">
        <v>0</v>
      </c>
      <c r="Z95" s="218">
        <v>3.3644080000000001</v>
      </c>
      <c r="AA95" s="218">
        <v>0</v>
      </c>
    </row>
    <row r="96" spans="1:27">
      <c r="A96" s="261" t="s">
        <v>297</v>
      </c>
      <c r="B96" s="261" t="s">
        <v>1886</v>
      </c>
      <c r="C96" s="261" t="s">
        <v>93</v>
      </c>
      <c r="D96" s="262" t="s">
        <v>69</v>
      </c>
      <c r="E96" s="260">
        <v>123.706817</v>
      </c>
      <c r="F96" s="260">
        <v>343.98947299999998</v>
      </c>
      <c r="G96" s="260">
        <v>254.65335099999999</v>
      </c>
      <c r="H96" s="260">
        <v>0</v>
      </c>
      <c r="I96" s="260">
        <v>0</v>
      </c>
      <c r="J96" s="217">
        <f t="shared" si="1"/>
        <v>722.34964100000002</v>
      </c>
      <c r="K96" s="218">
        <v>6.8991600000000002</v>
      </c>
      <c r="L96" s="218">
        <v>22.083100999999999</v>
      </c>
      <c r="M96" s="218">
        <v>0.91596599999999995</v>
      </c>
      <c r="N96" s="218">
        <v>0</v>
      </c>
      <c r="O96" s="218">
        <v>0</v>
      </c>
      <c r="P96" s="218">
        <v>11.943978</v>
      </c>
      <c r="Q96" s="218">
        <v>442.83143799999999</v>
      </c>
      <c r="R96" s="218">
        <v>77.003735000000006</v>
      </c>
      <c r="S96" s="218">
        <v>197.76527100000001</v>
      </c>
      <c r="T96" s="218">
        <v>71.359353999999996</v>
      </c>
      <c r="U96" s="218">
        <v>0</v>
      </c>
      <c r="V96" s="218">
        <v>0</v>
      </c>
      <c r="W96" s="218">
        <v>0</v>
      </c>
      <c r="X96" s="218">
        <v>0</v>
      </c>
      <c r="Y96" s="218">
        <v>0</v>
      </c>
      <c r="Z96" s="218">
        <v>0</v>
      </c>
      <c r="AA96" s="218">
        <v>0</v>
      </c>
    </row>
    <row r="97" spans="1:27">
      <c r="A97" s="261" t="s">
        <v>299</v>
      </c>
      <c r="B97" s="261" t="s">
        <v>2800</v>
      </c>
      <c r="C97" s="261" t="s">
        <v>108</v>
      </c>
      <c r="D97" s="262" t="s">
        <v>69</v>
      </c>
      <c r="E97" s="260">
        <v>0</v>
      </c>
      <c r="F97" s="260">
        <v>0</v>
      </c>
      <c r="G97" s="260">
        <v>16.111733000000001</v>
      </c>
      <c r="H97" s="260">
        <v>115.879096</v>
      </c>
      <c r="I97" s="260">
        <v>0</v>
      </c>
      <c r="J97" s="217">
        <f t="shared" si="1"/>
        <v>131.99082900000002</v>
      </c>
      <c r="K97" s="218">
        <v>0.22905</v>
      </c>
      <c r="L97" s="218">
        <v>19.747816</v>
      </c>
      <c r="M97" s="218">
        <v>10.234638</v>
      </c>
      <c r="N97" s="218">
        <v>0</v>
      </c>
      <c r="O97" s="218">
        <v>0</v>
      </c>
      <c r="P97" s="218">
        <v>0.98324</v>
      </c>
      <c r="Q97" s="218">
        <v>86.768214999999998</v>
      </c>
      <c r="R97" s="218">
        <v>0</v>
      </c>
      <c r="S97" s="218">
        <v>8.7055509999999998</v>
      </c>
      <c r="T97" s="218">
        <v>0</v>
      </c>
      <c r="U97" s="218">
        <v>0</v>
      </c>
      <c r="V97" s="218">
        <v>0</v>
      </c>
      <c r="W97" s="218">
        <v>0</v>
      </c>
      <c r="X97" s="218">
        <v>0</v>
      </c>
      <c r="Y97" s="218">
        <v>0</v>
      </c>
      <c r="Z97" s="218">
        <v>0</v>
      </c>
      <c r="AA97" s="218">
        <v>26</v>
      </c>
    </row>
    <row r="98" spans="1:27">
      <c r="A98" s="261" t="s">
        <v>301</v>
      </c>
      <c r="B98" s="261" t="s">
        <v>302</v>
      </c>
      <c r="C98" s="261" t="s">
        <v>93</v>
      </c>
      <c r="D98" s="262" t="s">
        <v>69</v>
      </c>
      <c r="E98" s="260">
        <v>232.16731899999999</v>
      </c>
      <c r="F98" s="260">
        <v>667.06388200000004</v>
      </c>
      <c r="G98" s="260">
        <v>896.69108000000006</v>
      </c>
      <c r="H98" s="260">
        <v>454.21061300000002</v>
      </c>
      <c r="I98" s="260">
        <v>0</v>
      </c>
      <c r="J98" s="217">
        <f t="shared" si="1"/>
        <v>2250.1328940000003</v>
      </c>
      <c r="K98" s="218">
        <v>29.320884</v>
      </c>
      <c r="L98" s="218">
        <v>298.19084400000003</v>
      </c>
      <c r="M98" s="218">
        <v>18.350595999999999</v>
      </c>
      <c r="N98" s="218">
        <v>2</v>
      </c>
      <c r="O98" s="218">
        <v>6</v>
      </c>
      <c r="P98" s="218">
        <v>47.542552000000001</v>
      </c>
      <c r="Q98" s="218">
        <v>1492.560532</v>
      </c>
      <c r="R98" s="218">
        <v>17</v>
      </c>
      <c r="S98" s="218">
        <v>66.422867999999994</v>
      </c>
      <c r="T98" s="218">
        <v>15</v>
      </c>
      <c r="U98" s="218">
        <v>0</v>
      </c>
      <c r="V98" s="218">
        <v>0</v>
      </c>
      <c r="W98" s="218">
        <v>0</v>
      </c>
      <c r="X98" s="218">
        <v>0</v>
      </c>
      <c r="Y98" s="218">
        <v>0</v>
      </c>
      <c r="Z98" s="218">
        <v>0</v>
      </c>
      <c r="AA98" s="218">
        <v>1330</v>
      </c>
    </row>
    <row r="99" spans="1:27">
      <c r="A99" s="261" t="s">
        <v>303</v>
      </c>
      <c r="B99" s="261" t="s">
        <v>1887</v>
      </c>
      <c r="C99" s="261" t="s">
        <v>93</v>
      </c>
      <c r="D99" s="262" t="s">
        <v>69</v>
      </c>
      <c r="E99" s="260">
        <v>72.660494</v>
      </c>
      <c r="F99" s="260">
        <v>182.50617299999999</v>
      </c>
      <c r="G99" s="260">
        <v>144.839508</v>
      </c>
      <c r="H99" s="260">
        <v>0</v>
      </c>
      <c r="I99" s="260">
        <v>0</v>
      </c>
      <c r="J99" s="217">
        <f t="shared" si="1"/>
        <v>400.00617499999998</v>
      </c>
      <c r="K99" s="218">
        <v>1.6975309999999999</v>
      </c>
      <c r="L99" s="218">
        <v>12.858026000000001</v>
      </c>
      <c r="M99" s="218">
        <v>0</v>
      </c>
      <c r="N99" s="218">
        <v>0</v>
      </c>
      <c r="O99" s="218">
        <v>0</v>
      </c>
      <c r="P99" s="218">
        <v>0.95679000000000003</v>
      </c>
      <c r="Q99" s="218">
        <v>311.43035400000002</v>
      </c>
      <c r="R99" s="218">
        <v>153.092592</v>
      </c>
      <c r="S99" s="218">
        <v>98.932100000000005</v>
      </c>
      <c r="T99" s="218">
        <v>51.401234000000002</v>
      </c>
      <c r="U99" s="218">
        <v>0</v>
      </c>
      <c r="V99" s="218">
        <v>0</v>
      </c>
      <c r="W99" s="218">
        <v>0</v>
      </c>
      <c r="X99" s="218">
        <v>0</v>
      </c>
      <c r="Y99" s="218">
        <v>0</v>
      </c>
      <c r="Z99" s="218">
        <v>0</v>
      </c>
      <c r="AA99" s="218">
        <v>0</v>
      </c>
    </row>
    <row r="100" spans="1:27">
      <c r="A100" s="261" t="s">
        <v>305</v>
      </c>
      <c r="B100" s="261" t="s">
        <v>306</v>
      </c>
      <c r="C100" s="261" t="s">
        <v>93</v>
      </c>
      <c r="D100" s="262" t="s">
        <v>69</v>
      </c>
      <c r="E100" s="260">
        <v>38.383299000000001</v>
      </c>
      <c r="F100" s="260">
        <v>113.062054</v>
      </c>
      <c r="G100" s="260">
        <v>154.81236100000001</v>
      </c>
      <c r="H100" s="260">
        <v>0</v>
      </c>
      <c r="I100" s="260">
        <v>0</v>
      </c>
      <c r="J100" s="217">
        <f t="shared" si="1"/>
        <v>306.25771400000002</v>
      </c>
      <c r="K100" s="218">
        <v>2</v>
      </c>
      <c r="L100" s="218">
        <v>29.334149</v>
      </c>
      <c r="M100" s="218">
        <v>1.69753</v>
      </c>
      <c r="N100" s="218">
        <v>0</v>
      </c>
      <c r="O100" s="218">
        <v>0</v>
      </c>
      <c r="P100" s="218">
        <v>9.6851850000000006</v>
      </c>
      <c r="Q100" s="218">
        <v>171.18934999999999</v>
      </c>
      <c r="R100" s="218">
        <v>25.785817000000002</v>
      </c>
      <c r="S100" s="218">
        <v>79.006170999999995</v>
      </c>
      <c r="T100" s="218">
        <v>6.055555</v>
      </c>
      <c r="U100" s="218">
        <v>0</v>
      </c>
      <c r="V100" s="218">
        <v>0</v>
      </c>
      <c r="W100" s="218">
        <v>0</v>
      </c>
      <c r="X100" s="218">
        <v>0</v>
      </c>
      <c r="Y100" s="218">
        <v>0</v>
      </c>
      <c r="Z100" s="218">
        <v>0</v>
      </c>
      <c r="AA100" s="218">
        <v>0</v>
      </c>
    </row>
    <row r="101" spans="1:27">
      <c r="A101" s="261" t="s">
        <v>307</v>
      </c>
      <c r="B101" s="261" t="s">
        <v>1888</v>
      </c>
      <c r="C101" s="261" t="s">
        <v>68</v>
      </c>
      <c r="D101" s="262" t="s">
        <v>69</v>
      </c>
      <c r="E101" s="260">
        <v>33.790419</v>
      </c>
      <c r="F101" s="260">
        <v>111.43712600000001</v>
      </c>
      <c r="G101" s="260">
        <v>145.197608</v>
      </c>
      <c r="H101" s="260">
        <v>0</v>
      </c>
      <c r="I101" s="260">
        <v>0</v>
      </c>
      <c r="J101" s="217">
        <f t="shared" si="1"/>
        <v>290.42515300000002</v>
      </c>
      <c r="K101" s="218">
        <v>2</v>
      </c>
      <c r="L101" s="218">
        <v>27.724551000000002</v>
      </c>
      <c r="M101" s="218">
        <v>0</v>
      </c>
      <c r="N101" s="218">
        <v>0</v>
      </c>
      <c r="O101" s="218">
        <v>0</v>
      </c>
      <c r="P101" s="218">
        <v>4.0359280000000002</v>
      </c>
      <c r="Q101" s="218">
        <v>203.22755000000001</v>
      </c>
      <c r="R101" s="218">
        <v>3.167665</v>
      </c>
      <c r="S101" s="218">
        <v>9.7964070000000003</v>
      </c>
      <c r="T101" s="218">
        <v>7</v>
      </c>
      <c r="U101" s="218">
        <v>0</v>
      </c>
      <c r="V101" s="218">
        <v>0</v>
      </c>
      <c r="W101" s="218">
        <v>0</v>
      </c>
      <c r="X101" s="218">
        <v>0</v>
      </c>
      <c r="Y101" s="218">
        <v>0</v>
      </c>
      <c r="Z101" s="218">
        <v>0</v>
      </c>
      <c r="AA101" s="218">
        <v>0</v>
      </c>
    </row>
    <row r="102" spans="1:27">
      <c r="A102" s="261" t="s">
        <v>309</v>
      </c>
      <c r="B102" s="261" t="s">
        <v>1889</v>
      </c>
      <c r="C102" s="261" t="s">
        <v>80</v>
      </c>
      <c r="D102" s="262" t="s">
        <v>69</v>
      </c>
      <c r="E102" s="260">
        <v>111.59478900000001</v>
      </c>
      <c r="F102" s="260">
        <v>373.490748</v>
      </c>
      <c r="G102" s="260">
        <v>587.17679899999996</v>
      </c>
      <c r="H102" s="260">
        <v>0</v>
      </c>
      <c r="I102" s="260">
        <v>0</v>
      </c>
      <c r="J102" s="217">
        <f t="shared" si="1"/>
        <v>1072.262336</v>
      </c>
      <c r="K102" s="218">
        <v>19.675108000000002</v>
      </c>
      <c r="L102" s="218">
        <v>163.46808100000001</v>
      </c>
      <c r="M102" s="218">
        <v>3.058824</v>
      </c>
      <c r="N102" s="218">
        <v>0</v>
      </c>
      <c r="O102" s="218">
        <v>2.9235289999999998</v>
      </c>
      <c r="P102" s="218">
        <v>17.661550999999999</v>
      </c>
      <c r="Q102" s="218">
        <v>769.08909200000005</v>
      </c>
      <c r="R102" s="218">
        <v>16.662355000000002</v>
      </c>
      <c r="S102" s="218">
        <v>40.574033999999997</v>
      </c>
      <c r="T102" s="218">
        <v>14.071006000000001</v>
      </c>
      <c r="U102" s="218">
        <v>0</v>
      </c>
      <c r="V102" s="218">
        <v>0</v>
      </c>
      <c r="W102" s="218">
        <v>0</v>
      </c>
      <c r="X102" s="218">
        <v>0</v>
      </c>
      <c r="Y102" s="218">
        <v>0</v>
      </c>
      <c r="Z102" s="218">
        <v>0</v>
      </c>
      <c r="AA102" s="218">
        <v>0</v>
      </c>
    </row>
    <row r="103" spans="1:27">
      <c r="A103" s="261" t="s">
        <v>311</v>
      </c>
      <c r="B103" s="261" t="s">
        <v>312</v>
      </c>
      <c r="C103" s="261" t="s">
        <v>313</v>
      </c>
      <c r="D103" s="262" t="s">
        <v>69</v>
      </c>
      <c r="E103" s="260">
        <v>0</v>
      </c>
      <c r="F103" s="260">
        <v>0</v>
      </c>
      <c r="G103" s="260">
        <v>5.0123530000000001</v>
      </c>
      <c r="H103" s="260">
        <v>36.030327</v>
      </c>
      <c r="I103" s="260">
        <v>0</v>
      </c>
      <c r="J103" s="217">
        <f t="shared" si="1"/>
        <v>41.042679999999997</v>
      </c>
      <c r="K103" s="218">
        <v>0</v>
      </c>
      <c r="L103" s="218">
        <v>8.5687560000000005</v>
      </c>
      <c r="M103" s="218">
        <v>1.1455439999999999</v>
      </c>
      <c r="N103" s="218">
        <v>0</v>
      </c>
      <c r="O103" s="218">
        <v>0</v>
      </c>
      <c r="P103" s="218">
        <v>0</v>
      </c>
      <c r="Q103" s="218">
        <v>34.342404000000002</v>
      </c>
      <c r="R103" s="218">
        <v>0</v>
      </c>
      <c r="S103" s="218">
        <v>0</v>
      </c>
      <c r="T103" s="218">
        <v>0</v>
      </c>
      <c r="U103" s="218">
        <v>0</v>
      </c>
      <c r="V103" s="218">
        <v>0</v>
      </c>
      <c r="W103" s="218">
        <v>0</v>
      </c>
      <c r="X103" s="218">
        <v>0</v>
      </c>
      <c r="Y103" s="218">
        <v>0</v>
      </c>
      <c r="Z103" s="218">
        <v>0</v>
      </c>
      <c r="AA103" s="218">
        <v>0</v>
      </c>
    </row>
    <row r="104" spans="1:27">
      <c r="A104" s="261" t="s">
        <v>314</v>
      </c>
      <c r="B104" s="261" t="s">
        <v>1890</v>
      </c>
      <c r="C104" s="261" t="s">
        <v>98</v>
      </c>
      <c r="D104" s="262" t="s">
        <v>69</v>
      </c>
      <c r="E104" s="260">
        <v>11</v>
      </c>
      <c r="F104" s="260">
        <v>55.830410000000001</v>
      </c>
      <c r="G104" s="260">
        <v>8</v>
      </c>
      <c r="H104" s="260">
        <v>0</v>
      </c>
      <c r="I104" s="260">
        <v>0</v>
      </c>
      <c r="J104" s="217">
        <f t="shared" si="1"/>
        <v>74.830410000000001</v>
      </c>
      <c r="K104" s="218">
        <v>4.321637</v>
      </c>
      <c r="L104" s="218">
        <v>7.660819</v>
      </c>
      <c r="M104" s="218">
        <v>0</v>
      </c>
      <c r="N104" s="218">
        <v>0</v>
      </c>
      <c r="O104" s="218">
        <v>0</v>
      </c>
      <c r="P104" s="218">
        <v>1</v>
      </c>
      <c r="Q104" s="218">
        <v>38.579194999999999</v>
      </c>
      <c r="R104" s="218">
        <v>0</v>
      </c>
      <c r="S104" s="218">
        <v>0</v>
      </c>
      <c r="T104" s="218">
        <v>1</v>
      </c>
      <c r="U104" s="218">
        <v>0</v>
      </c>
      <c r="V104" s="218">
        <v>0</v>
      </c>
      <c r="W104" s="218">
        <v>0</v>
      </c>
      <c r="X104" s="218">
        <v>0</v>
      </c>
      <c r="Y104" s="218">
        <v>0</v>
      </c>
      <c r="Z104" s="218">
        <v>0</v>
      </c>
      <c r="AA104" s="218">
        <v>0</v>
      </c>
    </row>
    <row r="105" spans="1:27">
      <c r="A105" s="261" t="s">
        <v>316</v>
      </c>
      <c r="B105" s="261" t="s">
        <v>317</v>
      </c>
      <c r="C105" s="261" t="s">
        <v>80</v>
      </c>
      <c r="D105" s="262" t="s">
        <v>69</v>
      </c>
      <c r="E105" s="260">
        <v>17.522389</v>
      </c>
      <c r="F105" s="260">
        <v>72.42</v>
      </c>
      <c r="G105" s="260">
        <v>50.13</v>
      </c>
      <c r="H105" s="260">
        <v>0</v>
      </c>
      <c r="I105" s="260">
        <v>0</v>
      </c>
      <c r="J105" s="217">
        <f t="shared" si="1"/>
        <v>140.07238900000002</v>
      </c>
      <c r="K105" s="218">
        <v>0</v>
      </c>
      <c r="L105" s="218">
        <v>13.385</v>
      </c>
      <c r="M105" s="218">
        <v>0.32</v>
      </c>
      <c r="N105" s="218">
        <v>0</v>
      </c>
      <c r="O105" s="218">
        <v>0</v>
      </c>
      <c r="P105" s="218">
        <v>1.92</v>
      </c>
      <c r="Q105" s="218">
        <v>109.92774</v>
      </c>
      <c r="R105" s="218">
        <v>0</v>
      </c>
      <c r="S105" s="218">
        <v>0</v>
      </c>
      <c r="T105" s="218">
        <v>0</v>
      </c>
      <c r="U105" s="218">
        <v>0</v>
      </c>
      <c r="V105" s="218">
        <v>0</v>
      </c>
      <c r="W105" s="218">
        <v>0</v>
      </c>
      <c r="X105" s="218">
        <v>0</v>
      </c>
      <c r="Y105" s="218">
        <v>0</v>
      </c>
      <c r="Z105" s="218">
        <v>0</v>
      </c>
      <c r="AA105" s="218">
        <v>0</v>
      </c>
    </row>
    <row r="106" spans="1:27">
      <c r="A106" s="261" t="s">
        <v>318</v>
      </c>
      <c r="B106" s="261" t="s">
        <v>1891</v>
      </c>
      <c r="C106" s="261" t="s">
        <v>93</v>
      </c>
      <c r="D106" s="262" t="s">
        <v>69</v>
      </c>
      <c r="E106" s="260">
        <v>17.263919000000001</v>
      </c>
      <c r="F106" s="260">
        <v>41.316082000000002</v>
      </c>
      <c r="G106" s="260">
        <v>49.628971</v>
      </c>
      <c r="H106" s="260">
        <v>0</v>
      </c>
      <c r="I106" s="260">
        <v>13.722543999999999</v>
      </c>
      <c r="J106" s="217">
        <f t="shared" si="1"/>
        <v>121.931516</v>
      </c>
      <c r="K106" s="218">
        <v>0</v>
      </c>
      <c r="L106" s="218">
        <v>4.8787880000000001</v>
      </c>
      <c r="M106" s="218">
        <v>0</v>
      </c>
      <c r="N106" s="218">
        <v>0</v>
      </c>
      <c r="O106" s="218">
        <v>0</v>
      </c>
      <c r="P106" s="218">
        <v>0</v>
      </c>
      <c r="Q106" s="218">
        <v>96.598180999999997</v>
      </c>
      <c r="R106" s="218">
        <v>0</v>
      </c>
      <c r="S106" s="218">
        <v>0</v>
      </c>
      <c r="T106" s="218">
        <v>0</v>
      </c>
      <c r="U106" s="218">
        <v>0</v>
      </c>
      <c r="V106" s="218">
        <v>0</v>
      </c>
      <c r="W106" s="218">
        <v>14.228474</v>
      </c>
      <c r="X106" s="218">
        <v>0</v>
      </c>
      <c r="Y106" s="218">
        <v>0</v>
      </c>
      <c r="Z106" s="218">
        <v>0</v>
      </c>
      <c r="AA106" s="218">
        <v>0</v>
      </c>
    </row>
    <row r="107" spans="1:27">
      <c r="A107" s="261" t="s">
        <v>320</v>
      </c>
      <c r="B107" s="261" t="s">
        <v>1892</v>
      </c>
      <c r="C107" s="261" t="s">
        <v>93</v>
      </c>
      <c r="D107" s="262" t="s">
        <v>69</v>
      </c>
      <c r="E107" s="260">
        <v>74.608187999999998</v>
      </c>
      <c r="F107" s="260">
        <v>193.052921</v>
      </c>
      <c r="G107" s="260">
        <v>251.08385200000001</v>
      </c>
      <c r="H107" s="260">
        <v>0</v>
      </c>
      <c r="I107" s="260">
        <v>0</v>
      </c>
      <c r="J107" s="217">
        <f t="shared" si="1"/>
        <v>518.74496099999999</v>
      </c>
      <c r="K107" s="218">
        <v>8</v>
      </c>
      <c r="L107" s="218">
        <v>33.748538000000003</v>
      </c>
      <c r="M107" s="218">
        <v>0.91812899999999997</v>
      </c>
      <c r="N107" s="218">
        <v>0</v>
      </c>
      <c r="O107" s="218">
        <v>0</v>
      </c>
      <c r="P107" s="218">
        <v>3.8713449999999998</v>
      </c>
      <c r="Q107" s="218">
        <v>136.33333200000001</v>
      </c>
      <c r="R107" s="218">
        <v>1</v>
      </c>
      <c r="S107" s="218">
        <v>304.70405399999999</v>
      </c>
      <c r="T107" s="218">
        <v>36.076023999999997</v>
      </c>
      <c r="U107" s="218">
        <v>0</v>
      </c>
      <c r="V107" s="218">
        <v>0</v>
      </c>
      <c r="W107" s="218">
        <v>0</v>
      </c>
      <c r="X107" s="218">
        <v>0</v>
      </c>
      <c r="Y107" s="218">
        <v>0</v>
      </c>
      <c r="Z107" s="218">
        <v>0</v>
      </c>
      <c r="AA107" s="218">
        <v>0</v>
      </c>
    </row>
    <row r="108" spans="1:27">
      <c r="A108" s="261" t="s">
        <v>322</v>
      </c>
      <c r="B108" s="261" t="s">
        <v>2801</v>
      </c>
      <c r="C108" s="261" t="s">
        <v>72</v>
      </c>
      <c r="D108" s="262" t="s">
        <v>807</v>
      </c>
      <c r="E108" s="260">
        <v>57.761628000000002</v>
      </c>
      <c r="F108" s="260">
        <v>116.994186</v>
      </c>
      <c r="G108" s="260">
        <v>387.09058900000002</v>
      </c>
      <c r="H108" s="260">
        <v>160.51545899999999</v>
      </c>
      <c r="I108" s="260">
        <v>310.33411799999999</v>
      </c>
      <c r="J108" s="217">
        <f t="shared" si="1"/>
        <v>1032.69598</v>
      </c>
      <c r="K108" s="218">
        <v>2.7285949999999999</v>
      </c>
      <c r="L108" s="218">
        <v>24.940535000000001</v>
      </c>
      <c r="M108" s="218">
        <v>2.835356</v>
      </c>
      <c r="N108" s="218">
        <v>0.97740099999999996</v>
      </c>
      <c r="O108" s="218">
        <v>1</v>
      </c>
      <c r="P108" s="218">
        <v>12.977402</v>
      </c>
      <c r="Q108" s="218">
        <v>144.68965499999999</v>
      </c>
      <c r="R108" s="218">
        <v>0</v>
      </c>
      <c r="S108" s="218">
        <v>0</v>
      </c>
      <c r="T108" s="218">
        <v>2</v>
      </c>
      <c r="U108" s="218">
        <v>134.083089</v>
      </c>
      <c r="V108" s="218">
        <v>0</v>
      </c>
      <c r="W108" s="218">
        <v>0</v>
      </c>
      <c r="X108" s="218">
        <v>176.25102899999999</v>
      </c>
      <c r="Y108" s="218">
        <v>0</v>
      </c>
      <c r="Z108" s="218">
        <v>0</v>
      </c>
      <c r="AA108" s="218">
        <v>0</v>
      </c>
    </row>
    <row r="109" spans="1:27">
      <c r="A109" s="261" t="s">
        <v>326</v>
      </c>
      <c r="B109" s="261" t="s">
        <v>1893</v>
      </c>
      <c r="C109" s="261" t="s">
        <v>328</v>
      </c>
      <c r="D109" s="262" t="s">
        <v>69</v>
      </c>
      <c r="E109" s="260">
        <v>8.9364439999999998</v>
      </c>
      <c r="F109" s="260">
        <v>18</v>
      </c>
      <c r="G109" s="260">
        <v>19.222891000000001</v>
      </c>
      <c r="H109" s="260">
        <v>18.692253000000001</v>
      </c>
      <c r="I109" s="260">
        <v>0</v>
      </c>
      <c r="J109" s="217">
        <f t="shared" si="1"/>
        <v>64.851587999999992</v>
      </c>
      <c r="K109" s="218">
        <v>2</v>
      </c>
      <c r="L109" s="218">
        <v>5.9457829999999996</v>
      </c>
      <c r="M109" s="218">
        <v>1</v>
      </c>
      <c r="N109" s="218">
        <v>0</v>
      </c>
      <c r="O109" s="218">
        <v>0</v>
      </c>
      <c r="P109" s="218">
        <v>0</v>
      </c>
      <c r="Q109" s="218">
        <v>42.045748000000003</v>
      </c>
      <c r="R109" s="218">
        <v>0</v>
      </c>
      <c r="S109" s="218">
        <v>0</v>
      </c>
      <c r="T109" s="218">
        <v>0</v>
      </c>
      <c r="U109" s="218">
        <v>0</v>
      </c>
      <c r="V109" s="218">
        <v>0</v>
      </c>
      <c r="W109" s="218">
        <v>0</v>
      </c>
      <c r="X109" s="218">
        <v>0</v>
      </c>
      <c r="Y109" s="218">
        <v>0</v>
      </c>
      <c r="Z109" s="218">
        <v>3.1234389999999999</v>
      </c>
      <c r="AA109" s="218">
        <v>0</v>
      </c>
    </row>
    <row r="110" spans="1:27">
      <c r="A110" s="261" t="s">
        <v>329</v>
      </c>
      <c r="B110" s="261" t="s">
        <v>330</v>
      </c>
      <c r="C110" s="261" t="s">
        <v>125</v>
      </c>
      <c r="D110" s="262" t="s">
        <v>69</v>
      </c>
      <c r="E110" s="260">
        <v>99.029414000000003</v>
      </c>
      <c r="F110" s="260">
        <v>232.885715</v>
      </c>
      <c r="G110" s="260">
        <v>288.54931599999998</v>
      </c>
      <c r="H110" s="260">
        <v>126.089063</v>
      </c>
      <c r="I110" s="260">
        <v>150.52515</v>
      </c>
      <c r="J110" s="217">
        <f t="shared" si="1"/>
        <v>897.0786579999999</v>
      </c>
      <c r="K110" s="218">
        <v>12.217143</v>
      </c>
      <c r="L110" s="218">
        <v>81.469916999999995</v>
      </c>
      <c r="M110" s="218">
        <v>2</v>
      </c>
      <c r="N110" s="218">
        <v>0</v>
      </c>
      <c r="O110" s="218">
        <v>0</v>
      </c>
      <c r="P110" s="218">
        <v>10.696975</v>
      </c>
      <c r="Q110" s="218">
        <v>490.09462100000002</v>
      </c>
      <c r="R110" s="218">
        <v>13.92353</v>
      </c>
      <c r="S110" s="218">
        <v>66.570250999999999</v>
      </c>
      <c r="T110" s="218">
        <v>26.182856999999998</v>
      </c>
      <c r="U110" s="218">
        <v>114.74816199999999</v>
      </c>
      <c r="V110" s="218">
        <v>31.540849000000001</v>
      </c>
      <c r="W110" s="218">
        <v>0</v>
      </c>
      <c r="X110" s="218">
        <v>4.2361389999999997</v>
      </c>
      <c r="Y110" s="218">
        <v>0</v>
      </c>
      <c r="Z110" s="218">
        <v>0</v>
      </c>
      <c r="AA110" s="218">
        <v>0</v>
      </c>
    </row>
    <row r="111" spans="1:27">
      <c r="A111" s="261" t="s">
        <v>331</v>
      </c>
      <c r="B111" s="261" t="s">
        <v>1894</v>
      </c>
      <c r="C111" s="261" t="s">
        <v>72</v>
      </c>
      <c r="D111" s="262" t="s">
        <v>69</v>
      </c>
      <c r="E111" s="260">
        <v>0</v>
      </c>
      <c r="F111" s="260">
        <v>0</v>
      </c>
      <c r="G111" s="260">
        <v>110.7855</v>
      </c>
      <c r="H111" s="260">
        <v>182.15070299999999</v>
      </c>
      <c r="I111" s="260">
        <v>16.131277999999998</v>
      </c>
      <c r="J111" s="217">
        <f t="shared" si="1"/>
        <v>309.06748099999999</v>
      </c>
      <c r="K111" s="218">
        <v>3</v>
      </c>
      <c r="L111" s="218">
        <v>44.664324000000001</v>
      </c>
      <c r="M111" s="218">
        <v>0.98305100000000001</v>
      </c>
      <c r="N111" s="218">
        <v>2</v>
      </c>
      <c r="O111" s="218">
        <v>0</v>
      </c>
      <c r="P111" s="218">
        <v>0</v>
      </c>
      <c r="Q111" s="218">
        <v>219.85770299999999</v>
      </c>
      <c r="R111" s="218">
        <v>0</v>
      </c>
      <c r="S111" s="218">
        <v>0</v>
      </c>
      <c r="T111" s="218">
        <v>1</v>
      </c>
      <c r="U111" s="218">
        <v>16.131277999999998</v>
      </c>
      <c r="V111" s="218">
        <v>0</v>
      </c>
      <c r="W111" s="218">
        <v>0</v>
      </c>
      <c r="X111" s="218">
        <v>0</v>
      </c>
      <c r="Y111" s="218">
        <v>0</v>
      </c>
      <c r="Z111" s="218">
        <v>0</v>
      </c>
      <c r="AA111" s="218">
        <v>56</v>
      </c>
    </row>
    <row r="112" spans="1:27">
      <c r="A112" s="261" t="s">
        <v>333</v>
      </c>
      <c r="B112" s="261" t="s">
        <v>1895</v>
      </c>
      <c r="C112" s="261" t="s">
        <v>80</v>
      </c>
      <c r="D112" s="262" t="s">
        <v>69</v>
      </c>
      <c r="E112" s="260">
        <v>15.993155</v>
      </c>
      <c r="F112" s="260">
        <v>66.243386999999998</v>
      </c>
      <c r="G112" s="260">
        <v>101.42482</v>
      </c>
      <c r="H112" s="260">
        <v>123.953197</v>
      </c>
      <c r="I112" s="260">
        <v>0</v>
      </c>
      <c r="J112" s="217">
        <f t="shared" si="1"/>
        <v>307.61455899999999</v>
      </c>
      <c r="K112" s="218">
        <v>0</v>
      </c>
      <c r="L112" s="218">
        <v>41.855792999999998</v>
      </c>
      <c r="M112" s="218">
        <v>1.19767</v>
      </c>
      <c r="N112" s="218">
        <v>0</v>
      </c>
      <c r="O112" s="218">
        <v>1</v>
      </c>
      <c r="P112" s="218">
        <v>3</v>
      </c>
      <c r="Q112" s="218">
        <v>228.238292</v>
      </c>
      <c r="R112" s="218">
        <v>0</v>
      </c>
      <c r="S112" s="218">
        <v>5.5134990000000004</v>
      </c>
      <c r="T112" s="218">
        <v>0.78700400000000004</v>
      </c>
      <c r="U112" s="218">
        <v>0</v>
      </c>
      <c r="V112" s="218">
        <v>0</v>
      </c>
      <c r="W112" s="218">
        <v>0</v>
      </c>
      <c r="X112" s="218">
        <v>0</v>
      </c>
      <c r="Y112" s="218">
        <v>0</v>
      </c>
      <c r="Z112" s="218">
        <v>0</v>
      </c>
      <c r="AA112" s="218">
        <v>0</v>
      </c>
    </row>
    <row r="113" spans="1:27">
      <c r="A113" s="261" t="s">
        <v>335</v>
      </c>
      <c r="B113" s="261" t="s">
        <v>336</v>
      </c>
      <c r="C113" s="261" t="s">
        <v>98</v>
      </c>
      <c r="D113" s="262" t="s">
        <v>69</v>
      </c>
      <c r="E113" s="260">
        <v>26.357842999999999</v>
      </c>
      <c r="F113" s="260">
        <v>0</v>
      </c>
      <c r="G113" s="260">
        <v>0</v>
      </c>
      <c r="H113" s="260">
        <v>0</v>
      </c>
      <c r="I113" s="260">
        <v>0</v>
      </c>
      <c r="J113" s="217">
        <f t="shared" si="1"/>
        <v>26.357842999999999</v>
      </c>
      <c r="K113" s="218">
        <v>0</v>
      </c>
      <c r="L113" s="218">
        <v>0.31372499999999998</v>
      </c>
      <c r="M113" s="218">
        <v>0</v>
      </c>
      <c r="N113" s="218">
        <v>0</v>
      </c>
      <c r="O113" s="218">
        <v>0</v>
      </c>
      <c r="P113" s="218">
        <v>0.68627499999999997</v>
      </c>
      <c r="Q113" s="218">
        <v>18.789216</v>
      </c>
      <c r="R113" s="218">
        <v>0</v>
      </c>
      <c r="S113" s="218">
        <v>0</v>
      </c>
      <c r="T113" s="218">
        <v>0</v>
      </c>
      <c r="U113" s="218">
        <v>0</v>
      </c>
      <c r="V113" s="218">
        <v>0</v>
      </c>
      <c r="W113" s="218">
        <v>0</v>
      </c>
      <c r="X113" s="218">
        <v>0</v>
      </c>
      <c r="Y113" s="218">
        <v>0</v>
      </c>
      <c r="Z113" s="218">
        <v>0</v>
      </c>
      <c r="AA113" s="218">
        <v>0</v>
      </c>
    </row>
    <row r="114" spans="1:27">
      <c r="A114" s="261" t="s">
        <v>337</v>
      </c>
      <c r="B114" s="261" t="s">
        <v>1896</v>
      </c>
      <c r="C114" s="261" t="s">
        <v>230</v>
      </c>
      <c r="D114" s="262" t="s">
        <v>69</v>
      </c>
      <c r="E114" s="260">
        <v>37.922590999999997</v>
      </c>
      <c r="F114" s="260">
        <v>127.02958700000001</v>
      </c>
      <c r="G114" s="260">
        <v>183.957154</v>
      </c>
      <c r="H114" s="260">
        <v>0</v>
      </c>
      <c r="I114" s="260">
        <v>0</v>
      </c>
      <c r="J114" s="217">
        <f t="shared" si="1"/>
        <v>348.90933200000001</v>
      </c>
      <c r="K114" s="218">
        <v>4</v>
      </c>
      <c r="L114" s="218">
        <v>23.231562</v>
      </c>
      <c r="M114" s="218">
        <v>0.260355</v>
      </c>
      <c r="N114" s="218">
        <v>0</v>
      </c>
      <c r="O114" s="218">
        <v>1</v>
      </c>
      <c r="P114" s="218">
        <v>0</v>
      </c>
      <c r="Q114" s="218">
        <v>234.19680399999999</v>
      </c>
      <c r="R114" s="218">
        <v>0</v>
      </c>
      <c r="S114" s="218">
        <v>0</v>
      </c>
      <c r="T114" s="218">
        <v>0</v>
      </c>
      <c r="U114" s="218">
        <v>0</v>
      </c>
      <c r="V114" s="218">
        <v>0</v>
      </c>
      <c r="W114" s="218">
        <v>0</v>
      </c>
      <c r="X114" s="218">
        <v>0</v>
      </c>
      <c r="Y114" s="218">
        <v>0</v>
      </c>
      <c r="Z114" s="218">
        <v>0</v>
      </c>
      <c r="AA114" s="218">
        <v>0</v>
      </c>
    </row>
    <row r="115" spans="1:27">
      <c r="A115" s="261" t="s">
        <v>339</v>
      </c>
      <c r="B115" s="261" t="s">
        <v>1897</v>
      </c>
      <c r="C115" s="261" t="s">
        <v>93</v>
      </c>
      <c r="D115" s="262" t="s">
        <v>69</v>
      </c>
      <c r="E115" s="260">
        <v>25.019867000000001</v>
      </c>
      <c r="F115" s="260">
        <v>68.426370000000006</v>
      </c>
      <c r="G115" s="260">
        <v>209.00079099999999</v>
      </c>
      <c r="H115" s="260">
        <v>0</v>
      </c>
      <c r="I115" s="260">
        <v>0</v>
      </c>
      <c r="J115" s="217">
        <f t="shared" si="1"/>
        <v>302.44702799999999</v>
      </c>
      <c r="K115" s="218">
        <v>6.3112579999999996</v>
      </c>
      <c r="L115" s="218">
        <v>81.169334000000006</v>
      </c>
      <c r="M115" s="218">
        <v>3.986755</v>
      </c>
      <c r="N115" s="218">
        <v>0</v>
      </c>
      <c r="O115" s="218">
        <v>1</v>
      </c>
      <c r="P115" s="218">
        <v>16.185431000000001</v>
      </c>
      <c r="Q115" s="218">
        <v>183.549815</v>
      </c>
      <c r="R115" s="218">
        <v>1.9072849999999999</v>
      </c>
      <c r="S115" s="218">
        <v>5.7483440000000003</v>
      </c>
      <c r="T115" s="218">
        <v>4</v>
      </c>
      <c r="U115" s="218">
        <v>0</v>
      </c>
      <c r="V115" s="218">
        <v>0</v>
      </c>
      <c r="W115" s="218">
        <v>0</v>
      </c>
      <c r="X115" s="218">
        <v>0</v>
      </c>
      <c r="Y115" s="218">
        <v>0</v>
      </c>
      <c r="Z115" s="218">
        <v>0</v>
      </c>
      <c r="AA115" s="218">
        <v>0</v>
      </c>
    </row>
    <row r="116" spans="1:27">
      <c r="A116" s="261" t="s">
        <v>341</v>
      </c>
      <c r="B116" s="261" t="s">
        <v>1898</v>
      </c>
      <c r="C116" s="261" t="s">
        <v>72</v>
      </c>
      <c r="D116" s="262" t="s">
        <v>69</v>
      </c>
      <c r="E116" s="260">
        <v>14.971099000000001</v>
      </c>
      <c r="F116" s="260">
        <v>51.784531000000001</v>
      </c>
      <c r="G116" s="260">
        <v>113.192427</v>
      </c>
      <c r="H116" s="260">
        <v>0</v>
      </c>
      <c r="I116" s="260">
        <v>0</v>
      </c>
      <c r="J116" s="217">
        <f t="shared" si="1"/>
        <v>179.94805700000001</v>
      </c>
      <c r="K116" s="218">
        <v>6.0925099999999999</v>
      </c>
      <c r="L116" s="218">
        <v>32.941516999999997</v>
      </c>
      <c r="M116" s="218">
        <v>2</v>
      </c>
      <c r="N116" s="218">
        <v>0</v>
      </c>
      <c r="O116" s="218">
        <v>0</v>
      </c>
      <c r="P116" s="218">
        <v>0</v>
      </c>
      <c r="Q116" s="218">
        <v>143.59324100000001</v>
      </c>
      <c r="R116" s="218">
        <v>0</v>
      </c>
      <c r="S116" s="218">
        <v>7</v>
      </c>
      <c r="T116" s="218">
        <v>2</v>
      </c>
      <c r="U116" s="218">
        <v>0</v>
      </c>
      <c r="V116" s="218">
        <v>0</v>
      </c>
      <c r="W116" s="218">
        <v>0</v>
      </c>
      <c r="X116" s="218">
        <v>0</v>
      </c>
      <c r="Y116" s="218">
        <v>0</v>
      </c>
      <c r="Z116" s="218">
        <v>0</v>
      </c>
      <c r="AA116" s="218">
        <v>68</v>
      </c>
    </row>
    <row r="117" spans="1:27">
      <c r="A117" s="261" t="s">
        <v>342</v>
      </c>
      <c r="B117" s="261" t="s">
        <v>1899</v>
      </c>
      <c r="C117" s="261" t="s">
        <v>108</v>
      </c>
      <c r="D117" s="262" t="s">
        <v>69</v>
      </c>
      <c r="E117" s="260">
        <v>81.804782000000003</v>
      </c>
      <c r="F117" s="260">
        <v>198.72084100000001</v>
      </c>
      <c r="G117" s="260">
        <v>187.582819</v>
      </c>
      <c r="H117" s="260">
        <v>0</v>
      </c>
      <c r="I117" s="260">
        <v>22.946043</v>
      </c>
      <c r="J117" s="217">
        <f t="shared" si="1"/>
        <v>491.05448499999994</v>
      </c>
      <c r="K117" s="218">
        <v>7.2307689999999996</v>
      </c>
      <c r="L117" s="218">
        <v>37.594245999999998</v>
      </c>
      <c r="M117" s="218">
        <v>0</v>
      </c>
      <c r="N117" s="218">
        <v>0</v>
      </c>
      <c r="O117" s="218">
        <v>3</v>
      </c>
      <c r="P117" s="218">
        <v>4.4223109999999997</v>
      </c>
      <c r="Q117" s="218">
        <v>381.48583600000001</v>
      </c>
      <c r="R117" s="218">
        <v>10</v>
      </c>
      <c r="S117" s="218">
        <v>18</v>
      </c>
      <c r="T117" s="218">
        <v>8.9884620000000002</v>
      </c>
      <c r="U117" s="218">
        <v>13.023097999999999</v>
      </c>
      <c r="V117" s="218">
        <v>5.6467910000000003</v>
      </c>
      <c r="W117" s="218">
        <v>0</v>
      </c>
      <c r="X117" s="218">
        <v>4.276154</v>
      </c>
      <c r="Y117" s="218">
        <v>0</v>
      </c>
      <c r="Z117" s="218">
        <v>0</v>
      </c>
      <c r="AA117" s="218">
        <v>0</v>
      </c>
    </row>
    <row r="118" spans="1:27">
      <c r="A118" s="261" t="s">
        <v>344</v>
      </c>
      <c r="B118" s="261" t="s">
        <v>345</v>
      </c>
      <c r="C118" s="261" t="s">
        <v>93</v>
      </c>
      <c r="D118" s="262" t="s">
        <v>69</v>
      </c>
      <c r="E118" s="260">
        <v>28.539876</v>
      </c>
      <c r="F118" s="260">
        <v>61.061348000000002</v>
      </c>
      <c r="G118" s="260">
        <v>98.147996000000006</v>
      </c>
      <c r="H118" s="260">
        <v>0</v>
      </c>
      <c r="I118" s="260">
        <v>3.3302849999999999</v>
      </c>
      <c r="J118" s="217">
        <f t="shared" si="1"/>
        <v>191.07950500000001</v>
      </c>
      <c r="K118" s="218">
        <v>1</v>
      </c>
      <c r="L118" s="218">
        <v>10.067485</v>
      </c>
      <c r="M118" s="218">
        <v>0</v>
      </c>
      <c r="N118" s="218">
        <v>0</v>
      </c>
      <c r="O118" s="218">
        <v>0</v>
      </c>
      <c r="P118" s="218">
        <v>0.208589</v>
      </c>
      <c r="Q118" s="218">
        <v>104.91999199999999</v>
      </c>
      <c r="R118" s="218">
        <v>6</v>
      </c>
      <c r="S118" s="218">
        <v>9</v>
      </c>
      <c r="T118" s="218">
        <v>15.963190000000001</v>
      </c>
      <c r="U118" s="218">
        <v>3.3302849999999999</v>
      </c>
      <c r="V118" s="218">
        <v>0</v>
      </c>
      <c r="W118" s="218">
        <v>0</v>
      </c>
      <c r="X118" s="218">
        <v>0</v>
      </c>
      <c r="Y118" s="218">
        <v>0</v>
      </c>
      <c r="Z118" s="218">
        <v>0</v>
      </c>
      <c r="AA118" s="218">
        <v>169</v>
      </c>
    </row>
    <row r="119" spans="1:27">
      <c r="A119" s="261" t="s">
        <v>346</v>
      </c>
      <c r="B119" s="261" t="s">
        <v>1900</v>
      </c>
      <c r="C119" s="261" t="s">
        <v>80</v>
      </c>
      <c r="D119" s="262" t="s">
        <v>69</v>
      </c>
      <c r="E119" s="260">
        <v>25.9527</v>
      </c>
      <c r="F119" s="260">
        <v>63.623272</v>
      </c>
      <c r="G119" s="260">
        <v>121.685142</v>
      </c>
      <c r="H119" s="260">
        <v>0</v>
      </c>
      <c r="I119" s="260">
        <v>0</v>
      </c>
      <c r="J119" s="217">
        <f t="shared" si="1"/>
        <v>211.26111400000002</v>
      </c>
      <c r="K119" s="218">
        <v>9.0485550000000003</v>
      </c>
      <c r="L119" s="218">
        <v>23.802845999999999</v>
      </c>
      <c r="M119" s="218">
        <v>0</v>
      </c>
      <c r="N119" s="218">
        <v>0</v>
      </c>
      <c r="O119" s="218">
        <v>0</v>
      </c>
      <c r="P119" s="218">
        <v>2</v>
      </c>
      <c r="Q119" s="218">
        <v>154.781836</v>
      </c>
      <c r="R119" s="218">
        <v>0</v>
      </c>
      <c r="S119" s="218">
        <v>9</v>
      </c>
      <c r="T119" s="218">
        <v>0</v>
      </c>
      <c r="U119" s="218">
        <v>0</v>
      </c>
      <c r="V119" s="218">
        <v>0</v>
      </c>
      <c r="W119" s="218">
        <v>0</v>
      </c>
      <c r="X119" s="218">
        <v>0</v>
      </c>
      <c r="Y119" s="218">
        <v>0</v>
      </c>
      <c r="Z119" s="218">
        <v>0</v>
      </c>
      <c r="AA119" s="218">
        <v>0</v>
      </c>
    </row>
    <row r="120" spans="1:27">
      <c r="A120" s="261" t="s">
        <v>348</v>
      </c>
      <c r="B120" s="261" t="s">
        <v>349</v>
      </c>
      <c r="C120" s="261" t="s">
        <v>93</v>
      </c>
      <c r="D120" s="262" t="s">
        <v>69</v>
      </c>
      <c r="E120" s="260">
        <v>12.794949000000001</v>
      </c>
      <c r="F120" s="260">
        <v>55.175756999999997</v>
      </c>
      <c r="G120" s="260">
        <v>80.355216999999996</v>
      </c>
      <c r="H120" s="260">
        <v>0</v>
      </c>
      <c r="I120" s="260">
        <v>0</v>
      </c>
      <c r="J120" s="217">
        <f t="shared" si="1"/>
        <v>148.32592299999999</v>
      </c>
      <c r="K120" s="218">
        <v>3.8424239999999998</v>
      </c>
      <c r="L120" s="218">
        <v>26.824242000000002</v>
      </c>
      <c r="M120" s="218">
        <v>5</v>
      </c>
      <c r="N120" s="218">
        <v>0</v>
      </c>
      <c r="O120" s="218">
        <v>0</v>
      </c>
      <c r="P120" s="218">
        <v>5.547587</v>
      </c>
      <c r="Q120" s="218">
        <v>112.57687900000001</v>
      </c>
      <c r="R120" s="218">
        <v>0</v>
      </c>
      <c r="S120" s="218">
        <v>0</v>
      </c>
      <c r="T120" s="218">
        <v>0</v>
      </c>
      <c r="U120" s="218">
        <v>0</v>
      </c>
      <c r="V120" s="218">
        <v>0</v>
      </c>
      <c r="W120" s="218">
        <v>0</v>
      </c>
      <c r="X120" s="218">
        <v>0</v>
      </c>
      <c r="Y120" s="218">
        <v>0</v>
      </c>
      <c r="Z120" s="218">
        <v>0</v>
      </c>
      <c r="AA120" s="218">
        <v>0</v>
      </c>
    </row>
    <row r="121" spans="1:27">
      <c r="A121" s="261" t="s">
        <v>350</v>
      </c>
      <c r="B121" s="261" t="s">
        <v>1901</v>
      </c>
      <c r="C121" s="261" t="s">
        <v>80</v>
      </c>
      <c r="D121" s="262" t="s">
        <v>69</v>
      </c>
      <c r="E121" s="260">
        <v>0</v>
      </c>
      <c r="F121" s="260">
        <v>0</v>
      </c>
      <c r="G121" s="260">
        <v>39.344782000000002</v>
      </c>
      <c r="H121" s="260">
        <v>0</v>
      </c>
      <c r="I121" s="260">
        <v>0</v>
      </c>
      <c r="J121" s="217">
        <f t="shared" si="1"/>
        <v>39.344782000000002</v>
      </c>
      <c r="K121" s="218">
        <v>0</v>
      </c>
      <c r="L121" s="218">
        <v>2</v>
      </c>
      <c r="M121" s="218">
        <v>0</v>
      </c>
      <c r="N121" s="218">
        <v>0</v>
      </c>
      <c r="O121" s="218">
        <v>0</v>
      </c>
      <c r="P121" s="218">
        <v>0.37951800000000002</v>
      </c>
      <c r="Q121" s="218">
        <v>22.706226000000001</v>
      </c>
      <c r="R121" s="218">
        <v>0</v>
      </c>
      <c r="S121" s="218">
        <v>5.379518</v>
      </c>
      <c r="T121" s="218">
        <v>0</v>
      </c>
      <c r="U121" s="218">
        <v>0</v>
      </c>
      <c r="V121" s="218">
        <v>0</v>
      </c>
      <c r="W121" s="218">
        <v>0</v>
      </c>
      <c r="X121" s="218">
        <v>0</v>
      </c>
      <c r="Y121" s="218">
        <v>0</v>
      </c>
      <c r="Z121" s="218">
        <v>0</v>
      </c>
      <c r="AA121" s="218">
        <v>0</v>
      </c>
    </row>
    <row r="122" spans="1:27">
      <c r="A122" s="261" t="s">
        <v>352</v>
      </c>
      <c r="B122" s="261" t="s">
        <v>1902</v>
      </c>
      <c r="C122" s="261" t="s">
        <v>80</v>
      </c>
      <c r="D122" s="262" t="s">
        <v>69</v>
      </c>
      <c r="E122" s="260">
        <v>26.132878000000002</v>
      </c>
      <c r="F122" s="260">
        <v>71.748465999999993</v>
      </c>
      <c r="G122" s="260">
        <v>127.828625</v>
      </c>
      <c r="H122" s="260">
        <v>0</v>
      </c>
      <c r="I122" s="260">
        <v>0</v>
      </c>
      <c r="J122" s="217">
        <f t="shared" si="1"/>
        <v>225.709969</v>
      </c>
      <c r="K122" s="218">
        <v>3.993865</v>
      </c>
      <c r="L122" s="218">
        <v>31.249441999999998</v>
      </c>
      <c r="M122" s="218">
        <v>1</v>
      </c>
      <c r="N122" s="218">
        <v>0</v>
      </c>
      <c r="O122" s="218">
        <v>0</v>
      </c>
      <c r="P122" s="218">
        <v>3</v>
      </c>
      <c r="Q122" s="218">
        <v>98.724332000000004</v>
      </c>
      <c r="R122" s="218">
        <v>0</v>
      </c>
      <c r="S122" s="218">
        <v>1</v>
      </c>
      <c r="T122" s="218">
        <v>2</v>
      </c>
      <c r="U122" s="218">
        <v>0</v>
      </c>
      <c r="V122" s="218">
        <v>0</v>
      </c>
      <c r="W122" s="218">
        <v>0</v>
      </c>
      <c r="X122" s="218">
        <v>0</v>
      </c>
      <c r="Y122" s="218">
        <v>0</v>
      </c>
      <c r="Z122" s="218">
        <v>0</v>
      </c>
      <c r="AA122" s="218">
        <v>0</v>
      </c>
    </row>
    <row r="123" spans="1:27">
      <c r="A123" s="261" t="s">
        <v>354</v>
      </c>
      <c r="B123" s="261" t="s">
        <v>355</v>
      </c>
      <c r="C123" s="261" t="s">
        <v>278</v>
      </c>
      <c r="D123" s="262" t="s">
        <v>69</v>
      </c>
      <c r="E123" s="260">
        <v>9.3293409999999994</v>
      </c>
      <c r="F123" s="260">
        <v>30.514970999999999</v>
      </c>
      <c r="G123" s="260">
        <v>96.191618000000005</v>
      </c>
      <c r="H123" s="260">
        <v>0</v>
      </c>
      <c r="I123" s="260">
        <v>0</v>
      </c>
      <c r="J123" s="217">
        <f t="shared" si="1"/>
        <v>136.03593000000001</v>
      </c>
      <c r="K123" s="218">
        <v>9.7784429999999993</v>
      </c>
      <c r="L123" s="218">
        <v>35.916167999999999</v>
      </c>
      <c r="M123" s="218">
        <v>5.2275450000000001</v>
      </c>
      <c r="N123" s="218">
        <v>0</v>
      </c>
      <c r="O123" s="218">
        <v>3.3293409999999999</v>
      </c>
      <c r="P123" s="218">
        <v>6.3592820000000003</v>
      </c>
      <c r="Q123" s="218">
        <v>116.814374</v>
      </c>
      <c r="R123" s="218">
        <v>0</v>
      </c>
      <c r="S123" s="218">
        <v>0</v>
      </c>
      <c r="T123" s="218">
        <v>0</v>
      </c>
      <c r="U123" s="218">
        <v>0</v>
      </c>
      <c r="V123" s="218">
        <v>0</v>
      </c>
      <c r="W123" s="218">
        <v>0</v>
      </c>
      <c r="X123" s="218">
        <v>0</v>
      </c>
      <c r="Y123" s="218">
        <v>0</v>
      </c>
      <c r="Z123" s="218">
        <v>0</v>
      </c>
      <c r="AA123" s="218">
        <v>0</v>
      </c>
    </row>
    <row r="124" spans="1:27">
      <c r="A124" s="261" t="s">
        <v>356</v>
      </c>
      <c r="B124" s="261" t="s">
        <v>357</v>
      </c>
      <c r="C124" s="261" t="s">
        <v>80</v>
      </c>
      <c r="D124" s="262" t="s">
        <v>69</v>
      </c>
      <c r="E124" s="260">
        <v>0</v>
      </c>
      <c r="F124" s="260">
        <v>0</v>
      </c>
      <c r="G124" s="260">
        <v>0</v>
      </c>
      <c r="H124" s="260">
        <v>226.70248799999999</v>
      </c>
      <c r="I124" s="260">
        <v>20.570951999999998</v>
      </c>
      <c r="J124" s="217">
        <f t="shared" si="1"/>
        <v>247.27343999999999</v>
      </c>
      <c r="K124" s="218">
        <v>0</v>
      </c>
      <c r="L124" s="218">
        <v>33.034146</v>
      </c>
      <c r="M124" s="218">
        <v>3.7414640000000001</v>
      </c>
      <c r="N124" s="218">
        <v>0</v>
      </c>
      <c r="O124" s="218">
        <v>0</v>
      </c>
      <c r="P124" s="218">
        <v>1</v>
      </c>
      <c r="Q124" s="218">
        <v>171.51784799999999</v>
      </c>
      <c r="R124" s="218">
        <v>0</v>
      </c>
      <c r="S124" s="218">
        <v>3.5463420000000001</v>
      </c>
      <c r="T124" s="218">
        <v>0</v>
      </c>
      <c r="U124" s="218">
        <v>200.570651</v>
      </c>
      <c r="V124" s="218">
        <v>0</v>
      </c>
      <c r="W124" s="218">
        <v>20.570951999999998</v>
      </c>
      <c r="X124" s="218">
        <v>0</v>
      </c>
      <c r="Y124" s="218">
        <v>0</v>
      </c>
      <c r="Z124" s="218">
        <v>0</v>
      </c>
      <c r="AA124" s="218">
        <v>0</v>
      </c>
    </row>
    <row r="125" spans="1:27">
      <c r="A125" s="261" t="s">
        <v>358</v>
      </c>
      <c r="B125" s="261" t="s">
        <v>359</v>
      </c>
      <c r="C125" s="261" t="s">
        <v>93</v>
      </c>
      <c r="D125" s="262" t="s">
        <v>69</v>
      </c>
      <c r="E125" s="260">
        <v>0</v>
      </c>
      <c r="F125" s="260">
        <v>0</v>
      </c>
      <c r="G125" s="260">
        <v>0</v>
      </c>
      <c r="H125" s="260">
        <v>104.35772</v>
      </c>
      <c r="I125" s="260">
        <v>0</v>
      </c>
      <c r="J125" s="217">
        <f t="shared" si="1"/>
        <v>104.35772</v>
      </c>
      <c r="K125" s="218">
        <v>0</v>
      </c>
      <c r="L125" s="218">
        <v>21.259357000000001</v>
      </c>
      <c r="M125" s="218">
        <v>3</v>
      </c>
      <c r="N125" s="218">
        <v>0</v>
      </c>
      <c r="O125" s="218">
        <v>0</v>
      </c>
      <c r="P125" s="218">
        <v>2</v>
      </c>
      <c r="Q125" s="218">
        <v>74.371239000000003</v>
      </c>
      <c r="R125" s="218">
        <v>0</v>
      </c>
      <c r="S125" s="218">
        <v>4.0802129999999996</v>
      </c>
      <c r="T125" s="218">
        <v>0</v>
      </c>
      <c r="U125" s="218">
        <v>64.837697000000006</v>
      </c>
      <c r="V125" s="218">
        <v>0</v>
      </c>
      <c r="W125" s="218">
        <v>0</v>
      </c>
      <c r="X125" s="218">
        <v>0</v>
      </c>
      <c r="Y125" s="218">
        <v>0</v>
      </c>
      <c r="Z125" s="218">
        <v>0</v>
      </c>
      <c r="AA125" s="218">
        <v>37</v>
      </c>
    </row>
    <row r="126" spans="1:27">
      <c r="A126" s="261" t="s">
        <v>360</v>
      </c>
      <c r="B126" s="261" t="s">
        <v>1903</v>
      </c>
      <c r="C126" s="261" t="s">
        <v>80</v>
      </c>
      <c r="D126" s="262" t="s">
        <v>69</v>
      </c>
      <c r="E126" s="260">
        <v>0</v>
      </c>
      <c r="F126" s="260">
        <v>0</v>
      </c>
      <c r="G126" s="260">
        <v>0</v>
      </c>
      <c r="H126" s="260">
        <v>377.14905199999998</v>
      </c>
      <c r="I126" s="260">
        <v>46.741793999999999</v>
      </c>
      <c r="J126" s="217">
        <f t="shared" si="1"/>
        <v>423.89084600000001</v>
      </c>
      <c r="K126" s="218">
        <v>0.77941199999999999</v>
      </c>
      <c r="L126" s="218">
        <v>71.605024</v>
      </c>
      <c r="M126" s="218">
        <v>5.0714969999999999</v>
      </c>
      <c r="N126" s="218">
        <v>0</v>
      </c>
      <c r="O126" s="218">
        <v>0</v>
      </c>
      <c r="P126" s="218">
        <v>3.8526790000000002</v>
      </c>
      <c r="Q126" s="218">
        <v>251.40688599999999</v>
      </c>
      <c r="R126" s="218">
        <v>0</v>
      </c>
      <c r="S126" s="218">
        <v>26.243883</v>
      </c>
      <c r="T126" s="218">
        <v>0.68137300000000001</v>
      </c>
      <c r="U126" s="218">
        <v>336.20862499999998</v>
      </c>
      <c r="V126" s="218">
        <v>0</v>
      </c>
      <c r="W126" s="218">
        <v>46.741793999999999</v>
      </c>
      <c r="X126" s="218">
        <v>0</v>
      </c>
      <c r="Y126" s="218">
        <v>0</v>
      </c>
      <c r="Z126" s="218">
        <v>0</v>
      </c>
      <c r="AA126" s="218">
        <v>0</v>
      </c>
    </row>
    <row r="127" spans="1:27">
      <c r="A127" s="261" t="s">
        <v>362</v>
      </c>
      <c r="B127" s="261" t="s">
        <v>363</v>
      </c>
      <c r="C127" s="261" t="s">
        <v>93</v>
      </c>
      <c r="D127" s="262" t="s">
        <v>69</v>
      </c>
      <c r="E127" s="260">
        <v>0</v>
      </c>
      <c r="F127" s="260">
        <v>0</v>
      </c>
      <c r="G127" s="260">
        <v>0</v>
      </c>
      <c r="H127" s="260">
        <v>47.777611</v>
      </c>
      <c r="I127" s="260">
        <v>0</v>
      </c>
      <c r="J127" s="217">
        <f t="shared" si="1"/>
        <v>47.777611</v>
      </c>
      <c r="K127" s="218">
        <v>0</v>
      </c>
      <c r="L127" s="218">
        <v>5.2482759999999997</v>
      </c>
      <c r="M127" s="218">
        <v>3</v>
      </c>
      <c r="N127" s="218">
        <v>0</v>
      </c>
      <c r="O127" s="218">
        <v>0</v>
      </c>
      <c r="P127" s="218">
        <v>0</v>
      </c>
      <c r="Q127" s="218">
        <v>31.570713999999999</v>
      </c>
      <c r="R127" s="218">
        <v>0</v>
      </c>
      <c r="S127" s="218">
        <v>0</v>
      </c>
      <c r="T127" s="218">
        <v>0</v>
      </c>
      <c r="U127" s="218">
        <v>0</v>
      </c>
      <c r="V127" s="218">
        <v>0</v>
      </c>
      <c r="W127" s="218">
        <v>0</v>
      </c>
      <c r="X127" s="218">
        <v>0</v>
      </c>
      <c r="Y127" s="218">
        <v>0</v>
      </c>
      <c r="Z127" s="218">
        <v>0</v>
      </c>
      <c r="AA127" s="218">
        <v>10</v>
      </c>
    </row>
    <row r="128" spans="1:27">
      <c r="A128" s="261" t="s">
        <v>364</v>
      </c>
      <c r="B128" s="261" t="s">
        <v>365</v>
      </c>
      <c r="C128" s="261" t="s">
        <v>93</v>
      </c>
      <c r="D128" s="262" t="s">
        <v>69</v>
      </c>
      <c r="E128" s="260">
        <v>0</v>
      </c>
      <c r="F128" s="260">
        <v>0</v>
      </c>
      <c r="G128" s="260">
        <v>0</v>
      </c>
      <c r="H128" s="260">
        <v>113.417106</v>
      </c>
      <c r="I128" s="260">
        <v>0</v>
      </c>
      <c r="J128" s="217">
        <f t="shared" si="1"/>
        <v>113.417106</v>
      </c>
      <c r="K128" s="218">
        <v>3.7433000000000001E-2</v>
      </c>
      <c r="L128" s="218">
        <v>12.128341000000001</v>
      </c>
      <c r="M128" s="218">
        <v>4.2673800000000002</v>
      </c>
      <c r="N128" s="218">
        <v>0</v>
      </c>
      <c r="O128" s="218">
        <v>0</v>
      </c>
      <c r="P128" s="218">
        <v>2</v>
      </c>
      <c r="Q128" s="218">
        <v>75.187163999999996</v>
      </c>
      <c r="R128" s="218">
        <v>0</v>
      </c>
      <c r="S128" s="218">
        <v>0</v>
      </c>
      <c r="T128" s="218">
        <v>0</v>
      </c>
      <c r="U128" s="218">
        <v>0</v>
      </c>
      <c r="V128" s="218">
        <v>0</v>
      </c>
      <c r="W128" s="218">
        <v>0</v>
      </c>
      <c r="X128" s="218">
        <v>0</v>
      </c>
      <c r="Y128" s="218">
        <v>0</v>
      </c>
      <c r="Z128" s="218">
        <v>0</v>
      </c>
      <c r="AA128" s="218">
        <v>35</v>
      </c>
    </row>
    <row r="129" spans="1:27">
      <c r="A129" s="261" t="s">
        <v>366</v>
      </c>
      <c r="B129" s="261" t="s">
        <v>1904</v>
      </c>
      <c r="C129" s="261" t="s">
        <v>80</v>
      </c>
      <c r="D129" s="262" t="s">
        <v>69</v>
      </c>
      <c r="E129" s="260">
        <v>0</v>
      </c>
      <c r="F129" s="260">
        <v>0</v>
      </c>
      <c r="G129" s="260">
        <v>0</v>
      </c>
      <c r="H129" s="260">
        <v>70.847734000000003</v>
      </c>
      <c r="I129" s="260">
        <v>8.8455139999999997</v>
      </c>
      <c r="J129" s="217">
        <f t="shared" si="1"/>
        <v>79.693247999999997</v>
      </c>
      <c r="K129" s="218">
        <v>0</v>
      </c>
      <c r="L129" s="218">
        <v>17.159507999999999</v>
      </c>
      <c r="M129" s="218">
        <v>0.32515300000000003</v>
      </c>
      <c r="N129" s="218">
        <v>0</v>
      </c>
      <c r="O129" s="218">
        <v>0</v>
      </c>
      <c r="P129" s="218">
        <v>0.93864999999999998</v>
      </c>
      <c r="Q129" s="218">
        <v>63.085887</v>
      </c>
      <c r="R129" s="218">
        <v>0</v>
      </c>
      <c r="S129" s="218">
        <v>0</v>
      </c>
      <c r="T129" s="218">
        <v>0</v>
      </c>
      <c r="U129" s="218">
        <v>0</v>
      </c>
      <c r="V129" s="218">
        <v>0</v>
      </c>
      <c r="W129" s="218">
        <v>0</v>
      </c>
      <c r="X129" s="218">
        <v>9.19</v>
      </c>
      <c r="Y129" s="218">
        <v>0</v>
      </c>
      <c r="Z129" s="218">
        <v>0</v>
      </c>
      <c r="AA129" s="218">
        <v>0</v>
      </c>
    </row>
    <row r="130" spans="1:27">
      <c r="A130" s="261" t="s">
        <v>368</v>
      </c>
      <c r="B130" s="261" t="s">
        <v>1905</v>
      </c>
      <c r="C130" s="261" t="s">
        <v>80</v>
      </c>
      <c r="D130" s="262" t="s">
        <v>69</v>
      </c>
      <c r="E130" s="260">
        <v>0</v>
      </c>
      <c r="F130" s="260">
        <v>0</v>
      </c>
      <c r="G130" s="260">
        <v>0</v>
      </c>
      <c r="H130" s="260">
        <v>483.96010100000001</v>
      </c>
      <c r="I130" s="260">
        <v>18.825022000000001</v>
      </c>
      <c r="J130" s="217">
        <f t="shared" ref="J130:J193" si="2">E130+F130+G130+H130+I130</f>
        <v>502.785123</v>
      </c>
      <c r="K130" s="218">
        <v>2</v>
      </c>
      <c r="L130" s="218">
        <v>91.074309</v>
      </c>
      <c r="M130" s="218">
        <v>8.6341470000000005</v>
      </c>
      <c r="N130" s="218">
        <v>0</v>
      </c>
      <c r="O130" s="218">
        <v>0</v>
      </c>
      <c r="P130" s="218">
        <v>5.7365849999999998</v>
      </c>
      <c r="Q130" s="218">
        <v>325.261528</v>
      </c>
      <c r="R130" s="218">
        <v>0</v>
      </c>
      <c r="S130" s="218">
        <v>84.443899999999999</v>
      </c>
      <c r="T130" s="218">
        <v>0</v>
      </c>
      <c r="U130" s="218">
        <v>431.07290799999998</v>
      </c>
      <c r="V130" s="218">
        <v>0</v>
      </c>
      <c r="W130" s="218">
        <v>18.825022000000001</v>
      </c>
      <c r="X130" s="218">
        <v>0</v>
      </c>
      <c r="Y130" s="218">
        <v>0</v>
      </c>
      <c r="Z130" s="218">
        <v>0</v>
      </c>
      <c r="AA130" s="218">
        <v>0</v>
      </c>
    </row>
    <row r="131" spans="1:27">
      <c r="A131" s="261" t="s">
        <v>370</v>
      </c>
      <c r="B131" s="261" t="s">
        <v>371</v>
      </c>
      <c r="C131" s="261" t="s">
        <v>93</v>
      </c>
      <c r="D131" s="262" t="s">
        <v>69</v>
      </c>
      <c r="E131" s="260">
        <v>0</v>
      </c>
      <c r="F131" s="260">
        <v>0</v>
      </c>
      <c r="G131" s="260">
        <v>0</v>
      </c>
      <c r="H131" s="260">
        <v>60.32931</v>
      </c>
      <c r="I131" s="260">
        <v>0</v>
      </c>
      <c r="J131" s="217">
        <f t="shared" si="2"/>
        <v>60.32931</v>
      </c>
      <c r="K131" s="218">
        <v>0</v>
      </c>
      <c r="L131" s="218">
        <v>14.240641999999999</v>
      </c>
      <c r="M131" s="218">
        <v>2.5668440000000001</v>
      </c>
      <c r="N131" s="218">
        <v>0</v>
      </c>
      <c r="O131" s="218">
        <v>0</v>
      </c>
      <c r="P131" s="218">
        <v>1</v>
      </c>
      <c r="Q131" s="218">
        <v>44.233054000000003</v>
      </c>
      <c r="R131" s="218">
        <v>0</v>
      </c>
      <c r="S131" s="218">
        <v>0</v>
      </c>
      <c r="T131" s="218">
        <v>0</v>
      </c>
      <c r="U131" s="218">
        <v>8.9090919999999993</v>
      </c>
      <c r="V131" s="218">
        <v>0</v>
      </c>
      <c r="W131" s="218">
        <v>0</v>
      </c>
      <c r="X131" s="218">
        <v>0</v>
      </c>
      <c r="Y131" s="218">
        <v>0</v>
      </c>
      <c r="Z131" s="218">
        <v>0</v>
      </c>
      <c r="AA131" s="218">
        <v>29</v>
      </c>
    </row>
    <row r="132" spans="1:27">
      <c r="A132" s="261" t="s">
        <v>372</v>
      </c>
      <c r="B132" s="261" t="s">
        <v>373</v>
      </c>
      <c r="C132" s="261" t="s">
        <v>93</v>
      </c>
      <c r="D132" s="262" t="s">
        <v>69</v>
      </c>
      <c r="E132" s="260">
        <v>71.136903000000004</v>
      </c>
      <c r="F132" s="260">
        <v>194.270589</v>
      </c>
      <c r="G132" s="260">
        <v>323.02199300000001</v>
      </c>
      <c r="H132" s="260">
        <v>156.12776099999999</v>
      </c>
      <c r="I132" s="260">
        <v>0</v>
      </c>
      <c r="J132" s="217">
        <f t="shared" si="2"/>
        <v>744.55724599999996</v>
      </c>
      <c r="K132" s="218">
        <v>11</v>
      </c>
      <c r="L132" s="218">
        <v>58.482353000000003</v>
      </c>
      <c r="M132" s="218">
        <v>1</v>
      </c>
      <c r="N132" s="218">
        <v>2</v>
      </c>
      <c r="O132" s="218">
        <v>0</v>
      </c>
      <c r="P132" s="218">
        <v>11.5</v>
      </c>
      <c r="Q132" s="218">
        <v>357.04321399999998</v>
      </c>
      <c r="R132" s="218">
        <v>10.922618</v>
      </c>
      <c r="S132" s="218">
        <v>81</v>
      </c>
      <c r="T132" s="218">
        <v>20.982353</v>
      </c>
      <c r="U132" s="218">
        <v>0</v>
      </c>
      <c r="V132" s="218">
        <v>0</v>
      </c>
      <c r="W132" s="218">
        <v>0</v>
      </c>
      <c r="X132" s="218">
        <v>0</v>
      </c>
      <c r="Y132" s="218">
        <v>0</v>
      </c>
      <c r="Z132" s="218">
        <v>6.6437119999999998</v>
      </c>
      <c r="AA132" s="218">
        <v>54</v>
      </c>
    </row>
    <row r="133" spans="1:27">
      <c r="A133" s="261" t="s">
        <v>376</v>
      </c>
      <c r="B133" s="261" t="s">
        <v>377</v>
      </c>
      <c r="C133" s="261" t="s">
        <v>98</v>
      </c>
      <c r="D133" s="262" t="s">
        <v>69</v>
      </c>
      <c r="E133" s="260">
        <v>0</v>
      </c>
      <c r="F133" s="260">
        <v>0</v>
      </c>
      <c r="G133" s="260">
        <v>142.34504100000001</v>
      </c>
      <c r="H133" s="260">
        <v>0</v>
      </c>
      <c r="I133" s="260">
        <v>0</v>
      </c>
      <c r="J133" s="217">
        <f t="shared" si="2"/>
        <v>142.34504100000001</v>
      </c>
      <c r="K133" s="218">
        <v>0</v>
      </c>
      <c r="L133" s="218">
        <v>26.828282999999999</v>
      </c>
      <c r="M133" s="218">
        <v>1</v>
      </c>
      <c r="N133" s="218">
        <v>1</v>
      </c>
      <c r="O133" s="218">
        <v>0</v>
      </c>
      <c r="P133" s="218">
        <v>3</v>
      </c>
      <c r="Q133" s="218">
        <v>109.138103</v>
      </c>
      <c r="R133" s="218">
        <v>0</v>
      </c>
      <c r="S133" s="218">
        <v>1</v>
      </c>
      <c r="T133" s="218">
        <v>0.217171</v>
      </c>
      <c r="U133" s="218">
        <v>0</v>
      </c>
      <c r="V133" s="218">
        <v>0</v>
      </c>
      <c r="W133" s="218">
        <v>0</v>
      </c>
      <c r="X133" s="218">
        <v>0</v>
      </c>
      <c r="Y133" s="218">
        <v>0</v>
      </c>
      <c r="Z133" s="218">
        <v>0</v>
      </c>
      <c r="AA133" s="218">
        <v>0</v>
      </c>
    </row>
    <row r="134" spans="1:27">
      <c r="A134" s="261" t="s">
        <v>378</v>
      </c>
      <c r="B134" s="261" t="s">
        <v>379</v>
      </c>
      <c r="C134" s="261" t="s">
        <v>108</v>
      </c>
      <c r="D134" s="262" t="s">
        <v>69</v>
      </c>
      <c r="E134" s="260">
        <v>16.906434000000001</v>
      </c>
      <c r="F134" s="260">
        <v>63.699742000000001</v>
      </c>
      <c r="G134" s="260">
        <v>79.010364999999993</v>
      </c>
      <c r="H134" s="260">
        <v>0</v>
      </c>
      <c r="I134" s="260">
        <v>25.877230000000001</v>
      </c>
      <c r="J134" s="217">
        <f t="shared" si="2"/>
        <v>185.49377099999998</v>
      </c>
      <c r="K134" s="218">
        <v>5.1345029999999996</v>
      </c>
      <c r="L134" s="218">
        <v>26.901598</v>
      </c>
      <c r="M134" s="218">
        <v>0.78362600000000004</v>
      </c>
      <c r="N134" s="218">
        <v>0</v>
      </c>
      <c r="O134" s="218">
        <v>0</v>
      </c>
      <c r="P134" s="218">
        <v>1</v>
      </c>
      <c r="Q134" s="218">
        <v>165.69864200000001</v>
      </c>
      <c r="R134" s="218">
        <v>0</v>
      </c>
      <c r="S134" s="218">
        <v>0</v>
      </c>
      <c r="T134" s="218">
        <v>0.29239799999999999</v>
      </c>
      <c r="U134" s="218">
        <v>0</v>
      </c>
      <c r="V134" s="218">
        <v>0</v>
      </c>
      <c r="W134" s="218">
        <v>25.877230000000001</v>
      </c>
      <c r="X134" s="218">
        <v>0</v>
      </c>
      <c r="Y134" s="218">
        <v>0</v>
      </c>
      <c r="Z134" s="218">
        <v>0</v>
      </c>
      <c r="AA134" s="218">
        <v>0</v>
      </c>
    </row>
    <row r="135" spans="1:27">
      <c r="A135" s="261" t="s">
        <v>380</v>
      </c>
      <c r="B135" s="261" t="s">
        <v>1907</v>
      </c>
      <c r="C135" s="261" t="s">
        <v>93</v>
      </c>
      <c r="D135" s="262" t="s">
        <v>807</v>
      </c>
      <c r="E135" s="260">
        <v>37.951219000000002</v>
      </c>
      <c r="F135" s="260">
        <v>78.203299000000001</v>
      </c>
      <c r="G135" s="260">
        <v>414.69341200000002</v>
      </c>
      <c r="H135" s="260">
        <v>507.10190699999998</v>
      </c>
      <c r="I135" s="260">
        <v>48.665294000000003</v>
      </c>
      <c r="J135" s="217">
        <f t="shared" si="2"/>
        <v>1086.615131</v>
      </c>
      <c r="K135" s="218">
        <v>4</v>
      </c>
      <c r="L135" s="218">
        <v>29.846591</v>
      </c>
      <c r="M135" s="218">
        <v>2</v>
      </c>
      <c r="N135" s="218">
        <v>0</v>
      </c>
      <c r="O135" s="218">
        <v>0</v>
      </c>
      <c r="P135" s="218">
        <v>2.9715910000000001</v>
      </c>
      <c r="Q135" s="218">
        <v>439.09525600000001</v>
      </c>
      <c r="R135" s="218">
        <v>6.5853679999999999</v>
      </c>
      <c r="S135" s="218">
        <v>85.502217999999999</v>
      </c>
      <c r="T135" s="218">
        <v>41.153962999999997</v>
      </c>
      <c r="U135" s="218">
        <v>37.384138</v>
      </c>
      <c r="V135" s="218">
        <v>8.6144920000000003</v>
      </c>
      <c r="W135" s="218">
        <v>0</v>
      </c>
      <c r="X135" s="218">
        <v>2.6666639999999999</v>
      </c>
      <c r="Y135" s="218">
        <v>0</v>
      </c>
      <c r="Z135" s="218">
        <v>0</v>
      </c>
      <c r="AA135" s="218">
        <v>0</v>
      </c>
    </row>
    <row r="136" spans="1:27">
      <c r="A136" s="261" t="s">
        <v>382</v>
      </c>
      <c r="B136" s="261" t="s">
        <v>2759</v>
      </c>
      <c r="C136" s="261" t="s">
        <v>196</v>
      </c>
      <c r="D136" s="262" t="s">
        <v>69</v>
      </c>
      <c r="E136" s="260">
        <v>20</v>
      </c>
      <c r="F136" s="260">
        <v>61.03557</v>
      </c>
      <c r="G136" s="260">
        <v>102.369575</v>
      </c>
      <c r="H136" s="260">
        <v>4</v>
      </c>
      <c r="I136" s="260">
        <v>1.630425</v>
      </c>
      <c r="J136" s="217">
        <f t="shared" si="2"/>
        <v>189.03557000000001</v>
      </c>
      <c r="K136" s="218">
        <v>1</v>
      </c>
      <c r="L136" s="218">
        <v>8.2543349999999993</v>
      </c>
      <c r="M136" s="218">
        <v>0</v>
      </c>
      <c r="N136" s="218">
        <v>0</v>
      </c>
      <c r="O136" s="218">
        <v>0</v>
      </c>
      <c r="P136" s="218">
        <v>0</v>
      </c>
      <c r="Q136" s="218">
        <v>27.902622000000001</v>
      </c>
      <c r="R136" s="218">
        <v>20</v>
      </c>
      <c r="S136" s="218">
        <v>60</v>
      </c>
      <c r="T136" s="218">
        <v>20.092486000000001</v>
      </c>
      <c r="U136" s="218">
        <v>1.630425</v>
      </c>
      <c r="V136" s="218">
        <v>0</v>
      </c>
      <c r="W136" s="218">
        <v>0</v>
      </c>
      <c r="X136" s="218">
        <v>0</v>
      </c>
      <c r="Y136" s="218">
        <v>0</v>
      </c>
      <c r="Z136" s="218">
        <v>0</v>
      </c>
      <c r="AA136" s="218">
        <v>0</v>
      </c>
    </row>
    <row r="137" spans="1:27">
      <c r="A137" s="261" t="s">
        <v>384</v>
      </c>
      <c r="B137" s="261" t="s">
        <v>1908</v>
      </c>
      <c r="C137" s="261" t="s">
        <v>93</v>
      </c>
      <c r="D137" s="262" t="s">
        <v>69</v>
      </c>
      <c r="E137" s="260">
        <v>0</v>
      </c>
      <c r="F137" s="260">
        <v>0</v>
      </c>
      <c r="G137" s="260">
        <v>0</v>
      </c>
      <c r="H137" s="260">
        <v>349.48352799999998</v>
      </c>
      <c r="I137" s="260">
        <v>49.905774000000001</v>
      </c>
      <c r="J137" s="217">
        <f t="shared" si="2"/>
        <v>399.38930199999999</v>
      </c>
      <c r="K137" s="218">
        <v>0.87898100000000001</v>
      </c>
      <c r="L137" s="218">
        <v>49.528663000000002</v>
      </c>
      <c r="M137" s="218">
        <v>14.375795999999999</v>
      </c>
      <c r="N137" s="218">
        <v>0</v>
      </c>
      <c r="O137" s="218">
        <v>0</v>
      </c>
      <c r="P137" s="218">
        <v>2.2929930000000001</v>
      </c>
      <c r="Q137" s="218">
        <v>316.54217299999999</v>
      </c>
      <c r="R137" s="218">
        <v>0</v>
      </c>
      <c r="S137" s="218">
        <v>0</v>
      </c>
      <c r="T137" s="218">
        <v>0</v>
      </c>
      <c r="U137" s="218">
        <v>223.95540700000001</v>
      </c>
      <c r="V137" s="218">
        <v>0</v>
      </c>
      <c r="W137" s="218">
        <v>50.297910000000002</v>
      </c>
      <c r="X137" s="218">
        <v>0</v>
      </c>
      <c r="Y137" s="218">
        <v>0</v>
      </c>
      <c r="Z137" s="218">
        <v>0</v>
      </c>
      <c r="AA137" s="218">
        <v>0</v>
      </c>
    </row>
    <row r="138" spans="1:27">
      <c r="A138" s="261" t="s">
        <v>386</v>
      </c>
      <c r="B138" s="261" t="s">
        <v>387</v>
      </c>
      <c r="C138" s="261" t="s">
        <v>93</v>
      </c>
      <c r="D138" s="262" t="s">
        <v>69</v>
      </c>
      <c r="E138" s="260">
        <v>0</v>
      </c>
      <c r="F138" s="260">
        <v>0</v>
      </c>
      <c r="G138" s="260">
        <v>0</v>
      </c>
      <c r="H138" s="260">
        <v>120.283862</v>
      </c>
      <c r="I138" s="260">
        <v>137.33741000000001</v>
      </c>
      <c r="J138" s="217">
        <f t="shared" si="2"/>
        <v>257.62127199999998</v>
      </c>
      <c r="K138" s="218">
        <v>1.7832170000000001</v>
      </c>
      <c r="L138" s="218">
        <v>33.052408</v>
      </c>
      <c r="M138" s="218">
        <v>9.5573180000000004</v>
      </c>
      <c r="N138" s="218">
        <v>5.6499999999999996E-3</v>
      </c>
      <c r="O138" s="218">
        <v>0</v>
      </c>
      <c r="P138" s="218">
        <v>0</v>
      </c>
      <c r="Q138" s="218">
        <v>166.68703400000001</v>
      </c>
      <c r="R138" s="218">
        <v>11.549058</v>
      </c>
      <c r="S138" s="218">
        <v>8.4188690000000008</v>
      </c>
      <c r="T138" s="218">
        <v>1</v>
      </c>
      <c r="U138" s="218">
        <v>113.03235599999999</v>
      </c>
      <c r="V138" s="218">
        <v>0</v>
      </c>
      <c r="W138" s="218">
        <v>151.74439799999999</v>
      </c>
      <c r="X138" s="218">
        <v>0</v>
      </c>
      <c r="Y138" s="218">
        <v>0</v>
      </c>
      <c r="Z138" s="218">
        <v>0</v>
      </c>
      <c r="AA138" s="218">
        <v>89</v>
      </c>
    </row>
    <row r="139" spans="1:27">
      <c r="A139" s="261" t="s">
        <v>388</v>
      </c>
      <c r="B139" s="261" t="s">
        <v>1909</v>
      </c>
      <c r="C139" s="261" t="s">
        <v>80</v>
      </c>
      <c r="D139" s="262" t="s">
        <v>69</v>
      </c>
      <c r="E139" s="260">
        <v>28.980326000000002</v>
      </c>
      <c r="F139" s="260">
        <v>52.072859000000001</v>
      </c>
      <c r="G139" s="260">
        <v>94.867699999999999</v>
      </c>
      <c r="H139" s="260">
        <v>0</v>
      </c>
      <c r="I139" s="260">
        <v>0</v>
      </c>
      <c r="J139" s="217">
        <f t="shared" si="2"/>
        <v>175.920885</v>
      </c>
      <c r="K139" s="218">
        <v>1.3059860000000001</v>
      </c>
      <c r="L139" s="218">
        <v>19.093344999999999</v>
      </c>
      <c r="M139" s="218">
        <v>0.87526199999999998</v>
      </c>
      <c r="N139" s="218">
        <v>0</v>
      </c>
      <c r="O139" s="218">
        <v>0</v>
      </c>
      <c r="P139" s="218">
        <v>0</v>
      </c>
      <c r="Q139" s="218">
        <v>135.99851799999999</v>
      </c>
      <c r="R139" s="218">
        <v>0</v>
      </c>
      <c r="S139" s="218">
        <v>1</v>
      </c>
      <c r="T139" s="218">
        <v>0</v>
      </c>
      <c r="U139" s="218">
        <v>0</v>
      </c>
      <c r="V139" s="218">
        <v>0</v>
      </c>
      <c r="W139" s="218">
        <v>0</v>
      </c>
      <c r="X139" s="218">
        <v>0</v>
      </c>
      <c r="Y139" s="218">
        <v>0</v>
      </c>
      <c r="Z139" s="218">
        <v>0</v>
      </c>
      <c r="AA139" s="218">
        <v>0</v>
      </c>
    </row>
    <row r="140" spans="1:27">
      <c r="A140" s="261" t="s">
        <v>390</v>
      </c>
      <c r="B140" s="261" t="s">
        <v>391</v>
      </c>
      <c r="C140" s="261" t="s">
        <v>80</v>
      </c>
      <c r="D140" s="262" t="s">
        <v>69</v>
      </c>
      <c r="E140" s="260">
        <v>27</v>
      </c>
      <c r="F140" s="260">
        <v>78.977142000000001</v>
      </c>
      <c r="G140" s="260">
        <v>115.841247</v>
      </c>
      <c r="H140" s="260">
        <v>0</v>
      </c>
      <c r="I140" s="260">
        <v>0</v>
      </c>
      <c r="J140" s="217">
        <f t="shared" si="2"/>
        <v>221.818389</v>
      </c>
      <c r="K140" s="218">
        <v>0</v>
      </c>
      <c r="L140" s="218">
        <v>0</v>
      </c>
      <c r="M140" s="218">
        <v>0</v>
      </c>
      <c r="N140" s="218">
        <v>0</v>
      </c>
      <c r="O140" s="218">
        <v>0</v>
      </c>
      <c r="P140" s="218">
        <v>0</v>
      </c>
      <c r="Q140" s="218">
        <v>144.157636</v>
      </c>
      <c r="R140" s="218">
        <v>28</v>
      </c>
      <c r="S140" s="218">
        <v>97.982067999999998</v>
      </c>
      <c r="T140" s="218">
        <v>50.004925999999998</v>
      </c>
      <c r="U140" s="218">
        <v>0</v>
      </c>
      <c r="V140" s="218">
        <v>0</v>
      </c>
      <c r="W140" s="218">
        <v>0</v>
      </c>
      <c r="X140" s="218">
        <v>0</v>
      </c>
      <c r="Y140" s="218">
        <v>0</v>
      </c>
      <c r="Z140" s="218">
        <v>0</v>
      </c>
      <c r="AA140" s="218">
        <v>0</v>
      </c>
    </row>
    <row r="141" spans="1:27">
      <c r="A141" s="261" t="s">
        <v>394</v>
      </c>
      <c r="B141" s="261" t="s">
        <v>395</v>
      </c>
      <c r="C141" s="261" t="s">
        <v>111</v>
      </c>
      <c r="D141" s="262" t="s">
        <v>69</v>
      </c>
      <c r="E141" s="260">
        <v>77.050420000000003</v>
      </c>
      <c r="F141" s="260">
        <v>172.160888</v>
      </c>
      <c r="G141" s="260">
        <v>205.918601</v>
      </c>
      <c r="H141" s="260">
        <v>0</v>
      </c>
      <c r="I141" s="260">
        <v>0</v>
      </c>
      <c r="J141" s="217">
        <f t="shared" si="2"/>
        <v>455.129909</v>
      </c>
      <c r="K141" s="218">
        <v>2.395349</v>
      </c>
      <c r="L141" s="218">
        <v>42.965116999999999</v>
      </c>
      <c r="M141" s="218">
        <v>0</v>
      </c>
      <c r="N141" s="218">
        <v>0</v>
      </c>
      <c r="O141" s="218">
        <v>0</v>
      </c>
      <c r="P141" s="218">
        <v>3.732558</v>
      </c>
      <c r="Q141" s="218">
        <v>355.220597</v>
      </c>
      <c r="R141" s="218">
        <v>0</v>
      </c>
      <c r="S141" s="218">
        <v>6</v>
      </c>
      <c r="T141" s="218">
        <v>0</v>
      </c>
      <c r="U141" s="218">
        <v>0</v>
      </c>
      <c r="V141" s="218">
        <v>0</v>
      </c>
      <c r="W141" s="218">
        <v>0</v>
      </c>
      <c r="X141" s="218">
        <v>0</v>
      </c>
      <c r="Y141" s="218">
        <v>0</v>
      </c>
      <c r="Z141" s="218">
        <v>0</v>
      </c>
      <c r="AA141" s="218">
        <v>0</v>
      </c>
    </row>
    <row r="142" spans="1:27">
      <c r="A142" s="261" t="s">
        <v>396</v>
      </c>
      <c r="B142" s="261" t="s">
        <v>1910</v>
      </c>
      <c r="C142" s="261" t="s">
        <v>80</v>
      </c>
      <c r="D142" s="262" t="s">
        <v>69</v>
      </c>
      <c r="E142" s="260">
        <v>13.96988</v>
      </c>
      <c r="F142" s="260">
        <v>51.668677000000002</v>
      </c>
      <c r="G142" s="260">
        <v>72.125615999999994</v>
      </c>
      <c r="H142" s="260">
        <v>0</v>
      </c>
      <c r="I142" s="260">
        <v>0</v>
      </c>
      <c r="J142" s="217">
        <f t="shared" si="2"/>
        <v>137.764173</v>
      </c>
      <c r="K142" s="218">
        <v>1.9819279999999999</v>
      </c>
      <c r="L142" s="218">
        <v>15.790037999999999</v>
      </c>
      <c r="M142" s="218">
        <v>0</v>
      </c>
      <c r="N142" s="218">
        <v>0</v>
      </c>
      <c r="O142" s="218">
        <v>0</v>
      </c>
      <c r="P142" s="218">
        <v>0</v>
      </c>
      <c r="Q142" s="218">
        <v>96.650606999999994</v>
      </c>
      <c r="R142" s="218">
        <v>0</v>
      </c>
      <c r="S142" s="218">
        <v>1</v>
      </c>
      <c r="T142" s="218">
        <v>1.1144579999999999</v>
      </c>
      <c r="U142" s="218">
        <v>0</v>
      </c>
      <c r="V142" s="218">
        <v>0</v>
      </c>
      <c r="W142" s="218">
        <v>0</v>
      </c>
      <c r="X142" s="218">
        <v>0</v>
      </c>
      <c r="Y142" s="218">
        <v>0</v>
      </c>
      <c r="Z142" s="218">
        <v>0</v>
      </c>
      <c r="AA142" s="218">
        <v>0</v>
      </c>
    </row>
    <row r="143" spans="1:27">
      <c r="A143" s="261" t="s">
        <v>398</v>
      </c>
      <c r="B143" s="261" t="s">
        <v>399</v>
      </c>
      <c r="C143" s="261" t="s">
        <v>80</v>
      </c>
      <c r="D143" s="262" t="s">
        <v>69</v>
      </c>
      <c r="E143" s="260">
        <v>75.487378000000007</v>
      </c>
      <c r="F143" s="260">
        <v>207.06251499999999</v>
      </c>
      <c r="G143" s="260">
        <v>221.40939399999999</v>
      </c>
      <c r="H143" s="260">
        <v>0</v>
      </c>
      <c r="I143" s="260">
        <v>19.137360000000001</v>
      </c>
      <c r="J143" s="217">
        <f t="shared" si="2"/>
        <v>523.09664700000008</v>
      </c>
      <c r="K143" s="218">
        <v>1.84</v>
      </c>
      <c r="L143" s="218">
        <v>48.321565999999997</v>
      </c>
      <c r="M143" s="218">
        <v>8.5713999999999999E-2</v>
      </c>
      <c r="N143" s="218">
        <v>1</v>
      </c>
      <c r="O143" s="218">
        <v>1</v>
      </c>
      <c r="P143" s="218">
        <v>6.7142860000000004</v>
      </c>
      <c r="Q143" s="218">
        <v>414.57837599999999</v>
      </c>
      <c r="R143" s="218">
        <v>0</v>
      </c>
      <c r="S143" s="218">
        <v>0</v>
      </c>
      <c r="T143" s="218">
        <v>0</v>
      </c>
      <c r="U143" s="218">
        <v>0</v>
      </c>
      <c r="V143" s="218">
        <v>0</v>
      </c>
      <c r="W143" s="218">
        <v>19.183295999999999</v>
      </c>
      <c r="X143" s="218">
        <v>0</v>
      </c>
      <c r="Y143" s="218">
        <v>0</v>
      </c>
      <c r="Z143" s="218">
        <v>0</v>
      </c>
      <c r="AA143" s="218">
        <v>0</v>
      </c>
    </row>
    <row r="144" spans="1:27">
      <c r="A144" s="261" t="s">
        <v>400</v>
      </c>
      <c r="B144" s="261" t="s">
        <v>1911</v>
      </c>
      <c r="C144" s="261" t="s">
        <v>258</v>
      </c>
      <c r="D144" s="262" t="s">
        <v>69</v>
      </c>
      <c r="E144" s="260">
        <v>0</v>
      </c>
      <c r="F144" s="260">
        <v>0</v>
      </c>
      <c r="G144" s="260">
        <v>0</v>
      </c>
      <c r="H144" s="260">
        <v>67.867052999999999</v>
      </c>
      <c r="I144" s="260">
        <v>278.15450499999997</v>
      </c>
      <c r="J144" s="217">
        <f t="shared" si="2"/>
        <v>346.02155799999997</v>
      </c>
      <c r="K144" s="218">
        <v>0.72253400000000001</v>
      </c>
      <c r="L144" s="218">
        <v>73.675777999999994</v>
      </c>
      <c r="M144" s="218">
        <v>5.9169859999999996</v>
      </c>
      <c r="N144" s="218">
        <v>0</v>
      </c>
      <c r="O144" s="218">
        <v>0</v>
      </c>
      <c r="P144" s="218">
        <v>2.3634249999999999</v>
      </c>
      <c r="Q144" s="218">
        <v>199.08596600000001</v>
      </c>
      <c r="R144" s="218">
        <v>0</v>
      </c>
      <c r="S144" s="218">
        <v>4.3154120000000002</v>
      </c>
      <c r="T144" s="218">
        <v>0</v>
      </c>
      <c r="U144" s="218">
        <v>0</v>
      </c>
      <c r="V144" s="218">
        <v>0</v>
      </c>
      <c r="W144" s="218">
        <v>293.603185</v>
      </c>
      <c r="X144" s="218">
        <v>0</v>
      </c>
      <c r="Y144" s="218">
        <v>0</v>
      </c>
      <c r="Z144" s="218">
        <v>7.8164610000000003</v>
      </c>
      <c r="AA144" s="218">
        <v>0</v>
      </c>
    </row>
    <row r="145" spans="1:27">
      <c r="A145" s="261" t="s">
        <v>402</v>
      </c>
      <c r="B145" s="261" t="s">
        <v>403</v>
      </c>
      <c r="C145" s="261" t="s">
        <v>72</v>
      </c>
      <c r="D145" s="262" t="s">
        <v>69</v>
      </c>
      <c r="E145" s="260">
        <v>99.045411000000001</v>
      </c>
      <c r="F145" s="260">
        <v>322.61667299999999</v>
      </c>
      <c r="G145" s="260">
        <v>506.97292199999998</v>
      </c>
      <c r="H145" s="260">
        <v>0</v>
      </c>
      <c r="I145" s="260">
        <v>0</v>
      </c>
      <c r="J145" s="217">
        <f t="shared" si="2"/>
        <v>928.63500599999998</v>
      </c>
      <c r="K145" s="218">
        <v>12</v>
      </c>
      <c r="L145" s="218">
        <v>60.484214000000001</v>
      </c>
      <c r="M145" s="218">
        <v>9</v>
      </c>
      <c r="N145" s="218">
        <v>0</v>
      </c>
      <c r="O145" s="218">
        <v>0</v>
      </c>
      <c r="P145" s="218">
        <v>4</v>
      </c>
      <c r="Q145" s="218">
        <v>586.01948600000003</v>
      </c>
      <c r="R145" s="218">
        <v>4.9714289999999997</v>
      </c>
      <c r="S145" s="218">
        <v>8</v>
      </c>
      <c r="T145" s="218">
        <v>2</v>
      </c>
      <c r="U145" s="218">
        <v>0</v>
      </c>
      <c r="V145" s="218">
        <v>0</v>
      </c>
      <c r="W145" s="218">
        <v>0</v>
      </c>
      <c r="X145" s="218">
        <v>0</v>
      </c>
      <c r="Y145" s="218">
        <v>0</v>
      </c>
      <c r="Z145" s="218">
        <v>0</v>
      </c>
      <c r="AA145" s="218">
        <v>473</v>
      </c>
    </row>
    <row r="146" spans="1:27">
      <c r="A146" s="261" t="s">
        <v>405</v>
      </c>
      <c r="B146" s="261" t="s">
        <v>1912</v>
      </c>
      <c r="C146" s="261" t="s">
        <v>80</v>
      </c>
      <c r="D146" s="262" t="s">
        <v>69</v>
      </c>
      <c r="E146" s="260">
        <v>78.456941</v>
      </c>
      <c r="F146" s="260">
        <v>234.173361</v>
      </c>
      <c r="G146" s="260">
        <v>374.58247399999999</v>
      </c>
      <c r="H146" s="260">
        <v>0</v>
      </c>
      <c r="I146" s="260">
        <v>0</v>
      </c>
      <c r="J146" s="217">
        <f t="shared" si="2"/>
        <v>687.21277600000008</v>
      </c>
      <c r="K146" s="218">
        <v>12.154163</v>
      </c>
      <c r="L146" s="218">
        <v>70.255016999999995</v>
      </c>
      <c r="M146" s="218">
        <v>2</v>
      </c>
      <c r="N146" s="218">
        <v>0</v>
      </c>
      <c r="O146" s="218">
        <v>2</v>
      </c>
      <c r="P146" s="218">
        <v>14.705882000000001</v>
      </c>
      <c r="Q146" s="218">
        <v>541.44706499999995</v>
      </c>
      <c r="R146" s="218">
        <v>3.9748510000000001</v>
      </c>
      <c r="S146" s="218">
        <v>3</v>
      </c>
      <c r="T146" s="218">
        <v>0</v>
      </c>
      <c r="U146" s="218">
        <v>0</v>
      </c>
      <c r="V146" s="218">
        <v>0</v>
      </c>
      <c r="W146" s="218">
        <v>0</v>
      </c>
      <c r="X146" s="218">
        <v>0</v>
      </c>
      <c r="Y146" s="218">
        <v>0</v>
      </c>
      <c r="Z146" s="218">
        <v>0</v>
      </c>
      <c r="AA146" s="218">
        <v>0</v>
      </c>
    </row>
    <row r="147" spans="1:27">
      <c r="A147" s="261" t="s">
        <v>407</v>
      </c>
      <c r="B147" s="261" t="s">
        <v>1913</v>
      </c>
      <c r="C147" s="261" t="s">
        <v>80</v>
      </c>
      <c r="D147" s="262" t="s">
        <v>69</v>
      </c>
      <c r="E147" s="260">
        <v>40.547058</v>
      </c>
      <c r="F147" s="260">
        <v>82.801682</v>
      </c>
      <c r="G147" s="260">
        <v>153.699501</v>
      </c>
      <c r="H147" s="260">
        <v>0</v>
      </c>
      <c r="I147" s="260">
        <v>0</v>
      </c>
      <c r="J147" s="217">
        <f t="shared" si="2"/>
        <v>277.04824099999996</v>
      </c>
      <c r="K147" s="218">
        <v>2.9705879999999998</v>
      </c>
      <c r="L147" s="218">
        <v>23.259329000000001</v>
      </c>
      <c r="M147" s="218">
        <v>0</v>
      </c>
      <c r="N147" s="218">
        <v>0</v>
      </c>
      <c r="O147" s="218">
        <v>0</v>
      </c>
      <c r="P147" s="218">
        <v>4</v>
      </c>
      <c r="Q147" s="218">
        <v>206.49327500000001</v>
      </c>
      <c r="R147" s="218">
        <v>0</v>
      </c>
      <c r="S147" s="218">
        <v>0</v>
      </c>
      <c r="T147" s="218">
        <v>1</v>
      </c>
      <c r="U147" s="218">
        <v>0</v>
      </c>
      <c r="V147" s="218">
        <v>0</v>
      </c>
      <c r="W147" s="218">
        <v>0</v>
      </c>
      <c r="X147" s="218">
        <v>0</v>
      </c>
      <c r="Y147" s="218">
        <v>0</v>
      </c>
      <c r="Z147" s="218">
        <v>0</v>
      </c>
      <c r="AA147" s="218">
        <v>0</v>
      </c>
    </row>
    <row r="148" spans="1:27">
      <c r="A148" s="261" t="s">
        <v>409</v>
      </c>
      <c r="B148" s="261" t="s">
        <v>1914</v>
      </c>
      <c r="C148" s="261" t="s">
        <v>80</v>
      </c>
      <c r="D148" s="262" t="s">
        <v>69</v>
      </c>
      <c r="E148" s="260">
        <v>52.308571000000001</v>
      </c>
      <c r="F148" s="260">
        <v>187.53214600000001</v>
      </c>
      <c r="G148" s="260">
        <v>142.32042200000001</v>
      </c>
      <c r="H148" s="260">
        <v>0</v>
      </c>
      <c r="I148" s="260">
        <v>0</v>
      </c>
      <c r="J148" s="217">
        <f t="shared" si="2"/>
        <v>382.16113900000005</v>
      </c>
      <c r="K148" s="218">
        <v>6</v>
      </c>
      <c r="L148" s="218">
        <v>34.611162</v>
      </c>
      <c r="M148" s="218">
        <v>0.76</v>
      </c>
      <c r="N148" s="218">
        <v>0</v>
      </c>
      <c r="O148" s="218">
        <v>0</v>
      </c>
      <c r="P148" s="218">
        <v>2.6857139999999999</v>
      </c>
      <c r="Q148" s="218">
        <v>261.013149</v>
      </c>
      <c r="R148" s="218">
        <v>0</v>
      </c>
      <c r="S148" s="218">
        <v>0</v>
      </c>
      <c r="T148" s="218">
        <v>0</v>
      </c>
      <c r="U148" s="218">
        <v>0</v>
      </c>
      <c r="V148" s="218">
        <v>0</v>
      </c>
      <c r="W148" s="218">
        <v>0</v>
      </c>
      <c r="X148" s="218">
        <v>0</v>
      </c>
      <c r="Y148" s="218">
        <v>0</v>
      </c>
      <c r="Z148" s="218">
        <v>0</v>
      </c>
      <c r="AA148" s="218">
        <v>0</v>
      </c>
    </row>
    <row r="149" spans="1:27">
      <c r="A149" s="261" t="s">
        <v>411</v>
      </c>
      <c r="B149" s="261" t="s">
        <v>412</v>
      </c>
      <c r="C149" s="261" t="s">
        <v>80</v>
      </c>
      <c r="D149" s="262" t="s">
        <v>69</v>
      </c>
      <c r="E149" s="260">
        <v>21.886906</v>
      </c>
      <c r="F149" s="260">
        <v>66.017859000000001</v>
      </c>
      <c r="G149" s="260">
        <v>106.19047399999999</v>
      </c>
      <c r="H149" s="260">
        <v>0</v>
      </c>
      <c r="I149" s="260">
        <v>0</v>
      </c>
      <c r="J149" s="217">
        <f t="shared" si="2"/>
        <v>194.09523899999999</v>
      </c>
      <c r="K149" s="218">
        <v>1</v>
      </c>
      <c r="L149" s="218">
        <v>12.011905</v>
      </c>
      <c r="M149" s="218">
        <v>1.005952</v>
      </c>
      <c r="N149" s="218">
        <v>0</v>
      </c>
      <c r="O149" s="218">
        <v>0</v>
      </c>
      <c r="P149" s="218">
        <v>0</v>
      </c>
      <c r="Q149" s="218">
        <v>170.985544</v>
      </c>
      <c r="R149" s="218">
        <v>0</v>
      </c>
      <c r="S149" s="218">
        <v>0</v>
      </c>
      <c r="T149" s="218">
        <v>0</v>
      </c>
      <c r="U149" s="218">
        <v>0</v>
      </c>
      <c r="V149" s="218">
        <v>0</v>
      </c>
      <c r="W149" s="218">
        <v>0</v>
      </c>
      <c r="X149" s="218">
        <v>0</v>
      </c>
      <c r="Y149" s="218">
        <v>0</v>
      </c>
      <c r="Z149" s="218">
        <v>0</v>
      </c>
      <c r="AA149" s="218">
        <v>0</v>
      </c>
    </row>
    <row r="150" spans="1:27">
      <c r="A150" s="261" t="s">
        <v>413</v>
      </c>
      <c r="B150" s="261" t="s">
        <v>1915</v>
      </c>
      <c r="C150" s="261" t="s">
        <v>80</v>
      </c>
      <c r="D150" s="262" t="s">
        <v>69</v>
      </c>
      <c r="E150" s="260">
        <v>21.814294</v>
      </c>
      <c r="F150" s="260">
        <v>50.718592999999998</v>
      </c>
      <c r="G150" s="260">
        <v>81.657650000000004</v>
      </c>
      <c r="H150" s="260">
        <v>0</v>
      </c>
      <c r="I150" s="260">
        <v>0</v>
      </c>
      <c r="J150" s="217">
        <f t="shared" si="2"/>
        <v>154.19053700000001</v>
      </c>
      <c r="K150" s="218">
        <v>0</v>
      </c>
      <c r="L150" s="218">
        <v>5.0753769999999996</v>
      </c>
      <c r="M150" s="218">
        <v>0</v>
      </c>
      <c r="N150" s="218">
        <v>0</v>
      </c>
      <c r="O150" s="218">
        <v>0</v>
      </c>
      <c r="P150" s="218">
        <v>0</v>
      </c>
      <c r="Q150" s="218">
        <v>102.44984100000001</v>
      </c>
      <c r="R150" s="218">
        <v>0</v>
      </c>
      <c r="S150" s="218">
        <v>0</v>
      </c>
      <c r="T150" s="218">
        <v>0</v>
      </c>
      <c r="U150" s="218">
        <v>0</v>
      </c>
      <c r="V150" s="218">
        <v>0</v>
      </c>
      <c r="W150" s="218">
        <v>0</v>
      </c>
      <c r="X150" s="218">
        <v>0</v>
      </c>
      <c r="Y150" s="218">
        <v>0</v>
      </c>
      <c r="Z150" s="218">
        <v>0</v>
      </c>
      <c r="AA150" s="218">
        <v>0</v>
      </c>
    </row>
    <row r="151" spans="1:27">
      <c r="A151" s="261" t="s">
        <v>417</v>
      </c>
      <c r="B151" s="261" t="s">
        <v>418</v>
      </c>
      <c r="C151" s="261" t="s">
        <v>68</v>
      </c>
      <c r="D151" s="262" t="s">
        <v>69</v>
      </c>
      <c r="E151" s="260">
        <v>32.324872999999997</v>
      </c>
      <c r="F151" s="260">
        <v>107.675127</v>
      </c>
      <c r="G151" s="260">
        <v>131.994924</v>
      </c>
      <c r="H151" s="260">
        <v>0</v>
      </c>
      <c r="I151" s="260">
        <v>0</v>
      </c>
      <c r="J151" s="217">
        <f t="shared" si="2"/>
        <v>271.99492399999997</v>
      </c>
      <c r="K151" s="218">
        <v>0</v>
      </c>
      <c r="L151" s="218">
        <v>51.294417000000003</v>
      </c>
      <c r="M151" s="218">
        <v>3</v>
      </c>
      <c r="N151" s="218">
        <v>0</v>
      </c>
      <c r="O151" s="218">
        <v>0</v>
      </c>
      <c r="P151" s="218">
        <v>4.7614219999999996</v>
      </c>
      <c r="Q151" s="218">
        <v>235.817249</v>
      </c>
      <c r="R151" s="218">
        <v>0</v>
      </c>
      <c r="S151" s="218">
        <v>0</v>
      </c>
      <c r="T151" s="218">
        <v>0</v>
      </c>
      <c r="U151" s="218">
        <v>0</v>
      </c>
      <c r="V151" s="218">
        <v>0</v>
      </c>
      <c r="W151" s="218">
        <v>0</v>
      </c>
      <c r="X151" s="218">
        <v>0</v>
      </c>
      <c r="Y151" s="218">
        <v>0</v>
      </c>
      <c r="Z151" s="218">
        <v>0</v>
      </c>
      <c r="AA151" s="218">
        <v>35</v>
      </c>
    </row>
    <row r="152" spans="1:27">
      <c r="A152" s="261" t="s">
        <v>419</v>
      </c>
      <c r="B152" s="261" t="s">
        <v>1917</v>
      </c>
      <c r="C152" s="261" t="s">
        <v>68</v>
      </c>
      <c r="D152" s="262" t="s">
        <v>69</v>
      </c>
      <c r="E152" s="260">
        <v>12.573395</v>
      </c>
      <c r="F152" s="260">
        <v>47.649372999999997</v>
      </c>
      <c r="G152" s="260">
        <v>72.814089999999993</v>
      </c>
      <c r="H152" s="260">
        <v>0</v>
      </c>
      <c r="I152" s="260">
        <v>0</v>
      </c>
      <c r="J152" s="217">
        <f t="shared" si="2"/>
        <v>133.036858</v>
      </c>
      <c r="K152" s="218">
        <v>2.9267430000000001</v>
      </c>
      <c r="L152" s="218">
        <v>17.343022999999999</v>
      </c>
      <c r="M152" s="218">
        <v>1.9534879999999999</v>
      </c>
      <c r="N152" s="218">
        <v>0</v>
      </c>
      <c r="O152" s="218">
        <v>0</v>
      </c>
      <c r="P152" s="218">
        <v>1</v>
      </c>
      <c r="Q152" s="218">
        <v>97.064768999999998</v>
      </c>
      <c r="R152" s="218">
        <v>0</v>
      </c>
      <c r="S152" s="218">
        <v>0.99418600000000001</v>
      </c>
      <c r="T152" s="218">
        <v>0</v>
      </c>
      <c r="U152" s="218">
        <v>0</v>
      </c>
      <c r="V152" s="218">
        <v>0</v>
      </c>
      <c r="W152" s="218">
        <v>0</v>
      </c>
      <c r="X152" s="218">
        <v>0</v>
      </c>
      <c r="Y152" s="218">
        <v>0</v>
      </c>
      <c r="Z152" s="218">
        <v>0</v>
      </c>
      <c r="AA152" s="218">
        <v>0</v>
      </c>
    </row>
    <row r="153" spans="1:27">
      <c r="A153" s="261" t="s">
        <v>421</v>
      </c>
      <c r="B153" s="261" t="s">
        <v>422</v>
      </c>
      <c r="C153" s="261" t="s">
        <v>80</v>
      </c>
      <c r="D153" s="262" t="s">
        <v>69</v>
      </c>
      <c r="E153" s="260">
        <v>23.341176000000001</v>
      </c>
      <c r="F153" s="260">
        <v>47.547058999999997</v>
      </c>
      <c r="G153" s="260">
        <v>64.965709000000004</v>
      </c>
      <c r="H153" s="260">
        <v>0</v>
      </c>
      <c r="I153" s="260">
        <v>0</v>
      </c>
      <c r="J153" s="217">
        <f t="shared" si="2"/>
        <v>135.85394400000001</v>
      </c>
      <c r="K153" s="218">
        <v>2</v>
      </c>
      <c r="L153" s="218">
        <v>18.123529999999999</v>
      </c>
      <c r="M153" s="218">
        <v>0</v>
      </c>
      <c r="N153" s="218">
        <v>1</v>
      </c>
      <c r="O153" s="218">
        <v>0</v>
      </c>
      <c r="P153" s="218">
        <v>4</v>
      </c>
      <c r="Q153" s="218">
        <v>95.313357999999994</v>
      </c>
      <c r="R153" s="218">
        <v>0</v>
      </c>
      <c r="S153" s="218">
        <v>5.6588240000000001</v>
      </c>
      <c r="T153" s="218">
        <v>0</v>
      </c>
      <c r="U153" s="218">
        <v>0</v>
      </c>
      <c r="V153" s="218">
        <v>0</v>
      </c>
      <c r="W153" s="218">
        <v>0</v>
      </c>
      <c r="X153" s="218">
        <v>0</v>
      </c>
      <c r="Y153" s="218">
        <v>0</v>
      </c>
      <c r="Z153" s="218">
        <v>0</v>
      </c>
      <c r="AA153" s="218">
        <v>0</v>
      </c>
    </row>
    <row r="154" spans="1:27">
      <c r="A154" s="261" t="s">
        <v>423</v>
      </c>
      <c r="B154" s="261" t="s">
        <v>424</v>
      </c>
      <c r="C154" s="261" t="s">
        <v>93</v>
      </c>
      <c r="D154" s="262" t="s">
        <v>69</v>
      </c>
      <c r="E154" s="260">
        <v>16.269006000000001</v>
      </c>
      <c r="F154" s="260">
        <v>35.400005999999998</v>
      </c>
      <c r="G154" s="260">
        <v>29.592803</v>
      </c>
      <c r="H154" s="260">
        <v>0</v>
      </c>
      <c r="I154" s="260">
        <v>0</v>
      </c>
      <c r="J154" s="217">
        <f t="shared" si="2"/>
        <v>81.261814999999999</v>
      </c>
      <c r="K154" s="218">
        <v>0</v>
      </c>
      <c r="L154" s="218">
        <v>11.228070000000001</v>
      </c>
      <c r="M154" s="218">
        <v>0</v>
      </c>
      <c r="N154" s="218">
        <v>0</v>
      </c>
      <c r="O154" s="218">
        <v>0</v>
      </c>
      <c r="P154" s="218">
        <v>0</v>
      </c>
      <c r="Q154" s="218">
        <v>60.028219</v>
      </c>
      <c r="R154" s="218">
        <v>0</v>
      </c>
      <c r="S154" s="218">
        <v>0</v>
      </c>
      <c r="T154" s="218">
        <v>0</v>
      </c>
      <c r="U154" s="218">
        <v>0</v>
      </c>
      <c r="V154" s="218">
        <v>0</v>
      </c>
      <c r="W154" s="218">
        <v>0</v>
      </c>
      <c r="X154" s="218">
        <v>0</v>
      </c>
      <c r="Y154" s="218">
        <v>0</v>
      </c>
      <c r="Z154" s="218">
        <v>0</v>
      </c>
      <c r="AA154" s="218">
        <v>0</v>
      </c>
    </row>
    <row r="155" spans="1:27">
      <c r="A155" s="261" t="s">
        <v>425</v>
      </c>
      <c r="B155" s="261" t="s">
        <v>1918</v>
      </c>
      <c r="C155" s="261" t="s">
        <v>108</v>
      </c>
      <c r="D155" s="262" t="s">
        <v>69</v>
      </c>
      <c r="E155" s="260">
        <v>0</v>
      </c>
      <c r="F155" s="260">
        <v>0</v>
      </c>
      <c r="G155" s="260">
        <v>0</v>
      </c>
      <c r="H155" s="260">
        <v>361.20136100000002</v>
      </c>
      <c r="I155" s="260">
        <v>75.936301999999998</v>
      </c>
      <c r="J155" s="217">
        <f t="shared" si="2"/>
        <v>437.13766300000003</v>
      </c>
      <c r="K155" s="218">
        <v>0</v>
      </c>
      <c r="L155" s="218">
        <v>67.567948999999999</v>
      </c>
      <c r="M155" s="218">
        <v>9.4076439999999995</v>
      </c>
      <c r="N155" s="218">
        <v>0</v>
      </c>
      <c r="O155" s="218">
        <v>1</v>
      </c>
      <c r="P155" s="218">
        <v>2</v>
      </c>
      <c r="Q155" s="218">
        <v>328.90651000000003</v>
      </c>
      <c r="R155" s="218">
        <v>0</v>
      </c>
      <c r="S155" s="218">
        <v>0</v>
      </c>
      <c r="T155" s="218">
        <v>0</v>
      </c>
      <c r="U155" s="218">
        <v>275.90254700000003</v>
      </c>
      <c r="V155" s="218">
        <v>0</v>
      </c>
      <c r="W155" s="218">
        <v>75.942672999999999</v>
      </c>
      <c r="X155" s="218">
        <v>0</v>
      </c>
      <c r="Y155" s="218">
        <v>0</v>
      </c>
      <c r="Z155" s="218">
        <v>3.0001190000000002</v>
      </c>
      <c r="AA155" s="218">
        <v>0</v>
      </c>
    </row>
    <row r="156" spans="1:27">
      <c r="A156" s="261" t="s">
        <v>427</v>
      </c>
      <c r="B156" s="261" t="s">
        <v>1919</v>
      </c>
      <c r="C156" s="261" t="s">
        <v>80</v>
      </c>
      <c r="D156" s="262" t="s">
        <v>69</v>
      </c>
      <c r="E156" s="260">
        <v>28.958593</v>
      </c>
      <c r="F156" s="260">
        <v>68.258623</v>
      </c>
      <c r="G156" s="260">
        <v>112.799584</v>
      </c>
      <c r="H156" s="260">
        <v>0</v>
      </c>
      <c r="I156" s="260">
        <v>0</v>
      </c>
      <c r="J156" s="217">
        <f t="shared" si="2"/>
        <v>210.01679999999999</v>
      </c>
      <c r="K156" s="218">
        <v>0</v>
      </c>
      <c r="L156" s="218">
        <v>21.102084000000001</v>
      </c>
      <c r="M156" s="218">
        <v>0.99425300000000005</v>
      </c>
      <c r="N156" s="218">
        <v>0</v>
      </c>
      <c r="O156" s="218">
        <v>0</v>
      </c>
      <c r="P156" s="218">
        <v>0.72988500000000001</v>
      </c>
      <c r="Q156" s="218">
        <v>145.808198</v>
      </c>
      <c r="R156" s="218">
        <v>0</v>
      </c>
      <c r="S156" s="218">
        <v>0</v>
      </c>
      <c r="T156" s="218">
        <v>0</v>
      </c>
      <c r="U156" s="218">
        <v>0</v>
      </c>
      <c r="V156" s="218">
        <v>0</v>
      </c>
      <c r="W156" s="218">
        <v>0</v>
      </c>
      <c r="X156" s="218">
        <v>0</v>
      </c>
      <c r="Y156" s="218">
        <v>0</v>
      </c>
      <c r="Z156" s="218">
        <v>0</v>
      </c>
      <c r="AA156" s="218">
        <v>0</v>
      </c>
    </row>
    <row r="157" spans="1:27">
      <c r="A157" s="261" t="s">
        <v>429</v>
      </c>
      <c r="B157" s="261" t="s">
        <v>430</v>
      </c>
      <c r="C157" s="261" t="s">
        <v>98</v>
      </c>
      <c r="D157" s="262" t="s">
        <v>69</v>
      </c>
      <c r="E157" s="260">
        <v>41.349114999999998</v>
      </c>
      <c r="F157" s="260">
        <v>111.071005</v>
      </c>
      <c r="G157" s="260">
        <v>230.72189399999999</v>
      </c>
      <c r="H157" s="260">
        <v>0</v>
      </c>
      <c r="I157" s="260">
        <v>0</v>
      </c>
      <c r="J157" s="217">
        <f t="shared" si="2"/>
        <v>383.14201400000002</v>
      </c>
      <c r="K157" s="218">
        <v>4.0887570000000002</v>
      </c>
      <c r="L157" s="218">
        <v>49.088759000000003</v>
      </c>
      <c r="M157" s="218">
        <v>4.2840239999999996</v>
      </c>
      <c r="N157" s="218">
        <v>0</v>
      </c>
      <c r="O157" s="218">
        <v>1</v>
      </c>
      <c r="P157" s="218">
        <v>3.9940829999999998</v>
      </c>
      <c r="Q157" s="218">
        <v>303.94615499999998</v>
      </c>
      <c r="R157" s="218">
        <v>0</v>
      </c>
      <c r="S157" s="218">
        <v>2.16568</v>
      </c>
      <c r="T157" s="218">
        <v>8.2839999999999997E-2</v>
      </c>
      <c r="U157" s="218">
        <v>0</v>
      </c>
      <c r="V157" s="218">
        <v>0</v>
      </c>
      <c r="W157" s="218">
        <v>0</v>
      </c>
      <c r="X157" s="218">
        <v>0</v>
      </c>
      <c r="Y157" s="218">
        <v>0</v>
      </c>
      <c r="Z157" s="218">
        <v>0</v>
      </c>
      <c r="AA157" s="218">
        <v>0</v>
      </c>
    </row>
    <row r="158" spans="1:27">
      <c r="A158" s="261" t="s">
        <v>431</v>
      </c>
      <c r="B158" s="261" t="s">
        <v>1920</v>
      </c>
      <c r="C158" s="261" t="s">
        <v>101</v>
      </c>
      <c r="D158" s="262" t="s">
        <v>69</v>
      </c>
      <c r="E158" s="260">
        <v>57.229410999999999</v>
      </c>
      <c r="F158" s="260">
        <v>160.326695</v>
      </c>
      <c r="G158" s="260">
        <v>193.24512799999999</v>
      </c>
      <c r="H158" s="260">
        <v>0</v>
      </c>
      <c r="I158" s="260">
        <v>0</v>
      </c>
      <c r="J158" s="217">
        <f t="shared" si="2"/>
        <v>410.80123400000002</v>
      </c>
      <c r="K158" s="218">
        <v>6.7705880000000001</v>
      </c>
      <c r="L158" s="218">
        <v>40.870587</v>
      </c>
      <c r="M158" s="218">
        <v>0</v>
      </c>
      <c r="N158" s="218">
        <v>0</v>
      </c>
      <c r="O158" s="218">
        <v>2</v>
      </c>
      <c r="P158" s="218">
        <v>4</v>
      </c>
      <c r="Q158" s="218">
        <v>325.71927199999999</v>
      </c>
      <c r="R158" s="218">
        <v>0</v>
      </c>
      <c r="S158" s="218">
        <v>2</v>
      </c>
      <c r="T158" s="218">
        <v>3</v>
      </c>
      <c r="U158" s="218">
        <v>0</v>
      </c>
      <c r="V158" s="218">
        <v>0</v>
      </c>
      <c r="W158" s="218">
        <v>0</v>
      </c>
      <c r="X158" s="218">
        <v>0</v>
      </c>
      <c r="Y158" s="218">
        <v>0</v>
      </c>
      <c r="Z158" s="218">
        <v>0</v>
      </c>
      <c r="AA158" s="218">
        <v>0</v>
      </c>
    </row>
    <row r="159" spans="1:27">
      <c r="A159" s="261" t="s">
        <v>433</v>
      </c>
      <c r="B159" s="261" t="s">
        <v>434</v>
      </c>
      <c r="C159" s="261" t="s">
        <v>75</v>
      </c>
      <c r="D159" s="262" t="s">
        <v>69</v>
      </c>
      <c r="E159" s="260">
        <v>15.832337000000001</v>
      </c>
      <c r="F159" s="260">
        <v>47.520958</v>
      </c>
      <c r="G159" s="260">
        <v>75.276437000000001</v>
      </c>
      <c r="H159" s="260">
        <v>0</v>
      </c>
      <c r="I159" s="260">
        <v>30.316375000000001</v>
      </c>
      <c r="J159" s="217">
        <f t="shared" si="2"/>
        <v>168.94610699999998</v>
      </c>
      <c r="K159" s="218">
        <v>1.101796</v>
      </c>
      <c r="L159" s="218">
        <v>19.742514</v>
      </c>
      <c r="M159" s="218">
        <v>0</v>
      </c>
      <c r="N159" s="218">
        <v>0</v>
      </c>
      <c r="O159" s="218">
        <v>0</v>
      </c>
      <c r="P159" s="218">
        <v>2.7305389999999998</v>
      </c>
      <c r="Q159" s="218">
        <v>103.616766</v>
      </c>
      <c r="R159" s="218">
        <v>14.131736999999999</v>
      </c>
      <c r="S159" s="218">
        <v>23.898204</v>
      </c>
      <c r="T159" s="218">
        <v>3.8742510000000001</v>
      </c>
      <c r="U159" s="218">
        <v>0</v>
      </c>
      <c r="V159" s="218">
        <v>0</v>
      </c>
      <c r="W159" s="218">
        <v>30.335899999999999</v>
      </c>
      <c r="X159" s="218">
        <v>0</v>
      </c>
      <c r="Y159" s="218">
        <v>0</v>
      </c>
      <c r="Z159" s="218">
        <v>0</v>
      </c>
      <c r="AA159" s="218">
        <v>0</v>
      </c>
    </row>
    <row r="160" spans="1:27">
      <c r="A160" s="261" t="s">
        <v>435</v>
      </c>
      <c r="B160" s="261" t="s">
        <v>436</v>
      </c>
      <c r="C160" s="261" t="s">
        <v>140</v>
      </c>
      <c r="D160" s="262" t="s">
        <v>807</v>
      </c>
      <c r="E160" s="260">
        <v>0</v>
      </c>
      <c r="F160" s="260">
        <v>0</v>
      </c>
      <c r="G160" s="260">
        <v>482.16431299999999</v>
      </c>
      <c r="H160" s="260">
        <v>420.44777199999999</v>
      </c>
      <c r="I160" s="260">
        <v>0</v>
      </c>
      <c r="J160" s="217">
        <f t="shared" si="2"/>
        <v>902.61208499999998</v>
      </c>
      <c r="K160" s="218">
        <v>7.6071429999999998</v>
      </c>
      <c r="L160" s="218">
        <v>51.501961000000001</v>
      </c>
      <c r="M160" s="218">
        <v>0</v>
      </c>
      <c r="N160" s="218">
        <v>2</v>
      </c>
      <c r="O160" s="218">
        <v>0</v>
      </c>
      <c r="P160" s="218">
        <v>9.4099439999999994</v>
      </c>
      <c r="Q160" s="218">
        <v>267.454588</v>
      </c>
      <c r="R160" s="218">
        <v>0</v>
      </c>
      <c r="S160" s="218">
        <v>0</v>
      </c>
      <c r="T160" s="218">
        <v>0</v>
      </c>
      <c r="U160" s="218">
        <v>0</v>
      </c>
      <c r="V160" s="218">
        <v>0</v>
      </c>
      <c r="W160" s="218">
        <v>0</v>
      </c>
      <c r="X160" s="218">
        <v>0</v>
      </c>
      <c r="Y160" s="218">
        <v>0</v>
      </c>
      <c r="Z160" s="218">
        <v>23.5</v>
      </c>
      <c r="AA160" s="218">
        <v>0</v>
      </c>
    </row>
    <row r="161" spans="1:27">
      <c r="A161" s="261" t="s">
        <v>437</v>
      </c>
      <c r="B161" s="261" t="s">
        <v>1921</v>
      </c>
      <c r="C161" s="261" t="s">
        <v>196</v>
      </c>
      <c r="D161" s="262" t="s">
        <v>69</v>
      </c>
      <c r="E161" s="260">
        <v>0</v>
      </c>
      <c r="F161" s="260">
        <v>0</v>
      </c>
      <c r="G161" s="260">
        <v>0</v>
      </c>
      <c r="H161" s="260">
        <v>3.977058</v>
      </c>
      <c r="I161" s="260">
        <v>50.523681000000003</v>
      </c>
      <c r="J161" s="217">
        <f t="shared" si="2"/>
        <v>54.500739000000003</v>
      </c>
      <c r="K161" s="218">
        <v>0</v>
      </c>
      <c r="L161" s="218">
        <v>13.781324</v>
      </c>
      <c r="M161" s="218">
        <v>6.913462</v>
      </c>
      <c r="N161" s="218">
        <v>0</v>
      </c>
      <c r="O161" s="218">
        <v>0</v>
      </c>
      <c r="P161" s="218">
        <v>0</v>
      </c>
      <c r="Q161" s="218">
        <v>37.499803999999997</v>
      </c>
      <c r="R161" s="218">
        <v>0</v>
      </c>
      <c r="S161" s="218">
        <v>0</v>
      </c>
      <c r="T161" s="218">
        <v>0</v>
      </c>
      <c r="U161" s="218">
        <v>0</v>
      </c>
      <c r="V161" s="218">
        <v>0</v>
      </c>
      <c r="W161" s="218">
        <v>51.177430999999999</v>
      </c>
      <c r="X161" s="218">
        <v>0</v>
      </c>
      <c r="Y161" s="218">
        <v>0</v>
      </c>
      <c r="Z161" s="218">
        <v>2.025423</v>
      </c>
      <c r="AA161" s="218">
        <v>0</v>
      </c>
    </row>
    <row r="162" spans="1:27">
      <c r="A162" s="261" t="s">
        <v>439</v>
      </c>
      <c r="B162" s="261" t="s">
        <v>1922</v>
      </c>
      <c r="C162" s="261" t="s">
        <v>80</v>
      </c>
      <c r="D162" s="262" t="s">
        <v>69</v>
      </c>
      <c r="E162" s="260">
        <v>29.604517000000001</v>
      </c>
      <c r="F162" s="260">
        <v>40.401124000000003</v>
      </c>
      <c r="G162" s="260">
        <v>78.305075000000002</v>
      </c>
      <c r="H162" s="260">
        <v>103.35309700000001</v>
      </c>
      <c r="I162" s="260">
        <v>0</v>
      </c>
      <c r="J162" s="217">
        <f t="shared" si="2"/>
        <v>251.663813</v>
      </c>
      <c r="K162" s="218">
        <v>4.8870050000000003</v>
      </c>
      <c r="L162" s="218">
        <v>35.768357000000002</v>
      </c>
      <c r="M162" s="218">
        <v>6.169492</v>
      </c>
      <c r="N162" s="218">
        <v>1.9548019999999999</v>
      </c>
      <c r="O162" s="218">
        <v>1.9548019999999999</v>
      </c>
      <c r="P162" s="218">
        <v>21.686437999999999</v>
      </c>
      <c r="Q162" s="218">
        <v>90.598821999999998</v>
      </c>
      <c r="R162" s="218">
        <v>0</v>
      </c>
      <c r="S162" s="218">
        <v>0</v>
      </c>
      <c r="T162" s="218">
        <v>0</v>
      </c>
      <c r="U162" s="218">
        <v>0</v>
      </c>
      <c r="V162" s="218">
        <v>0</v>
      </c>
      <c r="W162" s="218">
        <v>0</v>
      </c>
      <c r="X162" s="218">
        <v>0</v>
      </c>
      <c r="Y162" s="218">
        <v>0</v>
      </c>
      <c r="Z162" s="218">
        <v>0.5</v>
      </c>
      <c r="AA162" s="218">
        <v>0</v>
      </c>
    </row>
    <row r="163" spans="1:27">
      <c r="A163" s="261" t="s">
        <v>441</v>
      </c>
      <c r="B163" s="261" t="s">
        <v>442</v>
      </c>
      <c r="C163" s="261" t="s">
        <v>68</v>
      </c>
      <c r="D163" s="262" t="s">
        <v>69</v>
      </c>
      <c r="E163" s="260">
        <v>11.244792</v>
      </c>
      <c r="F163" s="260">
        <v>47.184308999999999</v>
      </c>
      <c r="G163" s="260">
        <v>45.778109999999998</v>
      </c>
      <c r="H163" s="260">
        <v>0</v>
      </c>
      <c r="I163" s="260">
        <v>0</v>
      </c>
      <c r="J163" s="217">
        <f t="shared" si="2"/>
        <v>104.207211</v>
      </c>
      <c r="K163" s="218">
        <v>1</v>
      </c>
      <c r="L163" s="218">
        <v>10</v>
      </c>
      <c r="M163" s="218">
        <v>0</v>
      </c>
      <c r="N163" s="218">
        <v>0</v>
      </c>
      <c r="O163" s="218">
        <v>0</v>
      </c>
      <c r="P163" s="218">
        <v>0</v>
      </c>
      <c r="Q163" s="218">
        <v>74.429147</v>
      </c>
      <c r="R163" s="218">
        <v>0</v>
      </c>
      <c r="S163" s="218">
        <v>0</v>
      </c>
      <c r="T163" s="218">
        <v>0</v>
      </c>
      <c r="U163" s="218">
        <v>0</v>
      </c>
      <c r="V163" s="218">
        <v>0</v>
      </c>
      <c r="W163" s="218">
        <v>0</v>
      </c>
      <c r="X163" s="218">
        <v>0</v>
      </c>
      <c r="Y163" s="218">
        <v>0</v>
      </c>
      <c r="Z163" s="218">
        <v>0</v>
      </c>
      <c r="AA163" s="218">
        <v>0</v>
      </c>
    </row>
    <row r="164" spans="1:27">
      <c r="A164" s="261" t="s">
        <v>443</v>
      </c>
      <c r="B164" s="261" t="s">
        <v>444</v>
      </c>
      <c r="C164" s="261" t="s">
        <v>80</v>
      </c>
      <c r="D164" s="262" t="s">
        <v>69</v>
      </c>
      <c r="E164" s="260">
        <v>29.662855</v>
      </c>
      <c r="F164" s="260">
        <v>73.726073999999997</v>
      </c>
      <c r="G164" s="260">
        <v>139.66482099999999</v>
      </c>
      <c r="H164" s="260">
        <v>0</v>
      </c>
      <c r="I164" s="260">
        <v>0</v>
      </c>
      <c r="J164" s="217">
        <f t="shared" si="2"/>
        <v>243.05374999999998</v>
      </c>
      <c r="K164" s="218">
        <v>4.1485709999999996</v>
      </c>
      <c r="L164" s="218">
        <v>44.270484000000003</v>
      </c>
      <c r="M164" s="218">
        <v>2.3142860000000001</v>
      </c>
      <c r="N164" s="218">
        <v>0</v>
      </c>
      <c r="O164" s="218">
        <v>0</v>
      </c>
      <c r="P164" s="218">
        <v>2.8742860000000001</v>
      </c>
      <c r="Q164" s="218">
        <v>183.577583</v>
      </c>
      <c r="R164" s="218">
        <v>2.9828570000000001</v>
      </c>
      <c r="S164" s="218">
        <v>17.114255</v>
      </c>
      <c r="T164" s="218">
        <v>5</v>
      </c>
      <c r="U164" s="218">
        <v>0</v>
      </c>
      <c r="V164" s="218">
        <v>0</v>
      </c>
      <c r="W164" s="218">
        <v>0</v>
      </c>
      <c r="X164" s="218">
        <v>0</v>
      </c>
      <c r="Y164" s="218">
        <v>0</v>
      </c>
      <c r="Z164" s="218">
        <v>0</v>
      </c>
      <c r="AA164" s="218">
        <v>0</v>
      </c>
    </row>
    <row r="165" spans="1:27">
      <c r="A165" s="261" t="s">
        <v>445</v>
      </c>
      <c r="B165" s="261" t="s">
        <v>1923</v>
      </c>
      <c r="C165" s="261" t="s">
        <v>98</v>
      </c>
      <c r="D165" s="262" t="s">
        <v>69</v>
      </c>
      <c r="E165" s="260">
        <v>4.9418600000000001</v>
      </c>
      <c r="F165" s="260">
        <v>34.505811999999999</v>
      </c>
      <c r="G165" s="260">
        <v>61.936045999999997</v>
      </c>
      <c r="H165" s="260">
        <v>0</v>
      </c>
      <c r="I165" s="260">
        <v>0</v>
      </c>
      <c r="J165" s="217">
        <f t="shared" si="2"/>
        <v>101.38371799999999</v>
      </c>
      <c r="K165" s="218">
        <v>1.395348</v>
      </c>
      <c r="L165" s="218">
        <v>8.6395350000000004</v>
      </c>
      <c r="M165" s="218">
        <v>0</v>
      </c>
      <c r="N165" s="218">
        <v>0</v>
      </c>
      <c r="O165" s="218">
        <v>0</v>
      </c>
      <c r="P165" s="218">
        <v>1</v>
      </c>
      <c r="Q165" s="218">
        <v>85.296509</v>
      </c>
      <c r="R165" s="218">
        <v>0</v>
      </c>
      <c r="S165" s="218">
        <v>1</v>
      </c>
      <c r="T165" s="218">
        <v>0</v>
      </c>
      <c r="U165" s="218">
        <v>0</v>
      </c>
      <c r="V165" s="218">
        <v>0</v>
      </c>
      <c r="W165" s="218">
        <v>0</v>
      </c>
      <c r="X165" s="218">
        <v>0</v>
      </c>
      <c r="Y165" s="218">
        <v>0</v>
      </c>
      <c r="Z165" s="218">
        <v>0</v>
      </c>
      <c r="AA165" s="218">
        <v>0</v>
      </c>
    </row>
    <row r="166" spans="1:27">
      <c r="A166" s="261" t="s">
        <v>447</v>
      </c>
      <c r="B166" s="261" t="s">
        <v>448</v>
      </c>
      <c r="C166" s="261" t="s">
        <v>93</v>
      </c>
      <c r="D166" s="262" t="s">
        <v>69</v>
      </c>
      <c r="E166" s="260">
        <v>0</v>
      </c>
      <c r="F166" s="260">
        <v>0</v>
      </c>
      <c r="G166" s="260">
        <v>0</v>
      </c>
      <c r="H166" s="260">
        <v>80.078693000000001</v>
      </c>
      <c r="I166" s="260">
        <v>57.845522000000003</v>
      </c>
      <c r="J166" s="217">
        <f t="shared" si="2"/>
        <v>137.924215</v>
      </c>
      <c r="K166" s="218">
        <v>0</v>
      </c>
      <c r="L166" s="218">
        <v>20.021163999999999</v>
      </c>
      <c r="M166" s="218">
        <v>2.9312170000000002</v>
      </c>
      <c r="N166" s="218">
        <v>0</v>
      </c>
      <c r="O166" s="218">
        <v>0</v>
      </c>
      <c r="P166" s="218">
        <v>2.1111110000000002</v>
      </c>
      <c r="Q166" s="218">
        <v>90.651324000000002</v>
      </c>
      <c r="R166" s="218">
        <v>0</v>
      </c>
      <c r="S166" s="218">
        <v>0</v>
      </c>
      <c r="T166" s="218">
        <v>0</v>
      </c>
      <c r="U166" s="218">
        <v>89.540920999999997</v>
      </c>
      <c r="V166" s="218">
        <v>0</v>
      </c>
      <c r="W166" s="218">
        <v>55.523868</v>
      </c>
      <c r="X166" s="218">
        <v>0</v>
      </c>
      <c r="Y166" s="218">
        <v>0</v>
      </c>
      <c r="Z166" s="218">
        <v>0</v>
      </c>
      <c r="AA166" s="218">
        <v>55</v>
      </c>
    </row>
    <row r="167" spans="1:27">
      <c r="A167" s="261" t="s">
        <v>449</v>
      </c>
      <c r="B167" s="261" t="s">
        <v>1924</v>
      </c>
      <c r="C167" s="261" t="s">
        <v>93</v>
      </c>
      <c r="D167" s="262" t="s">
        <v>69</v>
      </c>
      <c r="E167" s="260">
        <v>48.159092000000001</v>
      </c>
      <c r="F167" s="260">
        <v>82.840912000000003</v>
      </c>
      <c r="G167" s="260">
        <v>99.764868000000007</v>
      </c>
      <c r="H167" s="260">
        <v>0</v>
      </c>
      <c r="I167" s="260">
        <v>1.1896770000000001</v>
      </c>
      <c r="J167" s="217">
        <f t="shared" si="2"/>
        <v>231.95454899999999</v>
      </c>
      <c r="K167" s="218">
        <v>2.1193179999999998</v>
      </c>
      <c r="L167" s="218">
        <v>18.386364</v>
      </c>
      <c r="M167" s="218">
        <v>2.2443179999999998</v>
      </c>
      <c r="N167" s="218">
        <v>0</v>
      </c>
      <c r="O167" s="218">
        <v>0.113636</v>
      </c>
      <c r="P167" s="218">
        <v>2.9431820000000002</v>
      </c>
      <c r="Q167" s="218">
        <v>164.92836500000001</v>
      </c>
      <c r="R167" s="218">
        <v>0</v>
      </c>
      <c r="S167" s="218">
        <v>2</v>
      </c>
      <c r="T167" s="218">
        <v>0</v>
      </c>
      <c r="U167" s="218">
        <v>0</v>
      </c>
      <c r="V167" s="218">
        <v>0</v>
      </c>
      <c r="W167" s="218">
        <v>1.1896770000000001</v>
      </c>
      <c r="X167" s="218">
        <v>0</v>
      </c>
      <c r="Y167" s="218">
        <v>0</v>
      </c>
      <c r="Z167" s="218">
        <v>0</v>
      </c>
      <c r="AA167" s="218">
        <v>0</v>
      </c>
    </row>
    <row r="168" spans="1:27">
      <c r="A168" s="261" t="s">
        <v>451</v>
      </c>
      <c r="B168" s="261" t="s">
        <v>1925</v>
      </c>
      <c r="C168" s="261" t="s">
        <v>68</v>
      </c>
      <c r="D168" s="262" t="s">
        <v>69</v>
      </c>
      <c r="E168" s="260">
        <v>6</v>
      </c>
      <c r="F168" s="260">
        <v>16.2</v>
      </c>
      <c r="G168" s="260">
        <v>34</v>
      </c>
      <c r="H168" s="260">
        <v>0</v>
      </c>
      <c r="I168" s="260">
        <v>0</v>
      </c>
      <c r="J168" s="217">
        <f t="shared" si="2"/>
        <v>56.2</v>
      </c>
      <c r="K168" s="218">
        <v>1.2</v>
      </c>
      <c r="L168" s="218">
        <v>16.914999999999999</v>
      </c>
      <c r="M168" s="218">
        <v>4</v>
      </c>
      <c r="N168" s="218">
        <v>0</v>
      </c>
      <c r="O168" s="218">
        <v>0</v>
      </c>
      <c r="P168" s="218">
        <v>14.085000000000001</v>
      </c>
      <c r="Q168" s="218">
        <v>23.3</v>
      </c>
      <c r="R168" s="218">
        <v>0</v>
      </c>
      <c r="S168" s="218">
        <v>0</v>
      </c>
      <c r="T168" s="218">
        <v>0</v>
      </c>
      <c r="U168" s="218">
        <v>0</v>
      </c>
      <c r="V168" s="218">
        <v>0</v>
      </c>
      <c r="W168" s="218">
        <v>0</v>
      </c>
      <c r="X168" s="218">
        <v>0</v>
      </c>
      <c r="Y168" s="218">
        <v>0</v>
      </c>
      <c r="Z168" s="218">
        <v>0</v>
      </c>
      <c r="AA168" s="218">
        <v>0</v>
      </c>
    </row>
    <row r="169" spans="1:27">
      <c r="A169" s="261" t="s">
        <v>453</v>
      </c>
      <c r="B169" s="261" t="s">
        <v>454</v>
      </c>
      <c r="C169" s="261" t="s">
        <v>98</v>
      </c>
      <c r="D169" s="262" t="s">
        <v>69</v>
      </c>
      <c r="E169" s="260">
        <v>0</v>
      </c>
      <c r="F169" s="260">
        <v>79.932856999999998</v>
      </c>
      <c r="G169" s="260">
        <v>67.103988999999999</v>
      </c>
      <c r="H169" s="260">
        <v>0</v>
      </c>
      <c r="I169" s="260">
        <v>0</v>
      </c>
      <c r="J169" s="217">
        <f t="shared" si="2"/>
        <v>147.036846</v>
      </c>
      <c r="K169" s="218">
        <v>3.8719209999999999</v>
      </c>
      <c r="L169" s="218">
        <v>19.785074000000002</v>
      </c>
      <c r="M169" s="218">
        <v>0.28571400000000002</v>
      </c>
      <c r="N169" s="218">
        <v>1</v>
      </c>
      <c r="O169" s="218">
        <v>0</v>
      </c>
      <c r="P169" s="218">
        <v>1</v>
      </c>
      <c r="Q169" s="218">
        <v>126.63756600000001</v>
      </c>
      <c r="R169" s="218">
        <v>0</v>
      </c>
      <c r="S169" s="218">
        <v>0</v>
      </c>
      <c r="T169" s="218">
        <v>1</v>
      </c>
      <c r="U169" s="218">
        <v>0</v>
      </c>
      <c r="V169" s="218">
        <v>0</v>
      </c>
      <c r="W169" s="218">
        <v>0</v>
      </c>
      <c r="X169" s="218">
        <v>0</v>
      </c>
      <c r="Y169" s="218">
        <v>0</v>
      </c>
      <c r="Z169" s="218">
        <v>0</v>
      </c>
      <c r="AA169" s="218">
        <v>0</v>
      </c>
    </row>
    <row r="170" spans="1:27">
      <c r="A170" s="261" t="s">
        <v>455</v>
      </c>
      <c r="B170" s="261" t="s">
        <v>1926</v>
      </c>
      <c r="C170" s="261" t="s">
        <v>93</v>
      </c>
      <c r="D170" s="262" t="s">
        <v>69</v>
      </c>
      <c r="E170" s="260">
        <v>37.048485999999997</v>
      </c>
      <c r="F170" s="260">
        <v>94.048482000000007</v>
      </c>
      <c r="G170" s="260">
        <v>118.927271</v>
      </c>
      <c r="H170" s="260">
        <v>0</v>
      </c>
      <c r="I170" s="260">
        <v>0</v>
      </c>
      <c r="J170" s="217">
        <f t="shared" si="2"/>
        <v>250.02423900000002</v>
      </c>
      <c r="K170" s="218">
        <v>4.9757569999999998</v>
      </c>
      <c r="L170" s="218">
        <v>14.890909000000001</v>
      </c>
      <c r="M170" s="218">
        <v>2</v>
      </c>
      <c r="N170" s="218">
        <v>0</v>
      </c>
      <c r="O170" s="218">
        <v>0</v>
      </c>
      <c r="P170" s="218">
        <v>4.266667</v>
      </c>
      <c r="Q170" s="218">
        <v>155.86666299999999</v>
      </c>
      <c r="R170" s="218">
        <v>36.339399999999998</v>
      </c>
      <c r="S170" s="218">
        <v>149.33938000000001</v>
      </c>
      <c r="T170" s="218">
        <v>9</v>
      </c>
      <c r="U170" s="218">
        <v>0</v>
      </c>
      <c r="V170" s="218">
        <v>0</v>
      </c>
      <c r="W170" s="218">
        <v>0</v>
      </c>
      <c r="X170" s="218">
        <v>0</v>
      </c>
      <c r="Y170" s="218">
        <v>0</v>
      </c>
      <c r="Z170" s="218">
        <v>0</v>
      </c>
      <c r="AA170" s="218">
        <v>161</v>
      </c>
    </row>
    <row r="171" spans="1:27">
      <c r="A171" s="261" t="s">
        <v>457</v>
      </c>
      <c r="B171" s="261" t="s">
        <v>1927</v>
      </c>
      <c r="C171" s="261" t="s">
        <v>80</v>
      </c>
      <c r="D171" s="262" t="s">
        <v>69</v>
      </c>
      <c r="E171" s="260">
        <v>17.817143000000002</v>
      </c>
      <c r="F171" s="260">
        <v>64.651393999999996</v>
      </c>
      <c r="G171" s="260">
        <v>109.798478</v>
      </c>
      <c r="H171" s="260">
        <v>0</v>
      </c>
      <c r="I171" s="260">
        <v>0</v>
      </c>
      <c r="J171" s="217">
        <f t="shared" si="2"/>
        <v>192.26701500000001</v>
      </c>
      <c r="K171" s="218">
        <v>2</v>
      </c>
      <c r="L171" s="218">
        <v>12.160000999999999</v>
      </c>
      <c r="M171" s="218">
        <v>0</v>
      </c>
      <c r="N171" s="218">
        <v>0</v>
      </c>
      <c r="O171" s="218">
        <v>0.67428600000000005</v>
      </c>
      <c r="P171" s="218">
        <v>2</v>
      </c>
      <c r="Q171" s="218">
        <v>153.70140000000001</v>
      </c>
      <c r="R171" s="218">
        <v>0</v>
      </c>
      <c r="S171" s="218">
        <v>0</v>
      </c>
      <c r="T171" s="218">
        <v>0.17714299999999999</v>
      </c>
      <c r="U171" s="218">
        <v>0</v>
      </c>
      <c r="V171" s="218">
        <v>0</v>
      </c>
      <c r="W171" s="218">
        <v>0</v>
      </c>
      <c r="X171" s="218">
        <v>0</v>
      </c>
      <c r="Y171" s="218">
        <v>0</v>
      </c>
      <c r="Z171" s="218">
        <v>0</v>
      </c>
      <c r="AA171" s="218">
        <v>0</v>
      </c>
    </row>
    <row r="172" spans="1:27">
      <c r="A172" s="261" t="s">
        <v>459</v>
      </c>
      <c r="B172" s="261" t="s">
        <v>1928</v>
      </c>
      <c r="C172" s="261" t="s">
        <v>72</v>
      </c>
      <c r="D172" s="262" t="s">
        <v>69</v>
      </c>
      <c r="E172" s="260">
        <v>14.309939999999999</v>
      </c>
      <c r="F172" s="260">
        <v>52.736839000000003</v>
      </c>
      <c r="G172" s="260">
        <v>36.883038999999997</v>
      </c>
      <c r="H172" s="260">
        <v>0</v>
      </c>
      <c r="I172" s="260">
        <v>0</v>
      </c>
      <c r="J172" s="217">
        <f t="shared" si="2"/>
        <v>103.929818</v>
      </c>
      <c r="K172" s="218">
        <v>0.877193</v>
      </c>
      <c r="L172" s="218">
        <v>8.8421040000000009</v>
      </c>
      <c r="M172" s="218">
        <v>3</v>
      </c>
      <c r="N172" s="218">
        <v>0</v>
      </c>
      <c r="O172" s="218">
        <v>0</v>
      </c>
      <c r="P172" s="218">
        <v>0.64912300000000001</v>
      </c>
      <c r="Q172" s="218">
        <v>70.292389</v>
      </c>
      <c r="R172" s="218">
        <v>8.1520469999999996</v>
      </c>
      <c r="S172" s="218">
        <v>29.666665999999999</v>
      </c>
      <c r="T172" s="218">
        <v>0</v>
      </c>
      <c r="U172" s="218">
        <v>0</v>
      </c>
      <c r="V172" s="218">
        <v>0</v>
      </c>
      <c r="W172" s="218">
        <v>0</v>
      </c>
      <c r="X172" s="218">
        <v>0</v>
      </c>
      <c r="Y172" s="218">
        <v>0</v>
      </c>
      <c r="Z172" s="218">
        <v>0</v>
      </c>
      <c r="AA172" s="218">
        <v>80</v>
      </c>
    </row>
    <row r="173" spans="1:27">
      <c r="A173" s="261" t="s">
        <v>461</v>
      </c>
      <c r="B173" s="261" t="s">
        <v>462</v>
      </c>
      <c r="C173" s="261" t="s">
        <v>80</v>
      </c>
      <c r="D173" s="262" t="s">
        <v>69</v>
      </c>
      <c r="E173" s="260">
        <v>26.776471999999998</v>
      </c>
      <c r="F173" s="260">
        <v>88.290429000000003</v>
      </c>
      <c r="G173" s="260">
        <v>115.20133</v>
      </c>
      <c r="H173" s="260">
        <v>0</v>
      </c>
      <c r="I173" s="260">
        <v>2.3188949999999999</v>
      </c>
      <c r="J173" s="217">
        <f t="shared" si="2"/>
        <v>232.58712600000001</v>
      </c>
      <c r="K173" s="218">
        <v>1</v>
      </c>
      <c r="L173" s="218">
        <v>19.558823</v>
      </c>
      <c r="M173" s="218">
        <v>1.194118</v>
      </c>
      <c r="N173" s="218">
        <v>0</v>
      </c>
      <c r="O173" s="218">
        <v>0</v>
      </c>
      <c r="P173" s="218">
        <v>0.91764699999999999</v>
      </c>
      <c r="Q173" s="218">
        <v>187.352555</v>
      </c>
      <c r="R173" s="218">
        <v>0</v>
      </c>
      <c r="S173" s="218">
        <v>0</v>
      </c>
      <c r="T173" s="218">
        <v>0</v>
      </c>
      <c r="U173" s="218">
        <v>0</v>
      </c>
      <c r="V173" s="218">
        <v>0</v>
      </c>
      <c r="W173" s="218">
        <v>2.3188949999999999</v>
      </c>
      <c r="X173" s="218">
        <v>0</v>
      </c>
      <c r="Y173" s="218">
        <v>0</v>
      </c>
      <c r="Z173" s="218">
        <v>0</v>
      </c>
      <c r="AA173" s="218">
        <v>0</v>
      </c>
    </row>
    <row r="174" spans="1:27">
      <c r="A174" s="261" t="s">
        <v>463</v>
      </c>
      <c r="B174" s="261" t="s">
        <v>464</v>
      </c>
      <c r="C174" s="261" t="s">
        <v>68</v>
      </c>
      <c r="D174" s="262" t="s">
        <v>69</v>
      </c>
      <c r="E174" s="260">
        <v>53.316769000000001</v>
      </c>
      <c r="F174" s="260">
        <v>146.08074400000001</v>
      </c>
      <c r="G174" s="260">
        <v>123.417762</v>
      </c>
      <c r="H174" s="260">
        <v>0</v>
      </c>
      <c r="I174" s="260">
        <v>0</v>
      </c>
      <c r="J174" s="217">
        <f t="shared" si="2"/>
        <v>322.81527499999999</v>
      </c>
      <c r="K174" s="218">
        <v>1.968944</v>
      </c>
      <c r="L174" s="218">
        <v>74.099378000000002</v>
      </c>
      <c r="M174" s="218">
        <v>5.4409939999999999</v>
      </c>
      <c r="N174" s="218">
        <v>0</v>
      </c>
      <c r="O174" s="218">
        <v>0</v>
      </c>
      <c r="P174" s="218">
        <v>36.335403999999997</v>
      </c>
      <c r="Q174" s="218">
        <v>236.11962600000001</v>
      </c>
      <c r="R174" s="218">
        <v>0</v>
      </c>
      <c r="S174" s="218">
        <v>0</v>
      </c>
      <c r="T174" s="218">
        <v>0</v>
      </c>
      <c r="U174" s="218">
        <v>0</v>
      </c>
      <c r="V174" s="218">
        <v>0</v>
      </c>
      <c r="W174" s="218">
        <v>0</v>
      </c>
      <c r="X174" s="218">
        <v>0</v>
      </c>
      <c r="Y174" s="218">
        <v>0</v>
      </c>
      <c r="Z174" s="218">
        <v>0</v>
      </c>
      <c r="AA174" s="218">
        <v>179</v>
      </c>
    </row>
    <row r="175" spans="1:27">
      <c r="A175" s="261" t="s">
        <v>465</v>
      </c>
      <c r="B175" s="261" t="s">
        <v>2802</v>
      </c>
      <c r="C175" s="261" t="s">
        <v>80</v>
      </c>
      <c r="D175" s="262" t="s">
        <v>69</v>
      </c>
      <c r="E175" s="260">
        <v>30.964704999999999</v>
      </c>
      <c r="F175" s="260">
        <v>93.329408999999998</v>
      </c>
      <c r="G175" s="260">
        <v>111.18462700000001</v>
      </c>
      <c r="H175" s="260">
        <v>0</v>
      </c>
      <c r="I175" s="260">
        <v>0</v>
      </c>
      <c r="J175" s="217">
        <f t="shared" si="2"/>
        <v>235.47874100000001</v>
      </c>
      <c r="K175" s="218">
        <v>2.9</v>
      </c>
      <c r="L175" s="218">
        <v>32.147056999999997</v>
      </c>
      <c r="M175" s="218">
        <v>3.988235</v>
      </c>
      <c r="N175" s="218">
        <v>0</v>
      </c>
      <c r="O175" s="218">
        <v>0</v>
      </c>
      <c r="P175" s="218">
        <v>5.0999999999999996</v>
      </c>
      <c r="Q175" s="218">
        <v>172.14736600000001</v>
      </c>
      <c r="R175" s="218">
        <v>0</v>
      </c>
      <c r="S175" s="218">
        <v>41.666980000000002</v>
      </c>
      <c r="T175" s="218">
        <v>5.3</v>
      </c>
      <c r="U175" s="218">
        <v>0</v>
      </c>
      <c r="V175" s="218">
        <v>0</v>
      </c>
      <c r="W175" s="218">
        <v>0</v>
      </c>
      <c r="X175" s="218">
        <v>0</v>
      </c>
      <c r="Y175" s="218">
        <v>0</v>
      </c>
      <c r="Z175" s="218">
        <v>0</v>
      </c>
      <c r="AA175" s="218">
        <v>0</v>
      </c>
    </row>
    <row r="176" spans="1:27">
      <c r="A176" s="261" t="s">
        <v>467</v>
      </c>
      <c r="B176" s="261" t="s">
        <v>1929</v>
      </c>
      <c r="C176" s="261" t="s">
        <v>469</v>
      </c>
      <c r="D176" s="262" t="s">
        <v>807</v>
      </c>
      <c r="E176" s="260">
        <v>45.045954000000002</v>
      </c>
      <c r="F176" s="260">
        <v>134.36871099999999</v>
      </c>
      <c r="G176" s="260">
        <v>318.81821300000001</v>
      </c>
      <c r="H176" s="260">
        <v>264.945472</v>
      </c>
      <c r="I176" s="260">
        <v>127.415503</v>
      </c>
      <c r="J176" s="217">
        <f t="shared" si="2"/>
        <v>890.59385300000008</v>
      </c>
      <c r="K176" s="218">
        <v>15.536313</v>
      </c>
      <c r="L176" s="218">
        <v>72.849160999999995</v>
      </c>
      <c r="M176" s="218">
        <v>9.4860330000000008</v>
      </c>
      <c r="N176" s="218">
        <v>0</v>
      </c>
      <c r="O176" s="218">
        <v>0</v>
      </c>
      <c r="P176" s="218">
        <v>17.882681000000002</v>
      </c>
      <c r="Q176" s="218">
        <v>229.20938899999999</v>
      </c>
      <c r="R176" s="218">
        <v>1</v>
      </c>
      <c r="S176" s="218">
        <v>2</v>
      </c>
      <c r="T176" s="218">
        <v>0</v>
      </c>
      <c r="U176" s="218">
        <v>118.901872</v>
      </c>
      <c r="V176" s="218">
        <v>4.2284430000000004</v>
      </c>
      <c r="W176" s="218">
        <v>0</v>
      </c>
      <c r="X176" s="218">
        <v>4.6725760000000003</v>
      </c>
      <c r="Y176" s="218">
        <v>0</v>
      </c>
      <c r="Z176" s="218">
        <v>0</v>
      </c>
      <c r="AA176" s="218">
        <v>0</v>
      </c>
    </row>
    <row r="177" spans="1:27">
      <c r="A177" s="261" t="s">
        <v>470</v>
      </c>
      <c r="B177" s="261" t="s">
        <v>2760</v>
      </c>
      <c r="C177" s="261" t="s">
        <v>93</v>
      </c>
      <c r="D177" s="262" t="s">
        <v>69</v>
      </c>
      <c r="E177" s="260">
        <v>97.166668999999999</v>
      </c>
      <c r="F177" s="260">
        <v>229.741377</v>
      </c>
      <c r="G177" s="260">
        <v>581.62849200000005</v>
      </c>
      <c r="H177" s="260">
        <v>0</v>
      </c>
      <c r="I177" s="260">
        <v>0</v>
      </c>
      <c r="J177" s="217">
        <f t="shared" si="2"/>
        <v>908.53653800000006</v>
      </c>
      <c r="K177" s="218">
        <v>8.1609200000000008</v>
      </c>
      <c r="L177" s="218">
        <v>149.517323</v>
      </c>
      <c r="M177" s="218">
        <v>6.362069</v>
      </c>
      <c r="N177" s="218">
        <v>0</v>
      </c>
      <c r="O177" s="218">
        <v>0</v>
      </c>
      <c r="P177" s="218">
        <v>14.074712999999999</v>
      </c>
      <c r="Q177" s="218">
        <v>696.20563000000004</v>
      </c>
      <c r="R177" s="218">
        <v>10.747126</v>
      </c>
      <c r="S177" s="218">
        <v>51.591951999999999</v>
      </c>
      <c r="T177" s="218">
        <v>7</v>
      </c>
      <c r="U177" s="218">
        <v>0</v>
      </c>
      <c r="V177" s="218">
        <v>0</v>
      </c>
      <c r="W177" s="218">
        <v>0</v>
      </c>
      <c r="X177" s="218">
        <v>0</v>
      </c>
      <c r="Y177" s="218">
        <v>0</v>
      </c>
      <c r="Z177" s="218">
        <v>0</v>
      </c>
      <c r="AA177" s="218">
        <v>541</v>
      </c>
    </row>
    <row r="178" spans="1:27">
      <c r="A178" s="261" t="s">
        <v>472</v>
      </c>
      <c r="B178" s="261" t="s">
        <v>1930</v>
      </c>
      <c r="C178" s="261" t="s">
        <v>135</v>
      </c>
      <c r="D178" s="262" t="s">
        <v>69</v>
      </c>
      <c r="E178" s="260">
        <v>0</v>
      </c>
      <c r="F178" s="260">
        <v>0</v>
      </c>
      <c r="G178" s="260">
        <v>11.211812999999999</v>
      </c>
      <c r="H178" s="260">
        <v>92.710526000000002</v>
      </c>
      <c r="I178" s="260">
        <v>32.221736999999997</v>
      </c>
      <c r="J178" s="217">
        <f t="shared" si="2"/>
        <v>136.14407599999998</v>
      </c>
      <c r="K178" s="218">
        <v>0</v>
      </c>
      <c r="L178" s="218">
        <v>49.299855999999998</v>
      </c>
      <c r="M178" s="218">
        <v>3.05992</v>
      </c>
      <c r="N178" s="218">
        <v>0</v>
      </c>
      <c r="O178" s="218">
        <v>0</v>
      </c>
      <c r="P178" s="218">
        <v>1</v>
      </c>
      <c r="Q178" s="218">
        <v>101.13520800000001</v>
      </c>
      <c r="R178" s="218">
        <v>0</v>
      </c>
      <c r="S178" s="218">
        <v>0</v>
      </c>
      <c r="T178" s="218">
        <v>0</v>
      </c>
      <c r="U178" s="218">
        <v>118.75274400000001</v>
      </c>
      <c r="V178" s="218">
        <v>0</v>
      </c>
      <c r="W178" s="218">
        <v>0</v>
      </c>
      <c r="X178" s="218">
        <v>0</v>
      </c>
      <c r="Y178" s="218">
        <v>0</v>
      </c>
      <c r="Z178" s="218">
        <v>0</v>
      </c>
      <c r="AA178" s="218">
        <v>13</v>
      </c>
    </row>
    <row r="179" spans="1:27">
      <c r="A179" s="261" t="s">
        <v>474</v>
      </c>
      <c r="B179" s="261" t="s">
        <v>475</v>
      </c>
      <c r="C179" s="261" t="s">
        <v>80</v>
      </c>
      <c r="D179" s="262" t="s">
        <v>69</v>
      </c>
      <c r="E179" s="260">
        <v>0</v>
      </c>
      <c r="F179" s="260">
        <v>0</v>
      </c>
      <c r="G179" s="260">
        <v>15</v>
      </c>
      <c r="H179" s="260">
        <v>114.261166</v>
      </c>
      <c r="I179" s="260">
        <v>0</v>
      </c>
      <c r="J179" s="217">
        <f t="shared" si="2"/>
        <v>129.261166</v>
      </c>
      <c r="K179" s="218">
        <v>0</v>
      </c>
      <c r="L179" s="218">
        <v>19.216562</v>
      </c>
      <c r="M179" s="218">
        <v>0</v>
      </c>
      <c r="N179" s="218">
        <v>1</v>
      </c>
      <c r="O179" s="218">
        <v>0</v>
      </c>
      <c r="P179" s="218">
        <v>2</v>
      </c>
      <c r="Q179" s="218">
        <v>87.617852999999997</v>
      </c>
      <c r="R179" s="218">
        <v>0</v>
      </c>
      <c r="S179" s="218">
        <v>0</v>
      </c>
      <c r="T179" s="218">
        <v>0</v>
      </c>
      <c r="U179" s="218">
        <v>0</v>
      </c>
      <c r="V179" s="218">
        <v>0</v>
      </c>
      <c r="W179" s="218">
        <v>0</v>
      </c>
      <c r="X179" s="218">
        <v>0</v>
      </c>
      <c r="Y179" s="218">
        <v>0</v>
      </c>
      <c r="Z179" s="218">
        <v>0</v>
      </c>
      <c r="AA179" s="218">
        <v>58</v>
      </c>
    </row>
    <row r="180" spans="1:27">
      <c r="A180" s="261" t="s">
        <v>478</v>
      </c>
      <c r="B180" s="261" t="s">
        <v>479</v>
      </c>
      <c r="C180" s="261" t="s">
        <v>98</v>
      </c>
      <c r="D180" s="262" t="s">
        <v>69</v>
      </c>
      <c r="E180" s="260">
        <v>0</v>
      </c>
      <c r="F180" s="260">
        <v>0</v>
      </c>
      <c r="G180" s="260">
        <v>0</v>
      </c>
      <c r="H180" s="260">
        <v>52.053538000000003</v>
      </c>
      <c r="I180" s="260">
        <v>35.950512000000003</v>
      </c>
      <c r="J180" s="217">
        <f t="shared" si="2"/>
        <v>88.004050000000007</v>
      </c>
      <c r="K180" s="218">
        <v>0</v>
      </c>
      <c r="L180" s="218">
        <v>29.681266000000001</v>
      </c>
      <c r="M180" s="218">
        <v>0.70253200000000005</v>
      </c>
      <c r="N180" s="218">
        <v>0</v>
      </c>
      <c r="O180" s="218">
        <v>2</v>
      </c>
      <c r="P180" s="218">
        <v>5</v>
      </c>
      <c r="Q180" s="218">
        <v>69.518984000000003</v>
      </c>
      <c r="R180" s="218">
        <v>0</v>
      </c>
      <c r="S180" s="218">
        <v>0</v>
      </c>
      <c r="T180" s="218">
        <v>0</v>
      </c>
      <c r="U180" s="218">
        <v>19.278483999999999</v>
      </c>
      <c r="V180" s="218">
        <v>0</v>
      </c>
      <c r="W180" s="218">
        <v>36.343471999999998</v>
      </c>
      <c r="X180" s="218">
        <v>0</v>
      </c>
      <c r="Y180" s="218">
        <v>0</v>
      </c>
      <c r="Z180" s="218">
        <v>0</v>
      </c>
      <c r="AA180" s="218">
        <v>28</v>
      </c>
    </row>
    <row r="181" spans="1:27">
      <c r="A181" s="261" t="s">
        <v>480</v>
      </c>
      <c r="B181" s="261" t="s">
        <v>1932</v>
      </c>
      <c r="C181" s="261" t="s">
        <v>108</v>
      </c>
      <c r="D181" s="262" t="s">
        <v>807</v>
      </c>
      <c r="E181" s="260">
        <v>0</v>
      </c>
      <c r="F181" s="260">
        <v>0</v>
      </c>
      <c r="G181" s="260">
        <v>0</v>
      </c>
      <c r="H181" s="260">
        <v>190.69489999999999</v>
      </c>
      <c r="I181" s="260">
        <v>33.197755999999998</v>
      </c>
      <c r="J181" s="217">
        <f t="shared" si="2"/>
        <v>223.89265599999999</v>
      </c>
      <c r="K181" s="218">
        <v>0</v>
      </c>
      <c r="L181" s="218">
        <v>42.305084000000001</v>
      </c>
      <c r="M181" s="218">
        <v>2</v>
      </c>
      <c r="N181" s="218">
        <v>0</v>
      </c>
      <c r="O181" s="218">
        <v>0</v>
      </c>
      <c r="P181" s="218">
        <v>9.1412429999999993</v>
      </c>
      <c r="Q181" s="218">
        <v>81.593230000000005</v>
      </c>
      <c r="R181" s="218">
        <v>0</v>
      </c>
      <c r="S181" s="218">
        <v>0</v>
      </c>
      <c r="T181" s="218">
        <v>0</v>
      </c>
      <c r="U181" s="218">
        <v>19.983135999999998</v>
      </c>
      <c r="V181" s="218">
        <v>8.8626229999999993</v>
      </c>
      <c r="W181" s="218">
        <v>4.3519969999999999</v>
      </c>
      <c r="X181" s="218">
        <v>0</v>
      </c>
      <c r="Y181" s="218">
        <v>0</v>
      </c>
      <c r="Z181" s="218">
        <v>0</v>
      </c>
      <c r="AA181" s="218">
        <v>0</v>
      </c>
    </row>
    <row r="182" spans="1:27">
      <c r="A182" s="261" t="s">
        <v>482</v>
      </c>
      <c r="B182" s="261" t="s">
        <v>483</v>
      </c>
      <c r="C182" s="261" t="s">
        <v>93</v>
      </c>
      <c r="D182" s="262" t="s">
        <v>69</v>
      </c>
      <c r="E182" s="260">
        <v>26.411042999999999</v>
      </c>
      <c r="F182" s="260">
        <v>91.539876000000007</v>
      </c>
      <c r="G182" s="260">
        <v>108.88517400000001</v>
      </c>
      <c r="H182" s="260">
        <v>11.475925999999999</v>
      </c>
      <c r="I182" s="260">
        <v>17.160367999999998</v>
      </c>
      <c r="J182" s="217">
        <f t="shared" si="2"/>
        <v>255.472387</v>
      </c>
      <c r="K182" s="218">
        <v>0</v>
      </c>
      <c r="L182" s="218">
        <v>12.834356</v>
      </c>
      <c r="M182" s="218">
        <v>1</v>
      </c>
      <c r="N182" s="218">
        <v>0</v>
      </c>
      <c r="O182" s="218">
        <v>0</v>
      </c>
      <c r="P182" s="218">
        <v>0.15337400000000001</v>
      </c>
      <c r="Q182" s="218">
        <v>216.53373300000001</v>
      </c>
      <c r="R182" s="218">
        <v>19.907975</v>
      </c>
      <c r="S182" s="218">
        <v>6.0061349999999996</v>
      </c>
      <c r="T182" s="218">
        <v>22.012270999999998</v>
      </c>
      <c r="U182" s="218">
        <v>11.440244</v>
      </c>
      <c r="V182" s="218">
        <v>0</v>
      </c>
      <c r="W182" s="218">
        <v>0</v>
      </c>
      <c r="X182" s="218">
        <v>5.7201240000000002</v>
      </c>
      <c r="Y182" s="218">
        <v>0</v>
      </c>
      <c r="Z182" s="218">
        <v>0</v>
      </c>
      <c r="AA182" s="218">
        <v>179</v>
      </c>
    </row>
    <row r="183" spans="1:27">
      <c r="A183" s="261" t="s">
        <v>484</v>
      </c>
      <c r="B183" s="261" t="s">
        <v>485</v>
      </c>
      <c r="C183" s="261" t="s">
        <v>93</v>
      </c>
      <c r="D183" s="262" t="s">
        <v>69</v>
      </c>
      <c r="E183" s="260">
        <v>0</v>
      </c>
      <c r="F183" s="260">
        <v>0</v>
      </c>
      <c r="G183" s="260">
        <v>0</v>
      </c>
      <c r="H183" s="260">
        <v>401.37904600000002</v>
      </c>
      <c r="I183" s="260">
        <v>0</v>
      </c>
      <c r="J183" s="217">
        <f t="shared" si="2"/>
        <v>401.37904600000002</v>
      </c>
      <c r="K183" s="218">
        <v>0</v>
      </c>
      <c r="L183" s="218">
        <v>62.073034999999997</v>
      </c>
      <c r="M183" s="218">
        <v>13.055870000000001</v>
      </c>
      <c r="N183" s="218">
        <v>0</v>
      </c>
      <c r="O183" s="218">
        <v>0</v>
      </c>
      <c r="P183" s="218">
        <v>6.1573039999999999</v>
      </c>
      <c r="Q183" s="218">
        <v>292.59098999999998</v>
      </c>
      <c r="R183" s="218">
        <v>0</v>
      </c>
      <c r="S183" s="218">
        <v>24.589887000000001</v>
      </c>
      <c r="T183" s="218">
        <v>1.0337080000000001</v>
      </c>
      <c r="U183" s="218">
        <v>0</v>
      </c>
      <c r="V183" s="218">
        <v>0</v>
      </c>
      <c r="W183" s="218">
        <v>0</v>
      </c>
      <c r="X183" s="218">
        <v>0</v>
      </c>
      <c r="Y183" s="218">
        <v>0</v>
      </c>
      <c r="Z183" s="218">
        <v>0</v>
      </c>
      <c r="AA183" s="218">
        <v>0</v>
      </c>
    </row>
    <row r="184" spans="1:27">
      <c r="A184" s="261" t="s">
        <v>486</v>
      </c>
      <c r="B184" s="261" t="s">
        <v>487</v>
      </c>
      <c r="C184" s="261" t="s">
        <v>80</v>
      </c>
      <c r="D184" s="262" t="s">
        <v>69</v>
      </c>
      <c r="E184" s="260">
        <v>105.60970399999999</v>
      </c>
      <c r="F184" s="260">
        <v>293.99411099999998</v>
      </c>
      <c r="G184" s="260">
        <v>570.68827399999998</v>
      </c>
      <c r="H184" s="260">
        <v>0</v>
      </c>
      <c r="I184" s="260">
        <v>0</v>
      </c>
      <c r="J184" s="217">
        <f t="shared" si="2"/>
        <v>970.29208899999992</v>
      </c>
      <c r="K184" s="218">
        <v>17.690747999999999</v>
      </c>
      <c r="L184" s="218">
        <v>113.717034</v>
      </c>
      <c r="M184" s="218">
        <v>4.5823530000000003</v>
      </c>
      <c r="N184" s="218">
        <v>0</v>
      </c>
      <c r="O184" s="218">
        <v>0</v>
      </c>
      <c r="P184" s="218">
        <v>13.759188</v>
      </c>
      <c r="Q184" s="218">
        <v>681.39702299999999</v>
      </c>
      <c r="R184" s="218">
        <v>4.9823529999999998</v>
      </c>
      <c r="S184" s="218">
        <v>0.8</v>
      </c>
      <c r="T184" s="218">
        <v>0</v>
      </c>
      <c r="U184" s="218">
        <v>0</v>
      </c>
      <c r="V184" s="218">
        <v>0</v>
      </c>
      <c r="W184" s="218">
        <v>0</v>
      </c>
      <c r="X184" s="218">
        <v>0</v>
      </c>
      <c r="Y184" s="218">
        <v>0</v>
      </c>
      <c r="Z184" s="218">
        <v>0</v>
      </c>
      <c r="AA184" s="218">
        <v>0</v>
      </c>
    </row>
    <row r="185" spans="1:27">
      <c r="A185" s="261" t="s">
        <v>488</v>
      </c>
      <c r="B185" s="261" t="s">
        <v>1933</v>
      </c>
      <c r="C185" s="261" t="s">
        <v>190</v>
      </c>
      <c r="D185" s="262" t="s">
        <v>807</v>
      </c>
      <c r="E185" s="260">
        <v>0</v>
      </c>
      <c r="F185" s="260">
        <v>0</v>
      </c>
      <c r="G185" s="260">
        <v>65.662923000000006</v>
      </c>
      <c r="H185" s="260">
        <v>82.023273000000003</v>
      </c>
      <c r="I185" s="260">
        <v>0</v>
      </c>
      <c r="J185" s="217">
        <f t="shared" si="2"/>
        <v>147.686196</v>
      </c>
      <c r="K185" s="218">
        <v>0</v>
      </c>
      <c r="L185" s="218">
        <v>2.2247189999999999</v>
      </c>
      <c r="M185" s="218">
        <v>0</v>
      </c>
      <c r="N185" s="218">
        <v>0.5</v>
      </c>
      <c r="O185" s="218">
        <v>0</v>
      </c>
      <c r="P185" s="218">
        <v>0</v>
      </c>
      <c r="Q185" s="218">
        <v>38.564616000000001</v>
      </c>
      <c r="R185" s="218">
        <v>0</v>
      </c>
      <c r="S185" s="218">
        <v>0</v>
      </c>
      <c r="T185" s="218">
        <v>0</v>
      </c>
      <c r="U185" s="218">
        <v>0</v>
      </c>
      <c r="V185" s="218">
        <v>0</v>
      </c>
      <c r="W185" s="218">
        <v>0</v>
      </c>
      <c r="X185" s="218">
        <v>0</v>
      </c>
      <c r="Y185" s="218">
        <v>0</v>
      </c>
      <c r="Z185" s="218">
        <v>9.906504</v>
      </c>
      <c r="AA185" s="218">
        <v>0</v>
      </c>
    </row>
    <row r="186" spans="1:27">
      <c r="A186" s="261" t="s">
        <v>490</v>
      </c>
      <c r="B186" s="261" t="s">
        <v>1934</v>
      </c>
      <c r="C186" s="261" t="s">
        <v>492</v>
      </c>
      <c r="D186" s="262" t="s">
        <v>807</v>
      </c>
      <c r="E186" s="260">
        <v>0</v>
      </c>
      <c r="F186" s="260">
        <v>0</v>
      </c>
      <c r="G186" s="260">
        <v>7.1924929999999998</v>
      </c>
      <c r="H186" s="260">
        <v>71.484133999999997</v>
      </c>
      <c r="I186" s="260">
        <v>18.921637</v>
      </c>
      <c r="J186" s="217">
        <f t="shared" si="2"/>
        <v>97.598264</v>
      </c>
      <c r="K186" s="218">
        <v>0</v>
      </c>
      <c r="L186" s="218">
        <v>13.110352000000001</v>
      </c>
      <c r="M186" s="218">
        <v>0</v>
      </c>
      <c r="N186" s="218">
        <v>0</v>
      </c>
      <c r="O186" s="218">
        <v>0</v>
      </c>
      <c r="P186" s="218">
        <v>4</v>
      </c>
      <c r="Q186" s="218">
        <v>38.258737000000004</v>
      </c>
      <c r="R186" s="218">
        <v>0</v>
      </c>
      <c r="S186" s="218">
        <v>0</v>
      </c>
      <c r="T186" s="218">
        <v>0</v>
      </c>
      <c r="U186" s="218">
        <v>15.673776</v>
      </c>
      <c r="V186" s="218">
        <v>3.2478609999999999</v>
      </c>
      <c r="W186" s="218">
        <v>0</v>
      </c>
      <c r="X186" s="218">
        <v>0</v>
      </c>
      <c r="Y186" s="218">
        <v>0</v>
      </c>
      <c r="Z186" s="218">
        <v>2</v>
      </c>
      <c r="AA186" s="218">
        <v>0</v>
      </c>
    </row>
    <row r="187" spans="1:27">
      <c r="A187" s="261" t="s">
        <v>493</v>
      </c>
      <c r="B187" s="261" t="s">
        <v>1935</v>
      </c>
      <c r="C187" s="261" t="s">
        <v>101</v>
      </c>
      <c r="D187" s="262" t="s">
        <v>69</v>
      </c>
      <c r="E187" s="260">
        <v>14.404762</v>
      </c>
      <c r="F187" s="260">
        <v>62.607145000000003</v>
      </c>
      <c r="G187" s="260">
        <v>86.928014000000005</v>
      </c>
      <c r="H187" s="260">
        <v>0</v>
      </c>
      <c r="I187" s="260">
        <v>33.816034999999999</v>
      </c>
      <c r="J187" s="217">
        <f t="shared" si="2"/>
        <v>197.75595600000003</v>
      </c>
      <c r="K187" s="218">
        <v>7</v>
      </c>
      <c r="L187" s="218">
        <v>23.494046000000001</v>
      </c>
      <c r="M187" s="218">
        <v>0</v>
      </c>
      <c r="N187" s="218">
        <v>0</v>
      </c>
      <c r="O187" s="218">
        <v>1</v>
      </c>
      <c r="P187" s="218">
        <v>0.66666700000000001</v>
      </c>
      <c r="Q187" s="218">
        <v>173.32077100000001</v>
      </c>
      <c r="R187" s="218">
        <v>0</v>
      </c>
      <c r="S187" s="218">
        <v>0</v>
      </c>
      <c r="T187" s="218">
        <v>0</v>
      </c>
      <c r="U187" s="218">
        <v>0</v>
      </c>
      <c r="V187" s="218">
        <v>0</v>
      </c>
      <c r="W187" s="218">
        <v>33.816034999999999</v>
      </c>
      <c r="X187" s="218">
        <v>0</v>
      </c>
      <c r="Y187" s="218">
        <v>0</v>
      </c>
      <c r="Z187" s="218">
        <v>0</v>
      </c>
      <c r="AA187" s="218">
        <v>0</v>
      </c>
    </row>
    <row r="188" spans="1:27">
      <c r="A188" s="261" t="s">
        <v>495</v>
      </c>
      <c r="B188" s="261" t="s">
        <v>496</v>
      </c>
      <c r="C188" s="261" t="s">
        <v>93</v>
      </c>
      <c r="D188" s="262" t="s">
        <v>69</v>
      </c>
      <c r="E188" s="260">
        <v>22.121213000000001</v>
      </c>
      <c r="F188" s="260">
        <v>60.525278999999998</v>
      </c>
      <c r="G188" s="260">
        <v>79.363632999999993</v>
      </c>
      <c r="H188" s="260">
        <v>0</v>
      </c>
      <c r="I188" s="260">
        <v>29.415417999999999</v>
      </c>
      <c r="J188" s="217">
        <f t="shared" si="2"/>
        <v>191.42554299999998</v>
      </c>
      <c r="K188" s="218">
        <v>0</v>
      </c>
      <c r="L188" s="218">
        <v>6.2203390000000001</v>
      </c>
      <c r="M188" s="218">
        <v>0</v>
      </c>
      <c r="N188" s="218">
        <v>0</v>
      </c>
      <c r="O188" s="218">
        <v>0</v>
      </c>
      <c r="P188" s="218">
        <v>1</v>
      </c>
      <c r="Q188" s="218">
        <v>155.31765200000001</v>
      </c>
      <c r="R188" s="218">
        <v>28.264201</v>
      </c>
      <c r="S188" s="218">
        <v>50.734974999999999</v>
      </c>
      <c r="T188" s="218">
        <v>5.9661020000000002</v>
      </c>
      <c r="U188" s="218">
        <v>0</v>
      </c>
      <c r="V188" s="218">
        <v>0</v>
      </c>
      <c r="W188" s="218">
        <v>29.933813000000001</v>
      </c>
      <c r="X188" s="218">
        <v>0</v>
      </c>
      <c r="Y188" s="218">
        <v>0</v>
      </c>
      <c r="Z188" s="218">
        <v>0</v>
      </c>
      <c r="AA188" s="218">
        <v>0</v>
      </c>
    </row>
    <row r="189" spans="1:27">
      <c r="A189" s="261" t="s">
        <v>497</v>
      </c>
      <c r="B189" s="261" t="s">
        <v>1936</v>
      </c>
      <c r="C189" s="261" t="s">
        <v>80</v>
      </c>
      <c r="D189" s="262" t="s">
        <v>69</v>
      </c>
      <c r="E189" s="260">
        <v>44.253920000000001</v>
      </c>
      <c r="F189" s="260">
        <v>115.98235200000001</v>
      </c>
      <c r="G189" s="260">
        <v>178.30148600000001</v>
      </c>
      <c r="H189" s="260">
        <v>0</v>
      </c>
      <c r="I189" s="260">
        <v>7.0406950000000004</v>
      </c>
      <c r="J189" s="217">
        <f t="shared" si="2"/>
        <v>345.57845300000008</v>
      </c>
      <c r="K189" s="218">
        <v>1</v>
      </c>
      <c r="L189" s="218">
        <v>23.217646999999999</v>
      </c>
      <c r="M189" s="218">
        <v>5.5588230000000003</v>
      </c>
      <c r="N189" s="218">
        <v>0</v>
      </c>
      <c r="O189" s="218">
        <v>0</v>
      </c>
      <c r="P189" s="218">
        <v>3.617648</v>
      </c>
      <c r="Q189" s="218">
        <v>236.541256</v>
      </c>
      <c r="R189" s="218">
        <v>0</v>
      </c>
      <c r="S189" s="218">
        <v>0</v>
      </c>
      <c r="T189" s="218">
        <v>0</v>
      </c>
      <c r="U189" s="218">
        <v>0</v>
      </c>
      <c r="V189" s="218">
        <v>0</v>
      </c>
      <c r="W189" s="218">
        <v>7.1580859999999999</v>
      </c>
      <c r="X189" s="218">
        <v>0</v>
      </c>
      <c r="Y189" s="218">
        <v>0</v>
      </c>
      <c r="Z189" s="218">
        <v>0</v>
      </c>
      <c r="AA189" s="218">
        <v>0</v>
      </c>
    </row>
    <row r="190" spans="1:27">
      <c r="A190" s="261" t="s">
        <v>499</v>
      </c>
      <c r="B190" s="261" t="s">
        <v>1937</v>
      </c>
      <c r="C190" s="261" t="s">
        <v>101</v>
      </c>
      <c r="D190" s="262" t="s">
        <v>69</v>
      </c>
      <c r="E190" s="260">
        <v>53.123530000000002</v>
      </c>
      <c r="F190" s="260">
        <v>88.123531999999997</v>
      </c>
      <c r="G190" s="260">
        <v>103.600004</v>
      </c>
      <c r="H190" s="260">
        <v>0</v>
      </c>
      <c r="I190" s="260">
        <v>0</v>
      </c>
      <c r="J190" s="217">
        <f t="shared" si="2"/>
        <v>244.84706599999998</v>
      </c>
      <c r="K190" s="218">
        <v>3.1588240000000001</v>
      </c>
      <c r="L190" s="218">
        <v>24.229412</v>
      </c>
      <c r="M190" s="218">
        <v>0</v>
      </c>
      <c r="N190" s="218">
        <v>0</v>
      </c>
      <c r="O190" s="218">
        <v>0</v>
      </c>
      <c r="P190" s="218">
        <v>3</v>
      </c>
      <c r="Q190" s="218">
        <v>206.27808200000001</v>
      </c>
      <c r="R190" s="218">
        <v>0</v>
      </c>
      <c r="S190" s="218">
        <v>0</v>
      </c>
      <c r="T190" s="218">
        <v>0</v>
      </c>
      <c r="U190" s="218">
        <v>0</v>
      </c>
      <c r="V190" s="218">
        <v>0</v>
      </c>
      <c r="W190" s="218">
        <v>0</v>
      </c>
      <c r="X190" s="218">
        <v>0</v>
      </c>
      <c r="Y190" s="218">
        <v>0</v>
      </c>
      <c r="Z190" s="218">
        <v>0</v>
      </c>
      <c r="AA190" s="218">
        <v>0</v>
      </c>
    </row>
    <row r="191" spans="1:27">
      <c r="A191" s="261" t="s">
        <v>501</v>
      </c>
      <c r="B191" s="261" t="s">
        <v>2803</v>
      </c>
      <c r="C191" s="261" t="s">
        <v>72</v>
      </c>
      <c r="D191" s="262" t="s">
        <v>69</v>
      </c>
      <c r="E191" s="260">
        <v>0</v>
      </c>
      <c r="F191" s="260">
        <v>0</v>
      </c>
      <c r="G191" s="260">
        <v>0</v>
      </c>
      <c r="H191" s="260">
        <v>46.035060999999999</v>
      </c>
      <c r="I191" s="260">
        <v>0</v>
      </c>
      <c r="J191" s="217">
        <f t="shared" si="2"/>
        <v>46.035060999999999</v>
      </c>
      <c r="K191" s="218">
        <v>0</v>
      </c>
      <c r="L191" s="218">
        <v>7.2198729999999998</v>
      </c>
      <c r="M191" s="218">
        <v>1.8913040000000001</v>
      </c>
      <c r="N191" s="218">
        <v>0</v>
      </c>
      <c r="O191" s="218">
        <v>0</v>
      </c>
      <c r="P191" s="218">
        <v>0.86956500000000003</v>
      </c>
      <c r="Q191" s="218">
        <v>31.556471999999999</v>
      </c>
      <c r="R191" s="218">
        <v>0</v>
      </c>
      <c r="S191" s="218">
        <v>0</v>
      </c>
      <c r="T191" s="218">
        <v>0</v>
      </c>
      <c r="U191" s="218">
        <v>0</v>
      </c>
      <c r="V191" s="218">
        <v>0</v>
      </c>
      <c r="W191" s="218">
        <v>0</v>
      </c>
      <c r="X191" s="218">
        <v>0</v>
      </c>
      <c r="Y191" s="218">
        <v>0</v>
      </c>
      <c r="Z191" s="218">
        <v>0</v>
      </c>
      <c r="AA191" s="218">
        <v>0</v>
      </c>
    </row>
    <row r="192" spans="1:27">
      <c r="A192" s="261" t="s">
        <v>506</v>
      </c>
      <c r="B192" s="261" t="s">
        <v>1940</v>
      </c>
      <c r="C192" s="261" t="s">
        <v>80</v>
      </c>
      <c r="D192" s="262" t="s">
        <v>69</v>
      </c>
      <c r="E192" s="260">
        <v>49.533479999999997</v>
      </c>
      <c r="F192" s="260">
        <v>129.88747900000001</v>
      </c>
      <c r="G192" s="260">
        <v>110.190185</v>
      </c>
      <c r="H192" s="260">
        <v>0</v>
      </c>
      <c r="I192" s="260">
        <v>0</v>
      </c>
      <c r="J192" s="217">
        <f t="shared" si="2"/>
        <v>289.61114400000002</v>
      </c>
      <c r="K192" s="218">
        <v>1</v>
      </c>
      <c r="L192" s="218">
        <v>12.871165</v>
      </c>
      <c r="M192" s="218">
        <v>1</v>
      </c>
      <c r="N192" s="218">
        <v>0</v>
      </c>
      <c r="O192" s="218">
        <v>0</v>
      </c>
      <c r="P192" s="218">
        <v>1</v>
      </c>
      <c r="Q192" s="218">
        <v>122.01144600000001</v>
      </c>
      <c r="R192" s="218">
        <v>29</v>
      </c>
      <c r="S192" s="218">
        <v>31.04908</v>
      </c>
      <c r="T192" s="218">
        <v>4.2822089999999999</v>
      </c>
      <c r="U192" s="218">
        <v>0</v>
      </c>
      <c r="V192" s="218">
        <v>0</v>
      </c>
      <c r="W192" s="218">
        <v>0</v>
      </c>
      <c r="X192" s="218">
        <v>0</v>
      </c>
      <c r="Y192" s="218">
        <v>0</v>
      </c>
      <c r="Z192" s="218">
        <v>0</v>
      </c>
      <c r="AA192" s="218">
        <v>0</v>
      </c>
    </row>
    <row r="193" spans="1:27">
      <c r="A193" s="261" t="s">
        <v>508</v>
      </c>
      <c r="B193" s="261" t="s">
        <v>1941</v>
      </c>
      <c r="C193" s="261" t="s">
        <v>93</v>
      </c>
      <c r="D193" s="262" t="s">
        <v>69</v>
      </c>
      <c r="E193" s="260">
        <v>2.0564969999999998</v>
      </c>
      <c r="F193" s="260">
        <v>11.546021</v>
      </c>
      <c r="G193" s="260">
        <v>141.63507300000001</v>
      </c>
      <c r="H193" s="260">
        <v>163.22310300000001</v>
      </c>
      <c r="I193" s="260">
        <v>0</v>
      </c>
      <c r="J193" s="217">
        <f t="shared" si="2"/>
        <v>318.46069399999999</v>
      </c>
      <c r="K193" s="218">
        <v>4</v>
      </c>
      <c r="L193" s="218">
        <v>91.180469000000002</v>
      </c>
      <c r="M193" s="218">
        <v>63.261401999999997</v>
      </c>
      <c r="N193" s="218">
        <v>0</v>
      </c>
      <c r="O193" s="218">
        <v>5.6965769999999996</v>
      </c>
      <c r="P193" s="218">
        <v>25.592666999999999</v>
      </c>
      <c r="Q193" s="218">
        <v>136.30334999999999</v>
      </c>
      <c r="R193" s="218">
        <v>0</v>
      </c>
      <c r="S193" s="218">
        <v>2.8249E-2</v>
      </c>
      <c r="T193" s="218">
        <v>0</v>
      </c>
      <c r="U193" s="218">
        <v>0</v>
      </c>
      <c r="V193" s="218">
        <v>0</v>
      </c>
      <c r="W193" s="218">
        <v>0</v>
      </c>
      <c r="X193" s="218">
        <v>0</v>
      </c>
      <c r="Y193" s="218">
        <v>0</v>
      </c>
      <c r="Z193" s="218">
        <v>0</v>
      </c>
      <c r="AA193" s="218">
        <v>0</v>
      </c>
    </row>
    <row r="194" spans="1:27">
      <c r="A194" s="261" t="s">
        <v>510</v>
      </c>
      <c r="B194" s="261" t="s">
        <v>511</v>
      </c>
      <c r="C194" s="261" t="s">
        <v>80</v>
      </c>
      <c r="D194" s="262" t="s">
        <v>69</v>
      </c>
      <c r="E194" s="260">
        <v>19.005917</v>
      </c>
      <c r="F194" s="260">
        <v>53.372779999999999</v>
      </c>
      <c r="G194" s="260">
        <v>18.579882000000001</v>
      </c>
      <c r="H194" s="260">
        <v>0</v>
      </c>
      <c r="I194" s="260">
        <v>0</v>
      </c>
      <c r="J194" s="217">
        <f t="shared" ref="J194:J257" si="3">E194+F194+G194+H194+I194</f>
        <v>90.958579</v>
      </c>
      <c r="K194" s="218">
        <v>2.2130179999999999</v>
      </c>
      <c r="L194" s="218">
        <v>3.662722</v>
      </c>
      <c r="M194" s="218">
        <v>0</v>
      </c>
      <c r="N194" s="218">
        <v>0</v>
      </c>
      <c r="O194" s="218">
        <v>0</v>
      </c>
      <c r="P194" s="218">
        <v>2.295858</v>
      </c>
      <c r="Q194" s="218">
        <v>68.935778999999997</v>
      </c>
      <c r="R194" s="218">
        <v>0</v>
      </c>
      <c r="S194" s="218">
        <v>0</v>
      </c>
      <c r="T194" s="218">
        <v>0</v>
      </c>
      <c r="U194" s="218">
        <v>0</v>
      </c>
      <c r="V194" s="218">
        <v>0</v>
      </c>
      <c r="W194" s="218">
        <v>0</v>
      </c>
      <c r="X194" s="218">
        <v>0</v>
      </c>
      <c r="Y194" s="218">
        <v>0</v>
      </c>
      <c r="Z194" s="218">
        <v>0</v>
      </c>
      <c r="AA194" s="218">
        <v>0</v>
      </c>
    </row>
    <row r="195" spans="1:27">
      <c r="A195" s="261" t="s">
        <v>512</v>
      </c>
      <c r="B195" s="261" t="s">
        <v>1942</v>
      </c>
      <c r="C195" s="261" t="s">
        <v>93</v>
      </c>
      <c r="D195" s="262" t="s">
        <v>69</v>
      </c>
      <c r="E195" s="260">
        <v>48.132187000000002</v>
      </c>
      <c r="F195" s="260">
        <v>95.614943999999994</v>
      </c>
      <c r="G195" s="260">
        <v>149.33453800000001</v>
      </c>
      <c r="H195" s="260">
        <v>0</v>
      </c>
      <c r="I195" s="260">
        <v>0</v>
      </c>
      <c r="J195" s="217">
        <f t="shared" si="3"/>
        <v>293.08166900000003</v>
      </c>
      <c r="K195" s="218">
        <v>2</v>
      </c>
      <c r="L195" s="218">
        <v>19.4023</v>
      </c>
      <c r="M195" s="218">
        <v>1</v>
      </c>
      <c r="N195" s="218">
        <v>0</v>
      </c>
      <c r="O195" s="218">
        <v>1</v>
      </c>
      <c r="P195" s="218">
        <v>3.1666669999999999</v>
      </c>
      <c r="Q195" s="218">
        <v>205.283422</v>
      </c>
      <c r="R195" s="218">
        <v>0</v>
      </c>
      <c r="S195" s="218">
        <v>0</v>
      </c>
      <c r="T195" s="218">
        <v>0</v>
      </c>
      <c r="U195" s="218">
        <v>0</v>
      </c>
      <c r="V195" s="218">
        <v>0</v>
      </c>
      <c r="W195" s="218">
        <v>0</v>
      </c>
      <c r="X195" s="218">
        <v>0</v>
      </c>
      <c r="Y195" s="218">
        <v>0</v>
      </c>
      <c r="Z195" s="218">
        <v>0</v>
      </c>
      <c r="AA195" s="218">
        <v>0</v>
      </c>
    </row>
    <row r="196" spans="1:27">
      <c r="A196" s="261" t="s">
        <v>514</v>
      </c>
      <c r="B196" s="261" t="s">
        <v>515</v>
      </c>
      <c r="C196" s="261" t="s">
        <v>93</v>
      </c>
      <c r="D196" s="262" t="s">
        <v>69</v>
      </c>
      <c r="E196" s="260">
        <v>20.658683</v>
      </c>
      <c r="F196" s="260">
        <v>60.375627999999999</v>
      </c>
      <c r="G196" s="260">
        <v>74.826346999999998</v>
      </c>
      <c r="H196" s="260">
        <v>0</v>
      </c>
      <c r="I196" s="260">
        <v>0</v>
      </c>
      <c r="J196" s="217">
        <f t="shared" si="3"/>
        <v>155.860658</v>
      </c>
      <c r="K196" s="218">
        <v>3</v>
      </c>
      <c r="L196" s="218">
        <v>6.886228</v>
      </c>
      <c r="M196" s="218">
        <v>1</v>
      </c>
      <c r="N196" s="218">
        <v>0</v>
      </c>
      <c r="O196" s="218">
        <v>0</v>
      </c>
      <c r="P196" s="218">
        <v>5.9880000000000003E-3</v>
      </c>
      <c r="Q196" s="218">
        <v>89.788802000000004</v>
      </c>
      <c r="R196" s="218">
        <v>13.724551</v>
      </c>
      <c r="S196" s="218">
        <v>40.083832000000001</v>
      </c>
      <c r="T196" s="218">
        <v>20</v>
      </c>
      <c r="U196" s="218">
        <v>0</v>
      </c>
      <c r="V196" s="218">
        <v>0</v>
      </c>
      <c r="W196" s="218">
        <v>0</v>
      </c>
      <c r="X196" s="218">
        <v>0</v>
      </c>
      <c r="Y196" s="218">
        <v>0</v>
      </c>
      <c r="Z196" s="218">
        <v>0</v>
      </c>
      <c r="AA196" s="218">
        <v>0</v>
      </c>
    </row>
    <row r="197" spans="1:27">
      <c r="A197" s="261" t="s">
        <v>516</v>
      </c>
      <c r="B197" s="261" t="s">
        <v>517</v>
      </c>
      <c r="C197" s="261" t="s">
        <v>80</v>
      </c>
      <c r="D197" s="262" t="s">
        <v>69</v>
      </c>
      <c r="E197" s="260">
        <v>50.165717000000001</v>
      </c>
      <c r="F197" s="260">
        <v>165.23377199999999</v>
      </c>
      <c r="G197" s="260">
        <v>162.056399</v>
      </c>
      <c r="H197" s="260">
        <v>0</v>
      </c>
      <c r="I197" s="260">
        <v>0</v>
      </c>
      <c r="J197" s="217">
        <f t="shared" si="3"/>
        <v>377.45588799999996</v>
      </c>
      <c r="K197" s="218">
        <v>4</v>
      </c>
      <c r="L197" s="218">
        <v>26.440003000000001</v>
      </c>
      <c r="M197" s="218">
        <v>0</v>
      </c>
      <c r="N197" s="218">
        <v>0</v>
      </c>
      <c r="O197" s="218">
        <v>2</v>
      </c>
      <c r="P197" s="218">
        <v>2.0228570000000001</v>
      </c>
      <c r="Q197" s="218">
        <v>277.295884</v>
      </c>
      <c r="R197" s="218">
        <v>8.0399999999999991</v>
      </c>
      <c r="S197" s="218">
        <v>39.08</v>
      </c>
      <c r="T197" s="218">
        <v>4</v>
      </c>
      <c r="U197" s="218">
        <v>0</v>
      </c>
      <c r="V197" s="218">
        <v>0</v>
      </c>
      <c r="W197" s="218">
        <v>0</v>
      </c>
      <c r="X197" s="218">
        <v>0</v>
      </c>
      <c r="Y197" s="218">
        <v>0</v>
      </c>
      <c r="Z197" s="218">
        <v>0</v>
      </c>
      <c r="AA197" s="218">
        <v>0</v>
      </c>
    </row>
    <row r="198" spans="1:27">
      <c r="A198" s="261" t="s">
        <v>520</v>
      </c>
      <c r="B198" s="261" t="s">
        <v>521</v>
      </c>
      <c r="C198" s="261" t="s">
        <v>72</v>
      </c>
      <c r="D198" s="262" t="s">
        <v>69</v>
      </c>
      <c r="E198" s="260">
        <v>0</v>
      </c>
      <c r="F198" s="260">
        <v>0</v>
      </c>
      <c r="G198" s="260">
        <v>0</v>
      </c>
      <c r="H198" s="260">
        <v>315.02837899999997</v>
      </c>
      <c r="I198" s="260">
        <v>35.467920999999997</v>
      </c>
      <c r="J198" s="217">
        <f t="shared" si="3"/>
        <v>350.49629999999996</v>
      </c>
      <c r="K198" s="218">
        <v>1</v>
      </c>
      <c r="L198" s="218">
        <v>46.888348999999998</v>
      </c>
      <c r="M198" s="218">
        <v>5.7184460000000001</v>
      </c>
      <c r="N198" s="218">
        <v>0</v>
      </c>
      <c r="O198" s="218">
        <v>0</v>
      </c>
      <c r="P198" s="218">
        <v>0</v>
      </c>
      <c r="Q198" s="218">
        <v>252.26329100000001</v>
      </c>
      <c r="R198" s="218">
        <v>0</v>
      </c>
      <c r="S198" s="218">
        <v>7.1601939999999997</v>
      </c>
      <c r="T198" s="218">
        <v>0</v>
      </c>
      <c r="U198" s="218">
        <v>279.655148</v>
      </c>
      <c r="V198" s="218">
        <v>0</v>
      </c>
      <c r="W198" s="218">
        <v>35.969188000000003</v>
      </c>
      <c r="X198" s="218">
        <v>0</v>
      </c>
      <c r="Y198" s="218">
        <v>0</v>
      </c>
      <c r="Z198" s="218">
        <v>0</v>
      </c>
      <c r="AA198" s="218">
        <v>0</v>
      </c>
    </row>
    <row r="199" spans="1:27">
      <c r="A199" s="261" t="s">
        <v>522</v>
      </c>
      <c r="B199" s="261" t="s">
        <v>523</v>
      </c>
      <c r="C199" s="261" t="s">
        <v>75</v>
      </c>
      <c r="D199" s="262" t="s">
        <v>69</v>
      </c>
      <c r="E199" s="260">
        <v>12.688623</v>
      </c>
      <c r="F199" s="260">
        <v>52.880115000000004</v>
      </c>
      <c r="G199" s="260">
        <v>70.138802999999996</v>
      </c>
      <c r="H199" s="260">
        <v>0</v>
      </c>
      <c r="I199" s="260">
        <v>27.734999999999999</v>
      </c>
      <c r="J199" s="217">
        <f t="shared" si="3"/>
        <v>163.44254100000001</v>
      </c>
      <c r="K199" s="218">
        <v>0</v>
      </c>
      <c r="L199" s="218">
        <v>9</v>
      </c>
      <c r="M199" s="218">
        <v>1</v>
      </c>
      <c r="N199" s="218">
        <v>0</v>
      </c>
      <c r="O199" s="218">
        <v>0</v>
      </c>
      <c r="P199" s="218">
        <v>0</v>
      </c>
      <c r="Q199" s="218">
        <v>132.168735</v>
      </c>
      <c r="R199" s="218">
        <v>3</v>
      </c>
      <c r="S199" s="218">
        <v>6.2754490000000001</v>
      </c>
      <c r="T199" s="218">
        <v>0</v>
      </c>
      <c r="U199" s="218">
        <v>0</v>
      </c>
      <c r="V199" s="218">
        <v>0</v>
      </c>
      <c r="W199" s="218">
        <v>27.781865</v>
      </c>
      <c r="X199" s="218">
        <v>0</v>
      </c>
      <c r="Y199" s="218">
        <v>0</v>
      </c>
      <c r="Z199" s="218">
        <v>0</v>
      </c>
      <c r="AA199" s="218">
        <v>0</v>
      </c>
    </row>
    <row r="200" spans="1:27">
      <c r="A200" s="261" t="s">
        <v>527</v>
      </c>
      <c r="B200" s="261" t="s">
        <v>2804</v>
      </c>
      <c r="C200" s="261" t="s">
        <v>75</v>
      </c>
      <c r="D200" s="262" t="s">
        <v>69</v>
      </c>
      <c r="E200" s="260">
        <v>2.9588239999999999</v>
      </c>
      <c r="F200" s="260">
        <v>16.727060000000002</v>
      </c>
      <c r="G200" s="260">
        <v>33.915292999999998</v>
      </c>
      <c r="H200" s="260">
        <v>0</v>
      </c>
      <c r="I200" s="260">
        <v>0</v>
      </c>
      <c r="J200" s="217">
        <f t="shared" si="3"/>
        <v>53.601177</v>
      </c>
      <c r="K200" s="218">
        <v>1</v>
      </c>
      <c r="L200" s="218">
        <v>4.1058820000000003</v>
      </c>
      <c r="M200" s="218">
        <v>0</v>
      </c>
      <c r="N200" s="218">
        <v>0</v>
      </c>
      <c r="O200" s="218">
        <v>0</v>
      </c>
      <c r="P200" s="218">
        <v>0</v>
      </c>
      <c r="Q200" s="218">
        <v>45.468234000000002</v>
      </c>
      <c r="R200" s="218">
        <v>0</v>
      </c>
      <c r="S200" s="218">
        <v>0</v>
      </c>
      <c r="T200" s="218">
        <v>0</v>
      </c>
      <c r="U200" s="218">
        <v>0</v>
      </c>
      <c r="V200" s="218">
        <v>0</v>
      </c>
      <c r="W200" s="218">
        <v>0</v>
      </c>
      <c r="X200" s="218">
        <v>0</v>
      </c>
      <c r="Y200" s="218">
        <v>0</v>
      </c>
      <c r="Z200" s="218">
        <v>0</v>
      </c>
      <c r="AA200" s="218">
        <v>0</v>
      </c>
    </row>
    <row r="201" spans="1:27">
      <c r="A201" s="261" t="s">
        <v>529</v>
      </c>
      <c r="B201" s="261" t="s">
        <v>1945</v>
      </c>
      <c r="C201" s="261" t="s">
        <v>93</v>
      </c>
      <c r="D201" s="262" t="s">
        <v>2046</v>
      </c>
      <c r="E201" s="260">
        <v>61.750835000000002</v>
      </c>
      <c r="F201" s="260">
        <v>225.14795699999999</v>
      </c>
      <c r="G201" s="260">
        <v>726.75938499999995</v>
      </c>
      <c r="H201" s="260">
        <v>995.26762399999996</v>
      </c>
      <c r="I201" s="260">
        <v>2.006157</v>
      </c>
      <c r="J201" s="217">
        <f t="shared" si="3"/>
        <v>2010.9319579999999</v>
      </c>
      <c r="K201" s="218">
        <v>15.177251</v>
      </c>
      <c r="L201" s="218">
        <v>163.25247200000001</v>
      </c>
      <c r="M201" s="218">
        <v>10.831636</v>
      </c>
      <c r="N201" s="218">
        <v>2</v>
      </c>
      <c r="O201" s="218">
        <v>9.3700580000000002</v>
      </c>
      <c r="P201" s="218">
        <v>35.961382999999998</v>
      </c>
      <c r="Q201" s="218">
        <v>975.10946799999999</v>
      </c>
      <c r="R201" s="218">
        <v>1.1359060000000001</v>
      </c>
      <c r="S201" s="218">
        <v>20.038471999999999</v>
      </c>
      <c r="T201" s="218">
        <v>5.9039760000000001</v>
      </c>
      <c r="U201" s="218">
        <v>2.006157</v>
      </c>
      <c r="V201" s="218">
        <v>0</v>
      </c>
      <c r="W201" s="218">
        <v>0</v>
      </c>
      <c r="X201" s="218">
        <v>0</v>
      </c>
      <c r="Y201" s="218">
        <v>0</v>
      </c>
      <c r="Z201" s="218">
        <v>6.2646509999999997</v>
      </c>
      <c r="AA201" s="218">
        <v>0</v>
      </c>
    </row>
    <row r="202" spans="1:27">
      <c r="A202" s="261" t="s">
        <v>531</v>
      </c>
      <c r="B202" s="261" t="s">
        <v>532</v>
      </c>
      <c r="C202" s="261" t="s">
        <v>72</v>
      </c>
      <c r="D202" s="262" t="s">
        <v>69</v>
      </c>
      <c r="E202" s="260">
        <v>49.052325000000003</v>
      </c>
      <c r="F202" s="260">
        <v>74.087209000000001</v>
      </c>
      <c r="G202" s="260">
        <v>112.773764</v>
      </c>
      <c r="H202" s="260">
        <v>0</v>
      </c>
      <c r="I202" s="260">
        <v>0</v>
      </c>
      <c r="J202" s="217">
        <f t="shared" si="3"/>
        <v>235.913298</v>
      </c>
      <c r="K202" s="218">
        <v>2</v>
      </c>
      <c r="L202" s="218">
        <v>16.087209000000001</v>
      </c>
      <c r="M202" s="218">
        <v>0</v>
      </c>
      <c r="N202" s="218">
        <v>0</v>
      </c>
      <c r="O202" s="218">
        <v>0.35465099999999999</v>
      </c>
      <c r="P202" s="218">
        <v>0</v>
      </c>
      <c r="Q202" s="218">
        <v>161.38898800000001</v>
      </c>
      <c r="R202" s="218">
        <v>0</v>
      </c>
      <c r="S202" s="218">
        <v>11</v>
      </c>
      <c r="T202" s="218">
        <v>0</v>
      </c>
      <c r="U202" s="218">
        <v>0</v>
      </c>
      <c r="V202" s="218">
        <v>0</v>
      </c>
      <c r="W202" s="218">
        <v>0</v>
      </c>
      <c r="X202" s="218">
        <v>0</v>
      </c>
      <c r="Y202" s="218">
        <v>0</v>
      </c>
      <c r="Z202" s="218">
        <v>0</v>
      </c>
      <c r="AA202" s="218">
        <v>0</v>
      </c>
    </row>
    <row r="203" spans="1:27">
      <c r="A203" s="261" t="s">
        <v>533</v>
      </c>
      <c r="B203" s="261" t="s">
        <v>1946</v>
      </c>
      <c r="C203" s="261" t="s">
        <v>125</v>
      </c>
      <c r="D203" s="262" t="s">
        <v>69</v>
      </c>
      <c r="E203" s="260">
        <v>36.098837000000003</v>
      </c>
      <c r="F203" s="260">
        <v>90.383719999999997</v>
      </c>
      <c r="G203" s="260">
        <v>118.191858</v>
      </c>
      <c r="H203" s="260">
        <v>0</v>
      </c>
      <c r="I203" s="260">
        <v>0</v>
      </c>
      <c r="J203" s="217">
        <f t="shared" si="3"/>
        <v>244.67441500000001</v>
      </c>
      <c r="K203" s="218">
        <v>0.72092999999999996</v>
      </c>
      <c r="L203" s="218">
        <v>20.098835999999999</v>
      </c>
      <c r="M203" s="218">
        <v>5.8139999999999997E-2</v>
      </c>
      <c r="N203" s="218">
        <v>0</v>
      </c>
      <c r="O203" s="218">
        <v>0</v>
      </c>
      <c r="P203" s="218">
        <v>1</v>
      </c>
      <c r="Q203" s="218">
        <v>162.01162400000001</v>
      </c>
      <c r="R203" s="218">
        <v>5.267442</v>
      </c>
      <c r="S203" s="218">
        <v>57.441859999999998</v>
      </c>
      <c r="T203" s="218">
        <v>8.6220929999999996</v>
      </c>
      <c r="U203" s="218">
        <v>0</v>
      </c>
      <c r="V203" s="218">
        <v>0</v>
      </c>
      <c r="W203" s="218">
        <v>0</v>
      </c>
      <c r="X203" s="218">
        <v>0</v>
      </c>
      <c r="Y203" s="218">
        <v>0</v>
      </c>
      <c r="Z203" s="218">
        <v>0</v>
      </c>
      <c r="AA203" s="218">
        <v>0</v>
      </c>
    </row>
    <row r="204" spans="1:27">
      <c r="A204" s="261" t="s">
        <v>535</v>
      </c>
      <c r="B204" s="261" t="s">
        <v>1947</v>
      </c>
      <c r="C204" s="261" t="s">
        <v>75</v>
      </c>
      <c r="D204" s="262" t="s">
        <v>69</v>
      </c>
      <c r="E204" s="260">
        <v>27.526315</v>
      </c>
      <c r="F204" s="260">
        <v>79.315787</v>
      </c>
      <c r="G204" s="260">
        <v>143.36257499999999</v>
      </c>
      <c r="H204" s="260">
        <v>116.498116</v>
      </c>
      <c r="I204" s="260">
        <v>0</v>
      </c>
      <c r="J204" s="217">
        <f t="shared" si="3"/>
        <v>366.70279299999999</v>
      </c>
      <c r="K204" s="218">
        <v>2.900585</v>
      </c>
      <c r="L204" s="218">
        <v>43.554698000000002</v>
      </c>
      <c r="M204" s="218">
        <v>3.9415209999999998</v>
      </c>
      <c r="N204" s="218">
        <v>0</v>
      </c>
      <c r="O204" s="218">
        <v>0</v>
      </c>
      <c r="P204" s="218">
        <v>0.122807</v>
      </c>
      <c r="Q204" s="218">
        <v>279.99670600000002</v>
      </c>
      <c r="R204" s="218">
        <v>0</v>
      </c>
      <c r="S204" s="218">
        <v>0</v>
      </c>
      <c r="T204" s="218">
        <v>0</v>
      </c>
      <c r="U204" s="218">
        <v>0</v>
      </c>
      <c r="V204" s="218">
        <v>0</v>
      </c>
      <c r="W204" s="218">
        <v>0</v>
      </c>
      <c r="X204" s="218">
        <v>0</v>
      </c>
      <c r="Y204" s="218">
        <v>0</v>
      </c>
      <c r="Z204" s="218">
        <v>0</v>
      </c>
      <c r="AA204" s="218">
        <v>0</v>
      </c>
    </row>
    <row r="205" spans="1:27">
      <c r="A205" s="261" t="s">
        <v>537</v>
      </c>
      <c r="B205" s="261" t="s">
        <v>1948</v>
      </c>
      <c r="C205" s="261" t="s">
        <v>75</v>
      </c>
      <c r="D205" s="262" t="s">
        <v>69</v>
      </c>
      <c r="E205" s="260">
        <v>0</v>
      </c>
      <c r="F205" s="260">
        <v>0</v>
      </c>
      <c r="G205" s="260">
        <v>0</v>
      </c>
      <c r="H205" s="260">
        <v>389.49190599999997</v>
      </c>
      <c r="I205" s="260">
        <v>0</v>
      </c>
      <c r="J205" s="217">
        <f t="shared" si="3"/>
        <v>389.49190599999997</v>
      </c>
      <c r="K205" s="218">
        <v>0</v>
      </c>
      <c r="L205" s="218">
        <v>105.03711199999999</v>
      </c>
      <c r="M205" s="218">
        <v>20.100142999999999</v>
      </c>
      <c r="N205" s="218">
        <v>0</v>
      </c>
      <c r="O205" s="218">
        <v>4.4199000000000002E-2</v>
      </c>
      <c r="P205" s="218">
        <v>0</v>
      </c>
      <c r="Q205" s="218">
        <v>286.87469199999998</v>
      </c>
      <c r="R205" s="218">
        <v>0.143647</v>
      </c>
      <c r="S205" s="218">
        <v>2.994475</v>
      </c>
      <c r="T205" s="218">
        <v>0</v>
      </c>
      <c r="U205" s="218">
        <v>0</v>
      </c>
      <c r="V205" s="218">
        <v>0</v>
      </c>
      <c r="W205" s="218">
        <v>0</v>
      </c>
      <c r="X205" s="218">
        <v>0</v>
      </c>
      <c r="Y205" s="218">
        <v>0</v>
      </c>
      <c r="Z205" s="218">
        <v>0</v>
      </c>
      <c r="AA205" s="218">
        <v>0</v>
      </c>
    </row>
    <row r="206" spans="1:27">
      <c r="A206" s="261" t="s">
        <v>539</v>
      </c>
      <c r="B206" s="261" t="s">
        <v>540</v>
      </c>
      <c r="C206" s="261" t="s">
        <v>75</v>
      </c>
      <c r="D206" s="262" t="s">
        <v>69</v>
      </c>
      <c r="E206" s="260">
        <v>56.782241999999997</v>
      </c>
      <c r="F206" s="260">
        <v>139.90149</v>
      </c>
      <c r="G206" s="260">
        <v>54.985996</v>
      </c>
      <c r="H206" s="260">
        <v>0</v>
      </c>
      <c r="I206" s="260">
        <v>0</v>
      </c>
      <c r="J206" s="217">
        <f t="shared" si="3"/>
        <v>251.66972799999999</v>
      </c>
      <c r="K206" s="218">
        <v>5</v>
      </c>
      <c r="L206" s="218">
        <v>6.3335730000000003</v>
      </c>
      <c r="M206" s="218">
        <v>3</v>
      </c>
      <c r="N206" s="218">
        <v>0</v>
      </c>
      <c r="O206" s="218">
        <v>0</v>
      </c>
      <c r="P206" s="218">
        <v>0</v>
      </c>
      <c r="Q206" s="218">
        <v>194.868596</v>
      </c>
      <c r="R206" s="218">
        <v>0</v>
      </c>
      <c r="S206" s="218">
        <v>0</v>
      </c>
      <c r="T206" s="218">
        <v>0</v>
      </c>
      <c r="U206" s="218">
        <v>0</v>
      </c>
      <c r="V206" s="218">
        <v>0</v>
      </c>
      <c r="W206" s="218">
        <v>0</v>
      </c>
      <c r="X206" s="218">
        <v>0</v>
      </c>
      <c r="Y206" s="218">
        <v>0</v>
      </c>
      <c r="Z206" s="218">
        <v>0</v>
      </c>
      <c r="AA206" s="218">
        <v>212</v>
      </c>
    </row>
    <row r="207" spans="1:27">
      <c r="A207" s="261" t="s">
        <v>541</v>
      </c>
      <c r="B207" s="261" t="s">
        <v>542</v>
      </c>
      <c r="C207" s="261" t="s">
        <v>230</v>
      </c>
      <c r="D207" s="262" t="s">
        <v>69</v>
      </c>
      <c r="E207" s="260">
        <v>0</v>
      </c>
      <c r="F207" s="260">
        <v>0</v>
      </c>
      <c r="G207" s="260">
        <v>0</v>
      </c>
      <c r="H207" s="260">
        <v>185.67199400000001</v>
      </c>
      <c r="I207" s="260">
        <v>44.097062000000001</v>
      </c>
      <c r="J207" s="217">
        <f t="shared" si="3"/>
        <v>229.76905600000001</v>
      </c>
      <c r="K207" s="218">
        <v>0</v>
      </c>
      <c r="L207" s="218">
        <v>49.446601999999999</v>
      </c>
      <c r="M207" s="218">
        <v>4.752427</v>
      </c>
      <c r="N207" s="218">
        <v>0</v>
      </c>
      <c r="O207" s="218">
        <v>0.75242799999999999</v>
      </c>
      <c r="P207" s="218">
        <v>5.0097079999999998</v>
      </c>
      <c r="Q207" s="218">
        <v>137.65936199999999</v>
      </c>
      <c r="R207" s="218">
        <v>0</v>
      </c>
      <c r="S207" s="218">
        <v>0</v>
      </c>
      <c r="T207" s="218">
        <v>0</v>
      </c>
      <c r="U207" s="218">
        <v>151.12143499999999</v>
      </c>
      <c r="V207" s="218">
        <v>0</v>
      </c>
      <c r="W207" s="218">
        <v>44.298524</v>
      </c>
      <c r="X207" s="218">
        <v>0</v>
      </c>
      <c r="Y207" s="218">
        <v>0</v>
      </c>
      <c r="Z207" s="218">
        <v>0</v>
      </c>
      <c r="AA207" s="218">
        <v>0</v>
      </c>
    </row>
    <row r="208" spans="1:27">
      <c r="A208" s="261" t="s">
        <v>543</v>
      </c>
      <c r="B208" s="261" t="s">
        <v>1949</v>
      </c>
      <c r="C208" s="261" t="s">
        <v>68</v>
      </c>
      <c r="D208" s="262" t="s">
        <v>69</v>
      </c>
      <c r="E208" s="260">
        <v>71.041419000000005</v>
      </c>
      <c r="F208" s="260">
        <v>206.206391</v>
      </c>
      <c r="G208" s="260">
        <v>221.64496600000001</v>
      </c>
      <c r="H208" s="260">
        <v>81.733726000000004</v>
      </c>
      <c r="I208" s="260">
        <v>0</v>
      </c>
      <c r="J208" s="217">
        <f t="shared" si="3"/>
        <v>580.62650200000007</v>
      </c>
      <c r="K208" s="218">
        <v>5</v>
      </c>
      <c r="L208" s="218">
        <v>18.082840000000001</v>
      </c>
      <c r="M208" s="218">
        <v>0</v>
      </c>
      <c r="N208" s="218">
        <v>1</v>
      </c>
      <c r="O208" s="218">
        <v>0</v>
      </c>
      <c r="P208" s="218">
        <v>1.3254440000000001</v>
      </c>
      <c r="Q208" s="218">
        <v>127.775115</v>
      </c>
      <c r="R208" s="218">
        <v>0</v>
      </c>
      <c r="S208" s="218">
        <v>0</v>
      </c>
      <c r="T208" s="218">
        <v>0.284024</v>
      </c>
      <c r="U208" s="218">
        <v>0</v>
      </c>
      <c r="V208" s="218">
        <v>0</v>
      </c>
      <c r="W208" s="218">
        <v>0</v>
      </c>
      <c r="X208" s="218">
        <v>0</v>
      </c>
      <c r="Y208" s="218">
        <v>0</v>
      </c>
      <c r="Z208" s="218">
        <v>0</v>
      </c>
      <c r="AA208" s="218">
        <v>0</v>
      </c>
    </row>
    <row r="209" spans="1:27">
      <c r="A209" s="261" t="s">
        <v>545</v>
      </c>
      <c r="B209" s="261" t="s">
        <v>1950</v>
      </c>
      <c r="C209" s="261" t="s">
        <v>80</v>
      </c>
      <c r="D209" s="262" t="s">
        <v>69</v>
      </c>
      <c r="E209" s="260">
        <v>63.982250999999998</v>
      </c>
      <c r="F209" s="260">
        <v>95.775148000000002</v>
      </c>
      <c r="G209" s="260">
        <v>0</v>
      </c>
      <c r="H209" s="260">
        <v>0</v>
      </c>
      <c r="I209" s="260">
        <v>0</v>
      </c>
      <c r="J209" s="217">
        <f t="shared" si="3"/>
        <v>159.75739899999999</v>
      </c>
      <c r="K209" s="218">
        <v>4.9881659999999997</v>
      </c>
      <c r="L209" s="218">
        <v>16.994083</v>
      </c>
      <c r="M209" s="218">
        <v>1</v>
      </c>
      <c r="N209" s="218">
        <v>1</v>
      </c>
      <c r="O209" s="218">
        <v>0</v>
      </c>
      <c r="P209" s="218">
        <v>0</v>
      </c>
      <c r="Q209" s="218">
        <v>88.011836000000002</v>
      </c>
      <c r="R209" s="218">
        <v>1</v>
      </c>
      <c r="S209" s="218">
        <v>8</v>
      </c>
      <c r="T209" s="218">
        <v>1</v>
      </c>
      <c r="U209" s="218">
        <v>0</v>
      </c>
      <c r="V209" s="218">
        <v>0</v>
      </c>
      <c r="W209" s="218">
        <v>0</v>
      </c>
      <c r="X209" s="218">
        <v>0</v>
      </c>
      <c r="Y209" s="218">
        <v>0</v>
      </c>
      <c r="Z209" s="218">
        <v>0</v>
      </c>
      <c r="AA209" s="218">
        <v>0</v>
      </c>
    </row>
    <row r="210" spans="1:27">
      <c r="A210" s="261" t="s">
        <v>547</v>
      </c>
      <c r="B210" s="261" t="s">
        <v>1951</v>
      </c>
      <c r="C210" s="261" t="s">
        <v>68</v>
      </c>
      <c r="D210" s="262" t="s">
        <v>69</v>
      </c>
      <c r="E210" s="260">
        <v>46.602975999999998</v>
      </c>
      <c r="F210" s="260">
        <v>109.236993</v>
      </c>
      <c r="G210" s="260">
        <v>201.82890900000001</v>
      </c>
      <c r="H210" s="260">
        <v>0</v>
      </c>
      <c r="I210" s="260">
        <v>0</v>
      </c>
      <c r="J210" s="217">
        <f t="shared" si="3"/>
        <v>357.66887800000001</v>
      </c>
      <c r="K210" s="218">
        <v>5.2196530000000001</v>
      </c>
      <c r="L210" s="218">
        <v>25.202059999999999</v>
      </c>
      <c r="M210" s="218">
        <v>4.5594799999999998</v>
      </c>
      <c r="N210" s="218">
        <v>0</v>
      </c>
      <c r="O210" s="218">
        <v>0</v>
      </c>
      <c r="P210" s="218">
        <v>3.2188439999999998</v>
      </c>
      <c r="Q210" s="218">
        <v>304.66636599999998</v>
      </c>
      <c r="R210" s="218">
        <v>0</v>
      </c>
      <c r="S210" s="218">
        <v>1</v>
      </c>
      <c r="T210" s="218">
        <v>0</v>
      </c>
      <c r="U210" s="218">
        <v>0</v>
      </c>
      <c r="V210" s="218">
        <v>0</v>
      </c>
      <c r="W210" s="218">
        <v>0</v>
      </c>
      <c r="X210" s="218">
        <v>0</v>
      </c>
      <c r="Y210" s="218">
        <v>0</v>
      </c>
      <c r="Z210" s="218">
        <v>0</v>
      </c>
      <c r="AA210" s="218">
        <v>217</v>
      </c>
    </row>
    <row r="211" spans="1:27">
      <c r="A211" s="261" t="s">
        <v>549</v>
      </c>
      <c r="B211" s="261" t="s">
        <v>1952</v>
      </c>
      <c r="C211" s="261" t="s">
        <v>93</v>
      </c>
      <c r="D211" s="262" t="s">
        <v>69</v>
      </c>
      <c r="E211" s="260">
        <v>9.9252870000000009</v>
      </c>
      <c r="F211" s="260">
        <v>28.793104</v>
      </c>
      <c r="G211" s="260">
        <v>55.367815</v>
      </c>
      <c r="H211" s="260">
        <v>0</v>
      </c>
      <c r="I211" s="260">
        <v>0</v>
      </c>
      <c r="J211" s="217">
        <f t="shared" si="3"/>
        <v>94.086206000000004</v>
      </c>
      <c r="K211" s="218">
        <v>0.132184</v>
      </c>
      <c r="L211" s="218">
        <v>10.637931</v>
      </c>
      <c r="M211" s="218">
        <v>0</v>
      </c>
      <c r="N211" s="218">
        <v>0</v>
      </c>
      <c r="O211" s="218">
        <v>0</v>
      </c>
      <c r="P211" s="218">
        <v>0</v>
      </c>
      <c r="Q211" s="218">
        <v>76.413797000000002</v>
      </c>
      <c r="R211" s="218">
        <v>0</v>
      </c>
      <c r="S211" s="218">
        <v>0</v>
      </c>
      <c r="T211" s="218">
        <v>0</v>
      </c>
      <c r="U211" s="218">
        <v>0</v>
      </c>
      <c r="V211" s="218">
        <v>0</v>
      </c>
      <c r="W211" s="218">
        <v>0</v>
      </c>
      <c r="X211" s="218">
        <v>0</v>
      </c>
      <c r="Y211" s="218">
        <v>0</v>
      </c>
      <c r="Z211" s="218">
        <v>0</v>
      </c>
      <c r="AA211" s="218">
        <v>0</v>
      </c>
    </row>
    <row r="212" spans="1:27">
      <c r="A212" s="261" t="s">
        <v>551</v>
      </c>
      <c r="B212" s="261" t="s">
        <v>1953</v>
      </c>
      <c r="C212" s="261" t="s">
        <v>93</v>
      </c>
      <c r="D212" s="262" t="s">
        <v>69</v>
      </c>
      <c r="E212" s="260">
        <v>17.055554000000001</v>
      </c>
      <c r="F212" s="260">
        <v>33.811110999999997</v>
      </c>
      <c r="G212" s="260">
        <v>72.772220000000004</v>
      </c>
      <c r="H212" s="260">
        <v>0</v>
      </c>
      <c r="I212" s="260">
        <v>0</v>
      </c>
      <c r="J212" s="217">
        <f t="shared" si="3"/>
        <v>123.638885</v>
      </c>
      <c r="K212" s="218">
        <v>0.92222199999999999</v>
      </c>
      <c r="L212" s="218">
        <v>13.005556</v>
      </c>
      <c r="M212" s="218">
        <v>1.3055559999999999</v>
      </c>
      <c r="N212" s="218">
        <v>0</v>
      </c>
      <c r="O212" s="218">
        <v>0</v>
      </c>
      <c r="P212" s="218">
        <v>1</v>
      </c>
      <c r="Q212" s="218">
        <v>103.33888399999999</v>
      </c>
      <c r="R212" s="218">
        <v>0</v>
      </c>
      <c r="S212" s="218">
        <v>6</v>
      </c>
      <c r="T212" s="218">
        <v>1.6667000000000001E-2</v>
      </c>
      <c r="U212" s="218">
        <v>0</v>
      </c>
      <c r="V212" s="218">
        <v>0</v>
      </c>
      <c r="W212" s="218">
        <v>0</v>
      </c>
      <c r="X212" s="218">
        <v>0</v>
      </c>
      <c r="Y212" s="218">
        <v>0</v>
      </c>
      <c r="Z212" s="218">
        <v>0</v>
      </c>
      <c r="AA212" s="218">
        <v>0</v>
      </c>
    </row>
    <row r="213" spans="1:27">
      <c r="A213" s="261" t="s">
        <v>553</v>
      </c>
      <c r="B213" s="261" t="s">
        <v>2805</v>
      </c>
      <c r="C213" s="261" t="s">
        <v>555</v>
      </c>
      <c r="D213" s="262" t="s">
        <v>69</v>
      </c>
      <c r="E213" s="260">
        <v>12.817864</v>
      </c>
      <c r="F213" s="260">
        <v>47.267513999999998</v>
      </c>
      <c r="G213" s="260">
        <v>47.823017</v>
      </c>
      <c r="H213" s="260">
        <v>0</v>
      </c>
      <c r="I213" s="260">
        <v>2.6739160000000002</v>
      </c>
      <c r="J213" s="217">
        <f t="shared" si="3"/>
        <v>110.582311</v>
      </c>
      <c r="K213" s="218">
        <v>4</v>
      </c>
      <c r="L213" s="218">
        <v>19.395796000000001</v>
      </c>
      <c r="M213" s="218">
        <v>0</v>
      </c>
      <c r="N213" s="218">
        <v>0</v>
      </c>
      <c r="O213" s="218">
        <v>0</v>
      </c>
      <c r="P213" s="218">
        <v>2.9505249999999998</v>
      </c>
      <c r="Q213" s="218">
        <v>81.581872000000004</v>
      </c>
      <c r="R213" s="218">
        <v>0</v>
      </c>
      <c r="S213" s="218">
        <v>0</v>
      </c>
      <c r="T213" s="218">
        <v>0</v>
      </c>
      <c r="U213" s="218">
        <v>0</v>
      </c>
      <c r="V213" s="218">
        <v>0</v>
      </c>
      <c r="W213" s="218">
        <v>2.6739160000000002</v>
      </c>
      <c r="X213" s="218">
        <v>0</v>
      </c>
      <c r="Y213" s="218">
        <v>0</v>
      </c>
      <c r="Z213" s="218">
        <v>0</v>
      </c>
      <c r="AA213" s="218">
        <v>0</v>
      </c>
    </row>
    <row r="214" spans="1:27">
      <c r="A214" s="261" t="s">
        <v>558</v>
      </c>
      <c r="B214" s="261" t="s">
        <v>559</v>
      </c>
      <c r="C214" s="261" t="s">
        <v>68</v>
      </c>
      <c r="D214" s="262" t="s">
        <v>2046</v>
      </c>
      <c r="E214" s="260">
        <v>0</v>
      </c>
      <c r="F214" s="260">
        <v>0</v>
      </c>
      <c r="G214" s="260">
        <v>0</v>
      </c>
      <c r="H214" s="260">
        <v>724.45639100000005</v>
      </c>
      <c r="I214" s="260">
        <v>0</v>
      </c>
      <c r="J214" s="217">
        <f t="shared" si="3"/>
        <v>724.45639100000005</v>
      </c>
      <c r="K214" s="218">
        <v>0.39782600000000001</v>
      </c>
      <c r="L214" s="218">
        <v>127.722942</v>
      </c>
      <c r="M214" s="218">
        <v>8.1305960000000006</v>
      </c>
      <c r="N214" s="218">
        <v>0</v>
      </c>
      <c r="O214" s="218">
        <v>2.0835870000000001</v>
      </c>
      <c r="P214" s="218">
        <v>14.674728</v>
      </c>
      <c r="Q214" s="218">
        <v>392.45260300000001</v>
      </c>
      <c r="R214" s="218">
        <v>0</v>
      </c>
      <c r="S214" s="218">
        <v>10.447228000000001</v>
      </c>
      <c r="T214" s="218">
        <v>0.562446</v>
      </c>
      <c r="U214" s="218">
        <v>0</v>
      </c>
      <c r="V214" s="218">
        <v>0</v>
      </c>
      <c r="W214" s="218">
        <v>0</v>
      </c>
      <c r="X214" s="218">
        <v>0</v>
      </c>
      <c r="Y214" s="218">
        <v>0</v>
      </c>
      <c r="Z214" s="218">
        <v>1.987587</v>
      </c>
      <c r="AA214" s="218">
        <v>0</v>
      </c>
    </row>
    <row r="215" spans="1:27">
      <c r="A215" s="261" t="s">
        <v>560</v>
      </c>
      <c r="B215" s="261" t="s">
        <v>561</v>
      </c>
      <c r="C215" s="261" t="s">
        <v>230</v>
      </c>
      <c r="D215" s="262" t="s">
        <v>69</v>
      </c>
      <c r="E215" s="260">
        <v>0</v>
      </c>
      <c r="F215" s="260">
        <v>0</v>
      </c>
      <c r="G215" s="260">
        <v>0</v>
      </c>
      <c r="H215" s="260">
        <v>187.970969</v>
      </c>
      <c r="I215" s="260">
        <v>493.22861699999999</v>
      </c>
      <c r="J215" s="217">
        <f t="shared" si="3"/>
        <v>681.19958599999995</v>
      </c>
      <c r="K215" s="218">
        <v>0</v>
      </c>
      <c r="L215" s="218">
        <v>140.96381299999999</v>
      </c>
      <c r="M215" s="218">
        <v>25.132911</v>
      </c>
      <c r="N215" s="218">
        <v>0</v>
      </c>
      <c r="O215" s="218">
        <v>6.1538930000000001</v>
      </c>
      <c r="P215" s="218">
        <v>7.4156180000000003</v>
      </c>
      <c r="Q215" s="218">
        <v>451.23533800000001</v>
      </c>
      <c r="R215" s="218">
        <v>0</v>
      </c>
      <c r="S215" s="218">
        <v>2</v>
      </c>
      <c r="T215" s="218">
        <v>0</v>
      </c>
      <c r="U215" s="218">
        <v>186.03</v>
      </c>
      <c r="V215" s="218">
        <v>0</v>
      </c>
      <c r="W215" s="218">
        <v>500.55478199999999</v>
      </c>
      <c r="X215" s="218">
        <v>0</v>
      </c>
      <c r="Y215" s="218">
        <v>0</v>
      </c>
      <c r="Z215" s="218">
        <v>4.910704</v>
      </c>
      <c r="AA215" s="218">
        <v>0</v>
      </c>
    </row>
    <row r="216" spans="1:27">
      <c r="A216" s="261" t="s">
        <v>564</v>
      </c>
      <c r="B216" s="261" t="s">
        <v>565</v>
      </c>
      <c r="C216" s="261" t="s">
        <v>80</v>
      </c>
      <c r="D216" s="262" t="s">
        <v>69</v>
      </c>
      <c r="E216" s="260">
        <v>0</v>
      </c>
      <c r="F216" s="260">
        <v>0</v>
      </c>
      <c r="G216" s="260">
        <v>0</v>
      </c>
      <c r="H216" s="260">
        <v>134.96839299999999</v>
      </c>
      <c r="I216" s="260">
        <v>0</v>
      </c>
      <c r="J216" s="217">
        <f t="shared" si="3"/>
        <v>134.96839299999999</v>
      </c>
      <c r="K216" s="218">
        <v>0</v>
      </c>
      <c r="L216" s="218">
        <v>16.859687999999998</v>
      </c>
      <c r="M216" s="218">
        <v>4.1319800000000004</v>
      </c>
      <c r="N216" s="218">
        <v>0</v>
      </c>
      <c r="O216" s="218">
        <v>0</v>
      </c>
      <c r="P216" s="218">
        <v>2.322292</v>
      </c>
      <c r="Q216" s="218">
        <v>74.775229999999993</v>
      </c>
      <c r="R216" s="218">
        <v>0</v>
      </c>
      <c r="S216" s="218">
        <v>0</v>
      </c>
      <c r="T216" s="218">
        <v>0</v>
      </c>
      <c r="U216" s="218">
        <v>0</v>
      </c>
      <c r="V216" s="218">
        <v>0</v>
      </c>
      <c r="W216" s="218">
        <v>0</v>
      </c>
      <c r="X216" s="218">
        <v>0</v>
      </c>
      <c r="Y216" s="218">
        <v>0</v>
      </c>
      <c r="Z216" s="218">
        <v>0</v>
      </c>
      <c r="AA216" s="218">
        <v>0</v>
      </c>
    </row>
    <row r="217" spans="1:27">
      <c r="A217" s="261" t="s">
        <v>566</v>
      </c>
      <c r="B217" s="261" t="s">
        <v>2806</v>
      </c>
      <c r="C217" s="261" t="s">
        <v>93</v>
      </c>
      <c r="D217" s="262" t="s">
        <v>69</v>
      </c>
      <c r="E217" s="260">
        <v>12.217646999999999</v>
      </c>
      <c r="F217" s="260">
        <v>21.611322000000001</v>
      </c>
      <c r="G217" s="260">
        <v>26.896303</v>
      </c>
      <c r="H217" s="260">
        <v>0</v>
      </c>
      <c r="I217" s="260">
        <v>0</v>
      </c>
      <c r="J217" s="217">
        <f t="shared" si="3"/>
        <v>60.725272000000004</v>
      </c>
      <c r="K217" s="218">
        <v>0</v>
      </c>
      <c r="L217" s="218">
        <v>6.7021850000000001</v>
      </c>
      <c r="M217" s="218">
        <v>0.82352899999999996</v>
      </c>
      <c r="N217" s="218">
        <v>0</v>
      </c>
      <c r="O217" s="218">
        <v>0</v>
      </c>
      <c r="P217" s="218">
        <v>1.6941170000000001</v>
      </c>
      <c r="Q217" s="218">
        <v>43.523088000000001</v>
      </c>
      <c r="R217" s="218">
        <v>0.79041899999999998</v>
      </c>
      <c r="S217" s="218">
        <v>4</v>
      </c>
      <c r="T217" s="218">
        <v>0</v>
      </c>
      <c r="U217" s="218">
        <v>0</v>
      </c>
      <c r="V217" s="218">
        <v>0</v>
      </c>
      <c r="W217" s="218">
        <v>0</v>
      </c>
      <c r="X217" s="218">
        <v>0</v>
      </c>
      <c r="Y217" s="218">
        <v>0</v>
      </c>
      <c r="Z217" s="218">
        <v>0</v>
      </c>
      <c r="AA217" s="218">
        <v>0</v>
      </c>
    </row>
    <row r="218" spans="1:27">
      <c r="A218" s="261" t="s">
        <v>568</v>
      </c>
      <c r="B218" s="261" t="s">
        <v>1955</v>
      </c>
      <c r="C218" s="261" t="s">
        <v>93</v>
      </c>
      <c r="D218" s="262" t="s">
        <v>69</v>
      </c>
      <c r="E218" s="260">
        <v>40.729885000000003</v>
      </c>
      <c r="F218" s="260">
        <v>81.890804000000003</v>
      </c>
      <c r="G218" s="260">
        <v>114.103448</v>
      </c>
      <c r="H218" s="260">
        <v>0</v>
      </c>
      <c r="I218" s="260">
        <v>0</v>
      </c>
      <c r="J218" s="217">
        <f t="shared" si="3"/>
        <v>236.72413699999998</v>
      </c>
      <c r="K218" s="218">
        <v>2.58046</v>
      </c>
      <c r="L218" s="218">
        <v>25.758621000000002</v>
      </c>
      <c r="M218" s="218">
        <v>0.86781600000000003</v>
      </c>
      <c r="N218" s="218">
        <v>0</v>
      </c>
      <c r="O218" s="218">
        <v>0</v>
      </c>
      <c r="P218" s="218">
        <v>1</v>
      </c>
      <c r="Q218" s="218">
        <v>156.816101</v>
      </c>
      <c r="R218" s="218">
        <v>0</v>
      </c>
      <c r="S218" s="218">
        <v>9</v>
      </c>
      <c r="T218" s="218">
        <v>7</v>
      </c>
      <c r="U218" s="218">
        <v>0</v>
      </c>
      <c r="V218" s="218">
        <v>0</v>
      </c>
      <c r="W218" s="218">
        <v>0</v>
      </c>
      <c r="X218" s="218">
        <v>0</v>
      </c>
      <c r="Y218" s="218">
        <v>0</v>
      </c>
      <c r="Z218" s="218">
        <v>0</v>
      </c>
      <c r="AA218" s="218">
        <v>0</v>
      </c>
    </row>
    <row r="219" spans="1:27">
      <c r="A219" s="261" t="s">
        <v>570</v>
      </c>
      <c r="B219" s="261" t="s">
        <v>571</v>
      </c>
      <c r="C219" s="261" t="s">
        <v>93</v>
      </c>
      <c r="D219" s="262" t="s">
        <v>69</v>
      </c>
      <c r="E219" s="260">
        <v>0</v>
      </c>
      <c r="F219" s="260">
        <v>0</v>
      </c>
      <c r="G219" s="260">
        <v>0</v>
      </c>
      <c r="H219" s="260">
        <v>185.733003</v>
      </c>
      <c r="I219" s="260">
        <v>0</v>
      </c>
      <c r="J219" s="217">
        <f t="shared" si="3"/>
        <v>185.733003</v>
      </c>
      <c r="K219" s="218">
        <v>0</v>
      </c>
      <c r="L219" s="218">
        <v>26.990290999999999</v>
      </c>
      <c r="M219" s="218">
        <v>4.7233010000000002</v>
      </c>
      <c r="N219" s="218">
        <v>0</v>
      </c>
      <c r="O219" s="218">
        <v>0</v>
      </c>
      <c r="P219" s="218">
        <v>2.8980579999999998</v>
      </c>
      <c r="Q219" s="218">
        <v>123.64562599999999</v>
      </c>
      <c r="R219" s="218">
        <v>1</v>
      </c>
      <c r="S219" s="218">
        <v>36.674754999999998</v>
      </c>
      <c r="T219" s="218">
        <v>0</v>
      </c>
      <c r="U219" s="218">
        <v>159.40782400000001</v>
      </c>
      <c r="V219" s="218">
        <v>0</v>
      </c>
      <c r="W219" s="218">
        <v>0</v>
      </c>
      <c r="X219" s="218">
        <v>0</v>
      </c>
      <c r="Y219" s="218">
        <v>0</v>
      </c>
      <c r="Z219" s="218">
        <v>1.6948999999999999E-2</v>
      </c>
      <c r="AA219" s="218">
        <v>0</v>
      </c>
    </row>
    <row r="220" spans="1:27">
      <c r="A220" s="261" t="s">
        <v>574</v>
      </c>
      <c r="B220" s="261" t="s">
        <v>575</v>
      </c>
      <c r="C220" s="261" t="s">
        <v>80</v>
      </c>
      <c r="D220" s="262" t="s">
        <v>69</v>
      </c>
      <c r="E220" s="260">
        <v>0</v>
      </c>
      <c r="F220" s="260">
        <v>0</v>
      </c>
      <c r="G220" s="260">
        <v>0</v>
      </c>
      <c r="H220" s="260">
        <v>60.763928</v>
      </c>
      <c r="I220" s="260">
        <v>386.87929100000002</v>
      </c>
      <c r="J220" s="217">
        <f t="shared" si="3"/>
        <v>447.64321900000004</v>
      </c>
      <c r="K220" s="218">
        <v>0</v>
      </c>
      <c r="L220" s="218">
        <v>69.209705999999997</v>
      </c>
      <c r="M220" s="218">
        <v>13.558823</v>
      </c>
      <c r="N220" s="218">
        <v>0.98235300000000003</v>
      </c>
      <c r="O220" s="218">
        <v>0</v>
      </c>
      <c r="P220" s="218">
        <v>1</v>
      </c>
      <c r="Q220" s="218">
        <v>325.99057699999997</v>
      </c>
      <c r="R220" s="218">
        <v>0</v>
      </c>
      <c r="S220" s="218">
        <v>3</v>
      </c>
      <c r="T220" s="218">
        <v>0</v>
      </c>
      <c r="U220" s="218">
        <v>2.7151930000000002</v>
      </c>
      <c r="V220" s="218">
        <v>0</v>
      </c>
      <c r="W220" s="218">
        <v>385.31996800000002</v>
      </c>
      <c r="X220" s="218">
        <v>0</v>
      </c>
      <c r="Y220" s="218">
        <v>0</v>
      </c>
      <c r="Z220" s="218">
        <v>0</v>
      </c>
      <c r="AA220" s="218">
        <v>0</v>
      </c>
    </row>
    <row r="221" spans="1:27">
      <c r="A221" s="261" t="s">
        <v>576</v>
      </c>
      <c r="B221" s="261" t="s">
        <v>577</v>
      </c>
      <c r="C221" s="261" t="s">
        <v>98</v>
      </c>
      <c r="D221" s="262" t="s">
        <v>69</v>
      </c>
      <c r="E221" s="260">
        <v>64.273252999999997</v>
      </c>
      <c r="F221" s="260">
        <v>97.040695999999997</v>
      </c>
      <c r="G221" s="260">
        <v>144.19767300000001</v>
      </c>
      <c r="H221" s="260">
        <v>0</v>
      </c>
      <c r="I221" s="260">
        <v>0</v>
      </c>
      <c r="J221" s="217">
        <f t="shared" si="3"/>
        <v>305.51162199999999</v>
      </c>
      <c r="K221" s="218">
        <v>5.8720929999999996</v>
      </c>
      <c r="L221" s="218">
        <v>28.773254999999999</v>
      </c>
      <c r="M221" s="218">
        <v>2.0988370000000001</v>
      </c>
      <c r="N221" s="218">
        <v>0</v>
      </c>
      <c r="O221" s="218">
        <v>1.755814</v>
      </c>
      <c r="P221" s="218">
        <v>0</v>
      </c>
      <c r="Q221" s="218">
        <v>241.56394700000001</v>
      </c>
      <c r="R221" s="218">
        <v>0</v>
      </c>
      <c r="S221" s="218">
        <v>2</v>
      </c>
      <c r="T221" s="218">
        <v>1</v>
      </c>
      <c r="U221" s="218">
        <v>0</v>
      </c>
      <c r="V221" s="218">
        <v>0</v>
      </c>
      <c r="W221" s="218">
        <v>0</v>
      </c>
      <c r="X221" s="218">
        <v>0</v>
      </c>
      <c r="Y221" s="218">
        <v>0</v>
      </c>
      <c r="Z221" s="218">
        <v>0</v>
      </c>
      <c r="AA221" s="218">
        <v>0</v>
      </c>
    </row>
    <row r="222" spans="1:27">
      <c r="A222" s="261" t="s">
        <v>578</v>
      </c>
      <c r="B222" s="261" t="s">
        <v>579</v>
      </c>
      <c r="C222" s="261" t="s">
        <v>93</v>
      </c>
      <c r="D222" s="262" t="s">
        <v>69</v>
      </c>
      <c r="E222" s="260">
        <v>0</v>
      </c>
      <c r="F222" s="260">
        <v>0</v>
      </c>
      <c r="G222" s="260">
        <v>0</v>
      </c>
      <c r="H222" s="260">
        <v>169.57416900000001</v>
      </c>
      <c r="I222" s="260">
        <v>0</v>
      </c>
      <c r="J222" s="217">
        <f t="shared" si="3"/>
        <v>169.57416900000001</v>
      </c>
      <c r="K222" s="218">
        <v>0</v>
      </c>
      <c r="L222" s="218">
        <v>40.081316999999999</v>
      </c>
      <c r="M222" s="218">
        <v>2.0500669999999999</v>
      </c>
      <c r="N222" s="218">
        <v>0</v>
      </c>
      <c r="O222" s="218">
        <v>0</v>
      </c>
      <c r="P222" s="218">
        <v>4</v>
      </c>
      <c r="Q222" s="218">
        <v>120.61611600000001</v>
      </c>
      <c r="R222" s="218">
        <v>0</v>
      </c>
      <c r="S222" s="218">
        <v>0</v>
      </c>
      <c r="T222" s="218">
        <v>1</v>
      </c>
      <c r="U222" s="218">
        <v>0</v>
      </c>
      <c r="V222" s="218">
        <v>0</v>
      </c>
      <c r="W222" s="218">
        <v>0</v>
      </c>
      <c r="X222" s="218">
        <v>0</v>
      </c>
      <c r="Y222" s="218">
        <v>0</v>
      </c>
      <c r="Z222" s="218">
        <v>0</v>
      </c>
      <c r="AA222" s="218">
        <v>0</v>
      </c>
    </row>
    <row r="223" spans="1:27">
      <c r="A223" s="261" t="s">
        <v>580</v>
      </c>
      <c r="B223" s="261" t="s">
        <v>1956</v>
      </c>
      <c r="C223" s="261" t="s">
        <v>75</v>
      </c>
      <c r="D223" s="262" t="s">
        <v>69</v>
      </c>
      <c r="E223" s="260">
        <v>51.372090999999998</v>
      </c>
      <c r="F223" s="260">
        <v>81.139534999999995</v>
      </c>
      <c r="G223" s="260">
        <v>132.39534599999999</v>
      </c>
      <c r="H223" s="260">
        <v>0</v>
      </c>
      <c r="I223" s="260">
        <v>0</v>
      </c>
      <c r="J223" s="217">
        <f t="shared" si="3"/>
        <v>264.906972</v>
      </c>
      <c r="K223" s="218">
        <v>1.9651160000000001</v>
      </c>
      <c r="L223" s="218">
        <v>18.697675</v>
      </c>
      <c r="M223" s="218">
        <v>0.27906999999999998</v>
      </c>
      <c r="N223" s="218">
        <v>0</v>
      </c>
      <c r="O223" s="218">
        <v>0</v>
      </c>
      <c r="P223" s="218">
        <v>0.97092999999999996</v>
      </c>
      <c r="Q223" s="218">
        <v>199.191857</v>
      </c>
      <c r="R223" s="218">
        <v>0</v>
      </c>
      <c r="S223" s="218">
        <v>4</v>
      </c>
      <c r="T223" s="218">
        <v>0</v>
      </c>
      <c r="U223" s="218">
        <v>0</v>
      </c>
      <c r="V223" s="218">
        <v>0</v>
      </c>
      <c r="W223" s="218">
        <v>0</v>
      </c>
      <c r="X223" s="218">
        <v>0</v>
      </c>
      <c r="Y223" s="218">
        <v>0</v>
      </c>
      <c r="Z223" s="218">
        <v>0</v>
      </c>
      <c r="AA223" s="218">
        <v>0</v>
      </c>
    </row>
    <row r="224" spans="1:27">
      <c r="A224" s="261" t="s">
        <v>582</v>
      </c>
      <c r="B224" s="261" t="s">
        <v>1957</v>
      </c>
      <c r="C224" s="261" t="s">
        <v>93</v>
      </c>
      <c r="D224" s="262" t="s">
        <v>69</v>
      </c>
      <c r="E224" s="260">
        <v>101.237864</v>
      </c>
      <c r="F224" s="260">
        <v>54.063105999999998</v>
      </c>
      <c r="G224" s="260">
        <v>0</v>
      </c>
      <c r="H224" s="260">
        <v>0</v>
      </c>
      <c r="I224" s="260">
        <v>0</v>
      </c>
      <c r="J224" s="217">
        <f t="shared" si="3"/>
        <v>155.30097000000001</v>
      </c>
      <c r="K224" s="218">
        <v>0</v>
      </c>
      <c r="L224" s="218">
        <v>0</v>
      </c>
      <c r="M224" s="218">
        <v>0</v>
      </c>
      <c r="N224" s="218">
        <v>0</v>
      </c>
      <c r="O224" s="218">
        <v>0</v>
      </c>
      <c r="P224" s="218">
        <v>0</v>
      </c>
      <c r="Q224" s="218">
        <v>108.728139</v>
      </c>
      <c r="R224" s="218">
        <v>70.922329000000005</v>
      </c>
      <c r="S224" s="218">
        <v>31.800971000000001</v>
      </c>
      <c r="T224" s="218">
        <v>7.9951460000000001</v>
      </c>
      <c r="U224" s="218">
        <v>0</v>
      </c>
      <c r="V224" s="218">
        <v>0</v>
      </c>
      <c r="W224" s="218">
        <v>0</v>
      </c>
      <c r="X224" s="218">
        <v>0</v>
      </c>
      <c r="Y224" s="218">
        <v>0</v>
      </c>
      <c r="Z224" s="218">
        <v>0</v>
      </c>
      <c r="AA224" s="218">
        <v>137</v>
      </c>
    </row>
    <row r="225" spans="1:27">
      <c r="A225" s="261" t="s">
        <v>584</v>
      </c>
      <c r="B225" s="261" t="s">
        <v>2807</v>
      </c>
      <c r="C225" s="261" t="s">
        <v>72</v>
      </c>
      <c r="D225" s="262" t="s">
        <v>69</v>
      </c>
      <c r="E225" s="260">
        <v>0</v>
      </c>
      <c r="F225" s="260">
        <v>0</v>
      </c>
      <c r="G225" s="260">
        <v>0</v>
      </c>
      <c r="H225" s="260">
        <v>1.5941369999999999</v>
      </c>
      <c r="I225" s="260">
        <v>98.578936999999996</v>
      </c>
      <c r="J225" s="217">
        <f t="shared" si="3"/>
        <v>100.173074</v>
      </c>
      <c r="K225" s="218">
        <v>0</v>
      </c>
      <c r="L225" s="218">
        <v>8.8607600000000009</v>
      </c>
      <c r="M225" s="218">
        <v>0</v>
      </c>
      <c r="N225" s="218">
        <v>0</v>
      </c>
      <c r="O225" s="218">
        <v>1.443038</v>
      </c>
      <c r="P225" s="218">
        <v>0</v>
      </c>
      <c r="Q225" s="218">
        <v>71.915734</v>
      </c>
      <c r="R225" s="218">
        <v>0</v>
      </c>
      <c r="S225" s="218">
        <v>0</v>
      </c>
      <c r="T225" s="218">
        <v>0</v>
      </c>
      <c r="U225" s="218">
        <v>0</v>
      </c>
      <c r="V225" s="218">
        <v>2.9620090000000001</v>
      </c>
      <c r="W225" s="218">
        <v>104.07294</v>
      </c>
      <c r="X225" s="218">
        <v>0</v>
      </c>
      <c r="Y225" s="218">
        <v>0</v>
      </c>
      <c r="Z225" s="218">
        <v>0</v>
      </c>
      <c r="AA225" s="218">
        <v>28</v>
      </c>
    </row>
    <row r="226" spans="1:27">
      <c r="A226" s="261" t="s">
        <v>586</v>
      </c>
      <c r="B226" s="261" t="s">
        <v>587</v>
      </c>
      <c r="C226" s="261" t="s">
        <v>98</v>
      </c>
      <c r="D226" s="262" t="s">
        <v>69</v>
      </c>
      <c r="E226" s="260">
        <v>0</v>
      </c>
      <c r="F226" s="260">
        <v>0</v>
      </c>
      <c r="G226" s="260">
        <v>0</v>
      </c>
      <c r="H226" s="260">
        <v>12.413482</v>
      </c>
      <c r="I226" s="260">
        <v>69.762298999999999</v>
      </c>
      <c r="J226" s="217">
        <f t="shared" si="3"/>
        <v>82.175781000000001</v>
      </c>
      <c r="K226" s="218">
        <v>0</v>
      </c>
      <c r="L226" s="218">
        <v>22.050315000000001</v>
      </c>
      <c r="M226" s="218">
        <v>0.93710700000000002</v>
      </c>
      <c r="N226" s="218">
        <v>0</v>
      </c>
      <c r="O226" s="218">
        <v>0</v>
      </c>
      <c r="P226" s="218">
        <v>1</v>
      </c>
      <c r="Q226" s="218">
        <v>65.326721000000006</v>
      </c>
      <c r="R226" s="218">
        <v>0</v>
      </c>
      <c r="S226" s="218">
        <v>0</v>
      </c>
      <c r="T226" s="218">
        <v>0</v>
      </c>
      <c r="U226" s="218">
        <v>12.496855</v>
      </c>
      <c r="V226" s="218">
        <v>0</v>
      </c>
      <c r="W226" s="218">
        <v>76.619348000000002</v>
      </c>
      <c r="X226" s="218">
        <v>0</v>
      </c>
      <c r="Y226" s="218">
        <v>0</v>
      </c>
      <c r="Z226" s="218">
        <v>0</v>
      </c>
      <c r="AA226" s="218">
        <v>61</v>
      </c>
    </row>
    <row r="227" spans="1:27">
      <c r="A227" s="261" t="s">
        <v>588</v>
      </c>
      <c r="B227" s="261" t="s">
        <v>1959</v>
      </c>
      <c r="C227" s="261" t="s">
        <v>590</v>
      </c>
      <c r="D227" s="262" t="s">
        <v>69</v>
      </c>
      <c r="E227" s="260">
        <v>0</v>
      </c>
      <c r="F227" s="260">
        <v>0</v>
      </c>
      <c r="G227" s="260">
        <v>0</v>
      </c>
      <c r="H227" s="260">
        <v>140.90404699999999</v>
      </c>
      <c r="I227" s="260">
        <v>236.477125</v>
      </c>
      <c r="J227" s="217">
        <f t="shared" si="3"/>
        <v>377.38117199999999</v>
      </c>
      <c r="K227" s="218">
        <v>0</v>
      </c>
      <c r="L227" s="218">
        <v>101.01418700000001</v>
      </c>
      <c r="M227" s="218">
        <v>4.1566270000000003</v>
      </c>
      <c r="N227" s="218">
        <v>0</v>
      </c>
      <c r="O227" s="218">
        <v>1</v>
      </c>
      <c r="P227" s="218">
        <v>2</v>
      </c>
      <c r="Q227" s="218">
        <v>230.66774599999999</v>
      </c>
      <c r="R227" s="218">
        <v>0</v>
      </c>
      <c r="S227" s="218">
        <v>0</v>
      </c>
      <c r="T227" s="218">
        <v>0</v>
      </c>
      <c r="U227" s="218">
        <v>138.937344</v>
      </c>
      <c r="V227" s="218">
        <v>0</v>
      </c>
      <c r="W227" s="218">
        <v>241.929877</v>
      </c>
      <c r="X227" s="218">
        <v>0</v>
      </c>
      <c r="Y227" s="218">
        <v>0</v>
      </c>
      <c r="Z227" s="218">
        <v>5.0422159999999998</v>
      </c>
      <c r="AA227" s="218">
        <v>0</v>
      </c>
    </row>
    <row r="228" spans="1:27">
      <c r="A228" s="261" t="s">
        <v>591</v>
      </c>
      <c r="B228" s="261" t="s">
        <v>1960</v>
      </c>
      <c r="C228" s="261" t="s">
        <v>555</v>
      </c>
      <c r="D228" s="262" t="s">
        <v>69</v>
      </c>
      <c r="E228" s="260">
        <v>0</v>
      </c>
      <c r="F228" s="260">
        <v>0</v>
      </c>
      <c r="G228" s="260">
        <v>0</v>
      </c>
      <c r="H228" s="260">
        <v>243.47094899999999</v>
      </c>
      <c r="I228" s="260">
        <v>704.05559100000005</v>
      </c>
      <c r="J228" s="217">
        <f t="shared" si="3"/>
        <v>947.52654000000007</v>
      </c>
      <c r="K228" s="218">
        <v>0</v>
      </c>
      <c r="L228" s="218">
        <v>201.96587199999999</v>
      </c>
      <c r="M228" s="218">
        <v>31.771417</v>
      </c>
      <c r="N228" s="218">
        <v>0</v>
      </c>
      <c r="O228" s="218">
        <v>0</v>
      </c>
      <c r="P228" s="218">
        <v>8.9428570000000001</v>
      </c>
      <c r="Q228" s="218">
        <v>634.91032600000005</v>
      </c>
      <c r="R228" s="218">
        <v>0</v>
      </c>
      <c r="S228" s="218">
        <v>4</v>
      </c>
      <c r="T228" s="218">
        <v>1</v>
      </c>
      <c r="U228" s="218">
        <v>241.40666300000001</v>
      </c>
      <c r="V228" s="218">
        <v>0</v>
      </c>
      <c r="W228" s="218">
        <v>709.35042399999998</v>
      </c>
      <c r="X228" s="218">
        <v>0</v>
      </c>
      <c r="Y228" s="218">
        <v>0</v>
      </c>
      <c r="Z228" s="218">
        <v>5.3121140000000002</v>
      </c>
      <c r="AA228" s="218">
        <v>0</v>
      </c>
    </row>
    <row r="229" spans="1:27">
      <c r="A229" s="261" t="s">
        <v>593</v>
      </c>
      <c r="B229" s="261" t="s">
        <v>594</v>
      </c>
      <c r="C229" s="261" t="s">
        <v>108</v>
      </c>
      <c r="D229" s="262" t="s">
        <v>69</v>
      </c>
      <c r="E229" s="260">
        <v>23.746269000000002</v>
      </c>
      <c r="F229" s="260">
        <v>74.259473999999997</v>
      </c>
      <c r="G229" s="260">
        <v>43.222786999999997</v>
      </c>
      <c r="H229" s="260">
        <v>0</v>
      </c>
      <c r="I229" s="260">
        <v>0</v>
      </c>
      <c r="J229" s="217">
        <f t="shared" si="3"/>
        <v>141.22852999999998</v>
      </c>
      <c r="K229" s="218">
        <v>2</v>
      </c>
      <c r="L229" s="218">
        <v>12.233236</v>
      </c>
      <c r="M229" s="218">
        <v>0</v>
      </c>
      <c r="N229" s="218">
        <v>0</v>
      </c>
      <c r="O229" s="218">
        <v>0</v>
      </c>
      <c r="P229" s="218">
        <v>3</v>
      </c>
      <c r="Q229" s="218">
        <v>117.630861</v>
      </c>
      <c r="R229" s="218">
        <v>0</v>
      </c>
      <c r="S229" s="218">
        <v>1</v>
      </c>
      <c r="T229" s="218">
        <v>0</v>
      </c>
      <c r="U229" s="218">
        <v>0</v>
      </c>
      <c r="V229" s="218">
        <v>0</v>
      </c>
      <c r="W229" s="218">
        <v>0</v>
      </c>
      <c r="X229" s="218">
        <v>0</v>
      </c>
      <c r="Y229" s="218">
        <v>0</v>
      </c>
      <c r="Z229" s="218">
        <v>0</v>
      </c>
      <c r="AA229" s="218">
        <v>0</v>
      </c>
    </row>
    <row r="230" spans="1:27">
      <c r="A230" s="261" t="s">
        <v>596</v>
      </c>
      <c r="B230" s="261" t="s">
        <v>1961</v>
      </c>
      <c r="C230" s="261" t="s">
        <v>68</v>
      </c>
      <c r="D230" s="262" t="s">
        <v>69</v>
      </c>
      <c r="E230" s="260">
        <v>40.264045000000003</v>
      </c>
      <c r="F230" s="260">
        <v>131.73096699999999</v>
      </c>
      <c r="G230" s="260">
        <v>179.02109200000001</v>
      </c>
      <c r="H230" s="260">
        <v>30.213197999999998</v>
      </c>
      <c r="I230" s="260">
        <v>0</v>
      </c>
      <c r="J230" s="217">
        <f t="shared" si="3"/>
        <v>381.22930200000002</v>
      </c>
      <c r="K230" s="218">
        <v>3.8680210000000002</v>
      </c>
      <c r="L230" s="218">
        <v>30.817259</v>
      </c>
      <c r="M230" s="218">
        <v>1</v>
      </c>
      <c r="N230" s="218">
        <v>0</v>
      </c>
      <c r="O230" s="218">
        <v>0</v>
      </c>
      <c r="P230" s="218">
        <v>3.7868019999999998</v>
      </c>
      <c r="Q230" s="218">
        <v>271.601201</v>
      </c>
      <c r="R230" s="218">
        <v>0</v>
      </c>
      <c r="S230" s="218">
        <v>0</v>
      </c>
      <c r="T230" s="218">
        <v>0</v>
      </c>
      <c r="U230" s="218">
        <v>0</v>
      </c>
      <c r="V230" s="218">
        <v>0</v>
      </c>
      <c r="W230" s="218">
        <v>0</v>
      </c>
      <c r="X230" s="218">
        <v>0</v>
      </c>
      <c r="Y230" s="218">
        <v>0</v>
      </c>
      <c r="Z230" s="218">
        <v>0</v>
      </c>
      <c r="AA230" s="218">
        <v>298</v>
      </c>
    </row>
    <row r="231" spans="1:27">
      <c r="A231" s="261" t="s">
        <v>598</v>
      </c>
      <c r="B231" s="261" t="s">
        <v>599</v>
      </c>
      <c r="C231" s="261" t="s">
        <v>111</v>
      </c>
      <c r="D231" s="262" t="s">
        <v>69</v>
      </c>
      <c r="E231" s="260">
        <v>40.385964999999999</v>
      </c>
      <c r="F231" s="260">
        <v>82.871346000000003</v>
      </c>
      <c r="G231" s="260">
        <v>32.836255999999999</v>
      </c>
      <c r="H231" s="260">
        <v>0</v>
      </c>
      <c r="I231" s="260">
        <v>0</v>
      </c>
      <c r="J231" s="217">
        <f t="shared" si="3"/>
        <v>156.09356700000001</v>
      </c>
      <c r="K231" s="218">
        <v>4.1812870000000002</v>
      </c>
      <c r="L231" s="218">
        <v>9.2690049999999999</v>
      </c>
      <c r="M231" s="218">
        <v>0</v>
      </c>
      <c r="N231" s="218">
        <v>0</v>
      </c>
      <c r="O231" s="218">
        <v>0.95321599999999995</v>
      </c>
      <c r="P231" s="218">
        <v>0.95321599999999995</v>
      </c>
      <c r="Q231" s="218">
        <v>104.134502</v>
      </c>
      <c r="R231" s="218">
        <v>0</v>
      </c>
      <c r="S231" s="218">
        <v>0</v>
      </c>
      <c r="T231" s="218">
        <v>0</v>
      </c>
      <c r="U231" s="218">
        <v>0</v>
      </c>
      <c r="V231" s="218">
        <v>0</v>
      </c>
      <c r="W231" s="218">
        <v>0</v>
      </c>
      <c r="X231" s="218">
        <v>0</v>
      </c>
      <c r="Y231" s="218">
        <v>0</v>
      </c>
      <c r="Z231" s="218">
        <v>0</v>
      </c>
      <c r="AA231" s="218">
        <v>0</v>
      </c>
    </row>
    <row r="232" spans="1:27">
      <c r="A232" s="261" t="s">
        <v>600</v>
      </c>
      <c r="B232" s="261" t="s">
        <v>1962</v>
      </c>
      <c r="C232" s="261" t="s">
        <v>68</v>
      </c>
      <c r="D232" s="262" t="s">
        <v>69</v>
      </c>
      <c r="E232" s="260">
        <v>64.176267999999993</v>
      </c>
      <c r="F232" s="260">
        <v>153.86363900000001</v>
      </c>
      <c r="G232" s="260">
        <v>204.17670100000001</v>
      </c>
      <c r="H232" s="260">
        <v>0</v>
      </c>
      <c r="I232" s="260">
        <v>0</v>
      </c>
      <c r="J232" s="217">
        <f t="shared" si="3"/>
        <v>422.21660800000001</v>
      </c>
      <c r="K232" s="218">
        <v>3.9545460000000001</v>
      </c>
      <c r="L232" s="218">
        <v>51.680371000000001</v>
      </c>
      <c r="M232" s="218">
        <v>3.8636360000000001</v>
      </c>
      <c r="N232" s="218">
        <v>0</v>
      </c>
      <c r="O232" s="218">
        <v>1</v>
      </c>
      <c r="P232" s="218">
        <v>3.5852279999999999</v>
      </c>
      <c r="Q232" s="218">
        <v>274.77683999999999</v>
      </c>
      <c r="R232" s="218">
        <v>0</v>
      </c>
      <c r="S232" s="218">
        <v>0</v>
      </c>
      <c r="T232" s="218">
        <v>0</v>
      </c>
      <c r="U232" s="218">
        <v>0</v>
      </c>
      <c r="V232" s="218">
        <v>0</v>
      </c>
      <c r="W232" s="218">
        <v>0</v>
      </c>
      <c r="X232" s="218">
        <v>0</v>
      </c>
      <c r="Y232" s="218">
        <v>0</v>
      </c>
      <c r="Z232" s="218">
        <v>0</v>
      </c>
      <c r="AA232" s="218">
        <v>192</v>
      </c>
    </row>
    <row r="233" spans="1:27">
      <c r="A233" s="261" t="s">
        <v>602</v>
      </c>
      <c r="B233" s="261" t="s">
        <v>603</v>
      </c>
      <c r="C233" s="261" t="s">
        <v>75</v>
      </c>
      <c r="D233" s="262" t="s">
        <v>69</v>
      </c>
      <c r="E233" s="260">
        <v>93.230030999999997</v>
      </c>
      <c r="F233" s="260">
        <v>295.74062900000001</v>
      </c>
      <c r="G233" s="260">
        <v>488.39651800000001</v>
      </c>
      <c r="H233" s="260">
        <v>72.145128</v>
      </c>
      <c r="I233" s="260">
        <v>0</v>
      </c>
      <c r="J233" s="217">
        <f t="shared" si="3"/>
        <v>949.51230599999997</v>
      </c>
      <c r="K233" s="218">
        <v>27.278487999999999</v>
      </c>
      <c r="L233" s="218">
        <v>37.274939000000003</v>
      </c>
      <c r="M233" s="218">
        <v>2</v>
      </c>
      <c r="N233" s="218">
        <v>1</v>
      </c>
      <c r="O233" s="218">
        <v>0</v>
      </c>
      <c r="P233" s="218">
        <v>3.9696009999999999</v>
      </c>
      <c r="Q233" s="218">
        <v>83.728367000000006</v>
      </c>
      <c r="R233" s="218">
        <v>0</v>
      </c>
      <c r="S233" s="218">
        <v>4</v>
      </c>
      <c r="T233" s="218">
        <v>10</v>
      </c>
      <c r="U233" s="218">
        <v>0</v>
      </c>
      <c r="V233" s="218">
        <v>0</v>
      </c>
      <c r="W233" s="218">
        <v>0</v>
      </c>
      <c r="X233" s="218">
        <v>0</v>
      </c>
      <c r="Y233" s="218">
        <v>0</v>
      </c>
      <c r="Z233" s="218">
        <v>0</v>
      </c>
      <c r="AA233" s="218">
        <v>0</v>
      </c>
    </row>
    <row r="234" spans="1:27">
      <c r="A234" s="261" t="s">
        <v>1964</v>
      </c>
      <c r="B234" s="261" t="s">
        <v>1965</v>
      </c>
      <c r="C234" s="261" t="s">
        <v>324</v>
      </c>
      <c r="D234" s="262" t="s">
        <v>807</v>
      </c>
      <c r="E234" s="260">
        <v>0</v>
      </c>
      <c r="F234" s="260">
        <v>0</v>
      </c>
      <c r="G234" s="260">
        <v>128.25826900000001</v>
      </c>
      <c r="H234" s="260">
        <v>60.538164999999999</v>
      </c>
      <c r="I234" s="260">
        <v>15.030701000000001</v>
      </c>
      <c r="J234" s="217">
        <f t="shared" si="3"/>
        <v>203.827135</v>
      </c>
      <c r="K234" s="218">
        <v>1</v>
      </c>
      <c r="L234" s="218">
        <v>20.124998999999999</v>
      </c>
      <c r="M234" s="218">
        <v>2</v>
      </c>
      <c r="N234" s="218">
        <v>0</v>
      </c>
      <c r="O234" s="218">
        <v>1</v>
      </c>
      <c r="P234" s="218">
        <v>4.6071429999999998</v>
      </c>
      <c r="Q234" s="218">
        <v>62.323917000000002</v>
      </c>
      <c r="R234" s="218">
        <v>0</v>
      </c>
      <c r="S234" s="218">
        <v>0</v>
      </c>
      <c r="T234" s="218">
        <v>0</v>
      </c>
      <c r="U234" s="218">
        <v>12.024561</v>
      </c>
      <c r="V234" s="218">
        <v>0</v>
      </c>
      <c r="W234" s="218">
        <v>0</v>
      </c>
      <c r="X234" s="218">
        <v>3.0061399999999998</v>
      </c>
      <c r="Y234" s="218">
        <v>0</v>
      </c>
      <c r="Z234" s="218">
        <v>10</v>
      </c>
      <c r="AA234" s="218">
        <v>0</v>
      </c>
    </row>
    <row r="235" spans="1:27">
      <c r="A235" s="261" t="s">
        <v>606</v>
      </c>
      <c r="B235" s="261" t="s">
        <v>607</v>
      </c>
      <c r="C235" s="261" t="s">
        <v>75</v>
      </c>
      <c r="D235" s="262" t="s">
        <v>69</v>
      </c>
      <c r="E235" s="260">
        <v>97.221652000000006</v>
      </c>
      <c r="F235" s="260">
        <v>344.18609800000002</v>
      </c>
      <c r="G235" s="260">
        <v>471.24939000000001</v>
      </c>
      <c r="H235" s="260">
        <v>143.369225</v>
      </c>
      <c r="I235" s="260">
        <v>0</v>
      </c>
      <c r="J235" s="217">
        <f t="shared" si="3"/>
        <v>1056.0263649999999</v>
      </c>
      <c r="K235" s="218">
        <v>10.212364000000001</v>
      </c>
      <c r="L235" s="218">
        <v>105.79370299999999</v>
      </c>
      <c r="M235" s="218">
        <v>5.8058940000000003</v>
      </c>
      <c r="N235" s="218">
        <v>2</v>
      </c>
      <c r="O235" s="218">
        <v>0.270339</v>
      </c>
      <c r="P235" s="218">
        <v>6.2885970000000002</v>
      </c>
      <c r="Q235" s="218">
        <v>639.30521499999998</v>
      </c>
      <c r="R235" s="218">
        <v>87.929852999999994</v>
      </c>
      <c r="S235" s="218">
        <v>179.198589</v>
      </c>
      <c r="T235" s="218">
        <v>15.022421</v>
      </c>
      <c r="U235" s="218">
        <v>0</v>
      </c>
      <c r="V235" s="218">
        <v>0</v>
      </c>
      <c r="W235" s="218">
        <v>0</v>
      </c>
      <c r="X235" s="218">
        <v>0</v>
      </c>
      <c r="Y235" s="218">
        <v>0</v>
      </c>
      <c r="Z235" s="218">
        <v>0</v>
      </c>
      <c r="AA235" s="218">
        <v>601</v>
      </c>
    </row>
    <row r="236" spans="1:27">
      <c r="A236" s="261" t="s">
        <v>608</v>
      </c>
      <c r="B236" s="261" t="s">
        <v>609</v>
      </c>
      <c r="C236" s="261" t="s">
        <v>93</v>
      </c>
      <c r="D236" s="262" t="s">
        <v>69</v>
      </c>
      <c r="E236" s="260">
        <v>0</v>
      </c>
      <c r="F236" s="260">
        <v>0</v>
      </c>
      <c r="G236" s="260">
        <v>0</v>
      </c>
      <c r="H236" s="260">
        <v>134.41718299999999</v>
      </c>
      <c r="I236" s="260">
        <v>0</v>
      </c>
      <c r="J236" s="217">
        <f t="shared" si="3"/>
        <v>134.41718299999999</v>
      </c>
      <c r="K236" s="218">
        <v>0</v>
      </c>
      <c r="L236" s="218">
        <v>7.1419750000000004</v>
      </c>
      <c r="M236" s="218">
        <v>0</v>
      </c>
      <c r="N236" s="218">
        <v>0</v>
      </c>
      <c r="O236" s="218">
        <v>0</v>
      </c>
      <c r="P236" s="218">
        <v>1</v>
      </c>
      <c r="Q236" s="218">
        <v>99.386910999999998</v>
      </c>
      <c r="R236" s="218">
        <v>11</v>
      </c>
      <c r="S236" s="218">
        <v>37.925925999999997</v>
      </c>
      <c r="T236" s="218">
        <v>2</v>
      </c>
      <c r="U236" s="218">
        <v>0</v>
      </c>
      <c r="V236" s="218">
        <v>0</v>
      </c>
      <c r="W236" s="218">
        <v>0</v>
      </c>
      <c r="X236" s="218">
        <v>0</v>
      </c>
      <c r="Y236" s="218">
        <v>0</v>
      </c>
      <c r="Z236" s="218">
        <v>0</v>
      </c>
      <c r="AA236" s="218">
        <v>0</v>
      </c>
    </row>
    <row r="237" spans="1:27">
      <c r="A237" s="261" t="s">
        <v>610</v>
      </c>
      <c r="B237" s="261" t="s">
        <v>611</v>
      </c>
      <c r="C237" s="261" t="s">
        <v>80</v>
      </c>
      <c r="D237" s="262" t="s">
        <v>69</v>
      </c>
      <c r="E237" s="260">
        <v>50.359972999999997</v>
      </c>
      <c r="F237" s="260">
        <v>45.455621000000001</v>
      </c>
      <c r="G237" s="260">
        <v>0</v>
      </c>
      <c r="H237" s="260">
        <v>0</v>
      </c>
      <c r="I237" s="260">
        <v>0</v>
      </c>
      <c r="J237" s="217">
        <f t="shared" si="3"/>
        <v>95.815594000000004</v>
      </c>
      <c r="K237" s="218">
        <v>2.7633139999999998</v>
      </c>
      <c r="L237" s="218">
        <v>0.76825600000000005</v>
      </c>
      <c r="M237" s="218">
        <v>0</v>
      </c>
      <c r="N237" s="218">
        <v>0</v>
      </c>
      <c r="O237" s="218">
        <v>0</v>
      </c>
      <c r="P237" s="218">
        <v>0</v>
      </c>
      <c r="Q237" s="218">
        <v>44.111452</v>
      </c>
      <c r="R237" s="218">
        <v>0</v>
      </c>
      <c r="S237" s="218">
        <v>0</v>
      </c>
      <c r="T237" s="218">
        <v>0</v>
      </c>
      <c r="U237" s="218">
        <v>0</v>
      </c>
      <c r="V237" s="218">
        <v>0</v>
      </c>
      <c r="W237" s="218">
        <v>0</v>
      </c>
      <c r="X237" s="218">
        <v>0</v>
      </c>
      <c r="Y237" s="218">
        <v>0</v>
      </c>
      <c r="Z237" s="218">
        <v>0</v>
      </c>
      <c r="AA237" s="218">
        <v>0</v>
      </c>
    </row>
    <row r="238" spans="1:27">
      <c r="A238" s="261" t="s">
        <v>612</v>
      </c>
      <c r="B238" s="261" t="s">
        <v>613</v>
      </c>
      <c r="C238" s="261" t="s">
        <v>80</v>
      </c>
      <c r="D238" s="262" t="s">
        <v>69</v>
      </c>
      <c r="E238" s="260">
        <v>47.627906000000003</v>
      </c>
      <c r="F238" s="260">
        <v>9.4011619999999994</v>
      </c>
      <c r="G238" s="260">
        <v>0</v>
      </c>
      <c r="H238" s="260">
        <v>0</v>
      </c>
      <c r="I238" s="260">
        <v>0</v>
      </c>
      <c r="J238" s="217">
        <f t="shared" si="3"/>
        <v>57.029068000000002</v>
      </c>
      <c r="K238" s="218">
        <v>0</v>
      </c>
      <c r="L238" s="218">
        <v>0</v>
      </c>
      <c r="M238" s="218">
        <v>0</v>
      </c>
      <c r="N238" s="218">
        <v>0</v>
      </c>
      <c r="O238" s="218">
        <v>0</v>
      </c>
      <c r="P238" s="218">
        <v>0</v>
      </c>
      <c r="Q238" s="218">
        <v>26.325581</v>
      </c>
      <c r="R238" s="218">
        <v>0</v>
      </c>
      <c r="S238" s="218">
        <v>1</v>
      </c>
      <c r="T238" s="218">
        <v>0</v>
      </c>
      <c r="U238" s="218">
        <v>0</v>
      </c>
      <c r="V238" s="218">
        <v>0</v>
      </c>
      <c r="W238" s="218">
        <v>0</v>
      </c>
      <c r="X238" s="218">
        <v>0</v>
      </c>
      <c r="Y238" s="218">
        <v>0</v>
      </c>
      <c r="Z238" s="218">
        <v>0</v>
      </c>
      <c r="AA238" s="218">
        <v>0</v>
      </c>
    </row>
    <row r="239" spans="1:27">
      <c r="A239" s="261" t="s">
        <v>614</v>
      </c>
      <c r="B239" s="261" t="s">
        <v>615</v>
      </c>
      <c r="C239" s="261" t="s">
        <v>80</v>
      </c>
      <c r="D239" s="262" t="s">
        <v>2046</v>
      </c>
      <c r="E239" s="260">
        <v>0</v>
      </c>
      <c r="F239" s="260">
        <v>0</v>
      </c>
      <c r="G239" s="260">
        <v>0</v>
      </c>
      <c r="H239" s="260">
        <v>1258.208568</v>
      </c>
      <c r="I239" s="260">
        <v>164.20059499999999</v>
      </c>
      <c r="J239" s="217">
        <f t="shared" si="3"/>
        <v>1422.409163</v>
      </c>
      <c r="K239" s="218">
        <v>1.58</v>
      </c>
      <c r="L239" s="218">
        <v>248.92523800000001</v>
      </c>
      <c r="M239" s="218">
        <v>26.305689000000001</v>
      </c>
      <c r="N239" s="218">
        <v>0</v>
      </c>
      <c r="O239" s="218">
        <v>3.8158479999999999</v>
      </c>
      <c r="P239" s="218">
        <v>21.236878000000001</v>
      </c>
      <c r="Q239" s="218">
        <v>809.55903499999999</v>
      </c>
      <c r="R239" s="218">
        <v>0</v>
      </c>
      <c r="S239" s="218">
        <v>24.073564000000001</v>
      </c>
      <c r="T239" s="218">
        <v>2.4885000000000002</v>
      </c>
      <c r="U239" s="218">
        <v>0</v>
      </c>
      <c r="V239" s="218">
        <v>0</v>
      </c>
      <c r="W239" s="218">
        <v>165.394451</v>
      </c>
      <c r="X239" s="218">
        <v>0</v>
      </c>
      <c r="Y239" s="218">
        <v>0</v>
      </c>
      <c r="Z239" s="218">
        <v>7.790279</v>
      </c>
      <c r="AA239" s="218">
        <v>0</v>
      </c>
    </row>
    <row r="240" spans="1:27">
      <c r="A240" s="261" t="s">
        <v>616</v>
      </c>
      <c r="B240" s="261" t="s">
        <v>617</v>
      </c>
      <c r="C240" s="261" t="s">
        <v>93</v>
      </c>
      <c r="D240" s="262" t="s">
        <v>69</v>
      </c>
      <c r="E240" s="260">
        <v>15.549709</v>
      </c>
      <c r="F240" s="260">
        <v>66.941384999999997</v>
      </c>
      <c r="G240" s="260">
        <v>128.56692899999999</v>
      </c>
      <c r="H240" s="260">
        <v>0</v>
      </c>
      <c r="I240" s="260">
        <v>0</v>
      </c>
      <c r="J240" s="217">
        <f t="shared" si="3"/>
        <v>211.05802299999999</v>
      </c>
      <c r="K240" s="218">
        <v>2</v>
      </c>
      <c r="L240" s="218">
        <v>20.953216999999999</v>
      </c>
      <c r="M240" s="218">
        <v>0</v>
      </c>
      <c r="N240" s="218">
        <v>0</v>
      </c>
      <c r="O240" s="218">
        <v>0</v>
      </c>
      <c r="P240" s="218">
        <v>1.064327</v>
      </c>
      <c r="Q240" s="218">
        <v>192.86582300000001</v>
      </c>
      <c r="R240" s="218">
        <v>0</v>
      </c>
      <c r="S240" s="218">
        <v>0.17543900000000001</v>
      </c>
      <c r="T240" s="218">
        <v>0</v>
      </c>
      <c r="U240" s="218">
        <v>0</v>
      </c>
      <c r="V240" s="218">
        <v>0</v>
      </c>
      <c r="W240" s="218">
        <v>0</v>
      </c>
      <c r="X240" s="218">
        <v>0</v>
      </c>
      <c r="Y240" s="218">
        <v>0</v>
      </c>
      <c r="Z240" s="218">
        <v>0</v>
      </c>
      <c r="AA240" s="218">
        <v>0</v>
      </c>
    </row>
    <row r="241" spans="1:27">
      <c r="A241" s="261" t="s">
        <v>618</v>
      </c>
      <c r="B241" s="261" t="s">
        <v>619</v>
      </c>
      <c r="C241" s="261" t="s">
        <v>125</v>
      </c>
      <c r="D241" s="262" t="s">
        <v>69</v>
      </c>
      <c r="E241" s="260">
        <v>39.994185999999999</v>
      </c>
      <c r="F241" s="260">
        <v>98.883720999999994</v>
      </c>
      <c r="G241" s="260">
        <v>51.145347999999998</v>
      </c>
      <c r="H241" s="260">
        <v>0</v>
      </c>
      <c r="I241" s="260">
        <v>0</v>
      </c>
      <c r="J241" s="217">
        <f t="shared" si="3"/>
        <v>190.02325500000001</v>
      </c>
      <c r="K241" s="218">
        <v>2.9476740000000001</v>
      </c>
      <c r="L241" s="218">
        <v>14.575581</v>
      </c>
      <c r="M241" s="218">
        <v>1</v>
      </c>
      <c r="N241" s="218">
        <v>0</v>
      </c>
      <c r="O241" s="218">
        <v>0</v>
      </c>
      <c r="P241" s="218">
        <v>0</v>
      </c>
      <c r="Q241" s="218">
        <v>124.883718</v>
      </c>
      <c r="R241" s="218">
        <v>0</v>
      </c>
      <c r="S241" s="218">
        <v>0</v>
      </c>
      <c r="T241" s="218">
        <v>0</v>
      </c>
      <c r="U241" s="218">
        <v>0</v>
      </c>
      <c r="V241" s="218">
        <v>0</v>
      </c>
      <c r="W241" s="218">
        <v>0</v>
      </c>
      <c r="X241" s="218">
        <v>0</v>
      </c>
      <c r="Y241" s="218">
        <v>0</v>
      </c>
      <c r="Z241" s="218">
        <v>0</v>
      </c>
      <c r="AA241" s="218">
        <v>0</v>
      </c>
    </row>
    <row r="242" spans="1:27">
      <c r="A242" s="261" t="s">
        <v>620</v>
      </c>
      <c r="B242" s="261" t="s">
        <v>621</v>
      </c>
      <c r="C242" s="261" t="s">
        <v>125</v>
      </c>
      <c r="D242" s="262" t="s">
        <v>69</v>
      </c>
      <c r="E242" s="260">
        <v>0</v>
      </c>
      <c r="F242" s="260">
        <v>0</v>
      </c>
      <c r="G242" s="260">
        <v>0</v>
      </c>
      <c r="H242" s="260">
        <v>88.928552999999994</v>
      </c>
      <c r="I242" s="260">
        <v>17.761797000000001</v>
      </c>
      <c r="J242" s="217">
        <f t="shared" si="3"/>
        <v>106.69035</v>
      </c>
      <c r="K242" s="218">
        <v>0</v>
      </c>
      <c r="L242" s="218">
        <v>27.607025</v>
      </c>
      <c r="M242" s="218">
        <v>2.3764720000000001</v>
      </c>
      <c r="N242" s="218">
        <v>0</v>
      </c>
      <c r="O242" s="218">
        <v>0</v>
      </c>
      <c r="P242" s="218">
        <v>3</v>
      </c>
      <c r="Q242" s="218">
        <v>67.225645</v>
      </c>
      <c r="R242" s="218">
        <v>0</v>
      </c>
      <c r="S242" s="218">
        <v>12.041176</v>
      </c>
      <c r="T242" s="218">
        <v>0</v>
      </c>
      <c r="U242" s="218">
        <v>0</v>
      </c>
      <c r="V242" s="218">
        <v>0</v>
      </c>
      <c r="W242" s="218">
        <v>17.761797000000001</v>
      </c>
      <c r="X242" s="218">
        <v>0</v>
      </c>
      <c r="Y242" s="218">
        <v>0</v>
      </c>
      <c r="Z242" s="218">
        <v>0</v>
      </c>
      <c r="AA242" s="218">
        <v>0</v>
      </c>
    </row>
    <row r="243" spans="1:27">
      <c r="A243" s="261" t="s">
        <v>2901</v>
      </c>
      <c r="B243" s="261" t="s">
        <v>2902</v>
      </c>
      <c r="C243" s="261" t="s">
        <v>80</v>
      </c>
      <c r="D243" s="262" t="s">
        <v>69</v>
      </c>
      <c r="E243" s="260">
        <v>0</v>
      </c>
      <c r="F243" s="260">
        <v>0</v>
      </c>
      <c r="G243" s="260">
        <v>33.754817000000003</v>
      </c>
      <c r="H243" s="260">
        <v>21.134366</v>
      </c>
      <c r="I243" s="260">
        <v>0</v>
      </c>
      <c r="J243" s="217">
        <f t="shared" si="3"/>
        <v>54.889183000000003</v>
      </c>
      <c r="K243" s="218">
        <v>0</v>
      </c>
      <c r="L243" s="218">
        <v>11.826857</v>
      </c>
      <c r="M243" s="218">
        <v>2.038462</v>
      </c>
      <c r="N243" s="218">
        <v>0</v>
      </c>
      <c r="O243" s="218">
        <v>0</v>
      </c>
      <c r="P243" s="218">
        <v>1</v>
      </c>
      <c r="Q243" s="218">
        <v>39.265765999999999</v>
      </c>
      <c r="R243" s="218">
        <v>0</v>
      </c>
      <c r="S243" s="218">
        <v>0</v>
      </c>
      <c r="T243" s="218">
        <v>0</v>
      </c>
      <c r="U243" s="218">
        <v>0</v>
      </c>
      <c r="V243" s="218">
        <v>0</v>
      </c>
      <c r="W243" s="218">
        <v>0</v>
      </c>
      <c r="X243" s="218">
        <v>0</v>
      </c>
      <c r="Y243" s="218">
        <v>0</v>
      </c>
      <c r="Z243" s="218">
        <v>0</v>
      </c>
      <c r="AA243" s="218">
        <v>0</v>
      </c>
    </row>
    <row r="244" spans="1:27">
      <c r="A244" s="261" t="s">
        <v>1966</v>
      </c>
      <c r="B244" s="261" t="s">
        <v>1967</v>
      </c>
      <c r="C244" s="261" t="s">
        <v>1192</v>
      </c>
      <c r="D244" s="262" t="s">
        <v>69</v>
      </c>
      <c r="E244" s="260">
        <v>15.903955</v>
      </c>
      <c r="F244" s="260">
        <v>17.847458</v>
      </c>
      <c r="G244" s="260">
        <v>10.282486</v>
      </c>
      <c r="H244" s="260">
        <v>0</v>
      </c>
      <c r="I244" s="260">
        <v>0</v>
      </c>
      <c r="J244" s="217">
        <f t="shared" si="3"/>
        <v>44.033898999999998</v>
      </c>
      <c r="K244" s="218">
        <v>0</v>
      </c>
      <c r="L244" s="218">
        <v>3.282486</v>
      </c>
      <c r="M244" s="218">
        <v>1</v>
      </c>
      <c r="N244" s="218">
        <v>0</v>
      </c>
      <c r="O244" s="218">
        <v>0</v>
      </c>
      <c r="P244" s="218">
        <v>1</v>
      </c>
      <c r="Q244" s="218">
        <v>14.943503</v>
      </c>
      <c r="R244" s="218">
        <v>0</v>
      </c>
      <c r="S244" s="218">
        <v>1</v>
      </c>
      <c r="T244" s="218">
        <v>1</v>
      </c>
      <c r="U244" s="218">
        <v>0</v>
      </c>
      <c r="V244" s="218">
        <v>0</v>
      </c>
      <c r="W244" s="218">
        <v>0</v>
      </c>
      <c r="X244" s="218">
        <v>0</v>
      </c>
      <c r="Y244" s="218">
        <v>0</v>
      </c>
      <c r="Z244" s="218">
        <v>0</v>
      </c>
      <c r="AA244" s="218">
        <v>0</v>
      </c>
    </row>
    <row r="245" spans="1:27">
      <c r="A245" s="261" t="s">
        <v>622</v>
      </c>
      <c r="B245" s="261" t="s">
        <v>623</v>
      </c>
      <c r="C245" s="261" t="s">
        <v>80</v>
      </c>
      <c r="D245" s="262" t="s">
        <v>69</v>
      </c>
      <c r="E245" s="260">
        <v>38.136094</v>
      </c>
      <c r="F245" s="260">
        <v>26.059172</v>
      </c>
      <c r="G245" s="260">
        <v>0</v>
      </c>
      <c r="H245" s="260">
        <v>0</v>
      </c>
      <c r="I245" s="260">
        <v>0</v>
      </c>
      <c r="J245" s="217">
        <f t="shared" si="3"/>
        <v>64.195266000000004</v>
      </c>
      <c r="K245" s="218">
        <v>1.9230769999999999</v>
      </c>
      <c r="L245" s="218">
        <v>0</v>
      </c>
      <c r="M245" s="218">
        <v>0</v>
      </c>
      <c r="N245" s="218">
        <v>0</v>
      </c>
      <c r="O245" s="218">
        <v>0</v>
      </c>
      <c r="P245" s="218">
        <v>0</v>
      </c>
      <c r="Q245" s="218">
        <v>22.568047</v>
      </c>
      <c r="R245" s="218">
        <v>0</v>
      </c>
      <c r="S245" s="218">
        <v>1</v>
      </c>
      <c r="T245" s="218">
        <v>0</v>
      </c>
      <c r="U245" s="218">
        <v>0</v>
      </c>
      <c r="V245" s="218">
        <v>0</v>
      </c>
      <c r="W245" s="218">
        <v>0</v>
      </c>
      <c r="X245" s="218">
        <v>0</v>
      </c>
      <c r="Y245" s="218">
        <v>0</v>
      </c>
      <c r="Z245" s="218">
        <v>0</v>
      </c>
      <c r="AA245" s="218">
        <v>0</v>
      </c>
    </row>
    <row r="246" spans="1:27">
      <c r="A246" s="261" t="s">
        <v>626</v>
      </c>
      <c r="B246" s="261" t="s">
        <v>2761</v>
      </c>
      <c r="C246" s="261" t="s">
        <v>72</v>
      </c>
      <c r="D246" s="262" t="s">
        <v>69</v>
      </c>
      <c r="E246" s="260">
        <v>0</v>
      </c>
      <c r="F246" s="260">
        <v>0</v>
      </c>
      <c r="G246" s="260">
        <v>0</v>
      </c>
      <c r="H246" s="260">
        <v>1.4683539999999999</v>
      </c>
      <c r="I246" s="260">
        <v>68.302740999999997</v>
      </c>
      <c r="J246" s="217">
        <f t="shared" si="3"/>
        <v>69.771095000000003</v>
      </c>
      <c r="K246" s="218">
        <v>0</v>
      </c>
      <c r="L246" s="218">
        <v>2.6706889999999999</v>
      </c>
      <c r="M246" s="218">
        <v>1</v>
      </c>
      <c r="N246" s="218">
        <v>0</v>
      </c>
      <c r="O246" s="218">
        <v>0</v>
      </c>
      <c r="P246" s="218">
        <v>1</v>
      </c>
      <c r="Q246" s="218">
        <v>49.030847999999999</v>
      </c>
      <c r="R246" s="218">
        <v>0</v>
      </c>
      <c r="S246" s="218">
        <v>0</v>
      </c>
      <c r="T246" s="218">
        <v>0</v>
      </c>
      <c r="U246" s="218">
        <v>0</v>
      </c>
      <c r="V246" s="218">
        <v>0</v>
      </c>
      <c r="W246" s="218">
        <v>75.974879999999999</v>
      </c>
      <c r="X246" s="218">
        <v>0</v>
      </c>
      <c r="Y246" s="218">
        <v>0</v>
      </c>
      <c r="Z246" s="218">
        <v>0</v>
      </c>
      <c r="AA246" s="218">
        <v>38</v>
      </c>
    </row>
    <row r="247" spans="1:27">
      <c r="A247" s="261" t="s">
        <v>1970</v>
      </c>
      <c r="B247" s="261" t="s">
        <v>1971</v>
      </c>
      <c r="C247" s="261" t="s">
        <v>75</v>
      </c>
      <c r="D247" s="262" t="s">
        <v>2046</v>
      </c>
      <c r="E247" s="260">
        <v>0</v>
      </c>
      <c r="F247" s="260">
        <v>0</v>
      </c>
      <c r="G247" s="260">
        <v>0</v>
      </c>
      <c r="H247" s="260">
        <v>412.59944200000001</v>
      </c>
      <c r="I247" s="260">
        <v>0</v>
      </c>
      <c r="J247" s="217">
        <f t="shared" si="3"/>
        <v>412.59944200000001</v>
      </c>
      <c r="K247" s="218">
        <v>5.2989000000000001E-2</v>
      </c>
      <c r="L247" s="218">
        <v>49.170366999999999</v>
      </c>
      <c r="M247" s="218">
        <v>6.1290740000000001</v>
      </c>
      <c r="N247" s="218">
        <v>0</v>
      </c>
      <c r="O247" s="218">
        <v>0</v>
      </c>
      <c r="P247" s="218">
        <v>2.5152160000000001</v>
      </c>
      <c r="Q247" s="218">
        <v>263.94353699999999</v>
      </c>
      <c r="R247" s="218">
        <v>0</v>
      </c>
      <c r="S247" s="218">
        <v>5.8817919999999999</v>
      </c>
      <c r="T247" s="218">
        <v>0.65</v>
      </c>
      <c r="U247" s="218">
        <v>0</v>
      </c>
      <c r="V247" s="218">
        <v>0</v>
      </c>
      <c r="W247" s="218">
        <v>0</v>
      </c>
      <c r="X247" s="218">
        <v>0</v>
      </c>
      <c r="Y247" s="218">
        <v>0</v>
      </c>
      <c r="Z247" s="218">
        <v>0.94267100000000004</v>
      </c>
      <c r="AA247" s="218">
        <v>0</v>
      </c>
    </row>
    <row r="248" spans="1:27">
      <c r="A248" s="261" t="s">
        <v>1972</v>
      </c>
      <c r="B248" s="261" t="s">
        <v>1973</v>
      </c>
      <c r="C248" s="261" t="s">
        <v>68</v>
      </c>
      <c r="D248" s="262" t="s">
        <v>69</v>
      </c>
      <c r="E248" s="260">
        <v>18.140661000000001</v>
      </c>
      <c r="F248" s="260">
        <v>23.872813000000001</v>
      </c>
      <c r="G248" s="260">
        <v>0</v>
      </c>
      <c r="H248" s="260">
        <v>0</v>
      </c>
      <c r="I248" s="260">
        <v>0</v>
      </c>
      <c r="J248" s="217">
        <f t="shared" si="3"/>
        <v>42.013474000000002</v>
      </c>
      <c r="K248" s="218">
        <v>0</v>
      </c>
      <c r="L248" s="218">
        <v>2.8945620000000001</v>
      </c>
      <c r="M248" s="218">
        <v>8.8651999999999995E-2</v>
      </c>
      <c r="N248" s="218">
        <v>0</v>
      </c>
      <c r="O248" s="218">
        <v>0</v>
      </c>
      <c r="P248" s="218">
        <v>0</v>
      </c>
      <c r="Q248" s="218">
        <v>35.377839000000002</v>
      </c>
      <c r="R248" s="218">
        <v>0</v>
      </c>
      <c r="S248" s="218">
        <v>0</v>
      </c>
      <c r="T248" s="218">
        <v>0</v>
      </c>
      <c r="U248" s="218">
        <v>0</v>
      </c>
      <c r="V248" s="218">
        <v>0</v>
      </c>
      <c r="W248" s="218">
        <v>0</v>
      </c>
      <c r="X248" s="218">
        <v>0</v>
      </c>
      <c r="Y248" s="218">
        <v>0</v>
      </c>
      <c r="Z248" s="218">
        <v>0</v>
      </c>
      <c r="AA248" s="218">
        <v>0</v>
      </c>
    </row>
    <row r="249" spans="1:27">
      <c r="A249" s="261" t="s">
        <v>1974</v>
      </c>
      <c r="B249" s="261" t="s">
        <v>1975</v>
      </c>
      <c r="C249" s="261" t="s">
        <v>98</v>
      </c>
      <c r="D249" s="262" t="s">
        <v>69</v>
      </c>
      <c r="E249" s="260">
        <v>0</v>
      </c>
      <c r="F249" s="260">
        <v>0</v>
      </c>
      <c r="G249" s="260">
        <v>0</v>
      </c>
      <c r="H249" s="260">
        <v>63.114064999999997</v>
      </c>
      <c r="I249" s="260">
        <v>0</v>
      </c>
      <c r="J249" s="217">
        <f t="shared" si="3"/>
        <v>63.114064999999997</v>
      </c>
      <c r="K249" s="218">
        <v>0</v>
      </c>
      <c r="L249" s="218">
        <v>18.828282999999999</v>
      </c>
      <c r="M249" s="218">
        <v>0</v>
      </c>
      <c r="N249" s="218">
        <v>0</v>
      </c>
      <c r="O249" s="218">
        <v>0</v>
      </c>
      <c r="P249" s="218">
        <v>5</v>
      </c>
      <c r="Q249" s="218">
        <v>42.664566000000001</v>
      </c>
      <c r="R249" s="218">
        <v>0</v>
      </c>
      <c r="S249" s="218">
        <v>0</v>
      </c>
      <c r="T249" s="218">
        <v>0</v>
      </c>
      <c r="U249" s="218">
        <v>0</v>
      </c>
      <c r="V249" s="218">
        <v>0</v>
      </c>
      <c r="W249" s="218">
        <v>0</v>
      </c>
      <c r="X249" s="218">
        <v>0</v>
      </c>
      <c r="Y249" s="218">
        <v>0</v>
      </c>
      <c r="Z249" s="218">
        <v>0</v>
      </c>
      <c r="AA249" s="218">
        <v>0</v>
      </c>
    </row>
    <row r="250" spans="1:27">
      <c r="A250" s="261" t="s">
        <v>1976</v>
      </c>
      <c r="B250" s="261" t="s">
        <v>1977</v>
      </c>
      <c r="C250" s="261" t="s">
        <v>1268</v>
      </c>
      <c r="D250" s="262" t="s">
        <v>69</v>
      </c>
      <c r="E250" s="260">
        <v>0</v>
      </c>
      <c r="F250" s="260">
        <v>0</v>
      </c>
      <c r="G250" s="260">
        <v>0</v>
      </c>
      <c r="H250" s="260">
        <v>63.628852000000002</v>
      </c>
      <c r="I250" s="260">
        <v>131.238133</v>
      </c>
      <c r="J250" s="217">
        <f t="shared" si="3"/>
        <v>194.866985</v>
      </c>
      <c r="K250" s="218">
        <v>0.82520400000000005</v>
      </c>
      <c r="L250" s="218">
        <v>27.987869</v>
      </c>
      <c r="M250" s="218">
        <v>2</v>
      </c>
      <c r="N250" s="218">
        <v>0</v>
      </c>
      <c r="O250" s="218">
        <v>0</v>
      </c>
      <c r="P250" s="218">
        <v>3</v>
      </c>
      <c r="Q250" s="218">
        <v>110.821793</v>
      </c>
      <c r="R250" s="218">
        <v>0</v>
      </c>
      <c r="S250" s="218">
        <v>0.14857100000000001</v>
      </c>
      <c r="T250" s="218">
        <v>0</v>
      </c>
      <c r="U250" s="218">
        <v>60.848858999999997</v>
      </c>
      <c r="V250" s="218">
        <v>0</v>
      </c>
      <c r="W250" s="218">
        <v>133.77048099999999</v>
      </c>
      <c r="X250" s="218">
        <v>0</v>
      </c>
      <c r="Y250" s="218">
        <v>0</v>
      </c>
      <c r="Z250" s="218">
        <v>4.3333430000000002</v>
      </c>
      <c r="AA250" s="218">
        <v>0</v>
      </c>
    </row>
    <row r="251" spans="1:27">
      <c r="A251" s="261" t="s">
        <v>1978</v>
      </c>
      <c r="B251" s="261" t="s">
        <v>1979</v>
      </c>
      <c r="C251" s="261" t="s">
        <v>80</v>
      </c>
      <c r="D251" s="262" t="s">
        <v>2046</v>
      </c>
      <c r="E251" s="260">
        <v>0</v>
      </c>
      <c r="F251" s="260">
        <v>0</v>
      </c>
      <c r="G251" s="260">
        <v>177.42162400000001</v>
      </c>
      <c r="H251" s="260">
        <v>376.01707599999997</v>
      </c>
      <c r="I251" s="260">
        <v>49.375512999999998</v>
      </c>
      <c r="J251" s="217">
        <f t="shared" si="3"/>
        <v>602.81421299999988</v>
      </c>
      <c r="K251" s="218">
        <v>3.132914</v>
      </c>
      <c r="L251" s="218">
        <v>91.438632999999996</v>
      </c>
      <c r="M251" s="218">
        <v>7.7473929999999998</v>
      </c>
      <c r="N251" s="218">
        <v>1.0268930000000001</v>
      </c>
      <c r="O251" s="218">
        <v>3.3045399999999998</v>
      </c>
      <c r="P251" s="218">
        <v>3.3582040000000002</v>
      </c>
      <c r="Q251" s="218">
        <v>378.397492</v>
      </c>
      <c r="R251" s="218">
        <v>0</v>
      </c>
      <c r="S251" s="218">
        <v>8.2340219999999995</v>
      </c>
      <c r="T251" s="218">
        <v>1.3</v>
      </c>
      <c r="U251" s="218">
        <v>24.302385999999998</v>
      </c>
      <c r="V251" s="218">
        <v>13.056269</v>
      </c>
      <c r="W251" s="218">
        <v>7.0304330000000004</v>
      </c>
      <c r="X251" s="218">
        <v>5.5148299999999999</v>
      </c>
      <c r="Y251" s="218">
        <v>0</v>
      </c>
      <c r="Z251" s="218">
        <v>0.26761400000000002</v>
      </c>
      <c r="AA251" s="218">
        <v>0</v>
      </c>
    </row>
    <row r="252" spans="1:27">
      <c r="A252" s="261" t="s">
        <v>1980</v>
      </c>
      <c r="B252" s="261" t="s">
        <v>1981</v>
      </c>
      <c r="C252" s="261" t="s">
        <v>193</v>
      </c>
      <c r="D252" s="262" t="s">
        <v>69</v>
      </c>
      <c r="E252" s="260">
        <v>78.152942999999993</v>
      </c>
      <c r="F252" s="260">
        <v>94.046459999999996</v>
      </c>
      <c r="G252" s="260">
        <v>56.799359000000003</v>
      </c>
      <c r="H252" s="260">
        <v>0</v>
      </c>
      <c r="I252" s="260">
        <v>0</v>
      </c>
      <c r="J252" s="217">
        <f t="shared" si="3"/>
        <v>228.998762</v>
      </c>
      <c r="K252" s="218">
        <v>3.0823529999999999</v>
      </c>
      <c r="L252" s="218">
        <v>31.406081</v>
      </c>
      <c r="M252" s="218">
        <v>0</v>
      </c>
      <c r="N252" s="218">
        <v>0</v>
      </c>
      <c r="O252" s="218">
        <v>0</v>
      </c>
      <c r="P252" s="218">
        <v>2</v>
      </c>
      <c r="Q252" s="218">
        <v>109.10039399999999</v>
      </c>
      <c r="R252" s="218">
        <v>0</v>
      </c>
      <c r="S252" s="218">
        <v>8</v>
      </c>
      <c r="T252" s="218">
        <v>6.9882359999999997</v>
      </c>
      <c r="U252" s="218">
        <v>0</v>
      </c>
      <c r="V252" s="218">
        <v>0</v>
      </c>
      <c r="W252" s="218">
        <v>0</v>
      </c>
      <c r="X252" s="218">
        <v>0</v>
      </c>
      <c r="Y252" s="218">
        <v>0</v>
      </c>
      <c r="Z252" s="218">
        <v>0</v>
      </c>
      <c r="AA252" s="218">
        <v>0</v>
      </c>
    </row>
    <row r="253" spans="1:27">
      <c r="A253" s="261" t="s">
        <v>1982</v>
      </c>
      <c r="B253" s="261" t="s">
        <v>1983</v>
      </c>
      <c r="C253" s="261" t="s">
        <v>93</v>
      </c>
      <c r="D253" s="262" t="s">
        <v>69</v>
      </c>
      <c r="E253" s="260">
        <v>40.337279000000002</v>
      </c>
      <c r="F253" s="260">
        <v>19.877493999999999</v>
      </c>
      <c r="G253" s="260">
        <v>0</v>
      </c>
      <c r="H253" s="260">
        <v>0</v>
      </c>
      <c r="I253" s="260">
        <v>0</v>
      </c>
      <c r="J253" s="217">
        <f t="shared" si="3"/>
        <v>60.214773000000001</v>
      </c>
      <c r="K253" s="218">
        <v>0</v>
      </c>
      <c r="L253" s="218">
        <v>3.5384609999999999</v>
      </c>
      <c r="M253" s="218">
        <v>0</v>
      </c>
      <c r="N253" s="218">
        <v>0</v>
      </c>
      <c r="O253" s="218">
        <v>0</v>
      </c>
      <c r="P253" s="218">
        <v>1</v>
      </c>
      <c r="Q253" s="218">
        <v>45.143776000000003</v>
      </c>
      <c r="R253" s="218">
        <v>0</v>
      </c>
      <c r="S253" s="218">
        <v>0</v>
      </c>
      <c r="T253" s="218">
        <v>0</v>
      </c>
      <c r="U253" s="218">
        <v>0</v>
      </c>
      <c r="V253" s="218">
        <v>0</v>
      </c>
      <c r="W253" s="218">
        <v>0</v>
      </c>
      <c r="X253" s="218">
        <v>0</v>
      </c>
      <c r="Y253" s="218">
        <v>0</v>
      </c>
      <c r="Z253" s="218">
        <v>0</v>
      </c>
      <c r="AA253" s="218">
        <v>0</v>
      </c>
    </row>
    <row r="254" spans="1:27">
      <c r="A254" s="261" t="s">
        <v>2762</v>
      </c>
      <c r="B254" s="261" t="s">
        <v>2763</v>
      </c>
      <c r="C254" s="261" t="s">
        <v>1164</v>
      </c>
      <c r="D254" s="262" t="s">
        <v>69</v>
      </c>
      <c r="E254" s="260">
        <v>37.959304000000003</v>
      </c>
      <c r="F254" s="260">
        <v>41.087206999999999</v>
      </c>
      <c r="G254" s="260">
        <v>20.924419</v>
      </c>
      <c r="H254" s="260">
        <v>0</v>
      </c>
      <c r="I254" s="260">
        <v>0</v>
      </c>
      <c r="J254" s="217">
        <f t="shared" si="3"/>
        <v>99.97093000000001</v>
      </c>
      <c r="K254" s="218">
        <v>1.8197669999999999</v>
      </c>
      <c r="L254" s="218">
        <v>6.3604649999999996</v>
      </c>
      <c r="M254" s="218">
        <v>0</v>
      </c>
      <c r="N254" s="218">
        <v>0</v>
      </c>
      <c r="O254" s="218">
        <v>0</v>
      </c>
      <c r="P254" s="218">
        <v>1.529069</v>
      </c>
      <c r="Q254" s="218">
        <v>43.284882000000003</v>
      </c>
      <c r="R254" s="218">
        <v>0</v>
      </c>
      <c r="S254" s="218">
        <v>0</v>
      </c>
      <c r="T254" s="218">
        <v>0</v>
      </c>
      <c r="U254" s="218">
        <v>0</v>
      </c>
      <c r="V254" s="218">
        <v>0</v>
      </c>
      <c r="W254" s="218">
        <v>0</v>
      </c>
      <c r="X254" s="218">
        <v>0</v>
      </c>
      <c r="Y254" s="218">
        <v>0</v>
      </c>
      <c r="Z254" s="218">
        <v>0</v>
      </c>
      <c r="AA254" s="218">
        <v>0</v>
      </c>
    </row>
    <row r="255" spans="1:27">
      <c r="A255" s="261" t="s">
        <v>1984</v>
      </c>
      <c r="B255" s="261" t="s">
        <v>1985</v>
      </c>
      <c r="C255" s="261" t="s">
        <v>1129</v>
      </c>
      <c r="D255" s="262" t="s">
        <v>69</v>
      </c>
      <c r="E255" s="260">
        <v>0</v>
      </c>
      <c r="F255" s="260">
        <v>0</v>
      </c>
      <c r="G255" s="260">
        <v>0</v>
      </c>
      <c r="H255" s="260">
        <v>1.7729779999999999</v>
      </c>
      <c r="I255" s="260">
        <v>66.615947000000006</v>
      </c>
      <c r="J255" s="217">
        <f t="shared" si="3"/>
        <v>68.388925</v>
      </c>
      <c r="K255" s="218">
        <v>0</v>
      </c>
      <c r="L255" s="218">
        <v>8.0063279999999999</v>
      </c>
      <c r="M255" s="218">
        <v>1</v>
      </c>
      <c r="N255" s="218">
        <v>0</v>
      </c>
      <c r="O255" s="218">
        <v>0</v>
      </c>
      <c r="P255" s="218">
        <v>0</v>
      </c>
      <c r="Q255" s="218">
        <v>51.22437</v>
      </c>
      <c r="R255" s="218">
        <v>0</v>
      </c>
      <c r="S255" s="218">
        <v>0</v>
      </c>
      <c r="T255" s="218">
        <v>0</v>
      </c>
      <c r="U255" s="218">
        <v>0</v>
      </c>
      <c r="V255" s="218">
        <v>0</v>
      </c>
      <c r="W255" s="218">
        <v>74.064363999999998</v>
      </c>
      <c r="X255" s="218">
        <v>0</v>
      </c>
      <c r="Y255" s="218">
        <v>0</v>
      </c>
      <c r="Z255" s="218">
        <v>0</v>
      </c>
      <c r="AA255" s="218">
        <v>0</v>
      </c>
    </row>
    <row r="256" spans="1:27">
      <c r="A256" s="261" t="s">
        <v>1986</v>
      </c>
      <c r="B256" s="261" t="s">
        <v>1987</v>
      </c>
      <c r="C256" s="261" t="s">
        <v>75</v>
      </c>
      <c r="D256" s="262" t="s">
        <v>69</v>
      </c>
      <c r="E256" s="260">
        <v>0</v>
      </c>
      <c r="F256" s="260">
        <v>0</v>
      </c>
      <c r="G256" s="260">
        <v>173.037136</v>
      </c>
      <c r="H256" s="260">
        <v>0</v>
      </c>
      <c r="I256" s="260">
        <v>0</v>
      </c>
      <c r="J256" s="217">
        <f t="shared" si="3"/>
        <v>173.037136</v>
      </c>
      <c r="K256" s="218">
        <v>0.97592000000000001</v>
      </c>
      <c r="L256" s="218">
        <v>17.554534</v>
      </c>
      <c r="M256" s="218">
        <v>0.29815999999999998</v>
      </c>
      <c r="N256" s="218">
        <v>0</v>
      </c>
      <c r="O256" s="218">
        <v>0</v>
      </c>
      <c r="P256" s="218">
        <v>0</v>
      </c>
      <c r="Q256" s="218">
        <v>122.86057700000001</v>
      </c>
      <c r="R256" s="218">
        <v>0</v>
      </c>
      <c r="S256" s="218">
        <v>0</v>
      </c>
      <c r="T256" s="218">
        <v>0</v>
      </c>
      <c r="U256" s="218">
        <v>0</v>
      </c>
      <c r="V256" s="218">
        <v>0</v>
      </c>
      <c r="W256" s="218">
        <v>0</v>
      </c>
      <c r="X256" s="218">
        <v>0</v>
      </c>
      <c r="Y256" s="218">
        <v>0</v>
      </c>
      <c r="Z256" s="218">
        <v>0</v>
      </c>
      <c r="AA256" s="218">
        <v>0</v>
      </c>
    </row>
    <row r="257" spans="1:27">
      <c r="A257" s="261" t="s">
        <v>1988</v>
      </c>
      <c r="B257" s="261" t="s">
        <v>1989</v>
      </c>
      <c r="C257" s="261" t="s">
        <v>140</v>
      </c>
      <c r="D257" s="262" t="s">
        <v>69</v>
      </c>
      <c r="E257" s="260">
        <v>25.68421</v>
      </c>
      <c r="F257" s="260">
        <v>47.888888000000001</v>
      </c>
      <c r="G257" s="260">
        <v>32.409357</v>
      </c>
      <c r="H257" s="260">
        <v>0</v>
      </c>
      <c r="I257" s="260">
        <v>0</v>
      </c>
      <c r="J257" s="217">
        <f t="shared" si="3"/>
        <v>105.982455</v>
      </c>
      <c r="K257" s="218">
        <v>3</v>
      </c>
      <c r="L257" s="218">
        <v>10.233919</v>
      </c>
      <c r="M257" s="218">
        <v>0</v>
      </c>
      <c r="N257" s="218">
        <v>0.86549699999999996</v>
      </c>
      <c r="O257" s="218">
        <v>0</v>
      </c>
      <c r="P257" s="218">
        <v>0</v>
      </c>
      <c r="Q257" s="218">
        <v>81.843695999999994</v>
      </c>
      <c r="R257" s="218">
        <v>0</v>
      </c>
      <c r="S257" s="218">
        <v>5</v>
      </c>
      <c r="T257" s="218">
        <v>1</v>
      </c>
      <c r="U257" s="218">
        <v>0</v>
      </c>
      <c r="V257" s="218">
        <v>0</v>
      </c>
      <c r="W257" s="218">
        <v>0</v>
      </c>
      <c r="X257" s="218">
        <v>0</v>
      </c>
      <c r="Y257" s="218">
        <v>0</v>
      </c>
      <c r="Z257" s="218">
        <v>0</v>
      </c>
      <c r="AA257" s="218">
        <v>0</v>
      </c>
    </row>
    <row r="258" spans="1:27">
      <c r="A258" s="261" t="s">
        <v>2764</v>
      </c>
      <c r="B258" s="261" t="s">
        <v>2765</v>
      </c>
      <c r="C258" s="261" t="s">
        <v>93</v>
      </c>
      <c r="D258" s="262" t="s">
        <v>69</v>
      </c>
      <c r="E258" s="260">
        <v>26.792899999999999</v>
      </c>
      <c r="F258" s="260">
        <v>47.154600000000002</v>
      </c>
      <c r="G258" s="260">
        <v>18.239999999999998</v>
      </c>
      <c r="H258" s="260">
        <v>0</v>
      </c>
      <c r="I258" s="260">
        <v>0</v>
      </c>
      <c r="J258" s="217">
        <f t="shared" ref="J258:J321" si="4">E258+F258+G258+H258+I258</f>
        <v>92.1875</v>
      </c>
      <c r="K258" s="218">
        <v>4</v>
      </c>
      <c r="L258" s="218">
        <v>0</v>
      </c>
      <c r="M258" s="218">
        <v>0</v>
      </c>
      <c r="N258" s="218">
        <v>0</v>
      </c>
      <c r="O258" s="218">
        <v>0</v>
      </c>
      <c r="P258" s="218">
        <v>1</v>
      </c>
      <c r="Q258" s="218">
        <v>35.598081999999998</v>
      </c>
      <c r="R258" s="218">
        <v>13.142011999999999</v>
      </c>
      <c r="S258" s="218">
        <v>8</v>
      </c>
      <c r="T258" s="218">
        <v>2</v>
      </c>
      <c r="U258" s="218">
        <v>0</v>
      </c>
      <c r="V258" s="218">
        <v>0</v>
      </c>
      <c r="W258" s="218">
        <v>0</v>
      </c>
      <c r="X258" s="218">
        <v>0</v>
      </c>
      <c r="Y258" s="218">
        <v>0</v>
      </c>
      <c r="Z258" s="218">
        <v>0</v>
      </c>
      <c r="AA258" s="218">
        <v>0</v>
      </c>
    </row>
    <row r="259" spans="1:27">
      <c r="A259" s="261" t="s">
        <v>2766</v>
      </c>
      <c r="B259" s="261" t="s">
        <v>2767</v>
      </c>
      <c r="C259" s="261" t="s">
        <v>230</v>
      </c>
      <c r="D259" s="262" t="s">
        <v>69</v>
      </c>
      <c r="E259" s="260">
        <v>22.110795</v>
      </c>
      <c r="F259" s="260">
        <v>34.820096999999997</v>
      </c>
      <c r="G259" s="260">
        <v>44.982886999999998</v>
      </c>
      <c r="H259" s="260">
        <v>0</v>
      </c>
      <c r="I259" s="260">
        <v>0</v>
      </c>
      <c r="J259" s="217">
        <f t="shared" si="4"/>
        <v>101.91377900000001</v>
      </c>
      <c r="K259" s="218">
        <v>0.98870100000000005</v>
      </c>
      <c r="L259" s="218">
        <v>14.872420999999999</v>
      </c>
      <c r="M259" s="218">
        <v>0</v>
      </c>
      <c r="N259" s="218">
        <v>0</v>
      </c>
      <c r="O259" s="218">
        <v>0</v>
      </c>
      <c r="P259" s="218">
        <v>1</v>
      </c>
      <c r="Q259" s="218">
        <v>95.728587000000005</v>
      </c>
      <c r="R259" s="218">
        <v>0</v>
      </c>
      <c r="S259" s="218">
        <v>0</v>
      </c>
      <c r="T259" s="218">
        <v>0</v>
      </c>
      <c r="U259" s="218">
        <v>0</v>
      </c>
      <c r="V259" s="218">
        <v>0</v>
      </c>
      <c r="W259" s="218">
        <v>0</v>
      </c>
      <c r="X259" s="218">
        <v>0</v>
      </c>
      <c r="Y259" s="218">
        <v>0</v>
      </c>
      <c r="Z259" s="218">
        <v>0</v>
      </c>
      <c r="AA259" s="218">
        <v>0</v>
      </c>
    </row>
    <row r="260" spans="1:27">
      <c r="A260" s="261" t="s">
        <v>2768</v>
      </c>
      <c r="B260" s="261" t="s">
        <v>2769</v>
      </c>
      <c r="C260" s="261" t="s">
        <v>125</v>
      </c>
      <c r="D260" s="262" t="s">
        <v>69</v>
      </c>
      <c r="E260" s="260">
        <v>0</v>
      </c>
      <c r="F260" s="260">
        <v>0</v>
      </c>
      <c r="G260" s="260">
        <v>0</v>
      </c>
      <c r="H260" s="260">
        <v>152.69317799999999</v>
      </c>
      <c r="I260" s="260">
        <v>23.594339999999999</v>
      </c>
      <c r="J260" s="217">
        <f t="shared" si="4"/>
        <v>176.28751799999998</v>
      </c>
      <c r="K260" s="218">
        <v>0</v>
      </c>
      <c r="L260" s="218">
        <v>28.279810999999999</v>
      </c>
      <c r="M260" s="218">
        <v>3.466018</v>
      </c>
      <c r="N260" s="218">
        <v>0</v>
      </c>
      <c r="O260" s="218">
        <v>0</v>
      </c>
      <c r="P260" s="218">
        <v>1</v>
      </c>
      <c r="Q260" s="218">
        <v>100.127353</v>
      </c>
      <c r="R260" s="218">
        <v>0</v>
      </c>
      <c r="S260" s="218">
        <v>20.121358000000001</v>
      </c>
      <c r="T260" s="218">
        <v>1</v>
      </c>
      <c r="U260" s="218">
        <v>130.72323600000001</v>
      </c>
      <c r="V260" s="218">
        <v>0</v>
      </c>
      <c r="W260" s="218">
        <v>23.594339999999999</v>
      </c>
      <c r="X260" s="218">
        <v>0</v>
      </c>
      <c r="Y260" s="218">
        <v>0</v>
      </c>
      <c r="Z260" s="218">
        <v>0</v>
      </c>
      <c r="AA260" s="218">
        <v>0</v>
      </c>
    </row>
    <row r="261" spans="1:27">
      <c r="A261" s="261" t="s">
        <v>2770</v>
      </c>
      <c r="B261" s="261" t="s">
        <v>2771</v>
      </c>
      <c r="C261" s="261" t="s">
        <v>1183</v>
      </c>
      <c r="D261" s="262" t="s">
        <v>69</v>
      </c>
      <c r="E261" s="260">
        <v>0</v>
      </c>
      <c r="F261" s="260">
        <v>0</v>
      </c>
      <c r="G261" s="260">
        <v>0</v>
      </c>
      <c r="H261" s="260">
        <v>34.848505000000003</v>
      </c>
      <c r="I261" s="260">
        <v>7.7227069999999998</v>
      </c>
      <c r="J261" s="217">
        <f t="shared" si="4"/>
        <v>42.571212000000003</v>
      </c>
      <c r="K261" s="218">
        <v>0</v>
      </c>
      <c r="L261" s="218">
        <v>13.460606</v>
      </c>
      <c r="M261" s="218">
        <v>2</v>
      </c>
      <c r="N261" s="218">
        <v>0</v>
      </c>
      <c r="O261" s="218">
        <v>0</v>
      </c>
      <c r="P261" s="218">
        <v>0</v>
      </c>
      <c r="Q261" s="218">
        <v>16.490904</v>
      </c>
      <c r="R261" s="218">
        <v>0</v>
      </c>
      <c r="S261" s="218">
        <v>0</v>
      </c>
      <c r="T261" s="218">
        <v>0</v>
      </c>
      <c r="U261" s="218">
        <v>7.7227069999999998</v>
      </c>
      <c r="V261" s="218">
        <v>0</v>
      </c>
      <c r="W261" s="218">
        <v>0</v>
      </c>
      <c r="X261" s="218">
        <v>0</v>
      </c>
      <c r="Y261" s="218">
        <v>0</v>
      </c>
      <c r="Z261" s="218">
        <v>0.66011200000000003</v>
      </c>
      <c r="AA261" s="218">
        <v>0</v>
      </c>
    </row>
    <row r="262" spans="1:27">
      <c r="A262" s="261" t="s">
        <v>2772</v>
      </c>
      <c r="B262" s="261" t="s">
        <v>2773</v>
      </c>
      <c r="C262" s="261" t="s">
        <v>93</v>
      </c>
      <c r="D262" s="262" t="s">
        <v>69</v>
      </c>
      <c r="E262" s="260">
        <v>36.328285999999999</v>
      </c>
      <c r="F262" s="260">
        <v>104.26410199999999</v>
      </c>
      <c r="G262" s="260">
        <v>96.574751000000006</v>
      </c>
      <c r="H262" s="260">
        <v>0</v>
      </c>
      <c r="I262" s="260">
        <v>0</v>
      </c>
      <c r="J262" s="217">
        <f t="shared" si="4"/>
        <v>237.16713900000002</v>
      </c>
      <c r="K262" s="218">
        <v>5.4494949999999998</v>
      </c>
      <c r="L262" s="218">
        <v>5.8383839999999996</v>
      </c>
      <c r="M262" s="218">
        <v>1</v>
      </c>
      <c r="N262" s="218">
        <v>0</v>
      </c>
      <c r="O262" s="218">
        <v>0</v>
      </c>
      <c r="P262" s="218">
        <v>3.161616</v>
      </c>
      <c r="Q262" s="218">
        <v>64.828432000000006</v>
      </c>
      <c r="R262" s="218">
        <v>0</v>
      </c>
      <c r="S262" s="218">
        <v>0</v>
      </c>
      <c r="T262" s="218">
        <v>5</v>
      </c>
      <c r="U262" s="218">
        <v>0</v>
      </c>
      <c r="V262" s="218">
        <v>0</v>
      </c>
      <c r="W262" s="218">
        <v>0</v>
      </c>
      <c r="X262" s="218">
        <v>0</v>
      </c>
      <c r="Y262" s="218">
        <v>0</v>
      </c>
      <c r="Z262" s="218">
        <v>0</v>
      </c>
      <c r="AA262" s="218">
        <v>0</v>
      </c>
    </row>
    <row r="263" spans="1:27">
      <c r="A263" s="261" t="s">
        <v>2774</v>
      </c>
      <c r="B263" s="261" t="s">
        <v>2775</v>
      </c>
      <c r="C263" s="261" t="s">
        <v>93</v>
      </c>
      <c r="D263" s="262" t="s">
        <v>69</v>
      </c>
      <c r="E263" s="260">
        <v>12.856394999999999</v>
      </c>
      <c r="F263" s="260">
        <v>25.502670999999999</v>
      </c>
      <c r="G263" s="260">
        <v>20.041288000000002</v>
      </c>
      <c r="H263" s="260">
        <v>0</v>
      </c>
      <c r="I263" s="260">
        <v>0</v>
      </c>
      <c r="J263" s="217">
        <f t="shared" si="4"/>
        <v>58.400354</v>
      </c>
      <c r="K263" s="218">
        <v>0</v>
      </c>
      <c r="L263" s="218">
        <v>2.981595</v>
      </c>
      <c r="M263" s="218">
        <v>0</v>
      </c>
      <c r="N263" s="218">
        <v>0</v>
      </c>
      <c r="O263" s="218">
        <v>0</v>
      </c>
      <c r="P263" s="218">
        <v>0</v>
      </c>
      <c r="Q263" s="218">
        <v>42.341504</v>
      </c>
      <c r="R263" s="218">
        <v>14.608495</v>
      </c>
      <c r="S263" s="218">
        <v>16.331289000000002</v>
      </c>
      <c r="T263" s="218">
        <v>2.9238789999999999</v>
      </c>
      <c r="U263" s="218">
        <v>0</v>
      </c>
      <c r="V263" s="218">
        <v>0</v>
      </c>
      <c r="W263" s="218">
        <v>0</v>
      </c>
      <c r="X263" s="218">
        <v>0</v>
      </c>
      <c r="Y263" s="218">
        <v>0</v>
      </c>
      <c r="Z263" s="218">
        <v>0</v>
      </c>
      <c r="AA263" s="218">
        <v>57</v>
      </c>
    </row>
    <row r="264" spans="1:27">
      <c r="A264" s="261" t="s">
        <v>2776</v>
      </c>
      <c r="B264" s="261" t="s">
        <v>2777</v>
      </c>
      <c r="C264" s="261" t="s">
        <v>98</v>
      </c>
      <c r="D264" s="262" t="s">
        <v>69</v>
      </c>
      <c r="E264" s="260">
        <v>22.734373999999999</v>
      </c>
      <c r="F264" s="260">
        <v>48.042299999999997</v>
      </c>
      <c r="G264" s="260">
        <v>41.647122000000003</v>
      </c>
      <c r="H264" s="260">
        <v>0</v>
      </c>
      <c r="I264" s="260">
        <v>0</v>
      </c>
      <c r="J264" s="217">
        <f t="shared" si="4"/>
        <v>112.42379600000001</v>
      </c>
      <c r="K264" s="218">
        <v>2</v>
      </c>
      <c r="L264" s="218">
        <v>4.078125</v>
      </c>
      <c r="M264" s="218">
        <v>0</v>
      </c>
      <c r="N264" s="218">
        <v>0</v>
      </c>
      <c r="O264" s="218">
        <v>0</v>
      </c>
      <c r="P264" s="218">
        <v>1.2395830000000001</v>
      </c>
      <c r="Q264" s="218">
        <v>44.375715999999997</v>
      </c>
      <c r="R264" s="218">
        <v>0</v>
      </c>
      <c r="S264" s="218">
        <v>0</v>
      </c>
      <c r="T264" s="218">
        <v>0</v>
      </c>
      <c r="U264" s="218">
        <v>0</v>
      </c>
      <c r="V264" s="218">
        <v>0</v>
      </c>
      <c r="W264" s="218">
        <v>0</v>
      </c>
      <c r="X264" s="218">
        <v>0</v>
      </c>
      <c r="Y264" s="218">
        <v>0</v>
      </c>
      <c r="Z264" s="218">
        <v>0</v>
      </c>
      <c r="AA264" s="218">
        <v>0</v>
      </c>
    </row>
    <row r="265" spans="1:27">
      <c r="A265" s="261" t="s">
        <v>2778</v>
      </c>
      <c r="B265" s="261" t="s">
        <v>2779</v>
      </c>
      <c r="C265" s="261" t="s">
        <v>1458</v>
      </c>
      <c r="D265" s="262" t="s">
        <v>69</v>
      </c>
      <c r="E265" s="260">
        <v>26.912631000000001</v>
      </c>
      <c r="F265" s="260">
        <v>62.696795000000002</v>
      </c>
      <c r="G265" s="260">
        <v>85.328592</v>
      </c>
      <c r="H265" s="260">
        <v>0</v>
      </c>
      <c r="I265" s="260">
        <v>0</v>
      </c>
      <c r="J265" s="217">
        <f t="shared" si="4"/>
        <v>174.938018</v>
      </c>
      <c r="K265" s="218">
        <v>2.5625</v>
      </c>
      <c r="L265" s="218">
        <v>26.286171</v>
      </c>
      <c r="M265" s="218">
        <v>1</v>
      </c>
      <c r="N265" s="218">
        <v>0</v>
      </c>
      <c r="O265" s="218">
        <v>0</v>
      </c>
      <c r="P265" s="218">
        <v>1.09375</v>
      </c>
      <c r="Q265" s="218">
        <v>38.109136999999997</v>
      </c>
      <c r="R265" s="218">
        <v>0</v>
      </c>
      <c r="S265" s="218">
        <v>0</v>
      </c>
      <c r="T265" s="218">
        <v>0</v>
      </c>
      <c r="U265" s="218">
        <v>0</v>
      </c>
      <c r="V265" s="218">
        <v>0</v>
      </c>
      <c r="W265" s="218">
        <v>0</v>
      </c>
      <c r="X265" s="218">
        <v>0</v>
      </c>
      <c r="Y265" s="218">
        <v>0</v>
      </c>
      <c r="Z265" s="218">
        <v>0</v>
      </c>
      <c r="AA265" s="218">
        <v>0</v>
      </c>
    </row>
    <row r="266" spans="1:27">
      <c r="A266" s="261" t="s">
        <v>2780</v>
      </c>
      <c r="B266" s="261" t="s">
        <v>2781</v>
      </c>
      <c r="C266" s="261" t="s">
        <v>80</v>
      </c>
      <c r="D266" s="262" t="s">
        <v>69</v>
      </c>
      <c r="E266" s="260">
        <v>7.2000010000000003</v>
      </c>
      <c r="F266" s="260">
        <v>14.525667</v>
      </c>
      <c r="G266" s="260">
        <v>52.679229999999997</v>
      </c>
      <c r="H266" s="260">
        <v>44.548422000000002</v>
      </c>
      <c r="I266" s="260">
        <v>0</v>
      </c>
      <c r="J266" s="217">
        <f t="shared" si="4"/>
        <v>118.95332000000001</v>
      </c>
      <c r="K266" s="218">
        <v>0.12</v>
      </c>
      <c r="L266" s="218">
        <v>18.451350000000001</v>
      </c>
      <c r="M266" s="218">
        <v>1.994286</v>
      </c>
      <c r="N266" s="218">
        <v>0</v>
      </c>
      <c r="O266" s="218">
        <v>0</v>
      </c>
      <c r="P266" s="218">
        <v>0</v>
      </c>
      <c r="Q266" s="218">
        <v>93.582657999999995</v>
      </c>
      <c r="R266" s="218">
        <v>0</v>
      </c>
      <c r="S266" s="218">
        <v>0</v>
      </c>
      <c r="T266" s="218">
        <v>0</v>
      </c>
      <c r="U266" s="218">
        <v>0</v>
      </c>
      <c r="V266" s="218">
        <v>0</v>
      </c>
      <c r="W266" s="218">
        <v>0</v>
      </c>
      <c r="X266" s="218">
        <v>0</v>
      </c>
      <c r="Y266" s="218">
        <v>0</v>
      </c>
      <c r="Z266" s="218">
        <v>0</v>
      </c>
      <c r="AA266" s="218">
        <v>0</v>
      </c>
    </row>
    <row r="267" spans="1:27">
      <c r="A267" s="261" t="s">
        <v>2782</v>
      </c>
      <c r="B267" s="261" t="s">
        <v>2783</v>
      </c>
      <c r="C267" s="261" t="s">
        <v>190</v>
      </c>
      <c r="D267" s="262" t="s">
        <v>69</v>
      </c>
      <c r="E267" s="260">
        <v>31.796613000000001</v>
      </c>
      <c r="F267" s="260">
        <v>32.361576999999997</v>
      </c>
      <c r="G267" s="260">
        <v>12.146891</v>
      </c>
      <c r="H267" s="260">
        <v>0</v>
      </c>
      <c r="I267" s="260">
        <v>0</v>
      </c>
      <c r="J267" s="217">
        <f t="shared" si="4"/>
        <v>76.305080999999987</v>
      </c>
      <c r="K267" s="218">
        <v>1.2711870000000001</v>
      </c>
      <c r="L267" s="218">
        <v>2.7683610000000001</v>
      </c>
      <c r="M267" s="218">
        <v>0.14124300000000001</v>
      </c>
      <c r="N267" s="218">
        <v>0</v>
      </c>
      <c r="O267" s="218">
        <v>0.15254200000000001</v>
      </c>
      <c r="P267" s="218">
        <v>0</v>
      </c>
      <c r="Q267" s="218">
        <v>32.807910999999997</v>
      </c>
      <c r="R267" s="218">
        <v>0</v>
      </c>
      <c r="S267" s="218">
        <v>15.214689</v>
      </c>
      <c r="T267" s="218">
        <v>3.1694909999999998</v>
      </c>
      <c r="U267" s="218">
        <v>0</v>
      </c>
      <c r="V267" s="218">
        <v>0</v>
      </c>
      <c r="W267" s="218">
        <v>0</v>
      </c>
      <c r="X267" s="218">
        <v>0</v>
      </c>
      <c r="Y267" s="218">
        <v>0</v>
      </c>
      <c r="Z267" s="218">
        <v>0</v>
      </c>
      <c r="AA267" s="218">
        <v>0</v>
      </c>
    </row>
    <row r="268" spans="1:27">
      <c r="A268" s="261" t="s">
        <v>2784</v>
      </c>
      <c r="B268" s="261" t="s">
        <v>2785</v>
      </c>
      <c r="C268" s="261" t="s">
        <v>258</v>
      </c>
      <c r="D268" s="262" t="s">
        <v>69</v>
      </c>
      <c r="E268" s="260">
        <v>11.745665000000001</v>
      </c>
      <c r="F268" s="260">
        <v>19.855491000000001</v>
      </c>
      <c r="G268" s="260">
        <v>3.4566469999999998</v>
      </c>
      <c r="H268" s="260">
        <v>0</v>
      </c>
      <c r="I268" s="260">
        <v>0</v>
      </c>
      <c r="J268" s="217">
        <f t="shared" si="4"/>
        <v>35.057803</v>
      </c>
      <c r="K268" s="218">
        <v>0.97109800000000002</v>
      </c>
      <c r="L268" s="218">
        <v>0.97109800000000002</v>
      </c>
      <c r="M268" s="218">
        <v>0</v>
      </c>
      <c r="N268" s="218">
        <v>0</v>
      </c>
      <c r="O268" s="218">
        <v>0</v>
      </c>
      <c r="P268" s="218">
        <v>0.97109800000000002</v>
      </c>
      <c r="Q268" s="218">
        <v>23.919074999999999</v>
      </c>
      <c r="R268" s="218">
        <v>0</v>
      </c>
      <c r="S268" s="218">
        <v>0</v>
      </c>
      <c r="T268" s="218">
        <v>0</v>
      </c>
      <c r="U268" s="218">
        <v>0</v>
      </c>
      <c r="V268" s="218">
        <v>0</v>
      </c>
      <c r="W268" s="218">
        <v>0</v>
      </c>
      <c r="X268" s="218">
        <v>0</v>
      </c>
      <c r="Y268" s="218">
        <v>0</v>
      </c>
      <c r="Z268" s="218">
        <v>0</v>
      </c>
      <c r="AA268" s="218">
        <v>0</v>
      </c>
    </row>
    <row r="269" spans="1:27">
      <c r="A269" s="261" t="s">
        <v>2786</v>
      </c>
      <c r="B269" s="261" t="s">
        <v>2787</v>
      </c>
      <c r="C269" s="261" t="s">
        <v>93</v>
      </c>
      <c r="D269" s="262" t="s">
        <v>69</v>
      </c>
      <c r="E269" s="260">
        <v>50.380116999999998</v>
      </c>
      <c r="F269" s="260">
        <v>57.894736000000002</v>
      </c>
      <c r="G269" s="260">
        <v>45.151408000000004</v>
      </c>
      <c r="H269" s="260">
        <v>0</v>
      </c>
      <c r="I269" s="260">
        <v>0</v>
      </c>
      <c r="J269" s="217">
        <f t="shared" si="4"/>
        <v>153.42626100000001</v>
      </c>
      <c r="K269" s="218">
        <v>1</v>
      </c>
      <c r="L269" s="218">
        <v>3.421052</v>
      </c>
      <c r="M269" s="218">
        <v>0</v>
      </c>
      <c r="N269" s="218">
        <v>0</v>
      </c>
      <c r="O269" s="218">
        <v>0</v>
      </c>
      <c r="P269" s="218">
        <v>2.7251460000000001</v>
      </c>
      <c r="Q269" s="218">
        <v>55.490589</v>
      </c>
      <c r="R269" s="218">
        <v>0</v>
      </c>
      <c r="S269" s="218">
        <v>47.111109999999996</v>
      </c>
      <c r="T269" s="218">
        <v>0</v>
      </c>
      <c r="U269" s="218">
        <v>0</v>
      </c>
      <c r="V269" s="218">
        <v>0</v>
      </c>
      <c r="W269" s="218">
        <v>0</v>
      </c>
      <c r="X269" s="218">
        <v>0</v>
      </c>
      <c r="Y269" s="218">
        <v>0</v>
      </c>
      <c r="Z269" s="218">
        <v>0</v>
      </c>
      <c r="AA269" s="218">
        <v>0</v>
      </c>
    </row>
    <row r="270" spans="1:27">
      <c r="A270" s="261" t="s">
        <v>2790</v>
      </c>
      <c r="B270" s="261" t="s">
        <v>2791</v>
      </c>
      <c r="C270" s="261" t="s">
        <v>140</v>
      </c>
      <c r="D270" s="262" t="s">
        <v>69</v>
      </c>
      <c r="E270" s="260">
        <v>0</v>
      </c>
      <c r="F270" s="260">
        <v>0</v>
      </c>
      <c r="G270" s="260">
        <v>0</v>
      </c>
      <c r="H270" s="260">
        <v>77.005238000000006</v>
      </c>
      <c r="I270" s="260">
        <v>307.72885300000002</v>
      </c>
      <c r="J270" s="217">
        <f t="shared" si="4"/>
        <v>384.73409100000003</v>
      </c>
      <c r="K270" s="218">
        <v>0</v>
      </c>
      <c r="L270" s="218">
        <v>94.140974</v>
      </c>
      <c r="M270" s="218">
        <v>5.9262860000000002</v>
      </c>
      <c r="N270" s="218">
        <v>0</v>
      </c>
      <c r="O270" s="218">
        <v>1</v>
      </c>
      <c r="P270" s="218">
        <v>6.7513769999999997</v>
      </c>
      <c r="Q270" s="218">
        <v>278.23169200000001</v>
      </c>
      <c r="R270" s="218">
        <v>0.16</v>
      </c>
      <c r="S270" s="218">
        <v>5.274286</v>
      </c>
      <c r="T270" s="218">
        <v>0</v>
      </c>
      <c r="U270" s="218">
        <v>71.987243000000007</v>
      </c>
      <c r="V270" s="218">
        <v>0</v>
      </c>
      <c r="W270" s="218">
        <v>312.17667599999999</v>
      </c>
      <c r="X270" s="218">
        <v>0</v>
      </c>
      <c r="Y270" s="218">
        <v>0</v>
      </c>
      <c r="Z270" s="218">
        <v>0.25287399999999999</v>
      </c>
      <c r="AA270" s="218">
        <v>0</v>
      </c>
    </row>
    <row r="271" spans="1:27">
      <c r="A271" s="261" t="s">
        <v>2792</v>
      </c>
      <c r="B271" s="261" t="s">
        <v>2793</v>
      </c>
      <c r="C271" s="261" t="s">
        <v>93</v>
      </c>
      <c r="D271" s="262" t="s">
        <v>69</v>
      </c>
      <c r="E271" s="260">
        <v>58.266272000000001</v>
      </c>
      <c r="F271" s="260">
        <v>60.313312000000003</v>
      </c>
      <c r="G271" s="260">
        <v>0</v>
      </c>
      <c r="H271" s="260">
        <v>0</v>
      </c>
      <c r="I271" s="260">
        <v>0</v>
      </c>
      <c r="J271" s="217">
        <f t="shared" si="4"/>
        <v>118.57958400000001</v>
      </c>
      <c r="K271" s="218">
        <v>7.5443800000000003</v>
      </c>
      <c r="L271" s="218">
        <v>10.242604999999999</v>
      </c>
      <c r="M271" s="218">
        <v>1</v>
      </c>
      <c r="N271" s="218">
        <v>0</v>
      </c>
      <c r="O271" s="218">
        <v>0</v>
      </c>
      <c r="P271" s="218">
        <v>5.6331369999999996</v>
      </c>
      <c r="Q271" s="218">
        <v>86.887628000000007</v>
      </c>
      <c r="R271" s="218">
        <v>0</v>
      </c>
      <c r="S271" s="218">
        <v>0</v>
      </c>
      <c r="T271" s="218">
        <v>0</v>
      </c>
      <c r="U271" s="218">
        <v>0</v>
      </c>
      <c r="V271" s="218">
        <v>0</v>
      </c>
      <c r="W271" s="218">
        <v>0</v>
      </c>
      <c r="X271" s="218">
        <v>0</v>
      </c>
      <c r="Y271" s="218">
        <v>0</v>
      </c>
      <c r="Z271" s="218">
        <v>0</v>
      </c>
      <c r="AA271" s="218">
        <v>62</v>
      </c>
    </row>
    <row r="272" spans="1:27">
      <c r="A272" s="261" t="s">
        <v>2837</v>
      </c>
      <c r="B272" s="261" t="s">
        <v>2903</v>
      </c>
      <c r="C272" s="261" t="s">
        <v>93</v>
      </c>
      <c r="D272" s="262" t="s">
        <v>2046</v>
      </c>
      <c r="E272" s="260">
        <v>3.1995659999999999</v>
      </c>
      <c r="F272" s="260">
        <v>19.591888000000001</v>
      </c>
      <c r="G272" s="260">
        <v>32.019114000000002</v>
      </c>
      <c r="H272" s="260">
        <v>0</v>
      </c>
      <c r="I272" s="260">
        <v>0</v>
      </c>
      <c r="J272" s="217">
        <f t="shared" si="4"/>
        <v>54.810568000000004</v>
      </c>
      <c r="K272" s="218">
        <v>0</v>
      </c>
      <c r="L272" s="218">
        <v>5.7042260000000002</v>
      </c>
      <c r="M272" s="218">
        <v>1.6195649999999999</v>
      </c>
      <c r="N272" s="218">
        <v>0</v>
      </c>
      <c r="O272" s="218">
        <v>0</v>
      </c>
      <c r="P272" s="218">
        <v>1.7337419999999999</v>
      </c>
      <c r="Q272" s="218">
        <v>34.492832999999997</v>
      </c>
      <c r="R272" s="218">
        <v>0</v>
      </c>
      <c r="S272" s="218">
        <v>0.58717399999999997</v>
      </c>
      <c r="T272" s="218">
        <v>0</v>
      </c>
      <c r="U272" s="218">
        <v>0</v>
      </c>
      <c r="V272" s="218">
        <v>0</v>
      </c>
      <c r="W272" s="218">
        <v>0</v>
      </c>
      <c r="X272" s="218">
        <v>0</v>
      </c>
      <c r="Y272" s="218">
        <v>0</v>
      </c>
      <c r="Z272" s="218">
        <v>0</v>
      </c>
      <c r="AA272" s="218">
        <v>0</v>
      </c>
    </row>
    <row r="273" spans="1:27">
      <c r="A273" s="261" t="s">
        <v>2904</v>
      </c>
      <c r="B273" s="261" t="s">
        <v>2905</v>
      </c>
      <c r="C273" s="261" t="s">
        <v>93</v>
      </c>
      <c r="D273" s="262" t="s">
        <v>2046</v>
      </c>
      <c r="E273" s="260">
        <v>0</v>
      </c>
      <c r="F273" s="260">
        <v>0</v>
      </c>
      <c r="G273" s="260">
        <v>0</v>
      </c>
      <c r="H273" s="260">
        <v>68.926019999999994</v>
      </c>
      <c r="I273" s="260">
        <v>0</v>
      </c>
      <c r="J273" s="217">
        <f t="shared" si="4"/>
        <v>68.926019999999994</v>
      </c>
      <c r="K273" s="218">
        <v>0</v>
      </c>
      <c r="L273" s="218">
        <v>0</v>
      </c>
      <c r="M273" s="218">
        <v>0</v>
      </c>
      <c r="N273" s="218">
        <v>0</v>
      </c>
      <c r="O273" s="218">
        <v>0</v>
      </c>
      <c r="P273" s="218">
        <v>0</v>
      </c>
      <c r="Q273" s="218">
        <v>34.460908000000003</v>
      </c>
      <c r="R273" s="218">
        <v>0</v>
      </c>
      <c r="S273" s="218">
        <v>0</v>
      </c>
      <c r="T273" s="218">
        <v>0</v>
      </c>
      <c r="U273" s="218">
        <v>0</v>
      </c>
      <c r="V273" s="218">
        <v>0</v>
      </c>
      <c r="W273" s="218">
        <v>0</v>
      </c>
      <c r="X273" s="218">
        <v>0</v>
      </c>
      <c r="Y273" s="218">
        <v>0</v>
      </c>
      <c r="Z273" s="218">
        <v>0</v>
      </c>
      <c r="AA273" s="218">
        <v>0</v>
      </c>
    </row>
    <row r="274" spans="1:27">
      <c r="A274" s="261" t="s">
        <v>2831</v>
      </c>
      <c r="B274" s="261" t="s">
        <v>2906</v>
      </c>
      <c r="C274" s="261" t="s">
        <v>93</v>
      </c>
      <c r="D274" s="262" t="s">
        <v>2046</v>
      </c>
      <c r="E274" s="260">
        <v>0</v>
      </c>
      <c r="F274" s="260">
        <v>0</v>
      </c>
      <c r="G274" s="260">
        <v>0</v>
      </c>
      <c r="H274" s="260">
        <v>39.678401999999998</v>
      </c>
      <c r="I274" s="260">
        <v>0</v>
      </c>
      <c r="J274" s="217">
        <f t="shared" si="4"/>
        <v>39.678401999999998</v>
      </c>
      <c r="K274" s="218">
        <v>0</v>
      </c>
      <c r="L274" s="218">
        <v>0</v>
      </c>
      <c r="M274" s="218">
        <v>0</v>
      </c>
      <c r="N274" s="218">
        <v>0</v>
      </c>
      <c r="O274" s="218">
        <v>0</v>
      </c>
      <c r="P274" s="218">
        <v>0</v>
      </c>
      <c r="Q274" s="218">
        <v>16.077379000000001</v>
      </c>
      <c r="R274" s="218">
        <v>0</v>
      </c>
      <c r="S274" s="218">
        <v>0</v>
      </c>
      <c r="T274" s="218">
        <v>0</v>
      </c>
      <c r="U274" s="218">
        <v>0</v>
      </c>
      <c r="V274" s="218">
        <v>0</v>
      </c>
      <c r="W274" s="218">
        <v>0</v>
      </c>
      <c r="X274" s="218">
        <v>0</v>
      </c>
      <c r="Y274" s="218">
        <v>0</v>
      </c>
      <c r="Z274" s="218">
        <v>0</v>
      </c>
      <c r="AA274" s="218">
        <v>0</v>
      </c>
    </row>
    <row r="275" spans="1:27">
      <c r="A275" s="261" t="s">
        <v>2835</v>
      </c>
      <c r="B275" s="261" t="s">
        <v>2907</v>
      </c>
      <c r="C275" s="261" t="s">
        <v>93</v>
      </c>
      <c r="D275" s="262" t="s">
        <v>2046</v>
      </c>
      <c r="E275" s="260">
        <v>15.376483</v>
      </c>
      <c r="F275" s="260">
        <v>53.594909000000001</v>
      </c>
      <c r="G275" s="260">
        <v>180.90309099999999</v>
      </c>
      <c r="H275" s="260">
        <v>61.324674999999999</v>
      </c>
      <c r="I275" s="260">
        <v>0</v>
      </c>
      <c r="J275" s="217">
        <f t="shared" si="4"/>
        <v>311.19915800000001</v>
      </c>
      <c r="K275" s="218">
        <v>4.896833</v>
      </c>
      <c r="L275" s="218">
        <v>31.215579000000002</v>
      </c>
      <c r="M275" s="218">
        <v>4.0732590000000002</v>
      </c>
      <c r="N275" s="218">
        <v>0</v>
      </c>
      <c r="O275" s="218">
        <v>0.36293500000000001</v>
      </c>
      <c r="P275" s="218">
        <v>5.1347829999999997</v>
      </c>
      <c r="Q275" s="218">
        <v>223.709632</v>
      </c>
      <c r="R275" s="218">
        <v>0</v>
      </c>
      <c r="S275" s="218">
        <v>11.684628</v>
      </c>
      <c r="T275" s="218">
        <v>0.94021699999999997</v>
      </c>
      <c r="U275" s="218">
        <v>0</v>
      </c>
      <c r="V275" s="218">
        <v>0</v>
      </c>
      <c r="W275" s="218">
        <v>0</v>
      </c>
      <c r="X275" s="218">
        <v>0</v>
      </c>
      <c r="Y275" s="218">
        <v>0</v>
      </c>
      <c r="Z275" s="218">
        <v>0</v>
      </c>
      <c r="AA275" s="218">
        <v>0</v>
      </c>
    </row>
    <row r="276" spans="1:27">
      <c r="A276" s="261" t="s">
        <v>2839</v>
      </c>
      <c r="B276" s="261" t="s">
        <v>2908</v>
      </c>
      <c r="C276" s="261" t="s">
        <v>75</v>
      </c>
      <c r="D276" s="262" t="s">
        <v>2046</v>
      </c>
      <c r="E276" s="260">
        <v>0</v>
      </c>
      <c r="F276" s="260">
        <v>0</v>
      </c>
      <c r="G276" s="260">
        <v>0</v>
      </c>
      <c r="H276" s="260">
        <v>132.094561</v>
      </c>
      <c r="I276" s="260">
        <v>0</v>
      </c>
      <c r="J276" s="217">
        <f t="shared" si="4"/>
        <v>132.094561</v>
      </c>
      <c r="K276" s="218">
        <v>0</v>
      </c>
      <c r="L276" s="218">
        <v>13.134433</v>
      </c>
      <c r="M276" s="218">
        <v>5.5433519999999996</v>
      </c>
      <c r="N276" s="218">
        <v>0</v>
      </c>
      <c r="O276" s="218">
        <v>0</v>
      </c>
      <c r="P276" s="218">
        <v>0</v>
      </c>
      <c r="Q276" s="218">
        <v>89.828214000000003</v>
      </c>
      <c r="R276" s="218">
        <v>0</v>
      </c>
      <c r="S276" s="218">
        <v>4.4739880000000003</v>
      </c>
      <c r="T276" s="218">
        <v>0</v>
      </c>
      <c r="U276" s="218">
        <v>0</v>
      </c>
      <c r="V276" s="218">
        <v>0</v>
      </c>
      <c r="W276" s="218">
        <v>0</v>
      </c>
      <c r="X276" s="218">
        <v>0</v>
      </c>
      <c r="Y276" s="218">
        <v>0</v>
      </c>
      <c r="Z276" s="218">
        <v>0</v>
      </c>
      <c r="AA276" s="218">
        <v>0</v>
      </c>
    </row>
    <row r="277" spans="1:27">
      <c r="A277" s="261" t="s">
        <v>2827</v>
      </c>
      <c r="B277" s="261" t="s">
        <v>2828</v>
      </c>
      <c r="C277" s="261" t="s">
        <v>75</v>
      </c>
      <c r="D277" s="262" t="s">
        <v>69</v>
      </c>
      <c r="E277" s="260">
        <v>0</v>
      </c>
      <c r="F277" s="260">
        <v>0</v>
      </c>
      <c r="G277" s="260">
        <v>0</v>
      </c>
      <c r="H277" s="260">
        <v>68.079775999999995</v>
      </c>
      <c r="I277" s="260">
        <v>0</v>
      </c>
      <c r="J277" s="217">
        <f t="shared" si="4"/>
        <v>68.079775999999995</v>
      </c>
      <c r="K277" s="218">
        <v>0</v>
      </c>
      <c r="L277" s="218">
        <v>13.038834</v>
      </c>
      <c r="M277" s="218">
        <v>1.771844</v>
      </c>
      <c r="N277" s="218">
        <v>0</v>
      </c>
      <c r="O277" s="218">
        <v>0</v>
      </c>
      <c r="P277" s="218">
        <v>0</v>
      </c>
      <c r="Q277" s="218">
        <v>54.022165000000001</v>
      </c>
      <c r="R277" s="218">
        <v>0</v>
      </c>
      <c r="S277" s="218">
        <v>0</v>
      </c>
      <c r="T277" s="218">
        <v>0</v>
      </c>
      <c r="U277" s="218">
        <v>0</v>
      </c>
      <c r="V277" s="218">
        <v>0</v>
      </c>
      <c r="W277" s="218">
        <v>0</v>
      </c>
      <c r="X277" s="218">
        <v>0</v>
      </c>
      <c r="Y277" s="218">
        <v>0</v>
      </c>
      <c r="Z277" s="218">
        <v>0</v>
      </c>
      <c r="AA277" s="218">
        <v>0</v>
      </c>
    </row>
    <row r="278" spans="1:27">
      <c r="A278" s="261" t="s">
        <v>2808</v>
      </c>
      <c r="B278" s="261" t="s">
        <v>2809</v>
      </c>
      <c r="C278" s="261" t="s">
        <v>93</v>
      </c>
      <c r="D278" s="262" t="s">
        <v>69</v>
      </c>
      <c r="E278" s="260">
        <v>15.040698000000001</v>
      </c>
      <c r="F278" s="260">
        <v>13.360465</v>
      </c>
      <c r="G278" s="260">
        <v>10.715116</v>
      </c>
      <c r="H278" s="260">
        <v>0</v>
      </c>
      <c r="I278" s="260">
        <v>0</v>
      </c>
      <c r="J278" s="217">
        <f t="shared" si="4"/>
        <v>39.116278999999999</v>
      </c>
      <c r="K278" s="218">
        <v>0</v>
      </c>
      <c r="L278" s="218">
        <v>0</v>
      </c>
      <c r="M278" s="218">
        <v>0</v>
      </c>
      <c r="N278" s="218">
        <v>0</v>
      </c>
      <c r="O278" s="218">
        <v>0</v>
      </c>
      <c r="P278" s="218">
        <v>0.76744199999999996</v>
      </c>
      <c r="Q278" s="218">
        <v>16.029069</v>
      </c>
      <c r="R278" s="218">
        <v>0</v>
      </c>
      <c r="S278" s="218">
        <v>0</v>
      </c>
      <c r="T278" s="218">
        <v>1</v>
      </c>
      <c r="U278" s="218">
        <v>0</v>
      </c>
      <c r="V278" s="218">
        <v>0</v>
      </c>
      <c r="W278" s="218">
        <v>0</v>
      </c>
      <c r="X278" s="218">
        <v>0</v>
      </c>
      <c r="Y278" s="218">
        <v>0</v>
      </c>
      <c r="Z278" s="218">
        <v>0</v>
      </c>
      <c r="AA278" s="218">
        <v>0</v>
      </c>
    </row>
    <row r="279" spans="1:27">
      <c r="A279" s="261" t="s">
        <v>2829</v>
      </c>
      <c r="B279" s="261" t="s">
        <v>2830</v>
      </c>
      <c r="C279" s="261" t="s">
        <v>1221</v>
      </c>
      <c r="D279" s="262" t="s">
        <v>2046</v>
      </c>
      <c r="E279" s="260">
        <v>0</v>
      </c>
      <c r="F279" s="260">
        <v>0</v>
      </c>
      <c r="G279" s="260">
        <v>8.3979300000000006</v>
      </c>
      <c r="H279" s="260">
        <v>22.721245</v>
      </c>
      <c r="I279" s="260">
        <v>0</v>
      </c>
      <c r="J279" s="217">
        <f t="shared" si="4"/>
        <v>31.119174999999998</v>
      </c>
      <c r="K279" s="218">
        <v>0</v>
      </c>
      <c r="L279" s="218">
        <v>4.7647680000000001</v>
      </c>
      <c r="M279" s="218">
        <v>1.0611390000000001</v>
      </c>
      <c r="N279" s="218">
        <v>0.4</v>
      </c>
      <c r="O279" s="218">
        <v>0.39585500000000001</v>
      </c>
      <c r="P279" s="218">
        <v>2.2797999999999999E-2</v>
      </c>
      <c r="Q279" s="218">
        <v>18.712955999999998</v>
      </c>
      <c r="R279" s="218">
        <v>0</v>
      </c>
      <c r="S279" s="218">
        <v>0</v>
      </c>
      <c r="T279" s="218">
        <v>0</v>
      </c>
      <c r="U279" s="218">
        <v>0</v>
      </c>
      <c r="V279" s="218">
        <v>0</v>
      </c>
      <c r="W279" s="218">
        <v>0</v>
      </c>
      <c r="X279" s="218">
        <v>0</v>
      </c>
      <c r="Y279" s="218">
        <v>0</v>
      </c>
      <c r="Z279" s="218">
        <v>0</v>
      </c>
      <c r="AA279" s="218">
        <v>0</v>
      </c>
    </row>
    <row r="280" spans="1:27">
      <c r="A280" s="261" t="s">
        <v>2812</v>
      </c>
      <c r="B280" s="261" t="s">
        <v>2813</v>
      </c>
      <c r="C280" s="261" t="s">
        <v>116</v>
      </c>
      <c r="D280" s="262" t="s">
        <v>69</v>
      </c>
      <c r="E280" s="260">
        <v>0</v>
      </c>
      <c r="F280" s="260">
        <v>0</v>
      </c>
      <c r="G280" s="260">
        <v>0</v>
      </c>
      <c r="H280" s="260">
        <v>106.015171</v>
      </c>
      <c r="I280" s="260">
        <v>0</v>
      </c>
      <c r="J280" s="217">
        <f t="shared" si="4"/>
        <v>106.015171</v>
      </c>
      <c r="K280" s="218">
        <v>0</v>
      </c>
      <c r="L280" s="218">
        <v>11.535482</v>
      </c>
      <c r="M280" s="218">
        <v>1</v>
      </c>
      <c r="N280" s="218">
        <v>0</v>
      </c>
      <c r="O280" s="218">
        <v>1</v>
      </c>
      <c r="P280" s="218">
        <v>0</v>
      </c>
      <c r="Q280" s="218">
        <v>62.857441000000001</v>
      </c>
      <c r="R280" s="218">
        <v>0</v>
      </c>
      <c r="S280" s="218">
        <v>0</v>
      </c>
      <c r="T280" s="218">
        <v>0</v>
      </c>
      <c r="U280" s="218">
        <v>0</v>
      </c>
      <c r="V280" s="218">
        <v>0</v>
      </c>
      <c r="W280" s="218">
        <v>0</v>
      </c>
      <c r="X280" s="218">
        <v>0</v>
      </c>
      <c r="Y280" s="218">
        <v>0</v>
      </c>
      <c r="Z280" s="218">
        <v>2.1053519999999999</v>
      </c>
      <c r="AA280" s="218">
        <v>0</v>
      </c>
    </row>
    <row r="281" spans="1:27">
      <c r="A281" s="261" t="s">
        <v>2814</v>
      </c>
      <c r="B281" s="261" t="s">
        <v>2815</v>
      </c>
      <c r="C281" s="261" t="s">
        <v>80</v>
      </c>
      <c r="D281" s="262" t="s">
        <v>69</v>
      </c>
      <c r="E281" s="260">
        <v>0</v>
      </c>
      <c r="F281" s="260">
        <v>0</v>
      </c>
      <c r="G281" s="260">
        <v>0</v>
      </c>
      <c r="H281" s="260">
        <v>29.868459000000001</v>
      </c>
      <c r="I281" s="260">
        <v>136.42882499999999</v>
      </c>
      <c r="J281" s="217">
        <f t="shared" si="4"/>
        <v>166.29728399999999</v>
      </c>
      <c r="K281" s="218">
        <v>0</v>
      </c>
      <c r="L281" s="218">
        <v>37.623721000000003</v>
      </c>
      <c r="M281" s="218">
        <v>1.906976</v>
      </c>
      <c r="N281" s="218">
        <v>0</v>
      </c>
      <c r="O281" s="218">
        <v>0</v>
      </c>
      <c r="P281" s="218">
        <v>0.88371999999999995</v>
      </c>
      <c r="Q281" s="218">
        <v>93.830702000000002</v>
      </c>
      <c r="R281" s="218">
        <v>0</v>
      </c>
      <c r="S281" s="218">
        <v>22.318574999999999</v>
      </c>
      <c r="T281" s="218">
        <v>1</v>
      </c>
      <c r="U281" s="218">
        <v>0</v>
      </c>
      <c r="V281" s="218">
        <v>0</v>
      </c>
      <c r="W281" s="218">
        <v>0</v>
      </c>
      <c r="X281" s="218">
        <v>0</v>
      </c>
      <c r="Y281" s="218">
        <v>0</v>
      </c>
      <c r="Z281" s="218">
        <v>0</v>
      </c>
      <c r="AA281" s="218">
        <v>0</v>
      </c>
    </row>
    <row r="282" spans="1:27">
      <c r="A282" s="261" t="s">
        <v>2816</v>
      </c>
      <c r="B282" s="261" t="s">
        <v>2817</v>
      </c>
      <c r="C282" s="261" t="s">
        <v>68</v>
      </c>
      <c r="D282" s="262" t="s">
        <v>69</v>
      </c>
      <c r="E282" s="260">
        <v>0</v>
      </c>
      <c r="F282" s="260">
        <v>0</v>
      </c>
      <c r="G282" s="260">
        <v>0</v>
      </c>
      <c r="H282" s="260">
        <v>56.852182999999997</v>
      </c>
      <c r="I282" s="260">
        <v>0</v>
      </c>
      <c r="J282" s="217">
        <f t="shared" si="4"/>
        <v>56.852182999999997</v>
      </c>
      <c r="K282" s="218">
        <v>0</v>
      </c>
      <c r="L282" s="218">
        <v>10.60824</v>
      </c>
      <c r="M282" s="218">
        <v>0.24223600000000001</v>
      </c>
      <c r="N282" s="218">
        <v>0.15528</v>
      </c>
      <c r="O282" s="218">
        <v>0</v>
      </c>
      <c r="P282" s="218">
        <v>0</v>
      </c>
      <c r="Q282" s="218">
        <v>37.998831000000003</v>
      </c>
      <c r="R282" s="218">
        <v>0</v>
      </c>
      <c r="S282" s="218">
        <v>0</v>
      </c>
      <c r="T282" s="218">
        <v>0</v>
      </c>
      <c r="U282" s="218">
        <v>0</v>
      </c>
      <c r="V282" s="218">
        <v>0</v>
      </c>
      <c r="W282" s="218">
        <v>0</v>
      </c>
      <c r="X282" s="218">
        <v>0</v>
      </c>
      <c r="Y282" s="218">
        <v>0</v>
      </c>
      <c r="Z282" s="218">
        <v>0</v>
      </c>
      <c r="AA282" s="218">
        <v>0</v>
      </c>
    </row>
    <row r="283" spans="1:27">
      <c r="A283" s="261" t="s">
        <v>2818</v>
      </c>
      <c r="B283" s="261" t="s">
        <v>2819</v>
      </c>
      <c r="C283" s="261" t="s">
        <v>80</v>
      </c>
      <c r="D283" s="262" t="s">
        <v>69</v>
      </c>
      <c r="E283" s="260">
        <v>0</v>
      </c>
      <c r="F283" s="260">
        <v>0</v>
      </c>
      <c r="G283" s="260">
        <v>0</v>
      </c>
      <c r="H283" s="260">
        <v>36.077818000000001</v>
      </c>
      <c r="I283" s="260">
        <v>0</v>
      </c>
      <c r="J283" s="217">
        <f t="shared" si="4"/>
        <v>36.077818000000001</v>
      </c>
      <c r="K283" s="218">
        <v>0</v>
      </c>
      <c r="L283" s="218">
        <v>8.3601899999999993</v>
      </c>
      <c r="M283" s="218">
        <v>0</v>
      </c>
      <c r="N283" s="218">
        <v>0</v>
      </c>
      <c r="O283" s="218">
        <v>0</v>
      </c>
      <c r="P283" s="218">
        <v>3</v>
      </c>
      <c r="Q283" s="218">
        <v>27.137789000000001</v>
      </c>
      <c r="R283" s="218">
        <v>0</v>
      </c>
      <c r="S283" s="218">
        <v>0</v>
      </c>
      <c r="T283" s="218">
        <v>0</v>
      </c>
      <c r="U283" s="218">
        <v>0</v>
      </c>
      <c r="V283" s="218">
        <v>0</v>
      </c>
      <c r="W283" s="218">
        <v>0</v>
      </c>
      <c r="X283" s="218">
        <v>0</v>
      </c>
      <c r="Y283" s="218">
        <v>0</v>
      </c>
      <c r="Z283" s="218">
        <v>0</v>
      </c>
      <c r="AA283" s="218">
        <v>31</v>
      </c>
    </row>
    <row r="284" spans="1:27">
      <c r="A284" s="261" t="s">
        <v>2820</v>
      </c>
      <c r="B284" s="261" t="s">
        <v>2821</v>
      </c>
      <c r="C284" s="261" t="s">
        <v>93</v>
      </c>
      <c r="D284" s="262" t="s">
        <v>69</v>
      </c>
      <c r="E284" s="260">
        <v>0</v>
      </c>
      <c r="F284" s="260">
        <v>0</v>
      </c>
      <c r="G284" s="260">
        <v>0</v>
      </c>
      <c r="H284" s="260">
        <v>42.137844000000001</v>
      </c>
      <c r="I284" s="260">
        <v>0</v>
      </c>
      <c r="J284" s="217">
        <f t="shared" si="4"/>
        <v>42.137844000000001</v>
      </c>
      <c r="K284" s="218">
        <v>0</v>
      </c>
      <c r="L284" s="218">
        <v>5.3122160000000003</v>
      </c>
      <c r="M284" s="218">
        <v>0</v>
      </c>
      <c r="N284" s="218">
        <v>0</v>
      </c>
      <c r="O284" s="218">
        <v>0</v>
      </c>
      <c r="P284" s="218">
        <v>0</v>
      </c>
      <c r="Q284" s="218">
        <v>25.454332999999998</v>
      </c>
      <c r="R284" s="218">
        <v>2.2405059999999999</v>
      </c>
      <c r="S284" s="218">
        <v>2</v>
      </c>
      <c r="T284" s="218">
        <v>0</v>
      </c>
      <c r="U284" s="218">
        <v>0</v>
      </c>
      <c r="V284" s="218">
        <v>0</v>
      </c>
      <c r="W284" s="218">
        <v>0</v>
      </c>
      <c r="X284" s="218">
        <v>0</v>
      </c>
      <c r="Y284" s="218">
        <v>0</v>
      </c>
      <c r="Z284" s="218">
        <v>0</v>
      </c>
      <c r="AA284" s="218">
        <v>27</v>
      </c>
    </row>
    <row r="285" spans="1:27">
      <c r="A285" s="261" t="s">
        <v>628</v>
      </c>
      <c r="B285" s="261" t="s">
        <v>1990</v>
      </c>
      <c r="C285" s="261" t="s">
        <v>193</v>
      </c>
      <c r="D285" s="262" t="s">
        <v>69</v>
      </c>
      <c r="E285" s="260">
        <v>15.079136999999999</v>
      </c>
      <c r="F285" s="260">
        <v>35.287770000000002</v>
      </c>
      <c r="G285" s="260">
        <v>49.079138</v>
      </c>
      <c r="H285" s="260">
        <v>0</v>
      </c>
      <c r="I285" s="260">
        <v>0</v>
      </c>
      <c r="J285" s="217">
        <f t="shared" si="4"/>
        <v>99.446044999999998</v>
      </c>
      <c r="K285" s="218">
        <v>3</v>
      </c>
      <c r="L285" s="218">
        <v>19.187049999999999</v>
      </c>
      <c r="M285" s="218">
        <v>8.6834530000000001</v>
      </c>
      <c r="N285" s="218">
        <v>0</v>
      </c>
      <c r="O285" s="218">
        <v>0.28777000000000003</v>
      </c>
      <c r="P285" s="218">
        <v>15.517986000000001</v>
      </c>
      <c r="Q285" s="218">
        <v>54.935251999999998</v>
      </c>
      <c r="R285" s="218">
        <v>0</v>
      </c>
      <c r="S285" s="218">
        <v>0</v>
      </c>
      <c r="T285" s="218">
        <v>0</v>
      </c>
      <c r="U285" s="218">
        <v>0</v>
      </c>
      <c r="V285" s="218">
        <v>0</v>
      </c>
      <c r="W285" s="218">
        <v>0</v>
      </c>
      <c r="X285" s="218">
        <v>0</v>
      </c>
      <c r="Y285" s="218">
        <v>0</v>
      </c>
      <c r="Z285" s="218">
        <v>0</v>
      </c>
      <c r="AA285" s="218">
        <v>0</v>
      </c>
    </row>
    <row r="286" spans="1:27">
      <c r="A286" s="261" t="s">
        <v>630</v>
      </c>
      <c r="B286" s="261" t="s">
        <v>1991</v>
      </c>
      <c r="C286" s="261" t="s">
        <v>324</v>
      </c>
      <c r="D286" s="262" t="s">
        <v>69</v>
      </c>
      <c r="E286" s="260">
        <v>4.1241380000000003</v>
      </c>
      <c r="F286" s="260">
        <v>24.964133</v>
      </c>
      <c r="G286" s="260">
        <v>58.508274999999998</v>
      </c>
      <c r="H286" s="260">
        <v>46.258620999999998</v>
      </c>
      <c r="I286" s="260">
        <v>0</v>
      </c>
      <c r="J286" s="217">
        <f t="shared" si="4"/>
        <v>133.85516699999999</v>
      </c>
      <c r="K286" s="218">
        <v>0</v>
      </c>
      <c r="L286" s="218">
        <v>46.048276000000001</v>
      </c>
      <c r="M286" s="218">
        <v>4.7586209999999998</v>
      </c>
      <c r="N286" s="218">
        <v>0</v>
      </c>
      <c r="O286" s="218">
        <v>0</v>
      </c>
      <c r="P286" s="218">
        <v>30.333100000000002</v>
      </c>
      <c r="Q286" s="218">
        <v>80.605511000000007</v>
      </c>
      <c r="R286" s="218">
        <v>0</v>
      </c>
      <c r="S286" s="218">
        <v>0</v>
      </c>
      <c r="T286" s="218">
        <v>0</v>
      </c>
      <c r="U286" s="218">
        <v>0</v>
      </c>
      <c r="V286" s="218">
        <v>0</v>
      </c>
      <c r="W286" s="218">
        <v>0</v>
      </c>
      <c r="X286" s="218">
        <v>0</v>
      </c>
      <c r="Y286" s="218">
        <v>0</v>
      </c>
      <c r="Z286" s="218">
        <v>1.5</v>
      </c>
      <c r="AA286" s="218">
        <v>0</v>
      </c>
    </row>
    <row r="287" spans="1:27">
      <c r="A287" s="261" t="s">
        <v>632</v>
      </c>
      <c r="B287" s="261" t="s">
        <v>1992</v>
      </c>
      <c r="C287" s="261" t="s">
        <v>98</v>
      </c>
      <c r="D287" s="262" t="s">
        <v>69</v>
      </c>
      <c r="E287" s="260">
        <v>0</v>
      </c>
      <c r="F287" s="260">
        <v>0</v>
      </c>
      <c r="G287" s="260">
        <v>64.171233999999998</v>
      </c>
      <c r="H287" s="260">
        <v>0</v>
      </c>
      <c r="I287" s="260">
        <v>0</v>
      </c>
      <c r="J287" s="217">
        <f t="shared" si="4"/>
        <v>64.171233999999998</v>
      </c>
      <c r="K287" s="218">
        <v>0</v>
      </c>
      <c r="L287" s="218">
        <v>29.760273000000002</v>
      </c>
      <c r="M287" s="218">
        <v>6.7602739999999999</v>
      </c>
      <c r="N287" s="218">
        <v>0</v>
      </c>
      <c r="O287" s="218">
        <v>1</v>
      </c>
      <c r="P287" s="218">
        <v>7.6506860000000003</v>
      </c>
      <c r="Q287" s="218">
        <v>38.554791999999999</v>
      </c>
      <c r="R287" s="218">
        <v>0</v>
      </c>
      <c r="S287" s="218">
        <v>0</v>
      </c>
      <c r="T287" s="218">
        <v>0</v>
      </c>
      <c r="U287" s="218">
        <v>0</v>
      </c>
      <c r="V287" s="218">
        <v>0</v>
      </c>
      <c r="W287" s="218">
        <v>0</v>
      </c>
      <c r="X287" s="218">
        <v>0</v>
      </c>
      <c r="Y287" s="218">
        <v>0</v>
      </c>
      <c r="Z287" s="218">
        <v>0</v>
      </c>
      <c r="AA287" s="218">
        <v>0</v>
      </c>
    </row>
    <row r="288" spans="1:27">
      <c r="A288" s="261" t="s">
        <v>634</v>
      </c>
      <c r="B288" s="261" t="s">
        <v>635</v>
      </c>
      <c r="C288" s="261" t="s">
        <v>140</v>
      </c>
      <c r="D288" s="262" t="s">
        <v>69</v>
      </c>
      <c r="E288" s="260">
        <v>0</v>
      </c>
      <c r="F288" s="260">
        <v>0</v>
      </c>
      <c r="G288" s="260">
        <v>0</v>
      </c>
      <c r="H288" s="260">
        <v>300.82024899999999</v>
      </c>
      <c r="I288" s="260">
        <v>19.412198</v>
      </c>
      <c r="J288" s="217">
        <f t="shared" si="4"/>
        <v>320.23244699999998</v>
      </c>
      <c r="K288" s="218">
        <v>0</v>
      </c>
      <c r="L288" s="218">
        <v>51.427185000000001</v>
      </c>
      <c r="M288" s="218">
        <v>3.7378640000000001</v>
      </c>
      <c r="N288" s="218">
        <v>0</v>
      </c>
      <c r="O288" s="218">
        <v>0</v>
      </c>
      <c r="P288" s="218">
        <v>2</v>
      </c>
      <c r="Q288" s="218">
        <v>231.36060699999999</v>
      </c>
      <c r="R288" s="218">
        <v>0</v>
      </c>
      <c r="S288" s="218">
        <v>1</v>
      </c>
      <c r="T288" s="218">
        <v>0</v>
      </c>
      <c r="U288" s="218">
        <v>284.15998400000001</v>
      </c>
      <c r="V288" s="218">
        <v>0</v>
      </c>
      <c r="W288" s="218">
        <v>19.945122000000001</v>
      </c>
      <c r="X288" s="218">
        <v>0</v>
      </c>
      <c r="Y288" s="218">
        <v>0</v>
      </c>
      <c r="Z288" s="218">
        <v>0</v>
      </c>
      <c r="AA288" s="218">
        <v>0</v>
      </c>
    </row>
    <row r="289" spans="1:27">
      <c r="A289" s="261" t="s">
        <v>636</v>
      </c>
      <c r="B289" s="261" t="s">
        <v>637</v>
      </c>
      <c r="C289" s="261" t="s">
        <v>193</v>
      </c>
      <c r="D289" s="262" t="s">
        <v>69</v>
      </c>
      <c r="E289" s="260">
        <v>0</v>
      </c>
      <c r="F289" s="260">
        <v>0</v>
      </c>
      <c r="G289" s="260">
        <v>0</v>
      </c>
      <c r="H289" s="260">
        <v>554.49634900000001</v>
      </c>
      <c r="I289" s="260">
        <v>65.830753999999999</v>
      </c>
      <c r="J289" s="217">
        <f t="shared" si="4"/>
        <v>620.32710299999997</v>
      </c>
      <c r="K289" s="218">
        <v>0.90776699999999999</v>
      </c>
      <c r="L289" s="218">
        <v>97.5</v>
      </c>
      <c r="M289" s="218">
        <v>13.694174</v>
      </c>
      <c r="N289" s="218">
        <v>0</v>
      </c>
      <c r="O289" s="218">
        <v>0</v>
      </c>
      <c r="P289" s="218">
        <v>4.0922330000000002</v>
      </c>
      <c r="Q289" s="218">
        <v>431.56375100000002</v>
      </c>
      <c r="R289" s="218">
        <v>2.6371500000000001</v>
      </c>
      <c r="S289" s="218">
        <v>26.970876000000001</v>
      </c>
      <c r="T289" s="218">
        <v>0</v>
      </c>
      <c r="U289" s="218">
        <v>484.48034100000001</v>
      </c>
      <c r="V289" s="218">
        <v>0</v>
      </c>
      <c r="W289" s="218">
        <v>66.516276000000005</v>
      </c>
      <c r="X289" s="218">
        <v>0</v>
      </c>
      <c r="Y289" s="218">
        <v>0</v>
      </c>
      <c r="Z289" s="218">
        <v>0</v>
      </c>
      <c r="AA289" s="218">
        <v>0</v>
      </c>
    </row>
    <row r="290" spans="1:27">
      <c r="A290" s="261" t="s">
        <v>638</v>
      </c>
      <c r="B290" s="261" t="s">
        <v>639</v>
      </c>
      <c r="C290" s="261" t="s">
        <v>72</v>
      </c>
      <c r="D290" s="262" t="s">
        <v>69</v>
      </c>
      <c r="E290" s="260">
        <v>15.679999</v>
      </c>
      <c r="F290" s="260">
        <v>43.038881000000003</v>
      </c>
      <c r="G290" s="260">
        <v>44.256695000000001</v>
      </c>
      <c r="H290" s="260">
        <v>0</v>
      </c>
      <c r="I290" s="260">
        <v>13.35821</v>
      </c>
      <c r="J290" s="217">
        <f t="shared" si="4"/>
        <v>116.33378500000001</v>
      </c>
      <c r="K290" s="218">
        <v>2</v>
      </c>
      <c r="L290" s="218">
        <v>11.588571</v>
      </c>
      <c r="M290" s="218">
        <v>0</v>
      </c>
      <c r="N290" s="218">
        <v>1</v>
      </c>
      <c r="O290" s="218">
        <v>0</v>
      </c>
      <c r="P290" s="218">
        <v>1</v>
      </c>
      <c r="Q290" s="218">
        <v>85.333785000000006</v>
      </c>
      <c r="R290" s="218">
        <v>0</v>
      </c>
      <c r="S290" s="218">
        <v>0</v>
      </c>
      <c r="T290" s="218">
        <v>0</v>
      </c>
      <c r="U290" s="218">
        <v>0</v>
      </c>
      <c r="V290" s="218">
        <v>0</v>
      </c>
      <c r="W290" s="218">
        <v>13.35821</v>
      </c>
      <c r="X290" s="218">
        <v>0</v>
      </c>
      <c r="Y290" s="218">
        <v>0</v>
      </c>
      <c r="Z290" s="218">
        <v>0</v>
      </c>
      <c r="AA290" s="218">
        <v>0</v>
      </c>
    </row>
    <row r="291" spans="1:27">
      <c r="A291" s="261" t="s">
        <v>640</v>
      </c>
      <c r="B291" s="261" t="s">
        <v>1993</v>
      </c>
      <c r="C291" s="261" t="s">
        <v>125</v>
      </c>
      <c r="D291" s="262" t="s">
        <v>69</v>
      </c>
      <c r="E291" s="260">
        <v>17.644577999999999</v>
      </c>
      <c r="F291" s="260">
        <v>49.988549999999996</v>
      </c>
      <c r="G291" s="260">
        <v>9.4849399999999999</v>
      </c>
      <c r="H291" s="260">
        <v>0</v>
      </c>
      <c r="I291" s="260">
        <v>0</v>
      </c>
      <c r="J291" s="217">
        <f t="shared" si="4"/>
        <v>77.118067999999994</v>
      </c>
      <c r="K291" s="218">
        <v>1</v>
      </c>
      <c r="L291" s="218">
        <v>3.1980240000000002</v>
      </c>
      <c r="M291" s="218">
        <v>0</v>
      </c>
      <c r="N291" s="218">
        <v>0</v>
      </c>
      <c r="O291" s="218">
        <v>0</v>
      </c>
      <c r="P291" s="218">
        <v>1.8554219999999999</v>
      </c>
      <c r="Q291" s="218">
        <v>57.674138999999997</v>
      </c>
      <c r="R291" s="218">
        <v>0</v>
      </c>
      <c r="S291" s="218">
        <v>3</v>
      </c>
      <c r="T291" s="218">
        <v>0</v>
      </c>
      <c r="U291" s="218">
        <v>0</v>
      </c>
      <c r="V291" s="218">
        <v>0</v>
      </c>
      <c r="W291" s="218">
        <v>0</v>
      </c>
      <c r="X291" s="218">
        <v>0</v>
      </c>
      <c r="Y291" s="218">
        <v>0</v>
      </c>
      <c r="Z291" s="218">
        <v>0</v>
      </c>
      <c r="AA291" s="218">
        <v>0</v>
      </c>
    </row>
    <row r="292" spans="1:27">
      <c r="A292" s="261" t="s">
        <v>642</v>
      </c>
      <c r="B292" s="261" t="s">
        <v>1994</v>
      </c>
      <c r="C292" s="261" t="s">
        <v>125</v>
      </c>
      <c r="D292" s="262" t="s">
        <v>69</v>
      </c>
      <c r="E292" s="260">
        <v>55.945785000000001</v>
      </c>
      <c r="F292" s="260">
        <v>122.133079</v>
      </c>
      <c r="G292" s="260">
        <v>195.499999</v>
      </c>
      <c r="H292" s="260">
        <v>0</v>
      </c>
      <c r="I292" s="260">
        <v>0</v>
      </c>
      <c r="J292" s="217">
        <f t="shared" si="4"/>
        <v>373.57886300000001</v>
      </c>
      <c r="K292" s="218">
        <v>10.054217</v>
      </c>
      <c r="L292" s="218">
        <v>22.441708999999999</v>
      </c>
      <c r="M292" s="218">
        <v>2</v>
      </c>
      <c r="N292" s="218">
        <v>0</v>
      </c>
      <c r="O292" s="218">
        <v>0</v>
      </c>
      <c r="P292" s="218">
        <v>4.506024</v>
      </c>
      <c r="Q292" s="218">
        <v>204.405576</v>
      </c>
      <c r="R292" s="218">
        <v>0</v>
      </c>
      <c r="S292" s="218">
        <v>2</v>
      </c>
      <c r="T292" s="218">
        <v>0</v>
      </c>
      <c r="U292" s="218">
        <v>0</v>
      </c>
      <c r="V292" s="218">
        <v>0</v>
      </c>
      <c r="W292" s="218">
        <v>0</v>
      </c>
      <c r="X292" s="218">
        <v>0</v>
      </c>
      <c r="Y292" s="218">
        <v>0</v>
      </c>
      <c r="Z292" s="218">
        <v>0</v>
      </c>
      <c r="AA292" s="218">
        <v>0</v>
      </c>
    </row>
    <row r="293" spans="1:27">
      <c r="A293" s="261" t="s">
        <v>644</v>
      </c>
      <c r="B293" s="261" t="s">
        <v>1995</v>
      </c>
      <c r="C293" s="261" t="s">
        <v>93</v>
      </c>
      <c r="D293" s="262" t="s">
        <v>69</v>
      </c>
      <c r="E293" s="260">
        <v>0</v>
      </c>
      <c r="F293" s="260">
        <v>0</v>
      </c>
      <c r="G293" s="260">
        <v>0</v>
      </c>
      <c r="H293" s="260">
        <v>261.38049799999999</v>
      </c>
      <c r="I293" s="260">
        <v>0</v>
      </c>
      <c r="J293" s="217">
        <f t="shared" si="4"/>
        <v>261.38049799999999</v>
      </c>
      <c r="K293" s="218">
        <v>0</v>
      </c>
      <c r="L293" s="218">
        <v>39.013393000000001</v>
      </c>
      <c r="M293" s="218">
        <v>4.3072540000000004</v>
      </c>
      <c r="N293" s="218">
        <v>0</v>
      </c>
      <c r="O293" s="218">
        <v>0</v>
      </c>
      <c r="P293" s="218">
        <v>2.70607</v>
      </c>
      <c r="Q293" s="218">
        <v>196.78108</v>
      </c>
      <c r="R293" s="218">
        <v>18.533548</v>
      </c>
      <c r="S293" s="218">
        <v>4.063898</v>
      </c>
      <c r="T293" s="218">
        <v>0</v>
      </c>
      <c r="U293" s="218">
        <v>259.27316300000001</v>
      </c>
      <c r="V293" s="218">
        <v>0</v>
      </c>
      <c r="W293" s="218">
        <v>0</v>
      </c>
      <c r="X293" s="218">
        <v>0</v>
      </c>
      <c r="Y293" s="218">
        <v>0</v>
      </c>
      <c r="Z293" s="218">
        <v>0</v>
      </c>
      <c r="AA293" s="218">
        <v>75</v>
      </c>
    </row>
    <row r="294" spans="1:27">
      <c r="A294" s="261" t="s">
        <v>646</v>
      </c>
      <c r="B294" s="261" t="s">
        <v>1996</v>
      </c>
      <c r="C294" s="261" t="s">
        <v>80</v>
      </c>
      <c r="D294" s="262" t="s">
        <v>69</v>
      </c>
      <c r="E294" s="260">
        <v>40.896669000000003</v>
      </c>
      <c r="F294" s="260">
        <v>121.737093</v>
      </c>
      <c r="G294" s="260">
        <v>47.769528000000001</v>
      </c>
      <c r="H294" s="260">
        <v>0</v>
      </c>
      <c r="I294" s="260">
        <v>0</v>
      </c>
      <c r="J294" s="217">
        <f t="shared" si="4"/>
        <v>210.40329</v>
      </c>
      <c r="K294" s="218">
        <v>5</v>
      </c>
      <c r="L294" s="218">
        <v>17.899353000000001</v>
      </c>
      <c r="M294" s="218">
        <v>0.27710800000000002</v>
      </c>
      <c r="N294" s="218">
        <v>0</v>
      </c>
      <c r="O294" s="218">
        <v>0</v>
      </c>
      <c r="P294" s="218">
        <v>6</v>
      </c>
      <c r="Q294" s="218">
        <v>133.65027900000001</v>
      </c>
      <c r="R294" s="218">
        <v>0</v>
      </c>
      <c r="S294" s="218">
        <v>6.0301200000000001</v>
      </c>
      <c r="T294" s="218">
        <v>1</v>
      </c>
      <c r="U294" s="218">
        <v>0</v>
      </c>
      <c r="V294" s="218">
        <v>0</v>
      </c>
      <c r="W294" s="218">
        <v>0</v>
      </c>
      <c r="X294" s="218">
        <v>0</v>
      </c>
      <c r="Y294" s="218">
        <v>0</v>
      </c>
      <c r="Z294" s="218">
        <v>0</v>
      </c>
      <c r="AA294" s="218">
        <v>0</v>
      </c>
    </row>
    <row r="295" spans="1:27">
      <c r="A295" s="261" t="s">
        <v>648</v>
      </c>
      <c r="B295" s="261" t="s">
        <v>649</v>
      </c>
      <c r="C295" s="261" t="s">
        <v>80</v>
      </c>
      <c r="D295" s="262" t="s">
        <v>69</v>
      </c>
      <c r="E295" s="260">
        <v>18.067485000000001</v>
      </c>
      <c r="F295" s="260">
        <v>62.860159000000003</v>
      </c>
      <c r="G295" s="260">
        <v>134.288748</v>
      </c>
      <c r="H295" s="260">
        <v>0</v>
      </c>
      <c r="I295" s="260">
        <v>0</v>
      </c>
      <c r="J295" s="217">
        <f t="shared" si="4"/>
        <v>215.21639199999998</v>
      </c>
      <c r="K295" s="218">
        <v>1.944785</v>
      </c>
      <c r="L295" s="218">
        <v>21.914110000000001</v>
      </c>
      <c r="M295" s="218">
        <v>1</v>
      </c>
      <c r="N295" s="218">
        <v>0</v>
      </c>
      <c r="O295" s="218">
        <v>0</v>
      </c>
      <c r="P295" s="218">
        <v>5</v>
      </c>
      <c r="Q295" s="218">
        <v>122.564894</v>
      </c>
      <c r="R295" s="218">
        <v>0</v>
      </c>
      <c r="S295" s="218">
        <v>5</v>
      </c>
      <c r="T295" s="218">
        <v>0</v>
      </c>
      <c r="U295" s="218">
        <v>0</v>
      </c>
      <c r="V295" s="218">
        <v>0</v>
      </c>
      <c r="W295" s="218">
        <v>0</v>
      </c>
      <c r="X295" s="218">
        <v>0</v>
      </c>
      <c r="Y295" s="218">
        <v>0</v>
      </c>
      <c r="Z295" s="218">
        <v>0</v>
      </c>
      <c r="AA295" s="218">
        <v>0</v>
      </c>
    </row>
    <row r="296" spans="1:27">
      <c r="A296" s="261" t="s">
        <v>650</v>
      </c>
      <c r="B296" s="261" t="s">
        <v>1997</v>
      </c>
      <c r="C296" s="261" t="s">
        <v>80</v>
      </c>
      <c r="D296" s="262" t="s">
        <v>69</v>
      </c>
      <c r="E296" s="260">
        <v>67.735819000000006</v>
      </c>
      <c r="F296" s="260">
        <v>289.32316700000001</v>
      </c>
      <c r="G296" s="260">
        <v>404.35738800000001</v>
      </c>
      <c r="H296" s="260">
        <v>345.002275</v>
      </c>
      <c r="I296" s="260">
        <v>0</v>
      </c>
      <c r="J296" s="217">
        <f t="shared" si="4"/>
        <v>1106.418649</v>
      </c>
      <c r="K296" s="218">
        <v>7.0602410000000004</v>
      </c>
      <c r="L296" s="218">
        <v>130.727585</v>
      </c>
      <c r="M296" s="218">
        <v>6.4156630000000003</v>
      </c>
      <c r="N296" s="218">
        <v>0</v>
      </c>
      <c r="O296" s="218">
        <v>0.19795199999999999</v>
      </c>
      <c r="P296" s="218">
        <v>14.410844000000001</v>
      </c>
      <c r="Q296" s="218">
        <v>573.20420899999999</v>
      </c>
      <c r="R296" s="218">
        <v>1</v>
      </c>
      <c r="S296" s="218">
        <v>101.174216</v>
      </c>
      <c r="T296" s="218">
        <v>22.825299999999999</v>
      </c>
      <c r="U296" s="218">
        <v>0</v>
      </c>
      <c r="V296" s="218">
        <v>0</v>
      </c>
      <c r="W296" s="218">
        <v>0</v>
      </c>
      <c r="X296" s="218">
        <v>0</v>
      </c>
      <c r="Y296" s="218">
        <v>0</v>
      </c>
      <c r="Z296" s="218">
        <v>25.853148999999998</v>
      </c>
      <c r="AA296" s="218">
        <v>0</v>
      </c>
    </row>
    <row r="297" spans="1:27">
      <c r="A297" s="261" t="s">
        <v>654</v>
      </c>
      <c r="B297" s="261" t="s">
        <v>1998</v>
      </c>
      <c r="C297" s="261" t="s">
        <v>80</v>
      </c>
      <c r="D297" s="262" t="s">
        <v>69</v>
      </c>
      <c r="E297" s="260">
        <v>21.759035999999998</v>
      </c>
      <c r="F297" s="260">
        <v>58.381101999999998</v>
      </c>
      <c r="G297" s="260">
        <v>122.666076</v>
      </c>
      <c r="H297" s="260">
        <v>0</v>
      </c>
      <c r="I297" s="260">
        <v>0</v>
      </c>
      <c r="J297" s="217">
        <f t="shared" si="4"/>
        <v>202.80621400000001</v>
      </c>
      <c r="K297" s="218">
        <v>3.006024</v>
      </c>
      <c r="L297" s="218">
        <v>25.253011999999998</v>
      </c>
      <c r="M297" s="218">
        <v>1</v>
      </c>
      <c r="N297" s="218">
        <v>1</v>
      </c>
      <c r="O297" s="218">
        <v>0</v>
      </c>
      <c r="P297" s="218">
        <v>1</v>
      </c>
      <c r="Q297" s="218">
        <v>147.38453100000001</v>
      </c>
      <c r="R297" s="218">
        <v>0</v>
      </c>
      <c r="S297" s="218">
        <v>1</v>
      </c>
      <c r="T297" s="218">
        <v>0</v>
      </c>
      <c r="U297" s="218">
        <v>0</v>
      </c>
      <c r="V297" s="218">
        <v>0</v>
      </c>
      <c r="W297" s="218">
        <v>0</v>
      </c>
      <c r="X297" s="218">
        <v>0</v>
      </c>
      <c r="Y297" s="218">
        <v>0</v>
      </c>
      <c r="Z297" s="218">
        <v>0</v>
      </c>
      <c r="AA297" s="218">
        <v>0</v>
      </c>
    </row>
    <row r="298" spans="1:27">
      <c r="A298" s="261" t="s">
        <v>656</v>
      </c>
      <c r="B298" s="261" t="s">
        <v>1999</v>
      </c>
      <c r="C298" s="261" t="s">
        <v>101</v>
      </c>
      <c r="D298" s="262" t="s">
        <v>69</v>
      </c>
      <c r="E298" s="260">
        <v>15.370753000000001</v>
      </c>
      <c r="F298" s="260">
        <v>47.340994000000002</v>
      </c>
      <c r="G298" s="260">
        <v>93.208269999999999</v>
      </c>
      <c r="H298" s="260">
        <v>0</v>
      </c>
      <c r="I298" s="260">
        <v>0</v>
      </c>
      <c r="J298" s="217">
        <f t="shared" si="4"/>
        <v>155.920017</v>
      </c>
      <c r="K298" s="218">
        <v>5</v>
      </c>
      <c r="L298" s="218">
        <v>57.523865999999998</v>
      </c>
      <c r="M298" s="218">
        <v>10.774647999999999</v>
      </c>
      <c r="N298" s="218">
        <v>1</v>
      </c>
      <c r="O298" s="218">
        <v>0</v>
      </c>
      <c r="P298" s="218">
        <v>15.549296</v>
      </c>
      <c r="Q298" s="218">
        <v>122.391847</v>
      </c>
      <c r="R298" s="218">
        <v>0</v>
      </c>
      <c r="S298" s="218">
        <v>0</v>
      </c>
      <c r="T298" s="218">
        <v>0</v>
      </c>
      <c r="U298" s="218">
        <v>0</v>
      </c>
      <c r="V298" s="218">
        <v>0</v>
      </c>
      <c r="W298" s="218">
        <v>0</v>
      </c>
      <c r="X298" s="218">
        <v>0</v>
      </c>
      <c r="Y298" s="218">
        <v>0</v>
      </c>
      <c r="Z298" s="218">
        <v>0</v>
      </c>
      <c r="AA298" s="218">
        <v>0</v>
      </c>
    </row>
    <row r="299" spans="1:27">
      <c r="A299" s="261" t="s">
        <v>658</v>
      </c>
      <c r="B299" s="261" t="s">
        <v>2000</v>
      </c>
      <c r="C299" s="261" t="s">
        <v>125</v>
      </c>
      <c r="D299" s="262" t="s">
        <v>69</v>
      </c>
      <c r="E299" s="260">
        <v>5.9862070000000003</v>
      </c>
      <c r="F299" s="260">
        <v>30.386206999999999</v>
      </c>
      <c r="G299" s="260">
        <v>51.165517999999999</v>
      </c>
      <c r="H299" s="260">
        <v>0</v>
      </c>
      <c r="I299" s="260">
        <v>0</v>
      </c>
      <c r="J299" s="217">
        <f t="shared" si="4"/>
        <v>87.537931999999998</v>
      </c>
      <c r="K299" s="218">
        <v>2.2689659999999998</v>
      </c>
      <c r="L299" s="218">
        <v>21.944825000000002</v>
      </c>
      <c r="M299" s="218">
        <v>11.213793000000001</v>
      </c>
      <c r="N299" s="218">
        <v>0</v>
      </c>
      <c r="O299" s="218">
        <v>0</v>
      </c>
      <c r="P299" s="218">
        <v>10.310345</v>
      </c>
      <c r="Q299" s="218">
        <v>68.896552999999997</v>
      </c>
      <c r="R299" s="218">
        <v>0</v>
      </c>
      <c r="S299" s="218">
        <v>2</v>
      </c>
      <c r="T299" s="218">
        <v>0</v>
      </c>
      <c r="U299" s="218">
        <v>0</v>
      </c>
      <c r="V299" s="218">
        <v>0</v>
      </c>
      <c r="W299" s="218">
        <v>0</v>
      </c>
      <c r="X299" s="218">
        <v>0</v>
      </c>
      <c r="Y299" s="218">
        <v>0</v>
      </c>
      <c r="Z299" s="218">
        <v>0</v>
      </c>
      <c r="AA299" s="218">
        <v>0</v>
      </c>
    </row>
    <row r="300" spans="1:27">
      <c r="A300" s="261" t="s">
        <v>660</v>
      </c>
      <c r="B300" s="261" t="s">
        <v>661</v>
      </c>
      <c r="C300" s="261" t="s">
        <v>75</v>
      </c>
      <c r="D300" s="262" t="s">
        <v>69</v>
      </c>
      <c r="E300" s="260">
        <v>39.814736000000003</v>
      </c>
      <c r="F300" s="260">
        <v>128.795185</v>
      </c>
      <c r="G300" s="260">
        <v>149.297437</v>
      </c>
      <c r="H300" s="260">
        <v>0</v>
      </c>
      <c r="I300" s="260">
        <v>0</v>
      </c>
      <c r="J300" s="217">
        <f t="shared" si="4"/>
        <v>317.90735800000004</v>
      </c>
      <c r="K300" s="218">
        <v>2</v>
      </c>
      <c r="L300" s="218">
        <v>27.959063</v>
      </c>
      <c r="M300" s="218">
        <v>0</v>
      </c>
      <c r="N300" s="218">
        <v>0</v>
      </c>
      <c r="O300" s="218">
        <v>0</v>
      </c>
      <c r="P300" s="218">
        <v>1.7602340000000001</v>
      </c>
      <c r="Q300" s="218">
        <v>194.082954</v>
      </c>
      <c r="R300" s="218">
        <v>10.017543999999999</v>
      </c>
      <c r="S300" s="218">
        <v>6</v>
      </c>
      <c r="T300" s="218">
        <v>1</v>
      </c>
      <c r="U300" s="218">
        <v>0</v>
      </c>
      <c r="V300" s="218">
        <v>0</v>
      </c>
      <c r="W300" s="218">
        <v>0</v>
      </c>
      <c r="X300" s="218">
        <v>0</v>
      </c>
      <c r="Y300" s="218">
        <v>0</v>
      </c>
      <c r="Z300" s="218">
        <v>0</v>
      </c>
      <c r="AA300" s="218">
        <v>0</v>
      </c>
    </row>
    <row r="301" spans="1:27">
      <c r="A301" s="261" t="s">
        <v>662</v>
      </c>
      <c r="B301" s="261" t="s">
        <v>663</v>
      </c>
      <c r="C301" s="261" t="s">
        <v>72</v>
      </c>
      <c r="D301" s="262" t="s">
        <v>69</v>
      </c>
      <c r="E301" s="260">
        <v>66.414771000000002</v>
      </c>
      <c r="F301" s="260">
        <v>154.29210900000001</v>
      </c>
      <c r="G301" s="260">
        <v>106.973375</v>
      </c>
      <c r="H301" s="260">
        <v>0</v>
      </c>
      <c r="I301" s="260">
        <v>0</v>
      </c>
      <c r="J301" s="217">
        <f t="shared" si="4"/>
        <v>327.68025499999999</v>
      </c>
      <c r="K301" s="218">
        <v>9.5300019999999996</v>
      </c>
      <c r="L301" s="218">
        <v>25.235779000000001</v>
      </c>
      <c r="M301" s="218">
        <v>0</v>
      </c>
      <c r="N301" s="218">
        <v>0</v>
      </c>
      <c r="O301" s="218">
        <v>1</v>
      </c>
      <c r="P301" s="218">
        <v>0</v>
      </c>
      <c r="Q301" s="218">
        <v>243.78093899999999</v>
      </c>
      <c r="R301" s="218">
        <v>1</v>
      </c>
      <c r="S301" s="218">
        <v>0</v>
      </c>
      <c r="T301" s="218">
        <v>0</v>
      </c>
      <c r="U301" s="218">
        <v>0</v>
      </c>
      <c r="V301" s="218">
        <v>0</v>
      </c>
      <c r="W301" s="218">
        <v>0</v>
      </c>
      <c r="X301" s="218">
        <v>0</v>
      </c>
      <c r="Y301" s="218">
        <v>0</v>
      </c>
      <c r="Z301" s="218">
        <v>0</v>
      </c>
      <c r="AA301" s="218">
        <v>0</v>
      </c>
    </row>
    <row r="302" spans="1:27">
      <c r="A302" s="261" t="s">
        <v>664</v>
      </c>
      <c r="B302" s="261" t="s">
        <v>665</v>
      </c>
      <c r="C302" s="261" t="s">
        <v>93</v>
      </c>
      <c r="D302" s="262" t="s">
        <v>69</v>
      </c>
      <c r="E302" s="260">
        <v>0</v>
      </c>
      <c r="F302" s="260">
        <v>0</v>
      </c>
      <c r="G302" s="260">
        <v>0</v>
      </c>
      <c r="H302" s="260">
        <v>132.03614899999999</v>
      </c>
      <c r="I302" s="260">
        <v>0</v>
      </c>
      <c r="J302" s="217">
        <f t="shared" si="4"/>
        <v>132.03614899999999</v>
      </c>
      <c r="K302" s="218">
        <v>1</v>
      </c>
      <c r="L302" s="218">
        <v>35.911518000000001</v>
      </c>
      <c r="M302" s="218">
        <v>3.993506</v>
      </c>
      <c r="N302" s="218">
        <v>0</v>
      </c>
      <c r="O302" s="218">
        <v>0</v>
      </c>
      <c r="P302" s="218">
        <v>11.959415</v>
      </c>
      <c r="Q302" s="218">
        <v>73.657100999999997</v>
      </c>
      <c r="R302" s="218">
        <v>0</v>
      </c>
      <c r="S302" s="218">
        <v>4.9675320000000003</v>
      </c>
      <c r="T302" s="218">
        <v>0</v>
      </c>
      <c r="U302" s="218">
        <v>0</v>
      </c>
      <c r="V302" s="218">
        <v>0</v>
      </c>
      <c r="W302" s="218">
        <v>0</v>
      </c>
      <c r="X302" s="218">
        <v>0</v>
      </c>
      <c r="Y302" s="218">
        <v>0</v>
      </c>
      <c r="Z302" s="218">
        <v>0</v>
      </c>
      <c r="AA302" s="218">
        <v>0</v>
      </c>
    </row>
    <row r="303" spans="1:27">
      <c r="A303" s="261" t="s">
        <v>666</v>
      </c>
      <c r="B303" s="261" t="s">
        <v>2001</v>
      </c>
      <c r="C303" s="261" t="s">
        <v>93</v>
      </c>
      <c r="D303" s="262" t="s">
        <v>69</v>
      </c>
      <c r="E303" s="260">
        <v>114.61135299999999</v>
      </c>
      <c r="F303" s="260">
        <v>292.48256199999997</v>
      </c>
      <c r="G303" s="260">
        <v>498.19172700000001</v>
      </c>
      <c r="H303" s="260">
        <v>301.41860400000002</v>
      </c>
      <c r="I303" s="260">
        <v>0</v>
      </c>
      <c r="J303" s="217">
        <f t="shared" si="4"/>
        <v>1206.704246</v>
      </c>
      <c r="K303" s="218">
        <v>15.261022000000001</v>
      </c>
      <c r="L303" s="218">
        <v>90.250518999999997</v>
      </c>
      <c r="M303" s="218">
        <v>1</v>
      </c>
      <c r="N303" s="218">
        <v>0</v>
      </c>
      <c r="O303" s="218">
        <v>0.831395</v>
      </c>
      <c r="P303" s="218">
        <v>18.308140000000002</v>
      </c>
      <c r="Q303" s="218">
        <v>549.10318099999995</v>
      </c>
      <c r="R303" s="218">
        <v>1.9767440000000001</v>
      </c>
      <c r="S303" s="218">
        <v>154.599276</v>
      </c>
      <c r="T303" s="218">
        <v>60.361575999999999</v>
      </c>
      <c r="U303" s="218">
        <v>0</v>
      </c>
      <c r="V303" s="218">
        <v>0</v>
      </c>
      <c r="W303" s="218">
        <v>0</v>
      </c>
      <c r="X303" s="218">
        <v>0</v>
      </c>
      <c r="Y303" s="218">
        <v>0</v>
      </c>
      <c r="Z303" s="218">
        <v>0</v>
      </c>
      <c r="AA303" s="218">
        <v>0</v>
      </c>
    </row>
    <row r="304" spans="1:27">
      <c r="A304" s="261" t="s">
        <v>668</v>
      </c>
      <c r="B304" s="261" t="s">
        <v>2002</v>
      </c>
      <c r="C304" s="261" t="s">
        <v>72</v>
      </c>
      <c r="D304" s="262" t="s">
        <v>69</v>
      </c>
      <c r="E304" s="260">
        <v>59.474285999999999</v>
      </c>
      <c r="F304" s="260">
        <v>187.09604400000001</v>
      </c>
      <c r="G304" s="260">
        <v>303.48394000000002</v>
      </c>
      <c r="H304" s="260">
        <v>0</v>
      </c>
      <c r="I304" s="260">
        <v>0</v>
      </c>
      <c r="J304" s="217">
        <f t="shared" si="4"/>
        <v>550.05427000000009</v>
      </c>
      <c r="K304" s="218">
        <v>0</v>
      </c>
      <c r="L304" s="218">
        <v>44.451976999999999</v>
      </c>
      <c r="M304" s="218">
        <v>0</v>
      </c>
      <c r="N304" s="218">
        <v>1</v>
      </c>
      <c r="O304" s="218">
        <v>0</v>
      </c>
      <c r="P304" s="218">
        <v>3.2768359999999999</v>
      </c>
      <c r="Q304" s="218">
        <v>454.10395599999998</v>
      </c>
      <c r="R304" s="218">
        <v>0</v>
      </c>
      <c r="S304" s="218">
        <v>0</v>
      </c>
      <c r="T304" s="218">
        <v>1</v>
      </c>
      <c r="U304" s="218">
        <v>0</v>
      </c>
      <c r="V304" s="218">
        <v>0</v>
      </c>
      <c r="W304" s="218">
        <v>0</v>
      </c>
      <c r="X304" s="218">
        <v>0</v>
      </c>
      <c r="Y304" s="218">
        <v>0</v>
      </c>
      <c r="Z304" s="218">
        <v>0</v>
      </c>
      <c r="AA304" s="218">
        <v>0</v>
      </c>
    </row>
    <row r="305" spans="1:27">
      <c r="A305" s="261" t="s">
        <v>670</v>
      </c>
      <c r="B305" s="261" t="s">
        <v>671</v>
      </c>
      <c r="C305" s="261" t="s">
        <v>111</v>
      </c>
      <c r="D305" s="262" t="s">
        <v>69</v>
      </c>
      <c r="E305" s="260">
        <v>0</v>
      </c>
      <c r="F305" s="260">
        <v>0</v>
      </c>
      <c r="G305" s="260">
        <v>0</v>
      </c>
      <c r="H305" s="260">
        <v>99.452563999999995</v>
      </c>
      <c r="I305" s="260">
        <v>82.418268999999995</v>
      </c>
      <c r="J305" s="217">
        <f t="shared" si="4"/>
        <v>181.870833</v>
      </c>
      <c r="K305" s="218">
        <v>0</v>
      </c>
      <c r="L305" s="218">
        <v>13.044943999999999</v>
      </c>
      <c r="M305" s="218">
        <v>5.2528090000000001</v>
      </c>
      <c r="N305" s="218">
        <v>0</v>
      </c>
      <c r="O305" s="218">
        <v>0</v>
      </c>
      <c r="P305" s="218">
        <v>0</v>
      </c>
      <c r="Q305" s="218">
        <v>136.45389700000001</v>
      </c>
      <c r="R305" s="218">
        <v>0</v>
      </c>
      <c r="S305" s="218">
        <v>0</v>
      </c>
      <c r="T305" s="218">
        <v>0</v>
      </c>
      <c r="U305" s="218">
        <v>0</v>
      </c>
      <c r="V305" s="218">
        <v>0</v>
      </c>
      <c r="W305" s="218">
        <v>82.652686000000003</v>
      </c>
      <c r="X305" s="218">
        <v>0</v>
      </c>
      <c r="Y305" s="218">
        <v>0</v>
      </c>
      <c r="Z305" s="218">
        <v>0</v>
      </c>
      <c r="AA305" s="218">
        <v>0</v>
      </c>
    </row>
    <row r="306" spans="1:27">
      <c r="A306" s="261" t="s">
        <v>672</v>
      </c>
      <c r="B306" s="261" t="s">
        <v>2003</v>
      </c>
      <c r="C306" s="261" t="s">
        <v>75</v>
      </c>
      <c r="D306" s="262" t="s">
        <v>69</v>
      </c>
      <c r="E306" s="260">
        <v>27.859134000000001</v>
      </c>
      <c r="F306" s="260">
        <v>99.298417000000001</v>
      </c>
      <c r="G306" s="260">
        <v>30.515136999999999</v>
      </c>
      <c r="H306" s="260">
        <v>0</v>
      </c>
      <c r="I306" s="260">
        <v>0</v>
      </c>
      <c r="J306" s="217">
        <f t="shared" si="4"/>
        <v>157.67268799999999</v>
      </c>
      <c r="K306" s="218">
        <v>2.2372529999999999</v>
      </c>
      <c r="L306" s="218">
        <v>10.243627</v>
      </c>
      <c r="M306" s="218">
        <v>1.5</v>
      </c>
      <c r="N306" s="218">
        <v>0</v>
      </c>
      <c r="O306" s="218">
        <v>0</v>
      </c>
      <c r="P306" s="218">
        <v>0</v>
      </c>
      <c r="Q306" s="218">
        <v>115.01176700000001</v>
      </c>
      <c r="R306" s="218">
        <v>1.733706</v>
      </c>
      <c r="S306" s="218">
        <v>0.92138699999999996</v>
      </c>
      <c r="T306" s="218">
        <v>1</v>
      </c>
      <c r="U306" s="218">
        <v>0</v>
      </c>
      <c r="V306" s="218">
        <v>0</v>
      </c>
      <c r="W306" s="218">
        <v>0</v>
      </c>
      <c r="X306" s="218">
        <v>0</v>
      </c>
      <c r="Y306" s="218">
        <v>0</v>
      </c>
      <c r="Z306" s="218">
        <v>0</v>
      </c>
      <c r="AA306" s="218">
        <v>0</v>
      </c>
    </row>
    <row r="307" spans="1:27">
      <c r="A307" s="261" t="s">
        <v>674</v>
      </c>
      <c r="B307" s="261" t="s">
        <v>2004</v>
      </c>
      <c r="C307" s="261" t="s">
        <v>75</v>
      </c>
      <c r="D307" s="262" t="s">
        <v>69</v>
      </c>
      <c r="E307" s="260">
        <v>79.109973999999994</v>
      </c>
      <c r="F307" s="260">
        <v>239.432098</v>
      </c>
      <c r="G307" s="260">
        <v>389.01173899999998</v>
      </c>
      <c r="H307" s="260">
        <v>265.72059200000001</v>
      </c>
      <c r="I307" s="260">
        <v>0</v>
      </c>
      <c r="J307" s="217">
        <f t="shared" si="4"/>
        <v>973.27440300000001</v>
      </c>
      <c r="K307" s="218">
        <v>8.9444440000000007</v>
      </c>
      <c r="L307" s="218">
        <v>83.864198000000002</v>
      </c>
      <c r="M307" s="218">
        <v>1</v>
      </c>
      <c r="N307" s="218">
        <v>0</v>
      </c>
      <c r="O307" s="218">
        <v>0</v>
      </c>
      <c r="P307" s="218">
        <v>4.3478000000000003E-2</v>
      </c>
      <c r="Q307" s="218">
        <v>708.75415899999996</v>
      </c>
      <c r="R307" s="218">
        <v>1.374233</v>
      </c>
      <c r="S307" s="218">
        <v>22</v>
      </c>
      <c r="T307" s="218">
        <v>4</v>
      </c>
      <c r="U307" s="218">
        <v>0</v>
      </c>
      <c r="V307" s="218">
        <v>0</v>
      </c>
      <c r="W307" s="218">
        <v>0</v>
      </c>
      <c r="X307" s="218">
        <v>0</v>
      </c>
      <c r="Y307" s="218">
        <v>0</v>
      </c>
      <c r="Z307" s="218">
        <v>0</v>
      </c>
      <c r="AA307" s="218">
        <v>0</v>
      </c>
    </row>
    <row r="308" spans="1:27">
      <c r="A308" s="261" t="s">
        <v>676</v>
      </c>
      <c r="B308" s="261" t="s">
        <v>2005</v>
      </c>
      <c r="C308" s="261" t="s">
        <v>98</v>
      </c>
      <c r="D308" s="262" t="s">
        <v>69</v>
      </c>
      <c r="E308" s="260">
        <v>41.873736999999998</v>
      </c>
      <c r="F308" s="260">
        <v>125.697146</v>
      </c>
      <c r="G308" s="260">
        <v>71.921424999999999</v>
      </c>
      <c r="H308" s="260">
        <v>0</v>
      </c>
      <c r="I308" s="260">
        <v>0</v>
      </c>
      <c r="J308" s="217">
        <f t="shared" si="4"/>
        <v>239.49230800000001</v>
      </c>
      <c r="K308" s="218">
        <v>2.7373729999999998</v>
      </c>
      <c r="L308" s="218">
        <v>31.694327999999999</v>
      </c>
      <c r="M308" s="218">
        <v>0</v>
      </c>
      <c r="N308" s="218">
        <v>0</v>
      </c>
      <c r="O308" s="218">
        <v>0</v>
      </c>
      <c r="P308" s="218">
        <v>4.4696959999999999</v>
      </c>
      <c r="Q308" s="218">
        <v>197.47715099999999</v>
      </c>
      <c r="R308" s="218">
        <v>2</v>
      </c>
      <c r="S308" s="218">
        <v>4</v>
      </c>
      <c r="T308" s="218">
        <v>0</v>
      </c>
      <c r="U308" s="218">
        <v>0</v>
      </c>
      <c r="V308" s="218">
        <v>0</v>
      </c>
      <c r="W308" s="218">
        <v>0</v>
      </c>
      <c r="X308" s="218">
        <v>0</v>
      </c>
      <c r="Y308" s="218">
        <v>0</v>
      </c>
      <c r="Z308" s="218">
        <v>0</v>
      </c>
      <c r="AA308" s="218">
        <v>0</v>
      </c>
    </row>
    <row r="309" spans="1:27">
      <c r="A309" s="261" t="s">
        <v>678</v>
      </c>
      <c r="B309" s="261" t="s">
        <v>2006</v>
      </c>
      <c r="C309" s="261" t="s">
        <v>93</v>
      </c>
      <c r="D309" s="262" t="s">
        <v>69</v>
      </c>
      <c r="E309" s="260">
        <v>47.441296999999999</v>
      </c>
      <c r="F309" s="260">
        <v>170.79166699999999</v>
      </c>
      <c r="G309" s="260">
        <v>259.98563300000001</v>
      </c>
      <c r="H309" s="260">
        <v>0</v>
      </c>
      <c r="I309" s="260">
        <v>0</v>
      </c>
      <c r="J309" s="217">
        <f t="shared" si="4"/>
        <v>478.21859699999999</v>
      </c>
      <c r="K309" s="218">
        <v>5</v>
      </c>
      <c r="L309" s="218">
        <v>19.553571000000002</v>
      </c>
      <c r="M309" s="218">
        <v>0</v>
      </c>
      <c r="N309" s="218">
        <v>0</v>
      </c>
      <c r="O309" s="218">
        <v>0</v>
      </c>
      <c r="P309" s="218">
        <v>2</v>
      </c>
      <c r="Q309" s="218">
        <v>336.55586899999997</v>
      </c>
      <c r="R309" s="218">
        <v>14.839286</v>
      </c>
      <c r="S309" s="218">
        <v>31</v>
      </c>
      <c r="T309" s="218">
        <v>7</v>
      </c>
      <c r="U309" s="218">
        <v>0</v>
      </c>
      <c r="V309" s="218">
        <v>0</v>
      </c>
      <c r="W309" s="218">
        <v>0</v>
      </c>
      <c r="X309" s="218">
        <v>0</v>
      </c>
      <c r="Y309" s="218">
        <v>0</v>
      </c>
      <c r="Z309" s="218">
        <v>0</v>
      </c>
      <c r="AA309" s="218">
        <v>0</v>
      </c>
    </row>
    <row r="310" spans="1:27">
      <c r="A310" s="261" t="s">
        <v>680</v>
      </c>
      <c r="B310" s="261" t="s">
        <v>2007</v>
      </c>
      <c r="C310" s="261" t="s">
        <v>98</v>
      </c>
      <c r="D310" s="262" t="s">
        <v>69</v>
      </c>
      <c r="E310" s="260">
        <v>19.999998999999999</v>
      </c>
      <c r="F310" s="260">
        <v>63.182330999999998</v>
      </c>
      <c r="G310" s="260">
        <v>44.972515999999999</v>
      </c>
      <c r="H310" s="260">
        <v>0</v>
      </c>
      <c r="I310" s="260">
        <v>0</v>
      </c>
      <c r="J310" s="217">
        <f t="shared" si="4"/>
        <v>128.15484599999999</v>
      </c>
      <c r="K310" s="218">
        <v>2.0861350000000001</v>
      </c>
      <c r="L310" s="218">
        <v>54.217179000000002</v>
      </c>
      <c r="M310" s="218">
        <v>14.484662999999999</v>
      </c>
      <c r="N310" s="218">
        <v>0</v>
      </c>
      <c r="O310" s="218">
        <v>1</v>
      </c>
      <c r="P310" s="218">
        <v>15.742577000000001</v>
      </c>
      <c r="Q310" s="218">
        <v>89.735708000000002</v>
      </c>
      <c r="R310" s="218">
        <v>0</v>
      </c>
      <c r="S310" s="218">
        <v>0</v>
      </c>
      <c r="T310" s="218">
        <v>0</v>
      </c>
      <c r="U310" s="218">
        <v>0</v>
      </c>
      <c r="V310" s="218">
        <v>0</v>
      </c>
      <c r="W310" s="218">
        <v>0</v>
      </c>
      <c r="X310" s="218">
        <v>0</v>
      </c>
      <c r="Y310" s="218">
        <v>0</v>
      </c>
      <c r="Z310" s="218">
        <v>0</v>
      </c>
      <c r="AA310" s="218">
        <v>0</v>
      </c>
    </row>
    <row r="311" spans="1:27">
      <c r="A311" s="261" t="s">
        <v>682</v>
      </c>
      <c r="B311" s="261" t="s">
        <v>683</v>
      </c>
      <c r="C311" s="261" t="s">
        <v>80</v>
      </c>
      <c r="D311" s="262" t="s">
        <v>69</v>
      </c>
      <c r="E311" s="260">
        <v>0</v>
      </c>
      <c r="F311" s="260">
        <v>0</v>
      </c>
      <c r="G311" s="260">
        <v>0.87994300000000003</v>
      </c>
      <c r="H311" s="260">
        <v>225.04773399999999</v>
      </c>
      <c r="I311" s="260">
        <v>59.539521999999998</v>
      </c>
      <c r="J311" s="217">
        <f t="shared" si="4"/>
        <v>285.46719899999999</v>
      </c>
      <c r="K311" s="218">
        <v>1</v>
      </c>
      <c r="L311" s="218">
        <v>42.390222000000001</v>
      </c>
      <c r="M311" s="218">
        <v>4.3944739999999998</v>
      </c>
      <c r="N311" s="218">
        <v>0</v>
      </c>
      <c r="O311" s="218">
        <v>0</v>
      </c>
      <c r="P311" s="218">
        <v>1.862792</v>
      </c>
      <c r="Q311" s="218">
        <v>168.10786100000001</v>
      </c>
      <c r="R311" s="218">
        <v>0</v>
      </c>
      <c r="S311" s="218">
        <v>1</v>
      </c>
      <c r="T311" s="218">
        <v>0</v>
      </c>
      <c r="U311" s="218">
        <v>61.566851</v>
      </c>
      <c r="V311" s="218">
        <v>0</v>
      </c>
      <c r="W311" s="218">
        <v>0</v>
      </c>
      <c r="X311" s="218">
        <v>0</v>
      </c>
      <c r="Y311" s="218">
        <v>0</v>
      </c>
      <c r="Z311" s="218">
        <v>0</v>
      </c>
      <c r="AA311" s="218">
        <v>0</v>
      </c>
    </row>
    <row r="312" spans="1:27">
      <c r="A312" s="261" t="s">
        <v>684</v>
      </c>
      <c r="B312" s="261" t="s">
        <v>2008</v>
      </c>
      <c r="C312" s="261" t="s">
        <v>93</v>
      </c>
      <c r="D312" s="262" t="s">
        <v>69</v>
      </c>
      <c r="E312" s="260">
        <v>0</v>
      </c>
      <c r="F312" s="260">
        <v>0</v>
      </c>
      <c r="G312" s="260">
        <v>0</v>
      </c>
      <c r="H312" s="260">
        <v>439.71194600000001</v>
      </c>
      <c r="I312" s="260">
        <v>249.42086900000001</v>
      </c>
      <c r="J312" s="217">
        <f t="shared" si="4"/>
        <v>689.13281500000005</v>
      </c>
      <c r="K312" s="218">
        <v>4.0059880000000003</v>
      </c>
      <c r="L312" s="218">
        <v>37.392955000000001</v>
      </c>
      <c r="M312" s="218">
        <v>4</v>
      </c>
      <c r="N312" s="218">
        <v>0</v>
      </c>
      <c r="O312" s="218">
        <v>0</v>
      </c>
      <c r="P312" s="218">
        <v>4</v>
      </c>
      <c r="Q312" s="218">
        <v>372.68982999999997</v>
      </c>
      <c r="R312" s="218">
        <v>6</v>
      </c>
      <c r="S312" s="218">
        <v>173.318389</v>
      </c>
      <c r="T312" s="218">
        <v>36.943978000000001</v>
      </c>
      <c r="U312" s="218">
        <v>192.05649299999999</v>
      </c>
      <c r="V312" s="218">
        <v>81.677842999999996</v>
      </c>
      <c r="W312" s="218">
        <v>0</v>
      </c>
      <c r="X312" s="218">
        <v>6.9818049999999996</v>
      </c>
      <c r="Y312" s="218">
        <v>0</v>
      </c>
      <c r="Z312" s="218">
        <v>0</v>
      </c>
      <c r="AA312" s="218">
        <v>0</v>
      </c>
    </row>
    <row r="313" spans="1:27">
      <c r="A313" s="261" t="s">
        <v>686</v>
      </c>
      <c r="B313" s="261" t="s">
        <v>2009</v>
      </c>
      <c r="C313" s="261" t="s">
        <v>75</v>
      </c>
      <c r="D313" s="262" t="s">
        <v>69</v>
      </c>
      <c r="E313" s="260">
        <v>24.191859000000001</v>
      </c>
      <c r="F313" s="260">
        <v>79.517442000000003</v>
      </c>
      <c r="G313" s="260">
        <v>114.813953</v>
      </c>
      <c r="H313" s="260">
        <v>0</v>
      </c>
      <c r="I313" s="260">
        <v>0</v>
      </c>
      <c r="J313" s="217">
        <f t="shared" si="4"/>
        <v>218.52325400000001</v>
      </c>
      <c r="K313" s="218">
        <v>5.8895350000000004</v>
      </c>
      <c r="L313" s="218">
        <v>32.296511000000002</v>
      </c>
      <c r="M313" s="218">
        <v>0</v>
      </c>
      <c r="N313" s="218">
        <v>0</v>
      </c>
      <c r="O313" s="218">
        <v>0.831395</v>
      </c>
      <c r="P313" s="218">
        <v>1</v>
      </c>
      <c r="Q313" s="218">
        <v>167.965112</v>
      </c>
      <c r="R313" s="218">
        <v>0</v>
      </c>
      <c r="S313" s="218">
        <v>6</v>
      </c>
      <c r="T313" s="218">
        <v>0</v>
      </c>
      <c r="U313" s="218">
        <v>0</v>
      </c>
      <c r="V313" s="218">
        <v>0</v>
      </c>
      <c r="W313" s="218">
        <v>0</v>
      </c>
      <c r="X313" s="218">
        <v>0</v>
      </c>
      <c r="Y313" s="218">
        <v>0</v>
      </c>
      <c r="Z313" s="218">
        <v>0</v>
      </c>
      <c r="AA313" s="218">
        <v>0</v>
      </c>
    </row>
    <row r="314" spans="1:27">
      <c r="A314" s="261" t="s">
        <v>688</v>
      </c>
      <c r="B314" s="261" t="s">
        <v>689</v>
      </c>
      <c r="C314" s="261" t="s">
        <v>193</v>
      </c>
      <c r="D314" s="262" t="s">
        <v>69</v>
      </c>
      <c r="E314" s="260">
        <v>27.609624</v>
      </c>
      <c r="F314" s="260">
        <v>51.106558999999997</v>
      </c>
      <c r="G314" s="260">
        <v>42.731181999999997</v>
      </c>
      <c r="H314" s="260">
        <v>0</v>
      </c>
      <c r="I314" s="260">
        <v>0</v>
      </c>
      <c r="J314" s="217">
        <f t="shared" si="4"/>
        <v>121.44736499999999</v>
      </c>
      <c r="K314" s="218">
        <v>8.8567649999999993</v>
      </c>
      <c r="L314" s="218">
        <v>13.139783</v>
      </c>
      <c r="M314" s="218">
        <v>0</v>
      </c>
      <c r="N314" s="218">
        <v>0</v>
      </c>
      <c r="O314" s="218">
        <v>0</v>
      </c>
      <c r="P314" s="218">
        <v>0</v>
      </c>
      <c r="Q314" s="218">
        <v>76.176226</v>
      </c>
      <c r="R314" s="218">
        <v>10.128341000000001</v>
      </c>
      <c r="S314" s="218">
        <v>29.897849000000001</v>
      </c>
      <c r="T314" s="218">
        <v>10</v>
      </c>
      <c r="U314" s="218">
        <v>0</v>
      </c>
      <c r="V314" s="218">
        <v>0</v>
      </c>
      <c r="W314" s="218">
        <v>0</v>
      </c>
      <c r="X314" s="218">
        <v>0</v>
      </c>
      <c r="Y314" s="218">
        <v>0</v>
      </c>
      <c r="Z314" s="218">
        <v>0</v>
      </c>
      <c r="AA314" s="218">
        <v>0</v>
      </c>
    </row>
    <row r="315" spans="1:27">
      <c r="A315" s="261" t="s">
        <v>690</v>
      </c>
      <c r="B315" s="261" t="s">
        <v>2909</v>
      </c>
      <c r="C315" s="261" t="s">
        <v>75</v>
      </c>
      <c r="D315" s="262" t="s">
        <v>69</v>
      </c>
      <c r="E315" s="260">
        <v>0</v>
      </c>
      <c r="F315" s="260">
        <v>0</v>
      </c>
      <c r="G315" s="260">
        <v>0</v>
      </c>
      <c r="H315" s="260">
        <v>96.150480000000002</v>
      </c>
      <c r="I315" s="260">
        <v>30.582522000000001</v>
      </c>
      <c r="J315" s="217">
        <f t="shared" si="4"/>
        <v>126.733002</v>
      </c>
      <c r="K315" s="218">
        <v>0</v>
      </c>
      <c r="L315" s="218">
        <v>7.5631079999999997</v>
      </c>
      <c r="M315" s="218">
        <v>0</v>
      </c>
      <c r="N315" s="218">
        <v>0</v>
      </c>
      <c r="O315" s="218">
        <v>0</v>
      </c>
      <c r="P315" s="218">
        <v>0</v>
      </c>
      <c r="Q315" s="218">
        <v>85.470979999999997</v>
      </c>
      <c r="R315" s="218">
        <v>0</v>
      </c>
      <c r="S315" s="218">
        <v>0</v>
      </c>
      <c r="T315" s="218">
        <v>0</v>
      </c>
      <c r="U315" s="218">
        <v>76.213554000000002</v>
      </c>
      <c r="V315" s="218">
        <v>0</v>
      </c>
      <c r="W315" s="218">
        <v>30.582522000000001</v>
      </c>
      <c r="X315" s="218">
        <v>0</v>
      </c>
      <c r="Y315" s="218">
        <v>0</v>
      </c>
      <c r="Z315" s="218">
        <v>0</v>
      </c>
      <c r="AA315" s="218">
        <v>0</v>
      </c>
    </row>
    <row r="316" spans="1:27">
      <c r="A316" s="261" t="s">
        <v>692</v>
      </c>
      <c r="B316" s="261" t="s">
        <v>693</v>
      </c>
      <c r="C316" s="261" t="s">
        <v>80</v>
      </c>
      <c r="D316" s="262" t="s">
        <v>69</v>
      </c>
      <c r="E316" s="260">
        <v>0</v>
      </c>
      <c r="F316" s="260">
        <v>0</v>
      </c>
      <c r="G316" s="260">
        <v>0</v>
      </c>
      <c r="H316" s="260">
        <v>2.489916</v>
      </c>
      <c r="I316" s="260">
        <v>349.93892699999998</v>
      </c>
      <c r="J316" s="217">
        <f t="shared" si="4"/>
        <v>352.42884299999997</v>
      </c>
      <c r="K316" s="218">
        <v>0</v>
      </c>
      <c r="L316" s="218">
        <v>65.208623000000003</v>
      </c>
      <c r="M316" s="218">
        <v>10.41662</v>
      </c>
      <c r="N316" s="218">
        <v>0</v>
      </c>
      <c r="O316" s="218">
        <v>0.76217599999999996</v>
      </c>
      <c r="P316" s="218">
        <v>1.9593020000000001</v>
      </c>
      <c r="Q316" s="218">
        <v>266.84941300000003</v>
      </c>
      <c r="R316" s="218">
        <v>0</v>
      </c>
      <c r="S316" s="218">
        <v>0</v>
      </c>
      <c r="T316" s="218">
        <v>0</v>
      </c>
      <c r="U316" s="218">
        <v>0</v>
      </c>
      <c r="V316" s="218">
        <v>0</v>
      </c>
      <c r="W316" s="218">
        <v>351.88219900000001</v>
      </c>
      <c r="X316" s="218">
        <v>0</v>
      </c>
      <c r="Y316" s="218">
        <v>0</v>
      </c>
      <c r="Z316" s="218">
        <v>0</v>
      </c>
      <c r="AA316" s="218">
        <v>0</v>
      </c>
    </row>
    <row r="317" spans="1:27">
      <c r="A317" s="261" t="s">
        <v>694</v>
      </c>
      <c r="B317" s="261" t="s">
        <v>695</v>
      </c>
      <c r="C317" s="261" t="s">
        <v>98</v>
      </c>
      <c r="D317" s="262" t="s">
        <v>69</v>
      </c>
      <c r="E317" s="260">
        <v>0</v>
      </c>
      <c r="F317" s="260">
        <v>0</v>
      </c>
      <c r="G317" s="260">
        <v>0</v>
      </c>
      <c r="H317" s="260">
        <v>715.56724899999995</v>
      </c>
      <c r="I317" s="260">
        <v>81.981571000000002</v>
      </c>
      <c r="J317" s="217">
        <f t="shared" si="4"/>
        <v>797.54881999999998</v>
      </c>
      <c r="K317" s="218">
        <v>0</v>
      </c>
      <c r="L317" s="218">
        <v>132.94146000000001</v>
      </c>
      <c r="M317" s="218">
        <v>25.816966000000001</v>
      </c>
      <c r="N317" s="218">
        <v>0</v>
      </c>
      <c r="O317" s="218">
        <v>0</v>
      </c>
      <c r="P317" s="218">
        <v>5.0975609999999998</v>
      </c>
      <c r="Q317" s="218">
        <v>550.16256499999997</v>
      </c>
      <c r="R317" s="218">
        <v>4.3804879999999997</v>
      </c>
      <c r="S317" s="218">
        <v>9.3658540000000006</v>
      </c>
      <c r="T317" s="218">
        <v>0</v>
      </c>
      <c r="U317" s="218">
        <v>625.01889700000004</v>
      </c>
      <c r="V317" s="218">
        <v>0</v>
      </c>
      <c r="W317" s="218">
        <v>82.683800000000005</v>
      </c>
      <c r="X317" s="218">
        <v>0</v>
      </c>
      <c r="Y317" s="218">
        <v>0</v>
      </c>
      <c r="Z317" s="218">
        <v>0.111761</v>
      </c>
      <c r="AA317" s="218">
        <v>0</v>
      </c>
    </row>
    <row r="318" spans="1:27">
      <c r="A318" s="261" t="s">
        <v>696</v>
      </c>
      <c r="B318" s="261" t="s">
        <v>697</v>
      </c>
      <c r="C318" s="261" t="s">
        <v>68</v>
      </c>
      <c r="D318" s="262" t="s">
        <v>69</v>
      </c>
      <c r="E318" s="260">
        <v>0</v>
      </c>
      <c r="F318" s="260">
        <v>0</v>
      </c>
      <c r="G318" s="260">
        <v>353.89631600000001</v>
      </c>
      <c r="H318" s="260">
        <v>360.66309899999999</v>
      </c>
      <c r="I318" s="260">
        <v>65.320963000000006</v>
      </c>
      <c r="J318" s="217">
        <f t="shared" si="4"/>
        <v>779.88037799999995</v>
      </c>
      <c r="K318" s="218">
        <v>2</v>
      </c>
      <c r="L318" s="218">
        <v>67.536472000000003</v>
      </c>
      <c r="M318" s="218">
        <v>1.253118</v>
      </c>
      <c r="N318" s="218">
        <v>0</v>
      </c>
      <c r="O318" s="218">
        <v>0</v>
      </c>
      <c r="P318" s="218">
        <v>8.2021099999999993</v>
      </c>
      <c r="Q318" s="218">
        <v>244.867099</v>
      </c>
      <c r="R318" s="218">
        <v>0</v>
      </c>
      <c r="S318" s="218">
        <v>1</v>
      </c>
      <c r="T318" s="218">
        <v>1</v>
      </c>
      <c r="U318" s="218">
        <v>0</v>
      </c>
      <c r="V318" s="218">
        <v>65.320963000000006</v>
      </c>
      <c r="W318" s="218">
        <v>0</v>
      </c>
      <c r="X318" s="218">
        <v>0</v>
      </c>
      <c r="Y318" s="218">
        <v>0</v>
      </c>
      <c r="Z318" s="218">
        <v>0</v>
      </c>
      <c r="AA318" s="218">
        <v>0</v>
      </c>
    </row>
    <row r="319" spans="1:27">
      <c r="A319" s="261" t="s">
        <v>698</v>
      </c>
      <c r="B319" s="261" t="s">
        <v>699</v>
      </c>
      <c r="C319" s="261" t="s">
        <v>108</v>
      </c>
      <c r="D319" s="262" t="s">
        <v>69</v>
      </c>
      <c r="E319" s="260">
        <v>44.734383000000001</v>
      </c>
      <c r="F319" s="260">
        <v>137.135819</v>
      </c>
      <c r="G319" s="260">
        <v>140.74861999999999</v>
      </c>
      <c r="H319" s="260">
        <v>0</v>
      </c>
      <c r="I319" s="260">
        <v>0</v>
      </c>
      <c r="J319" s="217">
        <f t="shared" si="4"/>
        <v>322.61882200000002</v>
      </c>
      <c r="K319" s="218">
        <v>8</v>
      </c>
      <c r="L319" s="218">
        <v>23</v>
      </c>
      <c r="M319" s="218">
        <v>0</v>
      </c>
      <c r="N319" s="218">
        <v>0</v>
      </c>
      <c r="O319" s="218">
        <v>0</v>
      </c>
      <c r="P319" s="218">
        <v>1.0220990000000001</v>
      </c>
      <c r="Q319" s="218">
        <v>263.11007499999999</v>
      </c>
      <c r="R319" s="218">
        <v>0</v>
      </c>
      <c r="S319" s="218">
        <v>5</v>
      </c>
      <c r="T319" s="218">
        <v>2</v>
      </c>
      <c r="U319" s="218">
        <v>0</v>
      </c>
      <c r="V319" s="218">
        <v>0</v>
      </c>
      <c r="W319" s="218">
        <v>0</v>
      </c>
      <c r="X319" s="218">
        <v>0</v>
      </c>
      <c r="Y319" s="218">
        <v>0</v>
      </c>
      <c r="Z319" s="218">
        <v>0</v>
      </c>
      <c r="AA319" s="218">
        <v>0</v>
      </c>
    </row>
    <row r="320" spans="1:27">
      <c r="A320" s="261" t="s">
        <v>700</v>
      </c>
      <c r="B320" s="261" t="s">
        <v>2011</v>
      </c>
      <c r="C320" s="261" t="s">
        <v>80</v>
      </c>
      <c r="D320" s="262" t="s">
        <v>69</v>
      </c>
      <c r="E320" s="260">
        <v>68.096384</v>
      </c>
      <c r="F320" s="260">
        <v>186.45085900000001</v>
      </c>
      <c r="G320" s="260">
        <v>76.144890000000004</v>
      </c>
      <c r="H320" s="260">
        <v>0</v>
      </c>
      <c r="I320" s="260">
        <v>0</v>
      </c>
      <c r="J320" s="217">
        <f t="shared" si="4"/>
        <v>330.69213300000001</v>
      </c>
      <c r="K320" s="218">
        <v>1</v>
      </c>
      <c r="L320" s="218">
        <v>17.662649999999999</v>
      </c>
      <c r="M320" s="218">
        <v>0</v>
      </c>
      <c r="N320" s="218">
        <v>0</v>
      </c>
      <c r="O320" s="218">
        <v>1</v>
      </c>
      <c r="P320" s="218">
        <v>3.0301200000000001</v>
      </c>
      <c r="Q320" s="218">
        <v>214.75840600000001</v>
      </c>
      <c r="R320" s="218">
        <v>0</v>
      </c>
      <c r="S320" s="218">
        <v>3</v>
      </c>
      <c r="T320" s="218">
        <v>1</v>
      </c>
      <c r="U320" s="218">
        <v>0</v>
      </c>
      <c r="V320" s="218">
        <v>0</v>
      </c>
      <c r="W320" s="218">
        <v>0</v>
      </c>
      <c r="X320" s="218">
        <v>0</v>
      </c>
      <c r="Y320" s="218">
        <v>0</v>
      </c>
      <c r="Z320" s="218">
        <v>0</v>
      </c>
      <c r="AA320" s="218">
        <v>0</v>
      </c>
    </row>
    <row r="321" spans="1:27">
      <c r="A321" s="261" t="s">
        <v>702</v>
      </c>
      <c r="B321" s="261" t="s">
        <v>703</v>
      </c>
      <c r="C321" s="261" t="s">
        <v>68</v>
      </c>
      <c r="D321" s="262" t="s">
        <v>69</v>
      </c>
      <c r="E321" s="260">
        <v>1</v>
      </c>
      <c r="F321" s="260">
        <v>5</v>
      </c>
      <c r="G321" s="260">
        <v>30.328534999999999</v>
      </c>
      <c r="H321" s="260">
        <v>41.565218000000002</v>
      </c>
      <c r="I321" s="260">
        <v>20.364674000000001</v>
      </c>
      <c r="J321" s="217">
        <f t="shared" si="4"/>
        <v>98.258427000000012</v>
      </c>
      <c r="K321" s="218">
        <v>0</v>
      </c>
      <c r="L321" s="218">
        <v>5</v>
      </c>
      <c r="M321" s="218">
        <v>0</v>
      </c>
      <c r="N321" s="218">
        <v>0</v>
      </c>
      <c r="O321" s="218">
        <v>3</v>
      </c>
      <c r="P321" s="218">
        <v>88.050561999999999</v>
      </c>
      <c r="Q321" s="218">
        <v>30.82583</v>
      </c>
      <c r="R321" s="218">
        <v>0</v>
      </c>
      <c r="S321" s="218">
        <v>0</v>
      </c>
      <c r="T321" s="218">
        <v>0</v>
      </c>
      <c r="U321" s="218">
        <v>0</v>
      </c>
      <c r="V321" s="218">
        <v>19.304348000000001</v>
      </c>
      <c r="W321" s="218">
        <v>0</v>
      </c>
      <c r="X321" s="218">
        <v>1.0603260000000001</v>
      </c>
      <c r="Y321" s="218">
        <v>0</v>
      </c>
      <c r="Z321" s="218">
        <v>0</v>
      </c>
      <c r="AA321" s="218">
        <v>93</v>
      </c>
    </row>
    <row r="322" spans="1:27">
      <c r="A322" s="261" t="s">
        <v>704</v>
      </c>
      <c r="B322" s="261" t="s">
        <v>2012</v>
      </c>
      <c r="C322" s="261" t="s">
        <v>80</v>
      </c>
      <c r="D322" s="262" t="s">
        <v>69</v>
      </c>
      <c r="E322" s="260">
        <v>21.777007000000001</v>
      </c>
      <c r="F322" s="260">
        <v>52.930137999999999</v>
      </c>
      <c r="G322" s="260">
        <v>111.235456</v>
      </c>
      <c r="H322" s="260">
        <v>0</v>
      </c>
      <c r="I322" s="260">
        <v>0</v>
      </c>
      <c r="J322" s="217">
        <f t="shared" ref="J322:J356" si="5">E322+F322+G322+H322+I322</f>
        <v>185.942601</v>
      </c>
      <c r="K322" s="218">
        <v>1.1686749999999999</v>
      </c>
      <c r="L322" s="218">
        <v>14.957832</v>
      </c>
      <c r="M322" s="218">
        <v>2.4759039999999999</v>
      </c>
      <c r="N322" s="218">
        <v>2.5371429999999999</v>
      </c>
      <c r="O322" s="218">
        <v>0</v>
      </c>
      <c r="P322" s="218">
        <v>0.83734900000000001</v>
      </c>
      <c r="Q322" s="218">
        <v>141.345608</v>
      </c>
      <c r="R322" s="218">
        <v>0</v>
      </c>
      <c r="S322" s="218">
        <v>0</v>
      </c>
      <c r="T322" s="218">
        <v>0</v>
      </c>
      <c r="U322" s="218">
        <v>0</v>
      </c>
      <c r="V322" s="218">
        <v>0</v>
      </c>
      <c r="W322" s="218">
        <v>0</v>
      </c>
      <c r="X322" s="218">
        <v>0</v>
      </c>
      <c r="Y322" s="218">
        <v>0</v>
      </c>
      <c r="Z322" s="218">
        <v>0</v>
      </c>
      <c r="AA322" s="218">
        <v>0</v>
      </c>
    </row>
    <row r="323" spans="1:27">
      <c r="A323" s="261" t="s">
        <v>706</v>
      </c>
      <c r="B323" s="261" t="s">
        <v>707</v>
      </c>
      <c r="C323" s="261" t="s">
        <v>98</v>
      </c>
      <c r="D323" s="262" t="s">
        <v>69</v>
      </c>
      <c r="E323" s="260">
        <v>10.622093</v>
      </c>
      <c r="F323" s="260">
        <v>51.668602999999997</v>
      </c>
      <c r="G323" s="260">
        <v>71.639026999999999</v>
      </c>
      <c r="H323" s="260">
        <v>0</v>
      </c>
      <c r="I323" s="260">
        <v>21.025040000000001</v>
      </c>
      <c r="J323" s="217">
        <f t="shared" si="5"/>
        <v>154.95476299999999</v>
      </c>
      <c r="K323" s="218">
        <v>2.0755810000000001</v>
      </c>
      <c r="L323" s="218">
        <v>17.674417999999999</v>
      </c>
      <c r="M323" s="218">
        <v>1.9127909999999999</v>
      </c>
      <c r="N323" s="218">
        <v>0</v>
      </c>
      <c r="O323" s="218">
        <v>0</v>
      </c>
      <c r="P323" s="218">
        <v>1</v>
      </c>
      <c r="Q323" s="218">
        <v>129.82685499999999</v>
      </c>
      <c r="R323" s="218">
        <v>3</v>
      </c>
      <c r="S323" s="218">
        <v>2.84884</v>
      </c>
      <c r="T323" s="218">
        <v>1.9302330000000001</v>
      </c>
      <c r="U323" s="218">
        <v>0</v>
      </c>
      <c r="V323" s="218">
        <v>0</v>
      </c>
      <c r="W323" s="218">
        <v>21.176704999999998</v>
      </c>
      <c r="X323" s="218">
        <v>0</v>
      </c>
      <c r="Y323" s="218">
        <v>0</v>
      </c>
      <c r="Z323" s="218">
        <v>0</v>
      </c>
      <c r="AA323" s="218">
        <v>0</v>
      </c>
    </row>
    <row r="324" spans="1:27">
      <c r="A324" s="261" t="s">
        <v>708</v>
      </c>
      <c r="B324" s="261" t="s">
        <v>709</v>
      </c>
      <c r="C324" s="261" t="s">
        <v>72</v>
      </c>
      <c r="D324" s="262" t="s">
        <v>69</v>
      </c>
      <c r="E324" s="260">
        <v>20.666667</v>
      </c>
      <c r="F324" s="260">
        <v>49.758082000000002</v>
      </c>
      <c r="G324" s="260">
        <v>102.580191</v>
      </c>
      <c r="H324" s="260">
        <v>0</v>
      </c>
      <c r="I324" s="260">
        <v>7.1613300000000004</v>
      </c>
      <c r="J324" s="217">
        <f t="shared" si="5"/>
        <v>180.16627</v>
      </c>
      <c r="K324" s="218">
        <v>6.0666669999999998</v>
      </c>
      <c r="L324" s="218">
        <v>22.388188</v>
      </c>
      <c r="M324" s="218">
        <v>0.80606100000000003</v>
      </c>
      <c r="N324" s="218">
        <v>0</v>
      </c>
      <c r="O324" s="218">
        <v>1</v>
      </c>
      <c r="P324" s="218">
        <v>1</v>
      </c>
      <c r="Q324" s="218">
        <v>150.98869300000001</v>
      </c>
      <c r="R324" s="218">
        <v>0</v>
      </c>
      <c r="S324" s="218">
        <v>0</v>
      </c>
      <c r="T324" s="218">
        <v>0</v>
      </c>
      <c r="U324" s="218">
        <v>2.405926</v>
      </c>
      <c r="V324" s="218">
        <v>4.7565900000000001</v>
      </c>
      <c r="W324" s="218">
        <v>0</v>
      </c>
      <c r="X324" s="218">
        <v>0</v>
      </c>
      <c r="Y324" s="218">
        <v>0</v>
      </c>
      <c r="Z324" s="218">
        <v>0</v>
      </c>
      <c r="AA324" s="218">
        <v>0</v>
      </c>
    </row>
    <row r="325" spans="1:27">
      <c r="A325" s="261" t="s">
        <v>710</v>
      </c>
      <c r="B325" s="261" t="s">
        <v>2013</v>
      </c>
      <c r="C325" s="261" t="s">
        <v>101</v>
      </c>
      <c r="D325" s="262" t="s">
        <v>69</v>
      </c>
      <c r="E325" s="260">
        <v>0</v>
      </c>
      <c r="F325" s="260">
        <v>0</v>
      </c>
      <c r="G325" s="260">
        <v>0</v>
      </c>
      <c r="H325" s="260">
        <v>19.280244</v>
      </c>
      <c r="I325" s="260">
        <v>79.072374999999994</v>
      </c>
      <c r="J325" s="217">
        <f t="shared" si="5"/>
        <v>98.35261899999999</v>
      </c>
      <c r="K325" s="218">
        <v>0</v>
      </c>
      <c r="L325" s="218">
        <v>13.658227999999999</v>
      </c>
      <c r="M325" s="218">
        <v>1.708861</v>
      </c>
      <c r="N325" s="218">
        <v>0</v>
      </c>
      <c r="O325" s="218">
        <v>0</v>
      </c>
      <c r="P325" s="218">
        <v>2.9493670000000001</v>
      </c>
      <c r="Q325" s="218">
        <v>74.884264999999999</v>
      </c>
      <c r="R325" s="218">
        <v>0</v>
      </c>
      <c r="S325" s="218">
        <v>0</v>
      </c>
      <c r="T325" s="218">
        <v>0</v>
      </c>
      <c r="U325" s="218">
        <v>21.044301000000001</v>
      </c>
      <c r="V325" s="218">
        <v>0</v>
      </c>
      <c r="W325" s="218">
        <v>84.984195999999997</v>
      </c>
      <c r="X325" s="218">
        <v>0</v>
      </c>
      <c r="Y325" s="218">
        <v>0</v>
      </c>
      <c r="Z325" s="218">
        <v>0</v>
      </c>
      <c r="AA325" s="218">
        <v>63</v>
      </c>
    </row>
    <row r="326" spans="1:27">
      <c r="A326" s="261" t="s">
        <v>712</v>
      </c>
      <c r="B326" s="261" t="s">
        <v>2014</v>
      </c>
      <c r="C326" s="261" t="s">
        <v>125</v>
      </c>
      <c r="D326" s="262" t="s">
        <v>69</v>
      </c>
      <c r="E326" s="260">
        <v>0</v>
      </c>
      <c r="F326" s="260">
        <v>0</v>
      </c>
      <c r="G326" s="260">
        <v>0</v>
      </c>
      <c r="H326" s="260">
        <v>66.886647999999994</v>
      </c>
      <c r="I326" s="260">
        <v>69.189125000000004</v>
      </c>
      <c r="J326" s="217">
        <f t="shared" si="5"/>
        <v>136.075773</v>
      </c>
      <c r="K326" s="218">
        <v>0</v>
      </c>
      <c r="L326" s="218">
        <v>25.017443</v>
      </c>
      <c r="M326" s="218">
        <v>5.9069770000000004</v>
      </c>
      <c r="N326" s="218">
        <v>0</v>
      </c>
      <c r="O326" s="218">
        <v>0</v>
      </c>
      <c r="P326" s="218">
        <v>0</v>
      </c>
      <c r="Q326" s="218">
        <v>93.265428</v>
      </c>
      <c r="R326" s="218">
        <v>0</v>
      </c>
      <c r="S326" s="218">
        <v>4.6273429999999998</v>
      </c>
      <c r="T326" s="218">
        <v>0</v>
      </c>
      <c r="U326" s="218">
        <v>13.860464</v>
      </c>
      <c r="V326" s="218">
        <v>0</v>
      </c>
      <c r="W326" s="218">
        <v>69.189125000000004</v>
      </c>
      <c r="X326" s="218">
        <v>0</v>
      </c>
      <c r="Y326" s="218">
        <v>0</v>
      </c>
      <c r="Z326" s="218">
        <v>0</v>
      </c>
      <c r="AA326" s="218">
        <v>0</v>
      </c>
    </row>
    <row r="327" spans="1:27">
      <c r="A327" s="261" t="s">
        <v>714</v>
      </c>
      <c r="B327" s="261" t="s">
        <v>2794</v>
      </c>
      <c r="C327" s="261" t="s">
        <v>93</v>
      </c>
      <c r="D327" s="262" t="s">
        <v>69</v>
      </c>
      <c r="E327" s="260">
        <v>0</v>
      </c>
      <c r="F327" s="260">
        <v>0</v>
      </c>
      <c r="G327" s="260">
        <v>0</v>
      </c>
      <c r="H327" s="260">
        <v>211.76938000000001</v>
      </c>
      <c r="I327" s="260">
        <v>232.84553199999999</v>
      </c>
      <c r="J327" s="217">
        <f t="shared" si="5"/>
        <v>444.614912</v>
      </c>
      <c r="K327" s="218">
        <v>0</v>
      </c>
      <c r="L327" s="218">
        <v>66.254226000000003</v>
      </c>
      <c r="M327" s="218">
        <v>11.666698</v>
      </c>
      <c r="N327" s="218">
        <v>0.99300699999999997</v>
      </c>
      <c r="O327" s="218">
        <v>0</v>
      </c>
      <c r="P327" s="218">
        <v>1</v>
      </c>
      <c r="Q327" s="218">
        <v>334.22917799999999</v>
      </c>
      <c r="R327" s="218">
        <v>0</v>
      </c>
      <c r="S327" s="218">
        <v>0.998641</v>
      </c>
      <c r="T327" s="218">
        <v>0</v>
      </c>
      <c r="U327" s="218">
        <v>177.88377800000001</v>
      </c>
      <c r="V327" s="218">
        <v>0</v>
      </c>
      <c r="W327" s="218">
        <v>257.90912200000002</v>
      </c>
      <c r="X327" s="218">
        <v>0</v>
      </c>
      <c r="Y327" s="218">
        <v>0</v>
      </c>
      <c r="Z327" s="218">
        <v>0</v>
      </c>
      <c r="AA327" s="218">
        <v>94</v>
      </c>
    </row>
    <row r="328" spans="1:27">
      <c r="A328" s="261" t="s">
        <v>716</v>
      </c>
      <c r="B328" s="261" t="s">
        <v>2016</v>
      </c>
      <c r="C328" s="261" t="s">
        <v>93</v>
      </c>
      <c r="D328" s="262" t="s">
        <v>69</v>
      </c>
      <c r="E328" s="260">
        <v>0</v>
      </c>
      <c r="F328" s="260">
        <v>0</v>
      </c>
      <c r="G328" s="260">
        <v>0</v>
      </c>
      <c r="H328" s="260">
        <v>55.970298</v>
      </c>
      <c r="I328" s="260">
        <v>163.91616099999999</v>
      </c>
      <c r="J328" s="217">
        <f t="shared" si="5"/>
        <v>219.886459</v>
      </c>
      <c r="K328" s="218">
        <v>0.20979</v>
      </c>
      <c r="L328" s="218">
        <v>22.938468</v>
      </c>
      <c r="M328" s="218">
        <v>6.7646069999999998</v>
      </c>
      <c r="N328" s="218">
        <v>0</v>
      </c>
      <c r="O328" s="218">
        <v>0</v>
      </c>
      <c r="P328" s="218">
        <v>3.8251750000000002</v>
      </c>
      <c r="Q328" s="218">
        <v>147.79845499999999</v>
      </c>
      <c r="R328" s="218">
        <v>1.090395</v>
      </c>
      <c r="S328" s="218">
        <v>2.87622</v>
      </c>
      <c r="T328" s="218">
        <v>0.95804199999999995</v>
      </c>
      <c r="U328" s="218">
        <v>21.272572</v>
      </c>
      <c r="V328" s="218">
        <v>1.582794</v>
      </c>
      <c r="W328" s="218">
        <v>166.691755</v>
      </c>
      <c r="X328" s="218">
        <v>0</v>
      </c>
      <c r="Y328" s="218">
        <v>0</v>
      </c>
      <c r="Z328" s="218">
        <v>0</v>
      </c>
      <c r="AA328" s="218">
        <v>54</v>
      </c>
    </row>
    <row r="329" spans="1:27">
      <c r="A329" s="261" t="s">
        <v>718</v>
      </c>
      <c r="B329" s="261" t="s">
        <v>2017</v>
      </c>
      <c r="C329" s="261" t="s">
        <v>93</v>
      </c>
      <c r="D329" s="262" t="s">
        <v>69</v>
      </c>
      <c r="E329" s="260">
        <v>19.213591999999998</v>
      </c>
      <c r="F329" s="260">
        <v>290.26213899999999</v>
      </c>
      <c r="G329" s="260">
        <v>434.719944</v>
      </c>
      <c r="H329" s="260">
        <v>0</v>
      </c>
      <c r="I329" s="260">
        <v>0</v>
      </c>
      <c r="J329" s="217">
        <f t="shared" si="5"/>
        <v>744.19567499999994</v>
      </c>
      <c r="K329" s="218">
        <v>6.096406</v>
      </c>
      <c r="L329" s="218">
        <v>32.689321</v>
      </c>
      <c r="M329" s="218">
        <v>0.25242700000000001</v>
      </c>
      <c r="N329" s="218">
        <v>0</v>
      </c>
      <c r="O329" s="218">
        <v>1.131068</v>
      </c>
      <c r="P329" s="218">
        <v>3.9466019999999999</v>
      </c>
      <c r="Q329" s="218">
        <v>565.75489000000005</v>
      </c>
      <c r="R329" s="218">
        <v>54.558253999999998</v>
      </c>
      <c r="S329" s="218">
        <v>367.746893</v>
      </c>
      <c r="T329" s="218">
        <v>82.126211999999995</v>
      </c>
      <c r="U329" s="218">
        <v>0</v>
      </c>
      <c r="V329" s="218">
        <v>0</v>
      </c>
      <c r="W329" s="218">
        <v>0</v>
      </c>
      <c r="X329" s="218">
        <v>0</v>
      </c>
      <c r="Y329" s="218">
        <v>0</v>
      </c>
      <c r="Z329" s="218">
        <v>0</v>
      </c>
      <c r="AA329" s="218">
        <v>658</v>
      </c>
    </row>
    <row r="330" spans="1:27">
      <c r="A330" s="261" t="s">
        <v>720</v>
      </c>
      <c r="B330" s="261" t="s">
        <v>721</v>
      </c>
      <c r="C330" s="261" t="s">
        <v>68</v>
      </c>
      <c r="D330" s="262" t="s">
        <v>2046</v>
      </c>
      <c r="E330" s="260">
        <v>668.20468600000004</v>
      </c>
      <c r="F330" s="260">
        <v>1993.134421</v>
      </c>
      <c r="G330" s="260">
        <v>5472.8625140000004</v>
      </c>
      <c r="H330" s="260">
        <v>6289.3824370000002</v>
      </c>
      <c r="I330" s="260">
        <v>220.59522000000001</v>
      </c>
      <c r="J330" s="217">
        <f t="shared" si="5"/>
        <v>14644.179278</v>
      </c>
      <c r="K330" s="218">
        <v>165.27810299999999</v>
      </c>
      <c r="L330" s="218">
        <v>1685.454076</v>
      </c>
      <c r="M330" s="218">
        <v>136.688073</v>
      </c>
      <c r="N330" s="218">
        <v>10.037779</v>
      </c>
      <c r="O330" s="218">
        <v>62.230386000000003</v>
      </c>
      <c r="P330" s="218">
        <v>338.726966</v>
      </c>
      <c r="Q330" s="218">
        <v>7626.1047310000004</v>
      </c>
      <c r="R330" s="218">
        <v>8.7568330000000003</v>
      </c>
      <c r="S330" s="218">
        <v>98.787165000000002</v>
      </c>
      <c r="T330" s="218">
        <v>37.127153999999997</v>
      </c>
      <c r="U330" s="218">
        <v>80.629165</v>
      </c>
      <c r="V330" s="218">
        <v>61.360998000000002</v>
      </c>
      <c r="W330" s="218">
        <v>0</v>
      </c>
      <c r="X330" s="218">
        <v>79.279484999999994</v>
      </c>
      <c r="Y330" s="218">
        <v>0</v>
      </c>
      <c r="Z330" s="218">
        <v>28.433489000000002</v>
      </c>
      <c r="AA330" s="218">
        <v>0</v>
      </c>
    </row>
    <row r="331" spans="1:27">
      <c r="A331" s="261" t="s">
        <v>722</v>
      </c>
      <c r="B331" s="261" t="s">
        <v>2910</v>
      </c>
      <c r="C331" s="261" t="s">
        <v>80</v>
      </c>
      <c r="D331" s="262" t="s">
        <v>69</v>
      </c>
      <c r="E331" s="260">
        <v>20.588571999999999</v>
      </c>
      <c r="F331" s="260">
        <v>52.855395999999999</v>
      </c>
      <c r="G331" s="260">
        <v>83.222825999999998</v>
      </c>
      <c r="H331" s="260">
        <v>0</v>
      </c>
      <c r="I331" s="260">
        <v>0</v>
      </c>
      <c r="J331" s="217">
        <f t="shared" si="5"/>
        <v>156.66679399999998</v>
      </c>
      <c r="K331" s="218">
        <v>3</v>
      </c>
      <c r="L331" s="218">
        <v>16.565681999999999</v>
      </c>
      <c r="M331" s="218">
        <v>1</v>
      </c>
      <c r="N331" s="218">
        <v>0</v>
      </c>
      <c r="O331" s="218">
        <v>0</v>
      </c>
      <c r="P331" s="218">
        <v>3.9942859999999998</v>
      </c>
      <c r="Q331" s="218">
        <v>122.94528200000001</v>
      </c>
      <c r="R331" s="218">
        <v>0</v>
      </c>
      <c r="S331" s="218">
        <v>3</v>
      </c>
      <c r="T331" s="218">
        <v>0</v>
      </c>
      <c r="U331" s="218">
        <v>0</v>
      </c>
      <c r="V331" s="218">
        <v>0</v>
      </c>
      <c r="W331" s="218">
        <v>0</v>
      </c>
      <c r="X331" s="218">
        <v>0</v>
      </c>
      <c r="Y331" s="218">
        <v>0</v>
      </c>
      <c r="Z331" s="218">
        <v>0</v>
      </c>
      <c r="AA331" s="218">
        <v>0</v>
      </c>
    </row>
    <row r="332" spans="1:27">
      <c r="A332" s="261" t="s">
        <v>724</v>
      </c>
      <c r="B332" s="261" t="s">
        <v>725</v>
      </c>
      <c r="C332" s="261" t="s">
        <v>93</v>
      </c>
      <c r="D332" s="262" t="s">
        <v>69</v>
      </c>
      <c r="E332" s="260">
        <v>36.783132999999999</v>
      </c>
      <c r="F332" s="260">
        <v>106.07722099999999</v>
      </c>
      <c r="G332" s="260">
        <v>159.42659699999999</v>
      </c>
      <c r="H332" s="260">
        <v>0</v>
      </c>
      <c r="I332" s="260">
        <v>0</v>
      </c>
      <c r="J332" s="217">
        <f t="shared" si="5"/>
        <v>302.28695099999999</v>
      </c>
      <c r="K332" s="218">
        <v>1</v>
      </c>
      <c r="L332" s="218">
        <v>11.867470000000001</v>
      </c>
      <c r="M332" s="218">
        <v>0</v>
      </c>
      <c r="N332" s="218">
        <v>0</v>
      </c>
      <c r="O332" s="218">
        <v>0</v>
      </c>
      <c r="P332" s="218">
        <v>2</v>
      </c>
      <c r="Q332" s="218">
        <v>208.549071</v>
      </c>
      <c r="R332" s="218">
        <v>29.909638999999999</v>
      </c>
      <c r="S332" s="218">
        <v>74.038113999999993</v>
      </c>
      <c r="T332" s="218">
        <v>30.805178999999999</v>
      </c>
      <c r="U332" s="218">
        <v>0</v>
      </c>
      <c r="V332" s="218">
        <v>0</v>
      </c>
      <c r="W332" s="218">
        <v>0</v>
      </c>
      <c r="X332" s="218">
        <v>0</v>
      </c>
      <c r="Y332" s="218">
        <v>0</v>
      </c>
      <c r="Z332" s="218">
        <v>0</v>
      </c>
      <c r="AA332" s="218">
        <v>0</v>
      </c>
    </row>
    <row r="333" spans="1:27">
      <c r="A333" s="261" t="s">
        <v>726</v>
      </c>
      <c r="B333" s="261" t="s">
        <v>727</v>
      </c>
      <c r="C333" s="261" t="s">
        <v>93</v>
      </c>
      <c r="D333" s="262" t="s">
        <v>69</v>
      </c>
      <c r="E333" s="260">
        <v>68.678787999999997</v>
      </c>
      <c r="F333" s="260">
        <v>235.60479000000001</v>
      </c>
      <c r="G333" s="260">
        <v>366.40700199999998</v>
      </c>
      <c r="H333" s="260">
        <v>0</v>
      </c>
      <c r="I333" s="260">
        <v>0</v>
      </c>
      <c r="J333" s="217">
        <f t="shared" si="5"/>
        <v>670.69057999999995</v>
      </c>
      <c r="K333" s="218">
        <v>13.946108000000001</v>
      </c>
      <c r="L333" s="218">
        <v>48.946109999999997</v>
      </c>
      <c r="M333" s="218">
        <v>2</v>
      </c>
      <c r="N333" s="218">
        <v>0</v>
      </c>
      <c r="O333" s="218">
        <v>0</v>
      </c>
      <c r="P333" s="218">
        <v>2.9520960000000001</v>
      </c>
      <c r="Q333" s="218">
        <v>424.859557</v>
      </c>
      <c r="R333" s="218">
        <v>25.419993999999999</v>
      </c>
      <c r="S333" s="218">
        <v>195.64071999999999</v>
      </c>
      <c r="T333" s="218">
        <v>19.347306</v>
      </c>
      <c r="U333" s="218">
        <v>0</v>
      </c>
      <c r="V333" s="218">
        <v>0</v>
      </c>
      <c r="W333" s="218">
        <v>0</v>
      </c>
      <c r="X333" s="218">
        <v>0</v>
      </c>
      <c r="Y333" s="218">
        <v>0</v>
      </c>
      <c r="Z333" s="218">
        <v>0</v>
      </c>
      <c r="AA333" s="218">
        <v>0</v>
      </c>
    </row>
    <row r="334" spans="1:27">
      <c r="A334" s="261" t="s">
        <v>728</v>
      </c>
      <c r="B334" s="261" t="s">
        <v>2018</v>
      </c>
      <c r="C334" s="261" t="s">
        <v>72</v>
      </c>
      <c r="D334" s="262" t="s">
        <v>69</v>
      </c>
      <c r="E334" s="260">
        <v>18.226414999999999</v>
      </c>
      <c r="F334" s="260">
        <v>102.712728</v>
      </c>
      <c r="G334" s="260">
        <v>136.04245</v>
      </c>
      <c r="H334" s="260">
        <v>0</v>
      </c>
      <c r="I334" s="260">
        <v>0</v>
      </c>
      <c r="J334" s="217">
        <f t="shared" si="5"/>
        <v>256.98159299999998</v>
      </c>
      <c r="K334" s="218">
        <v>5.8395060000000001</v>
      </c>
      <c r="L334" s="218">
        <v>42.166668000000001</v>
      </c>
      <c r="M334" s="218">
        <v>2</v>
      </c>
      <c r="N334" s="218">
        <v>0</v>
      </c>
      <c r="O334" s="218">
        <v>0</v>
      </c>
      <c r="P334" s="218">
        <v>3.8518520000000001</v>
      </c>
      <c r="Q334" s="218">
        <v>199.79523900000001</v>
      </c>
      <c r="R334" s="218">
        <v>2.7232699999999999</v>
      </c>
      <c r="S334" s="218">
        <v>14.186503</v>
      </c>
      <c r="T334" s="218">
        <v>0.75819300000000001</v>
      </c>
      <c r="U334" s="218">
        <v>0</v>
      </c>
      <c r="V334" s="218">
        <v>0</v>
      </c>
      <c r="W334" s="218">
        <v>0</v>
      </c>
      <c r="X334" s="218">
        <v>0</v>
      </c>
      <c r="Y334" s="218">
        <v>0</v>
      </c>
      <c r="Z334" s="218">
        <v>0</v>
      </c>
      <c r="AA334" s="218">
        <v>0</v>
      </c>
    </row>
    <row r="335" spans="1:27">
      <c r="A335" s="261" t="s">
        <v>730</v>
      </c>
      <c r="B335" s="261" t="s">
        <v>2019</v>
      </c>
      <c r="C335" s="261" t="s">
        <v>193</v>
      </c>
      <c r="D335" s="262" t="s">
        <v>69</v>
      </c>
      <c r="E335" s="260">
        <v>43.975423999999997</v>
      </c>
      <c r="F335" s="260">
        <v>123.3549</v>
      </c>
      <c r="G335" s="260">
        <v>176.491772</v>
      </c>
      <c r="H335" s="260">
        <v>0</v>
      </c>
      <c r="I335" s="260">
        <v>0</v>
      </c>
      <c r="J335" s="217">
        <f t="shared" si="5"/>
        <v>343.82209599999999</v>
      </c>
      <c r="K335" s="218">
        <v>8.1851850000000006</v>
      </c>
      <c r="L335" s="218">
        <v>65.057015000000007</v>
      </c>
      <c r="M335" s="218">
        <v>0</v>
      </c>
      <c r="N335" s="218">
        <v>0</v>
      </c>
      <c r="O335" s="218">
        <v>0</v>
      </c>
      <c r="P335" s="218">
        <v>3</v>
      </c>
      <c r="Q335" s="218">
        <v>192.382306</v>
      </c>
      <c r="R335" s="218">
        <v>23.956910000000001</v>
      </c>
      <c r="S335" s="218">
        <v>125.814814</v>
      </c>
      <c r="T335" s="218">
        <v>15.922293</v>
      </c>
      <c r="U335" s="218">
        <v>0</v>
      </c>
      <c r="V335" s="218">
        <v>0</v>
      </c>
      <c r="W335" s="218">
        <v>0</v>
      </c>
      <c r="X335" s="218">
        <v>0</v>
      </c>
      <c r="Y335" s="218">
        <v>0</v>
      </c>
      <c r="Z335" s="218">
        <v>0</v>
      </c>
      <c r="AA335" s="218">
        <v>0</v>
      </c>
    </row>
    <row r="336" spans="1:27">
      <c r="A336" s="261" t="s">
        <v>732</v>
      </c>
      <c r="B336" s="261" t="s">
        <v>2020</v>
      </c>
      <c r="C336" s="261" t="s">
        <v>68</v>
      </c>
      <c r="D336" s="262" t="s">
        <v>69</v>
      </c>
      <c r="E336" s="260">
        <v>0</v>
      </c>
      <c r="F336" s="260">
        <v>2.3653840000000002</v>
      </c>
      <c r="G336" s="260">
        <v>20.509616000000001</v>
      </c>
      <c r="H336" s="260">
        <v>32.384616000000001</v>
      </c>
      <c r="I336" s="260">
        <v>0</v>
      </c>
      <c r="J336" s="217">
        <f t="shared" si="5"/>
        <v>55.259616000000001</v>
      </c>
      <c r="K336" s="218">
        <v>0.14423</v>
      </c>
      <c r="L336" s="218">
        <v>1.1826920000000001</v>
      </c>
      <c r="M336" s="218">
        <v>0</v>
      </c>
      <c r="N336" s="218">
        <v>0</v>
      </c>
      <c r="O336" s="218">
        <v>5</v>
      </c>
      <c r="P336" s="218">
        <v>48.250000999999997</v>
      </c>
      <c r="Q336" s="218">
        <v>14.831725</v>
      </c>
      <c r="R336" s="218">
        <v>0</v>
      </c>
      <c r="S336" s="218">
        <v>0</v>
      </c>
      <c r="T336" s="218">
        <v>0</v>
      </c>
      <c r="U336" s="218">
        <v>0</v>
      </c>
      <c r="V336" s="218">
        <v>0</v>
      </c>
      <c r="W336" s="218">
        <v>0</v>
      </c>
      <c r="X336" s="218">
        <v>0</v>
      </c>
      <c r="Y336" s="218">
        <v>0</v>
      </c>
      <c r="Z336" s="218">
        <v>0</v>
      </c>
      <c r="AA336" s="218">
        <v>46</v>
      </c>
    </row>
    <row r="337" spans="1:27">
      <c r="A337" s="261" t="s">
        <v>734</v>
      </c>
      <c r="B337" s="261" t="s">
        <v>735</v>
      </c>
      <c r="C337" s="261" t="s">
        <v>555</v>
      </c>
      <c r="D337" s="262" t="s">
        <v>2046</v>
      </c>
      <c r="E337" s="260">
        <v>21.655832</v>
      </c>
      <c r="F337" s="260">
        <v>68.957712999999998</v>
      </c>
      <c r="G337" s="260">
        <v>394.307321</v>
      </c>
      <c r="H337" s="260">
        <v>1350.6811709999999</v>
      </c>
      <c r="I337" s="260">
        <v>2.4347810000000001</v>
      </c>
      <c r="J337" s="217">
        <f t="shared" si="5"/>
        <v>1838.0368179999998</v>
      </c>
      <c r="K337" s="218">
        <v>13.358221</v>
      </c>
      <c r="L337" s="218">
        <v>264.02660300000002</v>
      </c>
      <c r="M337" s="218">
        <v>28.688763000000002</v>
      </c>
      <c r="N337" s="218">
        <v>0.92</v>
      </c>
      <c r="O337" s="218">
        <v>8.2493339999999993</v>
      </c>
      <c r="P337" s="218">
        <v>28.639323999999998</v>
      </c>
      <c r="Q337" s="218">
        <v>929.21173099999999</v>
      </c>
      <c r="R337" s="218">
        <v>0</v>
      </c>
      <c r="S337" s="218">
        <v>48.049567000000003</v>
      </c>
      <c r="T337" s="218">
        <v>7.17354</v>
      </c>
      <c r="U337" s="218">
        <v>2.4347810000000001</v>
      </c>
      <c r="V337" s="218">
        <v>0</v>
      </c>
      <c r="W337" s="218">
        <v>0</v>
      </c>
      <c r="X337" s="218">
        <v>0</v>
      </c>
      <c r="Y337" s="218">
        <v>0</v>
      </c>
      <c r="Z337" s="218">
        <v>12.208767</v>
      </c>
      <c r="AA337" s="218">
        <v>0</v>
      </c>
    </row>
    <row r="338" spans="1:27">
      <c r="A338" s="261" t="s">
        <v>736</v>
      </c>
      <c r="B338" s="261" t="s">
        <v>737</v>
      </c>
      <c r="C338" s="261" t="s">
        <v>80</v>
      </c>
      <c r="D338" s="262" t="s">
        <v>69</v>
      </c>
      <c r="E338" s="260">
        <v>12.152046</v>
      </c>
      <c r="F338" s="260">
        <v>41.362572999999998</v>
      </c>
      <c r="G338" s="260">
        <v>54.460137000000003</v>
      </c>
      <c r="H338" s="260">
        <v>0</v>
      </c>
      <c r="I338" s="260">
        <v>13.873195000000001</v>
      </c>
      <c r="J338" s="217">
        <f t="shared" si="5"/>
        <v>121.84795099999999</v>
      </c>
      <c r="K338" s="218">
        <v>2.0584799999999999</v>
      </c>
      <c r="L338" s="218">
        <v>13.736841999999999</v>
      </c>
      <c r="M338" s="218">
        <v>0</v>
      </c>
      <c r="N338" s="218">
        <v>0</v>
      </c>
      <c r="O338" s="218">
        <v>0</v>
      </c>
      <c r="P338" s="218">
        <v>3</v>
      </c>
      <c r="Q338" s="218">
        <v>86.660816999999994</v>
      </c>
      <c r="R338" s="218">
        <v>2</v>
      </c>
      <c r="S338" s="218">
        <v>3.0935670000000002</v>
      </c>
      <c r="T338" s="218">
        <v>2.1637420000000001</v>
      </c>
      <c r="U338" s="218">
        <v>0</v>
      </c>
      <c r="V338" s="218">
        <v>0</v>
      </c>
      <c r="W338" s="218">
        <v>13.873195000000001</v>
      </c>
      <c r="X338" s="218">
        <v>0</v>
      </c>
      <c r="Y338" s="218">
        <v>0</v>
      </c>
      <c r="Z338" s="218">
        <v>0</v>
      </c>
      <c r="AA338" s="218">
        <v>0</v>
      </c>
    </row>
    <row r="339" spans="1:27">
      <c r="A339" s="261" t="s">
        <v>738</v>
      </c>
      <c r="B339" s="261" t="s">
        <v>739</v>
      </c>
      <c r="C339" s="261" t="s">
        <v>98</v>
      </c>
      <c r="D339" s="262" t="s">
        <v>2046</v>
      </c>
      <c r="E339" s="260">
        <v>185.51682600000001</v>
      </c>
      <c r="F339" s="260">
        <v>708.08993199999998</v>
      </c>
      <c r="G339" s="260">
        <v>1816.9329949999999</v>
      </c>
      <c r="H339" s="260">
        <v>1625.724412</v>
      </c>
      <c r="I339" s="260">
        <v>986.60046999999997</v>
      </c>
      <c r="J339" s="217">
        <f t="shared" si="5"/>
        <v>5322.8646350000008</v>
      </c>
      <c r="K339" s="218">
        <v>59.460909000000001</v>
      </c>
      <c r="L339" s="218">
        <v>826.348029</v>
      </c>
      <c r="M339" s="218">
        <v>67.140742000000003</v>
      </c>
      <c r="N339" s="218">
        <v>2.8166310000000001</v>
      </c>
      <c r="O339" s="218">
        <v>32.402500000000003</v>
      </c>
      <c r="P339" s="218">
        <v>146.89281</v>
      </c>
      <c r="Q339" s="218">
        <v>3271.3276500000002</v>
      </c>
      <c r="R339" s="218">
        <v>2</v>
      </c>
      <c r="S339" s="218">
        <v>79.902569</v>
      </c>
      <c r="T339" s="218">
        <v>11.19712</v>
      </c>
      <c r="U339" s="218">
        <v>0</v>
      </c>
      <c r="V339" s="218">
        <v>27.351286999999999</v>
      </c>
      <c r="W339" s="218">
        <v>961.74697900000001</v>
      </c>
      <c r="X339" s="218">
        <v>0</v>
      </c>
      <c r="Y339" s="218">
        <v>0</v>
      </c>
      <c r="Z339" s="218">
        <v>6.6674870000000004</v>
      </c>
      <c r="AA339" s="218">
        <v>0</v>
      </c>
    </row>
    <row r="340" spans="1:27">
      <c r="A340" s="261" t="s">
        <v>740</v>
      </c>
      <c r="B340" s="261" t="s">
        <v>2022</v>
      </c>
      <c r="C340" s="261" t="s">
        <v>80</v>
      </c>
      <c r="D340" s="262" t="s">
        <v>69</v>
      </c>
      <c r="E340" s="260">
        <v>19.336904000000001</v>
      </c>
      <c r="F340" s="260">
        <v>61.828823999999997</v>
      </c>
      <c r="G340" s="260">
        <v>27.825301</v>
      </c>
      <c r="H340" s="260">
        <v>0</v>
      </c>
      <c r="I340" s="260">
        <v>0</v>
      </c>
      <c r="J340" s="217">
        <f t="shared" si="5"/>
        <v>108.991029</v>
      </c>
      <c r="K340" s="218">
        <v>3.2289159999999999</v>
      </c>
      <c r="L340" s="218">
        <v>4.6867470000000004</v>
      </c>
      <c r="M340" s="218">
        <v>1</v>
      </c>
      <c r="N340" s="218">
        <v>0</v>
      </c>
      <c r="O340" s="218">
        <v>0</v>
      </c>
      <c r="P340" s="218">
        <v>3</v>
      </c>
      <c r="Q340" s="218">
        <v>77.155381000000006</v>
      </c>
      <c r="R340" s="218">
        <v>0</v>
      </c>
      <c r="S340" s="218">
        <v>10.879517999999999</v>
      </c>
      <c r="T340" s="218">
        <v>2</v>
      </c>
      <c r="U340" s="218">
        <v>0</v>
      </c>
      <c r="V340" s="218">
        <v>0</v>
      </c>
      <c r="W340" s="218">
        <v>0</v>
      </c>
      <c r="X340" s="218">
        <v>0</v>
      </c>
      <c r="Y340" s="218">
        <v>0</v>
      </c>
      <c r="Z340" s="218">
        <v>0</v>
      </c>
      <c r="AA340" s="218">
        <v>0</v>
      </c>
    </row>
    <row r="341" spans="1:27">
      <c r="A341" s="261" t="s">
        <v>742</v>
      </c>
      <c r="B341" s="261" t="s">
        <v>2023</v>
      </c>
      <c r="C341" s="261" t="s">
        <v>80</v>
      </c>
      <c r="D341" s="262" t="s">
        <v>69</v>
      </c>
      <c r="E341" s="260">
        <v>13.698795</v>
      </c>
      <c r="F341" s="260">
        <v>53.014879999999998</v>
      </c>
      <c r="G341" s="260">
        <v>60.036365000000004</v>
      </c>
      <c r="H341" s="260">
        <v>0</v>
      </c>
      <c r="I341" s="260">
        <v>0</v>
      </c>
      <c r="J341" s="217">
        <f t="shared" si="5"/>
        <v>126.75004</v>
      </c>
      <c r="K341" s="218">
        <v>0</v>
      </c>
      <c r="L341" s="218">
        <v>10.542168999999999</v>
      </c>
      <c r="M341" s="218">
        <v>1.9306460000000001</v>
      </c>
      <c r="N341" s="218">
        <v>0</v>
      </c>
      <c r="O341" s="218">
        <v>0</v>
      </c>
      <c r="P341" s="218">
        <v>2</v>
      </c>
      <c r="Q341" s="218">
        <v>102.33453</v>
      </c>
      <c r="R341" s="218">
        <v>0</v>
      </c>
      <c r="S341" s="218">
        <v>13.240964</v>
      </c>
      <c r="T341" s="218">
        <v>1</v>
      </c>
      <c r="U341" s="218">
        <v>0</v>
      </c>
      <c r="V341" s="218">
        <v>0</v>
      </c>
      <c r="W341" s="218">
        <v>0</v>
      </c>
      <c r="X341" s="218">
        <v>0</v>
      </c>
      <c r="Y341" s="218">
        <v>0</v>
      </c>
      <c r="Z341" s="218">
        <v>0</v>
      </c>
      <c r="AA341" s="218">
        <v>0</v>
      </c>
    </row>
    <row r="342" spans="1:27">
      <c r="A342" s="261" t="s">
        <v>744</v>
      </c>
      <c r="B342" s="261" t="s">
        <v>2024</v>
      </c>
      <c r="C342" s="261" t="s">
        <v>72</v>
      </c>
      <c r="D342" s="262" t="s">
        <v>69</v>
      </c>
      <c r="E342" s="260">
        <v>52.887</v>
      </c>
      <c r="F342" s="260">
        <v>202.717502</v>
      </c>
      <c r="G342" s="260">
        <v>267.28024099999999</v>
      </c>
      <c r="H342" s="260">
        <v>0</v>
      </c>
      <c r="I342" s="260">
        <v>0</v>
      </c>
      <c r="J342" s="217">
        <f t="shared" si="5"/>
        <v>522.88474299999996</v>
      </c>
      <c r="K342" s="218">
        <v>5.4971750000000004</v>
      </c>
      <c r="L342" s="218">
        <v>44.699576</v>
      </c>
      <c r="M342" s="218">
        <v>1.514124</v>
      </c>
      <c r="N342" s="218">
        <v>0</v>
      </c>
      <c r="O342" s="218">
        <v>0</v>
      </c>
      <c r="P342" s="218">
        <v>11.508473</v>
      </c>
      <c r="Q342" s="218">
        <v>387.66770600000001</v>
      </c>
      <c r="R342" s="218">
        <v>2.9322029999999999</v>
      </c>
      <c r="S342" s="218">
        <v>17.892652999999999</v>
      </c>
      <c r="T342" s="218">
        <v>4.8870050000000003</v>
      </c>
      <c r="U342" s="218">
        <v>0</v>
      </c>
      <c r="V342" s="218">
        <v>0</v>
      </c>
      <c r="W342" s="218">
        <v>0</v>
      </c>
      <c r="X342" s="218">
        <v>0</v>
      </c>
      <c r="Y342" s="218">
        <v>0</v>
      </c>
      <c r="Z342" s="218">
        <v>0</v>
      </c>
      <c r="AA342" s="218">
        <v>0</v>
      </c>
    </row>
    <row r="343" spans="1:27">
      <c r="A343" s="261" t="s">
        <v>746</v>
      </c>
      <c r="B343" s="261" t="s">
        <v>747</v>
      </c>
      <c r="C343" s="261" t="s">
        <v>75</v>
      </c>
      <c r="D343" s="262" t="s">
        <v>69</v>
      </c>
      <c r="E343" s="260">
        <v>91.497144000000006</v>
      </c>
      <c r="F343" s="260">
        <v>239.859836</v>
      </c>
      <c r="G343" s="260">
        <v>236.07259300000001</v>
      </c>
      <c r="H343" s="260">
        <v>0</v>
      </c>
      <c r="I343" s="260">
        <v>0</v>
      </c>
      <c r="J343" s="217">
        <f t="shared" si="5"/>
        <v>567.429573</v>
      </c>
      <c r="K343" s="218">
        <v>0</v>
      </c>
      <c r="L343" s="218">
        <v>9.7657139999999991</v>
      </c>
      <c r="M343" s="218">
        <v>0</v>
      </c>
      <c r="N343" s="218">
        <v>0</v>
      </c>
      <c r="O343" s="218">
        <v>0</v>
      </c>
      <c r="P343" s="218">
        <v>0</v>
      </c>
      <c r="Q343" s="218">
        <v>327.42271299999999</v>
      </c>
      <c r="R343" s="218">
        <v>0</v>
      </c>
      <c r="S343" s="218">
        <v>0</v>
      </c>
      <c r="T343" s="218">
        <v>1</v>
      </c>
      <c r="U343" s="218">
        <v>0</v>
      </c>
      <c r="V343" s="218">
        <v>0</v>
      </c>
      <c r="W343" s="218">
        <v>0</v>
      </c>
      <c r="X343" s="218">
        <v>0</v>
      </c>
      <c r="Y343" s="218">
        <v>0</v>
      </c>
      <c r="Z343" s="218">
        <v>0</v>
      </c>
      <c r="AA343" s="218">
        <v>0</v>
      </c>
    </row>
    <row r="344" spans="1:27">
      <c r="A344" s="261" t="s">
        <v>748</v>
      </c>
      <c r="B344" s="261" t="s">
        <v>2025</v>
      </c>
      <c r="C344" s="261" t="s">
        <v>93</v>
      </c>
      <c r="D344" s="262" t="s">
        <v>69</v>
      </c>
      <c r="E344" s="260">
        <v>0</v>
      </c>
      <c r="F344" s="260">
        <v>0</v>
      </c>
      <c r="G344" s="260">
        <v>96.697871000000006</v>
      </c>
      <c r="H344" s="260">
        <v>370.71026599999999</v>
      </c>
      <c r="I344" s="260">
        <v>0</v>
      </c>
      <c r="J344" s="217">
        <f t="shared" si="5"/>
        <v>467.40813700000001</v>
      </c>
      <c r="K344" s="218">
        <v>0</v>
      </c>
      <c r="L344" s="218">
        <v>66.477012000000002</v>
      </c>
      <c r="M344" s="218">
        <v>1.4540230000000001</v>
      </c>
      <c r="N344" s="218">
        <v>1</v>
      </c>
      <c r="O344" s="218">
        <v>0</v>
      </c>
      <c r="P344" s="218">
        <v>13.718391</v>
      </c>
      <c r="Q344" s="218">
        <v>170.87942000000001</v>
      </c>
      <c r="R344" s="218">
        <v>0</v>
      </c>
      <c r="S344" s="218">
        <v>9.6149419999999992</v>
      </c>
      <c r="T344" s="218">
        <v>4.9827589999999997</v>
      </c>
      <c r="U344" s="218">
        <v>0</v>
      </c>
      <c r="V344" s="218">
        <v>0</v>
      </c>
      <c r="W344" s="218">
        <v>0</v>
      </c>
      <c r="X344" s="218">
        <v>0</v>
      </c>
      <c r="Y344" s="218">
        <v>0</v>
      </c>
      <c r="Z344" s="218">
        <v>0</v>
      </c>
      <c r="AA344" s="218">
        <v>0</v>
      </c>
    </row>
    <row r="345" spans="1:27">
      <c r="A345" s="261" t="s">
        <v>750</v>
      </c>
      <c r="B345" s="261" t="s">
        <v>2026</v>
      </c>
      <c r="C345" s="261" t="s">
        <v>752</v>
      </c>
      <c r="D345" s="262" t="s">
        <v>69</v>
      </c>
      <c r="E345" s="260">
        <v>24.503031</v>
      </c>
      <c r="F345" s="260">
        <v>70.199999000000005</v>
      </c>
      <c r="G345" s="260">
        <v>145.21960300000001</v>
      </c>
      <c r="H345" s="260">
        <v>119.738822</v>
      </c>
      <c r="I345" s="260">
        <v>0</v>
      </c>
      <c r="J345" s="217">
        <f t="shared" si="5"/>
        <v>359.66145500000005</v>
      </c>
      <c r="K345" s="218">
        <v>4</v>
      </c>
      <c r="L345" s="218">
        <v>36.606059999999999</v>
      </c>
      <c r="M345" s="218">
        <v>3</v>
      </c>
      <c r="N345" s="218">
        <v>1</v>
      </c>
      <c r="O345" s="218">
        <v>1</v>
      </c>
      <c r="P345" s="218">
        <v>3.072727</v>
      </c>
      <c r="Q345" s="218">
        <v>288.11185399999999</v>
      </c>
      <c r="R345" s="218">
        <v>0</v>
      </c>
      <c r="S345" s="218">
        <v>0</v>
      </c>
      <c r="T345" s="218">
        <v>0</v>
      </c>
      <c r="U345" s="218">
        <v>0</v>
      </c>
      <c r="V345" s="218">
        <v>0</v>
      </c>
      <c r="W345" s="218">
        <v>0</v>
      </c>
      <c r="X345" s="218">
        <v>0</v>
      </c>
      <c r="Y345" s="218">
        <v>0</v>
      </c>
      <c r="Z345" s="218">
        <v>20.089887999999998</v>
      </c>
      <c r="AA345" s="218">
        <v>51</v>
      </c>
    </row>
    <row r="346" spans="1:27">
      <c r="A346" s="261" t="s">
        <v>753</v>
      </c>
      <c r="B346" s="261" t="s">
        <v>2027</v>
      </c>
      <c r="C346" s="261" t="s">
        <v>98</v>
      </c>
      <c r="D346" s="262" t="s">
        <v>69</v>
      </c>
      <c r="E346" s="260">
        <v>0</v>
      </c>
      <c r="F346" s="260">
        <v>0</v>
      </c>
      <c r="G346" s="260">
        <v>0</v>
      </c>
      <c r="H346" s="260">
        <v>62.435774000000002</v>
      </c>
      <c r="I346" s="260">
        <v>0</v>
      </c>
      <c r="J346" s="217">
        <f t="shared" si="5"/>
        <v>62.435774000000002</v>
      </c>
      <c r="K346" s="218">
        <v>0</v>
      </c>
      <c r="L346" s="218">
        <v>12.031177</v>
      </c>
      <c r="M346" s="218">
        <v>2.116959</v>
      </c>
      <c r="N346" s="218">
        <v>0</v>
      </c>
      <c r="O346" s="218">
        <v>0</v>
      </c>
      <c r="P346" s="218">
        <v>0.87134500000000004</v>
      </c>
      <c r="Q346" s="218">
        <v>37.880445000000002</v>
      </c>
      <c r="R346" s="218">
        <v>0</v>
      </c>
      <c r="S346" s="218">
        <v>0</v>
      </c>
      <c r="T346" s="218">
        <v>0</v>
      </c>
      <c r="U346" s="218">
        <v>0</v>
      </c>
      <c r="V346" s="218">
        <v>0</v>
      </c>
      <c r="W346" s="218">
        <v>0</v>
      </c>
      <c r="X346" s="218">
        <v>0</v>
      </c>
      <c r="Y346" s="218">
        <v>0</v>
      </c>
      <c r="Z346" s="218">
        <v>0</v>
      </c>
      <c r="AA346" s="218">
        <v>0</v>
      </c>
    </row>
    <row r="347" spans="1:27">
      <c r="A347" s="261" t="s">
        <v>755</v>
      </c>
      <c r="B347" s="261" t="s">
        <v>756</v>
      </c>
      <c r="C347" s="261" t="s">
        <v>757</v>
      </c>
      <c r="D347" s="262" t="s">
        <v>69</v>
      </c>
      <c r="E347" s="260">
        <v>0</v>
      </c>
      <c r="F347" s="260">
        <v>0</v>
      </c>
      <c r="G347" s="260">
        <v>11.254814</v>
      </c>
      <c r="H347" s="260">
        <v>75.247819000000007</v>
      </c>
      <c r="I347" s="260">
        <v>0</v>
      </c>
      <c r="J347" s="217">
        <f t="shared" si="5"/>
        <v>86.502633000000003</v>
      </c>
      <c r="K347" s="218">
        <v>0.11801200000000001</v>
      </c>
      <c r="L347" s="218">
        <v>32.902940000000001</v>
      </c>
      <c r="M347" s="218">
        <v>2.944099</v>
      </c>
      <c r="N347" s="218">
        <v>0</v>
      </c>
      <c r="O347" s="218">
        <v>0</v>
      </c>
      <c r="P347" s="218">
        <v>3.8654470000000001</v>
      </c>
      <c r="Q347" s="218">
        <v>56.522503</v>
      </c>
      <c r="R347" s="218">
        <v>0</v>
      </c>
      <c r="S347" s="218">
        <v>0</v>
      </c>
      <c r="T347" s="218">
        <v>0</v>
      </c>
      <c r="U347" s="218">
        <v>12.204969</v>
      </c>
      <c r="V347" s="218">
        <v>0</v>
      </c>
      <c r="W347" s="218">
        <v>0</v>
      </c>
      <c r="X347" s="218">
        <v>0</v>
      </c>
      <c r="Y347" s="218">
        <v>0</v>
      </c>
      <c r="Z347" s="218">
        <v>2.1951670000000001</v>
      </c>
      <c r="AA347" s="218">
        <v>0</v>
      </c>
    </row>
    <row r="348" spans="1:27">
      <c r="A348" s="261" t="s">
        <v>758</v>
      </c>
      <c r="B348" s="261" t="s">
        <v>2028</v>
      </c>
      <c r="C348" s="261" t="s">
        <v>108</v>
      </c>
      <c r="D348" s="262" t="s">
        <v>2046</v>
      </c>
      <c r="E348" s="260">
        <v>0</v>
      </c>
      <c r="F348" s="260">
        <v>0</v>
      </c>
      <c r="G348" s="260">
        <v>1.7992090000000001</v>
      </c>
      <c r="H348" s="260">
        <v>88.228077999999996</v>
      </c>
      <c r="I348" s="260">
        <v>0</v>
      </c>
      <c r="J348" s="217">
        <f t="shared" si="5"/>
        <v>90.027287000000001</v>
      </c>
      <c r="K348" s="218">
        <v>0</v>
      </c>
      <c r="L348" s="218">
        <v>18.206838000000001</v>
      </c>
      <c r="M348" s="218">
        <v>1.1125989999999999</v>
      </c>
      <c r="N348" s="218">
        <v>0</v>
      </c>
      <c r="O348" s="218">
        <v>0</v>
      </c>
      <c r="P348" s="218">
        <v>3.5593E-2</v>
      </c>
      <c r="Q348" s="218">
        <v>47.129606000000003</v>
      </c>
      <c r="R348" s="218">
        <v>1.2461580000000001</v>
      </c>
      <c r="S348" s="218">
        <v>8.1359999999999991E-3</v>
      </c>
      <c r="T348" s="218">
        <v>0</v>
      </c>
      <c r="U348" s="218">
        <v>0</v>
      </c>
      <c r="V348" s="218">
        <v>0</v>
      </c>
      <c r="W348" s="218">
        <v>0</v>
      </c>
      <c r="X348" s="218">
        <v>0</v>
      </c>
      <c r="Y348" s="218">
        <v>0</v>
      </c>
      <c r="Z348" s="218">
        <v>0</v>
      </c>
      <c r="AA348" s="218">
        <v>0</v>
      </c>
    </row>
    <row r="349" spans="1:27">
      <c r="A349" s="261" t="s">
        <v>760</v>
      </c>
      <c r="B349" s="261" t="s">
        <v>761</v>
      </c>
      <c r="C349" s="261" t="s">
        <v>230</v>
      </c>
      <c r="D349" s="262" t="s">
        <v>2046</v>
      </c>
      <c r="E349" s="260">
        <v>7.083799</v>
      </c>
      <c r="F349" s="260">
        <v>36.828422000000003</v>
      </c>
      <c r="G349" s="260">
        <v>195.92078699999999</v>
      </c>
      <c r="H349" s="260">
        <v>500.25451399999997</v>
      </c>
      <c r="I349" s="260">
        <v>78.812792999999999</v>
      </c>
      <c r="J349" s="217">
        <f t="shared" si="5"/>
        <v>818.90031500000009</v>
      </c>
      <c r="K349" s="218">
        <v>4.7541900000000004</v>
      </c>
      <c r="L349" s="218">
        <v>188.02301499999999</v>
      </c>
      <c r="M349" s="218">
        <v>21.470610000000001</v>
      </c>
      <c r="N349" s="218">
        <v>0</v>
      </c>
      <c r="O349" s="218">
        <v>5.9776530000000001</v>
      </c>
      <c r="P349" s="218">
        <v>19.437608000000001</v>
      </c>
      <c r="Q349" s="218">
        <v>466.893507</v>
      </c>
      <c r="R349" s="218">
        <v>0</v>
      </c>
      <c r="S349" s="218">
        <v>9.3811400000000003</v>
      </c>
      <c r="T349" s="218">
        <v>1.089385</v>
      </c>
      <c r="U349" s="218">
        <v>70.860308000000003</v>
      </c>
      <c r="V349" s="218">
        <v>0</v>
      </c>
      <c r="W349" s="218">
        <v>67.952603999999994</v>
      </c>
      <c r="X349" s="218">
        <v>11.041399</v>
      </c>
      <c r="Y349" s="218">
        <v>0</v>
      </c>
      <c r="Z349" s="218">
        <v>20.458829999999999</v>
      </c>
      <c r="AA349" s="218">
        <v>0</v>
      </c>
    </row>
    <row r="350" spans="1:27">
      <c r="A350" s="261" t="s">
        <v>762</v>
      </c>
      <c r="B350" s="261" t="s">
        <v>763</v>
      </c>
      <c r="C350" s="261" t="s">
        <v>324</v>
      </c>
      <c r="D350" s="262" t="s">
        <v>2046</v>
      </c>
      <c r="E350" s="260">
        <v>0</v>
      </c>
      <c r="F350" s="260">
        <v>0</v>
      </c>
      <c r="G350" s="260">
        <v>0</v>
      </c>
      <c r="H350" s="260">
        <v>201.984882</v>
      </c>
      <c r="I350" s="260">
        <v>0</v>
      </c>
      <c r="J350" s="217">
        <f t="shared" si="5"/>
        <v>201.984882</v>
      </c>
      <c r="K350" s="218">
        <v>0</v>
      </c>
      <c r="L350" s="218">
        <v>37.147294000000002</v>
      </c>
      <c r="M350" s="218">
        <v>1.6809780000000001</v>
      </c>
      <c r="N350" s="218">
        <v>0</v>
      </c>
      <c r="O350" s="218">
        <v>0</v>
      </c>
      <c r="P350" s="218">
        <v>0.136522</v>
      </c>
      <c r="Q350" s="218">
        <v>108.657354</v>
      </c>
      <c r="R350" s="218">
        <v>0</v>
      </c>
      <c r="S350" s="218">
        <v>0</v>
      </c>
      <c r="T350" s="218">
        <v>0</v>
      </c>
      <c r="U350" s="218">
        <v>0</v>
      </c>
      <c r="V350" s="218">
        <v>0</v>
      </c>
      <c r="W350" s="218">
        <v>0</v>
      </c>
      <c r="X350" s="218">
        <v>0</v>
      </c>
      <c r="Y350" s="218">
        <v>0</v>
      </c>
      <c r="Z350" s="218">
        <v>0.49107099999999998</v>
      </c>
      <c r="AA350" s="218">
        <v>0</v>
      </c>
    </row>
    <row r="351" spans="1:27">
      <c r="A351" s="261" t="s">
        <v>764</v>
      </c>
      <c r="B351" s="261" t="s">
        <v>2029</v>
      </c>
      <c r="C351" s="261" t="s">
        <v>68</v>
      </c>
      <c r="D351" s="262" t="s">
        <v>69</v>
      </c>
      <c r="E351" s="260">
        <v>0</v>
      </c>
      <c r="F351" s="260">
        <v>0</v>
      </c>
      <c r="G351" s="260">
        <v>0</v>
      </c>
      <c r="H351" s="260">
        <v>275.88408099999998</v>
      </c>
      <c r="I351" s="260">
        <v>0</v>
      </c>
      <c r="J351" s="217">
        <f t="shared" si="5"/>
        <v>275.88408099999998</v>
      </c>
      <c r="K351" s="218">
        <v>0</v>
      </c>
      <c r="L351" s="218">
        <v>56.499997999999998</v>
      </c>
      <c r="M351" s="218">
        <v>14.137790000000001</v>
      </c>
      <c r="N351" s="218">
        <v>0</v>
      </c>
      <c r="O351" s="218">
        <v>0</v>
      </c>
      <c r="P351" s="218">
        <v>0</v>
      </c>
      <c r="Q351" s="218">
        <v>189.10982000000001</v>
      </c>
      <c r="R351" s="218">
        <v>0</v>
      </c>
      <c r="S351" s="218">
        <v>0</v>
      </c>
      <c r="T351" s="218">
        <v>0</v>
      </c>
      <c r="U351" s="218">
        <v>0</v>
      </c>
      <c r="V351" s="218">
        <v>0</v>
      </c>
      <c r="W351" s="218">
        <v>0</v>
      </c>
      <c r="X351" s="218">
        <v>0</v>
      </c>
      <c r="Y351" s="218">
        <v>0</v>
      </c>
      <c r="Z351" s="218">
        <v>0</v>
      </c>
      <c r="AA351" s="218">
        <v>0</v>
      </c>
    </row>
    <row r="352" spans="1:27">
      <c r="A352" s="261" t="s">
        <v>766</v>
      </c>
      <c r="B352" s="261" t="s">
        <v>767</v>
      </c>
      <c r="C352" s="261" t="s">
        <v>278</v>
      </c>
      <c r="D352" s="262" t="s">
        <v>69</v>
      </c>
      <c r="E352" s="260">
        <v>0</v>
      </c>
      <c r="F352" s="260">
        <v>0</v>
      </c>
      <c r="G352" s="260">
        <v>0</v>
      </c>
      <c r="H352" s="260">
        <v>228.94593</v>
      </c>
      <c r="I352" s="260">
        <v>8.0217310000000008</v>
      </c>
      <c r="J352" s="217">
        <f t="shared" si="5"/>
        <v>236.96766099999999</v>
      </c>
      <c r="K352" s="218">
        <v>0</v>
      </c>
      <c r="L352" s="218">
        <v>69.628742000000003</v>
      </c>
      <c r="M352" s="218">
        <v>11.808382999999999</v>
      </c>
      <c r="N352" s="218">
        <v>0</v>
      </c>
      <c r="O352" s="218">
        <v>5</v>
      </c>
      <c r="P352" s="218">
        <v>6.9700600000000001</v>
      </c>
      <c r="Q352" s="218">
        <v>164.00359</v>
      </c>
      <c r="R352" s="218">
        <v>0</v>
      </c>
      <c r="S352" s="218">
        <v>0</v>
      </c>
      <c r="T352" s="218">
        <v>0</v>
      </c>
      <c r="U352" s="218">
        <v>8.0246600000000008</v>
      </c>
      <c r="V352" s="218">
        <v>0</v>
      </c>
      <c r="W352" s="218">
        <v>0</v>
      </c>
      <c r="X352" s="218">
        <v>0</v>
      </c>
      <c r="Y352" s="218">
        <v>0</v>
      </c>
      <c r="Z352" s="218">
        <v>7.2643680000000002</v>
      </c>
      <c r="AA352" s="218">
        <v>0</v>
      </c>
    </row>
    <row r="353" spans="1:28">
      <c r="A353" s="261" t="s">
        <v>768</v>
      </c>
      <c r="B353" s="261" t="s">
        <v>2030</v>
      </c>
      <c r="C353" s="261" t="s">
        <v>90</v>
      </c>
      <c r="D353" s="262" t="s">
        <v>69</v>
      </c>
      <c r="E353" s="260">
        <v>0</v>
      </c>
      <c r="F353" s="260">
        <v>0</v>
      </c>
      <c r="G353" s="260">
        <v>0</v>
      </c>
      <c r="H353" s="260">
        <v>54.718663999999997</v>
      </c>
      <c r="I353" s="260">
        <v>0</v>
      </c>
      <c r="J353" s="217">
        <f t="shared" si="5"/>
        <v>54.718663999999997</v>
      </c>
      <c r="K353" s="218">
        <v>0</v>
      </c>
      <c r="L353" s="218">
        <v>9.0421099999999992</v>
      </c>
      <c r="M353" s="218">
        <v>0</v>
      </c>
      <c r="N353" s="218">
        <v>0</v>
      </c>
      <c r="O353" s="218">
        <v>0</v>
      </c>
      <c r="P353" s="218">
        <v>0</v>
      </c>
      <c r="Q353" s="218">
        <v>28.714389000000001</v>
      </c>
      <c r="R353" s="218">
        <v>0</v>
      </c>
      <c r="S353" s="218">
        <v>0</v>
      </c>
      <c r="T353" s="218">
        <v>0</v>
      </c>
      <c r="U353" s="218">
        <v>0</v>
      </c>
      <c r="V353" s="218">
        <v>0</v>
      </c>
      <c r="W353" s="218">
        <v>0</v>
      </c>
      <c r="X353" s="218">
        <v>0</v>
      </c>
      <c r="Y353" s="218">
        <v>0</v>
      </c>
      <c r="Z353" s="218">
        <v>0</v>
      </c>
      <c r="AA353" s="218">
        <v>0</v>
      </c>
    </row>
    <row r="354" spans="1:28">
      <c r="A354" s="261" t="s">
        <v>770</v>
      </c>
      <c r="B354" s="261" t="s">
        <v>2031</v>
      </c>
      <c r="C354" s="261" t="s">
        <v>80</v>
      </c>
      <c r="D354" s="262" t="s">
        <v>69</v>
      </c>
      <c r="E354" s="260">
        <v>0</v>
      </c>
      <c r="F354" s="260">
        <v>0</v>
      </c>
      <c r="G354" s="260">
        <v>0</v>
      </c>
      <c r="H354" s="260">
        <v>64.985530999999995</v>
      </c>
      <c r="I354" s="260">
        <v>25.837741999999999</v>
      </c>
      <c r="J354" s="217">
        <f t="shared" si="5"/>
        <v>90.823273</v>
      </c>
      <c r="K354" s="218">
        <v>0</v>
      </c>
      <c r="L354" s="218">
        <v>9.6978019999999994</v>
      </c>
      <c r="M354" s="218">
        <v>0</v>
      </c>
      <c r="N354" s="218">
        <v>0</v>
      </c>
      <c r="O354" s="218">
        <v>0</v>
      </c>
      <c r="P354" s="218">
        <v>0.120879</v>
      </c>
      <c r="Q354" s="218">
        <v>60.709066999999997</v>
      </c>
      <c r="R354" s="218">
        <v>0</v>
      </c>
      <c r="S354" s="218">
        <v>0.14835200000000001</v>
      </c>
      <c r="T354" s="218">
        <v>0</v>
      </c>
      <c r="U354" s="218">
        <v>65.313186999999999</v>
      </c>
      <c r="V354" s="218">
        <v>0</v>
      </c>
      <c r="W354" s="218">
        <v>28.980851999999999</v>
      </c>
      <c r="X354" s="218">
        <v>0</v>
      </c>
      <c r="Y354" s="218">
        <v>0</v>
      </c>
      <c r="Z354" s="218">
        <v>0</v>
      </c>
      <c r="AA354" s="218">
        <v>44</v>
      </c>
    </row>
    <row r="355" spans="1:28">
      <c r="A355" s="261" t="s">
        <v>772</v>
      </c>
      <c r="B355" s="261" t="s">
        <v>773</v>
      </c>
      <c r="C355" s="261" t="s">
        <v>80</v>
      </c>
      <c r="D355" s="262" t="s">
        <v>69</v>
      </c>
      <c r="E355" s="260">
        <v>0</v>
      </c>
      <c r="F355" s="260">
        <v>0</v>
      </c>
      <c r="G355" s="260">
        <v>0</v>
      </c>
      <c r="H355" s="260">
        <v>114.704125</v>
      </c>
      <c r="I355" s="260">
        <v>8.0080600000000004</v>
      </c>
      <c r="J355" s="217">
        <f t="shared" si="5"/>
        <v>122.71218500000001</v>
      </c>
      <c r="K355" s="218">
        <v>0</v>
      </c>
      <c r="L355" s="218">
        <v>23.107315</v>
      </c>
      <c r="M355" s="218">
        <v>6.136584</v>
      </c>
      <c r="N355" s="218">
        <v>0</v>
      </c>
      <c r="O355" s="218">
        <v>0</v>
      </c>
      <c r="P355" s="218">
        <v>0</v>
      </c>
      <c r="Q355" s="218">
        <v>73.907328000000007</v>
      </c>
      <c r="R355" s="218">
        <v>0</v>
      </c>
      <c r="S355" s="218">
        <v>0</v>
      </c>
      <c r="T355" s="218">
        <v>0</v>
      </c>
      <c r="U355" s="218">
        <v>102.50238</v>
      </c>
      <c r="V355" s="218">
        <v>0</v>
      </c>
      <c r="W355" s="218">
        <v>8.0080600000000004</v>
      </c>
      <c r="X355" s="218">
        <v>0</v>
      </c>
      <c r="Y355" s="218">
        <v>0</v>
      </c>
      <c r="Z355" s="218">
        <v>0</v>
      </c>
      <c r="AA355" s="218">
        <v>0</v>
      </c>
    </row>
    <row r="356" spans="1:28">
      <c r="A356" s="261" t="s">
        <v>2810</v>
      </c>
      <c r="B356" s="261" t="s">
        <v>2811</v>
      </c>
      <c r="C356" s="261"/>
      <c r="D356" s="262"/>
      <c r="E356" s="260">
        <v>0</v>
      </c>
      <c r="F356" s="260">
        <v>0</v>
      </c>
      <c r="G356" s="260">
        <v>0</v>
      </c>
      <c r="H356" s="260">
        <v>45.788463999999998</v>
      </c>
      <c r="I356" s="260">
        <v>0</v>
      </c>
      <c r="J356" s="217">
        <f t="shared" si="5"/>
        <v>45.788463999999998</v>
      </c>
      <c r="K356" s="218">
        <v>0</v>
      </c>
      <c r="L356" s="218">
        <v>7.5754549999999998</v>
      </c>
      <c r="M356" s="218">
        <v>1.7990109999999999</v>
      </c>
      <c r="N356" s="218">
        <v>0</v>
      </c>
      <c r="O356" s="218">
        <v>0</v>
      </c>
      <c r="P356" s="218">
        <v>0.69272900000000004</v>
      </c>
      <c r="Q356" s="218">
        <v>32.163808000000003</v>
      </c>
      <c r="R356" s="218">
        <v>0</v>
      </c>
      <c r="S356" s="218">
        <v>0</v>
      </c>
      <c r="T356" s="218">
        <v>0</v>
      </c>
      <c r="U356" s="218">
        <v>0</v>
      </c>
      <c r="V356" s="218">
        <v>0</v>
      </c>
      <c r="W356" s="218">
        <v>0</v>
      </c>
      <c r="X356" s="218">
        <v>0</v>
      </c>
      <c r="Y356" s="218">
        <v>0</v>
      </c>
      <c r="Z356" s="218">
        <v>0</v>
      </c>
      <c r="AA356" s="218">
        <v>0</v>
      </c>
    </row>
    <row r="357" spans="1:28" s="214" customFormat="1">
      <c r="A357" s="216" t="s">
        <v>1821</v>
      </c>
      <c r="B357" s="214" t="s">
        <v>811</v>
      </c>
      <c r="D357" s="263" t="s">
        <v>2041</v>
      </c>
      <c r="E357" s="256">
        <f>SUM(E2:E356)</f>
        <v>9478.1508050000029</v>
      </c>
      <c r="F357" s="256">
        <f t="shared" ref="F357:AA357" si="6">SUM(F2:F356)</f>
        <v>26305.842621999982</v>
      </c>
      <c r="G357" s="256">
        <f t="shared" si="6"/>
        <v>45276.689994999986</v>
      </c>
      <c r="H357" s="256">
        <f t="shared" si="6"/>
        <v>37127.716382000006</v>
      </c>
      <c r="I357" s="256">
        <f t="shared" si="6"/>
        <v>8525.8553379999994</v>
      </c>
      <c r="J357" s="256">
        <f t="shared" si="6"/>
        <v>126714.25514200007</v>
      </c>
      <c r="K357" s="256">
        <f t="shared" si="6"/>
        <v>1284.2915160000007</v>
      </c>
      <c r="L357" s="256">
        <f t="shared" si="6"/>
        <v>15042.169647000001</v>
      </c>
      <c r="M357" s="256">
        <f t="shared" si="6"/>
        <v>1388.1461500000005</v>
      </c>
      <c r="N357" s="256">
        <f t="shared" si="6"/>
        <v>70.235979999999998</v>
      </c>
      <c r="O357" s="256">
        <f t="shared" si="6"/>
        <v>273.19746199999992</v>
      </c>
      <c r="P357" s="256">
        <f t="shared" si="6"/>
        <v>2419.8537069999998</v>
      </c>
      <c r="Q357" s="256">
        <f t="shared" si="6"/>
        <v>76690.174318999954</v>
      </c>
      <c r="R357" s="256">
        <f t="shared" si="6"/>
        <v>1445.5921100000003</v>
      </c>
      <c r="S357" s="256">
        <f t="shared" si="6"/>
        <v>5910.747266000003</v>
      </c>
      <c r="T357" s="256">
        <f t="shared" si="6"/>
        <v>1383.690419</v>
      </c>
      <c r="U357" s="256">
        <f t="shared" si="6"/>
        <v>6828.669981</v>
      </c>
      <c r="V357" s="256">
        <f t="shared" si="6"/>
        <v>437.17290300000002</v>
      </c>
      <c r="W357" s="256">
        <f t="shared" si="6"/>
        <v>6605.2718250000007</v>
      </c>
      <c r="X357" s="256">
        <f t="shared" si="6"/>
        <v>327.851743</v>
      </c>
      <c r="Y357" s="256">
        <f t="shared" si="6"/>
        <v>94.708342000000002</v>
      </c>
      <c r="Z357" s="256">
        <f t="shared" si="6"/>
        <v>321.75674199999997</v>
      </c>
      <c r="AA357" s="302">
        <f t="shared" si="6"/>
        <v>9463</v>
      </c>
    </row>
    <row r="360" spans="1:28">
      <c r="G360" s="256"/>
    </row>
    <row r="362" spans="1:28">
      <c r="H362" s="256"/>
    </row>
    <row r="363" spans="1:28">
      <c r="J363" s="217"/>
      <c r="K363" s="217"/>
      <c r="L363" s="217"/>
      <c r="M363" s="217"/>
      <c r="N363" s="217"/>
      <c r="O363" s="217"/>
      <c r="P363" s="217"/>
      <c r="Q363" s="217"/>
      <c r="R363" s="217"/>
      <c r="S363" s="217"/>
      <c r="T363" s="217"/>
      <c r="U363" s="217"/>
      <c r="V363" s="217"/>
      <c r="W363" s="217"/>
      <c r="X363" s="217"/>
      <c r="Y363" s="217"/>
      <c r="Z363" s="217"/>
      <c r="AB363" s="217"/>
    </row>
  </sheetData>
  <sheetProtection algorithmName="SHA-512" hashValue="d4aBK2hZhWb8ThWW0ntl+ozdnouxjdkSJMi6iWwy8QtjE5WzJDdysA3sOq08ly5MjPCh8m+yLpQOGvYoNWNhhA==" saltValue="ioODVu5TBujvYmtAXnDq+Q==" spinCount="100000" sheet="1" autoFilter="0"/>
  <autoFilter ref="A1:AA357" xr:uid="{231D909B-4757-407F-8254-064926464116}">
    <sortState xmlns:xlrd2="http://schemas.microsoft.com/office/spreadsheetml/2017/richdata2" ref="A2:AA344">
      <sortCondition ref="B1:B344"/>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3E809148100D43A86B45AA249015BA" ma:contentTypeVersion="6" ma:contentTypeDescription="Create a new document." ma:contentTypeScope="" ma:versionID="d1aa50506d875c52c3b1bc7980e446f9">
  <xsd:schema xmlns:xsd="http://www.w3.org/2001/XMLSchema" xmlns:xs="http://www.w3.org/2001/XMLSchema" xmlns:p="http://schemas.microsoft.com/office/2006/metadata/properties" xmlns:ns3="040e45b3-a8c9-4948-baa1-37877ef09a95" targetNamespace="http://schemas.microsoft.com/office/2006/metadata/properties" ma:root="true" ma:fieldsID="135fe9c965a35f2f0f68ad92b1f01cb9" ns3:_="">
    <xsd:import namespace="040e45b3-a8c9-4948-baa1-37877ef09a9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e45b3-a8c9-4948-baa1-37877ef09a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A8BDE0-46B5-4674-9443-7BD4F9FD105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9AB64D8-133F-4AB0-A575-3B9CEA33E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e45b3-a8c9-4948-baa1-37877ef09a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E1B258-DA24-4E39-AAA4-EA4EDAF508FE}">
  <ds:schemaRefs>
    <ds:schemaRef ds:uri="http://schemas.microsoft.com/sharepoint/v3/contenttype/forms"/>
  </ds:schemaRefs>
</ds:datastoreItem>
</file>

<file path=docMetadata/LabelInfo.xml><?xml version="1.0" encoding="utf-8"?>
<clbl:labelList xmlns:clbl="http://schemas.microsoft.com/office/2020/mipLabelMetadata">
  <clbl:label id="{f920f5b4-f35a-4bd1-ab57-79db69ad10fb}" enabled="1" method="Standard" siteId="{50f8fcc4-94d8-4f07-84eb-36ed57c7c8a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Summary_SFPR (2)</vt:lpstr>
      <vt:lpstr>Summary SFPR (2)</vt:lpstr>
      <vt:lpstr>Directions</vt:lpstr>
      <vt:lpstr>Export</vt:lpstr>
      <vt:lpstr>sch_list</vt:lpstr>
      <vt:lpstr>Notes</vt:lpstr>
      <vt:lpstr>Detailed SFPR </vt:lpstr>
      <vt:lpstr>Summary SFPR</vt:lpstr>
      <vt:lpstr>ADM Data</vt:lpstr>
      <vt:lpstr>Base ADM</vt:lpstr>
      <vt:lpstr>Detail SFPR</vt:lpstr>
      <vt:lpstr>B.spe ed</vt:lpstr>
      <vt:lpstr>Summary_SFPR</vt:lpstr>
      <vt:lpstr>E.CTE</vt:lpstr>
      <vt:lpstr>D.EL</vt:lpstr>
      <vt:lpstr>Base Cost</vt:lpstr>
      <vt:lpstr>QualitySupport</vt:lpstr>
      <vt:lpstr>C.DPIA</vt:lpstr>
      <vt:lpstr>G.Transportation</vt:lpstr>
      <vt:lpstr>Base Cost Report</vt:lpstr>
      <vt:lpstr>Sheet1</vt:lpstr>
      <vt:lpstr>new_fte_detail</vt:lpstr>
      <vt:lpstr>TR_ADM</vt:lpstr>
      <vt:lpstr>sw cal</vt:lpstr>
      <vt:lpstr>E1</vt:lpstr>
      <vt:lpstr>FY20 Base</vt:lpstr>
      <vt:lpstr>FY21 Base</vt:lpstr>
      <vt:lpstr>cs_list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Sanders, Elena</cp:lastModifiedBy>
  <cp:revision/>
  <cp:lastPrinted>2025-11-14T17:18:11Z</cp:lastPrinted>
  <dcterms:created xsi:type="dcterms:W3CDTF">2019-06-06T19:41:19Z</dcterms:created>
  <dcterms:modified xsi:type="dcterms:W3CDTF">2025-12-24T18:32:24Z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0x0101007D3E809148100D43A86B45AA249015BA</vt:lpwstr>
  </property>
</Properties>
</file>